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D:\Desktop in D\My Work\Investors Relations\Earning Release\ER 2025 Q1\"/>
    </mc:Choice>
  </mc:AlternateContent>
  <xr:revisionPtr revIDLastSave="0" documentId="8_{B18B42C8-8187-45B3-B7FD-211F2B95EC05}" xr6:coauthVersionLast="47" xr6:coauthVersionMax="47" xr10:uidLastSave="{00000000-0000-0000-0000-000000000000}"/>
  <bookViews>
    <workbookView xWindow="28680" yWindow="-120" windowWidth="29040" windowHeight="15840" tabRatio="815" firstSheet="4" activeTab="4" xr2:uid="{00000000-000D-0000-FFFF-FFFF00000000}"/>
  </bookViews>
  <sheets>
    <sheet name="Securitization Profit   loss &amp; " sheetId="6" state="hidden" r:id="rId1"/>
    <sheet name="Segment" sheetId="5" state="hidden" r:id="rId2"/>
    <sheet name="Securitization P&amp;L IFRS17" sheetId="27" state="hidden" r:id="rId3"/>
    <sheet name="Segment IFRS17" sheetId="26" state="hidden" r:id="rId4"/>
    <sheet name="Quarterly I.S IFRS17" sheetId="24" r:id="rId5"/>
    <sheet name="Quarterly I.S" sheetId="14" r:id="rId6"/>
    <sheet name="Semi Ann. I.S" sheetId="19" r:id="rId7"/>
    <sheet name="9 Months I.S" sheetId="21" r:id="rId8"/>
    <sheet name="FY I.S" sheetId="8" r:id="rId9"/>
  </sheets>
  <definedNames>
    <definedName name="_xlnm._FilterDatabase" localSheetId="5" hidden="1">'Quarterly I.S'!$C$3:$W$196</definedName>
  </definedNames>
  <calcPr calcId="191029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87" i="14" l="1"/>
  <c r="W186" i="14"/>
  <c r="W182" i="14"/>
  <c r="W181" i="14"/>
  <c r="W180" i="14"/>
  <c r="W178" i="14"/>
  <c r="W177" i="14"/>
  <c r="W170" i="14"/>
  <c r="W169" i="14"/>
  <c r="W162" i="14"/>
  <c r="W161" i="14"/>
  <c r="W160" i="14"/>
  <c r="W159" i="14"/>
  <c r="W156" i="14"/>
  <c r="W152" i="14"/>
  <c r="W151" i="14"/>
  <c r="W146" i="14"/>
  <c r="W143" i="14"/>
  <c r="W142" i="14"/>
  <c r="W141" i="14"/>
  <c r="W140" i="14"/>
  <c r="W139" i="14"/>
  <c r="W138" i="14"/>
  <c r="W137" i="14"/>
  <c r="W129" i="14"/>
  <c r="W128" i="14"/>
  <c r="W127" i="14"/>
  <c r="W124" i="14"/>
  <c r="W116" i="14"/>
  <c r="W115" i="14"/>
  <c r="W113" i="14"/>
  <c r="W111" i="14"/>
  <c r="W110" i="14"/>
  <c r="W108" i="14"/>
  <c r="W103" i="14"/>
  <c r="W102" i="14"/>
  <c r="W100" i="14"/>
  <c r="W99" i="14"/>
  <c r="W98" i="14"/>
  <c r="AN64" i="24" l="1"/>
  <c r="V77" i="24" l="1"/>
  <c r="V74" i="24"/>
  <c r="V10" i="24"/>
  <c r="BT9" i="24"/>
  <c r="AX9" i="24"/>
  <c r="AC78" i="24"/>
  <c r="V7" i="24"/>
  <c r="AE84" i="24"/>
  <c r="AD84" i="24"/>
  <c r="X84" i="24"/>
  <c r="W84" i="24"/>
  <c r="AE81" i="24"/>
  <c r="AD81" i="24"/>
  <c r="X81" i="24"/>
  <c r="W81" i="24"/>
  <c r="AE78" i="24"/>
  <c r="AD78" i="24"/>
  <c r="X78" i="24"/>
  <c r="W78" i="24"/>
  <c r="AE77" i="24"/>
  <c r="AD77" i="24"/>
  <c r="X77" i="24"/>
  <c r="W77" i="24"/>
  <c r="AE76" i="24"/>
  <c r="AD76" i="24"/>
  <c r="X76" i="24"/>
  <c r="W76" i="24"/>
  <c r="AE75" i="24"/>
  <c r="AD75" i="24"/>
  <c r="X75" i="24"/>
  <c r="W75" i="24"/>
  <c r="AE74" i="24"/>
  <c r="AD74" i="24"/>
  <c r="X74" i="24"/>
  <c r="W74" i="24"/>
  <c r="AE73" i="24"/>
  <c r="AD73" i="24"/>
  <c r="X73" i="24"/>
  <c r="W73" i="24"/>
  <c r="AE71" i="24"/>
  <c r="AD71" i="24"/>
  <c r="X71" i="24"/>
  <c r="W71" i="24"/>
  <c r="AE70" i="24"/>
  <c r="AD70" i="24"/>
  <c r="X70" i="24"/>
  <c r="W70" i="24"/>
  <c r="AE69" i="24"/>
  <c r="AD69" i="24"/>
  <c r="X69" i="24"/>
  <c r="W69" i="24"/>
  <c r="AF68" i="24"/>
  <c r="AE68" i="24"/>
  <c r="AD68" i="24"/>
  <c r="Y68" i="24"/>
  <c r="X68" i="24"/>
  <c r="W68" i="24"/>
  <c r="AE64" i="24"/>
  <c r="AD64" i="24"/>
  <c r="X64" i="24"/>
  <c r="W64" i="24"/>
  <c r="AE63" i="24"/>
  <c r="AD63" i="24"/>
  <c r="X63" i="24"/>
  <c r="W63" i="24"/>
  <c r="AE57" i="24"/>
  <c r="AD57" i="24"/>
  <c r="X57" i="24"/>
  <c r="W57" i="24"/>
  <c r="AE56" i="24"/>
  <c r="AD56" i="24"/>
  <c r="X56" i="24"/>
  <c r="W56" i="24"/>
  <c r="AE54" i="24"/>
  <c r="AD54" i="24"/>
  <c r="X54" i="24"/>
  <c r="W54" i="24"/>
  <c r="AF51" i="24"/>
  <c r="AE51" i="24"/>
  <c r="AD51" i="24"/>
  <c r="Y51" i="24"/>
  <c r="X51" i="24"/>
  <c r="W51" i="24"/>
  <c r="AF50" i="24"/>
  <c r="AE50" i="24"/>
  <c r="AD50" i="24"/>
  <c r="Y50" i="24"/>
  <c r="X50" i="24"/>
  <c r="W50" i="24"/>
  <c r="AF48" i="24"/>
  <c r="AE48" i="24"/>
  <c r="AD48" i="24"/>
  <c r="Y48" i="24"/>
  <c r="X48" i="24"/>
  <c r="W48" i="24"/>
  <c r="AF46" i="24"/>
  <c r="AE46" i="24"/>
  <c r="AD46" i="24"/>
  <c r="Y46" i="24"/>
  <c r="X46" i="24"/>
  <c r="W46" i="24"/>
  <c r="AF43" i="24"/>
  <c r="AE43" i="24"/>
  <c r="AD43" i="24"/>
  <c r="Y43" i="24"/>
  <c r="X43" i="24"/>
  <c r="W43" i="24"/>
  <c r="AF42" i="24"/>
  <c r="AE42" i="24"/>
  <c r="AD42" i="24"/>
  <c r="Y42" i="24"/>
  <c r="X42" i="24"/>
  <c r="W42" i="24"/>
  <c r="AE34" i="24"/>
  <c r="AD34" i="24"/>
  <c r="X34" i="24"/>
  <c r="W34" i="24"/>
  <c r="AE33" i="24"/>
  <c r="AD33" i="24"/>
  <c r="X33" i="24"/>
  <c r="W33" i="24"/>
  <c r="AE31" i="24"/>
  <c r="AD31" i="24"/>
  <c r="X31" i="24"/>
  <c r="W31" i="24"/>
  <c r="AE25" i="24"/>
  <c r="AD25" i="24"/>
  <c r="X25" i="24"/>
  <c r="W25" i="24"/>
  <c r="AE22" i="24"/>
  <c r="AD22" i="24"/>
  <c r="X22" i="24"/>
  <c r="W22" i="24"/>
  <c r="AE18" i="24"/>
  <c r="AD18" i="24"/>
  <c r="X18" i="24"/>
  <c r="W18" i="24"/>
  <c r="AE17" i="24"/>
  <c r="AD17" i="24"/>
  <c r="X17" i="24"/>
  <c r="W17" i="24"/>
  <c r="AE15" i="24"/>
  <c r="AD15" i="24"/>
  <c r="X15" i="24"/>
  <c r="W15" i="24"/>
  <c r="AE14" i="24"/>
  <c r="AD14" i="24"/>
  <c r="X14" i="24"/>
  <c r="W14" i="24"/>
  <c r="AE10" i="24"/>
  <c r="AD10" i="24"/>
  <c r="X10" i="24"/>
  <c r="W10" i="24"/>
  <c r="AE9" i="24"/>
  <c r="AD9" i="24"/>
  <c r="X9" i="24"/>
  <c r="W9" i="24"/>
  <c r="AE7" i="24"/>
  <c r="AD7" i="24"/>
  <c r="X7" i="24"/>
  <c r="W7" i="24"/>
  <c r="AE5" i="24"/>
  <c r="AD5" i="24"/>
  <c r="X5" i="24"/>
  <c r="W5" i="24"/>
  <c r="BV84" i="24"/>
  <c r="BU84" i="24"/>
  <c r="BV81" i="24"/>
  <c r="BU81" i="24"/>
  <c r="BV78" i="24"/>
  <c r="BU78" i="24"/>
  <c r="BV77" i="24"/>
  <c r="BU77" i="24"/>
  <c r="BV76" i="24"/>
  <c r="BU76" i="24"/>
  <c r="BV75" i="24"/>
  <c r="BU75" i="24"/>
  <c r="BV74" i="24"/>
  <c r="BU74" i="24"/>
  <c r="BV73" i="24"/>
  <c r="BU73" i="24"/>
  <c r="BV71" i="24"/>
  <c r="BU71" i="24"/>
  <c r="BV70" i="24"/>
  <c r="BU70" i="24"/>
  <c r="BV69" i="24"/>
  <c r="BU69" i="24"/>
  <c r="BW68" i="24"/>
  <c r="BV68" i="24"/>
  <c r="BU68" i="24"/>
  <c r="BV64" i="24"/>
  <c r="BU64" i="24"/>
  <c r="BV63" i="24"/>
  <c r="BU63" i="24"/>
  <c r="BW57" i="24"/>
  <c r="BV57" i="24"/>
  <c r="BU57" i="24"/>
  <c r="BW56" i="24"/>
  <c r="BV56" i="24"/>
  <c r="BU56" i="24"/>
  <c r="BV54" i="24"/>
  <c r="BU54" i="24"/>
  <c r="BW51" i="24"/>
  <c r="BV51" i="24"/>
  <c r="BU51" i="24"/>
  <c r="BW50" i="24"/>
  <c r="BV50" i="24"/>
  <c r="BU50" i="24"/>
  <c r="BW48" i="24"/>
  <c r="BV48" i="24"/>
  <c r="BU48" i="24"/>
  <c r="BV46" i="24"/>
  <c r="BU46" i="24"/>
  <c r="BW43" i="24"/>
  <c r="BV43" i="24"/>
  <c r="BU43" i="24"/>
  <c r="BV42" i="24"/>
  <c r="BU42" i="24"/>
  <c r="BV34" i="24"/>
  <c r="BU34" i="24"/>
  <c r="BW33" i="24"/>
  <c r="BV33" i="24"/>
  <c r="BU33" i="24"/>
  <c r="BV31" i="24"/>
  <c r="BU31" i="24"/>
  <c r="BV25" i="24"/>
  <c r="BU25" i="24"/>
  <c r="BV22" i="24"/>
  <c r="BU22" i="24"/>
  <c r="BV18" i="24"/>
  <c r="BU18" i="24"/>
  <c r="BV17" i="24"/>
  <c r="BU17" i="24"/>
  <c r="BV15" i="24"/>
  <c r="BU15" i="24"/>
  <c r="BV14" i="24"/>
  <c r="BU14" i="24"/>
  <c r="BV10" i="24"/>
  <c r="BU10" i="24"/>
  <c r="BV9" i="24"/>
  <c r="BU9" i="24"/>
  <c r="BV7" i="24"/>
  <c r="BU7" i="24"/>
  <c r="BV5" i="24"/>
  <c r="BU5" i="24"/>
  <c r="BG84" i="24"/>
  <c r="BF84" i="24"/>
  <c r="BG81" i="24"/>
  <c r="BF81" i="24"/>
  <c r="BG78" i="24"/>
  <c r="BF78" i="24"/>
  <c r="BG77" i="24"/>
  <c r="BF77" i="24"/>
  <c r="BG76" i="24"/>
  <c r="BF76" i="24"/>
  <c r="BG75" i="24"/>
  <c r="BF75" i="24"/>
  <c r="BG74" i="24"/>
  <c r="BF74" i="24"/>
  <c r="BG73" i="24"/>
  <c r="BF73" i="24"/>
  <c r="BG71" i="24"/>
  <c r="BF71" i="24"/>
  <c r="BG70" i="24"/>
  <c r="BF70" i="24"/>
  <c r="BG69" i="24"/>
  <c r="BF69" i="24"/>
  <c r="BH68" i="24"/>
  <c r="BG68" i="24"/>
  <c r="BF68" i="24"/>
  <c r="BG64" i="24"/>
  <c r="BF64" i="24"/>
  <c r="BG63" i="24"/>
  <c r="BF63" i="24"/>
  <c r="BG57" i="24"/>
  <c r="BF57" i="24"/>
  <c r="BG56" i="24"/>
  <c r="BF56" i="24"/>
  <c r="BG54" i="24"/>
  <c r="BF54" i="24"/>
  <c r="BH51" i="24"/>
  <c r="BG51" i="24"/>
  <c r="BF51" i="24"/>
  <c r="BH50" i="24"/>
  <c r="BG50" i="24"/>
  <c r="BF50" i="24"/>
  <c r="BH48" i="24"/>
  <c r="BG48" i="24"/>
  <c r="BF48" i="24"/>
  <c r="BG46" i="24"/>
  <c r="BF46" i="24"/>
  <c r="BG43" i="24"/>
  <c r="BF43" i="24"/>
  <c r="BG42" i="24"/>
  <c r="BF42" i="24"/>
  <c r="BG34" i="24"/>
  <c r="BF34" i="24"/>
  <c r="BH33" i="24"/>
  <c r="BG33" i="24"/>
  <c r="BF33" i="24"/>
  <c r="BG31" i="24"/>
  <c r="BF31" i="24"/>
  <c r="BG25" i="24"/>
  <c r="BF25" i="24"/>
  <c r="BG22" i="24"/>
  <c r="BF22" i="24"/>
  <c r="BG18" i="24"/>
  <c r="BF18" i="24"/>
  <c r="BG17" i="24"/>
  <c r="BF17" i="24"/>
  <c r="BG15" i="24"/>
  <c r="BF15" i="24"/>
  <c r="BG14" i="24"/>
  <c r="BF14" i="24"/>
  <c r="BG10" i="24"/>
  <c r="BF10" i="24"/>
  <c r="BG9" i="24"/>
  <c r="BF9" i="24"/>
  <c r="BG7" i="24"/>
  <c r="BF7" i="24"/>
  <c r="BG5" i="24"/>
  <c r="BF5" i="24"/>
  <c r="AZ84" i="24"/>
  <c r="AY84" i="24"/>
  <c r="AZ81" i="24"/>
  <c r="AY81" i="24"/>
  <c r="AZ78" i="24"/>
  <c r="AY78" i="24"/>
  <c r="AZ77" i="24"/>
  <c r="AY77" i="24"/>
  <c r="AZ76" i="24"/>
  <c r="AY76" i="24"/>
  <c r="AZ75" i="24"/>
  <c r="AY75" i="24"/>
  <c r="AZ74" i="24"/>
  <c r="AY74" i="24"/>
  <c r="AZ73" i="24"/>
  <c r="AY73" i="24"/>
  <c r="AZ71" i="24"/>
  <c r="AY71" i="24"/>
  <c r="AZ70" i="24"/>
  <c r="AY70" i="24"/>
  <c r="AZ69" i="24"/>
  <c r="AY69" i="24"/>
  <c r="BA68" i="24"/>
  <c r="AZ68" i="24"/>
  <c r="AZ64" i="24"/>
  <c r="AY64" i="24"/>
  <c r="AZ63" i="24"/>
  <c r="AY63" i="24"/>
  <c r="AZ57" i="24"/>
  <c r="AY57" i="24"/>
  <c r="AZ56" i="24"/>
  <c r="AY56" i="24"/>
  <c r="AZ54" i="24"/>
  <c r="AY54" i="24"/>
  <c r="AZ51" i="24"/>
  <c r="AY51" i="24"/>
  <c r="AZ50" i="24"/>
  <c r="AY50" i="24"/>
  <c r="BA48" i="24"/>
  <c r="AZ48" i="24"/>
  <c r="AY48" i="24"/>
  <c r="AZ46" i="24"/>
  <c r="AY46" i="24"/>
  <c r="AZ43" i="24"/>
  <c r="AY43" i="24"/>
  <c r="AZ42" i="24"/>
  <c r="AY42" i="24"/>
  <c r="AZ34" i="24"/>
  <c r="AY34" i="24"/>
  <c r="BA33" i="24"/>
  <c r="AZ33" i="24"/>
  <c r="AY33" i="24"/>
  <c r="AZ31" i="24"/>
  <c r="AY31" i="24"/>
  <c r="AZ25" i="24"/>
  <c r="AY25" i="24"/>
  <c r="AZ22" i="24"/>
  <c r="AY22" i="24"/>
  <c r="AZ18" i="24"/>
  <c r="AY18" i="24"/>
  <c r="AZ17" i="24"/>
  <c r="AY17" i="24"/>
  <c r="AZ15" i="24"/>
  <c r="AY15" i="24"/>
  <c r="AZ14" i="24"/>
  <c r="AY14" i="24"/>
  <c r="AZ10" i="24"/>
  <c r="AY10" i="24"/>
  <c r="AZ9" i="24"/>
  <c r="AY9" i="24"/>
  <c r="AZ7" i="24"/>
  <c r="AY7" i="24"/>
  <c r="AZ5" i="24"/>
  <c r="AY5" i="24"/>
  <c r="P31" i="24"/>
  <c r="O31" i="24"/>
  <c r="P84" i="24"/>
  <c r="O84" i="24"/>
  <c r="P81" i="24"/>
  <c r="O81" i="24"/>
  <c r="P78" i="24"/>
  <c r="O78" i="24"/>
  <c r="P77" i="24"/>
  <c r="O77" i="24"/>
  <c r="P76" i="24"/>
  <c r="O76" i="24"/>
  <c r="P75" i="24"/>
  <c r="O75" i="24"/>
  <c r="P74" i="24"/>
  <c r="O74" i="24"/>
  <c r="P73" i="24"/>
  <c r="O73" i="24"/>
  <c r="P71" i="24"/>
  <c r="O71" i="24"/>
  <c r="P70" i="24"/>
  <c r="O70" i="24"/>
  <c r="P69" i="24"/>
  <c r="O69" i="24"/>
  <c r="Q68" i="24"/>
  <c r="P68" i="24"/>
  <c r="O68" i="24"/>
  <c r="P64" i="24"/>
  <c r="O64" i="24"/>
  <c r="P63" i="24"/>
  <c r="O63" i="24"/>
  <c r="Q57" i="24"/>
  <c r="P57" i="24"/>
  <c r="O57" i="24"/>
  <c r="Q56" i="24"/>
  <c r="P56" i="24"/>
  <c r="O56" i="24"/>
  <c r="Q54" i="24"/>
  <c r="P54" i="24"/>
  <c r="O54" i="24"/>
  <c r="Q51" i="24"/>
  <c r="P51" i="24"/>
  <c r="O51" i="24"/>
  <c r="Q50" i="24"/>
  <c r="P50" i="24"/>
  <c r="O50" i="24"/>
  <c r="Q48" i="24"/>
  <c r="P48" i="24"/>
  <c r="O48" i="24"/>
  <c r="P46" i="24"/>
  <c r="O46" i="24"/>
  <c r="Q43" i="24"/>
  <c r="P43" i="24"/>
  <c r="O43" i="24"/>
  <c r="P42" i="24"/>
  <c r="O42" i="24"/>
  <c r="P34" i="24"/>
  <c r="O34" i="24"/>
  <c r="Q33" i="24"/>
  <c r="P33" i="24"/>
  <c r="O33" i="24"/>
  <c r="P25" i="24"/>
  <c r="O25" i="24"/>
  <c r="P22" i="24"/>
  <c r="O22" i="24"/>
  <c r="P18" i="24"/>
  <c r="O18" i="24"/>
  <c r="P17" i="24"/>
  <c r="O17" i="24"/>
  <c r="P15" i="24"/>
  <c r="O15" i="24"/>
  <c r="P14" i="24"/>
  <c r="O14" i="24"/>
  <c r="P10" i="24"/>
  <c r="O10" i="24"/>
  <c r="P9" i="24"/>
  <c r="O9" i="24"/>
  <c r="P7" i="24"/>
  <c r="O7" i="24"/>
  <c r="P5" i="24"/>
  <c r="O5" i="24"/>
  <c r="H84" i="24"/>
  <c r="H78" i="24"/>
  <c r="H77" i="24"/>
  <c r="H74" i="24"/>
  <c r="H70" i="24"/>
  <c r="H69" i="24"/>
  <c r="H64" i="24"/>
  <c r="H57" i="24"/>
  <c r="H54" i="24"/>
  <c r="H51" i="24"/>
  <c r="H43" i="24"/>
  <c r="H42" i="24"/>
  <c r="H18" i="24"/>
  <c r="H14" i="24"/>
  <c r="H9" i="24"/>
  <c r="H7" i="24"/>
  <c r="G78" i="24"/>
  <c r="G75" i="24"/>
  <c r="G70" i="24"/>
  <c r="G56" i="24"/>
  <c r="G51" i="24"/>
  <c r="G50" i="24"/>
  <c r="G31" i="24"/>
  <c r="G17" i="24"/>
  <c r="G14" i="24"/>
  <c r="G10" i="24"/>
  <c r="G5" i="24"/>
  <c r="G84" i="24"/>
  <c r="H81" i="24"/>
  <c r="G81" i="24"/>
  <c r="G77" i="24"/>
  <c r="H76" i="24"/>
  <c r="G76" i="24"/>
  <c r="H75" i="24"/>
  <c r="G74" i="24"/>
  <c r="H73" i="24"/>
  <c r="G73" i="24"/>
  <c r="H71" i="24"/>
  <c r="G71" i="24"/>
  <c r="H68" i="24"/>
  <c r="G68" i="24"/>
  <c r="G64" i="24"/>
  <c r="H63" i="24"/>
  <c r="G63" i="24"/>
  <c r="G57" i="24"/>
  <c r="H56" i="24"/>
  <c r="G54" i="24"/>
  <c r="H50" i="24"/>
  <c r="I48" i="24"/>
  <c r="H48" i="24"/>
  <c r="G48" i="24"/>
  <c r="H46" i="24"/>
  <c r="G46" i="24"/>
  <c r="G43" i="24"/>
  <c r="G42" i="24"/>
  <c r="H34" i="24"/>
  <c r="G34" i="24"/>
  <c r="H33" i="24"/>
  <c r="G33" i="24"/>
  <c r="H31" i="24"/>
  <c r="H25" i="24"/>
  <c r="G25" i="24"/>
  <c r="H22" i="24"/>
  <c r="G22" i="24"/>
  <c r="G18" i="24"/>
  <c r="H17" i="24"/>
  <c r="H15" i="24"/>
  <c r="G15" i="24"/>
  <c r="H10" i="24"/>
  <c r="G9" i="24"/>
  <c r="G7" i="24"/>
  <c r="V71" i="24"/>
  <c r="V69" i="24"/>
  <c r="AC63" i="24"/>
  <c r="AC56" i="24"/>
  <c r="AC54" i="24"/>
  <c r="AC46" i="24"/>
  <c r="V42" i="24"/>
  <c r="V33" i="24"/>
  <c r="AC22" i="24"/>
  <c r="AC17" i="24"/>
  <c r="AC5" i="24"/>
  <c r="BE78" i="24"/>
  <c r="AX77" i="24"/>
  <c r="BT75" i="24"/>
  <c r="BT74" i="24"/>
  <c r="N74" i="24"/>
  <c r="N71" i="24"/>
  <c r="AX70" i="24"/>
  <c r="BE69" i="24"/>
  <c r="BT64" i="24"/>
  <c r="BT63" i="24"/>
  <c r="BT57" i="24"/>
  <c r="N56" i="24"/>
  <c r="N54" i="24"/>
  <c r="AX51" i="24"/>
  <c r="AX48" i="24"/>
  <c r="BT46" i="24"/>
  <c r="BT43" i="24"/>
  <c r="N42" i="24"/>
  <c r="N34" i="24"/>
  <c r="N33" i="24"/>
  <c r="BE25" i="24"/>
  <c r="AX22" i="24"/>
  <c r="BT18" i="24"/>
  <c r="BT15" i="24"/>
  <c r="N15" i="24"/>
  <c r="N14" i="24"/>
  <c r="BE7" i="24"/>
  <c r="BT5" i="24"/>
  <c r="H5" i="24" l="1"/>
  <c r="G69" i="24"/>
  <c r="N17" i="24"/>
  <c r="BT25" i="24"/>
  <c r="BE42" i="24"/>
  <c r="BT48" i="24"/>
  <c r="AX56" i="24"/>
  <c r="N68" i="24"/>
  <c r="BE71" i="24"/>
  <c r="N76" i="24"/>
  <c r="V5" i="24"/>
  <c r="V22" i="24"/>
  <c r="AC48" i="24"/>
  <c r="V64" i="24"/>
  <c r="AC75" i="24"/>
  <c r="BT10" i="24"/>
  <c r="N10" i="24"/>
  <c r="BT17" i="24"/>
  <c r="AX31" i="24"/>
  <c r="BT42" i="24"/>
  <c r="BE50" i="24"/>
  <c r="N57" i="24"/>
  <c r="AY68" i="24"/>
  <c r="N73" i="24"/>
  <c r="BT76" i="24"/>
  <c r="AC9" i="24"/>
  <c r="V25" i="24"/>
  <c r="V48" i="24"/>
  <c r="AC68" i="24"/>
  <c r="AC76" i="24"/>
  <c r="V15" i="24"/>
  <c r="N5" i="24"/>
  <c r="BE10" i="24"/>
  <c r="N18" i="24"/>
  <c r="BT31" i="24"/>
  <c r="N43" i="24"/>
  <c r="BT50" i="24"/>
  <c r="BE57" i="24"/>
  <c r="BT68" i="24"/>
  <c r="AX73" i="24"/>
  <c r="N77" i="24"/>
  <c r="AC10" i="24"/>
  <c r="AC33" i="24"/>
  <c r="AC51" i="24"/>
  <c r="V68" i="24"/>
  <c r="AC77" i="24"/>
  <c r="AX5" i="24"/>
  <c r="AX14" i="24"/>
  <c r="N22" i="24"/>
  <c r="BE33" i="24"/>
  <c r="N46" i="24"/>
  <c r="BT51" i="24"/>
  <c r="N63" i="24"/>
  <c r="BT69" i="24"/>
  <c r="BE74" i="24"/>
  <c r="BT77" i="24"/>
  <c r="AC14" i="24"/>
  <c r="V34" i="24"/>
  <c r="V54" i="24"/>
  <c r="AC71" i="24"/>
  <c r="BT7" i="24"/>
  <c r="BE15" i="24"/>
  <c r="BT22" i="24"/>
  <c r="AX34" i="24"/>
  <c r="N48" i="24"/>
  <c r="BE54" i="24"/>
  <c r="N64" i="24"/>
  <c r="BT70" i="24"/>
  <c r="N75" i="24"/>
  <c r="BT78" i="24"/>
  <c r="V18" i="24"/>
  <c r="AC43" i="24"/>
  <c r="V57" i="24"/>
  <c r="V73" i="24"/>
  <c r="AX68" i="24"/>
  <c r="N7" i="24"/>
  <c r="AX17" i="24"/>
  <c r="N25" i="24"/>
  <c r="BT33" i="24"/>
  <c r="AX43" i="24"/>
  <c r="N50" i="24"/>
  <c r="BT54" i="24"/>
  <c r="AX63" i="24"/>
  <c r="N69" i="24"/>
  <c r="BT71" i="24"/>
  <c r="AX75" i="24"/>
  <c r="N78" i="24"/>
  <c r="V14" i="24"/>
  <c r="AC31" i="24"/>
  <c r="V46" i="24"/>
  <c r="V56" i="24"/>
  <c r="AC70" i="24"/>
  <c r="V76" i="24"/>
  <c r="V75" i="24"/>
  <c r="V70" i="24"/>
  <c r="V63" i="24"/>
  <c r="V51" i="24"/>
  <c r="V43" i="24"/>
  <c r="V31" i="24"/>
  <c r="V17" i="24"/>
  <c r="V9" i="24"/>
  <c r="AX78" i="24"/>
  <c r="AX76" i="24"/>
  <c r="AX74" i="24"/>
  <c r="AX71" i="24"/>
  <c r="AX69" i="24"/>
  <c r="AX64" i="24"/>
  <c r="AX57" i="24"/>
  <c r="AX54" i="24"/>
  <c r="AX50" i="24"/>
  <c r="AX46" i="24"/>
  <c r="AX42" i="24"/>
  <c r="AX33" i="24"/>
  <c r="AX25" i="24"/>
  <c r="AX18" i="24"/>
  <c r="AX15" i="24"/>
  <c r="AX10" i="24"/>
  <c r="N9" i="24"/>
  <c r="BT14" i="24"/>
  <c r="BE18" i="24"/>
  <c r="N31" i="24"/>
  <c r="BT34" i="24"/>
  <c r="BE46" i="24"/>
  <c r="N51" i="24"/>
  <c r="BT56" i="24"/>
  <c r="BE64" i="24"/>
  <c r="N70" i="24"/>
  <c r="BT73" i="24"/>
  <c r="BE76" i="24"/>
  <c r="N81" i="24"/>
  <c r="AC18" i="24"/>
  <c r="AC34" i="24"/>
  <c r="V50" i="24"/>
  <c r="AC64" i="24"/>
  <c r="AC73" i="24"/>
  <c r="V78" i="24"/>
  <c r="AX7" i="24"/>
  <c r="BE5" i="24"/>
  <c r="BE9" i="24"/>
  <c r="BE14" i="24"/>
  <c r="BE17" i="24"/>
  <c r="BE22" i="24"/>
  <c r="BE31" i="24"/>
  <c r="BE34" i="24"/>
  <c r="BE43" i="24"/>
  <c r="BE48" i="24"/>
  <c r="BE51" i="24"/>
  <c r="BE56" i="24"/>
  <c r="BE63" i="24"/>
  <c r="BE68" i="24"/>
  <c r="BE70" i="24"/>
  <c r="BE73" i="24"/>
  <c r="BE75" i="24"/>
  <c r="BE77" i="24"/>
  <c r="BE81" i="24"/>
  <c r="AC7" i="24"/>
  <c r="AC15" i="24"/>
  <c r="AC25" i="24"/>
  <c r="AC42" i="24"/>
  <c r="AC50" i="24"/>
  <c r="AC57" i="24"/>
  <c r="AC69" i="24"/>
  <c r="AC74" i="24"/>
  <c r="F71" i="24"/>
  <c r="F78" i="24"/>
  <c r="F57" i="24"/>
  <c r="F56" i="24"/>
  <c r="F25" i="24"/>
  <c r="F17" i="24"/>
  <c r="F15" i="24"/>
  <c r="F77" i="24"/>
  <c r="F75" i="24" l="1"/>
  <c r="F22" i="24"/>
  <c r="F10" i="24"/>
  <c r="F14" i="24"/>
  <c r="F76" i="24"/>
  <c r="F9" i="24"/>
  <c r="F68" i="24"/>
  <c r="F63" i="24"/>
  <c r="F46" i="24"/>
  <c r="F51" i="24"/>
  <c r="F64" i="24"/>
  <c r="F73" i="24"/>
  <c r="F18" i="24"/>
  <c r="F54" i="24"/>
  <c r="F5" i="24"/>
  <c r="F50" i="24"/>
  <c r="F48" i="24"/>
  <c r="F69" i="24"/>
  <c r="F7" i="24"/>
  <c r="F43" i="24"/>
  <c r="F33" i="24"/>
  <c r="AX81" i="24"/>
  <c r="BT81" i="24"/>
  <c r="F42" i="24"/>
  <c r="F31" i="24"/>
  <c r="F34" i="24"/>
  <c r="V81" i="24"/>
  <c r="F74" i="24"/>
  <c r="F70" i="24"/>
  <c r="BE84" i="24"/>
  <c r="V84" i="24"/>
  <c r="F81" i="24" l="1"/>
  <c r="AC81" i="24"/>
  <c r="N84" i="24"/>
  <c r="AX84" i="24"/>
  <c r="BT84" i="24"/>
  <c r="F84" i="24" l="1"/>
  <c r="AC84" i="24"/>
  <c r="Z84" i="24" l="1"/>
  <c r="AG84" i="24"/>
  <c r="Z81" i="24"/>
  <c r="Z78" i="24"/>
  <c r="AG78" i="24"/>
  <c r="Z77" i="24"/>
  <c r="AG77" i="24"/>
  <c r="Z76" i="24"/>
  <c r="AG76" i="24"/>
  <c r="Z75" i="24"/>
  <c r="Z74" i="24"/>
  <c r="AG74" i="24"/>
  <c r="Z73" i="24"/>
  <c r="AG73" i="24"/>
  <c r="Z71" i="24"/>
  <c r="AG71" i="24"/>
  <c r="Z70" i="24"/>
  <c r="AG70" i="24"/>
  <c r="Z69" i="24"/>
  <c r="AG69" i="24"/>
  <c r="Z68" i="24"/>
  <c r="AG68" i="24"/>
  <c r="Z64" i="24"/>
  <c r="AG64" i="24"/>
  <c r="Z63" i="24"/>
  <c r="AG63" i="24"/>
  <c r="Z57" i="24"/>
  <c r="AG57" i="24"/>
  <c r="Z56" i="24"/>
  <c r="AG56" i="24"/>
  <c r="Z54" i="24"/>
  <c r="AG54" i="24"/>
  <c r="Z51" i="24"/>
  <c r="Z50" i="24"/>
  <c r="AG50" i="24"/>
  <c r="Z48" i="24"/>
  <c r="AG48" i="24"/>
  <c r="Z46" i="24"/>
  <c r="AG46" i="24"/>
  <c r="Z43" i="24"/>
  <c r="AG42" i="24"/>
  <c r="Z34" i="24"/>
  <c r="AG34" i="24"/>
  <c r="Z33" i="24"/>
  <c r="AG33" i="24"/>
  <c r="Z31" i="24"/>
  <c r="Z25" i="24"/>
  <c r="AG25" i="24"/>
  <c r="Z22" i="24"/>
  <c r="AG22" i="24"/>
  <c r="Z18" i="24"/>
  <c r="AG18" i="24"/>
  <c r="Z17" i="24"/>
  <c r="Z15" i="24"/>
  <c r="AG15" i="24"/>
  <c r="Z14" i="24"/>
  <c r="AG14" i="24"/>
  <c r="Z10" i="24"/>
  <c r="AG10" i="24"/>
  <c r="Z9" i="24"/>
  <c r="Z7" i="24"/>
  <c r="AG7" i="24"/>
  <c r="Z5" i="24"/>
  <c r="AG5" i="24"/>
  <c r="BX84" i="24"/>
  <c r="BI84" i="24"/>
  <c r="BB84" i="24"/>
  <c r="R84" i="24"/>
  <c r="S84" i="24" s="1"/>
  <c r="BX81" i="24"/>
  <c r="BI81" i="24"/>
  <c r="BB81" i="24"/>
  <c r="R81" i="24"/>
  <c r="S81" i="24" s="1"/>
  <c r="BX78" i="24"/>
  <c r="BI78" i="24"/>
  <c r="BB78" i="24"/>
  <c r="R78" i="24"/>
  <c r="S78" i="24" s="1"/>
  <c r="BX77" i="24"/>
  <c r="BI77" i="24"/>
  <c r="BB77" i="24"/>
  <c r="R77" i="24"/>
  <c r="S77" i="24" s="1"/>
  <c r="BX76" i="24"/>
  <c r="BI76" i="24"/>
  <c r="BB76" i="24"/>
  <c r="R76" i="24"/>
  <c r="S76" i="24" s="1"/>
  <c r="BX75" i="24"/>
  <c r="BI75" i="24"/>
  <c r="BB75" i="24"/>
  <c r="R75" i="24"/>
  <c r="S75" i="24" s="1"/>
  <c r="BX74" i="24"/>
  <c r="BI74" i="24"/>
  <c r="BB74" i="24"/>
  <c r="R74" i="24"/>
  <c r="S74" i="24" s="1"/>
  <c r="BX73" i="24"/>
  <c r="BI73" i="24"/>
  <c r="BB73" i="24"/>
  <c r="R73" i="24"/>
  <c r="S73" i="24" s="1"/>
  <c r="BX71" i="24"/>
  <c r="BI71" i="24"/>
  <c r="BB71" i="24"/>
  <c r="R71" i="24"/>
  <c r="S71" i="24" s="1"/>
  <c r="BX70" i="24"/>
  <c r="BI70" i="24"/>
  <c r="BB70" i="24"/>
  <c r="R70" i="24"/>
  <c r="S70" i="24" s="1"/>
  <c r="BX69" i="24"/>
  <c r="BI69" i="24"/>
  <c r="BB69" i="24"/>
  <c r="R69" i="24"/>
  <c r="S69" i="24" s="1"/>
  <c r="BX68" i="24"/>
  <c r="BI68" i="24"/>
  <c r="BB68" i="24"/>
  <c r="R68" i="24"/>
  <c r="S68" i="24" s="1"/>
  <c r="BX64" i="24"/>
  <c r="BI64" i="24"/>
  <c r="BB64" i="24"/>
  <c r="R64" i="24"/>
  <c r="S64" i="24" s="1"/>
  <c r="BX63" i="24"/>
  <c r="BI63" i="24"/>
  <c r="BB63" i="24"/>
  <c r="R63" i="24"/>
  <c r="S63" i="24" s="1"/>
  <c r="BX57" i="24"/>
  <c r="BI57" i="24"/>
  <c r="BB57" i="24"/>
  <c r="R57" i="24"/>
  <c r="BX56" i="24"/>
  <c r="BI56" i="24"/>
  <c r="BB56" i="24"/>
  <c r="R56" i="24"/>
  <c r="BX54" i="24"/>
  <c r="BI54" i="24"/>
  <c r="BB54" i="24"/>
  <c r="R54" i="24"/>
  <c r="BX51" i="24"/>
  <c r="BI51" i="24"/>
  <c r="BB51" i="24"/>
  <c r="R51" i="24"/>
  <c r="BX50" i="24"/>
  <c r="BI50" i="24"/>
  <c r="BB50" i="24"/>
  <c r="R50" i="24"/>
  <c r="BX48" i="24"/>
  <c r="BI48" i="24"/>
  <c r="BB48" i="24"/>
  <c r="R48" i="24"/>
  <c r="BX46" i="24"/>
  <c r="BI46" i="24"/>
  <c r="BB46" i="24"/>
  <c r="R46" i="24"/>
  <c r="BX43" i="24"/>
  <c r="BI43" i="24"/>
  <c r="BB43" i="24"/>
  <c r="R43" i="24"/>
  <c r="BX42" i="24"/>
  <c r="BI42" i="24"/>
  <c r="BB42" i="24"/>
  <c r="R42" i="24"/>
  <c r="BX34" i="24"/>
  <c r="BI34" i="24"/>
  <c r="BB34" i="24"/>
  <c r="R34" i="24"/>
  <c r="BX33" i="24"/>
  <c r="BI33" i="24"/>
  <c r="BB33" i="24"/>
  <c r="R33" i="24"/>
  <c r="BX31" i="24"/>
  <c r="BI31" i="24"/>
  <c r="BB31" i="24"/>
  <c r="R31" i="24"/>
  <c r="S31" i="24" s="1"/>
  <c r="BX25" i="24"/>
  <c r="BI25" i="24"/>
  <c r="BB25" i="24"/>
  <c r="R25" i="24"/>
  <c r="S25" i="24" s="1"/>
  <c r="BX22" i="24"/>
  <c r="BI22" i="24"/>
  <c r="BB22" i="24"/>
  <c r="R22" i="24"/>
  <c r="S22" i="24" s="1"/>
  <c r="BX18" i="24"/>
  <c r="BI18" i="24"/>
  <c r="BB18" i="24"/>
  <c r="R18" i="24"/>
  <c r="S18" i="24" s="1"/>
  <c r="BX17" i="24"/>
  <c r="BI17" i="24"/>
  <c r="BB17" i="24"/>
  <c r="R17" i="24"/>
  <c r="S17" i="24" s="1"/>
  <c r="BX15" i="24"/>
  <c r="BI15" i="24"/>
  <c r="BB15" i="24"/>
  <c r="R15" i="24"/>
  <c r="S15" i="24" s="1"/>
  <c r="BX14" i="24"/>
  <c r="BI14" i="24"/>
  <c r="BB14" i="24"/>
  <c r="R14" i="24"/>
  <c r="S14" i="24" s="1"/>
  <c r="BX10" i="24"/>
  <c r="BI10" i="24"/>
  <c r="BB10" i="24"/>
  <c r="R10" i="24"/>
  <c r="S10" i="24" s="1"/>
  <c r="BX9" i="24"/>
  <c r="BI9" i="24"/>
  <c r="BB9" i="24"/>
  <c r="R9" i="24"/>
  <c r="S9" i="24" s="1"/>
  <c r="BX7" i="24"/>
  <c r="BI7" i="24"/>
  <c r="BB7" i="24"/>
  <c r="R7" i="24"/>
  <c r="S7" i="24" s="1"/>
  <c r="R5" i="24"/>
  <c r="BI5" i="24"/>
  <c r="BX5" i="24"/>
  <c r="BB5" i="24"/>
  <c r="Z42" i="24" l="1"/>
  <c r="AG9" i="24"/>
  <c r="AG17" i="24"/>
  <c r="AG31" i="24"/>
  <c r="AG43" i="24"/>
  <c r="AG51" i="24"/>
  <c r="AG75" i="24"/>
  <c r="AG81" i="24"/>
  <c r="J9" i="24"/>
  <c r="J14" i="24"/>
  <c r="J17" i="24"/>
  <c r="J22" i="24"/>
  <c r="J31" i="24"/>
  <c r="J34" i="24"/>
  <c r="J43" i="24"/>
  <c r="J48" i="24"/>
  <c r="J51" i="24"/>
  <c r="J56" i="24"/>
  <c r="J63" i="24"/>
  <c r="J70" i="24"/>
  <c r="J73" i="24"/>
  <c r="J75" i="24"/>
  <c r="J77" i="24"/>
  <c r="J81" i="24"/>
  <c r="J7" i="24"/>
  <c r="J10" i="24"/>
  <c r="J15" i="24"/>
  <c r="J18" i="24"/>
  <c r="J50" i="24"/>
  <c r="J54" i="24"/>
  <c r="J57" i="24"/>
  <c r="J64" i="24"/>
  <c r="J69" i="24"/>
  <c r="J71" i="24"/>
  <c r="J74" i="24"/>
  <c r="J76" i="24"/>
  <c r="J78" i="24"/>
  <c r="J84" i="24"/>
  <c r="J5" i="24"/>
  <c r="J68" i="24"/>
  <c r="J46" i="24" l="1"/>
  <c r="J33" i="24"/>
  <c r="J42" i="24"/>
  <c r="J25" i="24"/>
  <c r="Y84" i="24" l="1"/>
  <c r="AF84" i="24"/>
  <c r="Y81" i="24"/>
  <c r="AF81" i="24"/>
  <c r="Y78" i="24"/>
  <c r="Y77" i="24"/>
  <c r="AF77" i="24"/>
  <c r="Y76" i="24"/>
  <c r="AF76" i="24"/>
  <c r="Y75" i="24"/>
  <c r="AF75" i="24"/>
  <c r="Y74" i="24"/>
  <c r="Y73" i="24"/>
  <c r="AF73" i="24"/>
  <c r="Y71" i="24"/>
  <c r="AF71" i="24"/>
  <c r="Y70" i="24"/>
  <c r="AF70" i="24"/>
  <c r="AF64" i="24"/>
  <c r="Y63" i="24"/>
  <c r="Y57" i="24"/>
  <c r="Y56" i="24"/>
  <c r="AF56" i="24"/>
  <c r="Y54" i="24"/>
  <c r="Y34" i="24"/>
  <c r="AF33" i="24"/>
  <c r="Y31" i="24"/>
  <c r="Y25" i="24"/>
  <c r="AF25" i="24"/>
  <c r="Y18" i="24"/>
  <c r="AF18" i="24"/>
  <c r="Y17" i="24"/>
  <c r="AF17" i="24"/>
  <c r="Y15" i="24"/>
  <c r="AF15" i="24"/>
  <c r="Y10" i="24"/>
  <c r="AF10" i="24"/>
  <c r="Y9" i="24"/>
  <c r="AF9" i="24"/>
  <c r="Y7" i="24"/>
  <c r="AF7" i="24"/>
  <c r="AF5" i="24"/>
  <c r="BW84" i="24"/>
  <c r="BH84" i="24"/>
  <c r="BA84" i="24"/>
  <c r="BW81" i="24"/>
  <c r="BH81" i="24"/>
  <c r="BA81" i="24"/>
  <c r="BW78" i="24"/>
  <c r="BH78" i="24"/>
  <c r="BA78" i="24"/>
  <c r="BW77" i="24"/>
  <c r="BH77" i="24"/>
  <c r="BA77" i="24"/>
  <c r="BW76" i="24"/>
  <c r="BH76" i="24"/>
  <c r="BA76" i="24"/>
  <c r="BW75" i="24"/>
  <c r="BH75" i="24"/>
  <c r="BA75" i="24"/>
  <c r="BW74" i="24"/>
  <c r="BH74" i="24"/>
  <c r="BA74" i="24"/>
  <c r="BW73" i="24"/>
  <c r="BH73" i="24"/>
  <c r="BA73" i="24"/>
  <c r="BW71" i="24"/>
  <c r="BH71" i="24"/>
  <c r="BA71" i="24"/>
  <c r="BW70" i="24"/>
  <c r="BH70" i="24"/>
  <c r="BA70" i="24"/>
  <c r="BW69" i="24"/>
  <c r="BH69" i="24"/>
  <c r="BA69" i="24"/>
  <c r="BW64" i="24"/>
  <c r="BH64" i="24"/>
  <c r="BA64" i="24"/>
  <c r="BW63" i="24"/>
  <c r="BH63" i="24"/>
  <c r="BA63" i="24"/>
  <c r="BH57" i="24"/>
  <c r="BW54" i="24"/>
  <c r="BH54" i="24"/>
  <c r="BH43" i="24"/>
  <c r="BW31" i="24"/>
  <c r="BH31" i="24"/>
  <c r="BA31" i="24"/>
  <c r="BW25" i="24"/>
  <c r="BH25" i="24"/>
  <c r="BA25" i="24"/>
  <c r="BW22" i="24"/>
  <c r="BA22" i="24"/>
  <c r="BW18" i="24"/>
  <c r="BH18" i="24"/>
  <c r="BA18" i="24"/>
  <c r="BW17" i="24"/>
  <c r="BH17" i="24"/>
  <c r="BA17" i="24"/>
  <c r="BW15" i="24"/>
  <c r="BH15" i="24"/>
  <c r="BA15" i="24"/>
  <c r="BH14" i="24"/>
  <c r="BW10" i="24"/>
  <c r="BH10" i="24"/>
  <c r="BA10" i="24"/>
  <c r="BW9" i="24"/>
  <c r="BH9" i="24"/>
  <c r="BA9" i="24"/>
  <c r="BW7" i="24"/>
  <c r="BH7" i="24"/>
  <c r="BW5" i="24"/>
  <c r="BA5" i="24"/>
  <c r="AF31" i="24" l="1"/>
  <c r="BA34" i="24"/>
  <c r="BH34" i="24"/>
  <c r="BW34" i="24"/>
  <c r="Q34" i="24"/>
  <c r="Q84" i="24"/>
  <c r="Q81" i="24"/>
  <c r="Q70" i="24"/>
  <c r="Q73" i="24"/>
  <c r="Q75" i="24"/>
  <c r="Q77" i="24"/>
  <c r="Q69" i="24"/>
  <c r="Q74" i="24"/>
  <c r="Q76" i="24"/>
  <c r="Q78" i="24"/>
  <c r="Q71" i="24"/>
  <c r="Q63" i="24"/>
  <c r="Q64" i="24"/>
  <c r="BA57" i="24"/>
  <c r="BA54" i="24"/>
  <c r="I54" i="24"/>
  <c r="BA51" i="24"/>
  <c r="BA50" i="24"/>
  <c r="I43" i="24"/>
  <c r="BA43" i="24"/>
  <c r="Q31" i="24"/>
  <c r="Q25" i="24"/>
  <c r="Q17" i="24"/>
  <c r="Q15" i="24"/>
  <c r="Q7" i="24"/>
  <c r="Q9" i="24"/>
  <c r="I9" i="24"/>
  <c r="Y5" i="24"/>
  <c r="Y14" i="24"/>
  <c r="Y33" i="24"/>
  <c r="I63" i="24"/>
  <c r="BH22" i="24"/>
  <c r="I31" i="24"/>
  <c r="I81" i="24"/>
  <c r="I15" i="24"/>
  <c r="I69" i="24"/>
  <c r="I74" i="24"/>
  <c r="I78" i="24"/>
  <c r="BA14" i="24"/>
  <c r="BA7" i="24"/>
  <c r="BH5" i="24"/>
  <c r="I17" i="24"/>
  <c r="I73" i="24"/>
  <c r="I77" i="24"/>
  <c r="I50" i="24"/>
  <c r="AF54" i="24"/>
  <c r="AF74" i="24"/>
  <c r="AF63" i="24"/>
  <c r="AF69" i="24"/>
  <c r="AF78" i="24"/>
  <c r="AF57" i="24"/>
  <c r="Y69" i="24"/>
  <c r="AF34" i="24"/>
  <c r="AF22" i="24"/>
  <c r="Y64" i="24"/>
  <c r="Y22" i="24"/>
  <c r="AF14" i="24"/>
  <c r="I57" i="24"/>
  <c r="I25" i="24"/>
  <c r="BW14" i="24"/>
  <c r="I34" i="24"/>
  <c r="I51" i="24"/>
  <c r="I64" i="24"/>
  <c r="I70" i="24"/>
  <c r="I75" i="24"/>
  <c r="I84" i="24"/>
  <c r="I71" i="24"/>
  <c r="I76" i="24"/>
  <c r="Q42" i="24" l="1"/>
  <c r="BW42" i="24"/>
  <c r="BH42" i="24"/>
  <c r="BA56" i="24"/>
  <c r="BH56" i="24"/>
  <c r="BA42" i="24"/>
  <c r="Q22" i="24"/>
  <c r="Q14" i="24"/>
  <c r="Q18" i="24"/>
  <c r="I18" i="24"/>
  <c r="Q5" i="24"/>
  <c r="Q10" i="24"/>
  <c r="I10" i="24"/>
  <c r="I7" i="24"/>
  <c r="I33" i="24"/>
  <c r="I68" i="24"/>
  <c r="I5" i="24"/>
  <c r="BW46" i="24" l="1"/>
  <c r="BH46" i="24"/>
  <c r="Q46" i="24"/>
  <c r="BA46" i="24"/>
  <c r="I22" i="24"/>
  <c r="I14" i="24"/>
  <c r="I56" i="24"/>
  <c r="I42" i="24"/>
  <c r="I46" i="24" l="1"/>
  <c r="BH61" i="24" l="1"/>
  <c r="BG61" i="24"/>
  <c r="BF61" i="24"/>
  <c r="BE61" i="24"/>
  <c r="BA61" i="24"/>
  <c r="AZ61" i="24"/>
  <c r="AY61" i="24"/>
  <c r="AX61" i="24"/>
  <c r="I61" i="24"/>
  <c r="H61" i="24"/>
  <c r="G61" i="24"/>
  <c r="F61" i="24"/>
  <c r="BH49" i="24"/>
  <c r="BG49" i="24"/>
  <c r="BF49" i="24"/>
  <c r="BE49" i="24"/>
  <c r="BA49" i="24"/>
  <c r="AZ49" i="24"/>
  <c r="AY49" i="24"/>
  <c r="AX49" i="24"/>
  <c r="AN49" i="24"/>
  <c r="AM49" i="24"/>
  <c r="AL49" i="24"/>
  <c r="AK49" i="24"/>
  <c r="AJ49" i="24"/>
  <c r="Q49" i="24"/>
  <c r="P49" i="24"/>
  <c r="O49" i="24"/>
  <c r="N49" i="24"/>
  <c r="BN51" i="24"/>
  <c r="BP51" i="24"/>
  <c r="BO51" i="24"/>
  <c r="BM51" i="24"/>
  <c r="BL51" i="24"/>
  <c r="AS51" i="24"/>
  <c r="AQ51" i="24"/>
  <c r="AT51" i="24"/>
  <c r="AR51" i="24"/>
  <c r="K51" i="24"/>
  <c r="BL50" i="24"/>
  <c r="BO50" i="24"/>
  <c r="BN50" i="24"/>
  <c r="BM50" i="24"/>
  <c r="AT50" i="24"/>
  <c r="AS50" i="24"/>
  <c r="AR50" i="24"/>
  <c r="AQ50" i="24"/>
  <c r="CD192" i="24"/>
  <c r="CC192" i="24"/>
  <c r="CB192" i="24"/>
  <c r="CA192" i="24"/>
  <c r="BZ192" i="24"/>
  <c r="BV192" i="24"/>
  <c r="BU192" i="24"/>
  <c r="BT192" i="24"/>
  <c r="BS192" i="24"/>
  <c r="BN192" i="24"/>
  <c r="BM192" i="24"/>
  <c r="BL192" i="24"/>
  <c r="BK192" i="24"/>
  <c r="BG192" i="24"/>
  <c r="BF192" i="24"/>
  <c r="BE192" i="24"/>
  <c r="BD192" i="24"/>
  <c r="AZ192" i="24"/>
  <c r="AY192" i="24"/>
  <c r="AX192" i="24"/>
  <c r="AW192" i="24"/>
  <c r="AS192" i="24"/>
  <c r="AR192" i="24"/>
  <c r="AQ192" i="24"/>
  <c r="AP192" i="24"/>
  <c r="AL192" i="24"/>
  <c r="AK192" i="24"/>
  <c r="AJ192" i="24"/>
  <c r="AI192" i="24"/>
  <c r="AE192" i="24"/>
  <c r="AD192" i="24"/>
  <c r="AC192" i="24"/>
  <c r="AB192" i="24"/>
  <c r="X192" i="24"/>
  <c r="W192" i="24"/>
  <c r="V192" i="24"/>
  <c r="U192" i="24"/>
  <c r="P192" i="24"/>
  <c r="O192" i="24"/>
  <c r="N192" i="24"/>
  <c r="M192" i="24"/>
  <c r="AN191" i="24"/>
  <c r="AM191" i="24"/>
  <c r="AL191" i="24"/>
  <c r="AK191" i="24"/>
  <c r="AJ191" i="24"/>
  <c r="AI191" i="24"/>
  <c r="CD188" i="24"/>
  <c r="CC188" i="24"/>
  <c r="CB188" i="24"/>
  <c r="CA188" i="24"/>
  <c r="BZ188" i="24"/>
  <c r="BV188" i="24"/>
  <c r="BU188" i="24"/>
  <c r="BT188" i="24"/>
  <c r="BS188" i="24"/>
  <c r="BN188" i="24"/>
  <c r="BM188" i="24"/>
  <c r="BL188" i="24"/>
  <c r="BK188" i="24"/>
  <c r="BG188" i="24"/>
  <c r="BF188" i="24"/>
  <c r="BE188" i="24"/>
  <c r="BD188" i="24"/>
  <c r="AZ188" i="24"/>
  <c r="AY188" i="24"/>
  <c r="AX188" i="24"/>
  <c r="AW188" i="24"/>
  <c r="AS188" i="24"/>
  <c r="AR188" i="24"/>
  <c r="AQ188" i="24"/>
  <c r="AP188" i="24"/>
  <c r="AL188" i="24"/>
  <c r="AK188" i="24"/>
  <c r="AJ188" i="24"/>
  <c r="AI188" i="24"/>
  <c r="AE188" i="24"/>
  <c r="AD188" i="24"/>
  <c r="AC188" i="24"/>
  <c r="AB188" i="24"/>
  <c r="X188" i="24"/>
  <c r="W188" i="24"/>
  <c r="V188" i="24"/>
  <c r="U188" i="24"/>
  <c r="P188" i="24"/>
  <c r="O188" i="24"/>
  <c r="N188" i="24"/>
  <c r="M188" i="24"/>
  <c r="BP188" i="24"/>
  <c r="AN187" i="24"/>
  <c r="AM187" i="24"/>
  <c r="AL187" i="24"/>
  <c r="AK187" i="24"/>
  <c r="AJ187" i="24"/>
  <c r="AI187" i="24"/>
  <c r="CE184" i="24"/>
  <c r="CD184" i="24"/>
  <c r="CC184" i="24"/>
  <c r="CB184" i="24"/>
  <c r="CA184" i="24"/>
  <c r="BZ184" i="24"/>
  <c r="BX184" i="24"/>
  <c r="BW184" i="24"/>
  <c r="BV184" i="24"/>
  <c r="BU184" i="24"/>
  <c r="BT184" i="24"/>
  <c r="BS184" i="24"/>
  <c r="BP184" i="24"/>
  <c r="BO184" i="24"/>
  <c r="BN184" i="24"/>
  <c r="BM184" i="24"/>
  <c r="BL184" i="24"/>
  <c r="BK184" i="24"/>
  <c r="BI184" i="24"/>
  <c r="BH184" i="24"/>
  <c r="BG184" i="24"/>
  <c r="BF184" i="24"/>
  <c r="BE184" i="24"/>
  <c r="BD184" i="24"/>
  <c r="BB184" i="24"/>
  <c r="BA184" i="24"/>
  <c r="AZ184" i="24"/>
  <c r="AY184" i="24"/>
  <c r="AX184" i="24"/>
  <c r="AW184" i="24"/>
  <c r="AU184" i="24"/>
  <c r="AT184" i="24"/>
  <c r="AS184" i="24"/>
  <c r="AR184" i="24"/>
  <c r="AQ184" i="24"/>
  <c r="AP184" i="24"/>
  <c r="AN184" i="24"/>
  <c r="AM184" i="24"/>
  <c r="AL184" i="24"/>
  <c r="AK184" i="24"/>
  <c r="AJ184" i="24"/>
  <c r="AI184" i="24"/>
  <c r="AG184" i="24"/>
  <c r="AF184" i="24"/>
  <c r="AE184" i="24"/>
  <c r="AD184" i="24"/>
  <c r="AC184" i="24"/>
  <c r="AB184" i="24"/>
  <c r="Z184" i="24"/>
  <c r="Y184" i="24"/>
  <c r="X184" i="24"/>
  <c r="W184" i="24"/>
  <c r="V184" i="24"/>
  <c r="U184" i="24"/>
  <c r="R184" i="24"/>
  <c r="Q184" i="24"/>
  <c r="P184" i="24"/>
  <c r="O184" i="24"/>
  <c r="N184" i="24"/>
  <c r="M184" i="24"/>
  <c r="K184" i="24"/>
  <c r="CE183" i="24"/>
  <c r="CD183" i="24"/>
  <c r="CC183" i="24"/>
  <c r="CB183" i="24"/>
  <c r="CA183" i="24"/>
  <c r="BZ183" i="24"/>
  <c r="BX183" i="24"/>
  <c r="BW183" i="24"/>
  <c r="BV183" i="24"/>
  <c r="BU183" i="24"/>
  <c r="BT183" i="24"/>
  <c r="BS183" i="24"/>
  <c r="BP183" i="24"/>
  <c r="BO183" i="24"/>
  <c r="BN183" i="24"/>
  <c r="BM183" i="24"/>
  <c r="BL183" i="24"/>
  <c r="BK183" i="24"/>
  <c r="BI183" i="24"/>
  <c r="BH183" i="24"/>
  <c r="BG183" i="24"/>
  <c r="BF183" i="24"/>
  <c r="BE183" i="24"/>
  <c r="BD183" i="24"/>
  <c r="BB183" i="24"/>
  <c r="BA183" i="24"/>
  <c r="AZ183" i="24"/>
  <c r="AY183" i="24"/>
  <c r="AX183" i="24"/>
  <c r="AW183" i="24"/>
  <c r="AU183" i="24"/>
  <c r="AT183" i="24"/>
  <c r="AS183" i="24"/>
  <c r="AR183" i="24"/>
  <c r="AQ183" i="24"/>
  <c r="AP183" i="24"/>
  <c r="AN183" i="24"/>
  <c r="AM183" i="24"/>
  <c r="AL183" i="24"/>
  <c r="AK183" i="24"/>
  <c r="AJ183" i="24"/>
  <c r="AI183" i="24"/>
  <c r="AG183" i="24"/>
  <c r="AF183" i="24"/>
  <c r="AE183" i="24"/>
  <c r="AD183" i="24"/>
  <c r="AC183" i="24"/>
  <c r="AB183" i="24"/>
  <c r="Z183" i="24"/>
  <c r="Y183" i="24"/>
  <c r="X183" i="24"/>
  <c r="W183" i="24"/>
  <c r="V183" i="24"/>
  <c r="U183" i="24"/>
  <c r="R183" i="24"/>
  <c r="Q183" i="24"/>
  <c r="P183" i="24"/>
  <c r="O183" i="24"/>
  <c r="N183" i="24"/>
  <c r="M183" i="24"/>
  <c r="K183" i="24"/>
  <c r="CE179" i="24"/>
  <c r="CD179" i="24"/>
  <c r="CC179" i="24"/>
  <c r="CB179" i="24"/>
  <c r="CA179" i="24"/>
  <c r="BZ179" i="24"/>
  <c r="BX179" i="24"/>
  <c r="BW179" i="24"/>
  <c r="BV179" i="24"/>
  <c r="BU179" i="24"/>
  <c r="BT179" i="24"/>
  <c r="BS179" i="24"/>
  <c r="BP179" i="24"/>
  <c r="BO179" i="24"/>
  <c r="BN179" i="24"/>
  <c r="BM179" i="24"/>
  <c r="BL179" i="24"/>
  <c r="BK179" i="24"/>
  <c r="BI179" i="24"/>
  <c r="BH179" i="24"/>
  <c r="BG179" i="24"/>
  <c r="BF179" i="24"/>
  <c r="BE179" i="24"/>
  <c r="BD179" i="24"/>
  <c r="BB179" i="24"/>
  <c r="BA179" i="24"/>
  <c r="AZ179" i="24"/>
  <c r="AY179" i="24"/>
  <c r="AX179" i="24"/>
  <c r="AW179" i="24"/>
  <c r="AU179" i="24"/>
  <c r="AT179" i="24"/>
  <c r="AS179" i="24"/>
  <c r="AR179" i="24"/>
  <c r="AQ179" i="24"/>
  <c r="AP179" i="24"/>
  <c r="AN179" i="24"/>
  <c r="AM179" i="24"/>
  <c r="AL179" i="24"/>
  <c r="AK179" i="24"/>
  <c r="AJ179" i="24"/>
  <c r="AI179" i="24"/>
  <c r="AG179" i="24"/>
  <c r="AF179" i="24"/>
  <c r="AE179" i="24"/>
  <c r="AD179" i="24"/>
  <c r="AC179" i="24"/>
  <c r="AB179" i="24"/>
  <c r="Z179" i="24"/>
  <c r="Y179" i="24"/>
  <c r="X179" i="24"/>
  <c r="W179" i="24"/>
  <c r="V179" i="24"/>
  <c r="U179" i="24"/>
  <c r="R179" i="24"/>
  <c r="Q179" i="24"/>
  <c r="P179" i="24"/>
  <c r="O179" i="24"/>
  <c r="N179" i="24"/>
  <c r="M179" i="24"/>
  <c r="K179" i="24"/>
  <c r="CE178" i="24"/>
  <c r="CD178" i="24"/>
  <c r="CC178" i="24"/>
  <c r="CB178" i="24"/>
  <c r="CA178" i="24"/>
  <c r="BZ178" i="24"/>
  <c r="BX178" i="24"/>
  <c r="BW178" i="24"/>
  <c r="BV178" i="24"/>
  <c r="BU178" i="24"/>
  <c r="BT178" i="24"/>
  <c r="BS178" i="24"/>
  <c r="BP178" i="24"/>
  <c r="BO178" i="24"/>
  <c r="BN178" i="24"/>
  <c r="BM178" i="24"/>
  <c r="BL178" i="24"/>
  <c r="BK178" i="24"/>
  <c r="BI178" i="24"/>
  <c r="BH178" i="24"/>
  <c r="BG178" i="24"/>
  <c r="BF178" i="24"/>
  <c r="BE178" i="24"/>
  <c r="BD178" i="24"/>
  <c r="BB178" i="24"/>
  <c r="BA178" i="24"/>
  <c r="AZ178" i="24"/>
  <c r="AY178" i="24"/>
  <c r="AX178" i="24"/>
  <c r="AW178" i="24"/>
  <c r="AU178" i="24"/>
  <c r="AT178" i="24"/>
  <c r="AS178" i="24"/>
  <c r="AR178" i="24"/>
  <c r="AQ178" i="24"/>
  <c r="AP178" i="24"/>
  <c r="AN178" i="24"/>
  <c r="AM178" i="24"/>
  <c r="AL178" i="24"/>
  <c r="AK178" i="24"/>
  <c r="AJ178" i="24"/>
  <c r="AI178" i="24"/>
  <c r="AG178" i="24"/>
  <c r="AF178" i="24"/>
  <c r="AE178" i="24"/>
  <c r="AD178" i="24"/>
  <c r="AC178" i="24"/>
  <c r="AB178" i="24"/>
  <c r="Z178" i="24"/>
  <c r="Y178" i="24"/>
  <c r="X178" i="24"/>
  <c r="W178" i="24"/>
  <c r="V178" i="24"/>
  <c r="U178" i="24"/>
  <c r="R178" i="24"/>
  <c r="Q178" i="24"/>
  <c r="P178" i="24"/>
  <c r="O178" i="24"/>
  <c r="N178" i="24"/>
  <c r="M178" i="24"/>
  <c r="K178" i="24"/>
  <c r="CE177" i="24"/>
  <c r="CD177" i="24"/>
  <c r="CC177" i="24"/>
  <c r="CB177" i="24"/>
  <c r="CA177" i="24"/>
  <c r="BZ177" i="24"/>
  <c r="BX177" i="24"/>
  <c r="BW177" i="24"/>
  <c r="BV177" i="24"/>
  <c r="BU177" i="24"/>
  <c r="BT177" i="24"/>
  <c r="BS177" i="24"/>
  <c r="BP177" i="24"/>
  <c r="BO177" i="24"/>
  <c r="BN177" i="24"/>
  <c r="BM177" i="24"/>
  <c r="BL177" i="24"/>
  <c r="BK177" i="24"/>
  <c r="BI177" i="24"/>
  <c r="BH177" i="24"/>
  <c r="BG177" i="24"/>
  <c r="BF177" i="24"/>
  <c r="BE177" i="24"/>
  <c r="BD177" i="24"/>
  <c r="BB177" i="24"/>
  <c r="BA177" i="24"/>
  <c r="AZ177" i="24"/>
  <c r="AY177" i="24"/>
  <c r="AX177" i="24"/>
  <c r="AW177" i="24"/>
  <c r="AU177" i="24"/>
  <c r="AT177" i="24"/>
  <c r="AS177" i="24"/>
  <c r="AR177" i="24"/>
  <c r="AQ177" i="24"/>
  <c r="AP177" i="24"/>
  <c r="AN177" i="24"/>
  <c r="AM177" i="24"/>
  <c r="AL177" i="24"/>
  <c r="AK177" i="24"/>
  <c r="AJ177" i="24"/>
  <c r="AI177" i="24"/>
  <c r="AG177" i="24"/>
  <c r="AF177" i="24"/>
  <c r="AE177" i="24"/>
  <c r="AD177" i="24"/>
  <c r="AC177" i="24"/>
  <c r="AB177" i="24"/>
  <c r="Z177" i="24"/>
  <c r="Y177" i="24"/>
  <c r="X177" i="24"/>
  <c r="W177" i="24"/>
  <c r="V177" i="24"/>
  <c r="U177" i="24"/>
  <c r="R177" i="24"/>
  <c r="Q177" i="24"/>
  <c r="P177" i="24"/>
  <c r="O177" i="24"/>
  <c r="N177" i="24"/>
  <c r="M177" i="24"/>
  <c r="K177" i="24"/>
  <c r="CE175" i="24"/>
  <c r="CD175" i="24"/>
  <c r="CC175" i="24"/>
  <c r="CB175" i="24"/>
  <c r="CA175" i="24"/>
  <c r="BZ175" i="24"/>
  <c r="BX175" i="24"/>
  <c r="BW175" i="24"/>
  <c r="BV175" i="24"/>
  <c r="BU175" i="24"/>
  <c r="BT175" i="24"/>
  <c r="BS175" i="24"/>
  <c r="BP175" i="24"/>
  <c r="BO175" i="24"/>
  <c r="BN175" i="24"/>
  <c r="BM175" i="24"/>
  <c r="BL175" i="24"/>
  <c r="BK175" i="24"/>
  <c r="BI175" i="24"/>
  <c r="BH175" i="24"/>
  <c r="BG175" i="24"/>
  <c r="BF175" i="24"/>
  <c r="BE175" i="24"/>
  <c r="BD175" i="24"/>
  <c r="BB175" i="24"/>
  <c r="BA175" i="24"/>
  <c r="AZ175" i="24"/>
  <c r="AY175" i="24"/>
  <c r="AX175" i="24"/>
  <c r="AW175" i="24"/>
  <c r="AU175" i="24"/>
  <c r="AT175" i="24"/>
  <c r="AS175" i="24"/>
  <c r="AR175" i="24"/>
  <c r="AQ175" i="24"/>
  <c r="AP175" i="24"/>
  <c r="AN175" i="24"/>
  <c r="AM175" i="24"/>
  <c r="AL175" i="24"/>
  <c r="AK175" i="24"/>
  <c r="AJ175" i="24"/>
  <c r="AI175" i="24"/>
  <c r="AG175" i="24"/>
  <c r="AF175" i="24"/>
  <c r="AE175" i="24"/>
  <c r="AD175" i="24"/>
  <c r="AC175" i="24"/>
  <c r="AB175" i="24"/>
  <c r="Z175" i="24"/>
  <c r="Y175" i="24"/>
  <c r="X175" i="24"/>
  <c r="W175" i="24"/>
  <c r="V175" i="24"/>
  <c r="U175" i="24"/>
  <c r="R175" i="24"/>
  <c r="Q175" i="24"/>
  <c r="P175" i="24"/>
  <c r="O175" i="24"/>
  <c r="N175" i="24"/>
  <c r="M175" i="24"/>
  <c r="K175" i="24"/>
  <c r="CE174" i="24"/>
  <c r="CD174" i="24"/>
  <c r="CC174" i="24"/>
  <c r="CB174" i="24"/>
  <c r="CA174" i="24"/>
  <c r="CA173" i="24" s="1"/>
  <c r="BZ174" i="24"/>
  <c r="BX174" i="24"/>
  <c r="BW174" i="24"/>
  <c r="BW173" i="24" s="1"/>
  <c r="BV174" i="24"/>
  <c r="BU174" i="24"/>
  <c r="BT174" i="24"/>
  <c r="BS174" i="24"/>
  <c r="BP174" i="24"/>
  <c r="BO174" i="24"/>
  <c r="BN174" i="24"/>
  <c r="BM174" i="24"/>
  <c r="BL174" i="24"/>
  <c r="BK174" i="24"/>
  <c r="BI174" i="24"/>
  <c r="BH174" i="24"/>
  <c r="BG174" i="24"/>
  <c r="BF174" i="24"/>
  <c r="BE174" i="24"/>
  <c r="BD174" i="24"/>
  <c r="BB174" i="24"/>
  <c r="BA174" i="24"/>
  <c r="AZ174" i="24"/>
  <c r="AY174" i="24"/>
  <c r="AX174" i="24"/>
  <c r="AW174" i="24"/>
  <c r="AU174" i="24"/>
  <c r="AT174" i="24"/>
  <c r="AS174" i="24"/>
  <c r="AR174" i="24"/>
  <c r="AQ174" i="24"/>
  <c r="AP174" i="24"/>
  <c r="AN174" i="24"/>
  <c r="AM174" i="24"/>
  <c r="AL174" i="24"/>
  <c r="AK174" i="24"/>
  <c r="AJ174" i="24"/>
  <c r="AI174" i="24"/>
  <c r="AG174" i="24"/>
  <c r="AF174" i="24"/>
  <c r="AE174" i="24"/>
  <c r="AE173" i="24" s="1"/>
  <c r="AD174" i="24"/>
  <c r="AC174" i="24"/>
  <c r="AB174" i="24"/>
  <c r="Z174" i="24"/>
  <c r="Y174" i="24"/>
  <c r="X174" i="24"/>
  <c r="W174" i="24"/>
  <c r="V174" i="24"/>
  <c r="U174" i="24"/>
  <c r="R174" i="24"/>
  <c r="Q174" i="24"/>
  <c r="P174" i="24"/>
  <c r="O174" i="24"/>
  <c r="N174" i="24"/>
  <c r="M174" i="24"/>
  <c r="K174" i="24"/>
  <c r="J173" i="24"/>
  <c r="I173" i="24"/>
  <c r="H173" i="24"/>
  <c r="G173" i="24"/>
  <c r="F173" i="24"/>
  <c r="E173" i="24"/>
  <c r="CE167" i="24"/>
  <c r="CD167" i="24"/>
  <c r="CC167" i="24"/>
  <c r="CB167" i="24"/>
  <c r="CA167" i="24"/>
  <c r="BZ167" i="24"/>
  <c r="BX167" i="24"/>
  <c r="BW167" i="24"/>
  <c r="BV167" i="24"/>
  <c r="BU167" i="24"/>
  <c r="BT167" i="24"/>
  <c r="BS167" i="24"/>
  <c r="BP167" i="24"/>
  <c r="BO167" i="24"/>
  <c r="BN167" i="24"/>
  <c r="BM167" i="24"/>
  <c r="BL167" i="24"/>
  <c r="BK167" i="24"/>
  <c r="BI167" i="24"/>
  <c r="BH167" i="24"/>
  <c r="BG167" i="24"/>
  <c r="BF167" i="24"/>
  <c r="BE167" i="24"/>
  <c r="BD167" i="24"/>
  <c r="BB167" i="24"/>
  <c r="BA167" i="24"/>
  <c r="AZ167" i="24"/>
  <c r="AY167" i="24"/>
  <c r="AX167" i="24"/>
  <c r="AW167" i="24"/>
  <c r="AU167" i="24"/>
  <c r="AT167" i="24"/>
  <c r="AS167" i="24"/>
  <c r="AR167" i="24"/>
  <c r="AQ167" i="24"/>
  <c r="AP167" i="24"/>
  <c r="AN167" i="24"/>
  <c r="AM167" i="24"/>
  <c r="AL167" i="24"/>
  <c r="AK167" i="24"/>
  <c r="AJ167" i="24"/>
  <c r="AI167" i="24"/>
  <c r="AG167" i="24"/>
  <c r="AF167" i="24"/>
  <c r="AE167" i="24"/>
  <c r="AD167" i="24"/>
  <c r="AC167" i="24"/>
  <c r="AB167" i="24"/>
  <c r="Z167" i="24"/>
  <c r="Y167" i="24"/>
  <c r="X167" i="24"/>
  <c r="W167" i="24"/>
  <c r="V167" i="24"/>
  <c r="U167" i="24"/>
  <c r="R167" i="24"/>
  <c r="Q167" i="24"/>
  <c r="P167" i="24"/>
  <c r="O167" i="24"/>
  <c r="N167" i="24"/>
  <c r="M167" i="24"/>
  <c r="K167" i="24"/>
  <c r="CE166" i="24"/>
  <c r="CD166" i="24"/>
  <c r="CC166" i="24"/>
  <c r="CB166" i="24"/>
  <c r="CA166" i="24"/>
  <c r="BZ166" i="24"/>
  <c r="BX166" i="24"/>
  <c r="BV166" i="24"/>
  <c r="BU166" i="24"/>
  <c r="BT166" i="24"/>
  <c r="BS166" i="24"/>
  <c r="BP166" i="24"/>
  <c r="BN166" i="24"/>
  <c r="BM166" i="24"/>
  <c r="BL166" i="24"/>
  <c r="BK166" i="24"/>
  <c r="BI166" i="24"/>
  <c r="BG166" i="24"/>
  <c r="BF166" i="24"/>
  <c r="BE166" i="24"/>
  <c r="BD166" i="24"/>
  <c r="BB166" i="24"/>
  <c r="AZ166" i="24"/>
  <c r="AY166" i="24"/>
  <c r="AX166" i="24"/>
  <c r="AW166" i="24"/>
  <c r="AU166" i="24"/>
  <c r="AS166" i="24"/>
  <c r="AR166" i="24"/>
  <c r="AQ166" i="24"/>
  <c r="AP166" i="24"/>
  <c r="AN166" i="24"/>
  <c r="AL166" i="24"/>
  <c r="AK166" i="24"/>
  <c r="AJ166" i="24"/>
  <c r="AI166" i="24"/>
  <c r="AG166" i="24"/>
  <c r="AE166" i="24"/>
  <c r="AD166" i="24"/>
  <c r="AC166" i="24"/>
  <c r="AB166" i="24"/>
  <c r="Z166" i="24"/>
  <c r="X166" i="24"/>
  <c r="W166" i="24"/>
  <c r="V166" i="24"/>
  <c r="U166" i="24"/>
  <c r="R166" i="24"/>
  <c r="P166" i="24"/>
  <c r="O166" i="24"/>
  <c r="N166" i="24"/>
  <c r="M166" i="24"/>
  <c r="K166" i="24"/>
  <c r="I166" i="24"/>
  <c r="BO166" i="24" s="1"/>
  <c r="J165" i="24"/>
  <c r="H165" i="24"/>
  <c r="H170" i="24" s="1"/>
  <c r="G165" i="24"/>
  <c r="G170" i="24" s="1"/>
  <c r="F165" i="24"/>
  <c r="F171" i="24" s="1"/>
  <c r="E165" i="24"/>
  <c r="J164" i="24"/>
  <c r="I164" i="24"/>
  <c r="H164" i="24"/>
  <c r="G164" i="24"/>
  <c r="F164" i="24"/>
  <c r="E164" i="24"/>
  <c r="CD159" i="24"/>
  <c r="CC159" i="24"/>
  <c r="CB159" i="24"/>
  <c r="BZ159" i="24"/>
  <c r="BW159" i="24"/>
  <c r="BV159" i="24"/>
  <c r="BU159" i="24"/>
  <c r="BS159" i="24"/>
  <c r="BO159" i="24"/>
  <c r="BN159" i="24"/>
  <c r="BM159" i="24"/>
  <c r="BK159" i="24"/>
  <c r="BH159" i="24"/>
  <c r="BG159" i="24"/>
  <c r="BF159" i="24"/>
  <c r="BD159" i="24"/>
  <c r="BA159" i="24"/>
  <c r="AZ159" i="24"/>
  <c r="AY159" i="24"/>
  <c r="AW159" i="24"/>
  <c r="AT159" i="24"/>
  <c r="AS159" i="24"/>
  <c r="AR159" i="24"/>
  <c r="AP159" i="24"/>
  <c r="AM159" i="24"/>
  <c r="AL159" i="24"/>
  <c r="AK159" i="24"/>
  <c r="AI159" i="24"/>
  <c r="AF159" i="24"/>
  <c r="AE159" i="24"/>
  <c r="AD159" i="24"/>
  <c r="AB159" i="24"/>
  <c r="Y159" i="24"/>
  <c r="X159" i="24"/>
  <c r="W159" i="24"/>
  <c r="U159" i="24"/>
  <c r="Q159" i="24"/>
  <c r="P159" i="24"/>
  <c r="O159" i="24"/>
  <c r="M159" i="24"/>
  <c r="J159" i="24"/>
  <c r="CE159" i="24" s="1"/>
  <c r="F159" i="24"/>
  <c r="AX159" i="24" s="1"/>
  <c r="CD158" i="24"/>
  <c r="CC158" i="24"/>
  <c r="CB158" i="24"/>
  <c r="CA158" i="24"/>
  <c r="BZ158" i="24"/>
  <c r="BW158" i="24"/>
  <c r="BV158" i="24"/>
  <c r="BU158" i="24"/>
  <c r="BT158" i="24"/>
  <c r="BS158" i="24"/>
  <c r="BO158" i="24"/>
  <c r="BN158" i="24"/>
  <c r="BM158" i="24"/>
  <c r="BL158" i="24"/>
  <c r="BK158" i="24"/>
  <c r="BH158" i="24"/>
  <c r="BG158" i="24"/>
  <c r="BF158" i="24"/>
  <c r="BE158" i="24"/>
  <c r="BD158" i="24"/>
  <c r="BA158" i="24"/>
  <c r="AZ158" i="24"/>
  <c r="AY158" i="24"/>
  <c r="AX158" i="24"/>
  <c r="AW158" i="24"/>
  <c r="AT158" i="24"/>
  <c r="AS158" i="24"/>
  <c r="AR158" i="24"/>
  <c r="AQ158" i="24"/>
  <c r="AP158" i="24"/>
  <c r="AM158" i="24"/>
  <c r="AL158" i="24"/>
  <c r="AK158" i="24"/>
  <c r="AJ158" i="24"/>
  <c r="AI158" i="24"/>
  <c r="AF158" i="24"/>
  <c r="AE158" i="24"/>
  <c r="AD158" i="24"/>
  <c r="AC158" i="24"/>
  <c r="AB158" i="24"/>
  <c r="Y158" i="24"/>
  <c r="X158" i="24"/>
  <c r="W158" i="24"/>
  <c r="V158" i="24"/>
  <c r="U158" i="24"/>
  <c r="Q158" i="24"/>
  <c r="P158" i="24"/>
  <c r="O158" i="24"/>
  <c r="N158" i="24"/>
  <c r="M158" i="24"/>
  <c r="Z158" i="24"/>
  <c r="CE157" i="24"/>
  <c r="CD157" i="24"/>
  <c r="CC157" i="24"/>
  <c r="CB157" i="24"/>
  <c r="CA157" i="24"/>
  <c r="BZ157" i="24"/>
  <c r="BX157" i="24"/>
  <c r="BW157" i="24"/>
  <c r="BV157" i="24"/>
  <c r="BU157" i="24"/>
  <c r="BT157" i="24"/>
  <c r="BS157" i="24"/>
  <c r="BP157" i="24"/>
  <c r="BO157" i="24"/>
  <c r="BN157" i="24"/>
  <c r="BM157" i="24"/>
  <c r="BL157" i="24"/>
  <c r="BK157" i="24"/>
  <c r="BI157" i="24"/>
  <c r="BH157" i="24"/>
  <c r="BG157" i="24"/>
  <c r="BF157" i="24"/>
  <c r="BE157" i="24"/>
  <c r="BD157" i="24"/>
  <c r="BB157" i="24"/>
  <c r="BA157" i="24"/>
  <c r="AZ157" i="24"/>
  <c r="AY157" i="24"/>
  <c r="AX157" i="24"/>
  <c r="AW157" i="24"/>
  <c r="AU157" i="24"/>
  <c r="AT157" i="24"/>
  <c r="AS157" i="24"/>
  <c r="AR157" i="24"/>
  <c r="AQ157" i="24"/>
  <c r="AP157" i="24"/>
  <c r="AN157" i="24"/>
  <c r="AM157" i="24"/>
  <c r="AL157" i="24"/>
  <c r="AK157" i="24"/>
  <c r="AJ157" i="24"/>
  <c r="AI157" i="24"/>
  <c r="AG157" i="24"/>
  <c r="AF157" i="24"/>
  <c r="AE157" i="24"/>
  <c r="AD157" i="24"/>
  <c r="AC157" i="24"/>
  <c r="AB157" i="24"/>
  <c r="Z157" i="24"/>
  <c r="Y157" i="24"/>
  <c r="X157" i="24"/>
  <c r="W157" i="24"/>
  <c r="V157" i="24"/>
  <c r="U157" i="24"/>
  <c r="R157" i="24"/>
  <c r="Q157" i="24"/>
  <c r="P157" i="24"/>
  <c r="O157" i="24"/>
  <c r="N157" i="24"/>
  <c r="M157" i="24"/>
  <c r="K157" i="24"/>
  <c r="CE156" i="24"/>
  <c r="CD156" i="24"/>
  <c r="CC156" i="24"/>
  <c r="CB156" i="24"/>
  <c r="CA156" i="24"/>
  <c r="BZ156" i="24"/>
  <c r="BX156" i="24"/>
  <c r="BW156" i="24"/>
  <c r="BV156" i="24"/>
  <c r="BU156" i="24"/>
  <c r="BT156" i="24"/>
  <c r="BS156" i="24"/>
  <c r="BP156" i="24"/>
  <c r="BO156" i="24"/>
  <c r="BN156" i="24"/>
  <c r="BM156" i="24"/>
  <c r="BL156" i="24"/>
  <c r="BK156" i="24"/>
  <c r="BI156" i="24"/>
  <c r="BH156" i="24"/>
  <c r="BG156" i="24"/>
  <c r="BF156" i="24"/>
  <c r="BE156" i="24"/>
  <c r="BD156" i="24"/>
  <c r="BB156" i="24"/>
  <c r="BA156" i="24"/>
  <c r="AZ156" i="24"/>
  <c r="AY156" i="24"/>
  <c r="AX156" i="24"/>
  <c r="AW156" i="24"/>
  <c r="AU156" i="24"/>
  <c r="AT156" i="24"/>
  <c r="AS156" i="24"/>
  <c r="AR156" i="24"/>
  <c r="AQ156" i="24"/>
  <c r="AP156" i="24"/>
  <c r="AN156" i="24"/>
  <c r="AM156" i="24"/>
  <c r="AL156" i="24"/>
  <c r="AK156" i="24"/>
  <c r="AJ156" i="24"/>
  <c r="AI156" i="24"/>
  <c r="AG156" i="24"/>
  <c r="AF156" i="24"/>
  <c r="AE156" i="24"/>
  <c r="AD156" i="24"/>
  <c r="AC156" i="24"/>
  <c r="AB156" i="24"/>
  <c r="Z156" i="24"/>
  <c r="Y156" i="24"/>
  <c r="X156" i="24"/>
  <c r="W156" i="24"/>
  <c r="V156" i="24"/>
  <c r="U156" i="24"/>
  <c r="R156" i="24"/>
  <c r="Q156" i="24"/>
  <c r="P156" i="24"/>
  <c r="O156" i="24"/>
  <c r="N156" i="24"/>
  <c r="M156" i="24"/>
  <c r="K156" i="24"/>
  <c r="I155" i="24"/>
  <c r="H155" i="24"/>
  <c r="G155" i="24"/>
  <c r="E155" i="24"/>
  <c r="CD153" i="24"/>
  <c r="CD152" i="24" s="1"/>
  <c r="CC153" i="24"/>
  <c r="CC152" i="24" s="1"/>
  <c r="CB153" i="24"/>
  <c r="CB152" i="24" s="1"/>
  <c r="CA153" i="24"/>
  <c r="CA152" i="24" s="1"/>
  <c r="BZ153" i="24"/>
  <c r="BZ152" i="24" s="1"/>
  <c r="BW153" i="24"/>
  <c r="BW152" i="24" s="1"/>
  <c r="BV153" i="24"/>
  <c r="BV152" i="24" s="1"/>
  <c r="BU153" i="24"/>
  <c r="BU152" i="24" s="1"/>
  <c r="BT153" i="24"/>
  <c r="BT152" i="24" s="1"/>
  <c r="BS153" i="24"/>
  <c r="BS152" i="24" s="1"/>
  <c r="BO153" i="24"/>
  <c r="BO152" i="24" s="1"/>
  <c r="BN153" i="24"/>
  <c r="BN152" i="24" s="1"/>
  <c r="BM153" i="24"/>
  <c r="BM152" i="24" s="1"/>
  <c r="BL153" i="24"/>
  <c r="BL152" i="24" s="1"/>
  <c r="BK153" i="24"/>
  <c r="BK152" i="24" s="1"/>
  <c r="BH153" i="24"/>
  <c r="BH152" i="24" s="1"/>
  <c r="BG153" i="24"/>
  <c r="BG152" i="24" s="1"/>
  <c r="BF153" i="24"/>
  <c r="BF152" i="24" s="1"/>
  <c r="BE153" i="24"/>
  <c r="BE152" i="24" s="1"/>
  <c r="BD153" i="24"/>
  <c r="BD152" i="24" s="1"/>
  <c r="BA153" i="24"/>
  <c r="BA152" i="24" s="1"/>
  <c r="AZ153" i="24"/>
  <c r="AZ152" i="24" s="1"/>
  <c r="AY153" i="24"/>
  <c r="AY152" i="24" s="1"/>
  <c r="AX153" i="24"/>
  <c r="AX152" i="24" s="1"/>
  <c r="AW153" i="24"/>
  <c r="AW152" i="24" s="1"/>
  <c r="AT153" i="24"/>
  <c r="AT152" i="24" s="1"/>
  <c r="AS153" i="24"/>
  <c r="AS152" i="24" s="1"/>
  <c r="AR153" i="24"/>
  <c r="AR152" i="24" s="1"/>
  <c r="AQ153" i="24"/>
  <c r="AQ152" i="24" s="1"/>
  <c r="AP153" i="24"/>
  <c r="AP152" i="24" s="1"/>
  <c r="AM153" i="24"/>
  <c r="AM152" i="24" s="1"/>
  <c r="AL153" i="24"/>
  <c r="AL152" i="24" s="1"/>
  <c r="AK153" i="24"/>
  <c r="AK152" i="24" s="1"/>
  <c r="AJ153" i="24"/>
  <c r="AJ152" i="24" s="1"/>
  <c r="AI153" i="24"/>
  <c r="AI152" i="24" s="1"/>
  <c r="AF153" i="24"/>
  <c r="AF152" i="24" s="1"/>
  <c r="AE153" i="24"/>
  <c r="AE152" i="24" s="1"/>
  <c r="AD153" i="24"/>
  <c r="AD152" i="24" s="1"/>
  <c r="AC153" i="24"/>
  <c r="AC152" i="24" s="1"/>
  <c r="AB153" i="24"/>
  <c r="AB152" i="24" s="1"/>
  <c r="Y153" i="24"/>
  <c r="Y152" i="24" s="1"/>
  <c r="X153" i="24"/>
  <c r="X152" i="24" s="1"/>
  <c r="W153" i="24"/>
  <c r="W152" i="24" s="1"/>
  <c r="V153" i="24"/>
  <c r="V152" i="24" s="1"/>
  <c r="U153" i="24"/>
  <c r="U152" i="24" s="1"/>
  <c r="Q153" i="24"/>
  <c r="Q152" i="24" s="1"/>
  <c r="P153" i="24"/>
  <c r="P152" i="24" s="1"/>
  <c r="O153" i="24"/>
  <c r="O152" i="24" s="1"/>
  <c r="N153" i="24"/>
  <c r="N152" i="24" s="1"/>
  <c r="M153" i="24"/>
  <c r="M152" i="24" s="1"/>
  <c r="AG153" i="24"/>
  <c r="AG152" i="24" s="1"/>
  <c r="I152" i="24"/>
  <c r="H152" i="24"/>
  <c r="G152" i="24"/>
  <c r="F152" i="24"/>
  <c r="E152" i="24"/>
  <c r="J151" i="24"/>
  <c r="I151" i="24"/>
  <c r="H151" i="24"/>
  <c r="G151" i="24"/>
  <c r="F151" i="24"/>
  <c r="E151" i="24"/>
  <c r="CE149" i="24"/>
  <c r="CD149" i="24"/>
  <c r="CC149" i="24"/>
  <c r="CB149" i="24"/>
  <c r="CA149" i="24"/>
  <c r="BZ149" i="24"/>
  <c r="BX149" i="24"/>
  <c r="BW149" i="24"/>
  <c r="BV149" i="24"/>
  <c r="BU149" i="24"/>
  <c r="BT149" i="24"/>
  <c r="BS149" i="24"/>
  <c r="BP149" i="24"/>
  <c r="BO149" i="24"/>
  <c r="BN149" i="24"/>
  <c r="BM149" i="24"/>
  <c r="BL149" i="24"/>
  <c r="BK149" i="24"/>
  <c r="BI149" i="24"/>
  <c r="BH149" i="24"/>
  <c r="BG149" i="24"/>
  <c r="BF149" i="24"/>
  <c r="BE149" i="24"/>
  <c r="BD149" i="24"/>
  <c r="BB149" i="24"/>
  <c r="BA149" i="24"/>
  <c r="AZ149" i="24"/>
  <c r="AY149" i="24"/>
  <c r="AX149" i="24"/>
  <c r="AW149" i="24"/>
  <c r="AU149" i="24"/>
  <c r="AT149" i="24"/>
  <c r="AS149" i="24"/>
  <c r="AR149" i="24"/>
  <c r="AQ149" i="24"/>
  <c r="AP149" i="24"/>
  <c r="AN149" i="24"/>
  <c r="AM149" i="24"/>
  <c r="AL149" i="24"/>
  <c r="AK149" i="24"/>
  <c r="AJ149" i="24"/>
  <c r="AI149" i="24"/>
  <c r="AG149" i="24"/>
  <c r="AF149" i="24"/>
  <c r="AE149" i="24"/>
  <c r="AD149" i="24"/>
  <c r="AC149" i="24"/>
  <c r="AB149" i="24"/>
  <c r="Z149" i="24"/>
  <c r="Y149" i="24"/>
  <c r="X149" i="24"/>
  <c r="W149" i="24"/>
  <c r="V149" i="24"/>
  <c r="U149" i="24"/>
  <c r="R149" i="24"/>
  <c r="Q149" i="24"/>
  <c r="P149" i="24"/>
  <c r="O149" i="24"/>
  <c r="N149" i="24"/>
  <c r="M149" i="24"/>
  <c r="CE148" i="24"/>
  <c r="CE147" i="24" s="1"/>
  <c r="CD148" i="24"/>
  <c r="CC148" i="24"/>
  <c r="CB148" i="24"/>
  <c r="CA148" i="24"/>
  <c r="BZ148" i="24"/>
  <c r="BX148" i="24"/>
  <c r="BW148" i="24"/>
  <c r="BV148" i="24"/>
  <c r="BU148" i="24"/>
  <c r="BT148" i="24"/>
  <c r="BT6" i="24" s="1"/>
  <c r="BS148" i="24"/>
  <c r="BS147" i="24" s="1"/>
  <c r="BP148" i="24"/>
  <c r="BO148" i="24"/>
  <c r="BN148" i="24"/>
  <c r="BN147" i="24" s="1"/>
  <c r="BM148" i="24"/>
  <c r="BL148" i="24"/>
  <c r="BK148" i="24"/>
  <c r="BI148" i="24"/>
  <c r="BH148" i="24"/>
  <c r="BG148" i="24"/>
  <c r="BF148" i="24"/>
  <c r="BE148" i="24"/>
  <c r="BD148" i="24"/>
  <c r="BB148" i="24"/>
  <c r="BA148" i="24"/>
  <c r="AZ148" i="24"/>
  <c r="AY148" i="24"/>
  <c r="AX148" i="24"/>
  <c r="AX147" i="24" s="1"/>
  <c r="AW148" i="24"/>
  <c r="AU148" i="24"/>
  <c r="AT148" i="24"/>
  <c r="AT147" i="24" s="1"/>
  <c r="AS148" i="24"/>
  <c r="AR148" i="24"/>
  <c r="AQ148" i="24"/>
  <c r="AP148" i="24"/>
  <c r="AN148" i="24"/>
  <c r="AM148" i="24"/>
  <c r="AL148" i="24"/>
  <c r="AK148" i="24"/>
  <c r="AJ148" i="24"/>
  <c r="AI148" i="24"/>
  <c r="AG148" i="24"/>
  <c r="AF148" i="24"/>
  <c r="AE148" i="24"/>
  <c r="AD148" i="24"/>
  <c r="AC148" i="24"/>
  <c r="AB148" i="24"/>
  <c r="Z148" i="24"/>
  <c r="Y148" i="24"/>
  <c r="X148" i="24"/>
  <c r="W148" i="24"/>
  <c r="V148" i="24"/>
  <c r="U148" i="24"/>
  <c r="R148" i="24"/>
  <c r="Q148" i="24"/>
  <c r="P148" i="24"/>
  <c r="O148" i="24"/>
  <c r="O6" i="24" s="1"/>
  <c r="N148" i="24"/>
  <c r="M148" i="24"/>
  <c r="J147" i="24"/>
  <c r="I147" i="24"/>
  <c r="H147" i="24"/>
  <c r="G147" i="24"/>
  <c r="F147" i="24"/>
  <c r="E147" i="24"/>
  <c r="CE143" i="24"/>
  <c r="CE142" i="24" s="1"/>
  <c r="CD143" i="24"/>
  <c r="CD142" i="24" s="1"/>
  <c r="CC143" i="24"/>
  <c r="CC142" i="24" s="1"/>
  <c r="CB143" i="24"/>
  <c r="CB142" i="24" s="1"/>
  <c r="CA143" i="24"/>
  <c r="CA142" i="24" s="1"/>
  <c r="BZ143" i="24"/>
  <c r="BZ142" i="24" s="1"/>
  <c r="BX143" i="24"/>
  <c r="BX142" i="24" s="1"/>
  <c r="BW143" i="24"/>
  <c r="BW142" i="24" s="1"/>
  <c r="BV143" i="24"/>
  <c r="BV142" i="24" s="1"/>
  <c r="BU143" i="24"/>
  <c r="BU142" i="24" s="1"/>
  <c r="BT143" i="24"/>
  <c r="BT142" i="24" s="1"/>
  <c r="BS143" i="24"/>
  <c r="BS142" i="24" s="1"/>
  <c r="BP143" i="24"/>
  <c r="BP142" i="24" s="1"/>
  <c r="BO143" i="24"/>
  <c r="BO142" i="24" s="1"/>
  <c r="BN143" i="24"/>
  <c r="BN142" i="24" s="1"/>
  <c r="BM143" i="24"/>
  <c r="BM142" i="24" s="1"/>
  <c r="BL143" i="24"/>
  <c r="BL142" i="24" s="1"/>
  <c r="BK143" i="24"/>
  <c r="BK142" i="24" s="1"/>
  <c r="BI143" i="24"/>
  <c r="BI142" i="24" s="1"/>
  <c r="BH143" i="24"/>
  <c r="BH142" i="24" s="1"/>
  <c r="BG143" i="24"/>
  <c r="BG142" i="24" s="1"/>
  <c r="BF143" i="24"/>
  <c r="BF142" i="24" s="1"/>
  <c r="BE143" i="24"/>
  <c r="BE142" i="24" s="1"/>
  <c r="BD143" i="24"/>
  <c r="BD142" i="24" s="1"/>
  <c r="BB143" i="24"/>
  <c r="BB142" i="24" s="1"/>
  <c r="BA143" i="24"/>
  <c r="BA142" i="24" s="1"/>
  <c r="AZ143" i="24"/>
  <c r="AZ142" i="24" s="1"/>
  <c r="AY143" i="24"/>
  <c r="AY142" i="24" s="1"/>
  <c r="AX143" i="24"/>
  <c r="AX142" i="24" s="1"/>
  <c r="AW143" i="24"/>
  <c r="AW142" i="24" s="1"/>
  <c r="AU143" i="24"/>
  <c r="AU142" i="24" s="1"/>
  <c r="AT143" i="24"/>
  <c r="AT142" i="24" s="1"/>
  <c r="AS143" i="24"/>
  <c r="AS142" i="24" s="1"/>
  <c r="AR143" i="24"/>
  <c r="AR142" i="24" s="1"/>
  <c r="AQ143" i="24"/>
  <c r="AQ142" i="24" s="1"/>
  <c r="AP143" i="24"/>
  <c r="AP142" i="24" s="1"/>
  <c r="AN143" i="24"/>
  <c r="AN142" i="24" s="1"/>
  <c r="AM143" i="24"/>
  <c r="AM142" i="24" s="1"/>
  <c r="AL143" i="24"/>
  <c r="AL142" i="24" s="1"/>
  <c r="AK143" i="24"/>
  <c r="AK142" i="24" s="1"/>
  <c r="AJ143" i="24"/>
  <c r="AJ142" i="24" s="1"/>
  <c r="AI143" i="24"/>
  <c r="AI142" i="24" s="1"/>
  <c r="AG143" i="24"/>
  <c r="AG142" i="24" s="1"/>
  <c r="AF143" i="24"/>
  <c r="AF142" i="24" s="1"/>
  <c r="AE143" i="24"/>
  <c r="AE142" i="24" s="1"/>
  <c r="AD143" i="24"/>
  <c r="AD142" i="24" s="1"/>
  <c r="AC143" i="24"/>
  <c r="AC142" i="24" s="1"/>
  <c r="AB143" i="24"/>
  <c r="AB142" i="24" s="1"/>
  <c r="Z143" i="24"/>
  <c r="Z142" i="24" s="1"/>
  <c r="Y143" i="24"/>
  <c r="Y142" i="24" s="1"/>
  <c r="X143" i="24"/>
  <c r="X142" i="24" s="1"/>
  <c r="W143" i="24"/>
  <c r="W142" i="24" s="1"/>
  <c r="V143" i="24"/>
  <c r="V142" i="24" s="1"/>
  <c r="U143" i="24"/>
  <c r="U142" i="24" s="1"/>
  <c r="R143" i="24"/>
  <c r="R142" i="24" s="1"/>
  <c r="Q143" i="24"/>
  <c r="Q142" i="24" s="1"/>
  <c r="P143" i="24"/>
  <c r="P142" i="24" s="1"/>
  <c r="O143" i="24"/>
  <c r="O142" i="24" s="1"/>
  <c r="N143" i="24"/>
  <c r="N142" i="24" s="1"/>
  <c r="M143" i="24"/>
  <c r="M142" i="24" s="1"/>
  <c r="J142" i="24"/>
  <c r="I142" i="24"/>
  <c r="H142" i="24"/>
  <c r="G142" i="24"/>
  <c r="F142" i="24"/>
  <c r="E142" i="24"/>
  <c r="CE140" i="24"/>
  <c r="CD140" i="24"/>
  <c r="CC140" i="24"/>
  <c r="CB140" i="24"/>
  <c r="CA140" i="24"/>
  <c r="BZ140" i="24"/>
  <c r="BX140" i="24"/>
  <c r="BW140" i="24"/>
  <c r="BV140" i="24"/>
  <c r="BU140" i="24"/>
  <c r="BT140" i="24"/>
  <c r="BS140" i="24"/>
  <c r="BP140" i="24"/>
  <c r="BO140" i="24"/>
  <c r="BN140" i="24"/>
  <c r="BM140" i="24"/>
  <c r="BL140" i="24"/>
  <c r="BK140" i="24"/>
  <c r="BI140" i="24"/>
  <c r="BH140" i="24"/>
  <c r="BG140" i="24"/>
  <c r="BF140" i="24"/>
  <c r="BE140" i="24"/>
  <c r="BD140" i="24"/>
  <c r="BB140" i="24"/>
  <c r="BA140" i="24"/>
  <c r="AZ140" i="24"/>
  <c r="AY140" i="24"/>
  <c r="AX140" i="24"/>
  <c r="AW140" i="24"/>
  <c r="AU140" i="24"/>
  <c r="AT140" i="24"/>
  <c r="AS140" i="24"/>
  <c r="AR140" i="24"/>
  <c r="AQ140" i="24"/>
  <c r="AP140" i="24"/>
  <c r="AN140" i="24"/>
  <c r="AM140" i="24"/>
  <c r="AL140" i="24"/>
  <c r="AK140" i="24"/>
  <c r="AJ140" i="24"/>
  <c r="AI140" i="24"/>
  <c r="AG140" i="24"/>
  <c r="AF140" i="24"/>
  <c r="AE140" i="24"/>
  <c r="AD140" i="24"/>
  <c r="AC140" i="24"/>
  <c r="AB140" i="24"/>
  <c r="Z140" i="24"/>
  <c r="Y140" i="24"/>
  <c r="X140" i="24"/>
  <c r="W140" i="24"/>
  <c r="V140" i="24"/>
  <c r="U140" i="24"/>
  <c r="R140" i="24"/>
  <c r="Q140" i="24"/>
  <c r="P140" i="24"/>
  <c r="O140" i="24"/>
  <c r="N140" i="24"/>
  <c r="M140" i="24"/>
  <c r="CE139" i="24"/>
  <c r="CD139" i="24"/>
  <c r="CC139" i="24"/>
  <c r="CB139" i="24"/>
  <c r="CA139" i="24"/>
  <c r="BZ139" i="24"/>
  <c r="BX139" i="24"/>
  <c r="BW139" i="24"/>
  <c r="BV139" i="24"/>
  <c r="BU139" i="24"/>
  <c r="BT139" i="24"/>
  <c r="BS139" i="24"/>
  <c r="BP139" i="24"/>
  <c r="BO139" i="24"/>
  <c r="BN139" i="24"/>
  <c r="BM139" i="24"/>
  <c r="BL139" i="24"/>
  <c r="BK139" i="24"/>
  <c r="BI139" i="24"/>
  <c r="BH139" i="24"/>
  <c r="BG139" i="24"/>
  <c r="BF139" i="24"/>
  <c r="BE139" i="24"/>
  <c r="BD139" i="24"/>
  <c r="BB139" i="24"/>
  <c r="BA139" i="24"/>
  <c r="AZ139" i="24"/>
  <c r="AY139" i="24"/>
  <c r="AX139" i="24"/>
  <c r="AW139" i="24"/>
  <c r="AU139" i="24"/>
  <c r="AT139" i="24"/>
  <c r="AS139" i="24"/>
  <c r="AR139" i="24"/>
  <c r="AQ139" i="24"/>
  <c r="AP139" i="24"/>
  <c r="AN139" i="24"/>
  <c r="AM139" i="24"/>
  <c r="AL139" i="24"/>
  <c r="AK139" i="24"/>
  <c r="AJ139" i="24"/>
  <c r="AI139" i="24"/>
  <c r="AG139" i="24"/>
  <c r="AF139" i="24"/>
  <c r="AE139" i="24"/>
  <c r="AD139" i="24"/>
  <c r="AC139" i="24"/>
  <c r="AB139" i="24"/>
  <c r="Z139" i="24"/>
  <c r="Y139" i="24"/>
  <c r="X139" i="24"/>
  <c r="W139" i="24"/>
  <c r="V139" i="24"/>
  <c r="U139" i="24"/>
  <c r="R139" i="24"/>
  <c r="Q139" i="24"/>
  <c r="P139" i="24"/>
  <c r="O139" i="24"/>
  <c r="N139" i="24"/>
  <c r="M139" i="24"/>
  <c r="K139" i="24"/>
  <c r="CE138" i="24"/>
  <c r="CD138" i="24"/>
  <c r="CC138" i="24"/>
  <c r="CB138" i="24"/>
  <c r="CA138" i="24"/>
  <c r="BZ138" i="24"/>
  <c r="BX138" i="24"/>
  <c r="BW138" i="24"/>
  <c r="BV138" i="24"/>
  <c r="BU138" i="24"/>
  <c r="BT138" i="24"/>
  <c r="BS138" i="24"/>
  <c r="BP138" i="24"/>
  <c r="BO138" i="24"/>
  <c r="BN138" i="24"/>
  <c r="BM138" i="24"/>
  <c r="BL138" i="24"/>
  <c r="BK138" i="24"/>
  <c r="BI138" i="24"/>
  <c r="BH138" i="24"/>
  <c r="BG138" i="24"/>
  <c r="BF138" i="24"/>
  <c r="BE138" i="24"/>
  <c r="BD138" i="24"/>
  <c r="BB138" i="24"/>
  <c r="BA138" i="24"/>
  <c r="AZ138" i="24"/>
  <c r="AY138" i="24"/>
  <c r="AX138" i="24"/>
  <c r="AW138" i="24"/>
  <c r="AU138" i="24"/>
  <c r="AT138" i="24"/>
  <c r="AS138" i="24"/>
  <c r="AR138" i="24"/>
  <c r="AQ138" i="24"/>
  <c r="AP138" i="24"/>
  <c r="AN138" i="24"/>
  <c r="AM138" i="24"/>
  <c r="AL138" i="24"/>
  <c r="AK138" i="24"/>
  <c r="AJ138" i="24"/>
  <c r="AI138" i="24"/>
  <c r="AG138" i="24"/>
  <c r="AF138" i="24"/>
  <c r="AE138" i="24"/>
  <c r="AD138" i="24"/>
  <c r="AC138" i="24"/>
  <c r="AB138" i="24"/>
  <c r="Z138" i="24"/>
  <c r="Y138" i="24"/>
  <c r="X138" i="24"/>
  <c r="W138" i="24"/>
  <c r="V138" i="24"/>
  <c r="U138" i="24"/>
  <c r="R138" i="24"/>
  <c r="Q138" i="24"/>
  <c r="P138" i="24"/>
  <c r="O138" i="24"/>
  <c r="N138" i="24"/>
  <c r="M138" i="24"/>
  <c r="K138" i="24"/>
  <c r="CE137" i="24"/>
  <c r="CD137" i="24"/>
  <c r="CC137" i="24"/>
  <c r="CB137" i="24"/>
  <c r="CA137" i="24"/>
  <c r="BZ137" i="24"/>
  <c r="BX137" i="24"/>
  <c r="BW137" i="24"/>
  <c r="BV137" i="24"/>
  <c r="BU137" i="24"/>
  <c r="BT137" i="24"/>
  <c r="BS137" i="24"/>
  <c r="BP137" i="24"/>
  <c r="BO137" i="24"/>
  <c r="BN137" i="24"/>
  <c r="BM137" i="24"/>
  <c r="BL137" i="24"/>
  <c r="BK137" i="24"/>
  <c r="BI137" i="24"/>
  <c r="BH137" i="24"/>
  <c r="BG137" i="24"/>
  <c r="BF137" i="24"/>
  <c r="BE137" i="24"/>
  <c r="BD137" i="24"/>
  <c r="BB137" i="24"/>
  <c r="BA137" i="24"/>
  <c r="AZ137" i="24"/>
  <c r="AY137" i="24"/>
  <c r="AX137" i="24"/>
  <c r="AW137" i="24"/>
  <c r="AU137" i="24"/>
  <c r="AT137" i="24"/>
  <c r="AS137" i="24"/>
  <c r="AR137" i="24"/>
  <c r="AQ137" i="24"/>
  <c r="AP137" i="24"/>
  <c r="AN137" i="24"/>
  <c r="AM137" i="24"/>
  <c r="AL137" i="24"/>
  <c r="AK137" i="24"/>
  <c r="AJ137" i="24"/>
  <c r="AI137" i="24"/>
  <c r="AG137" i="24"/>
  <c r="AF137" i="24"/>
  <c r="AE137" i="24"/>
  <c r="AD137" i="24"/>
  <c r="AC137" i="24"/>
  <c r="AB137" i="24"/>
  <c r="Z137" i="24"/>
  <c r="Y137" i="24"/>
  <c r="X137" i="24"/>
  <c r="W137" i="24"/>
  <c r="V137" i="24"/>
  <c r="U137" i="24"/>
  <c r="R137" i="24"/>
  <c r="Q137" i="24"/>
  <c r="P137" i="24"/>
  <c r="O137" i="24"/>
  <c r="N137" i="24"/>
  <c r="M137" i="24"/>
  <c r="K137" i="24"/>
  <c r="CE136" i="24"/>
  <c r="CD136" i="24"/>
  <c r="CC136" i="24"/>
  <c r="CB136" i="24"/>
  <c r="CA136" i="24"/>
  <c r="BZ136" i="24"/>
  <c r="BX136" i="24"/>
  <c r="BW136" i="24"/>
  <c r="BV136" i="24"/>
  <c r="BU136" i="24"/>
  <c r="BT136" i="24"/>
  <c r="BS136" i="24"/>
  <c r="BP136" i="24"/>
  <c r="BO136" i="24"/>
  <c r="BN136" i="24"/>
  <c r="BM136" i="24"/>
  <c r="BL136" i="24"/>
  <c r="BK136" i="24"/>
  <c r="BI136" i="24"/>
  <c r="BH136" i="24"/>
  <c r="BG136" i="24"/>
  <c r="BF136" i="24"/>
  <c r="BE136" i="24"/>
  <c r="BD136" i="24"/>
  <c r="BB136" i="24"/>
  <c r="BA136" i="24"/>
  <c r="AZ136" i="24"/>
  <c r="AY136" i="24"/>
  <c r="AX136" i="24"/>
  <c r="AW136" i="24"/>
  <c r="AU136" i="24"/>
  <c r="AT136" i="24"/>
  <c r="AS136" i="24"/>
  <c r="AR136" i="24"/>
  <c r="AQ136" i="24"/>
  <c r="AP136" i="24"/>
  <c r="AN136" i="24"/>
  <c r="AM136" i="24"/>
  <c r="AL136" i="24"/>
  <c r="AK136" i="24"/>
  <c r="AJ136" i="24"/>
  <c r="AI136" i="24"/>
  <c r="AG136" i="24"/>
  <c r="AF136" i="24"/>
  <c r="AE136" i="24"/>
  <c r="AD136" i="24"/>
  <c r="AC136" i="24"/>
  <c r="AB136" i="24"/>
  <c r="Z136" i="24"/>
  <c r="Y136" i="24"/>
  <c r="X136" i="24"/>
  <c r="W136" i="24"/>
  <c r="V136" i="24"/>
  <c r="U136" i="24"/>
  <c r="R136" i="24"/>
  <c r="Q136" i="24"/>
  <c r="P136" i="24"/>
  <c r="O136" i="24"/>
  <c r="N136" i="24"/>
  <c r="M136" i="24"/>
  <c r="K136" i="24"/>
  <c r="CE135" i="24"/>
  <c r="CD135" i="24"/>
  <c r="CC135" i="24"/>
  <c r="CB135" i="24"/>
  <c r="CA135" i="24"/>
  <c r="BZ135" i="24"/>
  <c r="BX135" i="24"/>
  <c r="BW135" i="24"/>
  <c r="BV135" i="24"/>
  <c r="BU135" i="24"/>
  <c r="BT135" i="24"/>
  <c r="BS135" i="24"/>
  <c r="BP135" i="24"/>
  <c r="BO135" i="24"/>
  <c r="BN135" i="24"/>
  <c r="BM135" i="24"/>
  <c r="BL135" i="24"/>
  <c r="BK135" i="24"/>
  <c r="BI135" i="24"/>
  <c r="BH135" i="24"/>
  <c r="BG135" i="24"/>
  <c r="BF135" i="24"/>
  <c r="BE135" i="24"/>
  <c r="BD135" i="24"/>
  <c r="BB135" i="24"/>
  <c r="BA135" i="24"/>
  <c r="AZ135" i="24"/>
  <c r="AY135" i="24"/>
  <c r="AX135" i="24"/>
  <c r="AW135" i="24"/>
  <c r="AU135" i="24"/>
  <c r="AT135" i="24"/>
  <c r="AS135" i="24"/>
  <c r="AR135" i="24"/>
  <c r="AQ135" i="24"/>
  <c r="AP135" i="24"/>
  <c r="AN135" i="24"/>
  <c r="AM135" i="24"/>
  <c r="AL135" i="24"/>
  <c r="AK135" i="24"/>
  <c r="AJ135" i="24"/>
  <c r="AI135" i="24"/>
  <c r="AG135" i="24"/>
  <c r="AF135" i="24"/>
  <c r="AE135" i="24"/>
  <c r="AD135" i="24"/>
  <c r="AC135" i="24"/>
  <c r="AB135" i="24"/>
  <c r="Z135" i="24"/>
  <c r="Y135" i="24"/>
  <c r="X135" i="24"/>
  <c r="W135" i="24"/>
  <c r="V135" i="24"/>
  <c r="U135" i="24"/>
  <c r="R135" i="24"/>
  <c r="Q135" i="24"/>
  <c r="P135" i="24"/>
  <c r="O135" i="24"/>
  <c r="N135" i="24"/>
  <c r="M135" i="24"/>
  <c r="K135" i="24"/>
  <c r="CE134" i="24"/>
  <c r="CD134" i="24"/>
  <c r="CC134" i="24"/>
  <c r="CB134" i="24"/>
  <c r="CA134" i="24"/>
  <c r="BZ134" i="24"/>
  <c r="BX134" i="24"/>
  <c r="BW134" i="24"/>
  <c r="BV134" i="24"/>
  <c r="BU134" i="24"/>
  <c r="BT134" i="24"/>
  <c r="BS134" i="24"/>
  <c r="BP134" i="24"/>
  <c r="BO134" i="24"/>
  <c r="BN134" i="24"/>
  <c r="BM134" i="24"/>
  <c r="BL134" i="24"/>
  <c r="BK134" i="24"/>
  <c r="BI134" i="24"/>
  <c r="BH134" i="24"/>
  <c r="BG134" i="24"/>
  <c r="BF134" i="24"/>
  <c r="BE134" i="24"/>
  <c r="BD134" i="24"/>
  <c r="BB134" i="24"/>
  <c r="BA134" i="24"/>
  <c r="AZ134" i="24"/>
  <c r="AY134" i="24"/>
  <c r="AX134" i="24"/>
  <c r="AW134" i="24"/>
  <c r="AU134" i="24"/>
  <c r="AT134" i="24"/>
  <c r="AS134" i="24"/>
  <c r="AR134" i="24"/>
  <c r="AQ134" i="24"/>
  <c r="AP134" i="24"/>
  <c r="AN134" i="24"/>
  <c r="AM134" i="24"/>
  <c r="AL134" i="24"/>
  <c r="AK134" i="24"/>
  <c r="AJ134" i="24"/>
  <c r="AI134" i="24"/>
  <c r="AG134" i="24"/>
  <c r="AF134" i="24"/>
  <c r="AE134" i="24"/>
  <c r="AD134" i="24"/>
  <c r="AC134" i="24"/>
  <c r="AB134" i="24"/>
  <c r="Z134" i="24"/>
  <c r="Y134" i="24"/>
  <c r="X134" i="24"/>
  <c r="W134" i="24"/>
  <c r="V134" i="24"/>
  <c r="U134" i="24"/>
  <c r="R134" i="24"/>
  <c r="Q134" i="24"/>
  <c r="P134" i="24"/>
  <c r="O134" i="24"/>
  <c r="N134" i="24"/>
  <c r="M134" i="24"/>
  <c r="K134" i="24"/>
  <c r="J133" i="24"/>
  <c r="J26" i="24" s="1"/>
  <c r="I133" i="24"/>
  <c r="H133" i="24"/>
  <c r="G133" i="24"/>
  <c r="F133" i="24"/>
  <c r="F145" i="24" s="1"/>
  <c r="E133" i="24"/>
  <c r="CE126" i="24"/>
  <c r="CD126" i="24"/>
  <c r="CC126" i="24"/>
  <c r="CB126" i="24"/>
  <c r="CA126" i="24"/>
  <c r="BZ126" i="24"/>
  <c r="BX126" i="24"/>
  <c r="BW126" i="24"/>
  <c r="BV126" i="24"/>
  <c r="BU126" i="24"/>
  <c r="BT126" i="24"/>
  <c r="BS126" i="24"/>
  <c r="BP126" i="24"/>
  <c r="BO126" i="24"/>
  <c r="BN126" i="24"/>
  <c r="BM126" i="24"/>
  <c r="BL126" i="24"/>
  <c r="BK126" i="24"/>
  <c r="BI126" i="24"/>
  <c r="BH126" i="24"/>
  <c r="BG126" i="24"/>
  <c r="BF126" i="24"/>
  <c r="BE126" i="24"/>
  <c r="BD126" i="24"/>
  <c r="BB126" i="24"/>
  <c r="BA126" i="24"/>
  <c r="AZ126" i="24"/>
  <c r="AY126" i="24"/>
  <c r="AX126" i="24"/>
  <c r="AW126" i="24"/>
  <c r="AU126" i="24"/>
  <c r="AT126" i="24"/>
  <c r="AS126" i="24"/>
  <c r="AR126" i="24"/>
  <c r="AQ126" i="24"/>
  <c r="AP126" i="24"/>
  <c r="AN126" i="24"/>
  <c r="AM126" i="24"/>
  <c r="AL126" i="24"/>
  <c r="AK126" i="24"/>
  <c r="AJ126" i="24"/>
  <c r="AI126" i="24"/>
  <c r="AG126" i="24"/>
  <c r="AF126" i="24"/>
  <c r="AE126" i="24"/>
  <c r="AD126" i="24"/>
  <c r="AC126" i="24"/>
  <c r="AB126" i="24"/>
  <c r="Z126" i="24"/>
  <c r="Y126" i="24"/>
  <c r="X126" i="24"/>
  <c r="W126" i="24"/>
  <c r="V126" i="24"/>
  <c r="U126" i="24"/>
  <c r="R126" i="24"/>
  <c r="Q126" i="24"/>
  <c r="P126" i="24"/>
  <c r="O126" i="24"/>
  <c r="N126" i="24"/>
  <c r="M126" i="24"/>
  <c r="K126" i="24"/>
  <c r="CE125" i="24"/>
  <c r="CD125" i="24"/>
  <c r="CC125" i="24"/>
  <c r="CB125" i="24"/>
  <c r="CA125" i="24"/>
  <c r="BZ125" i="24"/>
  <c r="BX125" i="24"/>
  <c r="BW125" i="24"/>
  <c r="BV125" i="24"/>
  <c r="BU125" i="24"/>
  <c r="BT125" i="24"/>
  <c r="BS125" i="24"/>
  <c r="BP125" i="24"/>
  <c r="BO125" i="24"/>
  <c r="BN125" i="24"/>
  <c r="BM125" i="24"/>
  <c r="BL125" i="24"/>
  <c r="BK125" i="24"/>
  <c r="BI125" i="24"/>
  <c r="BH125" i="24"/>
  <c r="BG125" i="24"/>
  <c r="BF125" i="24"/>
  <c r="BE125" i="24"/>
  <c r="BD125" i="24"/>
  <c r="BB125" i="24"/>
  <c r="BA125" i="24"/>
  <c r="AZ125" i="24"/>
  <c r="AY125" i="24"/>
  <c r="AX125" i="24"/>
  <c r="AW125" i="24"/>
  <c r="AU125" i="24"/>
  <c r="AT125" i="24"/>
  <c r="AS125" i="24"/>
  <c r="AR125" i="24"/>
  <c r="AQ125" i="24"/>
  <c r="AP125" i="24"/>
  <c r="AN125" i="24"/>
  <c r="AM125" i="24"/>
  <c r="AL125" i="24"/>
  <c r="AK125" i="24"/>
  <c r="AJ125" i="24"/>
  <c r="AI125" i="24"/>
  <c r="AG125" i="24"/>
  <c r="AF125" i="24"/>
  <c r="AE125" i="24"/>
  <c r="AD125" i="24"/>
  <c r="AC125" i="24"/>
  <c r="AB125" i="24"/>
  <c r="Z125" i="24"/>
  <c r="Y125" i="24"/>
  <c r="X125" i="24"/>
  <c r="W125" i="24"/>
  <c r="V125" i="24"/>
  <c r="U125" i="24"/>
  <c r="R125" i="24"/>
  <c r="Q125" i="24"/>
  <c r="P125" i="24"/>
  <c r="O125" i="24"/>
  <c r="N125" i="24"/>
  <c r="M125" i="24"/>
  <c r="K125" i="24"/>
  <c r="CE124" i="24"/>
  <c r="CD124" i="24"/>
  <c r="CC124" i="24"/>
  <c r="CB124" i="24"/>
  <c r="CA124" i="24"/>
  <c r="BZ124" i="24"/>
  <c r="BX124" i="24"/>
  <c r="BW124" i="24"/>
  <c r="BV124" i="24"/>
  <c r="BU124" i="24"/>
  <c r="BT124" i="24"/>
  <c r="BS124" i="24"/>
  <c r="BP124" i="24"/>
  <c r="BO124" i="24"/>
  <c r="BN124" i="24"/>
  <c r="BM124" i="24"/>
  <c r="BL124" i="24"/>
  <c r="BK124" i="24"/>
  <c r="BI124" i="24"/>
  <c r="BH124" i="24"/>
  <c r="BG124" i="24"/>
  <c r="BF124" i="24"/>
  <c r="BE124" i="24"/>
  <c r="BD124" i="24"/>
  <c r="BB124" i="24"/>
  <c r="BA124" i="24"/>
  <c r="AZ124" i="24"/>
  <c r="AY124" i="24"/>
  <c r="AX124" i="24"/>
  <c r="AW124" i="24"/>
  <c r="AU124" i="24"/>
  <c r="AT124" i="24"/>
  <c r="AS124" i="24"/>
  <c r="AR124" i="24"/>
  <c r="AQ124" i="24"/>
  <c r="AP124" i="24"/>
  <c r="AN124" i="24"/>
  <c r="AM124" i="24"/>
  <c r="AL124" i="24"/>
  <c r="AK124" i="24"/>
  <c r="AJ124" i="24"/>
  <c r="AI124" i="24"/>
  <c r="AG124" i="24"/>
  <c r="AF124" i="24"/>
  <c r="AE124" i="24"/>
  <c r="AD124" i="24"/>
  <c r="AC124" i="24"/>
  <c r="AB124" i="24"/>
  <c r="Z124" i="24"/>
  <c r="Y124" i="24"/>
  <c r="X124" i="24"/>
  <c r="W124" i="24"/>
  <c r="V124" i="24"/>
  <c r="U124" i="24"/>
  <c r="R124" i="24"/>
  <c r="Q124" i="24"/>
  <c r="P124" i="24"/>
  <c r="O124" i="24"/>
  <c r="N124" i="24"/>
  <c r="M124" i="24"/>
  <c r="K124" i="24"/>
  <c r="J123" i="24"/>
  <c r="I123" i="24"/>
  <c r="H123" i="24"/>
  <c r="G123" i="24"/>
  <c r="F123" i="24"/>
  <c r="E123" i="24"/>
  <c r="CE121" i="24"/>
  <c r="CE120" i="24" s="1"/>
  <c r="CD121" i="24"/>
  <c r="CD120" i="24" s="1"/>
  <c r="CC121" i="24"/>
  <c r="CC120" i="24" s="1"/>
  <c r="CB121" i="24"/>
  <c r="CB120" i="24" s="1"/>
  <c r="CA121" i="24"/>
  <c r="CA120" i="24" s="1"/>
  <c r="BZ121" i="24"/>
  <c r="BZ120" i="24" s="1"/>
  <c r="BX121" i="24"/>
  <c r="BX120" i="24" s="1"/>
  <c r="BW121" i="24"/>
  <c r="BW120" i="24" s="1"/>
  <c r="BV121" i="24"/>
  <c r="BV120" i="24" s="1"/>
  <c r="BU121" i="24"/>
  <c r="BU120" i="24" s="1"/>
  <c r="BT121" i="24"/>
  <c r="BT120" i="24" s="1"/>
  <c r="BS121" i="24"/>
  <c r="BS120" i="24" s="1"/>
  <c r="BP121" i="24"/>
  <c r="BP120" i="24" s="1"/>
  <c r="BO121" i="24"/>
  <c r="BO120" i="24" s="1"/>
  <c r="BN121" i="24"/>
  <c r="BN120" i="24" s="1"/>
  <c r="BM121" i="24"/>
  <c r="BM120" i="24" s="1"/>
  <c r="BL121" i="24"/>
  <c r="BL120" i="24" s="1"/>
  <c r="BK121" i="24"/>
  <c r="BK120" i="24" s="1"/>
  <c r="BI121" i="24"/>
  <c r="BI120" i="24" s="1"/>
  <c r="BH121" i="24"/>
  <c r="BH120" i="24" s="1"/>
  <c r="BG121" i="24"/>
  <c r="BG120" i="24" s="1"/>
  <c r="BF121" i="24"/>
  <c r="BF120" i="24" s="1"/>
  <c r="BE121" i="24"/>
  <c r="BE120" i="24" s="1"/>
  <c r="BD121" i="24"/>
  <c r="BD120" i="24" s="1"/>
  <c r="BB121" i="24"/>
  <c r="BB120" i="24" s="1"/>
  <c r="BA121" i="24"/>
  <c r="BA120" i="24" s="1"/>
  <c r="AZ121" i="24"/>
  <c r="AZ120" i="24" s="1"/>
  <c r="AY121" i="24"/>
  <c r="AY120" i="24" s="1"/>
  <c r="AX121" i="24"/>
  <c r="AX120" i="24" s="1"/>
  <c r="AW121" i="24"/>
  <c r="AW120" i="24" s="1"/>
  <c r="AU121" i="24"/>
  <c r="AU120" i="24" s="1"/>
  <c r="AT121" i="24"/>
  <c r="AT120" i="24" s="1"/>
  <c r="AS121" i="24"/>
  <c r="AS120" i="24" s="1"/>
  <c r="AR121" i="24"/>
  <c r="AR120" i="24" s="1"/>
  <c r="AQ121" i="24"/>
  <c r="AQ120" i="24" s="1"/>
  <c r="AP121" i="24"/>
  <c r="AP120" i="24" s="1"/>
  <c r="AN121" i="24"/>
  <c r="AN120" i="24" s="1"/>
  <c r="AM121" i="24"/>
  <c r="AM120" i="24" s="1"/>
  <c r="AL121" i="24"/>
  <c r="AL120" i="24" s="1"/>
  <c r="AK121" i="24"/>
  <c r="AK120" i="24" s="1"/>
  <c r="AJ121" i="24"/>
  <c r="AJ120" i="24" s="1"/>
  <c r="AI121" i="24"/>
  <c r="AI120" i="24" s="1"/>
  <c r="AG121" i="24"/>
  <c r="AG120" i="24" s="1"/>
  <c r="AF121" i="24"/>
  <c r="AF120" i="24" s="1"/>
  <c r="AE121" i="24"/>
  <c r="AE120" i="24" s="1"/>
  <c r="AD121" i="24"/>
  <c r="AD120" i="24" s="1"/>
  <c r="AC121" i="24"/>
  <c r="AC120" i="24" s="1"/>
  <c r="AB121" i="24"/>
  <c r="AB120" i="24" s="1"/>
  <c r="Z121" i="24"/>
  <c r="Z120" i="24" s="1"/>
  <c r="Y121" i="24"/>
  <c r="Y120" i="24" s="1"/>
  <c r="X121" i="24"/>
  <c r="X120" i="24" s="1"/>
  <c r="W121" i="24"/>
  <c r="W120" i="24" s="1"/>
  <c r="V121" i="24"/>
  <c r="V120" i="24" s="1"/>
  <c r="U121" i="24"/>
  <c r="U120" i="24" s="1"/>
  <c r="R121" i="24"/>
  <c r="R120" i="24" s="1"/>
  <c r="Q121" i="24"/>
  <c r="Q120" i="24" s="1"/>
  <c r="P121" i="24"/>
  <c r="P120" i="24" s="1"/>
  <c r="O121" i="24"/>
  <c r="O120" i="24" s="1"/>
  <c r="N121" i="24"/>
  <c r="N120" i="24" s="1"/>
  <c r="M121" i="24"/>
  <c r="M120" i="24" s="1"/>
  <c r="J120" i="24"/>
  <c r="I120" i="24"/>
  <c r="H120" i="24"/>
  <c r="G120" i="24"/>
  <c r="F120" i="24"/>
  <c r="E120" i="24"/>
  <c r="J118" i="24"/>
  <c r="I118" i="24"/>
  <c r="H118" i="24"/>
  <c r="G118" i="24"/>
  <c r="F118" i="24"/>
  <c r="E118" i="24"/>
  <c r="BX115" i="24"/>
  <c r="BW115" i="24"/>
  <c r="BV115" i="24"/>
  <c r="BU115" i="24"/>
  <c r="BT115" i="24"/>
  <c r="BS115" i="24"/>
  <c r="AN115" i="24"/>
  <c r="AM115" i="24"/>
  <c r="AL115" i="24"/>
  <c r="AK115" i="24"/>
  <c r="AJ115" i="24"/>
  <c r="AI115" i="24"/>
  <c r="AG115" i="24"/>
  <c r="AF115" i="24"/>
  <c r="AE115" i="24"/>
  <c r="AD115" i="24"/>
  <c r="AC115" i="24"/>
  <c r="AB115" i="24"/>
  <c r="Z115" i="24"/>
  <c r="Y115" i="24"/>
  <c r="X115" i="24"/>
  <c r="W115" i="24"/>
  <c r="V115" i="24"/>
  <c r="U115" i="24"/>
  <c r="BX114" i="24"/>
  <c r="BW114" i="24"/>
  <c r="BV114" i="24"/>
  <c r="BU114" i="24"/>
  <c r="BT114" i="24"/>
  <c r="BS114" i="24"/>
  <c r="AN114" i="24"/>
  <c r="AM114" i="24"/>
  <c r="AL114" i="24"/>
  <c r="AK114" i="24"/>
  <c r="AJ114" i="24"/>
  <c r="AI114" i="24"/>
  <c r="AG114" i="24"/>
  <c r="AF114" i="24"/>
  <c r="AE114" i="24"/>
  <c r="AD114" i="24"/>
  <c r="AC114" i="24"/>
  <c r="AB114" i="24"/>
  <c r="Z114" i="24"/>
  <c r="Y114" i="24"/>
  <c r="X114" i="24"/>
  <c r="W114" i="24"/>
  <c r="V114" i="24"/>
  <c r="U114" i="24"/>
  <c r="CE113" i="24"/>
  <c r="CD113" i="24"/>
  <c r="CC113" i="24"/>
  <c r="CB113" i="24"/>
  <c r="CA113" i="24"/>
  <c r="BZ113" i="24"/>
  <c r="BX113" i="24"/>
  <c r="BW113" i="24"/>
  <c r="BV113" i="24"/>
  <c r="BU113" i="24"/>
  <c r="BT113" i="24"/>
  <c r="BS113" i="24"/>
  <c r="BP113" i="24"/>
  <c r="BO113" i="24"/>
  <c r="BN113" i="24"/>
  <c r="BM113" i="24"/>
  <c r="BL113" i="24"/>
  <c r="BK113" i="24"/>
  <c r="BI113" i="24"/>
  <c r="BH113" i="24"/>
  <c r="BG113" i="24"/>
  <c r="BF113" i="24"/>
  <c r="BE113" i="24"/>
  <c r="BD113" i="24"/>
  <c r="BB113" i="24"/>
  <c r="BA113" i="24"/>
  <c r="AZ113" i="24"/>
  <c r="AY113" i="24"/>
  <c r="AX113" i="24"/>
  <c r="AW113" i="24"/>
  <c r="AU113" i="24"/>
  <c r="AT113" i="24"/>
  <c r="AS113" i="24"/>
  <c r="AR113" i="24"/>
  <c r="AQ113" i="24"/>
  <c r="AP113" i="24"/>
  <c r="AN113" i="24"/>
  <c r="AM113" i="24"/>
  <c r="AL113" i="24"/>
  <c r="AK113" i="24"/>
  <c r="AJ113" i="24"/>
  <c r="AI113" i="24"/>
  <c r="AG113" i="24"/>
  <c r="AF113" i="24"/>
  <c r="AE113" i="24"/>
  <c r="AD113" i="24"/>
  <c r="AC113" i="24"/>
  <c r="AB113" i="24"/>
  <c r="Z113" i="24"/>
  <c r="Y113" i="24"/>
  <c r="X113" i="24"/>
  <c r="W113" i="24"/>
  <c r="V113" i="24"/>
  <c r="U113" i="24"/>
  <c r="R113" i="24"/>
  <c r="Q113" i="24"/>
  <c r="P113" i="24"/>
  <c r="O113" i="24"/>
  <c r="N113" i="24"/>
  <c r="M113" i="24"/>
  <c r="CE112" i="24"/>
  <c r="CD112" i="24"/>
  <c r="CC112" i="24"/>
  <c r="CB112" i="24"/>
  <c r="CA112" i="24"/>
  <c r="BZ112" i="24"/>
  <c r="BX112" i="24"/>
  <c r="BW112" i="24"/>
  <c r="BV112" i="24"/>
  <c r="BU112" i="24"/>
  <c r="BT112" i="24"/>
  <c r="BS112" i="24"/>
  <c r="BP112" i="24"/>
  <c r="BO112" i="24"/>
  <c r="BN112" i="24"/>
  <c r="BM112" i="24"/>
  <c r="BL112" i="24"/>
  <c r="BK112" i="24"/>
  <c r="BI112" i="24"/>
  <c r="BH112" i="24"/>
  <c r="BG112" i="24"/>
  <c r="BF112" i="24"/>
  <c r="BE112" i="24"/>
  <c r="BD112" i="24"/>
  <c r="BB112" i="24"/>
  <c r="BA112" i="24"/>
  <c r="AZ112" i="24"/>
  <c r="AY112" i="24"/>
  <c r="AX112" i="24"/>
  <c r="AW112" i="24"/>
  <c r="AU112" i="24"/>
  <c r="AT112" i="24"/>
  <c r="AS112" i="24"/>
  <c r="AR112" i="24"/>
  <c r="AQ112" i="24"/>
  <c r="AP112" i="24"/>
  <c r="AN112" i="24"/>
  <c r="AM112" i="24"/>
  <c r="AL112" i="24"/>
  <c r="AK112" i="24"/>
  <c r="AJ112" i="24"/>
  <c r="AI112" i="24"/>
  <c r="AG112" i="24"/>
  <c r="AF112" i="24"/>
  <c r="AE112" i="24"/>
  <c r="AD112" i="24"/>
  <c r="AC112" i="24"/>
  <c r="AB112" i="24"/>
  <c r="Z112" i="24"/>
  <c r="Y112" i="24"/>
  <c r="X112" i="24"/>
  <c r="W112" i="24"/>
  <c r="V112" i="24"/>
  <c r="U112" i="24"/>
  <c r="R112" i="24"/>
  <c r="Q112" i="24"/>
  <c r="P112" i="24"/>
  <c r="O112" i="24"/>
  <c r="N112" i="24"/>
  <c r="M112" i="24"/>
  <c r="J111" i="24"/>
  <c r="I111" i="24"/>
  <c r="AT111" i="24" s="1"/>
  <c r="H111" i="24"/>
  <c r="AL111" i="24" s="1"/>
  <c r="G111" i="24"/>
  <c r="AR111" i="24" s="1"/>
  <c r="F111" i="24"/>
  <c r="AQ111" i="24" s="1"/>
  <c r="E111" i="24"/>
  <c r="AP111" i="24" s="1"/>
  <c r="CE110" i="24"/>
  <c r="CD110" i="24"/>
  <c r="CC110" i="24"/>
  <c r="CB110" i="24"/>
  <c r="CA110" i="24"/>
  <c r="BZ110" i="24"/>
  <c r="BX110" i="24"/>
  <c r="BW110" i="24"/>
  <c r="BV110" i="24"/>
  <c r="BU110" i="24"/>
  <c r="BT110" i="24"/>
  <c r="BS110" i="24"/>
  <c r="BP110" i="24"/>
  <c r="BO110" i="24"/>
  <c r="BN110" i="24"/>
  <c r="BM110" i="24"/>
  <c r="BL110" i="24"/>
  <c r="BK110" i="24"/>
  <c r="BI110" i="24"/>
  <c r="BH110" i="24"/>
  <c r="BG110" i="24"/>
  <c r="BF110" i="24"/>
  <c r="BE110" i="24"/>
  <c r="BD110" i="24"/>
  <c r="BB110" i="24"/>
  <c r="BA110" i="24"/>
  <c r="AZ110" i="24"/>
  <c r="AY110" i="24"/>
  <c r="AX110" i="24"/>
  <c r="AW110" i="24"/>
  <c r="AU110" i="24"/>
  <c r="AT110" i="24"/>
  <c r="AS110" i="24"/>
  <c r="AR110" i="24"/>
  <c r="AQ110" i="24"/>
  <c r="AP110" i="24"/>
  <c r="AN110" i="24"/>
  <c r="AM110" i="24"/>
  <c r="AL110" i="24"/>
  <c r="AK110" i="24"/>
  <c r="AJ110" i="24"/>
  <c r="AI110" i="24"/>
  <c r="AG110" i="24"/>
  <c r="AF110" i="24"/>
  <c r="AE110" i="24"/>
  <c r="AD110" i="24"/>
  <c r="AC110" i="24"/>
  <c r="AB110" i="24"/>
  <c r="Z110" i="24"/>
  <c r="Y110" i="24"/>
  <c r="X110" i="24"/>
  <c r="W110" i="24"/>
  <c r="V110" i="24"/>
  <c r="U110" i="24"/>
  <c r="R110" i="24"/>
  <c r="Q110" i="24"/>
  <c r="P110" i="24"/>
  <c r="O110" i="24"/>
  <c r="N110" i="24"/>
  <c r="M110" i="24"/>
  <c r="CE108" i="24"/>
  <c r="CD108" i="24"/>
  <c r="CC108" i="24"/>
  <c r="CB108" i="24"/>
  <c r="CA108" i="24"/>
  <c r="BZ108" i="24"/>
  <c r="BX108" i="24"/>
  <c r="BW108" i="24"/>
  <c r="BV108" i="24"/>
  <c r="BU108" i="24"/>
  <c r="BT108" i="24"/>
  <c r="BS108" i="24"/>
  <c r="BP108" i="24"/>
  <c r="BO108" i="24"/>
  <c r="BN108" i="24"/>
  <c r="BM108" i="24"/>
  <c r="BL108" i="24"/>
  <c r="BK108" i="24"/>
  <c r="BI108" i="24"/>
  <c r="BH108" i="24"/>
  <c r="BG108" i="24"/>
  <c r="BF108" i="24"/>
  <c r="BE108" i="24"/>
  <c r="BD108" i="24"/>
  <c r="BB108" i="24"/>
  <c r="BA108" i="24"/>
  <c r="AZ108" i="24"/>
  <c r="AY108" i="24"/>
  <c r="AX108" i="24"/>
  <c r="AW108" i="24"/>
  <c r="AU108" i="24"/>
  <c r="AT108" i="24"/>
  <c r="AS108" i="24"/>
  <c r="AR108" i="24"/>
  <c r="AQ108" i="24"/>
  <c r="AP108" i="24"/>
  <c r="AN108" i="24"/>
  <c r="AM108" i="24"/>
  <c r="AL108" i="24"/>
  <c r="AK108" i="24"/>
  <c r="AJ108" i="24"/>
  <c r="AI108" i="24"/>
  <c r="AG108" i="24"/>
  <c r="AF108" i="24"/>
  <c r="AE108" i="24"/>
  <c r="AD108" i="24"/>
  <c r="AC108" i="24"/>
  <c r="AB108" i="24"/>
  <c r="Z108" i="24"/>
  <c r="Y108" i="24"/>
  <c r="X108" i="24"/>
  <c r="W108" i="24"/>
  <c r="V108" i="24"/>
  <c r="U108" i="24"/>
  <c r="R108" i="24"/>
  <c r="Q108" i="24"/>
  <c r="P108" i="24"/>
  <c r="O108" i="24"/>
  <c r="N108" i="24"/>
  <c r="M108" i="24"/>
  <c r="K108" i="24"/>
  <c r="CE107" i="24"/>
  <c r="CD107" i="24"/>
  <c r="CC107" i="24"/>
  <c r="CB107" i="24"/>
  <c r="CA107" i="24"/>
  <c r="BZ107" i="24"/>
  <c r="BX107" i="24"/>
  <c r="BW107" i="24"/>
  <c r="BV107" i="24"/>
  <c r="BU107" i="24"/>
  <c r="BT107" i="24"/>
  <c r="BS107" i="24"/>
  <c r="BP107" i="24"/>
  <c r="BO107" i="24"/>
  <c r="BN107" i="24"/>
  <c r="BM107" i="24"/>
  <c r="BL107" i="24"/>
  <c r="BK107" i="24"/>
  <c r="BI107" i="24"/>
  <c r="BH107" i="24"/>
  <c r="BG107" i="24"/>
  <c r="BF107" i="24"/>
  <c r="BE107" i="24"/>
  <c r="BD107" i="24"/>
  <c r="BB107" i="24"/>
  <c r="BA107" i="24"/>
  <c r="AZ107" i="24"/>
  <c r="AY107" i="24"/>
  <c r="AX107" i="24"/>
  <c r="AW107" i="24"/>
  <c r="AU107" i="24"/>
  <c r="AT107" i="24"/>
  <c r="AS107" i="24"/>
  <c r="AR107" i="24"/>
  <c r="AQ107" i="24"/>
  <c r="AP107" i="24"/>
  <c r="AN107" i="24"/>
  <c r="AM107" i="24"/>
  <c r="AL107" i="24"/>
  <c r="AK107" i="24"/>
  <c r="AJ107" i="24"/>
  <c r="AI107" i="24"/>
  <c r="AG107" i="24"/>
  <c r="AF107" i="24"/>
  <c r="AE107" i="24"/>
  <c r="AD107" i="24"/>
  <c r="AC107" i="24"/>
  <c r="AB107" i="24"/>
  <c r="Z107" i="24"/>
  <c r="Y107" i="24"/>
  <c r="X107" i="24"/>
  <c r="W107" i="24"/>
  <c r="V107" i="24"/>
  <c r="U107" i="24"/>
  <c r="R107" i="24"/>
  <c r="Q107" i="24"/>
  <c r="P107" i="24"/>
  <c r="O107" i="24"/>
  <c r="N107" i="24"/>
  <c r="M107" i="24"/>
  <c r="K107" i="24"/>
  <c r="J106" i="24"/>
  <c r="BB106" i="24" s="1"/>
  <c r="I106" i="24"/>
  <c r="BA106" i="24" s="1"/>
  <c r="H106" i="24"/>
  <c r="BV106" i="24" s="1"/>
  <c r="G106" i="24"/>
  <c r="BF106" i="24" s="1"/>
  <c r="F106" i="24"/>
  <c r="V106" i="24" s="1"/>
  <c r="E106" i="24"/>
  <c r="BZ106" i="24" s="1"/>
  <c r="CE105" i="24"/>
  <c r="CD105" i="24"/>
  <c r="CC105" i="24"/>
  <c r="CB105" i="24"/>
  <c r="CA105" i="24"/>
  <c r="BZ105" i="24"/>
  <c r="BX105" i="24"/>
  <c r="BW105" i="24"/>
  <c r="BV105" i="24"/>
  <c r="BU105" i="24"/>
  <c r="BT105" i="24"/>
  <c r="BS105" i="24"/>
  <c r="BP105" i="24"/>
  <c r="BO105" i="24"/>
  <c r="BN105" i="24"/>
  <c r="BM105" i="24"/>
  <c r="BL105" i="24"/>
  <c r="BK105" i="24"/>
  <c r="BI105" i="24"/>
  <c r="BH105" i="24"/>
  <c r="BG105" i="24"/>
  <c r="BF105" i="24"/>
  <c r="BE105" i="24"/>
  <c r="BD105" i="24"/>
  <c r="BB105" i="24"/>
  <c r="BA105" i="24"/>
  <c r="AZ105" i="24"/>
  <c r="AY105" i="24"/>
  <c r="AX105" i="24"/>
  <c r="AW105" i="24"/>
  <c r="AU105" i="24"/>
  <c r="AT105" i="24"/>
  <c r="AS105" i="24"/>
  <c r="AR105" i="24"/>
  <c r="AQ105" i="24"/>
  <c r="AP105" i="24"/>
  <c r="AN105" i="24"/>
  <c r="AM105" i="24"/>
  <c r="AL105" i="24"/>
  <c r="AK105" i="24"/>
  <c r="AJ105" i="24"/>
  <c r="AI105" i="24"/>
  <c r="AG105" i="24"/>
  <c r="AF105" i="24"/>
  <c r="AE105" i="24"/>
  <c r="AD105" i="24"/>
  <c r="AC105" i="24"/>
  <c r="AB105" i="24"/>
  <c r="Z105" i="24"/>
  <c r="Y105" i="24"/>
  <c r="X105" i="24"/>
  <c r="W105" i="24"/>
  <c r="V105" i="24"/>
  <c r="U105" i="24"/>
  <c r="R105" i="24"/>
  <c r="Q105" i="24"/>
  <c r="P105" i="24"/>
  <c r="O105" i="24"/>
  <c r="N105" i="24"/>
  <c r="M105" i="24"/>
  <c r="K105" i="24"/>
  <c r="F100" i="24"/>
  <c r="G99" i="24"/>
  <c r="G96" i="24"/>
  <c r="K81" i="24"/>
  <c r="AN79" i="24"/>
  <c r="AM79" i="24"/>
  <c r="AL79" i="24"/>
  <c r="AK79" i="24"/>
  <c r="AJ79" i="24"/>
  <c r="BO77" i="24"/>
  <c r="BP74" i="24"/>
  <c r="BL73" i="24"/>
  <c r="BN70" i="24"/>
  <c r="BO69" i="24"/>
  <c r="AN65" i="24"/>
  <c r="AM64" i="24"/>
  <c r="AM65" i="24" s="1"/>
  <c r="AL64" i="24"/>
  <c r="AL65" i="24" s="1"/>
  <c r="AK64" i="24"/>
  <c r="AK65" i="24" s="1"/>
  <c r="AJ64" i="24"/>
  <c r="AJ65" i="24" s="1"/>
  <c r="V65" i="24"/>
  <c r="P65" i="24"/>
  <c r="O65" i="24"/>
  <c r="AE58" i="24"/>
  <c r="Z58" i="24"/>
  <c r="F58" i="24"/>
  <c r="BX49" i="24"/>
  <c r="BW49" i="24"/>
  <c r="BV49" i="24"/>
  <c r="BU49" i="24"/>
  <c r="BT49" i="24"/>
  <c r="BI49" i="24"/>
  <c r="BB49" i="24"/>
  <c r="AG49" i="24"/>
  <c r="AE49" i="24"/>
  <c r="AD49" i="24"/>
  <c r="AC49" i="24"/>
  <c r="Y49" i="24"/>
  <c r="X49" i="24"/>
  <c r="W49" i="24"/>
  <c r="V49" i="24"/>
  <c r="R49" i="24"/>
  <c r="F49" i="24"/>
  <c r="BX61" i="24"/>
  <c r="BW61" i="24"/>
  <c r="BV61" i="24"/>
  <c r="BU61" i="24"/>
  <c r="BT61" i="24"/>
  <c r="BI61" i="24"/>
  <c r="BG44" i="24"/>
  <c r="BG52" i="24" s="1"/>
  <c r="BB61" i="24"/>
  <c r="AG44" i="24"/>
  <c r="AE44" i="24"/>
  <c r="AD44" i="24"/>
  <c r="Y44" i="24"/>
  <c r="W44" i="24"/>
  <c r="V44" i="24"/>
  <c r="N44" i="24"/>
  <c r="N52" i="24" s="1"/>
  <c r="J61" i="24"/>
  <c r="G44" i="24"/>
  <c r="AN35" i="24"/>
  <c r="AM35" i="24"/>
  <c r="AL35" i="24"/>
  <c r="AK35" i="24"/>
  <c r="AJ35" i="24"/>
  <c r="AL31" i="24"/>
  <c r="AJ31" i="24"/>
  <c r="BW191" i="24"/>
  <c r="BU191" i="24"/>
  <c r="BU193" i="24" s="1"/>
  <c r="BT191" i="24"/>
  <c r="BG191" i="24"/>
  <c r="BF191" i="24"/>
  <c r="BF193" i="24" s="1"/>
  <c r="BE191" i="24"/>
  <c r="BE193" i="24" s="1"/>
  <c r="BD191" i="24"/>
  <c r="BD193" i="24" s="1"/>
  <c r="BB191" i="24"/>
  <c r="BA191" i="24"/>
  <c r="AY191" i="24"/>
  <c r="AY193" i="24" s="1"/>
  <c r="AX191" i="24"/>
  <c r="AX193" i="24" s="1"/>
  <c r="AB191" i="24"/>
  <c r="AB193" i="24" s="1"/>
  <c r="X191" i="24"/>
  <c r="X193" i="24" s="1"/>
  <c r="V191" i="24"/>
  <c r="V193" i="24" s="1"/>
  <c r="R191" i="24"/>
  <c r="Q191" i="24"/>
  <c r="O191" i="24"/>
  <c r="N191" i="24"/>
  <c r="N193" i="24" s="1"/>
  <c r="I191" i="24"/>
  <c r="E191" i="24"/>
  <c r="E193" i="24" s="1"/>
  <c r="BT187" i="24"/>
  <c r="BT189" i="24" s="1"/>
  <c r="BD187" i="24"/>
  <c r="BD189" i="24" s="1"/>
  <c r="AY187" i="24"/>
  <c r="AY189" i="24" s="1"/>
  <c r="AW187" i="24"/>
  <c r="Z23" i="24"/>
  <c r="X23" i="24"/>
  <c r="U187" i="24"/>
  <c r="U189" i="24" s="1"/>
  <c r="I23" i="24"/>
  <c r="H23" i="24"/>
  <c r="AN19" i="24"/>
  <c r="AM19" i="24"/>
  <c r="AL19" i="24"/>
  <c r="AK19" i="24"/>
  <c r="AJ19" i="24"/>
  <c r="AM9" i="24"/>
  <c r="AL9" i="24"/>
  <c r="AJ9" i="24"/>
  <c r="K9" i="24"/>
  <c r="BW6" i="24"/>
  <c r="Q6" i="24"/>
  <c r="CE3" i="24"/>
  <c r="CD3" i="24"/>
  <c r="CC3" i="24"/>
  <c r="CB3" i="24"/>
  <c r="CA3" i="24"/>
  <c r="BZ3" i="24"/>
  <c r="BX3" i="24"/>
  <c r="BW3" i="24"/>
  <c r="BV3" i="24"/>
  <c r="BU3" i="24"/>
  <c r="BT3" i="24"/>
  <c r="BS3" i="24"/>
  <c r="BQ3" i="24"/>
  <c r="BP3" i="24"/>
  <c r="BO3" i="24"/>
  <c r="BN3" i="24"/>
  <c r="BM3" i="24"/>
  <c r="BL3" i="24"/>
  <c r="BK3" i="24"/>
  <c r="BI3" i="24"/>
  <c r="BH3" i="24"/>
  <c r="BG3" i="24"/>
  <c r="BF3" i="24"/>
  <c r="BE3" i="24"/>
  <c r="BD3" i="24"/>
  <c r="BB3" i="24"/>
  <c r="BA3" i="24"/>
  <c r="AZ3" i="24"/>
  <c r="AY3" i="24"/>
  <c r="AX3" i="24"/>
  <c r="AW3" i="24"/>
  <c r="AU3" i="24"/>
  <c r="AT3" i="24"/>
  <c r="AS3" i="24"/>
  <c r="AR3" i="24"/>
  <c r="AQ3" i="24"/>
  <c r="AP3" i="24"/>
  <c r="AN3" i="24"/>
  <c r="AM3" i="24"/>
  <c r="AL3" i="24"/>
  <c r="AK3" i="24"/>
  <c r="AJ3" i="24"/>
  <c r="AI3" i="24"/>
  <c r="AG3" i="24"/>
  <c r="AF3" i="24"/>
  <c r="AE3" i="24"/>
  <c r="AD3" i="24"/>
  <c r="AC3" i="24"/>
  <c r="AB3" i="24"/>
  <c r="Z3" i="24"/>
  <c r="Y3" i="24"/>
  <c r="X3" i="24"/>
  <c r="W3" i="24"/>
  <c r="V3" i="24"/>
  <c r="U3" i="24"/>
  <c r="S3" i="24"/>
  <c r="R3" i="24"/>
  <c r="Q3" i="24"/>
  <c r="P3" i="24"/>
  <c r="O3" i="24"/>
  <c r="N3" i="24"/>
  <c r="M3" i="24"/>
  <c r="S135" i="24" l="1"/>
  <c r="S183" i="24"/>
  <c r="G8" i="24"/>
  <c r="BQ178" i="24"/>
  <c r="CC51" i="24"/>
  <c r="F8" i="24"/>
  <c r="O193" i="24"/>
  <c r="Z147" i="24"/>
  <c r="Z165" i="24"/>
  <c r="BQ177" i="24"/>
  <c r="CB51" i="24"/>
  <c r="AD147" i="24"/>
  <c r="AD165" i="24"/>
  <c r="BT193" i="24"/>
  <c r="AI173" i="24"/>
  <c r="AU173" i="24"/>
  <c r="AY173" i="24"/>
  <c r="BO173" i="24"/>
  <c r="BT173" i="24"/>
  <c r="AW189" i="24"/>
  <c r="BG193" i="24"/>
  <c r="M147" i="24"/>
  <c r="BQ157" i="24"/>
  <c r="BQ108" i="24"/>
  <c r="S134" i="24"/>
  <c r="AI147" i="24"/>
  <c r="AY147" i="24"/>
  <c r="BQ167" i="24"/>
  <c r="AW173" i="24"/>
  <c r="H8" i="24"/>
  <c r="BQ139" i="24"/>
  <c r="S184" i="24"/>
  <c r="BQ184" i="24"/>
  <c r="AL189" i="24"/>
  <c r="BQ105" i="24"/>
  <c r="BQ174" i="24"/>
  <c r="N173" i="24"/>
  <c r="H128" i="24"/>
  <c r="BQ120" i="24"/>
  <c r="BQ125" i="24"/>
  <c r="S140" i="24"/>
  <c r="BQ179" i="24"/>
  <c r="S157" i="24"/>
  <c r="AE165" i="24"/>
  <c r="BQ175" i="24"/>
  <c r="BQ126" i="24"/>
  <c r="BQ138" i="24"/>
  <c r="BQ183" i="24"/>
  <c r="S105" i="24"/>
  <c r="S120" i="24"/>
  <c r="Q123" i="24"/>
  <c r="S126" i="24"/>
  <c r="BQ136" i="24"/>
  <c r="S139" i="24"/>
  <c r="BQ166" i="24"/>
  <c r="S174" i="24"/>
  <c r="S177" i="24"/>
  <c r="S108" i="24"/>
  <c r="S125" i="24"/>
  <c r="BQ135" i="24"/>
  <c r="S138" i="24"/>
  <c r="S167" i="24"/>
  <c r="S107" i="24"/>
  <c r="S124" i="24"/>
  <c r="BQ134" i="24"/>
  <c r="S137" i="24"/>
  <c r="S142" i="24"/>
  <c r="S166" i="24"/>
  <c r="S136" i="24"/>
  <c r="BQ140" i="24"/>
  <c r="V52" i="24"/>
  <c r="BQ156" i="24"/>
  <c r="S179" i="24"/>
  <c r="BQ107" i="24"/>
  <c r="BQ124" i="24"/>
  <c r="BQ137" i="24"/>
  <c r="BQ142" i="24"/>
  <c r="S156" i="24"/>
  <c r="S175" i="24"/>
  <c r="S178" i="24"/>
  <c r="AE52" i="24"/>
  <c r="Y52" i="24"/>
  <c r="AD52" i="24"/>
  <c r="CD50" i="24"/>
  <c r="CD51" i="24"/>
  <c r="CA50" i="24"/>
  <c r="AG52" i="24"/>
  <c r="W52" i="24"/>
  <c r="J152" i="24"/>
  <c r="BU165" i="24"/>
  <c r="CC50" i="24"/>
  <c r="Z49" i="24"/>
  <c r="W147" i="24"/>
  <c r="R123" i="24"/>
  <c r="W123" i="24"/>
  <c r="AM123" i="24"/>
  <c r="AQ123" i="24"/>
  <c r="BG123" i="24"/>
  <c r="BK123" i="24"/>
  <c r="BX123" i="24"/>
  <c r="CB123" i="24"/>
  <c r="BT35" i="24"/>
  <c r="G145" i="24"/>
  <c r="CA51" i="24"/>
  <c r="BP50" i="24"/>
  <c r="K50" i="24"/>
  <c r="AU50" i="24"/>
  <c r="CB50" i="24"/>
  <c r="AU51" i="24"/>
  <c r="CE51" i="24" s="1"/>
  <c r="O173" i="24"/>
  <c r="AF173" i="24"/>
  <c r="AJ173" i="24"/>
  <c r="AZ173" i="24"/>
  <c r="BD173" i="24"/>
  <c r="BP173" i="24"/>
  <c r="J8" i="24"/>
  <c r="I16" i="24"/>
  <c r="BH35" i="24"/>
  <c r="G49" i="24"/>
  <c r="G52" i="24" s="1"/>
  <c r="Y147" i="24"/>
  <c r="AC147" i="24"/>
  <c r="AS147" i="24"/>
  <c r="AW147" i="24"/>
  <c r="BI147" i="24"/>
  <c r="BM147" i="24"/>
  <c r="CD147" i="24"/>
  <c r="W173" i="24"/>
  <c r="AM173" i="24"/>
  <c r="AQ173" i="24"/>
  <c r="BG173" i="24"/>
  <c r="BK173" i="24"/>
  <c r="BX173" i="24"/>
  <c r="CB173" i="24"/>
  <c r="I8" i="24"/>
  <c r="BV35" i="24"/>
  <c r="H49" i="24"/>
  <c r="AD65" i="24"/>
  <c r="BL9" i="24"/>
  <c r="BM15" i="24"/>
  <c r="Y23" i="24"/>
  <c r="I49" i="24"/>
  <c r="BO56" i="24"/>
  <c r="AK123" i="24"/>
  <c r="AK128" i="24" s="1"/>
  <c r="X173" i="24"/>
  <c r="AB173" i="24"/>
  <c r="AN173" i="24"/>
  <c r="AR173" i="24"/>
  <c r="BH173" i="24"/>
  <c r="BL173" i="24"/>
  <c r="CC173" i="24"/>
  <c r="BM43" i="24"/>
  <c r="J49" i="24"/>
  <c r="AS84" i="24"/>
  <c r="AQ106" i="24"/>
  <c r="E145" i="24"/>
  <c r="H161" i="24"/>
  <c r="R153" i="24"/>
  <c r="R152" i="24" s="1"/>
  <c r="M173" i="24"/>
  <c r="Z173" i="24"/>
  <c r="AD173" i="24"/>
  <c r="BN9" i="24"/>
  <c r="BM75" i="24"/>
  <c r="BL123" i="24"/>
  <c r="BL128" i="24" s="1"/>
  <c r="BU58" i="24"/>
  <c r="X133" i="24"/>
  <c r="AB133" i="24"/>
  <c r="AB145" i="24" s="1"/>
  <c r="AN133" i="24"/>
  <c r="BH133" i="24"/>
  <c r="CC133" i="24"/>
  <c r="AZ35" i="24"/>
  <c r="BE35" i="24"/>
  <c r="G65" i="24"/>
  <c r="AG65" i="24"/>
  <c r="AZ65" i="24"/>
  <c r="BE65" i="24"/>
  <c r="BP7" i="24"/>
  <c r="H35" i="24"/>
  <c r="N35" i="24"/>
  <c r="BA65" i="24"/>
  <c r="BF65" i="24"/>
  <c r="AB147" i="24"/>
  <c r="AN147" i="24"/>
  <c r="AR147" i="24"/>
  <c r="V159" i="24"/>
  <c r="AT173" i="24"/>
  <c r="AX173" i="24"/>
  <c r="BN173" i="24"/>
  <c r="CE173" i="24"/>
  <c r="BO78" i="24"/>
  <c r="BT123" i="24"/>
  <c r="BT128" i="24" s="1"/>
  <c r="BN10" i="24"/>
  <c r="BL15" i="24"/>
  <c r="Z44" i="24"/>
  <c r="BN46" i="24"/>
  <c r="AQ54" i="24"/>
  <c r="BH65" i="24"/>
  <c r="K73" i="24"/>
  <c r="AS81" i="24"/>
  <c r="J128" i="24"/>
  <c r="BM34" i="24"/>
  <c r="BL54" i="24"/>
  <c r="AU76" i="24"/>
  <c r="AU14" i="24"/>
  <c r="BL18" i="24"/>
  <c r="X35" i="24"/>
  <c r="BA58" i="24"/>
  <c r="BF58" i="24"/>
  <c r="BF59" i="24" s="1"/>
  <c r="BN68" i="24"/>
  <c r="V123" i="24"/>
  <c r="V128" i="24" s="1"/>
  <c r="AL123" i="24"/>
  <c r="AP123" i="24"/>
  <c r="BB123" i="24"/>
  <c r="BF123" i="24"/>
  <c r="BF128" i="24" s="1"/>
  <c r="BW123" i="24"/>
  <c r="CA123" i="24"/>
  <c r="N165" i="24"/>
  <c r="P173" i="24"/>
  <c r="AR48" i="24"/>
  <c r="H65" i="24"/>
  <c r="AY11" i="24"/>
  <c r="BN7" i="24"/>
  <c r="BL17" i="24"/>
  <c r="BW35" i="24"/>
  <c r="G58" i="24"/>
  <c r="AG58" i="24"/>
  <c r="BE58" i="24"/>
  <c r="BE59" i="24" s="1"/>
  <c r="BO9" i="24"/>
  <c r="AQ15" i="24"/>
  <c r="BM25" i="24"/>
  <c r="BM191" i="24" s="1"/>
  <c r="BM193" i="24" s="1"/>
  <c r="AX35" i="24"/>
  <c r="BO34" i="24"/>
  <c r="BF35" i="24"/>
  <c r="BB192" i="24"/>
  <c r="BB193" i="24" s="1"/>
  <c r="AN192" i="24"/>
  <c r="BI192" i="24"/>
  <c r="BW11" i="24"/>
  <c r="BW12" i="24" s="1"/>
  <c r="AR34" i="24"/>
  <c r="I58" i="24"/>
  <c r="BN5" i="24"/>
  <c r="AS17" i="24"/>
  <c r="AQ17" i="24"/>
  <c r="BL22" i="24"/>
  <c r="BL187" i="24" s="1"/>
  <c r="BL189" i="24" s="1"/>
  <c r="BL31" i="24"/>
  <c r="AS56" i="24"/>
  <c r="AG11" i="24"/>
  <c r="AR10" i="24"/>
  <c r="N19" i="24"/>
  <c r="N20" i="24" s="1"/>
  <c r="BM18" i="24"/>
  <c r="BO43" i="24"/>
  <c r="W58" i="24"/>
  <c r="BM57" i="24"/>
  <c r="BL74" i="24"/>
  <c r="AQ75" i="24"/>
  <c r="AC111" i="24"/>
  <c r="W133" i="24"/>
  <c r="W145" i="24" s="1"/>
  <c r="AM133" i="24"/>
  <c r="AQ133" i="24"/>
  <c r="AQ145" i="24" s="1"/>
  <c r="CB133" i="24"/>
  <c r="CB145" i="24" s="1"/>
  <c r="BN155" i="24"/>
  <c r="BN161" i="24" s="1"/>
  <c r="AQ165" i="24"/>
  <c r="BT165" i="24"/>
  <c r="AG165" i="24"/>
  <c r="AK165" i="24"/>
  <c r="BS173" i="24"/>
  <c r="AS111" i="24"/>
  <c r="Z123" i="24"/>
  <c r="AD123" i="24"/>
  <c r="AT123" i="24"/>
  <c r="AX123" i="24"/>
  <c r="AX128" i="24" s="1"/>
  <c r="BN123" i="24"/>
  <c r="AR133" i="24"/>
  <c r="AR145" i="24" s="1"/>
  <c r="O165" i="24"/>
  <c r="BP165" i="24"/>
  <c r="CA165" i="24"/>
  <c r="AK189" i="24"/>
  <c r="Z65" i="24"/>
  <c r="AE65" i="24"/>
  <c r="K71" i="24"/>
  <c r="F128" i="24"/>
  <c r="K128" i="24" s="1"/>
  <c r="AE123" i="24"/>
  <c r="AE128" i="24" s="1"/>
  <c r="AI123" i="24"/>
  <c r="AU123" i="24"/>
  <c r="AU128" i="24" s="1"/>
  <c r="AY123" i="24"/>
  <c r="U155" i="24"/>
  <c r="AK155" i="24"/>
  <c r="AK161" i="24" s="1"/>
  <c r="BA155" i="24"/>
  <c r="R165" i="24"/>
  <c r="AU165" i="24"/>
  <c r="AY165" i="24"/>
  <c r="BD165" i="24"/>
  <c r="BX165" i="24"/>
  <c r="CB165" i="24"/>
  <c r="AN165" i="24"/>
  <c r="AR165" i="24"/>
  <c r="CC165" i="24"/>
  <c r="O123" i="24"/>
  <c r="O128" i="24" s="1"/>
  <c r="AF123" i="24"/>
  <c r="AJ123" i="24"/>
  <c r="AZ123" i="24"/>
  <c r="AZ128" i="24" s="1"/>
  <c r="BD123" i="24"/>
  <c r="BD128" i="24" s="1"/>
  <c r="BP123" i="24"/>
  <c r="BU123" i="24"/>
  <c r="BU128" i="24" s="1"/>
  <c r="AF133" i="24"/>
  <c r="AF145" i="24" s="1"/>
  <c r="AZ165" i="24"/>
  <c r="BI188" i="24"/>
  <c r="BM69" i="24"/>
  <c r="BM76" i="24"/>
  <c r="BP77" i="24"/>
  <c r="BD133" i="24"/>
  <c r="BD145" i="24" s="1"/>
  <c r="AE147" i="24"/>
  <c r="BO147" i="24"/>
  <c r="AI165" i="24"/>
  <c r="CD165" i="24"/>
  <c r="AI189" i="24"/>
  <c r="BG65" i="24"/>
  <c r="BT65" i="24"/>
  <c r="AU64" i="24"/>
  <c r="BL64" i="24"/>
  <c r="AS68" i="24"/>
  <c r="BN69" i="24"/>
  <c r="BO73" i="24"/>
  <c r="BN76" i="24"/>
  <c r="X111" i="24"/>
  <c r="AJ165" i="24"/>
  <c r="Y173" i="24"/>
  <c r="AC173" i="24"/>
  <c r="AS173" i="24"/>
  <c r="BI173" i="24"/>
  <c r="W35" i="24"/>
  <c r="BH11" i="24"/>
  <c r="AQ10" i="24"/>
  <c r="BT19" i="24"/>
  <c r="AR17" i="24"/>
  <c r="BO17" i="24"/>
  <c r="BM17" i="24"/>
  <c r="AS18" i="24"/>
  <c r="BO18" i="24"/>
  <c r="BP31" i="24"/>
  <c r="AC35" i="24"/>
  <c r="BI35" i="24"/>
  <c r="BU35" i="24"/>
  <c r="BL34" i="24"/>
  <c r="BP56" i="24"/>
  <c r="F35" i="24"/>
  <c r="Z35" i="24"/>
  <c r="AE35" i="24"/>
  <c r="AE11" i="24"/>
  <c r="AX19" i="24"/>
  <c r="BW19" i="24"/>
  <c r="AR18" i="24"/>
  <c r="G35" i="24"/>
  <c r="AG35" i="24"/>
  <c r="R58" i="24"/>
  <c r="X58" i="24"/>
  <c r="AX11" i="24"/>
  <c r="BL5" i="24"/>
  <c r="Z19" i="24"/>
  <c r="Z20" i="24" s="1"/>
  <c r="AE19" i="24"/>
  <c r="AU46" i="24"/>
  <c r="Y58" i="24"/>
  <c r="Y60" i="24" s="1"/>
  <c r="AD58" i="24"/>
  <c r="Z111" i="24"/>
  <c r="AU111" i="24"/>
  <c r="G11" i="24"/>
  <c r="G12" i="24" s="1"/>
  <c r="AY19" i="24"/>
  <c r="BO7" i="24"/>
  <c r="BM9" i="24"/>
  <c r="AG19" i="24"/>
  <c r="AG20" i="24" s="1"/>
  <c r="I35" i="24"/>
  <c r="O35" i="24"/>
  <c r="F11" i="24"/>
  <c r="F12" i="24" s="1"/>
  <c r="Z11" i="24"/>
  <c r="Z12" i="24" s="1"/>
  <c r="O11" i="24"/>
  <c r="O12" i="24" s="1"/>
  <c r="BG35" i="24"/>
  <c r="BL10" i="24"/>
  <c r="BX19" i="24"/>
  <c r="H16" i="24"/>
  <c r="N16" i="24"/>
  <c r="K15" i="24"/>
  <c r="BO10" i="24"/>
  <c r="O16" i="24"/>
  <c r="BN17" i="24"/>
  <c r="AS46" i="24"/>
  <c r="AS57" i="24"/>
  <c r="G128" i="24"/>
  <c r="X123" i="24"/>
  <c r="X128" i="24" s="1"/>
  <c r="AB123" i="24"/>
  <c r="AB128" i="24" s="1"/>
  <c r="AN123" i="24"/>
  <c r="AN128" i="24" s="1"/>
  <c r="AR123" i="24"/>
  <c r="AR128" i="24" s="1"/>
  <c r="BH123" i="24"/>
  <c r="BH128" i="24" s="1"/>
  <c r="BL133" i="24"/>
  <c r="O147" i="24"/>
  <c r="AF147" i="24"/>
  <c r="AJ147" i="24"/>
  <c r="AZ147" i="24"/>
  <c r="BD147" i="24"/>
  <c r="BV58" i="24"/>
  <c r="AU57" i="24"/>
  <c r="W65" i="24"/>
  <c r="BU65" i="24"/>
  <c r="AQ69" i="24"/>
  <c r="AR75" i="24"/>
  <c r="AR77" i="24"/>
  <c r="BM48" i="24"/>
  <c r="AR54" i="24"/>
  <c r="BN54" i="24"/>
  <c r="AQ56" i="24"/>
  <c r="AY58" i="24"/>
  <c r="X65" i="24"/>
  <c r="AC65" i="24"/>
  <c r="BV65" i="24"/>
  <c r="K64" i="24"/>
  <c r="BN64" i="24"/>
  <c r="BM68" i="24"/>
  <c r="BL68" i="24"/>
  <c r="BN74" i="24"/>
  <c r="AS75" i="24"/>
  <c r="K76" i="24"/>
  <c r="AS76" i="24"/>
  <c r="CC76" i="24" s="1"/>
  <c r="BO76" i="24"/>
  <c r="AQ84" i="24"/>
  <c r="N111" i="24"/>
  <c r="I128" i="24"/>
  <c r="Q155" i="24"/>
  <c r="BO54" i="24"/>
  <c r="BM54" i="24"/>
  <c r="BN56" i="24"/>
  <c r="BO57" i="24"/>
  <c r="BW65" i="24"/>
  <c r="BM71" i="24"/>
  <c r="AQ74" i="24"/>
  <c r="CA74" i="24" s="1"/>
  <c r="BM81" i="24"/>
  <c r="P58" i="24"/>
  <c r="AQ64" i="24"/>
  <c r="BO68" i="24"/>
  <c r="AU70" i="24"/>
  <c r="BM78" i="24"/>
  <c r="AF128" i="24"/>
  <c r="P123" i="24"/>
  <c r="P128" i="24" s="1"/>
  <c r="U123" i="24"/>
  <c r="AG123" i="24"/>
  <c r="AG128" i="24" s="1"/>
  <c r="BA123" i="24"/>
  <c r="BA128" i="24" s="1"/>
  <c r="BE123" i="24"/>
  <c r="BE128" i="24" s="1"/>
  <c r="BV123" i="24"/>
  <c r="BZ123" i="24"/>
  <c r="BZ128" i="24" s="1"/>
  <c r="AB165" i="24"/>
  <c r="AQ73" i="24"/>
  <c r="CA73" i="24" s="1"/>
  <c r="BL77" i="24"/>
  <c r="BN78" i="24"/>
  <c r="AC58" i="24"/>
  <c r="AS64" i="24"/>
  <c r="BL75" i="24"/>
  <c r="AQ78" i="24"/>
  <c r="AC133" i="24"/>
  <c r="AC145" i="24" s="1"/>
  <c r="CD133" i="24"/>
  <c r="CD145" i="24" s="1"/>
  <c r="AE133" i="24"/>
  <c r="AE145" i="24" s="1"/>
  <c r="AI133" i="24"/>
  <c r="AI145" i="24" s="1"/>
  <c r="AU133" i="24"/>
  <c r="AU145" i="24" s="1"/>
  <c r="AY133" i="24"/>
  <c r="AY145" i="24" s="1"/>
  <c r="BT133" i="24"/>
  <c r="BT23" i="24" s="1"/>
  <c r="P133" i="24"/>
  <c r="P145" i="24" s="1"/>
  <c r="U133" i="24"/>
  <c r="U145" i="24" s="1"/>
  <c r="U165" i="24"/>
  <c r="BZ165" i="24"/>
  <c r="V173" i="24"/>
  <c r="AL173" i="24"/>
  <c r="AP173" i="24"/>
  <c r="BB173" i="24"/>
  <c r="BF173" i="24"/>
  <c r="O133" i="24"/>
  <c r="O26" i="24" s="1"/>
  <c r="AJ133" i="24"/>
  <c r="AJ145" i="24" s="1"/>
  <c r="AZ133" i="24"/>
  <c r="AZ145" i="24" s="1"/>
  <c r="BP133" i="24"/>
  <c r="AU147" i="24"/>
  <c r="BE159" i="24"/>
  <c r="BE155" i="24" s="1"/>
  <c r="BE161" i="24" s="1"/>
  <c r="P165" i="24"/>
  <c r="BV165" i="24"/>
  <c r="R173" i="24"/>
  <c r="S173" i="24" s="1"/>
  <c r="BB188" i="24"/>
  <c r="AI193" i="24"/>
  <c r="Q173" i="24"/>
  <c r="AJ193" i="24"/>
  <c r="BX133" i="24"/>
  <c r="BX145" i="24" s="1"/>
  <c r="P147" i="24"/>
  <c r="R147" i="24"/>
  <c r="AM147" i="24"/>
  <c r="AQ147" i="24"/>
  <c r="BG147" i="24"/>
  <c r="BK147" i="24"/>
  <c r="BX147" i="24"/>
  <c r="CB147" i="24"/>
  <c r="I161" i="24"/>
  <c r="BX153" i="24"/>
  <c r="BX152" i="24" s="1"/>
  <c r="CD155" i="24"/>
  <c r="CD161" i="24" s="1"/>
  <c r="X165" i="24"/>
  <c r="BE165" i="24"/>
  <c r="BM173" i="24"/>
  <c r="K147" i="24"/>
  <c r="Q147" i="24"/>
  <c r="V147" i="24"/>
  <c r="AL147" i="24"/>
  <c r="AP147" i="24"/>
  <c r="BB147" i="24"/>
  <c r="BH147" i="24"/>
  <c r="BL147" i="24"/>
  <c r="CC147" i="24"/>
  <c r="BB153" i="24"/>
  <c r="BB152" i="24" s="1"/>
  <c r="F155" i="24"/>
  <c r="F161" i="24" s="1"/>
  <c r="AT155" i="24"/>
  <c r="AT161" i="24" s="1"/>
  <c r="M165" i="24"/>
  <c r="BN165" i="24"/>
  <c r="AL193" i="24"/>
  <c r="CE192" i="24"/>
  <c r="AE155" i="24"/>
  <c r="AE161" i="24" s="1"/>
  <c r="AI155" i="24"/>
  <c r="AI161" i="24" s="1"/>
  <c r="O155" i="24"/>
  <c r="AF155" i="24"/>
  <c r="AZ155" i="24"/>
  <c r="AZ161" i="24" s="1"/>
  <c r="BU155" i="24"/>
  <c r="AJ159" i="24"/>
  <c r="AJ155" i="24" s="1"/>
  <c r="AJ161" i="24" s="1"/>
  <c r="BV155" i="24"/>
  <c r="CA159" i="24"/>
  <c r="F170" i="24"/>
  <c r="M133" i="24"/>
  <c r="M145" i="24" s="1"/>
  <c r="CE133" i="24"/>
  <c r="CE145" i="24" s="1"/>
  <c r="CB155" i="24"/>
  <c r="CB161" i="24" s="1"/>
  <c r="U173" i="24"/>
  <c r="AG173" i="24"/>
  <c r="AK173" i="24"/>
  <c r="BA173" i="24"/>
  <c r="BE173" i="24"/>
  <c r="AN188" i="24"/>
  <c r="AN189" i="24" s="1"/>
  <c r="BM46" i="24"/>
  <c r="AR46" i="24"/>
  <c r="AR49" i="24" s="1"/>
  <c r="BP46" i="24"/>
  <c r="BX58" i="24"/>
  <c r="BP73" i="24"/>
  <c r="BI58" i="24"/>
  <c r="BI59" i="24" s="1"/>
  <c r="K77" i="24"/>
  <c r="BI65" i="24"/>
  <c r="AU68" i="24"/>
  <c r="BP75" i="24"/>
  <c r="BP57" i="24"/>
  <c r="BX11" i="24"/>
  <c r="BX12" i="24" s="1"/>
  <c r="BP48" i="24"/>
  <c r="AU54" i="24"/>
  <c r="BB65" i="24"/>
  <c r="BP71" i="24"/>
  <c r="BB35" i="24"/>
  <c r="BX65" i="24"/>
  <c r="AK9" i="24"/>
  <c r="AR9" i="24" s="1"/>
  <c r="W11" i="24"/>
  <c r="W12" i="24" s="1"/>
  <c r="AR5" i="24"/>
  <c r="W6" i="24"/>
  <c r="AK7" i="24"/>
  <c r="AL7" i="24"/>
  <c r="AS7" i="24" s="1"/>
  <c r="BP14" i="24"/>
  <c r="BB19" i="24"/>
  <c r="K5" i="24"/>
  <c r="J11" i="24"/>
  <c r="J12" i="24" s="1"/>
  <c r="J6" i="24"/>
  <c r="AS5" i="24"/>
  <c r="AS6" i="24" s="1"/>
  <c r="P11" i="24"/>
  <c r="P12" i="24" s="1"/>
  <c r="P6" i="24"/>
  <c r="V11" i="24"/>
  <c r="V12" i="24" s="1"/>
  <c r="AQ5" i="24"/>
  <c r="V6" i="24"/>
  <c r="BA11" i="24"/>
  <c r="BO5" i="24"/>
  <c r="BF11" i="24"/>
  <c r="K18" i="24"/>
  <c r="H19" i="24"/>
  <c r="H20" i="24" s="1"/>
  <c r="AU15" i="24"/>
  <c r="K17" i="24"/>
  <c r="Y35" i="24"/>
  <c r="AD35" i="24"/>
  <c r="BU11" i="24"/>
  <c r="BU12" i="24" s="1"/>
  <c r="H11" i="24"/>
  <c r="H12" i="24" s="1"/>
  <c r="N11" i="24"/>
  <c r="N12" i="24" s="1"/>
  <c r="BV11" i="24"/>
  <c r="BV12" i="24" s="1"/>
  <c r="G6" i="24"/>
  <c r="BV6" i="24"/>
  <c r="K10" i="24"/>
  <c r="AS10" i="24"/>
  <c r="CC10" i="24" s="1"/>
  <c r="BU19" i="24"/>
  <c r="BP15" i="24"/>
  <c r="BN15" i="24"/>
  <c r="AU18" i="24"/>
  <c r="BL25" i="24"/>
  <c r="BL191" i="24" s="1"/>
  <c r="BL193" i="24" s="1"/>
  <c r="I26" i="24"/>
  <c r="I11" i="24"/>
  <c r="I12" i="24" s="1"/>
  <c r="BI11" i="24"/>
  <c r="AN7" i="24"/>
  <c r="BL7" i="24"/>
  <c r="AQ9" i="24"/>
  <c r="J19" i="24"/>
  <c r="J20" i="24" s="1"/>
  <c r="AS14" i="24"/>
  <c r="BM14" i="24"/>
  <c r="BV19" i="24"/>
  <c r="AR15" i="24"/>
  <c r="CB15" i="24" s="1"/>
  <c r="BO15" i="24"/>
  <c r="AG16" i="24"/>
  <c r="BP18" i="24"/>
  <c r="BN18" i="24"/>
  <c r="K22" i="24"/>
  <c r="H191" i="24"/>
  <c r="H193" i="24" s="1"/>
  <c r="H27" i="24" s="1"/>
  <c r="H26" i="24"/>
  <c r="AZ191" i="24"/>
  <c r="AZ193" i="24" s="1"/>
  <c r="BN25" i="24"/>
  <c r="BN191" i="24" s="1"/>
  <c r="BN193" i="24" s="1"/>
  <c r="V26" i="24"/>
  <c r="AY35" i="24"/>
  <c r="BM33" i="24"/>
  <c r="BM35" i="24" s="1"/>
  <c r="BU187" i="24"/>
  <c r="BU189" i="24" s="1"/>
  <c r="BU28" i="24"/>
  <c r="U191" i="24"/>
  <c r="U193" i="24" s="1"/>
  <c r="BH19" i="24"/>
  <c r="BM22" i="24"/>
  <c r="BM187" i="24" s="1"/>
  <c r="BM189" i="24" s="1"/>
  <c r="P191" i="24"/>
  <c r="P193" i="24" s="1"/>
  <c r="BX191" i="24"/>
  <c r="BP9" i="24"/>
  <c r="BM10" i="24"/>
  <c r="BI19" i="24"/>
  <c r="I19" i="24"/>
  <c r="I20" i="24" s="1"/>
  <c r="BP17" i="24"/>
  <c r="W191" i="24"/>
  <c r="W193" i="24" s="1"/>
  <c r="W26" i="24"/>
  <c r="AU5" i="24"/>
  <c r="X11" i="24"/>
  <c r="X12" i="24" s="1"/>
  <c r="AC11" i="24"/>
  <c r="AC12" i="24" s="1"/>
  <c r="Y11" i="24"/>
  <c r="Y12" i="24" s="1"/>
  <c r="AD11" i="24"/>
  <c r="AD12" i="24" s="1"/>
  <c r="AZ11" i="24"/>
  <c r="BE11" i="24"/>
  <c r="BP10" i="24"/>
  <c r="Z16" i="24"/>
  <c r="AE16" i="24"/>
  <c r="AS15" i="24"/>
  <c r="AC191" i="24"/>
  <c r="AC193" i="24" s="1"/>
  <c r="BO31" i="24"/>
  <c r="AU34" i="24"/>
  <c r="AS34" i="24"/>
  <c r="AU48" i="24"/>
  <c r="K57" i="24"/>
  <c r="Y65" i="24"/>
  <c r="BO64" i="24"/>
  <c r="BM64" i="24"/>
  <c r="AR68" i="24"/>
  <c r="R79" i="24"/>
  <c r="K70" i="24"/>
  <c r="AS70" i="24"/>
  <c r="CC70" i="24" s="1"/>
  <c r="BP70" i="24"/>
  <c r="F65" i="24"/>
  <c r="BL43" i="24"/>
  <c r="BT58" i="24"/>
  <c r="BL57" i="24"/>
  <c r="AE79" i="24"/>
  <c r="BT79" i="24"/>
  <c r="AQ31" i="24"/>
  <c r="J35" i="24"/>
  <c r="P35" i="24"/>
  <c r="V35" i="24"/>
  <c r="BA35" i="24"/>
  <c r="H58" i="24"/>
  <c r="N58" i="24"/>
  <c r="N60" i="24" s="1"/>
  <c r="BB58" i="24"/>
  <c r="BG58" i="24"/>
  <c r="BG59" i="24" s="1"/>
  <c r="N65" i="24"/>
  <c r="AY65" i="24"/>
  <c r="CC64" i="24"/>
  <c r="BP64" i="24"/>
  <c r="BX35" i="24"/>
  <c r="BN57" i="24"/>
  <c r="H79" i="24"/>
  <c r="K31" i="24"/>
  <c r="AE60" i="24"/>
  <c r="K54" i="24"/>
  <c r="BW58" i="24"/>
  <c r="BM63" i="24"/>
  <c r="AR69" i="24"/>
  <c r="BW79" i="24"/>
  <c r="BN63" i="24"/>
  <c r="BN65" i="24" s="1"/>
  <c r="BN31" i="24"/>
  <c r="BP34" i="24"/>
  <c r="BN34" i="24"/>
  <c r="AS43" i="24"/>
  <c r="AQ46" i="24"/>
  <c r="AR57" i="24"/>
  <c r="AQ68" i="24"/>
  <c r="BP68" i="24"/>
  <c r="AR70" i="24"/>
  <c r="AR81" i="24"/>
  <c r="CB81" i="24" s="1"/>
  <c r="BG128" i="24"/>
  <c r="Y123" i="24"/>
  <c r="AC123" i="24"/>
  <c r="AC128" i="24" s="1"/>
  <c r="AS123" i="24"/>
  <c r="AW123" i="24"/>
  <c r="AW128" i="24" s="1"/>
  <c r="BI123" i="24"/>
  <c r="BM123" i="24"/>
  <c r="BM128" i="24" s="1"/>
  <c r="BO133" i="24"/>
  <c r="AS71" i="24"/>
  <c r="K75" i="24"/>
  <c r="AR76" i="24"/>
  <c r="W128" i="24"/>
  <c r="BW128" i="24"/>
  <c r="CD123" i="24"/>
  <c r="CD128" i="24" s="1"/>
  <c r="BL70" i="24"/>
  <c r="AU71" i="24"/>
  <c r="BN71" i="24"/>
  <c r="BL71" i="24"/>
  <c r="BN75" i="24"/>
  <c r="CC75" i="24" s="1"/>
  <c r="BP76" i="24"/>
  <c r="BM77" i="24"/>
  <c r="BL78" i="24"/>
  <c r="AU84" i="24"/>
  <c r="BG106" i="24"/>
  <c r="AI111" i="24"/>
  <c r="BX128" i="24"/>
  <c r="AR74" i="24"/>
  <c r="BK106" i="24"/>
  <c r="AB111" i="24"/>
  <c r="AN111" i="24"/>
  <c r="AW111" i="24"/>
  <c r="CB128" i="24"/>
  <c r="Y133" i="24"/>
  <c r="Y145" i="24" s="1"/>
  <c r="AS133" i="24"/>
  <c r="AS145" i="24" s="1"/>
  <c r="AW133" i="24"/>
  <c r="AW145" i="24" s="1"/>
  <c r="BI133" i="24"/>
  <c r="BI145" i="24" s="1"/>
  <c r="BM133" i="24"/>
  <c r="BM145" i="24" s="1"/>
  <c r="K74" i="24"/>
  <c r="AQ77" i="24"/>
  <c r="CA77" i="24" s="1"/>
  <c r="AR78" i="24"/>
  <c r="AM106" i="24"/>
  <c r="E128" i="24"/>
  <c r="AJ128" i="24"/>
  <c r="U128" i="24"/>
  <c r="BV128" i="24"/>
  <c r="J145" i="24"/>
  <c r="K145" i="24" s="1"/>
  <c r="K133" i="24"/>
  <c r="Z133" i="24"/>
  <c r="Z145" i="24" s="1"/>
  <c r="AD133" i="24"/>
  <c r="AD145" i="24" s="1"/>
  <c r="AT133" i="24"/>
  <c r="AT145" i="24" s="1"/>
  <c r="AX133" i="24"/>
  <c r="AX145" i="24" s="1"/>
  <c r="BN133" i="24"/>
  <c r="BN145" i="24" s="1"/>
  <c r="BS133" i="24"/>
  <c r="BS145" i="24" s="1"/>
  <c r="AQ70" i="24"/>
  <c r="BO70" i="24"/>
  <c r="BM70" i="24"/>
  <c r="AR71" i="24"/>
  <c r="BO71" i="24"/>
  <c r="AU75" i="24"/>
  <c r="BO75" i="24"/>
  <c r="AU77" i="24"/>
  <c r="CE77" i="24" s="1"/>
  <c r="K78" i="24"/>
  <c r="AE111" i="24"/>
  <c r="K123" i="24"/>
  <c r="AL128" i="24"/>
  <c r="AP128" i="24"/>
  <c r="N133" i="24"/>
  <c r="BO155" i="24"/>
  <c r="BO161" i="24" s="1"/>
  <c r="AR73" i="24"/>
  <c r="BO74" i="24"/>
  <c r="BM74" i="24"/>
  <c r="BP78" i="24"/>
  <c r="CA128" i="24"/>
  <c r="X147" i="24"/>
  <c r="R128" i="24"/>
  <c r="BK128" i="24"/>
  <c r="BS123" i="24"/>
  <c r="BS128" i="24" s="1"/>
  <c r="CE123" i="24"/>
  <c r="CE128" i="24" s="1"/>
  <c r="N123" i="24"/>
  <c r="N128" i="24" s="1"/>
  <c r="H145" i="24"/>
  <c r="BH145" i="24"/>
  <c r="K142" i="24"/>
  <c r="BU161" i="24"/>
  <c r="U161" i="24"/>
  <c r="BW155" i="24"/>
  <c r="BW161" i="24" s="1"/>
  <c r="AI128" i="24"/>
  <c r="AY128" i="24"/>
  <c r="I145" i="24"/>
  <c r="BU133" i="24"/>
  <c r="BU145" i="24" s="1"/>
  <c r="BA161" i="24"/>
  <c r="V155" i="24"/>
  <c r="V161" i="24" s="1"/>
  <c r="X155" i="24"/>
  <c r="X161" i="24" s="1"/>
  <c r="AG133" i="24"/>
  <c r="AG145" i="24" s="1"/>
  <c r="AK133" i="24"/>
  <c r="AK145" i="24" s="1"/>
  <c r="BA133" i="24"/>
  <c r="BA145" i="24" s="1"/>
  <c r="BE133" i="24"/>
  <c r="BE145" i="24" s="1"/>
  <c r="AM128" i="24"/>
  <c r="BB128" i="24"/>
  <c r="X145" i="24"/>
  <c r="R133" i="24"/>
  <c r="V133" i="24"/>
  <c r="V145" i="24" s="1"/>
  <c r="AL133" i="24"/>
  <c r="AL145" i="24" s="1"/>
  <c r="AP133" i="24"/>
  <c r="AP145" i="24" s="1"/>
  <c r="BB133" i="24"/>
  <c r="BB145" i="24" s="1"/>
  <c r="BF133" i="24"/>
  <c r="BF145" i="24" s="1"/>
  <c r="BP147" i="24"/>
  <c r="BQ147" i="24" s="1"/>
  <c r="AM145" i="24"/>
  <c r="BG133" i="24"/>
  <c r="BG145" i="24" s="1"/>
  <c r="N147" i="24"/>
  <c r="BT147" i="24"/>
  <c r="U147" i="24"/>
  <c r="AG147" i="24"/>
  <c r="AG6" i="24" s="1"/>
  <c r="AK147" i="24"/>
  <c r="BA147" i="24"/>
  <c r="AQ128" i="24"/>
  <c r="CC123" i="24"/>
  <c r="CC128" i="24" s="1"/>
  <c r="AN145" i="24"/>
  <c r="CC145" i="24"/>
  <c r="BL145" i="24"/>
  <c r="BF147" i="24"/>
  <c r="BW147" i="24"/>
  <c r="CA147" i="24"/>
  <c r="V165" i="24"/>
  <c r="BU173" i="24"/>
  <c r="G161" i="24"/>
  <c r="BV161" i="24"/>
  <c r="BD155" i="24"/>
  <c r="W155" i="24"/>
  <c r="W161" i="24" s="1"/>
  <c r="AB155" i="24"/>
  <c r="AB161" i="24" s="1"/>
  <c r="CA155" i="24"/>
  <c r="CA161" i="24" s="1"/>
  <c r="R159" i="24"/>
  <c r="W165" i="24"/>
  <c r="BG165" i="24"/>
  <c r="BV173" i="24"/>
  <c r="Z188" i="24"/>
  <c r="CE188" i="24"/>
  <c r="AG192" i="24"/>
  <c r="Q161" i="24"/>
  <c r="AN153" i="24"/>
  <c r="AN152" i="24" s="1"/>
  <c r="BI153" i="24"/>
  <c r="BI152" i="24" s="1"/>
  <c r="BB159" i="24"/>
  <c r="BF155" i="24"/>
  <c r="BF161" i="24" s="1"/>
  <c r="BB165" i="24"/>
  <c r="BF165" i="24"/>
  <c r="AC165" i="24"/>
  <c r="AS165" i="24"/>
  <c r="AW165" i="24"/>
  <c r="BI165" i="24"/>
  <c r="BM165" i="24"/>
  <c r="AN193" i="24"/>
  <c r="CC155" i="24"/>
  <c r="CC161" i="24" s="1"/>
  <c r="BG155" i="24"/>
  <c r="BG161" i="24" s="1"/>
  <c r="AX165" i="24"/>
  <c r="Y155" i="24"/>
  <c r="Y161" i="24" s="1"/>
  <c r="AS155" i="24"/>
  <c r="AS161" i="24" s="1"/>
  <c r="AW155" i="24"/>
  <c r="AW161" i="24" s="1"/>
  <c r="BM155" i="24"/>
  <c r="BM161" i="24" s="1"/>
  <c r="BH155" i="24"/>
  <c r="BH161" i="24" s="1"/>
  <c r="N159" i="24"/>
  <c r="N155" i="24" s="1"/>
  <c r="N161" i="24" s="1"/>
  <c r="AG159" i="24"/>
  <c r="AP155" i="24"/>
  <c r="AP161" i="24" s="1"/>
  <c r="AP165" i="24"/>
  <c r="BH166" i="24"/>
  <c r="BH165" i="24" s="1"/>
  <c r="BL165" i="24"/>
  <c r="CE165" i="24"/>
  <c r="R192" i="24"/>
  <c r="R193" i="24" s="1"/>
  <c r="BX192" i="24"/>
  <c r="BS155" i="24"/>
  <c r="BS161" i="24" s="1"/>
  <c r="BI158" i="24"/>
  <c r="AL155" i="24"/>
  <c r="AL161" i="24" s="1"/>
  <c r="AQ159" i="24"/>
  <c r="AQ155" i="24" s="1"/>
  <c r="AQ161" i="24" s="1"/>
  <c r="BT159" i="24"/>
  <c r="BT155" i="24" s="1"/>
  <c r="BT161" i="24" s="1"/>
  <c r="AL165" i="24"/>
  <c r="BS165" i="24"/>
  <c r="K173" i="24"/>
  <c r="AU192" i="24"/>
  <c r="E161" i="24"/>
  <c r="AD155" i="24"/>
  <c r="AD161" i="24" s="1"/>
  <c r="AX155" i="24"/>
  <c r="AX161" i="24" s="1"/>
  <c r="AY155" i="24"/>
  <c r="AY161" i="24" s="1"/>
  <c r="AM155" i="24"/>
  <c r="AM161" i="24" s="1"/>
  <c r="AR155" i="24"/>
  <c r="AR161" i="24" s="1"/>
  <c r="P155" i="24"/>
  <c r="P161" i="24" s="1"/>
  <c r="BP159" i="24"/>
  <c r="BZ155" i="24"/>
  <c r="BZ161" i="24" s="1"/>
  <c r="Z192" i="24"/>
  <c r="BL42" i="24"/>
  <c r="AQ42" i="24"/>
  <c r="BO42" i="24"/>
  <c r="BO44" i="24" s="1"/>
  <c r="AQ43" i="24"/>
  <c r="BN43" i="24"/>
  <c r="AR43" i="24"/>
  <c r="CB43" i="24" s="1"/>
  <c r="AS9" i="24"/>
  <c r="CC9" i="24" s="1"/>
  <c r="F19" i="24"/>
  <c r="F16" i="24"/>
  <c r="K14" i="24"/>
  <c r="BM7" i="24"/>
  <c r="S5" i="24"/>
  <c r="BB11" i="24"/>
  <c r="BG11" i="24"/>
  <c r="N6" i="24"/>
  <c r="BM5" i="24"/>
  <c r="I6" i="24"/>
  <c r="BU6" i="24"/>
  <c r="K7" i="24"/>
  <c r="AM7" i="24"/>
  <c r="AM11" i="24" s="1"/>
  <c r="Q8" i="24"/>
  <c r="X19" i="24"/>
  <c r="X16" i="24"/>
  <c r="AC19" i="24"/>
  <c r="AC16" i="24"/>
  <c r="AQ18" i="24"/>
  <c r="V187" i="24"/>
  <c r="V189" i="24" s="1"/>
  <c r="V28" i="24"/>
  <c r="V29" i="24" s="1"/>
  <c r="V23" i="24"/>
  <c r="AQ22" i="24"/>
  <c r="AD16" i="24"/>
  <c r="AD19" i="24"/>
  <c r="AB187" i="24"/>
  <c r="AB189" i="24" s="1"/>
  <c r="AZ187" i="24"/>
  <c r="AZ189" i="24" s="1"/>
  <c r="AZ28" i="24"/>
  <c r="BN22" i="24"/>
  <c r="BP5" i="24"/>
  <c r="R6" i="24"/>
  <c r="X6" i="24"/>
  <c r="AC6" i="24"/>
  <c r="BX6" i="24"/>
  <c r="Q11" i="24"/>
  <c r="AQ14" i="24"/>
  <c r="E187" i="24"/>
  <c r="E189" i="24" s="1"/>
  <c r="BA187" i="24"/>
  <c r="BO22" i="24"/>
  <c r="BA28" i="24"/>
  <c r="BF187" i="24"/>
  <c r="BF189" i="24" s="1"/>
  <c r="BF28" i="24"/>
  <c r="Y16" i="24"/>
  <c r="Y19" i="24"/>
  <c r="R187" i="24"/>
  <c r="R23" i="24"/>
  <c r="R28" i="24"/>
  <c r="AU22" i="24"/>
  <c r="BM28" i="24"/>
  <c r="Y6" i="24"/>
  <c r="AD6" i="24"/>
  <c r="R11" i="24"/>
  <c r="AR14" i="24"/>
  <c r="AZ19" i="24"/>
  <c r="BN14" i="24"/>
  <c r="BE19" i="24"/>
  <c r="BL14" i="24"/>
  <c r="BH191" i="24"/>
  <c r="BO25" i="24"/>
  <c r="BO191" i="24" s="1"/>
  <c r="BE187" i="24"/>
  <c r="BE189" i="24" s="1"/>
  <c r="BE28" i="24"/>
  <c r="F6" i="24"/>
  <c r="Z6" i="24"/>
  <c r="AE6" i="24"/>
  <c r="AJ7" i="24"/>
  <c r="AJ11" i="24" s="1"/>
  <c r="AJ36" i="24" s="1"/>
  <c r="AN9" i="24"/>
  <c r="AU9" i="24" s="1"/>
  <c r="AU10" i="24"/>
  <c r="BO14" i="24"/>
  <c r="BA19" i="24"/>
  <c r="BF19" i="24"/>
  <c r="AE20" i="24"/>
  <c r="BG19" i="24"/>
  <c r="Y191" i="24"/>
  <c r="Y26" i="24"/>
  <c r="AD191" i="24"/>
  <c r="AD193" i="24" s="1"/>
  <c r="BI191" i="24"/>
  <c r="BI193" i="24" s="1"/>
  <c r="BP25" i="24"/>
  <c r="BP191" i="24" s="1"/>
  <c r="AU17" i="24"/>
  <c r="Q187" i="24"/>
  <c r="Q28" i="24"/>
  <c r="BT11" i="24"/>
  <c r="BT12" i="24" s="1"/>
  <c r="Q19" i="24"/>
  <c r="Q16" i="24"/>
  <c r="V19" i="24"/>
  <c r="V16" i="24"/>
  <c r="F191" i="24"/>
  <c r="F193" i="24" s="1"/>
  <c r="F27" i="24" s="1"/>
  <c r="F26" i="24"/>
  <c r="Z191" i="24"/>
  <c r="Z26" i="24"/>
  <c r="AE191" i="24"/>
  <c r="AE193" i="24" s="1"/>
  <c r="AE26" i="24"/>
  <c r="W187" i="24"/>
  <c r="W189" i="24" s="1"/>
  <c r="W23" i="24"/>
  <c r="W28" i="24"/>
  <c r="W29" i="24" s="1"/>
  <c r="G19" i="24"/>
  <c r="G16" i="24"/>
  <c r="H6" i="24"/>
  <c r="R19" i="24"/>
  <c r="R16" i="24"/>
  <c r="W19" i="24"/>
  <c r="W16" i="24"/>
  <c r="CA15" i="24"/>
  <c r="AR22" i="24"/>
  <c r="BS187" i="24"/>
  <c r="BS189" i="24" s="1"/>
  <c r="G191" i="24"/>
  <c r="G193" i="24" s="1"/>
  <c r="G27" i="24" s="1"/>
  <c r="G26" i="24"/>
  <c r="M191" i="24"/>
  <c r="M193" i="24" s="1"/>
  <c r="P187" i="24"/>
  <c r="P189" i="24" s="1"/>
  <c r="X26" i="24"/>
  <c r="AS31" i="24"/>
  <c r="BM31" i="24"/>
  <c r="J16" i="24"/>
  <c r="P16" i="24"/>
  <c r="O19" i="24"/>
  <c r="F187" i="24"/>
  <c r="F189" i="24" s="1"/>
  <c r="F24" i="24" s="1"/>
  <c r="F28" i="24"/>
  <c r="F29" i="24" s="1"/>
  <c r="X187" i="24"/>
  <c r="X189" i="24" s="1"/>
  <c r="X28" i="24"/>
  <c r="X29" i="24" s="1"/>
  <c r="AC187" i="24"/>
  <c r="AC189" i="24" s="1"/>
  <c r="AC28" i="24"/>
  <c r="BB187" i="24"/>
  <c r="BB189" i="24" s="1"/>
  <c r="BB28" i="24"/>
  <c r="BG187" i="24"/>
  <c r="BG189" i="24" s="1"/>
  <c r="BG28" i="24"/>
  <c r="AW191" i="24"/>
  <c r="AW193" i="24" s="1"/>
  <c r="BK191" i="24"/>
  <c r="BK193" i="24" s="1"/>
  <c r="BS191" i="24"/>
  <c r="BS193" i="24" s="1"/>
  <c r="P28" i="24"/>
  <c r="AQ34" i="24"/>
  <c r="P19" i="24"/>
  <c r="G187" i="24"/>
  <c r="G189" i="24" s="1"/>
  <c r="G24" i="24" s="1"/>
  <c r="G28" i="24"/>
  <c r="G29" i="24" s="1"/>
  <c r="Y187" i="24"/>
  <c r="Y28" i="24"/>
  <c r="Y29" i="24" s="1"/>
  <c r="AD187" i="24"/>
  <c r="AD189" i="24" s="1"/>
  <c r="AD28" i="24"/>
  <c r="BH187" i="24"/>
  <c r="BH28" i="24"/>
  <c r="BP22" i="24"/>
  <c r="BV187" i="24"/>
  <c r="BV189" i="24" s="1"/>
  <c r="BV28" i="24"/>
  <c r="AG191" i="24"/>
  <c r="AQ25" i="24"/>
  <c r="H187" i="24"/>
  <c r="H189" i="24" s="1"/>
  <c r="H24" i="24" s="1"/>
  <c r="H28" i="24"/>
  <c r="H29" i="24" s="1"/>
  <c r="M187" i="24"/>
  <c r="M189" i="24" s="1"/>
  <c r="Z187" i="24"/>
  <c r="Z189" i="24" s="1"/>
  <c r="Z28" i="24"/>
  <c r="Z29" i="24" s="1"/>
  <c r="AE187" i="24"/>
  <c r="AE189" i="24" s="1"/>
  <c r="AE28" i="24"/>
  <c r="AE29" i="24" s="1"/>
  <c r="BI187" i="24"/>
  <c r="BI189" i="24" s="1"/>
  <c r="BI28" i="24"/>
  <c r="BW187" i="24"/>
  <c r="J191" i="24"/>
  <c r="J193" i="24" s="1"/>
  <c r="J27" i="24" s="1"/>
  <c r="K25" i="24"/>
  <c r="AR25" i="24"/>
  <c r="BW28" i="24"/>
  <c r="I44" i="24"/>
  <c r="O44" i="24"/>
  <c r="O52" i="24" s="1"/>
  <c r="AR42" i="24"/>
  <c r="I187" i="24"/>
  <c r="I28" i="24"/>
  <c r="I29" i="24" s="1"/>
  <c r="N187" i="24"/>
  <c r="N189" i="24" s="1"/>
  <c r="N24" i="24" s="1"/>
  <c r="N28" i="24"/>
  <c r="BX187" i="24"/>
  <c r="BX28" i="24"/>
  <c r="F23" i="24"/>
  <c r="AS25" i="24"/>
  <c r="BV191" i="24"/>
  <c r="BV193" i="24" s="1"/>
  <c r="K48" i="24"/>
  <c r="J187" i="24"/>
  <c r="J189" i="24" s="1"/>
  <c r="J24" i="24" s="1"/>
  <c r="J28" i="24"/>
  <c r="J23" i="24"/>
  <c r="O187" i="24"/>
  <c r="O189" i="24" s="1"/>
  <c r="O28" i="24"/>
  <c r="AG187" i="24"/>
  <c r="AG28" i="24"/>
  <c r="AS22" i="24"/>
  <c r="AX187" i="24"/>
  <c r="AX189" i="24" s="1"/>
  <c r="AX28" i="24"/>
  <c r="G23" i="24"/>
  <c r="AD23" i="24"/>
  <c r="AY28" i="24"/>
  <c r="AQ33" i="24"/>
  <c r="BN33" i="24"/>
  <c r="K42" i="24"/>
  <c r="P44" i="24"/>
  <c r="AK31" i="24"/>
  <c r="AR31" i="24" s="1"/>
  <c r="AR33" i="24"/>
  <c r="BO33" i="24"/>
  <c r="Q44" i="24"/>
  <c r="Q52" i="24" s="1"/>
  <c r="AS42" i="24"/>
  <c r="K46" i="24"/>
  <c r="BL46" i="24"/>
  <c r="AU25" i="24"/>
  <c r="AS33" i="24"/>
  <c r="BP33" i="24"/>
  <c r="Q35" i="24"/>
  <c r="AU42" i="24"/>
  <c r="AZ44" i="24"/>
  <c r="AZ52" i="24" s="1"/>
  <c r="BE44" i="24"/>
  <c r="AM31" i="24"/>
  <c r="R35" i="24"/>
  <c r="X44" i="24"/>
  <c r="AC44" i="24"/>
  <c r="AS48" i="24"/>
  <c r="BT28" i="24"/>
  <c r="BT29" i="24" s="1"/>
  <c r="AN31" i="24"/>
  <c r="AU31" i="24" s="1"/>
  <c r="CE31" i="24" s="1"/>
  <c r="AU33" i="24"/>
  <c r="F44" i="24"/>
  <c r="BP42" i="24"/>
  <c r="BT44" i="24"/>
  <c r="BT52" i="24" s="1"/>
  <c r="BL33" i="24"/>
  <c r="H44" i="24"/>
  <c r="BI44" i="24"/>
  <c r="BN42" i="24"/>
  <c r="BU44" i="24"/>
  <c r="BO46" i="24"/>
  <c r="BN48" i="24"/>
  <c r="AZ58" i="24"/>
  <c r="AX44" i="24"/>
  <c r="Q58" i="24"/>
  <c r="AY44" i="24"/>
  <c r="BV44" i="24"/>
  <c r="BL48" i="24"/>
  <c r="AR56" i="24"/>
  <c r="O58" i="24"/>
  <c r="BM42" i="24"/>
  <c r="BW44" i="24"/>
  <c r="J58" i="24"/>
  <c r="K58" i="24" s="1"/>
  <c r="K56" i="24"/>
  <c r="BA44" i="24"/>
  <c r="BF44" i="24"/>
  <c r="BP54" i="24"/>
  <c r="V58" i="24"/>
  <c r="V60" i="24" s="1"/>
  <c r="AX58" i="24"/>
  <c r="BL56" i="24"/>
  <c r="BH44" i="24"/>
  <c r="BH52" i="24" s="1"/>
  <c r="AQ48" i="24"/>
  <c r="AS54" i="24"/>
  <c r="CC54" i="24" s="1"/>
  <c r="AQ57" i="24"/>
  <c r="AQ63" i="24"/>
  <c r="AX65" i="24"/>
  <c r="BL63" i="24"/>
  <c r="AS69" i="24"/>
  <c r="AU56" i="24"/>
  <c r="BH58" i="24"/>
  <c r="BH59" i="24" s="1"/>
  <c r="I65" i="24"/>
  <c r="AR63" i="24"/>
  <c r="BO63" i="24"/>
  <c r="AR64" i="24"/>
  <c r="BO48" i="24"/>
  <c r="K63" i="24"/>
  <c r="J65" i="24"/>
  <c r="AS63" i="24"/>
  <c r="BP63" i="24"/>
  <c r="AT68" i="24"/>
  <c r="AQ71" i="24"/>
  <c r="BI79" i="24"/>
  <c r="BP69" i="24"/>
  <c r="BM56" i="24"/>
  <c r="R65" i="24"/>
  <c r="AU63" i="24"/>
  <c r="CE64" i="24"/>
  <c r="Z79" i="24"/>
  <c r="G79" i="24"/>
  <c r="Y79" i="24"/>
  <c r="AD79" i="24"/>
  <c r="BH79" i="24"/>
  <c r="AU73" i="24"/>
  <c r="BN73" i="24"/>
  <c r="AS74" i="24"/>
  <c r="I79" i="24"/>
  <c r="N79" i="24"/>
  <c r="BU79" i="24"/>
  <c r="AS77" i="24"/>
  <c r="BN77" i="24"/>
  <c r="J79" i="24"/>
  <c r="O79" i="24"/>
  <c r="AG79" i="24"/>
  <c r="AX79" i="24"/>
  <c r="BV79" i="24"/>
  <c r="AQ76" i="24"/>
  <c r="BL76" i="24"/>
  <c r="K69" i="24"/>
  <c r="P79" i="24"/>
  <c r="AY79" i="24"/>
  <c r="AS73" i="24"/>
  <c r="Q79" i="24"/>
  <c r="V79" i="24"/>
  <c r="AU69" i="24"/>
  <c r="AZ79" i="24"/>
  <c r="BE79" i="24"/>
  <c r="BX79" i="24"/>
  <c r="Q65" i="24"/>
  <c r="W79" i="24"/>
  <c r="BA79" i="24"/>
  <c r="BF79" i="24"/>
  <c r="F79" i="24"/>
  <c r="X79" i="24"/>
  <c r="AC79" i="24"/>
  <c r="BB79" i="24"/>
  <c r="BG79" i="24"/>
  <c r="BL69" i="24"/>
  <c r="BM73" i="24"/>
  <c r="AS78" i="24"/>
  <c r="BN84" i="24"/>
  <c r="AQ81" i="24"/>
  <c r="BN81" i="24"/>
  <c r="BO81" i="24"/>
  <c r="BP81" i="24"/>
  <c r="AU74" i="24"/>
  <c r="CE74" i="24" s="1"/>
  <c r="AU78" i="24"/>
  <c r="AU81" i="24"/>
  <c r="AR84" i="24"/>
  <c r="BL81" i="24"/>
  <c r="BL84" i="24"/>
  <c r="CA84" i="24" s="1"/>
  <c r="BM84" i="24"/>
  <c r="K84" i="24"/>
  <c r="BO84" i="24"/>
  <c r="BP84" i="24"/>
  <c r="W106" i="24"/>
  <c r="BW106" i="24"/>
  <c r="CA106" i="24"/>
  <c r="P111" i="24"/>
  <c r="U111" i="24"/>
  <c r="AG111" i="24"/>
  <c r="AK111" i="24"/>
  <c r="BA111" i="24"/>
  <c r="BG111" i="24"/>
  <c r="X106" i="24"/>
  <c r="AB106" i="24"/>
  <c r="AN106" i="24"/>
  <c r="AR106" i="24"/>
  <c r="BH106" i="24"/>
  <c r="BL106" i="24"/>
  <c r="BX106" i="24"/>
  <c r="CB106" i="24"/>
  <c r="Q111" i="24"/>
  <c r="V111" i="24"/>
  <c r="BB111" i="24"/>
  <c r="M106" i="24"/>
  <c r="Y106" i="24"/>
  <c r="AC106" i="24"/>
  <c r="AS106" i="24"/>
  <c r="AW106" i="24"/>
  <c r="BI106" i="24"/>
  <c r="BM106" i="24"/>
  <c r="CC106" i="24"/>
  <c r="BK111" i="24"/>
  <c r="BZ111" i="24"/>
  <c r="BS111" i="24"/>
  <c r="R111" i="24"/>
  <c r="W111" i="24"/>
  <c r="AM111" i="24"/>
  <c r="Y128" i="24"/>
  <c r="AS128" i="24"/>
  <c r="BI128" i="24"/>
  <c r="N106" i="24"/>
  <c r="Z106" i="24"/>
  <c r="AD106" i="24"/>
  <c r="AT106" i="24"/>
  <c r="AX106" i="24"/>
  <c r="BN106" i="24"/>
  <c r="CD106" i="24"/>
  <c r="BL111" i="24"/>
  <c r="CA111" i="24"/>
  <c r="BE111" i="24"/>
  <c r="BT111" i="24"/>
  <c r="Z128" i="24"/>
  <c r="AD128" i="24"/>
  <c r="AT128" i="24"/>
  <c r="BN128" i="24"/>
  <c r="K106" i="24"/>
  <c r="O106" i="24"/>
  <c r="AE106" i="24"/>
  <c r="AI106" i="24"/>
  <c r="AU106" i="24"/>
  <c r="AY106" i="24"/>
  <c r="BO106" i="24"/>
  <c r="BS106" i="24"/>
  <c r="CE106" i="24"/>
  <c r="CB111" i="24"/>
  <c r="BF111" i="24"/>
  <c r="BU111" i="24"/>
  <c r="BM111" i="24"/>
  <c r="Y111" i="24"/>
  <c r="P106" i="24"/>
  <c r="AF106" i="24"/>
  <c r="AJ106" i="24"/>
  <c r="AZ106" i="24"/>
  <c r="BD106" i="24"/>
  <c r="BP106" i="24"/>
  <c r="BQ106" i="24" s="1"/>
  <c r="BT106" i="24"/>
  <c r="CC111" i="24"/>
  <c r="BV111" i="24"/>
  <c r="BN111" i="24"/>
  <c r="CD111" i="24"/>
  <c r="M111" i="24"/>
  <c r="AD111" i="24"/>
  <c r="AX111" i="24"/>
  <c r="Q106" i="24"/>
  <c r="U106" i="24"/>
  <c r="AG106" i="24"/>
  <c r="AK106" i="24"/>
  <c r="BE106" i="24"/>
  <c r="BU106" i="24"/>
  <c r="BH111" i="24"/>
  <c r="BW111" i="24"/>
  <c r="BO111" i="24"/>
  <c r="AY111" i="24"/>
  <c r="R106" i="24"/>
  <c r="AL106" i="24"/>
  <c r="AP106" i="24"/>
  <c r="BX111" i="24"/>
  <c r="BP111" i="24"/>
  <c r="CE111" i="24"/>
  <c r="BI111" i="24"/>
  <c r="O111" i="24"/>
  <c r="AF111" i="24"/>
  <c r="AJ111" i="24"/>
  <c r="AZ111" i="24"/>
  <c r="BD111" i="24"/>
  <c r="M123" i="24"/>
  <c r="M128" i="24" s="1"/>
  <c r="Q133" i="24"/>
  <c r="Q23" i="24" s="1"/>
  <c r="BK133" i="24"/>
  <c r="BK145" i="24" s="1"/>
  <c r="BT145" i="24"/>
  <c r="K120" i="24"/>
  <c r="BV133" i="24"/>
  <c r="BV145" i="24" s="1"/>
  <c r="BZ133" i="24"/>
  <c r="BZ145" i="24" s="1"/>
  <c r="BO123" i="24"/>
  <c r="BW133" i="24"/>
  <c r="BW23" i="24" s="1"/>
  <c r="CA133" i="24"/>
  <c r="CA145" i="24" s="1"/>
  <c r="Q128" i="24"/>
  <c r="BO145" i="24"/>
  <c r="BU147" i="24"/>
  <c r="O161" i="24"/>
  <c r="BE147" i="24"/>
  <c r="BV147" i="24"/>
  <c r="BZ147" i="24"/>
  <c r="K165" i="24"/>
  <c r="J171" i="24"/>
  <c r="J170" i="24"/>
  <c r="S152" i="24"/>
  <c r="BK155" i="24"/>
  <c r="M155" i="24"/>
  <c r="M161" i="24" s="1"/>
  <c r="BO165" i="24"/>
  <c r="K152" i="24"/>
  <c r="Z153" i="24"/>
  <c r="Z152" i="24" s="1"/>
  <c r="CE153" i="24"/>
  <c r="CE152" i="24" s="1"/>
  <c r="K158" i="24"/>
  <c r="AU158" i="24"/>
  <c r="CE158" i="24"/>
  <c r="CE155" i="24" s="1"/>
  <c r="AN159" i="24"/>
  <c r="BL159" i="24"/>
  <c r="BL155" i="24" s="1"/>
  <c r="BL161" i="24" s="1"/>
  <c r="BX159" i="24"/>
  <c r="E170" i="24"/>
  <c r="E168" i="24"/>
  <c r="Q166" i="24"/>
  <c r="E171" i="24"/>
  <c r="AU153" i="24"/>
  <c r="AU152" i="24" s="1"/>
  <c r="BP158" i="24"/>
  <c r="AC159" i="24"/>
  <c r="AC155" i="24" s="1"/>
  <c r="AC161" i="24" s="1"/>
  <c r="BI159" i="24"/>
  <c r="BK165" i="24"/>
  <c r="AT166" i="24"/>
  <c r="AT165" i="24" s="1"/>
  <c r="H171" i="24"/>
  <c r="AF161" i="24"/>
  <c r="BD161" i="24"/>
  <c r="BP153" i="24"/>
  <c r="BP152" i="24" s="1"/>
  <c r="BQ152" i="24" s="1"/>
  <c r="AG158" i="24"/>
  <c r="Z159" i="24"/>
  <c r="Z155" i="24" s="1"/>
  <c r="G171" i="24"/>
  <c r="J155" i="24"/>
  <c r="R158" i="24"/>
  <c r="S158" i="24" s="1"/>
  <c r="BB158" i="24"/>
  <c r="K159" i="24"/>
  <c r="AU159" i="24"/>
  <c r="AN158" i="24"/>
  <c r="BX158" i="24"/>
  <c r="Y166" i="24"/>
  <c r="Y165" i="24" s="1"/>
  <c r="BW166" i="24"/>
  <c r="BW165" i="24" s="1"/>
  <c r="AM166" i="24"/>
  <c r="AM165" i="24" s="1"/>
  <c r="I165" i="24"/>
  <c r="BA166" i="24"/>
  <c r="BA165" i="24" s="1"/>
  <c r="AF166" i="24"/>
  <c r="AF165" i="24" s="1"/>
  <c r="BZ173" i="24"/>
  <c r="CD173" i="24"/>
  <c r="AU188" i="24"/>
  <c r="AK193" i="24"/>
  <c r="AJ189" i="24"/>
  <c r="BX188" i="24"/>
  <c r="R188" i="24"/>
  <c r="AG188" i="24"/>
  <c r="BP192" i="24"/>
  <c r="BP43" i="24"/>
  <c r="BX44" i="24"/>
  <c r="CC18" i="24" l="1"/>
  <c r="CE71" i="24"/>
  <c r="S19" i="24"/>
  <c r="BM58" i="24"/>
  <c r="CA64" i="24"/>
  <c r="CE76" i="24"/>
  <c r="CC46" i="24"/>
  <c r="CB57" i="24"/>
  <c r="CC74" i="24"/>
  <c r="BL65" i="24"/>
  <c r="CB69" i="24"/>
  <c r="S165" i="24"/>
  <c r="AU6" i="24"/>
  <c r="AD29" i="24"/>
  <c r="CB76" i="24"/>
  <c r="AD26" i="24"/>
  <c r="CB78" i="24"/>
  <c r="BO58" i="24"/>
  <c r="AC23" i="24"/>
  <c r="O23" i="24"/>
  <c r="AC29" i="24"/>
  <c r="S65" i="24"/>
  <c r="CC15" i="24"/>
  <c r="S106" i="24"/>
  <c r="CB9" i="24"/>
  <c r="CB17" i="24"/>
  <c r="CC68" i="24"/>
  <c r="R8" i="24"/>
  <c r="S123" i="24"/>
  <c r="S147" i="24"/>
  <c r="Z193" i="24"/>
  <c r="R145" i="24"/>
  <c r="S133" i="24"/>
  <c r="S79" i="24"/>
  <c r="S28" i="24"/>
  <c r="S159" i="24"/>
  <c r="S128" i="24"/>
  <c r="W60" i="24"/>
  <c r="BN35" i="24"/>
  <c r="I52" i="24"/>
  <c r="I60" i="24" s="1"/>
  <c r="BH36" i="24"/>
  <c r="BO11" i="24"/>
  <c r="CC31" i="24"/>
  <c r="BO65" i="24"/>
  <c r="CB48" i="24"/>
  <c r="CB75" i="24"/>
  <c r="R12" i="24"/>
  <c r="S11" i="24"/>
  <c r="CA54" i="24"/>
  <c r="CE78" i="24"/>
  <c r="K19" i="24"/>
  <c r="AG60" i="24"/>
  <c r="CA57" i="24"/>
  <c r="CB68" i="24"/>
  <c r="CA75" i="24"/>
  <c r="CA31" i="24"/>
  <c r="CA78" i="24"/>
  <c r="AX36" i="24"/>
  <c r="CE14" i="24"/>
  <c r="Z52" i="24"/>
  <c r="Z60" i="24" s="1"/>
  <c r="BP58" i="24"/>
  <c r="CE54" i="24"/>
  <c r="CE17" i="24"/>
  <c r="CE70" i="24"/>
  <c r="CB10" i="24"/>
  <c r="CC17" i="24"/>
  <c r="AS58" i="24"/>
  <c r="CC5" i="24"/>
  <c r="CC6" i="24" s="1"/>
  <c r="BP145" i="24"/>
  <c r="BQ145" i="24" s="1"/>
  <c r="BQ133" i="24"/>
  <c r="BV52" i="24"/>
  <c r="BV60" i="24" s="1"/>
  <c r="AE12" i="24"/>
  <c r="BQ173" i="24"/>
  <c r="BW52" i="24"/>
  <c r="BW60" i="24" s="1"/>
  <c r="BU52" i="24"/>
  <c r="BU60" i="24" s="1"/>
  <c r="X52" i="24"/>
  <c r="X60" i="24" s="1"/>
  <c r="BX29" i="24"/>
  <c r="BP128" i="24"/>
  <c r="BQ128" i="24" s="1"/>
  <c r="BQ123" i="24"/>
  <c r="BP155" i="24"/>
  <c r="BQ155" i="24" s="1"/>
  <c r="BQ158" i="24"/>
  <c r="CC56" i="24"/>
  <c r="BN61" i="24"/>
  <c r="BQ159" i="24"/>
  <c r="CE75" i="24"/>
  <c r="BN11" i="24"/>
  <c r="AC52" i="24"/>
  <c r="AC60" i="24" s="1"/>
  <c r="CC84" i="24"/>
  <c r="CD68" i="24"/>
  <c r="CE57" i="24"/>
  <c r="BQ165" i="24"/>
  <c r="BF52" i="24"/>
  <c r="BF60" i="24" s="1"/>
  <c r="BL28" i="24"/>
  <c r="BE52" i="24"/>
  <c r="BE60" i="24" s="1"/>
  <c r="CC7" i="24"/>
  <c r="CC78" i="24"/>
  <c r="CA68" i="24"/>
  <c r="CA9" i="24"/>
  <c r="BM49" i="24"/>
  <c r="CC77" i="24"/>
  <c r="BO35" i="24"/>
  <c r="CA18" i="24"/>
  <c r="BL11" i="24"/>
  <c r="BM61" i="24"/>
  <c r="CE50" i="24"/>
  <c r="BA52" i="24"/>
  <c r="BA60" i="24" s="1"/>
  <c r="AX52" i="24"/>
  <c r="AX60" i="24" s="1"/>
  <c r="CA42" i="24"/>
  <c r="AY52" i="24"/>
  <c r="BL44" i="24"/>
  <c r="BL61" i="24"/>
  <c r="CA46" i="24"/>
  <c r="BL49" i="24"/>
  <c r="BN49" i="24"/>
  <c r="BO49" i="24"/>
  <c r="BO52" i="24" s="1"/>
  <c r="BO61" i="24"/>
  <c r="BM19" i="24"/>
  <c r="CB18" i="24"/>
  <c r="CC57" i="24"/>
  <c r="AQ49" i="24"/>
  <c r="AS49" i="24"/>
  <c r="P52" i="24"/>
  <c r="P60" i="24" s="1"/>
  <c r="G60" i="24"/>
  <c r="F52" i="24"/>
  <c r="F60" i="24" s="1"/>
  <c r="H52" i="24"/>
  <c r="H60" i="24" s="1"/>
  <c r="BX52" i="24"/>
  <c r="BX60" i="24" s="1"/>
  <c r="CE46" i="24"/>
  <c r="BP49" i="24"/>
  <c r="BP61" i="24"/>
  <c r="BI52" i="24"/>
  <c r="BI60" i="24" s="1"/>
  <c r="AU49" i="24"/>
  <c r="R29" i="24"/>
  <c r="AD60" i="24"/>
  <c r="R27" i="24"/>
  <c r="CB34" i="24"/>
  <c r="BU26" i="24"/>
  <c r="AG29" i="24"/>
  <c r="BI155" i="24"/>
  <c r="BI161" i="24" s="1"/>
  <c r="BT26" i="24"/>
  <c r="AG26" i="24"/>
  <c r="CB71" i="24"/>
  <c r="AQ6" i="24"/>
  <c r="CB77" i="24"/>
  <c r="AC26" i="24"/>
  <c r="CA17" i="24"/>
  <c r="CC34" i="24"/>
  <c r="O145" i="24"/>
  <c r="P8" i="24"/>
  <c r="AK11" i="24"/>
  <c r="AK36" i="24" s="1"/>
  <c r="AU16" i="24"/>
  <c r="O29" i="24"/>
  <c r="BX193" i="24"/>
  <c r="O24" i="24"/>
  <c r="CE68" i="24"/>
  <c r="O27" i="24"/>
  <c r="BL35" i="24"/>
  <c r="BL19" i="24"/>
  <c r="BU29" i="24"/>
  <c r="AS19" i="24"/>
  <c r="AS20" i="24" s="1"/>
  <c r="CA71" i="24"/>
  <c r="AQ44" i="24"/>
  <c r="BW36" i="24"/>
  <c r="BW37" i="24" s="1"/>
  <c r="AY36" i="24"/>
  <c r="CA34" i="24"/>
  <c r="P24" i="24"/>
  <c r="CA10" i="24"/>
  <c r="AS16" i="24"/>
  <c r="CA76" i="24"/>
  <c r="CB31" i="24"/>
  <c r="P29" i="24"/>
  <c r="CE10" i="24"/>
  <c r="CA43" i="24"/>
  <c r="AR79" i="24"/>
  <c r="BO79" i="24"/>
  <c r="AE23" i="24"/>
  <c r="BX23" i="24"/>
  <c r="R155" i="24"/>
  <c r="AM36" i="24"/>
  <c r="AM80" i="24" s="1"/>
  <c r="AM83" i="24" s="1"/>
  <c r="AM86" i="24" s="1"/>
  <c r="BA36" i="24"/>
  <c r="CA5" i="24"/>
  <c r="CA6" i="24" s="1"/>
  <c r="BM11" i="24"/>
  <c r="P26" i="24"/>
  <c r="AR7" i="24"/>
  <c r="CB7" i="24" s="1"/>
  <c r="BX155" i="24"/>
  <c r="BX161" i="24" s="1"/>
  <c r="AG155" i="24"/>
  <c r="AG161" i="24" s="1"/>
  <c r="CC73" i="24"/>
  <c r="BO19" i="24"/>
  <c r="CA70" i="24"/>
  <c r="P27" i="24"/>
  <c r="K65" i="24"/>
  <c r="BP35" i="24"/>
  <c r="N29" i="24"/>
  <c r="BV36" i="24"/>
  <c r="BV37" i="24" s="1"/>
  <c r="CC71" i="24"/>
  <c r="BX26" i="24"/>
  <c r="CB46" i="24"/>
  <c r="BL79" i="24"/>
  <c r="P23" i="24"/>
  <c r="CC43" i="24"/>
  <c r="BM79" i="24"/>
  <c r="CE18" i="24"/>
  <c r="CB54" i="24"/>
  <c r="CE73" i="24"/>
  <c r="AU43" i="24"/>
  <c r="CE43" i="24" s="1"/>
  <c r="BP65" i="24"/>
  <c r="BQ65" i="24" s="1"/>
  <c r="R44" i="24"/>
  <c r="BB44" i="24"/>
  <c r="AN11" i="24"/>
  <c r="AN36" i="24" s="1"/>
  <c r="AN67" i="24" s="1"/>
  <c r="BP11" i="24"/>
  <c r="CE48" i="24"/>
  <c r="BP79" i="24"/>
  <c r="CB74" i="24"/>
  <c r="AU155" i="24"/>
  <c r="AU161" i="24" s="1"/>
  <c r="CB73" i="24"/>
  <c r="BT60" i="24"/>
  <c r="BB36" i="24"/>
  <c r="BB155" i="24"/>
  <c r="BB161" i="24" s="1"/>
  <c r="BU36" i="24"/>
  <c r="BU37" i="24" s="1"/>
  <c r="N36" i="24"/>
  <c r="N80" i="24" s="1"/>
  <c r="CE34" i="24"/>
  <c r="AU7" i="24"/>
  <c r="CE7" i="24" s="1"/>
  <c r="CE15" i="24"/>
  <c r="BK161" i="24"/>
  <c r="CB64" i="24"/>
  <c r="BV23" i="24"/>
  <c r="AR6" i="24"/>
  <c r="N145" i="24"/>
  <c r="N26" i="24"/>
  <c r="CB70" i="24"/>
  <c r="BM65" i="24"/>
  <c r="R26" i="24"/>
  <c r="N27" i="24"/>
  <c r="AL11" i="24"/>
  <c r="AL36" i="24" s="1"/>
  <c r="AL80" i="24" s="1"/>
  <c r="AL83" i="24" s="1"/>
  <c r="AL86" i="24" s="1"/>
  <c r="AG12" i="24"/>
  <c r="N23" i="24"/>
  <c r="AG23" i="24"/>
  <c r="BN79" i="24"/>
  <c r="BP193" i="24"/>
  <c r="BN58" i="24"/>
  <c r="O8" i="24"/>
  <c r="BU23" i="24"/>
  <c r="BV26" i="24"/>
  <c r="BI36" i="24"/>
  <c r="AG193" i="24"/>
  <c r="K11" i="24"/>
  <c r="BG60" i="24"/>
  <c r="BP19" i="24"/>
  <c r="AJ80" i="24"/>
  <c r="AJ83" i="24" s="1"/>
  <c r="AJ86" i="24" s="1"/>
  <c r="AJ67" i="24"/>
  <c r="CE9" i="24"/>
  <c r="CC48" i="24"/>
  <c r="CC49" i="24" s="1"/>
  <c r="AP191" i="24"/>
  <c r="AP193" i="24" s="1"/>
  <c r="W36" i="24"/>
  <c r="W20" i="24"/>
  <c r="BE36" i="24"/>
  <c r="Q12" i="24"/>
  <c r="BN187" i="24"/>
  <c r="BN189" i="24" s="1"/>
  <c r="BN28" i="24"/>
  <c r="AS11" i="24"/>
  <c r="AS12" i="24" s="1"/>
  <c r="AU19" i="24"/>
  <c r="CA69" i="24"/>
  <c r="AS65" i="24"/>
  <c r="CC63" i="24"/>
  <c r="CC65" i="24" s="1"/>
  <c r="BM44" i="24"/>
  <c r="BM52" i="24" s="1"/>
  <c r="AY60" i="24"/>
  <c r="AQ79" i="24"/>
  <c r="AS187" i="24"/>
  <c r="AS189" i="24" s="1"/>
  <c r="AS24" i="24" s="1"/>
  <c r="AS28" i="24"/>
  <c r="AS29" i="24" s="1"/>
  <c r="AS23" i="24"/>
  <c r="CC22" i="24"/>
  <c r="AQ191" i="24"/>
  <c r="AQ193" i="24" s="1"/>
  <c r="AQ27" i="24" s="1"/>
  <c r="AQ26" i="24"/>
  <c r="CA25" i="24"/>
  <c r="BV29" i="24"/>
  <c r="O36" i="24"/>
  <c r="O20" i="24"/>
  <c r="H36" i="24"/>
  <c r="AP187" i="24"/>
  <c r="AP189" i="24" s="1"/>
  <c r="X36" i="24"/>
  <c r="X20" i="24"/>
  <c r="CB84" i="24"/>
  <c r="AU79" i="24"/>
  <c r="CE69" i="24"/>
  <c r="Q165" i="24"/>
  <c r="CE63" i="24"/>
  <c r="CE65" i="24" s="1"/>
  <c r="AU65" i="24"/>
  <c r="AQ58" i="24"/>
  <c r="CA48" i="24"/>
  <c r="CA49" i="24" s="1"/>
  <c r="Q60" i="24"/>
  <c r="AR35" i="24"/>
  <c r="CB33" i="24"/>
  <c r="J29" i="24"/>
  <c r="K28" i="24"/>
  <c r="Q29" i="24"/>
  <c r="BN19" i="24"/>
  <c r="CC14" i="24"/>
  <c r="AR19" i="24"/>
  <c r="AR16" i="24"/>
  <c r="CB14" i="24"/>
  <c r="AU187" i="24"/>
  <c r="AU189" i="24" s="1"/>
  <c r="AU24" i="24" s="1"/>
  <c r="AU23" i="24"/>
  <c r="AU28" i="24"/>
  <c r="AU29" i="24" s="1"/>
  <c r="CE22" i="24"/>
  <c r="AQ7" i="24"/>
  <c r="BW145" i="24"/>
  <c r="BW26" i="24"/>
  <c r="AS79" i="24"/>
  <c r="CC69" i="24"/>
  <c r="Q145" i="24"/>
  <c r="Q26" i="24"/>
  <c r="Q36" i="24"/>
  <c r="Q20" i="24"/>
  <c r="CE161" i="24"/>
  <c r="BO128" i="24"/>
  <c r="CA81" i="24"/>
  <c r="CC81" i="24"/>
  <c r="BX189" i="24"/>
  <c r="AR187" i="24"/>
  <c r="AR189" i="24" s="1"/>
  <c r="AR24" i="24" s="1"/>
  <c r="AR23" i="24"/>
  <c r="CB22" i="24"/>
  <c r="AR28" i="24"/>
  <c r="AR29" i="24" s="1"/>
  <c r="R36" i="24"/>
  <c r="R20" i="24"/>
  <c r="V36" i="24"/>
  <c r="V20" i="24"/>
  <c r="AE36" i="24"/>
  <c r="BT36" i="24"/>
  <c r="AZ36" i="24"/>
  <c r="AG36" i="24"/>
  <c r="AQ187" i="24"/>
  <c r="AQ189" i="24" s="1"/>
  <c r="AQ24" i="24" s="1"/>
  <c r="AQ28" i="24"/>
  <c r="AQ29" i="24" s="1"/>
  <c r="AQ23" i="24"/>
  <c r="CA22" i="24"/>
  <c r="F36" i="24"/>
  <c r="F20" i="24"/>
  <c r="AU58" i="24"/>
  <c r="CE56" i="24"/>
  <c r="AR58" i="24"/>
  <c r="CB56" i="24"/>
  <c r="AU191" i="24"/>
  <c r="AU193" i="24" s="1"/>
  <c r="AU27" i="24" s="1"/>
  <c r="AU26" i="24"/>
  <c r="CE25" i="24"/>
  <c r="Z161" i="24"/>
  <c r="CE81" i="24"/>
  <c r="BN44" i="24"/>
  <c r="BN52" i="24" s="1"/>
  <c r="BP44" i="24"/>
  <c r="CE42" i="24"/>
  <c r="AS44" i="24"/>
  <c r="CC42" i="24"/>
  <c r="AG189" i="24"/>
  <c r="AS191" i="24"/>
  <c r="AS193" i="24" s="1"/>
  <c r="AS27" i="24" s="1"/>
  <c r="AS26" i="24"/>
  <c r="CC25" i="24"/>
  <c r="AQ16" i="24"/>
  <c r="CA14" i="24"/>
  <c r="AQ19" i="24"/>
  <c r="BX36" i="24"/>
  <c r="CB5" i="24"/>
  <c r="I36" i="24"/>
  <c r="CE5" i="24"/>
  <c r="N8" i="24"/>
  <c r="I171" i="24"/>
  <c r="AZ60" i="24"/>
  <c r="J161" i="24"/>
  <c r="K161" i="24" s="1"/>
  <c r="K155" i="24"/>
  <c r="CB63" i="24"/>
  <c r="AR65" i="24"/>
  <c r="BL58" i="24"/>
  <c r="CA56" i="24"/>
  <c r="CA58" i="24" s="1"/>
  <c r="AU35" i="24"/>
  <c r="CE33" i="24"/>
  <c r="AQ35" i="24"/>
  <c r="CA33" i="24"/>
  <c r="CB42" i="24"/>
  <c r="AR44" i="24"/>
  <c r="BW29" i="24"/>
  <c r="AR191" i="24"/>
  <c r="AR193" i="24" s="1"/>
  <c r="AR27" i="24" s="1"/>
  <c r="AR26" i="24"/>
  <c r="CB25" i="24"/>
  <c r="G36" i="24"/>
  <c r="G20" i="24"/>
  <c r="BF36" i="24"/>
  <c r="J36" i="24"/>
  <c r="Z36" i="24"/>
  <c r="AC36" i="24"/>
  <c r="AC20" i="24"/>
  <c r="K79" i="24"/>
  <c r="AQ65" i="24"/>
  <c r="CA63" i="24"/>
  <c r="CA65" i="24" s="1"/>
  <c r="I170" i="24"/>
  <c r="AN155" i="24"/>
  <c r="AN161" i="24" s="1"/>
  <c r="BP161" i="24"/>
  <c r="BQ161" i="24" s="1"/>
  <c r="CE84" i="24"/>
  <c r="BH60" i="24"/>
  <c r="AS35" i="24"/>
  <c r="CC33" i="24"/>
  <c r="O60" i="24"/>
  <c r="BP187" i="24"/>
  <c r="BP189" i="24" s="1"/>
  <c r="BP28" i="24"/>
  <c r="P36" i="24"/>
  <c r="P20" i="24"/>
  <c r="BK187" i="24"/>
  <c r="BK189" i="24" s="1"/>
  <c r="BG36" i="24"/>
  <c r="R189" i="24"/>
  <c r="R24" i="24" s="1"/>
  <c r="Y36" i="24"/>
  <c r="Y20" i="24"/>
  <c r="BO187" i="24"/>
  <c r="BO28" i="24"/>
  <c r="AD36" i="24"/>
  <c r="AD20" i="24"/>
  <c r="CB58" i="24" l="1"/>
  <c r="CB35" i="24"/>
  <c r="S36" i="24"/>
  <c r="AY67" i="24"/>
  <c r="AY72" i="24" s="1"/>
  <c r="BH80" i="24"/>
  <c r="AX67" i="24"/>
  <c r="AX72" i="24" s="1"/>
  <c r="S145" i="24"/>
  <c r="CB49" i="24"/>
  <c r="BW67" i="24"/>
  <c r="R161" i="24"/>
  <c r="S161" i="24" s="1"/>
  <c r="S155" i="24"/>
  <c r="BQ58" i="24"/>
  <c r="CE49" i="24"/>
  <c r="CE35" i="24"/>
  <c r="CE16" i="24"/>
  <c r="CA44" i="24"/>
  <c r="CA52" i="24" s="1"/>
  <c r="CA60" i="24" s="1"/>
  <c r="BQ44" i="24"/>
  <c r="AN80" i="24"/>
  <c r="AN83" i="24" s="1"/>
  <c r="AN86" i="24" s="1"/>
  <c r="CE58" i="24"/>
  <c r="CC11" i="24"/>
  <c r="CC12" i="24" s="1"/>
  <c r="CC58" i="24"/>
  <c r="CE19" i="24"/>
  <c r="CE20" i="24" s="1"/>
  <c r="CC61" i="24"/>
  <c r="BV80" i="24"/>
  <c r="BV83" i="24" s="1"/>
  <c r="BV67" i="24"/>
  <c r="BU80" i="24"/>
  <c r="BU82" i="24" s="1"/>
  <c r="CB61" i="24"/>
  <c r="BL36" i="24"/>
  <c r="BQ79" i="24"/>
  <c r="CC79" i="24"/>
  <c r="CA79" i="24"/>
  <c r="BL52" i="24"/>
  <c r="BL60" i="24" s="1"/>
  <c r="CA61" i="24"/>
  <c r="BM36" i="24"/>
  <c r="BO36" i="24"/>
  <c r="AM67" i="24"/>
  <c r="AL67" i="24"/>
  <c r="CE79" i="24"/>
  <c r="AQ52" i="24"/>
  <c r="AQ60" i="24" s="1"/>
  <c r="CE61" i="24"/>
  <c r="AR52" i="24"/>
  <c r="AR60" i="24" s="1"/>
  <c r="AS52" i="24"/>
  <c r="AS60" i="24" s="1"/>
  <c r="N37" i="24"/>
  <c r="N38" i="24" s="1"/>
  <c r="N67" i="24"/>
  <c r="N72" i="24" s="1"/>
  <c r="BB52" i="24"/>
  <c r="BB60" i="24" s="1"/>
  <c r="BB67" i="24" s="1"/>
  <c r="R52" i="24"/>
  <c r="R60" i="24" s="1"/>
  <c r="BP52" i="24"/>
  <c r="BQ49" i="24"/>
  <c r="BI67" i="24"/>
  <c r="BI72" i="24" s="1"/>
  <c r="BU67" i="24"/>
  <c r="CB79" i="24"/>
  <c r="AK80" i="24"/>
  <c r="AK83" i="24" s="1"/>
  <c r="AK86" i="24" s="1"/>
  <c r="AK67" i="24"/>
  <c r="BW80" i="24"/>
  <c r="BW83" i="24" s="1"/>
  <c r="BN36" i="24"/>
  <c r="CA35" i="24"/>
  <c r="BI80" i="24"/>
  <c r="BI83" i="24" s="1"/>
  <c r="AR11" i="24"/>
  <c r="AR12" i="24" s="1"/>
  <c r="CC35" i="24"/>
  <c r="CB65" i="24"/>
  <c r="BA80" i="24"/>
  <c r="BA83" i="24" s="1"/>
  <c r="K43" i="24"/>
  <c r="J44" i="24"/>
  <c r="J52" i="24" s="1"/>
  <c r="AU44" i="24"/>
  <c r="BP36" i="24"/>
  <c r="AU11" i="24"/>
  <c r="AU12" i="24" s="1"/>
  <c r="AY80" i="24"/>
  <c r="AY82" i="24" s="1"/>
  <c r="BH83" i="24"/>
  <c r="BH82" i="24"/>
  <c r="AC80" i="24"/>
  <c r="AC67" i="24"/>
  <c r="AC72" i="24" s="1"/>
  <c r="AC37" i="24"/>
  <c r="CE44" i="24"/>
  <c r="F80" i="24"/>
  <c r="F67" i="24"/>
  <c r="F72" i="24" s="1"/>
  <c r="F37" i="24"/>
  <c r="AS36" i="24"/>
  <c r="G80" i="24"/>
  <c r="G67" i="24"/>
  <c r="G72" i="24" s="1"/>
  <c r="G37" i="24"/>
  <c r="CB6" i="24"/>
  <c r="CB11" i="24"/>
  <c r="CB12" i="24" s="1"/>
  <c r="AE80" i="24"/>
  <c r="AE67" i="24"/>
  <c r="AE72" i="24" s="1"/>
  <c r="AE37" i="24"/>
  <c r="BM60" i="24"/>
  <c r="BE80" i="24"/>
  <c r="BE67" i="24"/>
  <c r="BE72" i="24" s="1"/>
  <c r="BZ191" i="24"/>
  <c r="BZ193" i="24" s="1"/>
  <c r="AX80" i="24"/>
  <c r="BU83" i="24"/>
  <c r="O80" i="24"/>
  <c r="O67" i="24"/>
  <c r="O72" i="24" s="1"/>
  <c r="O37" i="24"/>
  <c r="P80" i="24"/>
  <c r="P67" i="24"/>
  <c r="P72" i="24" s="1"/>
  <c r="P37" i="24"/>
  <c r="AQ20" i="24"/>
  <c r="CE191" i="24"/>
  <c r="CE193" i="24" s="1"/>
  <c r="CE27" i="24" s="1"/>
  <c r="CE26" i="24"/>
  <c r="AZ80" i="24"/>
  <c r="AZ67" i="24"/>
  <c r="AZ72" i="24" s="1"/>
  <c r="CB19" i="24"/>
  <c r="CB16" i="24"/>
  <c r="H80" i="24"/>
  <c r="H67" i="24"/>
  <c r="H37" i="24"/>
  <c r="BO60" i="24"/>
  <c r="AD80" i="24"/>
  <c r="AD67" i="24"/>
  <c r="AD72" i="24" s="1"/>
  <c r="AD37" i="24"/>
  <c r="BG80" i="24"/>
  <c r="BG67" i="24"/>
  <c r="BG72" i="24" s="1"/>
  <c r="Z80" i="24"/>
  <c r="Z67" i="24"/>
  <c r="Z72" i="24" s="1"/>
  <c r="Z37" i="24"/>
  <c r="CB191" i="24"/>
  <c r="CB193" i="24" s="1"/>
  <c r="CB27" i="24" s="1"/>
  <c r="CB26" i="24"/>
  <c r="BX80" i="24"/>
  <c r="BX67" i="24"/>
  <c r="BX37" i="24"/>
  <c r="CA19" i="24"/>
  <c r="CA16" i="24"/>
  <c r="BN60" i="24"/>
  <c r="BT80" i="24"/>
  <c r="BT67" i="24"/>
  <c r="BT37" i="24"/>
  <c r="Q80" i="24"/>
  <c r="Q67" i="24"/>
  <c r="Q37" i="24"/>
  <c r="BZ187" i="24"/>
  <c r="BZ189" i="24" s="1"/>
  <c r="CA191" i="24"/>
  <c r="CA193" i="24" s="1"/>
  <c r="CA27" i="24" s="1"/>
  <c r="CA26" i="24"/>
  <c r="BA67" i="24"/>
  <c r="BA72" i="24" s="1"/>
  <c r="BH67" i="24"/>
  <c r="BH72" i="24" s="1"/>
  <c r="BW38" i="24"/>
  <c r="BW39" i="24"/>
  <c r="BV38" i="24"/>
  <c r="BV39" i="24"/>
  <c r="CA7" i="24"/>
  <c r="CA11" i="24" s="1"/>
  <c r="CA12" i="24" s="1"/>
  <c r="AQ11" i="24"/>
  <c r="AQ12" i="24" s="1"/>
  <c r="V80" i="24"/>
  <c r="V67" i="24"/>
  <c r="V72" i="24" s="1"/>
  <c r="V37" i="24"/>
  <c r="AR20" i="24"/>
  <c r="BF80" i="24"/>
  <c r="BF67" i="24"/>
  <c r="BF72" i="24" s="1"/>
  <c r="CB44" i="24"/>
  <c r="Y80" i="24"/>
  <c r="Y67" i="24"/>
  <c r="Y72" i="24" s="1"/>
  <c r="Y37" i="24"/>
  <c r="CC187" i="24"/>
  <c r="CC189" i="24" s="1"/>
  <c r="CC24" i="24" s="1"/>
  <c r="CC28" i="24"/>
  <c r="CC29" i="24" s="1"/>
  <c r="CC23" i="24"/>
  <c r="J37" i="24"/>
  <c r="K36" i="24"/>
  <c r="CE11" i="24"/>
  <c r="CE12" i="24" s="1"/>
  <c r="CE6" i="24"/>
  <c r="CC44" i="24"/>
  <c r="CC52" i="24" s="1"/>
  <c r="CA187" i="24"/>
  <c r="CA189" i="24" s="1"/>
  <c r="CA24" i="24" s="1"/>
  <c r="CA28" i="24"/>
  <c r="CA29" i="24" s="1"/>
  <c r="CA23" i="24"/>
  <c r="AG80" i="24"/>
  <c r="AG67" i="24"/>
  <c r="AG72" i="24" s="1"/>
  <c r="AG37" i="24"/>
  <c r="CB187" i="24"/>
  <c r="CB189" i="24" s="1"/>
  <c r="CB24" i="24" s="1"/>
  <c r="CB23" i="24"/>
  <c r="CB28" i="24"/>
  <c r="CB29" i="24" s="1"/>
  <c r="CC19" i="24"/>
  <c r="CC16" i="24"/>
  <c r="AU20" i="24"/>
  <c r="W80" i="24"/>
  <c r="W67" i="24"/>
  <c r="W72" i="24" s="1"/>
  <c r="W37" i="24"/>
  <c r="R37" i="24"/>
  <c r="S37" i="24" s="1"/>
  <c r="I80" i="24"/>
  <c r="I67" i="24"/>
  <c r="I72" i="24" s="1"/>
  <c r="I37" i="24"/>
  <c r="CC191" i="24"/>
  <c r="CC193" i="24" s="1"/>
  <c r="CC27" i="24" s="1"/>
  <c r="CC26" i="24"/>
  <c r="CE187" i="24"/>
  <c r="CE189" i="24" s="1"/>
  <c r="CE24" i="24" s="1"/>
  <c r="CE28" i="24"/>
  <c r="CE29" i="24" s="1"/>
  <c r="CE23" i="24"/>
  <c r="BU38" i="24"/>
  <c r="BU39" i="24"/>
  <c r="X80" i="24"/>
  <c r="X67" i="24"/>
  <c r="X72" i="24" s="1"/>
  <c r="X37" i="24"/>
  <c r="N83" i="24"/>
  <c r="N82" i="24"/>
  <c r="CB52" i="24" l="1"/>
  <c r="BV82" i="24"/>
  <c r="BN67" i="24"/>
  <c r="BN72" i="24" s="1"/>
  <c r="BN80" i="24"/>
  <c r="CE52" i="24"/>
  <c r="CE60" i="24" s="1"/>
  <c r="AR36" i="24"/>
  <c r="AR37" i="24" s="1"/>
  <c r="BQ52" i="24"/>
  <c r="BP60" i="24"/>
  <c r="BQ60" i="24" s="1"/>
  <c r="BW82" i="24"/>
  <c r="BO67" i="24"/>
  <c r="BO72" i="24" s="1"/>
  <c r="BL80" i="24"/>
  <c r="BL83" i="24" s="1"/>
  <c r="BI82" i="24"/>
  <c r="N39" i="24"/>
  <c r="AU36" i="24"/>
  <c r="AU37" i="24" s="1"/>
  <c r="R80" i="24"/>
  <c r="S80" i="24" s="1"/>
  <c r="R67" i="24"/>
  <c r="S67" i="24" s="1"/>
  <c r="BB80" i="24"/>
  <c r="BB83" i="24" s="1"/>
  <c r="BB86" i="24" s="1"/>
  <c r="BB87" i="24" s="1"/>
  <c r="BB72" i="24"/>
  <c r="AU52" i="24"/>
  <c r="AU60" i="24" s="1"/>
  <c r="AY83" i="24"/>
  <c r="AY85" i="24" s="1"/>
  <c r="BA82" i="24"/>
  <c r="BL67" i="24"/>
  <c r="BL72" i="24" s="1"/>
  <c r="BO80" i="24"/>
  <c r="K44" i="24"/>
  <c r="N86" i="24"/>
  <c r="N87" i="24" s="1"/>
  <c r="N85" i="24"/>
  <c r="AG83" i="24"/>
  <c r="AG82" i="24"/>
  <c r="AG38" i="24"/>
  <c r="AG39" i="24"/>
  <c r="CC60" i="24"/>
  <c r="P38" i="24"/>
  <c r="P39" i="24"/>
  <c r="G83" i="24"/>
  <c r="G82" i="24"/>
  <c r="F83" i="24"/>
  <c r="F82" i="24"/>
  <c r="AC83" i="24"/>
  <c r="AC82" i="24"/>
  <c r="BA86" i="24"/>
  <c r="BA87" i="24" s="1"/>
  <c r="BA85" i="24"/>
  <c r="X38" i="24"/>
  <c r="X39" i="24"/>
  <c r="I38" i="24"/>
  <c r="I39" i="24"/>
  <c r="W38" i="24"/>
  <c r="W39" i="24"/>
  <c r="CB60" i="24"/>
  <c r="V38" i="24"/>
  <c r="V39" i="24"/>
  <c r="BT38" i="24"/>
  <c r="BT39" i="24"/>
  <c r="CA36" i="24"/>
  <c r="CA20" i="24"/>
  <c r="BV86" i="24"/>
  <c r="BV87" i="24" s="1"/>
  <c r="BV85" i="24"/>
  <c r="AD39" i="24"/>
  <c r="AD38" i="24"/>
  <c r="H72" i="24"/>
  <c r="P83" i="24"/>
  <c r="P82" i="24"/>
  <c r="O38" i="24"/>
  <c r="O39" i="24"/>
  <c r="BX38" i="24"/>
  <c r="BX39" i="24"/>
  <c r="Z38" i="24"/>
  <c r="Z39" i="24"/>
  <c r="H83" i="24"/>
  <c r="H82" i="24"/>
  <c r="BE83" i="24"/>
  <c r="BE82" i="24"/>
  <c r="AS80" i="24"/>
  <c r="AS67" i="24"/>
  <c r="AS72" i="24" s="1"/>
  <c r="AS37" i="24"/>
  <c r="BH86" i="24"/>
  <c r="BH87" i="24" s="1"/>
  <c r="BH85" i="24"/>
  <c r="X83" i="24"/>
  <c r="X82" i="24"/>
  <c r="R39" i="24"/>
  <c r="R38" i="24"/>
  <c r="W83" i="24"/>
  <c r="W82" i="24"/>
  <c r="V83" i="24"/>
  <c r="V82" i="24"/>
  <c r="Q38" i="24"/>
  <c r="Q39" i="24"/>
  <c r="BT83" i="24"/>
  <c r="BT82" i="24"/>
  <c r="AD83" i="24"/>
  <c r="AD82" i="24"/>
  <c r="O83" i="24"/>
  <c r="O82" i="24"/>
  <c r="AX83" i="24"/>
  <c r="AX82" i="24"/>
  <c r="BM80" i="24"/>
  <c r="BM67" i="24"/>
  <c r="BM72" i="24" s="1"/>
  <c r="K37" i="24"/>
  <c r="J38" i="24"/>
  <c r="J39" i="24"/>
  <c r="I83" i="24"/>
  <c r="I82" i="24"/>
  <c r="BN83" i="24"/>
  <c r="BN82" i="24"/>
  <c r="CC36" i="24"/>
  <c r="CC20" i="24"/>
  <c r="BF83" i="24"/>
  <c r="BF82" i="24"/>
  <c r="BX83" i="24"/>
  <c r="BX82" i="24"/>
  <c r="Z83" i="24"/>
  <c r="Z82" i="24"/>
  <c r="CB36" i="24"/>
  <c r="CB20" i="24"/>
  <c r="BU86" i="24"/>
  <c r="BU87" i="24" s="1"/>
  <c r="BU85" i="24"/>
  <c r="AE38" i="24"/>
  <c r="AE39" i="24"/>
  <c r="H38" i="24"/>
  <c r="H39" i="24"/>
  <c r="Y39" i="24"/>
  <c r="Y38" i="24"/>
  <c r="BW86" i="24"/>
  <c r="BW87" i="24" s="1"/>
  <c r="BW85" i="24"/>
  <c r="Y83" i="24"/>
  <c r="Y82" i="24"/>
  <c r="Q72" i="24"/>
  <c r="BG83" i="24"/>
  <c r="BG82" i="24"/>
  <c r="AZ83" i="24"/>
  <c r="AZ82" i="24"/>
  <c r="AQ36" i="24"/>
  <c r="G38" i="24"/>
  <c r="G39" i="24"/>
  <c r="F38" i="24"/>
  <c r="F39" i="24"/>
  <c r="CE36" i="24"/>
  <c r="Q83" i="24"/>
  <c r="Q82" i="24"/>
  <c r="BI86" i="24"/>
  <c r="BI87" i="24" s="1"/>
  <c r="BI85" i="24"/>
  <c r="AE83" i="24"/>
  <c r="AE82" i="24"/>
  <c r="AC38" i="24"/>
  <c r="AC39" i="24"/>
  <c r="AR80" i="24" l="1"/>
  <c r="AR67" i="24"/>
  <c r="AR72" i="24" s="1"/>
  <c r="BB82" i="24"/>
  <c r="BP80" i="24"/>
  <c r="BP83" i="24" s="1"/>
  <c r="BQ83" i="24" s="1"/>
  <c r="BP67" i="24"/>
  <c r="BP72" i="24" s="1"/>
  <c r="BB85" i="24"/>
  <c r="R82" i="24"/>
  <c r="R72" i="24"/>
  <c r="BL82" i="24"/>
  <c r="AY86" i="24"/>
  <c r="AY87" i="24" s="1"/>
  <c r="R83" i="24"/>
  <c r="S83" i="24" s="1"/>
  <c r="AU80" i="24"/>
  <c r="AU83" i="24" s="1"/>
  <c r="AU67" i="24"/>
  <c r="AU72" i="24" s="1"/>
  <c r="BO82" i="24"/>
  <c r="BO83" i="24"/>
  <c r="BO86" i="24" s="1"/>
  <c r="K52" i="24"/>
  <c r="J60" i="24"/>
  <c r="CA80" i="24"/>
  <c r="CA67" i="24"/>
  <c r="CA72" i="24" s="1"/>
  <c r="CA37" i="24"/>
  <c r="AS38" i="24"/>
  <c r="AS39" i="24"/>
  <c r="H86" i="24"/>
  <c r="H87" i="24" s="1"/>
  <c r="H85" i="24"/>
  <c r="AR38" i="24"/>
  <c r="AR39" i="24"/>
  <c r="Q86" i="24"/>
  <c r="Q87" i="24" s="1"/>
  <c r="Q85" i="24"/>
  <c r="Y86" i="24"/>
  <c r="Y87" i="24" s="1"/>
  <c r="Y85" i="24"/>
  <c r="M115" i="24"/>
  <c r="M114" i="24"/>
  <c r="BD115" i="24"/>
  <c r="BD114" i="24"/>
  <c r="BX86" i="24"/>
  <c r="BX87" i="24" s="1"/>
  <c r="BX85" i="24"/>
  <c r="AD86" i="24"/>
  <c r="AD87" i="24" s="1"/>
  <c r="AD85" i="24"/>
  <c r="P86" i="24"/>
  <c r="P87" i="24" s="1"/>
  <c r="P85" i="24"/>
  <c r="AQ80" i="24"/>
  <c r="AQ67" i="24"/>
  <c r="AQ72" i="24" s="1"/>
  <c r="AQ37" i="24"/>
  <c r="O86" i="24"/>
  <c r="O87" i="24" s="1"/>
  <c r="O85" i="24"/>
  <c r="X86" i="24"/>
  <c r="X87" i="24" s="1"/>
  <c r="X85" i="24"/>
  <c r="AS83" i="24"/>
  <c r="AS82" i="24"/>
  <c r="AR83" i="24"/>
  <c r="AR82" i="24"/>
  <c r="AE86" i="24"/>
  <c r="AE87" i="24" s="1"/>
  <c r="AE85" i="24"/>
  <c r="BI89" i="24"/>
  <c r="BI115" i="24" s="1"/>
  <c r="BI88" i="24"/>
  <c r="BI114" i="24" s="1"/>
  <c r="AZ86" i="24"/>
  <c r="AZ87" i="24" s="1"/>
  <c r="AZ85" i="24"/>
  <c r="CB80" i="24"/>
  <c r="CB67" i="24"/>
  <c r="CB72" i="24" s="1"/>
  <c r="CB37" i="24"/>
  <c r="BM83" i="24"/>
  <c r="BM82" i="24"/>
  <c r="V86" i="24"/>
  <c r="V87" i="24" s="1"/>
  <c r="V85" i="24"/>
  <c r="BA89" i="24"/>
  <c r="BA115" i="24" s="1"/>
  <c r="BA88" i="24"/>
  <c r="BA114" i="24" s="1"/>
  <c r="N90" i="24"/>
  <c r="N89" i="24"/>
  <c r="N115" i="24" s="1"/>
  <c r="N88" i="24"/>
  <c r="N114" i="24" s="1"/>
  <c r="BB89" i="24"/>
  <c r="BB115" i="24" s="1"/>
  <c r="BB88" i="24"/>
  <c r="BB114" i="24" s="1"/>
  <c r="Z86" i="24"/>
  <c r="Z87" i="24" s="1"/>
  <c r="Z85" i="24"/>
  <c r="BF86" i="24"/>
  <c r="BF87" i="24" s="1"/>
  <c r="BF85" i="24"/>
  <c r="CC80" i="24"/>
  <c r="CC67" i="24"/>
  <c r="CC72" i="24" s="1"/>
  <c r="CC37" i="24"/>
  <c r="BN86" i="24"/>
  <c r="BN85" i="24"/>
  <c r="BT86" i="24"/>
  <c r="BT87" i="24" s="1"/>
  <c r="BT85" i="24"/>
  <c r="BL86" i="24"/>
  <c r="BL85" i="24"/>
  <c r="CE80" i="24"/>
  <c r="CE67" i="24"/>
  <c r="CE72" i="24" s="1"/>
  <c r="CE37" i="24"/>
  <c r="AX86" i="24"/>
  <c r="AX87" i="24" s="1"/>
  <c r="AX85" i="24"/>
  <c r="W86" i="24"/>
  <c r="W87" i="24" s="1"/>
  <c r="W85" i="24"/>
  <c r="AW115" i="24"/>
  <c r="AW114" i="24"/>
  <c r="AC86" i="24"/>
  <c r="AC87" i="24" s="1"/>
  <c r="AC85" i="24"/>
  <c r="G86" i="24"/>
  <c r="G87" i="24" s="1"/>
  <c r="G85" i="24"/>
  <c r="BG86" i="24"/>
  <c r="BG87" i="24" s="1"/>
  <c r="BG85" i="24"/>
  <c r="AU38" i="24"/>
  <c r="AU39" i="24"/>
  <c r="I86" i="24"/>
  <c r="I87" i="24" s="1"/>
  <c r="I85" i="24"/>
  <c r="BH89" i="24"/>
  <c r="BH115" i="24" s="1"/>
  <c r="BH88" i="24"/>
  <c r="BH114" i="24" s="1"/>
  <c r="BE86" i="24"/>
  <c r="BE87" i="24" s="1"/>
  <c r="BE85" i="24"/>
  <c r="F86" i="24"/>
  <c r="F87" i="24" s="1"/>
  <c r="F85" i="24"/>
  <c r="AG86" i="24"/>
  <c r="AG87" i="24" s="1"/>
  <c r="AG85" i="24"/>
  <c r="BO85" i="24" l="1"/>
  <c r="AY88" i="24"/>
  <c r="AY114" i="24" s="1"/>
  <c r="BP85" i="24"/>
  <c r="BP86" i="24"/>
  <c r="BP87" i="24" s="1"/>
  <c r="BQ80" i="24"/>
  <c r="AY89" i="24"/>
  <c r="AY115" i="24" s="1"/>
  <c r="BP82" i="24"/>
  <c r="BQ67" i="24"/>
  <c r="R85" i="24"/>
  <c r="AU82" i="24"/>
  <c r="R86" i="24"/>
  <c r="R90" i="24" s="1"/>
  <c r="K60" i="24"/>
  <c r="J67" i="24"/>
  <c r="J80" i="24"/>
  <c r="BN89" i="24"/>
  <c r="BN115" i="24" s="1"/>
  <c r="BN88" i="24"/>
  <c r="BN114" i="24" s="1"/>
  <c r="BN87" i="24"/>
  <c r="CE39" i="24"/>
  <c r="CE38" i="24"/>
  <c r="CC38" i="24"/>
  <c r="CC39" i="24"/>
  <c r="CB38" i="24"/>
  <c r="CB39" i="24"/>
  <c r="BK115" i="24"/>
  <c r="BK114" i="24"/>
  <c r="AR86" i="24"/>
  <c r="AR85" i="24"/>
  <c r="AQ83" i="24"/>
  <c r="AQ82" i="24"/>
  <c r="AU86" i="24"/>
  <c r="AU85" i="24"/>
  <c r="H89" i="24"/>
  <c r="H115" i="24" s="1"/>
  <c r="H93" i="24"/>
  <c r="H101" i="24" s="1"/>
  <c r="H88" i="24"/>
  <c r="H114" i="24" s="1"/>
  <c r="BM86" i="24"/>
  <c r="BM85" i="24"/>
  <c r="E115" i="24"/>
  <c r="E114" i="24"/>
  <c r="CA38" i="24"/>
  <c r="CA39" i="24"/>
  <c r="CC83" i="24"/>
  <c r="CC82" i="24"/>
  <c r="CB83" i="24"/>
  <c r="CB82" i="24"/>
  <c r="AZ89" i="24"/>
  <c r="AZ115" i="24" s="1"/>
  <c r="AZ88" i="24"/>
  <c r="AZ114" i="24" s="1"/>
  <c r="AX88" i="24"/>
  <c r="AX114" i="24" s="1"/>
  <c r="AX89" i="24"/>
  <c r="AX115" i="24" s="1"/>
  <c r="CE83" i="24"/>
  <c r="CE82" i="24"/>
  <c r="BE88" i="24"/>
  <c r="BE114" i="24" s="1"/>
  <c r="BE89" i="24"/>
  <c r="BE115" i="24" s="1"/>
  <c r="BL88" i="24"/>
  <c r="BL114" i="24" s="1"/>
  <c r="BL89" i="24"/>
  <c r="BL115" i="24" s="1"/>
  <c r="BL87" i="24"/>
  <c r="P90" i="24"/>
  <c r="P89" i="24"/>
  <c r="P115" i="24" s="1"/>
  <c r="P88" i="24"/>
  <c r="P114" i="24" s="1"/>
  <c r="CA83" i="24"/>
  <c r="CA82" i="24"/>
  <c r="F93" i="24"/>
  <c r="F101" i="24" s="1"/>
  <c r="F89" i="24"/>
  <c r="F115" i="24" s="1"/>
  <c r="F88" i="24"/>
  <c r="F114" i="24" s="1"/>
  <c r="BO89" i="24"/>
  <c r="BO115" i="24" s="1"/>
  <c r="BO88" i="24"/>
  <c r="BO114" i="24" s="1"/>
  <c r="BO87" i="24"/>
  <c r="BF88" i="24"/>
  <c r="BF114" i="24" s="1"/>
  <c r="BF89" i="24"/>
  <c r="BF115" i="24" s="1"/>
  <c r="AS86" i="24"/>
  <c r="AS85" i="24"/>
  <c r="I89" i="24"/>
  <c r="I115" i="24" s="1"/>
  <c r="I93" i="24"/>
  <c r="I101" i="24" s="1"/>
  <c r="I88" i="24"/>
  <c r="I114" i="24" s="1"/>
  <c r="O90" i="24"/>
  <c r="O89" i="24"/>
  <c r="O115" i="24" s="1"/>
  <c r="O88" i="24"/>
  <c r="O114" i="24" s="1"/>
  <c r="BG89" i="24"/>
  <c r="BG115" i="24" s="1"/>
  <c r="BG88" i="24"/>
  <c r="BG114" i="24" s="1"/>
  <c r="AQ39" i="24"/>
  <c r="AQ38" i="24"/>
  <c r="Q90" i="24"/>
  <c r="Q89" i="24"/>
  <c r="Q115" i="24" s="1"/>
  <c r="Q88" i="24"/>
  <c r="Q114" i="24" s="1"/>
  <c r="G93" i="24"/>
  <c r="G101" i="24" s="1"/>
  <c r="G89" i="24"/>
  <c r="G115" i="24" s="1"/>
  <c r="G88" i="24"/>
  <c r="G114" i="24" s="1"/>
  <c r="BP88" i="24" l="1"/>
  <c r="BP114" i="24" s="1"/>
  <c r="BP89" i="24"/>
  <c r="BP115" i="24" s="1"/>
  <c r="BQ86" i="24"/>
  <c r="R88" i="24"/>
  <c r="R114" i="24" s="1"/>
  <c r="S86" i="24"/>
  <c r="R87" i="24"/>
  <c r="R89" i="24"/>
  <c r="R115" i="24" s="1"/>
  <c r="K80" i="24"/>
  <c r="J82" i="24"/>
  <c r="J83" i="24"/>
  <c r="K67" i="24"/>
  <c r="J72" i="24"/>
  <c r="CC86" i="24"/>
  <c r="CC85" i="24"/>
  <c r="AQ86" i="24"/>
  <c r="AQ85" i="24"/>
  <c r="AU89" i="24"/>
  <c r="AU115" i="24" s="1"/>
  <c r="AU88" i="24"/>
  <c r="AU114" i="24" s="1"/>
  <c r="AU87" i="24"/>
  <c r="AS88" i="24"/>
  <c r="AS114" i="24" s="1"/>
  <c r="AS89" i="24"/>
  <c r="AS115" i="24" s="1"/>
  <c r="AS87" i="24"/>
  <c r="CA86" i="24"/>
  <c r="CA85" i="24"/>
  <c r="CE86" i="24"/>
  <c r="CE85" i="24"/>
  <c r="AR89" i="24"/>
  <c r="AR115" i="24" s="1"/>
  <c r="AR88" i="24"/>
  <c r="AR114" i="24" s="1"/>
  <c r="AR87" i="24"/>
  <c r="BM88" i="24"/>
  <c r="BM114" i="24" s="1"/>
  <c r="BM89" i="24"/>
  <c r="BM115" i="24" s="1"/>
  <c r="BM87" i="24"/>
  <c r="CB86" i="24"/>
  <c r="CB85" i="24"/>
  <c r="K83" i="24" l="1"/>
  <c r="J86" i="24"/>
  <c r="J87" i="24" s="1"/>
  <c r="J85" i="24"/>
  <c r="AP115" i="24"/>
  <c r="AP114" i="24"/>
  <c r="AQ89" i="24"/>
  <c r="AQ115" i="24" s="1"/>
  <c r="AQ88" i="24"/>
  <c r="AQ114" i="24" s="1"/>
  <c r="AQ87" i="24"/>
  <c r="BZ114" i="24"/>
  <c r="BZ115" i="24"/>
  <c r="CE89" i="24"/>
  <c r="CE115" i="24" s="1"/>
  <c r="CE88" i="24"/>
  <c r="CE114" i="24" s="1"/>
  <c r="CC89" i="24"/>
  <c r="CC115" i="24" s="1"/>
  <c r="CC88" i="24"/>
  <c r="CC114" i="24" s="1"/>
  <c r="CC87" i="24"/>
  <c r="CB89" i="24"/>
  <c r="CB115" i="24" s="1"/>
  <c r="CB88" i="24"/>
  <c r="CB114" i="24" s="1"/>
  <c r="CB87" i="24"/>
  <c r="CA89" i="24"/>
  <c r="CA115" i="24" s="1"/>
  <c r="CA88" i="24"/>
  <c r="CA114" i="24" s="1"/>
  <c r="CA87" i="24"/>
  <c r="J88" i="24" l="1"/>
  <c r="J114" i="24" s="1"/>
  <c r="K86" i="24"/>
  <c r="J89" i="24"/>
  <c r="J115" i="24" s="1"/>
  <c r="J93" i="24"/>
  <c r="CE87" i="24"/>
  <c r="GM87" i="14"/>
  <c r="GL87" i="14"/>
  <c r="GK87" i="14"/>
  <c r="GJ87" i="14"/>
  <c r="GI87" i="14"/>
  <c r="GH87" i="14"/>
  <c r="GG87" i="14"/>
  <c r="GF87" i="14"/>
  <c r="GE87" i="14"/>
  <c r="GD87" i="14"/>
  <c r="GC87" i="14"/>
  <c r="GB87" i="14"/>
  <c r="GA87" i="14"/>
  <c r="FZ87" i="14"/>
  <c r="FY87" i="14"/>
  <c r="FX87" i="14"/>
  <c r="EZ87" i="14"/>
  <c r="EY87" i="14"/>
  <c r="EX87" i="14"/>
  <c r="EW87" i="14"/>
  <c r="EV87" i="14"/>
  <c r="EU87" i="14"/>
  <c r="ET87" i="14"/>
  <c r="ES87" i="14"/>
  <c r="ER87" i="14"/>
  <c r="EQ87" i="14"/>
  <c r="EP87" i="14"/>
  <c r="EO87" i="14"/>
  <c r="EN87" i="14"/>
  <c r="EM87" i="14"/>
  <c r="EL87" i="14"/>
  <c r="EK87" i="14"/>
  <c r="GM84" i="14"/>
  <c r="GL84" i="14"/>
  <c r="GK84" i="14"/>
  <c r="GJ84" i="14"/>
  <c r="GI84" i="14"/>
  <c r="GH84" i="14"/>
  <c r="GG84" i="14"/>
  <c r="GF84" i="14"/>
  <c r="GE84" i="14"/>
  <c r="GD84" i="14"/>
  <c r="GC84" i="14"/>
  <c r="GB84" i="14"/>
  <c r="GA84" i="14"/>
  <c r="FZ84" i="14"/>
  <c r="FY84" i="14"/>
  <c r="FX84" i="14"/>
  <c r="EZ84" i="14"/>
  <c r="EY84" i="14"/>
  <c r="EX84" i="14"/>
  <c r="EW84" i="14"/>
  <c r="EV84" i="14"/>
  <c r="EU84" i="14"/>
  <c r="ET84" i="14"/>
  <c r="ES84" i="14"/>
  <c r="ER84" i="14"/>
  <c r="EQ84" i="14"/>
  <c r="EP84" i="14"/>
  <c r="EO84" i="14"/>
  <c r="EN84" i="14"/>
  <c r="EM84" i="14"/>
  <c r="EL84" i="14"/>
  <c r="EK84" i="14"/>
  <c r="GM81" i="14"/>
  <c r="GL81" i="14"/>
  <c r="GK81" i="14"/>
  <c r="GJ81" i="14"/>
  <c r="GI81" i="14"/>
  <c r="GH81" i="14"/>
  <c r="GG81" i="14"/>
  <c r="GF81" i="14"/>
  <c r="GE81" i="14"/>
  <c r="GD81" i="14"/>
  <c r="GC81" i="14"/>
  <c r="GB81" i="14"/>
  <c r="GA81" i="14"/>
  <c r="FZ81" i="14"/>
  <c r="FY81" i="14"/>
  <c r="FX81" i="14"/>
  <c r="EZ81" i="14"/>
  <c r="EY81" i="14"/>
  <c r="EX81" i="14"/>
  <c r="EW81" i="14"/>
  <c r="EV81" i="14"/>
  <c r="EU81" i="14"/>
  <c r="ET81" i="14"/>
  <c r="ES81" i="14"/>
  <c r="ER81" i="14"/>
  <c r="EQ81" i="14"/>
  <c r="EP81" i="14"/>
  <c r="EO81" i="14"/>
  <c r="EN81" i="14"/>
  <c r="EM81" i="14"/>
  <c r="EL81" i="14"/>
  <c r="EK81" i="14"/>
  <c r="GM80" i="14"/>
  <c r="GL80" i="14"/>
  <c r="GK80" i="14"/>
  <c r="GJ80" i="14"/>
  <c r="GI80" i="14"/>
  <c r="GH80" i="14"/>
  <c r="GG80" i="14"/>
  <c r="GF80" i="14"/>
  <c r="GE80" i="14"/>
  <c r="GD80" i="14"/>
  <c r="GC80" i="14"/>
  <c r="GB80" i="14"/>
  <c r="GA80" i="14"/>
  <c r="FZ80" i="14"/>
  <c r="FY80" i="14"/>
  <c r="FX80" i="14"/>
  <c r="EZ80" i="14"/>
  <c r="EY80" i="14"/>
  <c r="EX80" i="14"/>
  <c r="EW80" i="14"/>
  <c r="EV80" i="14"/>
  <c r="EU80" i="14"/>
  <c r="ET80" i="14"/>
  <c r="ES80" i="14"/>
  <c r="ER80" i="14"/>
  <c r="EQ80" i="14"/>
  <c r="EP80" i="14"/>
  <c r="EO80" i="14"/>
  <c r="EN80" i="14"/>
  <c r="EM80" i="14"/>
  <c r="EL80" i="14"/>
  <c r="EK80" i="14"/>
  <c r="GM79" i="14"/>
  <c r="GL79" i="14"/>
  <c r="GK79" i="14"/>
  <c r="GJ79" i="14"/>
  <c r="GI79" i="14"/>
  <c r="GH79" i="14"/>
  <c r="GG79" i="14"/>
  <c r="GF79" i="14"/>
  <c r="GE79" i="14"/>
  <c r="GD79" i="14"/>
  <c r="GC79" i="14"/>
  <c r="GB79" i="14"/>
  <c r="GA79" i="14"/>
  <c r="FZ79" i="14"/>
  <c r="FY79" i="14"/>
  <c r="FX79" i="14"/>
  <c r="EZ79" i="14"/>
  <c r="EY79" i="14"/>
  <c r="EX79" i="14"/>
  <c r="EW79" i="14"/>
  <c r="EV79" i="14"/>
  <c r="EU79" i="14"/>
  <c r="ET79" i="14"/>
  <c r="ES79" i="14"/>
  <c r="ER79" i="14"/>
  <c r="EQ79" i="14"/>
  <c r="EP79" i="14"/>
  <c r="EO79" i="14"/>
  <c r="EN79" i="14"/>
  <c r="EM79" i="14"/>
  <c r="EL79" i="14"/>
  <c r="EK79" i="14"/>
  <c r="GM78" i="14"/>
  <c r="GL78" i="14"/>
  <c r="GK78" i="14"/>
  <c r="GJ78" i="14"/>
  <c r="GI78" i="14"/>
  <c r="GH78" i="14"/>
  <c r="GG78" i="14"/>
  <c r="GF78" i="14"/>
  <c r="GE78" i="14"/>
  <c r="GD78" i="14"/>
  <c r="GC78" i="14"/>
  <c r="GB78" i="14"/>
  <c r="GA78" i="14"/>
  <c r="FZ78" i="14"/>
  <c r="FY78" i="14"/>
  <c r="FX78" i="14"/>
  <c r="EZ78" i="14"/>
  <c r="EY78" i="14"/>
  <c r="EX78" i="14"/>
  <c r="EW78" i="14"/>
  <c r="EV78" i="14"/>
  <c r="EU78" i="14"/>
  <c r="ET78" i="14"/>
  <c r="ES78" i="14"/>
  <c r="ER78" i="14"/>
  <c r="EQ78" i="14"/>
  <c r="EP78" i="14"/>
  <c r="EO78" i="14"/>
  <c r="EN78" i="14"/>
  <c r="EM78" i="14"/>
  <c r="EL78" i="14"/>
  <c r="EK78" i="14"/>
  <c r="GM77" i="14"/>
  <c r="GL77" i="14"/>
  <c r="GK77" i="14"/>
  <c r="GJ77" i="14"/>
  <c r="GI77" i="14"/>
  <c r="GH77" i="14"/>
  <c r="GG77" i="14"/>
  <c r="GF77" i="14"/>
  <c r="GE77" i="14"/>
  <c r="GD77" i="14"/>
  <c r="GC77" i="14"/>
  <c r="GB77" i="14"/>
  <c r="GA77" i="14"/>
  <c r="FZ77" i="14"/>
  <c r="FY77" i="14"/>
  <c r="FX77" i="14"/>
  <c r="EZ77" i="14"/>
  <c r="EY77" i="14"/>
  <c r="EX77" i="14"/>
  <c r="EW77" i="14"/>
  <c r="EV77" i="14"/>
  <c r="EU77" i="14"/>
  <c r="ET77" i="14"/>
  <c r="ES77" i="14"/>
  <c r="ER77" i="14"/>
  <c r="EQ77" i="14"/>
  <c r="EP77" i="14"/>
  <c r="EO77" i="14"/>
  <c r="EN77" i="14"/>
  <c r="EM77" i="14"/>
  <c r="EL77" i="14"/>
  <c r="EK77" i="14"/>
  <c r="GM76" i="14"/>
  <c r="GL76" i="14"/>
  <c r="GK76" i="14"/>
  <c r="GJ76" i="14"/>
  <c r="GI76" i="14"/>
  <c r="GH76" i="14"/>
  <c r="GG76" i="14"/>
  <c r="GF76" i="14"/>
  <c r="GE76" i="14"/>
  <c r="GD76" i="14"/>
  <c r="GC76" i="14"/>
  <c r="GB76" i="14"/>
  <c r="GA76" i="14"/>
  <c r="FZ76" i="14"/>
  <c r="FY76" i="14"/>
  <c r="FX76" i="14"/>
  <c r="EZ76" i="14"/>
  <c r="EY76" i="14"/>
  <c r="EX76" i="14"/>
  <c r="EW76" i="14"/>
  <c r="EV76" i="14"/>
  <c r="EU76" i="14"/>
  <c r="ET76" i="14"/>
  <c r="ES76" i="14"/>
  <c r="ER76" i="14"/>
  <c r="EQ76" i="14"/>
  <c r="EP76" i="14"/>
  <c r="EO76" i="14"/>
  <c r="EN76" i="14"/>
  <c r="EM76" i="14"/>
  <c r="EL76" i="14"/>
  <c r="EK76" i="14"/>
  <c r="GM74" i="14"/>
  <c r="GL74" i="14"/>
  <c r="GK74" i="14"/>
  <c r="GJ74" i="14"/>
  <c r="GI74" i="14"/>
  <c r="GH74" i="14"/>
  <c r="GG74" i="14"/>
  <c r="GF74" i="14"/>
  <c r="GE74" i="14"/>
  <c r="GD74" i="14"/>
  <c r="GC74" i="14"/>
  <c r="GB74" i="14"/>
  <c r="GA74" i="14"/>
  <c r="FZ74" i="14"/>
  <c r="FY74" i="14"/>
  <c r="FX74" i="14"/>
  <c r="EZ74" i="14"/>
  <c r="EY74" i="14"/>
  <c r="EX74" i="14"/>
  <c r="EW74" i="14"/>
  <c r="EV74" i="14"/>
  <c r="EU74" i="14"/>
  <c r="ET74" i="14"/>
  <c r="ES74" i="14"/>
  <c r="ER74" i="14"/>
  <c r="EQ74" i="14"/>
  <c r="EP74" i="14"/>
  <c r="EO74" i="14"/>
  <c r="EN74" i="14"/>
  <c r="EM74" i="14"/>
  <c r="EL74" i="14"/>
  <c r="EK74" i="14"/>
  <c r="GM73" i="14"/>
  <c r="GL73" i="14"/>
  <c r="GK73" i="14"/>
  <c r="GJ73" i="14"/>
  <c r="GI73" i="14"/>
  <c r="GH73" i="14"/>
  <c r="GG73" i="14"/>
  <c r="GF73" i="14"/>
  <c r="GE73" i="14"/>
  <c r="GD73" i="14"/>
  <c r="GC73" i="14"/>
  <c r="GB73" i="14"/>
  <c r="GA73" i="14"/>
  <c r="FZ73" i="14"/>
  <c r="FY73" i="14"/>
  <c r="FX73" i="14"/>
  <c r="EZ73" i="14"/>
  <c r="EY73" i="14"/>
  <c r="EX73" i="14"/>
  <c r="EW73" i="14"/>
  <c r="EV73" i="14"/>
  <c r="EU73" i="14"/>
  <c r="ET73" i="14"/>
  <c r="ES73" i="14"/>
  <c r="ER73" i="14"/>
  <c r="EQ73" i="14"/>
  <c r="EP73" i="14"/>
  <c r="EO73" i="14"/>
  <c r="EN73" i="14"/>
  <c r="EM73" i="14"/>
  <c r="EL73" i="14"/>
  <c r="EK73" i="14"/>
  <c r="GM72" i="14"/>
  <c r="GL72" i="14"/>
  <c r="GK72" i="14"/>
  <c r="GJ72" i="14"/>
  <c r="GI72" i="14"/>
  <c r="GH72" i="14"/>
  <c r="GG72" i="14"/>
  <c r="GF72" i="14"/>
  <c r="GE72" i="14"/>
  <c r="GD72" i="14"/>
  <c r="GC72" i="14"/>
  <c r="GB72" i="14"/>
  <c r="GA72" i="14"/>
  <c r="FZ72" i="14"/>
  <c r="FY72" i="14"/>
  <c r="FX72" i="14"/>
  <c r="EZ72" i="14"/>
  <c r="EY72" i="14"/>
  <c r="EX72" i="14"/>
  <c r="EW72" i="14"/>
  <c r="EV72" i="14"/>
  <c r="EU72" i="14"/>
  <c r="ET72" i="14"/>
  <c r="ES72" i="14"/>
  <c r="ER72" i="14"/>
  <c r="EQ72" i="14"/>
  <c r="EP72" i="14"/>
  <c r="EO72" i="14"/>
  <c r="EN72" i="14"/>
  <c r="EM72" i="14"/>
  <c r="EL72" i="14"/>
  <c r="EK72" i="14"/>
  <c r="GM71" i="14"/>
  <c r="GL71" i="14"/>
  <c r="GK71" i="14"/>
  <c r="GJ71" i="14"/>
  <c r="GI71" i="14"/>
  <c r="GH71" i="14"/>
  <c r="GG71" i="14"/>
  <c r="FH71" i="14"/>
  <c r="EZ71" i="14"/>
  <c r="EY71" i="14"/>
  <c r="EX71" i="14"/>
  <c r="EW71" i="14"/>
  <c r="EV71" i="14"/>
  <c r="EU71" i="14"/>
  <c r="ET71" i="14"/>
  <c r="FL71" i="14"/>
  <c r="FK71" i="14"/>
  <c r="FJ71" i="14"/>
  <c r="FI71" i="14"/>
  <c r="FG71" i="14"/>
  <c r="FF71" i="14"/>
  <c r="FE71" i="14"/>
  <c r="FD71" i="14"/>
  <c r="GM67" i="14"/>
  <c r="GL67" i="14"/>
  <c r="GK67" i="14"/>
  <c r="GJ67" i="14"/>
  <c r="GI67" i="14"/>
  <c r="GH67" i="14"/>
  <c r="GG67" i="14"/>
  <c r="GF67" i="14"/>
  <c r="GE67" i="14"/>
  <c r="GD67" i="14"/>
  <c r="GC67" i="14"/>
  <c r="GB67" i="14"/>
  <c r="GA67" i="14"/>
  <c r="FZ67" i="14"/>
  <c r="FY67" i="14"/>
  <c r="FX67" i="14"/>
  <c r="EZ67" i="14"/>
  <c r="EY67" i="14"/>
  <c r="EX67" i="14"/>
  <c r="EW67" i="14"/>
  <c r="EV67" i="14"/>
  <c r="EU67" i="14"/>
  <c r="ET67" i="14"/>
  <c r="ES67" i="14"/>
  <c r="ER67" i="14"/>
  <c r="EQ67" i="14"/>
  <c r="EP67" i="14"/>
  <c r="EO67" i="14"/>
  <c r="EN67" i="14"/>
  <c r="EM67" i="14"/>
  <c r="EL67" i="14"/>
  <c r="EK67" i="14"/>
  <c r="GM66" i="14"/>
  <c r="GL66" i="14"/>
  <c r="GK66" i="14"/>
  <c r="GJ66" i="14"/>
  <c r="GI66" i="14"/>
  <c r="GH66" i="14"/>
  <c r="GG66" i="14"/>
  <c r="GF66" i="14"/>
  <c r="GE66" i="14"/>
  <c r="GD66" i="14"/>
  <c r="GC66" i="14"/>
  <c r="GB66" i="14"/>
  <c r="GA66" i="14"/>
  <c r="FZ66" i="14"/>
  <c r="FY66" i="14"/>
  <c r="FX66" i="14"/>
  <c r="EZ66" i="14"/>
  <c r="EY66" i="14"/>
  <c r="EX66" i="14"/>
  <c r="EW66" i="14"/>
  <c r="EV66" i="14"/>
  <c r="EU66" i="14"/>
  <c r="ET66" i="14"/>
  <c r="ES66" i="14"/>
  <c r="ER66" i="14"/>
  <c r="EQ66" i="14"/>
  <c r="EP66" i="14"/>
  <c r="EO66" i="14"/>
  <c r="EN66" i="14"/>
  <c r="EM66" i="14"/>
  <c r="EL66" i="14"/>
  <c r="EK66" i="14"/>
  <c r="GM60" i="14"/>
  <c r="GL60" i="14"/>
  <c r="GK60" i="14"/>
  <c r="GJ60" i="14"/>
  <c r="GI60" i="14"/>
  <c r="GH60" i="14"/>
  <c r="GG60" i="14"/>
  <c r="GF60" i="14"/>
  <c r="GE60" i="14"/>
  <c r="GD60" i="14"/>
  <c r="GC60" i="14"/>
  <c r="GB60" i="14"/>
  <c r="GA60" i="14"/>
  <c r="FZ60" i="14"/>
  <c r="FY60" i="14"/>
  <c r="FX60" i="14"/>
  <c r="EZ60" i="14"/>
  <c r="EY60" i="14"/>
  <c r="EX60" i="14"/>
  <c r="EW60" i="14"/>
  <c r="EV60" i="14"/>
  <c r="EU60" i="14"/>
  <c r="ET60" i="14"/>
  <c r="ES60" i="14"/>
  <c r="ER60" i="14"/>
  <c r="EQ60" i="14"/>
  <c r="EP60" i="14"/>
  <c r="EO60" i="14"/>
  <c r="EN60" i="14"/>
  <c r="EM60" i="14"/>
  <c r="EL60" i="14"/>
  <c r="EK60" i="14"/>
  <c r="GM59" i="14"/>
  <c r="GL59" i="14"/>
  <c r="GK59" i="14"/>
  <c r="GJ59" i="14"/>
  <c r="GI59" i="14"/>
  <c r="GH59" i="14"/>
  <c r="GG59" i="14"/>
  <c r="GF59" i="14"/>
  <c r="GE59" i="14"/>
  <c r="GD59" i="14"/>
  <c r="GC59" i="14"/>
  <c r="GB59" i="14"/>
  <c r="GA59" i="14"/>
  <c r="FZ59" i="14"/>
  <c r="FY59" i="14"/>
  <c r="FX59" i="14"/>
  <c r="EZ59" i="14"/>
  <c r="EY59" i="14"/>
  <c r="EX59" i="14"/>
  <c r="EW59" i="14"/>
  <c r="EV59" i="14"/>
  <c r="EU59" i="14"/>
  <c r="ET59" i="14"/>
  <c r="ES59" i="14"/>
  <c r="ER59" i="14"/>
  <c r="EQ59" i="14"/>
  <c r="EP59" i="14"/>
  <c r="EO59" i="14"/>
  <c r="EN59" i="14"/>
  <c r="EM59" i="14"/>
  <c r="EL59" i="14"/>
  <c r="EK59" i="14"/>
  <c r="GM57" i="14"/>
  <c r="GL57" i="14"/>
  <c r="GK57" i="14"/>
  <c r="GJ57" i="14"/>
  <c r="GI57" i="14"/>
  <c r="GH57" i="14"/>
  <c r="GG57" i="14"/>
  <c r="GF57" i="14"/>
  <c r="GE57" i="14"/>
  <c r="GD57" i="14"/>
  <c r="GC57" i="14"/>
  <c r="GB57" i="14"/>
  <c r="GA57" i="14"/>
  <c r="FZ57" i="14"/>
  <c r="FY57" i="14"/>
  <c r="FX57" i="14"/>
  <c r="EZ57" i="14"/>
  <c r="EY57" i="14"/>
  <c r="EX57" i="14"/>
  <c r="EW57" i="14"/>
  <c r="EV57" i="14"/>
  <c r="EU57" i="14"/>
  <c r="ET57" i="14"/>
  <c r="ES57" i="14"/>
  <c r="ER57" i="14"/>
  <c r="EQ57" i="14"/>
  <c r="EP57" i="14"/>
  <c r="EO57" i="14"/>
  <c r="EN57" i="14"/>
  <c r="EM57" i="14"/>
  <c r="EL57" i="14"/>
  <c r="EK57" i="14"/>
  <c r="GM52" i="14"/>
  <c r="GL52" i="14"/>
  <c r="GK52" i="14"/>
  <c r="GJ52" i="14"/>
  <c r="GI52" i="14"/>
  <c r="GH52" i="14"/>
  <c r="GG52" i="14"/>
  <c r="GF52" i="14"/>
  <c r="GE52" i="14"/>
  <c r="GD52" i="14"/>
  <c r="GC52" i="14"/>
  <c r="GB52" i="14"/>
  <c r="GA52" i="14"/>
  <c r="FZ52" i="14"/>
  <c r="FY52" i="14"/>
  <c r="FX52" i="14"/>
  <c r="EZ52" i="14"/>
  <c r="EY52" i="14"/>
  <c r="EX52" i="14"/>
  <c r="EW52" i="14"/>
  <c r="EV52" i="14"/>
  <c r="EU52" i="14"/>
  <c r="ET52" i="14"/>
  <c r="ES52" i="14"/>
  <c r="ER52" i="14"/>
  <c r="EQ52" i="14"/>
  <c r="EP52" i="14"/>
  <c r="EO52" i="14"/>
  <c r="EN52" i="14"/>
  <c r="EM52" i="14"/>
  <c r="EL52" i="14"/>
  <c r="EK52" i="14"/>
  <c r="GM51" i="14"/>
  <c r="GL51" i="14"/>
  <c r="GK51" i="14"/>
  <c r="GJ51" i="14"/>
  <c r="GI51" i="14"/>
  <c r="GH51" i="14"/>
  <c r="GG51" i="14"/>
  <c r="GF51" i="14"/>
  <c r="GE51" i="14"/>
  <c r="GD51" i="14"/>
  <c r="GC51" i="14"/>
  <c r="GB51" i="14"/>
  <c r="GA51" i="14"/>
  <c r="FZ51" i="14"/>
  <c r="FY51" i="14"/>
  <c r="FX51" i="14"/>
  <c r="EZ51" i="14"/>
  <c r="EY51" i="14"/>
  <c r="EX51" i="14"/>
  <c r="EW51" i="14"/>
  <c r="EV51" i="14"/>
  <c r="EU51" i="14"/>
  <c r="ET51" i="14"/>
  <c r="ES51" i="14"/>
  <c r="ER51" i="14"/>
  <c r="EQ51" i="14"/>
  <c r="EP51" i="14"/>
  <c r="EO51" i="14"/>
  <c r="EN51" i="14"/>
  <c r="EM51" i="14"/>
  <c r="EL51" i="14"/>
  <c r="EK51" i="14"/>
  <c r="GM49" i="14"/>
  <c r="GL49" i="14"/>
  <c r="GK49" i="14"/>
  <c r="GJ49" i="14"/>
  <c r="GI49" i="14"/>
  <c r="GH49" i="14"/>
  <c r="GG49" i="14"/>
  <c r="GF49" i="14"/>
  <c r="GE49" i="14"/>
  <c r="GD49" i="14"/>
  <c r="GC49" i="14"/>
  <c r="GB49" i="14"/>
  <c r="GA49" i="14"/>
  <c r="FZ49" i="14"/>
  <c r="FY49" i="14"/>
  <c r="FX49" i="14"/>
  <c r="EZ49" i="14"/>
  <c r="EY49" i="14"/>
  <c r="EX49" i="14"/>
  <c r="EW49" i="14"/>
  <c r="EV49" i="14"/>
  <c r="EU49" i="14"/>
  <c r="ET49" i="14"/>
  <c r="ES49" i="14"/>
  <c r="ER49" i="14"/>
  <c r="EQ49" i="14"/>
  <c r="EP49" i="14"/>
  <c r="EO49" i="14"/>
  <c r="EN49" i="14"/>
  <c r="EM49" i="14"/>
  <c r="EL49" i="14"/>
  <c r="EK49" i="14"/>
  <c r="GM47" i="14"/>
  <c r="GL47" i="14"/>
  <c r="GK47" i="14"/>
  <c r="GJ47" i="14"/>
  <c r="GI47" i="14"/>
  <c r="GH47" i="14"/>
  <c r="GG47" i="14"/>
  <c r="GF47" i="14"/>
  <c r="GE47" i="14"/>
  <c r="GD47" i="14"/>
  <c r="GC47" i="14"/>
  <c r="GB47" i="14"/>
  <c r="GA47" i="14"/>
  <c r="FZ47" i="14"/>
  <c r="FY47" i="14"/>
  <c r="FX47" i="14"/>
  <c r="EZ47" i="14"/>
  <c r="EY47" i="14"/>
  <c r="EX47" i="14"/>
  <c r="EW47" i="14"/>
  <c r="EV47" i="14"/>
  <c r="EU47" i="14"/>
  <c r="ET47" i="14"/>
  <c r="ES47" i="14"/>
  <c r="ER47" i="14"/>
  <c r="EQ47" i="14"/>
  <c r="EP47" i="14"/>
  <c r="EO47" i="14"/>
  <c r="EN47" i="14"/>
  <c r="EM47" i="14"/>
  <c r="EL47" i="14"/>
  <c r="EK47" i="14"/>
  <c r="GM44" i="14"/>
  <c r="GL44" i="14"/>
  <c r="GK44" i="14"/>
  <c r="GJ44" i="14"/>
  <c r="GI44" i="14"/>
  <c r="GH44" i="14"/>
  <c r="GG44" i="14"/>
  <c r="GF44" i="14"/>
  <c r="GE44" i="14"/>
  <c r="GD44" i="14"/>
  <c r="GC44" i="14"/>
  <c r="GB44" i="14"/>
  <c r="GA44" i="14"/>
  <c r="FZ44" i="14"/>
  <c r="FY44" i="14"/>
  <c r="FX44" i="14"/>
  <c r="EZ44" i="14"/>
  <c r="EY44" i="14"/>
  <c r="EX44" i="14"/>
  <c r="EW44" i="14"/>
  <c r="EV44" i="14"/>
  <c r="EU44" i="14"/>
  <c r="ET44" i="14"/>
  <c r="ES44" i="14"/>
  <c r="ER44" i="14"/>
  <c r="EQ44" i="14"/>
  <c r="EP44" i="14"/>
  <c r="EO44" i="14"/>
  <c r="EN44" i="14"/>
  <c r="EM44" i="14"/>
  <c r="EL44" i="14"/>
  <c r="EK44" i="14"/>
  <c r="GM43" i="14"/>
  <c r="GL43" i="14"/>
  <c r="GK43" i="14"/>
  <c r="GJ43" i="14"/>
  <c r="GI43" i="14"/>
  <c r="GH43" i="14"/>
  <c r="GG43" i="14"/>
  <c r="GF43" i="14"/>
  <c r="GE43" i="14"/>
  <c r="GD43" i="14"/>
  <c r="GC43" i="14"/>
  <c r="GB43" i="14"/>
  <c r="GA43" i="14"/>
  <c r="FZ43" i="14"/>
  <c r="FY43" i="14"/>
  <c r="FX43" i="14"/>
  <c r="EZ43" i="14"/>
  <c r="EY43" i="14"/>
  <c r="EX43" i="14"/>
  <c r="EW43" i="14"/>
  <c r="EV43" i="14"/>
  <c r="EU43" i="14"/>
  <c r="ET43" i="14"/>
  <c r="ES43" i="14"/>
  <c r="ER43" i="14"/>
  <c r="EQ43" i="14"/>
  <c r="EP43" i="14"/>
  <c r="EO43" i="14"/>
  <c r="EN43" i="14"/>
  <c r="EM43" i="14"/>
  <c r="EL43" i="14"/>
  <c r="EK43" i="14"/>
  <c r="GM42" i="14"/>
  <c r="GL42" i="14"/>
  <c r="GK42" i="14"/>
  <c r="GJ42" i="14"/>
  <c r="GI42" i="14"/>
  <c r="GH42" i="14"/>
  <c r="GG42" i="14"/>
  <c r="GF42" i="14"/>
  <c r="GE42" i="14"/>
  <c r="GD42" i="14"/>
  <c r="GC42" i="14"/>
  <c r="GB42" i="14"/>
  <c r="GA42" i="14"/>
  <c r="FZ42" i="14"/>
  <c r="FY42" i="14"/>
  <c r="FX42" i="14"/>
  <c r="EZ42" i="14"/>
  <c r="EY42" i="14"/>
  <c r="EX42" i="14"/>
  <c r="EW42" i="14"/>
  <c r="EV42" i="14"/>
  <c r="EU42" i="14"/>
  <c r="ET42" i="14"/>
  <c r="ES42" i="14"/>
  <c r="ER42" i="14"/>
  <c r="EQ42" i="14"/>
  <c r="EP42" i="14"/>
  <c r="EO42" i="14"/>
  <c r="EN42" i="14"/>
  <c r="EM42" i="14"/>
  <c r="EL42" i="14"/>
  <c r="EK42" i="14"/>
  <c r="GM34" i="14"/>
  <c r="GL34" i="14"/>
  <c r="GK34" i="14"/>
  <c r="GJ34" i="14"/>
  <c r="GI34" i="14"/>
  <c r="GH34" i="14"/>
  <c r="GG34" i="14"/>
  <c r="GF34" i="14"/>
  <c r="GE34" i="14"/>
  <c r="GD34" i="14"/>
  <c r="GC34" i="14"/>
  <c r="GB34" i="14"/>
  <c r="GA34" i="14"/>
  <c r="FZ34" i="14"/>
  <c r="FY34" i="14"/>
  <c r="FX34" i="14"/>
  <c r="EZ34" i="14"/>
  <c r="EY34" i="14"/>
  <c r="EX34" i="14"/>
  <c r="EW34" i="14"/>
  <c r="EV34" i="14"/>
  <c r="EU34" i="14"/>
  <c r="ET34" i="14"/>
  <c r="ES34" i="14"/>
  <c r="ER34" i="14"/>
  <c r="EQ34" i="14"/>
  <c r="EP34" i="14"/>
  <c r="EO34" i="14"/>
  <c r="EN34" i="14"/>
  <c r="EM34" i="14"/>
  <c r="EL34" i="14"/>
  <c r="EK34" i="14"/>
  <c r="GM33" i="14"/>
  <c r="GL33" i="14"/>
  <c r="GK33" i="14"/>
  <c r="GJ33" i="14"/>
  <c r="GI33" i="14"/>
  <c r="GH33" i="14"/>
  <c r="GG33" i="14"/>
  <c r="GF33" i="14"/>
  <c r="GE33" i="14"/>
  <c r="GD33" i="14"/>
  <c r="GC33" i="14"/>
  <c r="GB33" i="14"/>
  <c r="GA33" i="14"/>
  <c r="FZ33" i="14"/>
  <c r="FY33" i="14"/>
  <c r="FX33" i="14"/>
  <c r="EZ33" i="14"/>
  <c r="EY33" i="14"/>
  <c r="EX33" i="14"/>
  <c r="EW33" i="14"/>
  <c r="EV33" i="14"/>
  <c r="EU33" i="14"/>
  <c r="ET33" i="14"/>
  <c r="ES33" i="14"/>
  <c r="ER33" i="14"/>
  <c r="EQ33" i="14"/>
  <c r="EP33" i="14"/>
  <c r="EO33" i="14"/>
  <c r="EN33" i="14"/>
  <c r="EM33" i="14"/>
  <c r="EL33" i="14"/>
  <c r="EK33" i="14"/>
  <c r="GM31" i="14"/>
  <c r="GL31" i="14"/>
  <c r="GK31" i="14"/>
  <c r="GJ31" i="14"/>
  <c r="GI31" i="14"/>
  <c r="GH31" i="14"/>
  <c r="GG31" i="14"/>
  <c r="GF31" i="14"/>
  <c r="GE31" i="14"/>
  <c r="GD31" i="14"/>
  <c r="GC31" i="14"/>
  <c r="GB31" i="14"/>
  <c r="GA31" i="14"/>
  <c r="FZ31" i="14"/>
  <c r="FY31" i="14"/>
  <c r="FX31" i="14"/>
  <c r="EZ31" i="14"/>
  <c r="EY31" i="14"/>
  <c r="EX31" i="14"/>
  <c r="EW31" i="14"/>
  <c r="EV31" i="14"/>
  <c r="EU31" i="14"/>
  <c r="ET31" i="14"/>
  <c r="ES31" i="14"/>
  <c r="ER31" i="14"/>
  <c r="EQ31" i="14"/>
  <c r="EP31" i="14"/>
  <c r="EO31" i="14"/>
  <c r="EN31" i="14"/>
  <c r="EM31" i="14"/>
  <c r="EL31" i="14"/>
  <c r="EK31" i="14"/>
  <c r="GM25" i="14"/>
  <c r="GL25" i="14"/>
  <c r="GK25" i="14"/>
  <c r="GJ25" i="14"/>
  <c r="GI25" i="14"/>
  <c r="GH25" i="14"/>
  <c r="GG25" i="14"/>
  <c r="GF25" i="14"/>
  <c r="GE25" i="14"/>
  <c r="GD25" i="14"/>
  <c r="GC25" i="14"/>
  <c r="GB25" i="14"/>
  <c r="GA25" i="14"/>
  <c r="FZ25" i="14"/>
  <c r="FY25" i="14"/>
  <c r="FX25" i="14"/>
  <c r="EZ25" i="14"/>
  <c r="EY25" i="14"/>
  <c r="EX25" i="14"/>
  <c r="EW25" i="14"/>
  <c r="EV25" i="14"/>
  <c r="EU25" i="14"/>
  <c r="ET25" i="14"/>
  <c r="ES25" i="14"/>
  <c r="ER25" i="14"/>
  <c r="EQ25" i="14"/>
  <c r="EP25" i="14"/>
  <c r="EO25" i="14"/>
  <c r="EN25" i="14"/>
  <c r="EM25" i="14"/>
  <c r="EL25" i="14"/>
  <c r="EK25" i="14"/>
  <c r="GM22" i="14"/>
  <c r="GL22" i="14"/>
  <c r="GK22" i="14"/>
  <c r="GJ22" i="14"/>
  <c r="GI22" i="14"/>
  <c r="GH22" i="14"/>
  <c r="GG22" i="14"/>
  <c r="GF22" i="14"/>
  <c r="GE22" i="14"/>
  <c r="GD22" i="14"/>
  <c r="GC22" i="14"/>
  <c r="GB22" i="14"/>
  <c r="GA22" i="14"/>
  <c r="FZ22" i="14"/>
  <c r="FY22" i="14"/>
  <c r="FX22" i="14"/>
  <c r="EZ22" i="14"/>
  <c r="EY22" i="14"/>
  <c r="EX22" i="14"/>
  <c r="EW22" i="14"/>
  <c r="EV22" i="14"/>
  <c r="EU22" i="14"/>
  <c r="ET22" i="14"/>
  <c r="ES22" i="14"/>
  <c r="ER22" i="14"/>
  <c r="EQ22" i="14"/>
  <c r="EP22" i="14"/>
  <c r="EO22" i="14"/>
  <c r="EN22" i="14"/>
  <c r="EM22" i="14"/>
  <c r="EL22" i="14"/>
  <c r="EK22" i="14"/>
  <c r="GM18" i="14"/>
  <c r="GL18" i="14"/>
  <c r="GK18" i="14"/>
  <c r="GJ18" i="14"/>
  <c r="GI18" i="14"/>
  <c r="GH18" i="14"/>
  <c r="GG18" i="14"/>
  <c r="GF18" i="14"/>
  <c r="GE18" i="14"/>
  <c r="GD18" i="14"/>
  <c r="GC18" i="14"/>
  <c r="GB18" i="14"/>
  <c r="GA18" i="14"/>
  <c r="FZ18" i="14"/>
  <c r="FY18" i="14"/>
  <c r="FX18" i="14"/>
  <c r="EZ18" i="14"/>
  <c r="EY18" i="14"/>
  <c r="EX18" i="14"/>
  <c r="EW18" i="14"/>
  <c r="EV18" i="14"/>
  <c r="EU18" i="14"/>
  <c r="ET18" i="14"/>
  <c r="ES18" i="14"/>
  <c r="ER18" i="14"/>
  <c r="EQ18" i="14"/>
  <c r="EP18" i="14"/>
  <c r="EO18" i="14"/>
  <c r="EN18" i="14"/>
  <c r="EM18" i="14"/>
  <c r="EL18" i="14"/>
  <c r="EK18" i="14"/>
  <c r="GM17" i="14"/>
  <c r="GL17" i="14"/>
  <c r="GK17" i="14"/>
  <c r="GJ17" i="14"/>
  <c r="GI17" i="14"/>
  <c r="GH17" i="14"/>
  <c r="GG17" i="14"/>
  <c r="GF17" i="14"/>
  <c r="GE17" i="14"/>
  <c r="GD17" i="14"/>
  <c r="GC17" i="14"/>
  <c r="GB17" i="14"/>
  <c r="GA17" i="14"/>
  <c r="FZ17" i="14"/>
  <c r="FY17" i="14"/>
  <c r="FX17" i="14"/>
  <c r="EZ17" i="14"/>
  <c r="EY17" i="14"/>
  <c r="EX17" i="14"/>
  <c r="EW17" i="14"/>
  <c r="EV17" i="14"/>
  <c r="EU17" i="14"/>
  <c r="ET17" i="14"/>
  <c r="ES17" i="14"/>
  <c r="ER17" i="14"/>
  <c r="EQ17" i="14"/>
  <c r="EP17" i="14"/>
  <c r="EO17" i="14"/>
  <c r="EN17" i="14"/>
  <c r="EM17" i="14"/>
  <c r="EL17" i="14"/>
  <c r="EK17" i="14"/>
  <c r="GM15" i="14"/>
  <c r="GL15" i="14"/>
  <c r="GK15" i="14"/>
  <c r="GJ15" i="14"/>
  <c r="GI15" i="14"/>
  <c r="GH15" i="14"/>
  <c r="GG15" i="14"/>
  <c r="GF15" i="14"/>
  <c r="GE15" i="14"/>
  <c r="GD15" i="14"/>
  <c r="GC15" i="14"/>
  <c r="GB15" i="14"/>
  <c r="GA15" i="14"/>
  <c r="FZ15" i="14"/>
  <c r="FY15" i="14"/>
  <c r="FX15" i="14"/>
  <c r="EZ15" i="14"/>
  <c r="EY15" i="14"/>
  <c r="EX15" i="14"/>
  <c r="EW15" i="14"/>
  <c r="EV15" i="14"/>
  <c r="EU15" i="14"/>
  <c r="ET15" i="14"/>
  <c r="ES15" i="14"/>
  <c r="ER15" i="14"/>
  <c r="EQ15" i="14"/>
  <c r="EP15" i="14"/>
  <c r="EO15" i="14"/>
  <c r="EN15" i="14"/>
  <c r="EM15" i="14"/>
  <c r="EL15" i="14"/>
  <c r="EK15" i="14"/>
  <c r="GM14" i="14"/>
  <c r="GL14" i="14"/>
  <c r="GK14" i="14"/>
  <c r="GJ14" i="14"/>
  <c r="GI14" i="14"/>
  <c r="GH14" i="14"/>
  <c r="GG14" i="14"/>
  <c r="GF14" i="14"/>
  <c r="GE14" i="14"/>
  <c r="GD14" i="14"/>
  <c r="GC14" i="14"/>
  <c r="GB14" i="14"/>
  <c r="GA14" i="14"/>
  <c r="FZ14" i="14"/>
  <c r="FY14" i="14"/>
  <c r="FX14" i="14"/>
  <c r="EZ14" i="14"/>
  <c r="EY14" i="14"/>
  <c r="EX14" i="14"/>
  <c r="EW14" i="14"/>
  <c r="EV14" i="14"/>
  <c r="EU14" i="14"/>
  <c r="ET14" i="14"/>
  <c r="ES14" i="14"/>
  <c r="ER14" i="14"/>
  <c r="EQ14" i="14"/>
  <c r="EP14" i="14"/>
  <c r="EO14" i="14"/>
  <c r="EN14" i="14"/>
  <c r="EM14" i="14"/>
  <c r="EL14" i="14"/>
  <c r="EK14" i="14"/>
  <c r="GM10" i="14"/>
  <c r="GL10" i="14"/>
  <c r="GK10" i="14"/>
  <c r="GJ10" i="14"/>
  <c r="GI10" i="14"/>
  <c r="GH10" i="14"/>
  <c r="GG10" i="14"/>
  <c r="GF10" i="14"/>
  <c r="GE10" i="14"/>
  <c r="GD10" i="14"/>
  <c r="GC10" i="14"/>
  <c r="GB10" i="14"/>
  <c r="GA10" i="14"/>
  <c r="FZ10" i="14"/>
  <c r="FY10" i="14"/>
  <c r="FX10" i="14"/>
  <c r="EZ10" i="14"/>
  <c r="EY10" i="14"/>
  <c r="EX10" i="14"/>
  <c r="EW10" i="14"/>
  <c r="EV10" i="14"/>
  <c r="EU10" i="14"/>
  <c r="ET10" i="14"/>
  <c r="ES10" i="14"/>
  <c r="ER10" i="14"/>
  <c r="EQ10" i="14"/>
  <c r="EP10" i="14"/>
  <c r="EO10" i="14"/>
  <c r="EN10" i="14"/>
  <c r="EM10" i="14"/>
  <c r="EL10" i="14"/>
  <c r="EK10" i="14"/>
  <c r="GM9" i="14"/>
  <c r="GL9" i="14"/>
  <c r="GK9" i="14"/>
  <c r="GJ9" i="14"/>
  <c r="GI9" i="14"/>
  <c r="GH9" i="14"/>
  <c r="GG9" i="14"/>
  <c r="GF9" i="14"/>
  <c r="GE9" i="14"/>
  <c r="GD9" i="14"/>
  <c r="GC9" i="14"/>
  <c r="GB9" i="14"/>
  <c r="GA9" i="14"/>
  <c r="FZ9" i="14"/>
  <c r="FY9" i="14"/>
  <c r="FX9" i="14"/>
  <c r="EZ9" i="14"/>
  <c r="EY9" i="14"/>
  <c r="EX9" i="14"/>
  <c r="EW9" i="14"/>
  <c r="EV9" i="14"/>
  <c r="EU9" i="14"/>
  <c r="ET9" i="14"/>
  <c r="ES9" i="14"/>
  <c r="ER9" i="14"/>
  <c r="EQ9" i="14"/>
  <c r="EP9" i="14"/>
  <c r="EO9" i="14"/>
  <c r="EN9" i="14"/>
  <c r="EM9" i="14"/>
  <c r="EL9" i="14"/>
  <c r="EK9" i="14"/>
  <c r="GM7" i="14"/>
  <c r="GL7" i="14"/>
  <c r="GK7" i="14"/>
  <c r="GJ7" i="14"/>
  <c r="GI7" i="14"/>
  <c r="GH7" i="14"/>
  <c r="GG7" i="14"/>
  <c r="GF7" i="14"/>
  <c r="GE7" i="14"/>
  <c r="GD7" i="14"/>
  <c r="GC7" i="14"/>
  <c r="GB7" i="14"/>
  <c r="GA7" i="14"/>
  <c r="FZ7" i="14"/>
  <c r="FY7" i="14"/>
  <c r="FX7" i="14"/>
  <c r="EZ7" i="14"/>
  <c r="EY7" i="14"/>
  <c r="EX7" i="14"/>
  <c r="EW7" i="14"/>
  <c r="EV7" i="14"/>
  <c r="EU7" i="14"/>
  <c r="ET7" i="14"/>
  <c r="ES7" i="14"/>
  <c r="ER7" i="14"/>
  <c r="EQ7" i="14"/>
  <c r="EP7" i="14"/>
  <c r="EO7" i="14"/>
  <c r="EN7" i="14"/>
  <c r="EM7" i="14"/>
  <c r="EL7" i="14"/>
  <c r="EK7" i="14"/>
  <c r="CC71" i="14"/>
  <c r="CB71" i="14"/>
  <c r="CA71" i="14"/>
  <c r="BZ71" i="14"/>
  <c r="BY71" i="14"/>
  <c r="BX71" i="14"/>
  <c r="BW71" i="14"/>
  <c r="BV71" i="14"/>
  <c r="BJ71" i="14"/>
  <c r="BI71" i="14"/>
  <c r="BH71" i="14"/>
  <c r="BG71" i="14"/>
  <c r="BF71" i="14"/>
  <c r="BE71" i="14"/>
  <c r="BD71" i="14"/>
  <c r="BC71" i="14"/>
  <c r="AO71" i="14"/>
  <c r="AN71" i="14"/>
  <c r="AM71" i="14"/>
  <c r="AL71" i="14"/>
  <c r="AK71" i="14"/>
  <c r="AJ71" i="14"/>
  <c r="AI71" i="14"/>
  <c r="CB87" i="14"/>
  <c r="CA87" i="14"/>
  <c r="BZ87" i="14"/>
  <c r="BY87" i="14"/>
  <c r="BX87" i="14"/>
  <c r="BW87" i="14"/>
  <c r="BV87" i="14"/>
  <c r="BU87" i="14"/>
  <c r="BT87" i="14"/>
  <c r="BS87" i="14"/>
  <c r="BR87" i="14"/>
  <c r="BQ87" i="14"/>
  <c r="BP87" i="14"/>
  <c r="BO87" i="14"/>
  <c r="BN87" i="14"/>
  <c r="BM87" i="14"/>
  <c r="BJ87" i="14"/>
  <c r="BI87" i="14"/>
  <c r="BH87" i="14"/>
  <c r="BG87" i="14"/>
  <c r="BF87" i="14"/>
  <c r="BE87" i="14"/>
  <c r="BD87" i="14"/>
  <c r="BC87" i="14"/>
  <c r="BB87" i="14"/>
  <c r="BA87" i="14"/>
  <c r="AZ87" i="14"/>
  <c r="AY87" i="14"/>
  <c r="AX87" i="14"/>
  <c r="AW87" i="14"/>
  <c r="AV87" i="14"/>
  <c r="AU87" i="14"/>
  <c r="AT87" i="14"/>
  <c r="AO87" i="14"/>
  <c r="AN87" i="14"/>
  <c r="AM87" i="14"/>
  <c r="AL87" i="14"/>
  <c r="AK87" i="14"/>
  <c r="AJ87" i="14"/>
  <c r="AI87" i="14"/>
  <c r="AH87" i="14"/>
  <c r="AG87" i="14"/>
  <c r="AF87" i="14"/>
  <c r="AE87" i="14"/>
  <c r="AD87" i="14"/>
  <c r="AC87" i="14"/>
  <c r="AB87" i="14"/>
  <c r="AA87" i="14"/>
  <c r="Z87" i="14"/>
  <c r="CB84" i="14"/>
  <c r="CA84" i="14"/>
  <c r="BZ84" i="14"/>
  <c r="BY84" i="14"/>
  <c r="BX84" i="14"/>
  <c r="BW84" i="14"/>
  <c r="BV84" i="14"/>
  <c r="BU84" i="14"/>
  <c r="BT84" i="14"/>
  <c r="BS84" i="14"/>
  <c r="BR84" i="14"/>
  <c r="BQ84" i="14"/>
  <c r="BP84" i="14"/>
  <c r="BO84" i="14"/>
  <c r="BN84" i="14"/>
  <c r="BM84" i="14"/>
  <c r="BJ84" i="14"/>
  <c r="BI84" i="14"/>
  <c r="BH84" i="14"/>
  <c r="BG84" i="14"/>
  <c r="BF84" i="14"/>
  <c r="BE84" i="14"/>
  <c r="BD84" i="14"/>
  <c r="BC84" i="14"/>
  <c r="BB84" i="14"/>
  <c r="BA84" i="14"/>
  <c r="AZ84" i="14"/>
  <c r="AY84" i="14"/>
  <c r="AX84" i="14"/>
  <c r="AW84" i="14"/>
  <c r="AV84" i="14"/>
  <c r="AU84" i="14"/>
  <c r="AT84" i="14"/>
  <c r="AO84" i="14"/>
  <c r="AN84" i="14"/>
  <c r="AM84" i="14"/>
  <c r="AL84" i="14"/>
  <c r="AK84" i="14"/>
  <c r="AJ84" i="14"/>
  <c r="AI84" i="14"/>
  <c r="AH84" i="14"/>
  <c r="AG84" i="14"/>
  <c r="AF84" i="14"/>
  <c r="AE84" i="14"/>
  <c r="AD84" i="14"/>
  <c r="AC84" i="14"/>
  <c r="AB84" i="14"/>
  <c r="AA84" i="14"/>
  <c r="Z84" i="14"/>
  <c r="CB81" i="14"/>
  <c r="CA81" i="14"/>
  <c r="BZ81" i="14"/>
  <c r="BY81" i="14"/>
  <c r="BX81" i="14"/>
  <c r="BW81" i="14"/>
  <c r="BV81" i="14"/>
  <c r="BU81" i="14"/>
  <c r="BT81" i="14"/>
  <c r="BS81" i="14"/>
  <c r="BR81" i="14"/>
  <c r="BQ81" i="14"/>
  <c r="BP81" i="14"/>
  <c r="BO81" i="14"/>
  <c r="BN81" i="14"/>
  <c r="BM81" i="14"/>
  <c r="BJ81" i="14"/>
  <c r="BI81" i="14"/>
  <c r="BH81" i="14"/>
  <c r="BG81" i="14"/>
  <c r="BF81" i="14"/>
  <c r="BE81" i="14"/>
  <c r="BD81" i="14"/>
  <c r="BC81" i="14"/>
  <c r="BB81" i="14"/>
  <c r="BA81" i="14"/>
  <c r="AZ81" i="14"/>
  <c r="AY81" i="14"/>
  <c r="AX81" i="14"/>
  <c r="AW81" i="14"/>
  <c r="AV81" i="14"/>
  <c r="AU81" i="14"/>
  <c r="AT81" i="14"/>
  <c r="AO81" i="14"/>
  <c r="AN81" i="14"/>
  <c r="AM81" i="14"/>
  <c r="AL81" i="14"/>
  <c r="AK81" i="14"/>
  <c r="AJ81" i="14"/>
  <c r="AI81" i="14"/>
  <c r="AH81" i="14"/>
  <c r="AG81" i="14"/>
  <c r="AF81" i="14"/>
  <c r="AE81" i="14"/>
  <c r="AD81" i="14"/>
  <c r="AC81" i="14"/>
  <c r="AB81" i="14"/>
  <c r="AA81" i="14"/>
  <c r="Z81" i="14"/>
  <c r="CB80" i="14"/>
  <c r="CA80" i="14"/>
  <c r="BZ80" i="14"/>
  <c r="BY80" i="14"/>
  <c r="BX80" i="14"/>
  <c r="BW80" i="14"/>
  <c r="BV80" i="14"/>
  <c r="BU80" i="14"/>
  <c r="BT80" i="14"/>
  <c r="BS80" i="14"/>
  <c r="BR80" i="14"/>
  <c r="BQ80" i="14"/>
  <c r="BP80" i="14"/>
  <c r="BO80" i="14"/>
  <c r="BN80" i="14"/>
  <c r="BM80" i="14"/>
  <c r="BJ80" i="14"/>
  <c r="BI80" i="14"/>
  <c r="BH80" i="14"/>
  <c r="BG80" i="14"/>
  <c r="BF80" i="14"/>
  <c r="BE80" i="14"/>
  <c r="BD80" i="14"/>
  <c r="BC80" i="14"/>
  <c r="BB80" i="14"/>
  <c r="BA80" i="14"/>
  <c r="AZ80" i="14"/>
  <c r="AY80" i="14"/>
  <c r="AX80" i="14"/>
  <c r="AW80" i="14"/>
  <c r="AV80" i="14"/>
  <c r="AU80" i="14"/>
  <c r="AT80" i="14"/>
  <c r="AO80" i="14"/>
  <c r="AN80" i="14"/>
  <c r="AM80" i="14"/>
  <c r="AL80" i="14"/>
  <c r="AK80" i="14"/>
  <c r="AJ80" i="14"/>
  <c r="AI80" i="14"/>
  <c r="AH80" i="14"/>
  <c r="AG80" i="14"/>
  <c r="AF80" i="14"/>
  <c r="AE80" i="14"/>
  <c r="AD80" i="14"/>
  <c r="AC80" i="14"/>
  <c r="AB80" i="14"/>
  <c r="AA80" i="14"/>
  <c r="Z80" i="14"/>
  <c r="CB79" i="14"/>
  <c r="CA79" i="14"/>
  <c r="BZ79" i="14"/>
  <c r="BY79" i="14"/>
  <c r="BX79" i="14"/>
  <c r="BW79" i="14"/>
  <c r="BV79" i="14"/>
  <c r="BU79" i="14"/>
  <c r="BT79" i="14"/>
  <c r="BS79" i="14"/>
  <c r="BR79" i="14"/>
  <c r="BQ79" i="14"/>
  <c r="BP79" i="14"/>
  <c r="BO79" i="14"/>
  <c r="BN79" i="14"/>
  <c r="BM79" i="14"/>
  <c r="BJ79" i="14"/>
  <c r="BI79" i="14"/>
  <c r="BH79" i="14"/>
  <c r="BG79" i="14"/>
  <c r="BF79" i="14"/>
  <c r="BE79" i="14"/>
  <c r="BD79" i="14"/>
  <c r="BC79" i="14"/>
  <c r="BB79" i="14"/>
  <c r="BA79" i="14"/>
  <c r="AZ79" i="14"/>
  <c r="AY79" i="14"/>
  <c r="AX79" i="14"/>
  <c r="AW79" i="14"/>
  <c r="AV79" i="14"/>
  <c r="AU79" i="14"/>
  <c r="AT79" i="14"/>
  <c r="AO79" i="14"/>
  <c r="AN79" i="14"/>
  <c r="AM79" i="14"/>
  <c r="AL79" i="14"/>
  <c r="AK79" i="14"/>
  <c r="AJ79" i="14"/>
  <c r="AI79" i="14"/>
  <c r="AH79" i="14"/>
  <c r="AG79" i="14"/>
  <c r="AF79" i="14"/>
  <c r="AE79" i="14"/>
  <c r="AD79" i="14"/>
  <c r="AC79" i="14"/>
  <c r="AB79" i="14"/>
  <c r="AA79" i="14"/>
  <c r="Z79" i="14"/>
  <c r="CB78" i="14"/>
  <c r="CA78" i="14"/>
  <c r="BZ78" i="14"/>
  <c r="BY78" i="14"/>
  <c r="BX78" i="14"/>
  <c r="BW78" i="14"/>
  <c r="BV78" i="14"/>
  <c r="BU78" i="14"/>
  <c r="BT78" i="14"/>
  <c r="BS78" i="14"/>
  <c r="BR78" i="14"/>
  <c r="BQ78" i="14"/>
  <c r="BP78" i="14"/>
  <c r="BO78" i="14"/>
  <c r="BN78" i="14"/>
  <c r="BM78" i="14"/>
  <c r="BJ78" i="14"/>
  <c r="BI78" i="14"/>
  <c r="BH78" i="14"/>
  <c r="BG78" i="14"/>
  <c r="BF78" i="14"/>
  <c r="BE78" i="14"/>
  <c r="BD78" i="14"/>
  <c r="BC78" i="14"/>
  <c r="BB78" i="14"/>
  <c r="BA78" i="14"/>
  <c r="AZ78" i="14"/>
  <c r="AY78" i="14"/>
  <c r="AX78" i="14"/>
  <c r="AW78" i="14"/>
  <c r="AV78" i="14"/>
  <c r="AU78" i="14"/>
  <c r="AT78" i="14"/>
  <c r="AO78" i="14"/>
  <c r="AN78" i="14"/>
  <c r="AM78" i="14"/>
  <c r="AL78" i="14"/>
  <c r="AK78" i="14"/>
  <c r="AJ78" i="14"/>
  <c r="AI78" i="14"/>
  <c r="AH78" i="14"/>
  <c r="AG78" i="14"/>
  <c r="AF78" i="14"/>
  <c r="AE78" i="14"/>
  <c r="AD78" i="14"/>
  <c r="AC78" i="14"/>
  <c r="AB78" i="14"/>
  <c r="AA78" i="14"/>
  <c r="Z78" i="14"/>
  <c r="CB77" i="14"/>
  <c r="CA77" i="14"/>
  <c r="BZ77" i="14"/>
  <c r="BY77" i="14"/>
  <c r="BX77" i="14"/>
  <c r="BW77" i="14"/>
  <c r="BV77" i="14"/>
  <c r="BU77" i="14"/>
  <c r="BT77" i="14"/>
  <c r="BS77" i="14"/>
  <c r="BR77" i="14"/>
  <c r="BQ77" i="14"/>
  <c r="BP77" i="14"/>
  <c r="BO77" i="14"/>
  <c r="BN77" i="14"/>
  <c r="BM77" i="14"/>
  <c r="BJ77" i="14"/>
  <c r="BI77" i="14"/>
  <c r="BH77" i="14"/>
  <c r="BG77" i="14"/>
  <c r="BF77" i="14"/>
  <c r="BE77" i="14"/>
  <c r="BD77" i="14"/>
  <c r="BC77" i="14"/>
  <c r="BB77" i="14"/>
  <c r="BA77" i="14"/>
  <c r="AZ77" i="14"/>
  <c r="AY77" i="14"/>
  <c r="AX77" i="14"/>
  <c r="AW77" i="14"/>
  <c r="AV77" i="14"/>
  <c r="AU77" i="14"/>
  <c r="AT77" i="14"/>
  <c r="AO77" i="14"/>
  <c r="AN77" i="14"/>
  <c r="AM77" i="14"/>
  <c r="AL77" i="14"/>
  <c r="AK77" i="14"/>
  <c r="AJ77" i="14"/>
  <c r="AI77" i="14"/>
  <c r="AH77" i="14"/>
  <c r="AG77" i="14"/>
  <c r="AF77" i="14"/>
  <c r="AE77" i="14"/>
  <c r="AD77" i="14"/>
  <c r="AC77" i="14"/>
  <c r="AB77" i="14"/>
  <c r="AA77" i="14"/>
  <c r="Z77" i="14"/>
  <c r="CB76" i="14"/>
  <c r="CA76" i="14"/>
  <c r="BZ76" i="14"/>
  <c r="BY76" i="14"/>
  <c r="BX76" i="14"/>
  <c r="BW76" i="14"/>
  <c r="BV76" i="14"/>
  <c r="BU76" i="14"/>
  <c r="BT76" i="14"/>
  <c r="BS76" i="14"/>
  <c r="BR76" i="14"/>
  <c r="BQ76" i="14"/>
  <c r="BP76" i="14"/>
  <c r="BO76" i="14"/>
  <c r="BN76" i="14"/>
  <c r="BM76" i="14"/>
  <c r="BJ76" i="14"/>
  <c r="BI76" i="14"/>
  <c r="BH76" i="14"/>
  <c r="BG76" i="14"/>
  <c r="BF76" i="14"/>
  <c r="BE76" i="14"/>
  <c r="BD76" i="14"/>
  <c r="BC76" i="14"/>
  <c r="BB76" i="14"/>
  <c r="BA76" i="14"/>
  <c r="AZ76" i="14"/>
  <c r="AY76" i="14"/>
  <c r="AX76" i="14"/>
  <c r="AW76" i="14"/>
  <c r="AV76" i="14"/>
  <c r="AU76" i="14"/>
  <c r="AT76" i="14"/>
  <c r="AO76" i="14"/>
  <c r="AN76" i="14"/>
  <c r="AM76" i="14"/>
  <c r="AL76" i="14"/>
  <c r="AK76" i="14"/>
  <c r="AJ76" i="14"/>
  <c r="AI76" i="14"/>
  <c r="AH76" i="14"/>
  <c r="AG76" i="14"/>
  <c r="AF76" i="14"/>
  <c r="AE76" i="14"/>
  <c r="AD76" i="14"/>
  <c r="AC76" i="14"/>
  <c r="AB76" i="14"/>
  <c r="AA76" i="14"/>
  <c r="Z76" i="14"/>
  <c r="CB74" i="14"/>
  <c r="CA74" i="14"/>
  <c r="BZ74" i="14"/>
  <c r="BY74" i="14"/>
  <c r="BX74" i="14"/>
  <c r="BW74" i="14"/>
  <c r="BV74" i="14"/>
  <c r="BU74" i="14"/>
  <c r="BT74" i="14"/>
  <c r="BS74" i="14"/>
  <c r="BR74" i="14"/>
  <c r="BQ74" i="14"/>
  <c r="BP74" i="14"/>
  <c r="BO74" i="14"/>
  <c r="BN74" i="14"/>
  <c r="BM74" i="14"/>
  <c r="BJ74" i="14"/>
  <c r="BI74" i="14"/>
  <c r="BH74" i="14"/>
  <c r="BG74" i="14"/>
  <c r="BF74" i="14"/>
  <c r="BE74" i="14"/>
  <c r="BD74" i="14"/>
  <c r="BC74" i="14"/>
  <c r="BB74" i="14"/>
  <c r="BA74" i="14"/>
  <c r="AZ74" i="14"/>
  <c r="AY74" i="14"/>
  <c r="AX74" i="14"/>
  <c r="AW74" i="14"/>
  <c r="AV74" i="14"/>
  <c r="AU74" i="14"/>
  <c r="AT74" i="14"/>
  <c r="AO74" i="14"/>
  <c r="AN74" i="14"/>
  <c r="AM74" i="14"/>
  <c r="AL74" i="14"/>
  <c r="AK74" i="14"/>
  <c r="AJ74" i="14"/>
  <c r="AI74" i="14"/>
  <c r="AH74" i="14"/>
  <c r="AG74" i="14"/>
  <c r="AF74" i="14"/>
  <c r="AE74" i="14"/>
  <c r="AD74" i="14"/>
  <c r="AC74" i="14"/>
  <c r="AB74" i="14"/>
  <c r="AA74" i="14"/>
  <c r="Z74" i="14"/>
  <c r="CB73" i="14"/>
  <c r="CA73" i="14"/>
  <c r="BZ73" i="14"/>
  <c r="BY73" i="14"/>
  <c r="BX73" i="14"/>
  <c r="BW73" i="14"/>
  <c r="BV73" i="14"/>
  <c r="BU73" i="14"/>
  <c r="BT73" i="14"/>
  <c r="BS73" i="14"/>
  <c r="BR73" i="14"/>
  <c r="BQ73" i="14"/>
  <c r="BP73" i="14"/>
  <c r="BO73" i="14"/>
  <c r="BN73" i="14"/>
  <c r="BM73" i="14"/>
  <c r="BJ73" i="14"/>
  <c r="BI73" i="14"/>
  <c r="BH73" i="14"/>
  <c r="BG73" i="14"/>
  <c r="BF73" i="14"/>
  <c r="BE73" i="14"/>
  <c r="BD73" i="14"/>
  <c r="BC73" i="14"/>
  <c r="BB73" i="14"/>
  <c r="BA73" i="14"/>
  <c r="AZ73" i="14"/>
  <c r="AY73" i="14"/>
  <c r="AX73" i="14"/>
  <c r="AW73" i="14"/>
  <c r="AV73" i="14"/>
  <c r="AU73" i="14"/>
  <c r="AT73" i="14"/>
  <c r="AO73" i="14"/>
  <c r="AN73" i="14"/>
  <c r="AM73" i="14"/>
  <c r="AL73" i="14"/>
  <c r="AK73" i="14"/>
  <c r="AJ73" i="14"/>
  <c r="AI73" i="14"/>
  <c r="AH73" i="14"/>
  <c r="AG73" i="14"/>
  <c r="AF73" i="14"/>
  <c r="AE73" i="14"/>
  <c r="AD73" i="14"/>
  <c r="AC73" i="14"/>
  <c r="AB73" i="14"/>
  <c r="AA73" i="14"/>
  <c r="Z73" i="14"/>
  <c r="CB72" i="14"/>
  <c r="CA72" i="14"/>
  <c r="BZ72" i="14"/>
  <c r="BY72" i="14"/>
  <c r="BX72" i="14"/>
  <c r="BW72" i="14"/>
  <c r="BV72" i="14"/>
  <c r="BU72" i="14"/>
  <c r="BT72" i="14"/>
  <c r="BS72" i="14"/>
  <c r="BR72" i="14"/>
  <c r="BQ72" i="14"/>
  <c r="BP72" i="14"/>
  <c r="BO72" i="14"/>
  <c r="BN72" i="14"/>
  <c r="BM72" i="14"/>
  <c r="BJ72" i="14"/>
  <c r="BI72" i="14"/>
  <c r="BH72" i="14"/>
  <c r="BG72" i="14"/>
  <c r="BF72" i="14"/>
  <c r="BE72" i="14"/>
  <c r="BD72" i="14"/>
  <c r="BC72" i="14"/>
  <c r="BB72" i="14"/>
  <c r="BA72" i="14"/>
  <c r="AZ72" i="14"/>
  <c r="AY72" i="14"/>
  <c r="AX72" i="14"/>
  <c r="AW72" i="14"/>
  <c r="AV72" i="14"/>
  <c r="AU72" i="14"/>
  <c r="AT72" i="14"/>
  <c r="AO72" i="14"/>
  <c r="AN72" i="14"/>
  <c r="AM72" i="14"/>
  <c r="AL72" i="14"/>
  <c r="AK72" i="14"/>
  <c r="AJ72" i="14"/>
  <c r="AI72" i="14"/>
  <c r="AH72" i="14"/>
  <c r="AG72" i="14"/>
  <c r="AF72" i="14"/>
  <c r="AE72" i="14"/>
  <c r="AD72" i="14"/>
  <c r="AC72" i="14"/>
  <c r="AB72" i="14"/>
  <c r="AA72" i="14"/>
  <c r="Z72" i="14"/>
  <c r="CB67" i="14"/>
  <c r="CA67" i="14"/>
  <c r="BZ67" i="14"/>
  <c r="BY67" i="14"/>
  <c r="BX67" i="14"/>
  <c r="BW67" i="14"/>
  <c r="BV67" i="14"/>
  <c r="BU67" i="14"/>
  <c r="BT67" i="14"/>
  <c r="BS67" i="14"/>
  <c r="BR67" i="14"/>
  <c r="BQ67" i="14"/>
  <c r="BP67" i="14"/>
  <c r="BO67" i="14"/>
  <c r="BN67" i="14"/>
  <c r="BM67" i="14"/>
  <c r="BJ67" i="14"/>
  <c r="BI67" i="14"/>
  <c r="BH67" i="14"/>
  <c r="BG67" i="14"/>
  <c r="BF67" i="14"/>
  <c r="BE67" i="14"/>
  <c r="BD67" i="14"/>
  <c r="BC67" i="14"/>
  <c r="BB67" i="14"/>
  <c r="BA67" i="14"/>
  <c r="AZ67" i="14"/>
  <c r="AY67" i="14"/>
  <c r="AX67" i="14"/>
  <c r="AW67" i="14"/>
  <c r="AV67" i="14"/>
  <c r="AU67" i="14"/>
  <c r="AT67" i="14"/>
  <c r="AO67" i="14"/>
  <c r="AN67" i="14"/>
  <c r="AM67" i="14"/>
  <c r="AL67" i="14"/>
  <c r="AK67" i="14"/>
  <c r="AJ67" i="14"/>
  <c r="AI67" i="14"/>
  <c r="AH67" i="14"/>
  <c r="AG67" i="14"/>
  <c r="AF67" i="14"/>
  <c r="AE67" i="14"/>
  <c r="AD67" i="14"/>
  <c r="AC67" i="14"/>
  <c r="AB67" i="14"/>
  <c r="AA67" i="14"/>
  <c r="Z67" i="14"/>
  <c r="CB66" i="14"/>
  <c r="CA66" i="14"/>
  <c r="BZ66" i="14"/>
  <c r="BY66" i="14"/>
  <c r="BX66" i="14"/>
  <c r="BW66" i="14"/>
  <c r="BV66" i="14"/>
  <c r="BU66" i="14"/>
  <c r="BT66" i="14"/>
  <c r="BS66" i="14"/>
  <c r="BR66" i="14"/>
  <c r="BQ66" i="14"/>
  <c r="BP66" i="14"/>
  <c r="BO66" i="14"/>
  <c r="BN66" i="14"/>
  <c r="BM66" i="14"/>
  <c r="BJ66" i="14"/>
  <c r="BI66" i="14"/>
  <c r="BH66" i="14"/>
  <c r="BG66" i="14"/>
  <c r="BF66" i="14"/>
  <c r="BE66" i="14"/>
  <c r="BD66" i="14"/>
  <c r="BC66" i="14"/>
  <c r="BB66" i="14"/>
  <c r="BA66" i="14"/>
  <c r="AZ66" i="14"/>
  <c r="AY66" i="14"/>
  <c r="AX66" i="14"/>
  <c r="AW66" i="14"/>
  <c r="AV66" i="14"/>
  <c r="AU66" i="14"/>
  <c r="AT66" i="14"/>
  <c r="AO66" i="14"/>
  <c r="AN66" i="14"/>
  <c r="AM66" i="14"/>
  <c r="AL66" i="14"/>
  <c r="AK66" i="14"/>
  <c r="AJ66" i="14"/>
  <c r="AI66" i="14"/>
  <c r="AH66" i="14"/>
  <c r="AG66" i="14"/>
  <c r="AF66" i="14"/>
  <c r="AE66" i="14"/>
  <c r="AD66" i="14"/>
  <c r="AC66" i="14"/>
  <c r="AB66" i="14"/>
  <c r="AA66" i="14"/>
  <c r="Z66" i="14"/>
  <c r="CB60" i="14"/>
  <c r="CA60" i="14"/>
  <c r="BZ60" i="14"/>
  <c r="BY60" i="14"/>
  <c r="BX60" i="14"/>
  <c r="BW60" i="14"/>
  <c r="BV60" i="14"/>
  <c r="BU60" i="14"/>
  <c r="BT60" i="14"/>
  <c r="BS60" i="14"/>
  <c r="BR60" i="14"/>
  <c r="BQ60" i="14"/>
  <c r="BP60" i="14"/>
  <c r="BO60" i="14"/>
  <c r="BN60" i="14"/>
  <c r="BM60" i="14"/>
  <c r="BJ60" i="14"/>
  <c r="BI60" i="14"/>
  <c r="BH60" i="14"/>
  <c r="BG60" i="14"/>
  <c r="BF60" i="14"/>
  <c r="BE60" i="14"/>
  <c r="BD60" i="14"/>
  <c r="BC60" i="14"/>
  <c r="BB60" i="14"/>
  <c r="BA60" i="14"/>
  <c r="AZ60" i="14"/>
  <c r="AY60" i="14"/>
  <c r="AX60" i="14"/>
  <c r="AW60" i="14"/>
  <c r="AV60" i="14"/>
  <c r="AU60" i="14"/>
  <c r="AT60" i="14"/>
  <c r="AO60" i="14"/>
  <c r="AN60" i="14"/>
  <c r="AM60" i="14"/>
  <c r="AL60" i="14"/>
  <c r="AK60" i="14"/>
  <c r="AJ60" i="14"/>
  <c r="AI60" i="14"/>
  <c r="AH60" i="14"/>
  <c r="AG60" i="14"/>
  <c r="AF60" i="14"/>
  <c r="AE60" i="14"/>
  <c r="AD60" i="14"/>
  <c r="AC60" i="14"/>
  <c r="AB60" i="14"/>
  <c r="AA60" i="14"/>
  <c r="Z60" i="14"/>
  <c r="CB59" i="14"/>
  <c r="CA59" i="14"/>
  <c r="BZ59" i="14"/>
  <c r="BY59" i="14"/>
  <c r="BX59" i="14"/>
  <c r="BW59" i="14"/>
  <c r="BV59" i="14"/>
  <c r="BU59" i="14"/>
  <c r="BT59" i="14"/>
  <c r="BS59" i="14"/>
  <c r="BR59" i="14"/>
  <c r="BQ59" i="14"/>
  <c r="BP59" i="14"/>
  <c r="BO59" i="14"/>
  <c r="BN59" i="14"/>
  <c r="BM59" i="14"/>
  <c r="BJ59" i="14"/>
  <c r="BI59" i="14"/>
  <c r="BH59" i="14"/>
  <c r="BG59" i="14"/>
  <c r="BF59" i="14"/>
  <c r="BE59" i="14"/>
  <c r="BD59" i="14"/>
  <c r="BC59" i="14"/>
  <c r="BB59" i="14"/>
  <c r="BA59" i="14"/>
  <c r="AZ59" i="14"/>
  <c r="AY59" i="14"/>
  <c r="AX59" i="14"/>
  <c r="AW59" i="14"/>
  <c r="AV59" i="14"/>
  <c r="AU59" i="14"/>
  <c r="AT59" i="14"/>
  <c r="AO59" i="14"/>
  <c r="AN59" i="14"/>
  <c r="AM59" i="14"/>
  <c r="AL59" i="14"/>
  <c r="AK59" i="14"/>
  <c r="AJ59" i="14"/>
  <c r="AI59" i="14"/>
  <c r="AH59" i="14"/>
  <c r="AG59" i="14"/>
  <c r="AF59" i="14"/>
  <c r="AE59" i="14"/>
  <c r="AD59" i="14"/>
  <c r="AC59" i="14"/>
  <c r="AB59" i="14"/>
  <c r="AA59" i="14"/>
  <c r="Z59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CB52" i="14"/>
  <c r="CA52" i="14"/>
  <c r="BZ52" i="14"/>
  <c r="BY52" i="14"/>
  <c r="BX52" i="14"/>
  <c r="BW52" i="14"/>
  <c r="BV52" i="14"/>
  <c r="BU52" i="14"/>
  <c r="BT52" i="14"/>
  <c r="BS52" i="14"/>
  <c r="BR52" i="14"/>
  <c r="BQ52" i="14"/>
  <c r="BP52" i="14"/>
  <c r="BO52" i="14"/>
  <c r="BN52" i="14"/>
  <c r="BM52" i="14"/>
  <c r="BJ52" i="14"/>
  <c r="BI52" i="14"/>
  <c r="BH52" i="14"/>
  <c r="BG52" i="14"/>
  <c r="BF52" i="14"/>
  <c r="BE52" i="14"/>
  <c r="BD52" i="14"/>
  <c r="BC52" i="14"/>
  <c r="BB52" i="14"/>
  <c r="BA52" i="14"/>
  <c r="AZ52" i="14"/>
  <c r="AY52" i="14"/>
  <c r="AX52" i="14"/>
  <c r="AW52" i="14"/>
  <c r="AV52" i="14"/>
  <c r="AU52" i="14"/>
  <c r="AT52" i="14"/>
  <c r="AO52" i="14"/>
  <c r="AN52" i="14"/>
  <c r="AM52" i="14"/>
  <c r="AL52" i="14"/>
  <c r="AK52" i="14"/>
  <c r="AJ52" i="14"/>
  <c r="AI52" i="14"/>
  <c r="AH52" i="14"/>
  <c r="AG52" i="14"/>
  <c r="AF52" i="14"/>
  <c r="AE52" i="14"/>
  <c r="AD52" i="14"/>
  <c r="AC52" i="14"/>
  <c r="AB52" i="14"/>
  <c r="AA52" i="14"/>
  <c r="Z52" i="14"/>
  <c r="CB51" i="14"/>
  <c r="CA51" i="14"/>
  <c r="BZ51" i="14"/>
  <c r="BY51" i="14"/>
  <c r="BX51" i="14"/>
  <c r="BW51" i="14"/>
  <c r="BV51" i="14"/>
  <c r="BU51" i="14"/>
  <c r="BT51" i="14"/>
  <c r="BS51" i="14"/>
  <c r="BR51" i="14"/>
  <c r="BQ51" i="14"/>
  <c r="BP51" i="14"/>
  <c r="BO51" i="14"/>
  <c r="BN51" i="14"/>
  <c r="BM51" i="14"/>
  <c r="BJ51" i="14"/>
  <c r="BI51" i="14"/>
  <c r="BH51" i="14"/>
  <c r="BG51" i="14"/>
  <c r="BF51" i="14"/>
  <c r="BE51" i="14"/>
  <c r="BD51" i="14"/>
  <c r="BC51" i="14"/>
  <c r="BB51" i="14"/>
  <c r="BA51" i="14"/>
  <c r="AZ51" i="14"/>
  <c r="AY51" i="14"/>
  <c r="AX51" i="14"/>
  <c r="AW51" i="14"/>
  <c r="AV51" i="14"/>
  <c r="AU51" i="14"/>
  <c r="AT51" i="14"/>
  <c r="AO51" i="14"/>
  <c r="AN51" i="14"/>
  <c r="AM51" i="14"/>
  <c r="AL51" i="14"/>
  <c r="AK51" i="14"/>
  <c r="AJ51" i="14"/>
  <c r="AI51" i="14"/>
  <c r="AH51" i="14"/>
  <c r="AG51" i="14"/>
  <c r="AF51" i="14"/>
  <c r="AE51" i="14"/>
  <c r="AD51" i="14"/>
  <c r="AC51" i="14"/>
  <c r="AB51" i="14"/>
  <c r="AA51" i="14"/>
  <c r="Z51" i="14"/>
  <c r="CB49" i="14"/>
  <c r="CA49" i="14"/>
  <c r="BZ49" i="14"/>
  <c r="BY49" i="14"/>
  <c r="BX49" i="14"/>
  <c r="BW49" i="14"/>
  <c r="BV49" i="14"/>
  <c r="BU49" i="14"/>
  <c r="BT49" i="14"/>
  <c r="BS49" i="14"/>
  <c r="BR49" i="14"/>
  <c r="BQ49" i="14"/>
  <c r="BP49" i="14"/>
  <c r="BO49" i="14"/>
  <c r="BN49" i="14"/>
  <c r="BM49" i="14"/>
  <c r="BJ49" i="14"/>
  <c r="BI49" i="14"/>
  <c r="BH49" i="14"/>
  <c r="BG49" i="14"/>
  <c r="BF49" i="14"/>
  <c r="BE49" i="14"/>
  <c r="BD49" i="14"/>
  <c r="BC49" i="14"/>
  <c r="BB49" i="14"/>
  <c r="BA49" i="14"/>
  <c r="AZ49" i="14"/>
  <c r="AY49" i="14"/>
  <c r="AX49" i="14"/>
  <c r="AW49" i="14"/>
  <c r="AV49" i="14"/>
  <c r="AU49" i="14"/>
  <c r="AT49" i="14"/>
  <c r="AO49" i="14"/>
  <c r="AN49" i="14"/>
  <c r="AM49" i="14"/>
  <c r="AL49" i="14"/>
  <c r="AK49" i="14"/>
  <c r="AJ49" i="14"/>
  <c r="AI49" i="14"/>
  <c r="AH49" i="14"/>
  <c r="AG49" i="14"/>
  <c r="AF49" i="14"/>
  <c r="AE49" i="14"/>
  <c r="AD49" i="14"/>
  <c r="AC49" i="14"/>
  <c r="AB49" i="14"/>
  <c r="AA49" i="14"/>
  <c r="Z49" i="14"/>
  <c r="CB47" i="14"/>
  <c r="CA47" i="14"/>
  <c r="BZ47" i="14"/>
  <c r="BY47" i="14"/>
  <c r="BX47" i="14"/>
  <c r="BW47" i="14"/>
  <c r="BV47" i="14"/>
  <c r="BU47" i="14"/>
  <c r="BT47" i="14"/>
  <c r="BS47" i="14"/>
  <c r="BR47" i="14"/>
  <c r="BQ47" i="14"/>
  <c r="BP47" i="14"/>
  <c r="BO47" i="14"/>
  <c r="BN47" i="14"/>
  <c r="BM47" i="14"/>
  <c r="BJ47" i="14"/>
  <c r="BI47" i="14"/>
  <c r="BH47" i="14"/>
  <c r="BG47" i="14"/>
  <c r="BF47" i="14"/>
  <c r="BE47" i="14"/>
  <c r="BD47" i="14"/>
  <c r="BC47" i="14"/>
  <c r="BB47" i="14"/>
  <c r="BA47" i="14"/>
  <c r="AZ47" i="14"/>
  <c r="AY47" i="14"/>
  <c r="AX47" i="14"/>
  <c r="AW47" i="14"/>
  <c r="AV47" i="14"/>
  <c r="AU47" i="14"/>
  <c r="AT47" i="14"/>
  <c r="AO47" i="14"/>
  <c r="AN47" i="14"/>
  <c r="AM47" i="14"/>
  <c r="AL47" i="14"/>
  <c r="AK47" i="14"/>
  <c r="AJ47" i="14"/>
  <c r="AI47" i="14"/>
  <c r="AH47" i="14"/>
  <c r="AG47" i="14"/>
  <c r="AF47" i="14"/>
  <c r="AE47" i="14"/>
  <c r="AD47" i="14"/>
  <c r="AC47" i="14"/>
  <c r="AB47" i="14"/>
  <c r="AA47" i="14"/>
  <c r="Z47" i="14"/>
  <c r="CB44" i="14"/>
  <c r="CA44" i="14"/>
  <c r="BZ44" i="14"/>
  <c r="BY44" i="14"/>
  <c r="BX44" i="14"/>
  <c r="BW44" i="14"/>
  <c r="BV44" i="14"/>
  <c r="BU44" i="14"/>
  <c r="BT44" i="14"/>
  <c r="BS44" i="14"/>
  <c r="BR44" i="14"/>
  <c r="BQ44" i="14"/>
  <c r="BP44" i="14"/>
  <c r="BO44" i="14"/>
  <c r="BN44" i="14"/>
  <c r="BM44" i="14"/>
  <c r="BJ44" i="14"/>
  <c r="BI44" i="14"/>
  <c r="BH44" i="14"/>
  <c r="BG44" i="14"/>
  <c r="BF44" i="14"/>
  <c r="BE44" i="14"/>
  <c r="BD44" i="14"/>
  <c r="BC44" i="14"/>
  <c r="BB44" i="14"/>
  <c r="BA44" i="14"/>
  <c r="AZ44" i="14"/>
  <c r="AY44" i="14"/>
  <c r="AX44" i="14"/>
  <c r="AW44" i="14"/>
  <c r="AV44" i="14"/>
  <c r="AU44" i="14"/>
  <c r="AT44" i="14"/>
  <c r="AO44" i="14"/>
  <c r="AN44" i="14"/>
  <c r="AM44" i="14"/>
  <c r="AL44" i="14"/>
  <c r="AK44" i="14"/>
  <c r="AJ44" i="14"/>
  <c r="AI44" i="14"/>
  <c r="AH44" i="14"/>
  <c r="AG44" i="14"/>
  <c r="AF44" i="14"/>
  <c r="AE44" i="14"/>
  <c r="AD44" i="14"/>
  <c r="AC44" i="14"/>
  <c r="AB44" i="14"/>
  <c r="AA44" i="14"/>
  <c r="Z44" i="14"/>
  <c r="CB43" i="14"/>
  <c r="CA43" i="14"/>
  <c r="BZ43" i="14"/>
  <c r="BY43" i="14"/>
  <c r="BX43" i="14"/>
  <c r="BW43" i="14"/>
  <c r="BV43" i="14"/>
  <c r="BU43" i="14"/>
  <c r="BT43" i="14"/>
  <c r="BS43" i="14"/>
  <c r="BR43" i="14"/>
  <c r="BQ43" i="14"/>
  <c r="BP43" i="14"/>
  <c r="BO43" i="14"/>
  <c r="BN43" i="14"/>
  <c r="BM43" i="14"/>
  <c r="BJ43" i="14"/>
  <c r="BI43" i="14"/>
  <c r="BH43" i="14"/>
  <c r="BG43" i="14"/>
  <c r="BF43" i="14"/>
  <c r="BE43" i="14"/>
  <c r="BD43" i="14"/>
  <c r="BC43" i="14"/>
  <c r="BB43" i="14"/>
  <c r="BA43" i="14"/>
  <c r="AZ43" i="14"/>
  <c r="AY43" i="14"/>
  <c r="AX43" i="14"/>
  <c r="AW43" i="14"/>
  <c r="AV43" i="14"/>
  <c r="AU43" i="14"/>
  <c r="AT43" i="14"/>
  <c r="AO43" i="14"/>
  <c r="AN43" i="14"/>
  <c r="AM43" i="14"/>
  <c r="AL43" i="14"/>
  <c r="AK43" i="14"/>
  <c r="AJ43" i="14"/>
  <c r="AI43" i="14"/>
  <c r="AH43" i="14"/>
  <c r="AG43" i="14"/>
  <c r="AF43" i="14"/>
  <c r="AE43" i="14"/>
  <c r="AD43" i="14"/>
  <c r="AC43" i="14"/>
  <c r="AB43" i="14"/>
  <c r="AA43" i="14"/>
  <c r="Z43" i="14"/>
  <c r="CB42" i="14"/>
  <c r="CA42" i="14"/>
  <c r="BZ42" i="14"/>
  <c r="BY42" i="14"/>
  <c r="BX42" i="14"/>
  <c r="BW42" i="14"/>
  <c r="BV42" i="14"/>
  <c r="BU42" i="14"/>
  <c r="BT42" i="14"/>
  <c r="BS42" i="14"/>
  <c r="BR42" i="14"/>
  <c r="BQ42" i="14"/>
  <c r="BP42" i="14"/>
  <c r="BO42" i="14"/>
  <c r="BN42" i="14"/>
  <c r="BM42" i="14"/>
  <c r="BJ42" i="14"/>
  <c r="BI42" i="14"/>
  <c r="BH42" i="14"/>
  <c r="BG42" i="14"/>
  <c r="BF42" i="14"/>
  <c r="BE42" i="14"/>
  <c r="BD42" i="14"/>
  <c r="BC42" i="14"/>
  <c r="BB42" i="14"/>
  <c r="BA42" i="14"/>
  <c r="AZ42" i="14"/>
  <c r="AY42" i="14"/>
  <c r="AX42" i="14"/>
  <c r="AW42" i="14"/>
  <c r="AV42" i="14"/>
  <c r="AU42" i="14"/>
  <c r="AT42" i="14"/>
  <c r="AO42" i="14"/>
  <c r="AN42" i="14"/>
  <c r="AM42" i="14"/>
  <c r="AL42" i="14"/>
  <c r="AK42" i="14"/>
  <c r="AJ42" i="14"/>
  <c r="AI42" i="14"/>
  <c r="AH42" i="14"/>
  <c r="AG42" i="14"/>
  <c r="AF42" i="14"/>
  <c r="AE42" i="14"/>
  <c r="AD42" i="14"/>
  <c r="AC42" i="14"/>
  <c r="AB42" i="14"/>
  <c r="AA42" i="14"/>
  <c r="Z42" i="14"/>
  <c r="CB34" i="14"/>
  <c r="CA34" i="14"/>
  <c r="BZ34" i="14"/>
  <c r="BY34" i="14"/>
  <c r="BX34" i="14"/>
  <c r="BW34" i="14"/>
  <c r="BV34" i="14"/>
  <c r="BU34" i="14"/>
  <c r="BT34" i="14"/>
  <c r="BS34" i="14"/>
  <c r="BR34" i="14"/>
  <c r="BQ34" i="14"/>
  <c r="BP34" i="14"/>
  <c r="BO34" i="14"/>
  <c r="BN34" i="14"/>
  <c r="BM34" i="14"/>
  <c r="BJ34" i="14"/>
  <c r="BI34" i="14"/>
  <c r="BH34" i="14"/>
  <c r="BG34" i="14"/>
  <c r="BF34" i="14"/>
  <c r="BE34" i="14"/>
  <c r="BD34" i="14"/>
  <c r="BC34" i="14"/>
  <c r="BB34" i="14"/>
  <c r="BA34" i="14"/>
  <c r="AZ34" i="14"/>
  <c r="AY34" i="14"/>
  <c r="AX34" i="14"/>
  <c r="AW34" i="14"/>
  <c r="AV34" i="14"/>
  <c r="AU34" i="14"/>
  <c r="AT34" i="14"/>
  <c r="AO34" i="14"/>
  <c r="AN34" i="14"/>
  <c r="AM34" i="14"/>
  <c r="AL34" i="14"/>
  <c r="AK34" i="14"/>
  <c r="AJ34" i="14"/>
  <c r="AI34" i="14"/>
  <c r="AH34" i="14"/>
  <c r="AG34" i="14"/>
  <c r="AF34" i="14"/>
  <c r="AE34" i="14"/>
  <c r="AD34" i="14"/>
  <c r="AC34" i="14"/>
  <c r="AB34" i="14"/>
  <c r="AA34" i="14"/>
  <c r="Z34" i="14"/>
  <c r="CB33" i="14"/>
  <c r="CA33" i="14"/>
  <c r="BZ33" i="14"/>
  <c r="BY33" i="14"/>
  <c r="BX33" i="14"/>
  <c r="BW33" i="14"/>
  <c r="BV33" i="14"/>
  <c r="BU33" i="14"/>
  <c r="BT33" i="14"/>
  <c r="BS33" i="14"/>
  <c r="BR33" i="14"/>
  <c r="BQ33" i="14"/>
  <c r="BP33" i="14"/>
  <c r="BO33" i="14"/>
  <c r="BN33" i="14"/>
  <c r="BM33" i="14"/>
  <c r="BJ33" i="14"/>
  <c r="BI33" i="14"/>
  <c r="BH33" i="14"/>
  <c r="BG33" i="14"/>
  <c r="BF33" i="14"/>
  <c r="BE33" i="14"/>
  <c r="BD33" i="14"/>
  <c r="BC33" i="14"/>
  <c r="BB33" i="14"/>
  <c r="BA33" i="14"/>
  <c r="AZ33" i="14"/>
  <c r="AY33" i="14"/>
  <c r="AX33" i="14"/>
  <c r="AW33" i="14"/>
  <c r="AV33" i="14"/>
  <c r="AU33" i="14"/>
  <c r="AT33" i="14"/>
  <c r="AO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CB31" i="14"/>
  <c r="CA31" i="14"/>
  <c r="BZ31" i="14"/>
  <c r="BY31" i="14"/>
  <c r="BX31" i="14"/>
  <c r="BW31" i="14"/>
  <c r="BV31" i="14"/>
  <c r="BU31" i="14"/>
  <c r="BT31" i="14"/>
  <c r="BS31" i="14"/>
  <c r="BR31" i="14"/>
  <c r="BQ31" i="14"/>
  <c r="BP31" i="14"/>
  <c r="BO31" i="14"/>
  <c r="BN31" i="14"/>
  <c r="BM31" i="14"/>
  <c r="BJ31" i="14"/>
  <c r="BI31" i="14"/>
  <c r="BH31" i="14"/>
  <c r="BG31" i="14"/>
  <c r="BF31" i="14"/>
  <c r="BE31" i="14"/>
  <c r="BD31" i="14"/>
  <c r="BC31" i="14"/>
  <c r="BB31" i="14"/>
  <c r="BA31" i="14"/>
  <c r="AZ31" i="14"/>
  <c r="AY31" i="14"/>
  <c r="AX31" i="14"/>
  <c r="AW31" i="14"/>
  <c r="AV31" i="14"/>
  <c r="AU31" i="14"/>
  <c r="AT31" i="14"/>
  <c r="AO31" i="14"/>
  <c r="AN31" i="14"/>
  <c r="AM31" i="14"/>
  <c r="AL31" i="14"/>
  <c r="AK31" i="14"/>
  <c r="AJ31" i="14"/>
  <c r="AI31" i="14"/>
  <c r="AH31" i="14"/>
  <c r="AG31" i="14"/>
  <c r="AF31" i="14"/>
  <c r="AE31" i="14"/>
  <c r="AD31" i="14"/>
  <c r="AC31" i="14"/>
  <c r="AB31" i="14"/>
  <c r="AA31" i="14"/>
  <c r="Z31" i="14"/>
  <c r="CB25" i="14"/>
  <c r="CA25" i="14"/>
  <c r="BZ25" i="14"/>
  <c r="BY25" i="14"/>
  <c r="BX25" i="14"/>
  <c r="BW25" i="14"/>
  <c r="BV25" i="14"/>
  <c r="BU25" i="14"/>
  <c r="BT25" i="14"/>
  <c r="BS25" i="14"/>
  <c r="BR25" i="14"/>
  <c r="BQ25" i="14"/>
  <c r="BP25" i="14"/>
  <c r="BO25" i="14"/>
  <c r="BN25" i="14"/>
  <c r="BM25" i="14"/>
  <c r="BJ25" i="14"/>
  <c r="BI25" i="14"/>
  <c r="BH25" i="14"/>
  <c r="BG25" i="14"/>
  <c r="BF25" i="14"/>
  <c r="BE25" i="14"/>
  <c r="BD25" i="14"/>
  <c r="BC25" i="14"/>
  <c r="BB25" i="14"/>
  <c r="BA25" i="14"/>
  <c r="AZ25" i="14"/>
  <c r="AY25" i="14"/>
  <c r="AX25" i="14"/>
  <c r="AW25" i="14"/>
  <c r="AV25" i="14"/>
  <c r="AU25" i="14"/>
  <c r="AT25" i="14"/>
  <c r="AO25" i="14"/>
  <c r="AN25" i="14"/>
  <c r="AM25" i="14"/>
  <c r="AL25" i="14"/>
  <c r="AK25" i="14"/>
  <c r="AJ25" i="14"/>
  <c r="AI25" i="14"/>
  <c r="AH25" i="14"/>
  <c r="AG25" i="14"/>
  <c r="AF25" i="14"/>
  <c r="AE25" i="14"/>
  <c r="AD25" i="14"/>
  <c r="AC25" i="14"/>
  <c r="AB25" i="14"/>
  <c r="AA25" i="14"/>
  <c r="Z25" i="14"/>
  <c r="CB22" i="14"/>
  <c r="CA22" i="14"/>
  <c r="BZ22" i="14"/>
  <c r="BY22" i="14"/>
  <c r="BX22" i="14"/>
  <c r="BW22" i="14"/>
  <c r="BV22" i="14"/>
  <c r="BU22" i="14"/>
  <c r="BT22" i="14"/>
  <c r="BS22" i="14"/>
  <c r="BR22" i="14"/>
  <c r="BQ22" i="14"/>
  <c r="BP22" i="14"/>
  <c r="BO22" i="14"/>
  <c r="BN22" i="14"/>
  <c r="BM22" i="14"/>
  <c r="BJ22" i="14"/>
  <c r="BI22" i="14"/>
  <c r="BH22" i="14"/>
  <c r="BG22" i="14"/>
  <c r="BF22" i="14"/>
  <c r="BE22" i="14"/>
  <c r="BD22" i="14"/>
  <c r="BC22" i="14"/>
  <c r="BB22" i="14"/>
  <c r="BA22" i="14"/>
  <c r="AZ22" i="14"/>
  <c r="AY22" i="14"/>
  <c r="AX22" i="14"/>
  <c r="AW22" i="14"/>
  <c r="AV22" i="14"/>
  <c r="AU22" i="14"/>
  <c r="AT22" i="14"/>
  <c r="AO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AA22" i="14"/>
  <c r="Z22" i="14"/>
  <c r="CB18" i="14"/>
  <c r="CA18" i="14"/>
  <c r="BZ18" i="14"/>
  <c r="BY18" i="14"/>
  <c r="BX18" i="14"/>
  <c r="BW18" i="14"/>
  <c r="BV18" i="14"/>
  <c r="BU18" i="14"/>
  <c r="BT18" i="14"/>
  <c r="BS18" i="14"/>
  <c r="BR18" i="14"/>
  <c r="BQ18" i="14"/>
  <c r="BP18" i="14"/>
  <c r="BO18" i="14"/>
  <c r="BN18" i="14"/>
  <c r="BM18" i="14"/>
  <c r="BJ18" i="14"/>
  <c r="BI18" i="14"/>
  <c r="BH18" i="14"/>
  <c r="BG18" i="14"/>
  <c r="BF18" i="14"/>
  <c r="BE18" i="14"/>
  <c r="BD18" i="14"/>
  <c r="BC18" i="14"/>
  <c r="BB18" i="14"/>
  <c r="BA18" i="14"/>
  <c r="AZ18" i="14"/>
  <c r="AY18" i="14"/>
  <c r="AX18" i="14"/>
  <c r="AW18" i="14"/>
  <c r="AV18" i="14"/>
  <c r="AU18" i="14"/>
  <c r="AT18" i="14"/>
  <c r="AO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A18" i="14"/>
  <c r="Z18" i="14"/>
  <c r="CB17" i="14"/>
  <c r="CA17" i="14"/>
  <c r="BZ17" i="14"/>
  <c r="BY17" i="14"/>
  <c r="BX17" i="14"/>
  <c r="BW17" i="14"/>
  <c r="BV17" i="14"/>
  <c r="BU17" i="14"/>
  <c r="BT17" i="14"/>
  <c r="BS17" i="14"/>
  <c r="BR17" i="14"/>
  <c r="BQ17" i="14"/>
  <c r="BP17" i="14"/>
  <c r="BO17" i="14"/>
  <c r="BN17" i="14"/>
  <c r="BM17" i="14"/>
  <c r="BJ17" i="14"/>
  <c r="BI17" i="14"/>
  <c r="BH17" i="14"/>
  <c r="BG17" i="14"/>
  <c r="BF17" i="14"/>
  <c r="BE17" i="14"/>
  <c r="BD17" i="14"/>
  <c r="BC17" i="14"/>
  <c r="BB17" i="14"/>
  <c r="BA17" i="14"/>
  <c r="AZ17" i="14"/>
  <c r="AY17" i="14"/>
  <c r="AX17" i="14"/>
  <c r="AW17" i="14"/>
  <c r="AV17" i="14"/>
  <c r="AU17" i="14"/>
  <c r="AT17" i="14"/>
  <c r="AO17" i="14"/>
  <c r="AN17" i="14"/>
  <c r="AM17" i="14"/>
  <c r="AL17" i="14"/>
  <c r="AK17" i="14"/>
  <c r="AJ17" i="14"/>
  <c r="AI17" i="14"/>
  <c r="AH17" i="14"/>
  <c r="AG17" i="14"/>
  <c r="AF17" i="14"/>
  <c r="AE17" i="14"/>
  <c r="AD17" i="14"/>
  <c r="AC17" i="14"/>
  <c r="AB17" i="14"/>
  <c r="AA17" i="14"/>
  <c r="Z17" i="14"/>
  <c r="CB15" i="14"/>
  <c r="CA15" i="14"/>
  <c r="BZ15" i="14"/>
  <c r="BY15" i="14"/>
  <c r="BX15" i="14"/>
  <c r="BW15" i="14"/>
  <c r="BV15" i="14"/>
  <c r="BU15" i="14"/>
  <c r="BT15" i="14"/>
  <c r="BS15" i="14"/>
  <c r="BR15" i="14"/>
  <c r="BQ15" i="14"/>
  <c r="BP15" i="14"/>
  <c r="BO15" i="14"/>
  <c r="BN15" i="14"/>
  <c r="BM15" i="14"/>
  <c r="BJ15" i="14"/>
  <c r="BI15" i="14"/>
  <c r="BH15" i="14"/>
  <c r="BG15" i="14"/>
  <c r="BF15" i="14"/>
  <c r="BE15" i="14"/>
  <c r="BD15" i="14"/>
  <c r="BC15" i="14"/>
  <c r="BB15" i="14"/>
  <c r="BA15" i="14"/>
  <c r="AZ15" i="14"/>
  <c r="AY15" i="14"/>
  <c r="AX15" i="14"/>
  <c r="AW15" i="14"/>
  <c r="AV15" i="14"/>
  <c r="AU15" i="14"/>
  <c r="AT15" i="14"/>
  <c r="AO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CB14" i="14"/>
  <c r="CA14" i="14"/>
  <c r="BZ14" i="14"/>
  <c r="BY14" i="14"/>
  <c r="BX14" i="14"/>
  <c r="BW14" i="14"/>
  <c r="BV14" i="14"/>
  <c r="BU14" i="14"/>
  <c r="BT14" i="14"/>
  <c r="BS14" i="14"/>
  <c r="BR14" i="14"/>
  <c r="BQ14" i="14"/>
  <c r="BP14" i="14"/>
  <c r="BO14" i="14"/>
  <c r="BN14" i="14"/>
  <c r="BM14" i="14"/>
  <c r="BJ14" i="14"/>
  <c r="BI14" i="14"/>
  <c r="BH14" i="14"/>
  <c r="BG14" i="14"/>
  <c r="BF14" i="14"/>
  <c r="BE14" i="14"/>
  <c r="BD14" i="14"/>
  <c r="BC14" i="14"/>
  <c r="BB14" i="14"/>
  <c r="BA14" i="14"/>
  <c r="AZ14" i="14"/>
  <c r="AY14" i="14"/>
  <c r="AX14" i="14"/>
  <c r="AW14" i="14"/>
  <c r="AV14" i="14"/>
  <c r="AU14" i="14"/>
  <c r="AT14" i="14"/>
  <c r="AO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CB10" i="14"/>
  <c r="CA10" i="14"/>
  <c r="BZ10" i="14"/>
  <c r="BY10" i="14"/>
  <c r="BX10" i="14"/>
  <c r="BW10" i="14"/>
  <c r="BV10" i="14"/>
  <c r="BU10" i="14"/>
  <c r="BT10" i="14"/>
  <c r="BS10" i="14"/>
  <c r="BR10" i="14"/>
  <c r="BQ10" i="14"/>
  <c r="BP10" i="14"/>
  <c r="BO10" i="14"/>
  <c r="BN10" i="14"/>
  <c r="BM10" i="14"/>
  <c r="BJ10" i="14"/>
  <c r="BI10" i="14"/>
  <c r="BH10" i="14"/>
  <c r="BG10" i="14"/>
  <c r="BF10" i="14"/>
  <c r="BE10" i="14"/>
  <c r="BD10" i="14"/>
  <c r="BC10" i="14"/>
  <c r="BB10" i="14"/>
  <c r="BA10" i="14"/>
  <c r="AZ10" i="14"/>
  <c r="AY10" i="14"/>
  <c r="AX10" i="14"/>
  <c r="AW10" i="14"/>
  <c r="AV10" i="14"/>
  <c r="AU10" i="14"/>
  <c r="AT10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CB9" i="14"/>
  <c r="CA9" i="14"/>
  <c r="BZ9" i="14"/>
  <c r="BY9" i="14"/>
  <c r="BX9" i="14"/>
  <c r="BW9" i="14"/>
  <c r="BV9" i="14"/>
  <c r="BU9" i="14"/>
  <c r="BT9" i="14"/>
  <c r="BS9" i="14"/>
  <c r="BR9" i="14"/>
  <c r="BQ9" i="14"/>
  <c r="BP9" i="14"/>
  <c r="BO9" i="14"/>
  <c r="BN9" i="14"/>
  <c r="BM9" i="14"/>
  <c r="BJ9" i="14"/>
  <c r="BI9" i="14"/>
  <c r="BH9" i="14"/>
  <c r="BG9" i="14"/>
  <c r="BF9" i="14"/>
  <c r="BE9" i="14"/>
  <c r="BD9" i="14"/>
  <c r="BC9" i="14"/>
  <c r="BB9" i="14"/>
  <c r="BA9" i="14"/>
  <c r="AZ9" i="14"/>
  <c r="AY9" i="14"/>
  <c r="AX9" i="14"/>
  <c r="AW9" i="14"/>
  <c r="AV9" i="14"/>
  <c r="AU9" i="14"/>
  <c r="AT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CB7" i="14"/>
  <c r="CA7" i="14"/>
  <c r="BZ7" i="14"/>
  <c r="BY7" i="14"/>
  <c r="BX7" i="14"/>
  <c r="BW7" i="14"/>
  <c r="BV7" i="14"/>
  <c r="BU7" i="14"/>
  <c r="BT7" i="14"/>
  <c r="BS7" i="14"/>
  <c r="BR7" i="14"/>
  <c r="BQ7" i="14"/>
  <c r="BP7" i="14"/>
  <c r="BO7" i="14"/>
  <c r="BN7" i="14"/>
  <c r="BM7" i="14"/>
  <c r="BJ7" i="14"/>
  <c r="BI7" i="14"/>
  <c r="BH7" i="14"/>
  <c r="BG7" i="14"/>
  <c r="BF7" i="14"/>
  <c r="BE7" i="14"/>
  <c r="BD7" i="14"/>
  <c r="BC7" i="14"/>
  <c r="BB7" i="14"/>
  <c r="BA7" i="14"/>
  <c r="AZ7" i="14"/>
  <c r="AY7" i="14"/>
  <c r="AX7" i="14"/>
  <c r="AW7" i="14"/>
  <c r="AV7" i="14"/>
  <c r="AU7" i="14"/>
  <c r="AT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J101" i="24" l="1"/>
  <c r="K101" i="24" s="1"/>
  <c r="K93" i="24"/>
  <c r="GM195" i="14" l="1"/>
  <c r="GL195" i="14"/>
  <c r="GK195" i="14"/>
  <c r="GJ195" i="14"/>
  <c r="GI195" i="14"/>
  <c r="GH195" i="14"/>
  <c r="GG195" i="14"/>
  <c r="GF195" i="14"/>
  <c r="GE195" i="14"/>
  <c r="GD195" i="14"/>
  <c r="GC195" i="14"/>
  <c r="GB195" i="14"/>
  <c r="GA195" i="14"/>
  <c r="FZ195" i="14"/>
  <c r="FY195" i="14"/>
  <c r="FX195" i="14"/>
  <c r="FW195" i="14"/>
  <c r="FW194" i="14"/>
  <c r="GM191" i="14"/>
  <c r="GL191" i="14"/>
  <c r="GK191" i="14"/>
  <c r="GJ191" i="14"/>
  <c r="GI191" i="14"/>
  <c r="GH191" i="14"/>
  <c r="GG191" i="14"/>
  <c r="GF191" i="14"/>
  <c r="GE191" i="14"/>
  <c r="GD191" i="14"/>
  <c r="GC191" i="14"/>
  <c r="GB191" i="14"/>
  <c r="GA191" i="14"/>
  <c r="FZ191" i="14"/>
  <c r="FY191" i="14"/>
  <c r="FX191" i="14"/>
  <c r="FW191" i="14"/>
  <c r="FW190" i="14"/>
  <c r="GN187" i="14"/>
  <c r="GM187" i="14"/>
  <c r="GL187" i="14"/>
  <c r="GK187" i="14"/>
  <c r="GJ187" i="14"/>
  <c r="GI187" i="14"/>
  <c r="GH187" i="14"/>
  <c r="GG187" i="14"/>
  <c r="GF187" i="14"/>
  <c r="GE187" i="14"/>
  <c r="GD187" i="14"/>
  <c r="GC187" i="14"/>
  <c r="GB187" i="14"/>
  <c r="GA187" i="14"/>
  <c r="FZ187" i="14"/>
  <c r="FY187" i="14"/>
  <c r="FX187" i="14"/>
  <c r="FW187" i="14"/>
  <c r="GN186" i="14"/>
  <c r="GM186" i="14"/>
  <c r="GL186" i="14"/>
  <c r="GK186" i="14"/>
  <c r="GJ186" i="14"/>
  <c r="GI186" i="14"/>
  <c r="GH186" i="14"/>
  <c r="GG186" i="14"/>
  <c r="GF186" i="14"/>
  <c r="GE186" i="14"/>
  <c r="GD186" i="14"/>
  <c r="GC186" i="14"/>
  <c r="GB186" i="14"/>
  <c r="GA186" i="14"/>
  <c r="FZ186" i="14"/>
  <c r="FY186" i="14"/>
  <c r="FX186" i="14"/>
  <c r="FW186" i="14"/>
  <c r="GN182" i="14"/>
  <c r="GM182" i="14"/>
  <c r="GL182" i="14"/>
  <c r="GK182" i="14"/>
  <c r="GJ182" i="14"/>
  <c r="GI182" i="14"/>
  <c r="GH182" i="14"/>
  <c r="GG182" i="14"/>
  <c r="GF182" i="14"/>
  <c r="GE182" i="14"/>
  <c r="GD182" i="14"/>
  <c r="GC182" i="14"/>
  <c r="GB182" i="14"/>
  <c r="GA182" i="14"/>
  <c r="FZ182" i="14"/>
  <c r="FY182" i="14"/>
  <c r="FX182" i="14"/>
  <c r="FW182" i="14"/>
  <c r="GN181" i="14"/>
  <c r="GM181" i="14"/>
  <c r="GL181" i="14"/>
  <c r="GK181" i="14"/>
  <c r="GJ181" i="14"/>
  <c r="GI181" i="14"/>
  <c r="GH181" i="14"/>
  <c r="GG181" i="14"/>
  <c r="GF181" i="14"/>
  <c r="GE181" i="14"/>
  <c r="GD181" i="14"/>
  <c r="GC181" i="14"/>
  <c r="GB181" i="14"/>
  <c r="GA181" i="14"/>
  <c r="FZ181" i="14"/>
  <c r="FY181" i="14"/>
  <c r="FX181" i="14"/>
  <c r="FW181" i="14"/>
  <c r="GN180" i="14"/>
  <c r="GM180" i="14"/>
  <c r="GL180" i="14"/>
  <c r="GK180" i="14"/>
  <c r="GJ180" i="14"/>
  <c r="GI180" i="14"/>
  <c r="GH180" i="14"/>
  <c r="GG180" i="14"/>
  <c r="GF180" i="14"/>
  <c r="GE180" i="14"/>
  <c r="GD180" i="14"/>
  <c r="GC180" i="14"/>
  <c r="GB180" i="14"/>
  <c r="GA180" i="14"/>
  <c r="FZ180" i="14"/>
  <c r="FY180" i="14"/>
  <c r="FX180" i="14"/>
  <c r="FW180" i="14"/>
  <c r="GC179" i="14"/>
  <c r="GN178" i="14"/>
  <c r="GM178" i="14"/>
  <c r="GL178" i="14"/>
  <c r="GK178" i="14"/>
  <c r="GJ178" i="14"/>
  <c r="GI178" i="14"/>
  <c r="GH178" i="14"/>
  <c r="GG178" i="14"/>
  <c r="GF178" i="14"/>
  <c r="GE178" i="14"/>
  <c r="GD178" i="14"/>
  <c r="GC178" i="14"/>
  <c r="GB178" i="14"/>
  <c r="GA178" i="14"/>
  <c r="FZ178" i="14"/>
  <c r="FY178" i="14"/>
  <c r="FX178" i="14"/>
  <c r="FW178" i="14"/>
  <c r="GN177" i="14"/>
  <c r="GM177" i="14"/>
  <c r="GL177" i="14"/>
  <c r="GK177" i="14"/>
  <c r="GJ177" i="14"/>
  <c r="GI177" i="14"/>
  <c r="GH177" i="14"/>
  <c r="GG177" i="14"/>
  <c r="GF177" i="14"/>
  <c r="GE177" i="14"/>
  <c r="GD177" i="14"/>
  <c r="GC177" i="14"/>
  <c r="GB177" i="14"/>
  <c r="GA177" i="14"/>
  <c r="FZ177" i="14"/>
  <c r="FY177" i="14"/>
  <c r="FX177" i="14"/>
  <c r="FW177" i="14"/>
  <c r="GN170" i="14"/>
  <c r="GM170" i="14"/>
  <c r="GL170" i="14"/>
  <c r="GK170" i="14"/>
  <c r="GJ170" i="14"/>
  <c r="GI170" i="14"/>
  <c r="GH170" i="14"/>
  <c r="GG170" i="14"/>
  <c r="GF170" i="14"/>
  <c r="GE170" i="14"/>
  <c r="GD170" i="14"/>
  <c r="GC170" i="14"/>
  <c r="GB170" i="14"/>
  <c r="GA170" i="14"/>
  <c r="FZ170" i="14"/>
  <c r="FY170" i="14"/>
  <c r="FX170" i="14"/>
  <c r="FW170" i="14"/>
  <c r="GM169" i="14"/>
  <c r="GL169" i="14"/>
  <c r="GK169" i="14"/>
  <c r="GJ169" i="14"/>
  <c r="GI169" i="14"/>
  <c r="GH169" i="14"/>
  <c r="GG169" i="14"/>
  <c r="GF169" i="14"/>
  <c r="GE169" i="14"/>
  <c r="GD169" i="14"/>
  <c r="GC169" i="14"/>
  <c r="GB169" i="14"/>
  <c r="GA169" i="14"/>
  <c r="FZ169" i="14"/>
  <c r="FY169" i="14"/>
  <c r="FX169" i="14"/>
  <c r="FW169" i="14"/>
  <c r="GN162" i="14"/>
  <c r="GM162" i="14"/>
  <c r="GL162" i="14"/>
  <c r="GJ162" i="14"/>
  <c r="GI162" i="14"/>
  <c r="GH162" i="14"/>
  <c r="GG162" i="14"/>
  <c r="GF162" i="14"/>
  <c r="GE162" i="14"/>
  <c r="GD162" i="14"/>
  <c r="GC162" i="14"/>
  <c r="GB162" i="14"/>
  <c r="GA162" i="14"/>
  <c r="FZ162" i="14"/>
  <c r="FY162" i="14"/>
  <c r="FX162" i="14"/>
  <c r="FW162" i="14"/>
  <c r="GN161" i="14"/>
  <c r="GM161" i="14"/>
  <c r="GL161" i="14"/>
  <c r="GK161" i="14"/>
  <c r="GJ161" i="14"/>
  <c r="GI161" i="14"/>
  <c r="GH161" i="14"/>
  <c r="GG161" i="14"/>
  <c r="GF161" i="14"/>
  <c r="GE161" i="14"/>
  <c r="GD161" i="14"/>
  <c r="GC161" i="14"/>
  <c r="GB161" i="14"/>
  <c r="GA161" i="14"/>
  <c r="FZ161" i="14"/>
  <c r="FY161" i="14"/>
  <c r="FX161" i="14"/>
  <c r="FW161" i="14"/>
  <c r="GN160" i="14"/>
  <c r="GM160" i="14"/>
  <c r="GL160" i="14"/>
  <c r="GK160" i="14"/>
  <c r="GJ160" i="14"/>
  <c r="GI160" i="14"/>
  <c r="GH160" i="14"/>
  <c r="GG160" i="14"/>
  <c r="GF160" i="14"/>
  <c r="GE160" i="14"/>
  <c r="GD160" i="14"/>
  <c r="GC160" i="14"/>
  <c r="GB160" i="14"/>
  <c r="GA160" i="14"/>
  <c r="FZ160" i="14"/>
  <c r="FY160" i="14"/>
  <c r="FX160" i="14"/>
  <c r="FW160" i="14"/>
  <c r="GN159" i="14"/>
  <c r="GM159" i="14"/>
  <c r="GL159" i="14"/>
  <c r="GK159" i="14"/>
  <c r="GJ159" i="14"/>
  <c r="GI159" i="14"/>
  <c r="GH159" i="14"/>
  <c r="GG159" i="14"/>
  <c r="GF159" i="14"/>
  <c r="GE159" i="14"/>
  <c r="GD159" i="14"/>
  <c r="GC159" i="14"/>
  <c r="GB159" i="14"/>
  <c r="GA159" i="14"/>
  <c r="FZ159" i="14"/>
  <c r="FY159" i="14"/>
  <c r="FX159" i="14"/>
  <c r="FW159" i="14"/>
  <c r="GN156" i="14"/>
  <c r="GN155" i="14" s="1"/>
  <c r="GM156" i="14"/>
  <c r="GM155" i="14" s="1"/>
  <c r="GL156" i="14"/>
  <c r="GL155" i="14" s="1"/>
  <c r="GK156" i="14"/>
  <c r="GK155" i="14" s="1"/>
  <c r="GJ156" i="14"/>
  <c r="GJ155" i="14" s="1"/>
  <c r="GI156" i="14"/>
  <c r="GI155" i="14" s="1"/>
  <c r="GH156" i="14"/>
  <c r="GH155" i="14" s="1"/>
  <c r="GG156" i="14"/>
  <c r="GG155" i="14" s="1"/>
  <c r="GF156" i="14"/>
  <c r="GF155" i="14" s="1"/>
  <c r="GE156" i="14"/>
  <c r="GE155" i="14" s="1"/>
  <c r="GD156" i="14"/>
  <c r="GD155" i="14" s="1"/>
  <c r="GC156" i="14"/>
  <c r="GC155" i="14" s="1"/>
  <c r="GB156" i="14"/>
  <c r="GB155" i="14" s="1"/>
  <c r="GA156" i="14"/>
  <c r="GA155" i="14" s="1"/>
  <c r="FZ156" i="14"/>
  <c r="FZ155" i="14" s="1"/>
  <c r="FY156" i="14"/>
  <c r="FY155" i="14" s="1"/>
  <c r="FX156" i="14"/>
  <c r="FX155" i="14" s="1"/>
  <c r="FW156" i="14"/>
  <c r="FW155" i="14" s="1"/>
  <c r="GN152" i="14"/>
  <c r="GM152" i="14"/>
  <c r="GL152" i="14"/>
  <c r="GK152" i="14"/>
  <c r="GJ152" i="14"/>
  <c r="GI152" i="14"/>
  <c r="GH152" i="14"/>
  <c r="GG152" i="14"/>
  <c r="GF152" i="14"/>
  <c r="GE152" i="14"/>
  <c r="GD152" i="14"/>
  <c r="GC152" i="14"/>
  <c r="GB152" i="14"/>
  <c r="GA152" i="14"/>
  <c r="FZ152" i="14"/>
  <c r="FY152" i="14"/>
  <c r="FX152" i="14"/>
  <c r="FW152" i="14"/>
  <c r="GN151" i="14"/>
  <c r="GM151" i="14"/>
  <c r="GL151" i="14"/>
  <c r="GK151" i="14"/>
  <c r="GJ151" i="14"/>
  <c r="GI151" i="14"/>
  <c r="GH151" i="14"/>
  <c r="GG151" i="14"/>
  <c r="GF151" i="14"/>
  <c r="GE151" i="14"/>
  <c r="GD151" i="14"/>
  <c r="GC151" i="14"/>
  <c r="GB151" i="14"/>
  <c r="GA151" i="14"/>
  <c r="FZ151" i="14"/>
  <c r="FY151" i="14"/>
  <c r="FX151" i="14"/>
  <c r="FW151" i="14"/>
  <c r="GN146" i="14"/>
  <c r="GN145" i="14" s="1"/>
  <c r="GM146" i="14"/>
  <c r="GM145" i="14" s="1"/>
  <c r="GL146" i="14"/>
  <c r="GL145" i="14" s="1"/>
  <c r="GK146" i="14"/>
  <c r="GK145" i="14" s="1"/>
  <c r="GJ146" i="14"/>
  <c r="GJ145" i="14" s="1"/>
  <c r="GI146" i="14"/>
  <c r="GI145" i="14" s="1"/>
  <c r="GH146" i="14"/>
  <c r="GH145" i="14" s="1"/>
  <c r="GG146" i="14"/>
  <c r="GG145" i="14" s="1"/>
  <c r="GF146" i="14"/>
  <c r="GF145" i="14" s="1"/>
  <c r="GE146" i="14"/>
  <c r="GE145" i="14" s="1"/>
  <c r="GD146" i="14"/>
  <c r="GD145" i="14" s="1"/>
  <c r="GC146" i="14"/>
  <c r="GC145" i="14" s="1"/>
  <c r="GB146" i="14"/>
  <c r="GB145" i="14" s="1"/>
  <c r="GA146" i="14"/>
  <c r="GA145" i="14" s="1"/>
  <c r="FZ146" i="14"/>
  <c r="FZ145" i="14" s="1"/>
  <c r="FY146" i="14"/>
  <c r="FY145" i="14" s="1"/>
  <c r="FX146" i="14"/>
  <c r="FX145" i="14" s="1"/>
  <c r="FW146" i="14"/>
  <c r="FW145" i="14" s="1"/>
  <c r="GN143" i="14"/>
  <c r="GM143" i="14"/>
  <c r="GL143" i="14"/>
  <c r="GK143" i="14"/>
  <c r="GJ143" i="14"/>
  <c r="GI143" i="14"/>
  <c r="GH143" i="14"/>
  <c r="GG143" i="14"/>
  <c r="GF143" i="14"/>
  <c r="GE143" i="14"/>
  <c r="GD143" i="14"/>
  <c r="GC143" i="14"/>
  <c r="GB143" i="14"/>
  <c r="GA143" i="14"/>
  <c r="FZ143" i="14"/>
  <c r="FY143" i="14"/>
  <c r="FX143" i="14"/>
  <c r="FW143" i="14"/>
  <c r="GN142" i="14"/>
  <c r="GM142" i="14"/>
  <c r="GL142" i="14"/>
  <c r="GK142" i="14"/>
  <c r="GJ142" i="14"/>
  <c r="GI142" i="14"/>
  <c r="GH142" i="14"/>
  <c r="GG142" i="14"/>
  <c r="GF142" i="14"/>
  <c r="GE142" i="14"/>
  <c r="GD142" i="14"/>
  <c r="GC142" i="14"/>
  <c r="GB142" i="14"/>
  <c r="GA142" i="14"/>
  <c r="FZ142" i="14"/>
  <c r="FY142" i="14"/>
  <c r="FX142" i="14"/>
  <c r="FW142" i="14"/>
  <c r="GN141" i="14"/>
  <c r="GM141" i="14"/>
  <c r="GL141" i="14"/>
  <c r="GK141" i="14"/>
  <c r="GJ141" i="14"/>
  <c r="GI141" i="14"/>
  <c r="GH141" i="14"/>
  <c r="GG141" i="14"/>
  <c r="GF141" i="14"/>
  <c r="GE141" i="14"/>
  <c r="GD141" i="14"/>
  <c r="GC141" i="14"/>
  <c r="GB141" i="14"/>
  <c r="GA141" i="14"/>
  <c r="FZ141" i="14"/>
  <c r="FY141" i="14"/>
  <c r="FX141" i="14"/>
  <c r="FW141" i="14"/>
  <c r="GN140" i="14"/>
  <c r="GM140" i="14"/>
  <c r="GL140" i="14"/>
  <c r="GK140" i="14"/>
  <c r="GJ140" i="14"/>
  <c r="GI140" i="14"/>
  <c r="GH140" i="14"/>
  <c r="GG140" i="14"/>
  <c r="GF140" i="14"/>
  <c r="GE140" i="14"/>
  <c r="GD140" i="14"/>
  <c r="GC140" i="14"/>
  <c r="GB140" i="14"/>
  <c r="GA140" i="14"/>
  <c r="FZ140" i="14"/>
  <c r="FY140" i="14"/>
  <c r="FX140" i="14"/>
  <c r="FW140" i="14"/>
  <c r="GN139" i="14"/>
  <c r="GM139" i="14"/>
  <c r="GL139" i="14"/>
  <c r="GK139" i="14"/>
  <c r="GJ139" i="14"/>
  <c r="GI139" i="14"/>
  <c r="GH139" i="14"/>
  <c r="GG139" i="14"/>
  <c r="GF139" i="14"/>
  <c r="GE139" i="14"/>
  <c r="GD139" i="14"/>
  <c r="GC139" i="14"/>
  <c r="GB139" i="14"/>
  <c r="GA139" i="14"/>
  <c r="FZ139" i="14"/>
  <c r="FY139" i="14"/>
  <c r="FX139" i="14"/>
  <c r="FW139" i="14"/>
  <c r="GN138" i="14"/>
  <c r="GM138" i="14"/>
  <c r="GL138" i="14"/>
  <c r="GK138" i="14"/>
  <c r="GJ138" i="14"/>
  <c r="GI138" i="14"/>
  <c r="GH138" i="14"/>
  <c r="GG138" i="14"/>
  <c r="GF138" i="14"/>
  <c r="GE138" i="14"/>
  <c r="GD138" i="14"/>
  <c r="GC138" i="14"/>
  <c r="GB138" i="14"/>
  <c r="GA138" i="14"/>
  <c r="FZ138" i="14"/>
  <c r="FY138" i="14"/>
  <c r="FX138" i="14"/>
  <c r="FW138" i="14"/>
  <c r="GN137" i="14"/>
  <c r="GM137" i="14"/>
  <c r="GL137" i="14"/>
  <c r="GK137" i="14"/>
  <c r="GJ137" i="14"/>
  <c r="GI137" i="14"/>
  <c r="GH137" i="14"/>
  <c r="GG137" i="14"/>
  <c r="GF137" i="14"/>
  <c r="GE137" i="14"/>
  <c r="GD137" i="14"/>
  <c r="GC137" i="14"/>
  <c r="GB137" i="14"/>
  <c r="GA137" i="14"/>
  <c r="FZ137" i="14"/>
  <c r="FY137" i="14"/>
  <c r="FX137" i="14"/>
  <c r="FW137" i="14"/>
  <c r="GN129" i="14"/>
  <c r="GM129" i="14"/>
  <c r="GL129" i="14"/>
  <c r="GK129" i="14"/>
  <c r="GJ129" i="14"/>
  <c r="GI129" i="14"/>
  <c r="GH129" i="14"/>
  <c r="GG129" i="14"/>
  <c r="GF129" i="14"/>
  <c r="GE129" i="14"/>
  <c r="GD129" i="14"/>
  <c r="GC129" i="14"/>
  <c r="GB129" i="14"/>
  <c r="GA129" i="14"/>
  <c r="FZ129" i="14"/>
  <c r="FY129" i="14"/>
  <c r="FX129" i="14"/>
  <c r="FW129" i="14"/>
  <c r="GN128" i="14"/>
  <c r="GM128" i="14"/>
  <c r="GL128" i="14"/>
  <c r="GK128" i="14"/>
  <c r="GJ128" i="14"/>
  <c r="GI128" i="14"/>
  <c r="GH128" i="14"/>
  <c r="GG128" i="14"/>
  <c r="GF128" i="14"/>
  <c r="GE128" i="14"/>
  <c r="GD128" i="14"/>
  <c r="GC128" i="14"/>
  <c r="GB128" i="14"/>
  <c r="GA128" i="14"/>
  <c r="FZ128" i="14"/>
  <c r="FY128" i="14"/>
  <c r="FX128" i="14"/>
  <c r="FW128" i="14"/>
  <c r="GN127" i="14"/>
  <c r="GM127" i="14"/>
  <c r="GL127" i="14"/>
  <c r="GK127" i="14"/>
  <c r="GJ127" i="14"/>
  <c r="GI127" i="14"/>
  <c r="GH127" i="14"/>
  <c r="GG127" i="14"/>
  <c r="GF127" i="14"/>
  <c r="GE127" i="14"/>
  <c r="GD127" i="14"/>
  <c r="GC127" i="14"/>
  <c r="GB127" i="14"/>
  <c r="GA127" i="14"/>
  <c r="FZ127" i="14"/>
  <c r="FY127" i="14"/>
  <c r="FX127" i="14"/>
  <c r="FW127" i="14"/>
  <c r="GN124" i="14"/>
  <c r="GN123" i="14" s="1"/>
  <c r="GM124" i="14"/>
  <c r="GM123" i="14" s="1"/>
  <c r="GL124" i="14"/>
  <c r="GL123" i="14" s="1"/>
  <c r="GK124" i="14"/>
  <c r="GK123" i="14" s="1"/>
  <c r="GJ124" i="14"/>
  <c r="GJ123" i="14" s="1"/>
  <c r="GI124" i="14"/>
  <c r="GI123" i="14" s="1"/>
  <c r="GH124" i="14"/>
  <c r="GH123" i="14" s="1"/>
  <c r="GG124" i="14"/>
  <c r="GG123" i="14" s="1"/>
  <c r="GF124" i="14"/>
  <c r="GF123" i="14" s="1"/>
  <c r="FX124" i="14"/>
  <c r="FX123" i="14" s="1"/>
  <c r="FW124" i="14"/>
  <c r="FW123" i="14" s="1"/>
  <c r="GN118" i="14"/>
  <c r="GM118" i="14"/>
  <c r="GL118" i="14"/>
  <c r="GK118" i="14"/>
  <c r="GJ118" i="14"/>
  <c r="GI118" i="14"/>
  <c r="GH118" i="14"/>
  <c r="GG118" i="14"/>
  <c r="GF118" i="14"/>
  <c r="GE118" i="14"/>
  <c r="GD118" i="14"/>
  <c r="GC118" i="14"/>
  <c r="GB118" i="14"/>
  <c r="GA118" i="14"/>
  <c r="FZ118" i="14"/>
  <c r="FY118" i="14"/>
  <c r="FX118" i="14"/>
  <c r="FW118" i="14"/>
  <c r="GN117" i="14"/>
  <c r="GM117" i="14"/>
  <c r="GL117" i="14"/>
  <c r="GK117" i="14"/>
  <c r="GJ117" i="14"/>
  <c r="GI117" i="14"/>
  <c r="GH117" i="14"/>
  <c r="GG117" i="14"/>
  <c r="GF117" i="14"/>
  <c r="GE117" i="14"/>
  <c r="GD117" i="14"/>
  <c r="GC117" i="14"/>
  <c r="GB117" i="14"/>
  <c r="GA117" i="14"/>
  <c r="FZ117" i="14"/>
  <c r="FY117" i="14"/>
  <c r="FX117" i="14"/>
  <c r="FW117" i="14"/>
  <c r="GN116" i="14"/>
  <c r="GM116" i="14"/>
  <c r="GL116" i="14"/>
  <c r="GK116" i="14"/>
  <c r="GJ116" i="14"/>
  <c r="GI116" i="14"/>
  <c r="GH116" i="14"/>
  <c r="GG116" i="14"/>
  <c r="GF116" i="14"/>
  <c r="GE116" i="14"/>
  <c r="GD116" i="14"/>
  <c r="GC116" i="14"/>
  <c r="FX116" i="14"/>
  <c r="FW116" i="14"/>
  <c r="GN115" i="14"/>
  <c r="GM115" i="14"/>
  <c r="GL115" i="14"/>
  <c r="GK115" i="14"/>
  <c r="GJ115" i="14"/>
  <c r="GI115" i="14"/>
  <c r="GH115" i="14"/>
  <c r="GG115" i="14"/>
  <c r="GF115" i="14"/>
  <c r="GE115" i="14"/>
  <c r="GD115" i="14"/>
  <c r="GC115" i="14"/>
  <c r="GB115" i="14"/>
  <c r="GA115" i="14"/>
  <c r="FZ115" i="14"/>
  <c r="FY115" i="14"/>
  <c r="FX115" i="14"/>
  <c r="FW115" i="14"/>
  <c r="GN113" i="14"/>
  <c r="GM113" i="14"/>
  <c r="GL113" i="14"/>
  <c r="GK113" i="14"/>
  <c r="GJ113" i="14"/>
  <c r="GI113" i="14"/>
  <c r="GH113" i="14"/>
  <c r="GG113" i="14"/>
  <c r="GF113" i="14"/>
  <c r="GE113" i="14"/>
  <c r="GD113" i="14"/>
  <c r="GC113" i="14"/>
  <c r="GB113" i="14"/>
  <c r="GA113" i="14"/>
  <c r="FZ113" i="14"/>
  <c r="FY113" i="14"/>
  <c r="FX113" i="14"/>
  <c r="FW113" i="14"/>
  <c r="GN111" i="14"/>
  <c r="GM111" i="14"/>
  <c r="GL111" i="14"/>
  <c r="GK111" i="14"/>
  <c r="GJ111" i="14"/>
  <c r="GI111" i="14"/>
  <c r="GH111" i="14"/>
  <c r="GG111" i="14"/>
  <c r="GF111" i="14"/>
  <c r="GE111" i="14"/>
  <c r="GD111" i="14"/>
  <c r="GC111" i="14"/>
  <c r="GB111" i="14"/>
  <c r="GA111" i="14"/>
  <c r="FZ111" i="14"/>
  <c r="FY111" i="14"/>
  <c r="FX111" i="14"/>
  <c r="FW111" i="14"/>
  <c r="GN110" i="14"/>
  <c r="GM110" i="14"/>
  <c r="GL110" i="14"/>
  <c r="GK110" i="14"/>
  <c r="GJ110" i="14"/>
  <c r="GI110" i="14"/>
  <c r="GH110" i="14"/>
  <c r="GG110" i="14"/>
  <c r="GF110" i="14"/>
  <c r="GE110" i="14"/>
  <c r="GD110" i="14"/>
  <c r="GC110" i="14"/>
  <c r="GB110" i="14"/>
  <c r="GA110" i="14"/>
  <c r="FZ110" i="14"/>
  <c r="FY110" i="14"/>
  <c r="FX110" i="14"/>
  <c r="FW110" i="14"/>
  <c r="GN108" i="14"/>
  <c r="GM108" i="14"/>
  <c r="GL108" i="14"/>
  <c r="GK108" i="14"/>
  <c r="GJ108" i="14"/>
  <c r="GI108" i="14"/>
  <c r="GH108" i="14"/>
  <c r="GG108" i="14"/>
  <c r="GF108" i="14"/>
  <c r="GE108" i="14"/>
  <c r="GD108" i="14"/>
  <c r="GC108" i="14"/>
  <c r="GB108" i="14"/>
  <c r="GA108" i="14"/>
  <c r="FZ108" i="14"/>
  <c r="FY108" i="14"/>
  <c r="FX108" i="14"/>
  <c r="FW108" i="14"/>
  <c r="FS195" i="14"/>
  <c r="FR195" i="14"/>
  <c r="FQ195" i="14"/>
  <c r="FP195" i="14"/>
  <c r="FO195" i="14"/>
  <c r="FN195" i="14"/>
  <c r="FM195" i="14"/>
  <c r="FL195" i="14"/>
  <c r="FK195" i="14"/>
  <c r="FJ195" i="14"/>
  <c r="FI195" i="14"/>
  <c r="FH195" i="14"/>
  <c r="FG195" i="14"/>
  <c r="FF195" i="14"/>
  <c r="FE195" i="14"/>
  <c r="FD195" i="14"/>
  <c r="FC195" i="14"/>
  <c r="FC194" i="14"/>
  <c r="FS191" i="14"/>
  <c r="FR191" i="14"/>
  <c r="FQ191" i="14"/>
  <c r="FP191" i="14"/>
  <c r="FO191" i="14"/>
  <c r="FN191" i="14"/>
  <c r="FM191" i="14"/>
  <c r="FL191" i="14"/>
  <c r="FK191" i="14"/>
  <c r="FJ191" i="14"/>
  <c r="FI191" i="14"/>
  <c r="FH191" i="14"/>
  <c r="FG191" i="14"/>
  <c r="FF191" i="14"/>
  <c r="FE191" i="14"/>
  <c r="FD191" i="14"/>
  <c r="FC191" i="14"/>
  <c r="FC190" i="14"/>
  <c r="FT187" i="14"/>
  <c r="FS187" i="14"/>
  <c r="FR187" i="14"/>
  <c r="FQ187" i="14"/>
  <c r="FP187" i="14"/>
  <c r="FO187" i="14"/>
  <c r="FN187" i="14"/>
  <c r="FM187" i="14"/>
  <c r="FL187" i="14"/>
  <c r="FK187" i="14"/>
  <c r="FJ187" i="14"/>
  <c r="FI187" i="14"/>
  <c r="FH187" i="14"/>
  <c r="FG187" i="14"/>
  <c r="FF187" i="14"/>
  <c r="FE187" i="14"/>
  <c r="FD187" i="14"/>
  <c r="FC187" i="14"/>
  <c r="FT186" i="14"/>
  <c r="FS186" i="14"/>
  <c r="FR186" i="14"/>
  <c r="FQ186" i="14"/>
  <c r="FP186" i="14"/>
  <c r="FO186" i="14"/>
  <c r="FN186" i="14"/>
  <c r="FM186" i="14"/>
  <c r="FL186" i="14"/>
  <c r="FK186" i="14"/>
  <c r="FJ186" i="14"/>
  <c r="FI186" i="14"/>
  <c r="FH186" i="14"/>
  <c r="FG186" i="14"/>
  <c r="FF186" i="14"/>
  <c r="FE186" i="14"/>
  <c r="FD186" i="14"/>
  <c r="FC186" i="14"/>
  <c r="FT182" i="14"/>
  <c r="FS182" i="14"/>
  <c r="FR182" i="14"/>
  <c r="FQ182" i="14"/>
  <c r="FP182" i="14"/>
  <c r="FO182" i="14"/>
  <c r="FN182" i="14"/>
  <c r="FM182" i="14"/>
  <c r="FL182" i="14"/>
  <c r="FK182" i="14"/>
  <c r="FJ182" i="14"/>
  <c r="FI182" i="14"/>
  <c r="FH182" i="14"/>
  <c r="FG182" i="14"/>
  <c r="FF182" i="14"/>
  <c r="FE182" i="14"/>
  <c r="FD182" i="14"/>
  <c r="FC182" i="14"/>
  <c r="FT181" i="14"/>
  <c r="FS181" i="14"/>
  <c r="FR181" i="14"/>
  <c r="FQ181" i="14"/>
  <c r="FP181" i="14"/>
  <c r="FO181" i="14"/>
  <c r="FN181" i="14"/>
  <c r="FM181" i="14"/>
  <c r="FL181" i="14"/>
  <c r="FK181" i="14"/>
  <c r="FJ181" i="14"/>
  <c r="FI181" i="14"/>
  <c r="FH181" i="14"/>
  <c r="FG181" i="14"/>
  <c r="FF181" i="14"/>
  <c r="FE181" i="14"/>
  <c r="FD181" i="14"/>
  <c r="FC181" i="14"/>
  <c r="FT180" i="14"/>
  <c r="FS180" i="14"/>
  <c r="FR180" i="14"/>
  <c r="FQ180" i="14"/>
  <c r="FP180" i="14"/>
  <c r="FO180" i="14"/>
  <c r="FN180" i="14"/>
  <c r="FM180" i="14"/>
  <c r="FL180" i="14"/>
  <c r="FK180" i="14"/>
  <c r="FJ180" i="14"/>
  <c r="FI180" i="14"/>
  <c r="FH180" i="14"/>
  <c r="FG180" i="14"/>
  <c r="FF180" i="14"/>
  <c r="FE180" i="14"/>
  <c r="FD180" i="14"/>
  <c r="FC180" i="14"/>
  <c r="FI179" i="14"/>
  <c r="FT178" i="14"/>
  <c r="FS178" i="14"/>
  <c r="FR178" i="14"/>
  <c r="FQ178" i="14"/>
  <c r="FP178" i="14"/>
  <c r="FO178" i="14"/>
  <c r="FN178" i="14"/>
  <c r="FM178" i="14"/>
  <c r="FL178" i="14"/>
  <c r="FK178" i="14"/>
  <c r="FJ178" i="14"/>
  <c r="FI178" i="14"/>
  <c r="FH178" i="14"/>
  <c r="FG178" i="14"/>
  <c r="FF178" i="14"/>
  <c r="FE178" i="14"/>
  <c r="FD178" i="14"/>
  <c r="FC178" i="14"/>
  <c r="FT177" i="14"/>
  <c r="FS177" i="14"/>
  <c r="FR177" i="14"/>
  <c r="FQ177" i="14"/>
  <c r="FP177" i="14"/>
  <c r="FO177" i="14"/>
  <c r="FN177" i="14"/>
  <c r="FM177" i="14"/>
  <c r="FL177" i="14"/>
  <c r="FK177" i="14"/>
  <c r="FJ177" i="14"/>
  <c r="FI177" i="14"/>
  <c r="FH177" i="14"/>
  <c r="FG177" i="14"/>
  <c r="FF177" i="14"/>
  <c r="FE177" i="14"/>
  <c r="FD177" i="14"/>
  <c r="FC177" i="14"/>
  <c r="FT170" i="14"/>
  <c r="FS170" i="14"/>
  <c r="FR170" i="14"/>
  <c r="FQ170" i="14"/>
  <c r="FP170" i="14"/>
  <c r="FO170" i="14"/>
  <c r="FN170" i="14"/>
  <c r="FM170" i="14"/>
  <c r="FL170" i="14"/>
  <c r="FK170" i="14"/>
  <c r="FJ170" i="14"/>
  <c r="FI170" i="14"/>
  <c r="FH170" i="14"/>
  <c r="FG170" i="14"/>
  <c r="FF170" i="14"/>
  <c r="FE170" i="14"/>
  <c r="FD170" i="14"/>
  <c r="FC170" i="14"/>
  <c r="FS169" i="14"/>
  <c r="FR169" i="14"/>
  <c r="FQ169" i="14"/>
  <c r="FP169" i="14"/>
  <c r="FO169" i="14"/>
  <c r="FN169" i="14"/>
  <c r="FM169" i="14"/>
  <c r="FL169" i="14"/>
  <c r="FK169" i="14"/>
  <c r="FJ169" i="14"/>
  <c r="FI169" i="14"/>
  <c r="FH169" i="14"/>
  <c r="FG169" i="14"/>
  <c r="FF169" i="14"/>
  <c r="FE169" i="14"/>
  <c r="FD169" i="14"/>
  <c r="FC169" i="14"/>
  <c r="FT162" i="14"/>
  <c r="FS162" i="14"/>
  <c r="FR162" i="14"/>
  <c r="FP162" i="14"/>
  <c r="FO162" i="14"/>
  <c r="FN162" i="14"/>
  <c r="FM162" i="14"/>
  <c r="FL162" i="14"/>
  <c r="FK162" i="14"/>
  <c r="FJ162" i="14"/>
  <c r="FI162" i="14"/>
  <c r="FH162" i="14"/>
  <c r="FG162" i="14"/>
  <c r="FF162" i="14"/>
  <c r="FE162" i="14"/>
  <c r="FD162" i="14"/>
  <c r="FC162" i="14"/>
  <c r="FT161" i="14"/>
  <c r="FS161" i="14"/>
  <c r="FR161" i="14"/>
  <c r="FQ161" i="14"/>
  <c r="FP161" i="14"/>
  <c r="FO161" i="14"/>
  <c r="FN161" i="14"/>
  <c r="FM161" i="14"/>
  <c r="FL161" i="14"/>
  <c r="FK161" i="14"/>
  <c r="FJ161" i="14"/>
  <c r="FI161" i="14"/>
  <c r="FH161" i="14"/>
  <c r="FG161" i="14"/>
  <c r="FF161" i="14"/>
  <c r="FE161" i="14"/>
  <c r="FD161" i="14"/>
  <c r="FC161" i="14"/>
  <c r="FT160" i="14"/>
  <c r="FS160" i="14"/>
  <c r="FR160" i="14"/>
  <c r="FQ160" i="14"/>
  <c r="FP160" i="14"/>
  <c r="FO160" i="14"/>
  <c r="FN160" i="14"/>
  <c r="FM160" i="14"/>
  <c r="FL160" i="14"/>
  <c r="FK160" i="14"/>
  <c r="FJ160" i="14"/>
  <c r="FI160" i="14"/>
  <c r="FH160" i="14"/>
  <c r="FG160" i="14"/>
  <c r="FF160" i="14"/>
  <c r="FE160" i="14"/>
  <c r="FD160" i="14"/>
  <c r="FC160" i="14"/>
  <c r="FT159" i="14"/>
  <c r="FS159" i="14"/>
  <c r="FR159" i="14"/>
  <c r="FQ159" i="14"/>
  <c r="FP159" i="14"/>
  <c r="FO159" i="14"/>
  <c r="FN159" i="14"/>
  <c r="FM159" i="14"/>
  <c r="FL159" i="14"/>
  <c r="FK159" i="14"/>
  <c r="FJ159" i="14"/>
  <c r="FI159" i="14"/>
  <c r="FH159" i="14"/>
  <c r="FG159" i="14"/>
  <c r="FF159" i="14"/>
  <c r="FE159" i="14"/>
  <c r="FD159" i="14"/>
  <c r="FC159" i="14"/>
  <c r="FT156" i="14"/>
  <c r="FT155" i="14" s="1"/>
  <c r="FS156" i="14"/>
  <c r="FS155" i="14" s="1"/>
  <c r="FR156" i="14"/>
  <c r="FR155" i="14" s="1"/>
  <c r="FQ156" i="14"/>
  <c r="FQ155" i="14" s="1"/>
  <c r="FP156" i="14"/>
  <c r="FP155" i="14" s="1"/>
  <c r="FO156" i="14"/>
  <c r="FO155" i="14" s="1"/>
  <c r="FN156" i="14"/>
  <c r="FN155" i="14" s="1"/>
  <c r="FM156" i="14"/>
  <c r="FM155" i="14" s="1"/>
  <c r="FL156" i="14"/>
  <c r="FL155" i="14" s="1"/>
  <c r="FK156" i="14"/>
  <c r="FK155" i="14" s="1"/>
  <c r="FJ156" i="14"/>
  <c r="FJ155" i="14" s="1"/>
  <c r="FI156" i="14"/>
  <c r="FI155" i="14" s="1"/>
  <c r="FH156" i="14"/>
  <c r="FH155" i="14" s="1"/>
  <c r="FG156" i="14"/>
  <c r="FG155" i="14" s="1"/>
  <c r="FF156" i="14"/>
  <c r="FF155" i="14" s="1"/>
  <c r="FE156" i="14"/>
  <c r="FE155" i="14" s="1"/>
  <c r="FD156" i="14"/>
  <c r="FD155" i="14" s="1"/>
  <c r="FC156" i="14"/>
  <c r="FC155" i="14" s="1"/>
  <c r="FT152" i="14"/>
  <c r="FS152" i="14"/>
  <c r="FR152" i="14"/>
  <c r="FQ152" i="14"/>
  <c r="FP152" i="14"/>
  <c r="FO152" i="14"/>
  <c r="FN152" i="14"/>
  <c r="FM152" i="14"/>
  <c r="FL152" i="14"/>
  <c r="FK152" i="14"/>
  <c r="FJ152" i="14"/>
  <c r="FI152" i="14"/>
  <c r="FH152" i="14"/>
  <c r="FG152" i="14"/>
  <c r="FF152" i="14"/>
  <c r="FE152" i="14"/>
  <c r="FD152" i="14"/>
  <c r="FC152" i="14"/>
  <c r="FT151" i="14"/>
  <c r="FS151" i="14"/>
  <c r="FR151" i="14"/>
  <c r="FQ151" i="14"/>
  <c r="FP151" i="14"/>
  <c r="FO151" i="14"/>
  <c r="FN151" i="14"/>
  <c r="FM151" i="14"/>
  <c r="FL151" i="14"/>
  <c r="FK151" i="14"/>
  <c r="FJ151" i="14"/>
  <c r="FI151" i="14"/>
  <c r="FH151" i="14"/>
  <c r="FG151" i="14"/>
  <c r="FF151" i="14"/>
  <c r="FE151" i="14"/>
  <c r="FD151" i="14"/>
  <c r="FC151" i="14"/>
  <c r="FT146" i="14"/>
  <c r="FT145" i="14" s="1"/>
  <c r="FS146" i="14"/>
  <c r="FS145" i="14" s="1"/>
  <c r="FR146" i="14"/>
  <c r="FR145" i="14" s="1"/>
  <c r="FQ146" i="14"/>
  <c r="FQ145" i="14" s="1"/>
  <c r="FP146" i="14"/>
  <c r="FP145" i="14" s="1"/>
  <c r="FO146" i="14"/>
  <c r="FO145" i="14" s="1"/>
  <c r="FN146" i="14"/>
  <c r="FN145" i="14" s="1"/>
  <c r="FM146" i="14"/>
  <c r="FM145" i="14" s="1"/>
  <c r="FL146" i="14"/>
  <c r="FL145" i="14" s="1"/>
  <c r="FK146" i="14"/>
  <c r="FK145" i="14" s="1"/>
  <c r="FJ146" i="14"/>
  <c r="FJ145" i="14" s="1"/>
  <c r="FI146" i="14"/>
  <c r="FI145" i="14" s="1"/>
  <c r="FH146" i="14"/>
  <c r="FH145" i="14" s="1"/>
  <c r="FG146" i="14"/>
  <c r="FG145" i="14" s="1"/>
  <c r="FF146" i="14"/>
  <c r="FF145" i="14" s="1"/>
  <c r="FE146" i="14"/>
  <c r="FE145" i="14" s="1"/>
  <c r="FD146" i="14"/>
  <c r="FD145" i="14" s="1"/>
  <c r="FC146" i="14"/>
  <c r="FC145" i="14" s="1"/>
  <c r="FT143" i="14"/>
  <c r="FS143" i="14"/>
  <c r="FR143" i="14"/>
  <c r="FQ143" i="14"/>
  <c r="FP143" i="14"/>
  <c r="FO143" i="14"/>
  <c r="FN143" i="14"/>
  <c r="FM143" i="14"/>
  <c r="FL143" i="14"/>
  <c r="FK143" i="14"/>
  <c r="FJ143" i="14"/>
  <c r="FI143" i="14"/>
  <c r="FH143" i="14"/>
  <c r="FG143" i="14"/>
  <c r="FF143" i="14"/>
  <c r="FE143" i="14"/>
  <c r="FD143" i="14"/>
  <c r="FC143" i="14"/>
  <c r="FT142" i="14"/>
  <c r="FS142" i="14"/>
  <c r="FR142" i="14"/>
  <c r="FQ142" i="14"/>
  <c r="FP142" i="14"/>
  <c r="FO142" i="14"/>
  <c r="FN142" i="14"/>
  <c r="FM142" i="14"/>
  <c r="FL142" i="14"/>
  <c r="FK142" i="14"/>
  <c r="FJ142" i="14"/>
  <c r="FI142" i="14"/>
  <c r="FH142" i="14"/>
  <c r="FG142" i="14"/>
  <c r="FF142" i="14"/>
  <c r="FE142" i="14"/>
  <c r="FD142" i="14"/>
  <c r="FC142" i="14"/>
  <c r="FT141" i="14"/>
  <c r="FS141" i="14"/>
  <c r="FR141" i="14"/>
  <c r="FQ141" i="14"/>
  <c r="FP141" i="14"/>
  <c r="FO141" i="14"/>
  <c r="FN141" i="14"/>
  <c r="FM141" i="14"/>
  <c r="FL141" i="14"/>
  <c r="FK141" i="14"/>
  <c r="FJ141" i="14"/>
  <c r="FI141" i="14"/>
  <c r="FH141" i="14"/>
  <c r="FG141" i="14"/>
  <c r="FF141" i="14"/>
  <c r="FE141" i="14"/>
  <c r="FD141" i="14"/>
  <c r="FC141" i="14"/>
  <c r="FT140" i="14"/>
  <c r="FS140" i="14"/>
  <c r="FR140" i="14"/>
  <c r="FQ140" i="14"/>
  <c r="FP140" i="14"/>
  <c r="FO140" i="14"/>
  <c r="FN140" i="14"/>
  <c r="FM140" i="14"/>
  <c r="FL140" i="14"/>
  <c r="FK140" i="14"/>
  <c r="FJ140" i="14"/>
  <c r="FI140" i="14"/>
  <c r="FH140" i="14"/>
  <c r="FG140" i="14"/>
  <c r="FF140" i="14"/>
  <c r="FE140" i="14"/>
  <c r="FD140" i="14"/>
  <c r="FC140" i="14"/>
  <c r="FT139" i="14"/>
  <c r="FS139" i="14"/>
  <c r="FR139" i="14"/>
  <c r="FQ139" i="14"/>
  <c r="FP139" i="14"/>
  <c r="FO139" i="14"/>
  <c r="FN139" i="14"/>
  <c r="FM139" i="14"/>
  <c r="FL139" i="14"/>
  <c r="FK139" i="14"/>
  <c r="FJ139" i="14"/>
  <c r="FI139" i="14"/>
  <c r="FH139" i="14"/>
  <c r="FG139" i="14"/>
  <c r="FF139" i="14"/>
  <c r="FE139" i="14"/>
  <c r="FD139" i="14"/>
  <c r="FC139" i="14"/>
  <c r="FT138" i="14"/>
  <c r="FS138" i="14"/>
  <c r="FR138" i="14"/>
  <c r="FQ138" i="14"/>
  <c r="FP138" i="14"/>
  <c r="FO138" i="14"/>
  <c r="FN138" i="14"/>
  <c r="FM138" i="14"/>
  <c r="FL138" i="14"/>
  <c r="FK138" i="14"/>
  <c r="FJ138" i="14"/>
  <c r="FI138" i="14"/>
  <c r="FH138" i="14"/>
  <c r="FG138" i="14"/>
  <c r="FF138" i="14"/>
  <c r="FE138" i="14"/>
  <c r="FD138" i="14"/>
  <c r="FC138" i="14"/>
  <c r="FT137" i="14"/>
  <c r="FS137" i="14"/>
  <c r="FR137" i="14"/>
  <c r="FQ137" i="14"/>
  <c r="FP137" i="14"/>
  <c r="FO137" i="14"/>
  <c r="FN137" i="14"/>
  <c r="FM137" i="14"/>
  <c r="FL137" i="14"/>
  <c r="FK137" i="14"/>
  <c r="FJ137" i="14"/>
  <c r="FI137" i="14"/>
  <c r="FH137" i="14"/>
  <c r="FG137" i="14"/>
  <c r="FF137" i="14"/>
  <c r="FE137" i="14"/>
  <c r="FD137" i="14"/>
  <c r="FC137" i="14"/>
  <c r="FT129" i="14"/>
  <c r="FS129" i="14"/>
  <c r="FR129" i="14"/>
  <c r="FQ129" i="14"/>
  <c r="FP129" i="14"/>
  <c r="FO129" i="14"/>
  <c r="FN129" i="14"/>
  <c r="FM129" i="14"/>
  <c r="FL129" i="14"/>
  <c r="FK129" i="14"/>
  <c r="FJ129" i="14"/>
  <c r="FI129" i="14"/>
  <c r="FH129" i="14"/>
  <c r="FG129" i="14"/>
  <c r="FF129" i="14"/>
  <c r="FE129" i="14"/>
  <c r="FD129" i="14"/>
  <c r="FC129" i="14"/>
  <c r="FT128" i="14"/>
  <c r="FS128" i="14"/>
  <c r="FR128" i="14"/>
  <c r="FQ128" i="14"/>
  <c r="FP128" i="14"/>
  <c r="FO128" i="14"/>
  <c r="FN128" i="14"/>
  <c r="FM128" i="14"/>
  <c r="FL128" i="14"/>
  <c r="FK128" i="14"/>
  <c r="FJ128" i="14"/>
  <c r="FI128" i="14"/>
  <c r="FH128" i="14"/>
  <c r="FG128" i="14"/>
  <c r="FF128" i="14"/>
  <c r="FE128" i="14"/>
  <c r="FD128" i="14"/>
  <c r="FC128" i="14"/>
  <c r="FT127" i="14"/>
  <c r="FS127" i="14"/>
  <c r="FR127" i="14"/>
  <c r="FQ127" i="14"/>
  <c r="FP127" i="14"/>
  <c r="FO127" i="14"/>
  <c r="FN127" i="14"/>
  <c r="FM127" i="14"/>
  <c r="FL127" i="14"/>
  <c r="FK127" i="14"/>
  <c r="FJ127" i="14"/>
  <c r="FI127" i="14"/>
  <c r="FH127" i="14"/>
  <c r="FG127" i="14"/>
  <c r="FF127" i="14"/>
  <c r="FE127" i="14"/>
  <c r="FD127" i="14"/>
  <c r="FC127" i="14"/>
  <c r="FT124" i="14"/>
  <c r="FT123" i="14" s="1"/>
  <c r="FS124" i="14"/>
  <c r="FS123" i="14" s="1"/>
  <c r="FR124" i="14"/>
  <c r="FR123" i="14" s="1"/>
  <c r="FQ124" i="14"/>
  <c r="FQ123" i="14" s="1"/>
  <c r="FP124" i="14"/>
  <c r="FP123" i="14" s="1"/>
  <c r="FO124" i="14"/>
  <c r="FO123" i="14" s="1"/>
  <c r="FN124" i="14"/>
  <c r="FN123" i="14" s="1"/>
  <c r="FM124" i="14"/>
  <c r="FM123" i="14" s="1"/>
  <c r="FL124" i="14"/>
  <c r="FL123" i="14" s="1"/>
  <c r="FD124" i="14"/>
  <c r="FD123" i="14" s="1"/>
  <c r="FC124" i="14"/>
  <c r="FC123" i="14" s="1"/>
  <c r="FE118" i="14"/>
  <c r="FD118" i="14"/>
  <c r="FC118" i="14"/>
  <c r="FE117" i="14"/>
  <c r="FD117" i="14"/>
  <c r="FC117" i="14"/>
  <c r="FT116" i="14"/>
  <c r="FS116" i="14"/>
  <c r="FR116" i="14"/>
  <c r="FQ116" i="14"/>
  <c r="FP116" i="14"/>
  <c r="FO116" i="14"/>
  <c r="FN116" i="14"/>
  <c r="FM116" i="14"/>
  <c r="FL116" i="14"/>
  <c r="FK116" i="14"/>
  <c r="FJ116" i="14"/>
  <c r="FI116" i="14"/>
  <c r="FD116" i="14"/>
  <c r="FC116" i="14"/>
  <c r="FT115" i="14"/>
  <c r="FS115" i="14"/>
  <c r="FR115" i="14"/>
  <c r="FQ115" i="14"/>
  <c r="FP115" i="14"/>
  <c r="FO115" i="14"/>
  <c r="FN115" i="14"/>
  <c r="FM115" i="14"/>
  <c r="FL115" i="14"/>
  <c r="FK115" i="14"/>
  <c r="FJ115" i="14"/>
  <c r="FI115" i="14"/>
  <c r="FH115" i="14"/>
  <c r="FG115" i="14"/>
  <c r="FF115" i="14"/>
  <c r="FE115" i="14"/>
  <c r="FD115" i="14"/>
  <c r="FC115" i="14"/>
  <c r="FT113" i="14"/>
  <c r="FS113" i="14"/>
  <c r="FR113" i="14"/>
  <c r="FQ113" i="14"/>
  <c r="FP113" i="14"/>
  <c r="FO113" i="14"/>
  <c r="FN113" i="14"/>
  <c r="FM113" i="14"/>
  <c r="FL113" i="14"/>
  <c r="FK113" i="14"/>
  <c r="FJ113" i="14"/>
  <c r="FI113" i="14"/>
  <c r="FH113" i="14"/>
  <c r="FG113" i="14"/>
  <c r="FF113" i="14"/>
  <c r="FE113" i="14"/>
  <c r="FD113" i="14"/>
  <c r="FC113" i="14"/>
  <c r="FT111" i="14"/>
  <c r="FS111" i="14"/>
  <c r="FR111" i="14"/>
  <c r="FQ111" i="14"/>
  <c r="FP111" i="14"/>
  <c r="FO111" i="14"/>
  <c r="FN111" i="14"/>
  <c r="FM111" i="14"/>
  <c r="FL111" i="14"/>
  <c r="FK111" i="14"/>
  <c r="FJ111" i="14"/>
  <c r="FI111" i="14"/>
  <c r="FH111" i="14"/>
  <c r="FG111" i="14"/>
  <c r="FF111" i="14"/>
  <c r="FE111" i="14"/>
  <c r="FD111" i="14"/>
  <c r="FC111" i="14"/>
  <c r="FT110" i="14"/>
  <c r="FS110" i="14"/>
  <c r="FR110" i="14"/>
  <c r="FQ110" i="14"/>
  <c r="FP110" i="14"/>
  <c r="FO110" i="14"/>
  <c r="FN110" i="14"/>
  <c r="FM110" i="14"/>
  <c r="FL110" i="14"/>
  <c r="FK110" i="14"/>
  <c r="FJ110" i="14"/>
  <c r="FI110" i="14"/>
  <c r="FH110" i="14"/>
  <c r="FG110" i="14"/>
  <c r="FF110" i="14"/>
  <c r="FE110" i="14"/>
  <c r="FD110" i="14"/>
  <c r="FC110" i="14"/>
  <c r="FT108" i="14"/>
  <c r="FS108" i="14"/>
  <c r="FR108" i="14"/>
  <c r="FQ108" i="14"/>
  <c r="FP108" i="14"/>
  <c r="FO108" i="14"/>
  <c r="FN108" i="14"/>
  <c r="FM108" i="14"/>
  <c r="FL108" i="14"/>
  <c r="FK108" i="14"/>
  <c r="FJ108" i="14"/>
  <c r="FI108" i="14"/>
  <c r="FH108" i="14"/>
  <c r="FG108" i="14"/>
  <c r="FF108" i="14"/>
  <c r="FE108" i="14"/>
  <c r="FD108" i="14"/>
  <c r="FC108" i="14"/>
  <c r="EZ195" i="14"/>
  <c r="EY195" i="14"/>
  <c r="EX195" i="14"/>
  <c r="EW195" i="14"/>
  <c r="EV195" i="14"/>
  <c r="EU195" i="14"/>
  <c r="ET195" i="14"/>
  <c r="ES195" i="14"/>
  <c r="ER195" i="14"/>
  <c r="EQ195" i="14"/>
  <c r="EP195" i="14"/>
  <c r="EO195" i="14"/>
  <c r="EN195" i="14"/>
  <c r="EM195" i="14"/>
  <c r="EL195" i="14"/>
  <c r="EK195" i="14"/>
  <c r="EJ195" i="14"/>
  <c r="EJ194" i="14"/>
  <c r="EZ191" i="14"/>
  <c r="EY191" i="14"/>
  <c r="EX191" i="14"/>
  <c r="EW191" i="14"/>
  <c r="EV191" i="14"/>
  <c r="EU191" i="14"/>
  <c r="ET191" i="14"/>
  <c r="ES191" i="14"/>
  <c r="ER191" i="14"/>
  <c r="EQ191" i="14"/>
  <c r="EP191" i="14"/>
  <c r="EO191" i="14"/>
  <c r="EN191" i="14"/>
  <c r="EM191" i="14"/>
  <c r="EL191" i="14"/>
  <c r="EK191" i="14"/>
  <c r="EJ191" i="14"/>
  <c r="EJ190" i="14"/>
  <c r="FA187" i="14"/>
  <c r="EZ187" i="14"/>
  <c r="EY187" i="14"/>
  <c r="EX187" i="14"/>
  <c r="EW187" i="14"/>
  <c r="EV187" i="14"/>
  <c r="EU187" i="14"/>
  <c r="ET187" i="14"/>
  <c r="ES187" i="14"/>
  <c r="ER187" i="14"/>
  <c r="EQ187" i="14"/>
  <c r="EP187" i="14"/>
  <c r="EO187" i="14"/>
  <c r="EN187" i="14"/>
  <c r="EM187" i="14"/>
  <c r="EL187" i="14"/>
  <c r="EK187" i="14"/>
  <c r="EJ187" i="14"/>
  <c r="FA186" i="14"/>
  <c r="EZ186" i="14"/>
  <c r="EY186" i="14"/>
  <c r="EX186" i="14"/>
  <c r="EW186" i="14"/>
  <c r="EV186" i="14"/>
  <c r="EU186" i="14"/>
  <c r="ET186" i="14"/>
  <c r="ES186" i="14"/>
  <c r="ER186" i="14"/>
  <c r="EQ186" i="14"/>
  <c r="EP186" i="14"/>
  <c r="EO186" i="14"/>
  <c r="EN186" i="14"/>
  <c r="EM186" i="14"/>
  <c r="EL186" i="14"/>
  <c r="EK186" i="14"/>
  <c r="EJ186" i="14"/>
  <c r="FA182" i="14"/>
  <c r="EZ182" i="14"/>
  <c r="EY182" i="14"/>
  <c r="EX182" i="14"/>
  <c r="EW182" i="14"/>
  <c r="EV182" i="14"/>
  <c r="EU182" i="14"/>
  <c r="ET182" i="14"/>
  <c r="ES182" i="14"/>
  <c r="ER182" i="14"/>
  <c r="EQ182" i="14"/>
  <c r="EP182" i="14"/>
  <c r="EO182" i="14"/>
  <c r="EN182" i="14"/>
  <c r="EM182" i="14"/>
  <c r="EL182" i="14"/>
  <c r="EK182" i="14"/>
  <c r="EJ182" i="14"/>
  <c r="FA181" i="14"/>
  <c r="EZ181" i="14"/>
  <c r="EY181" i="14"/>
  <c r="EX181" i="14"/>
  <c r="EW181" i="14"/>
  <c r="EV181" i="14"/>
  <c r="EU181" i="14"/>
  <c r="ET181" i="14"/>
  <c r="ES181" i="14"/>
  <c r="ER181" i="14"/>
  <c r="EQ181" i="14"/>
  <c r="EP181" i="14"/>
  <c r="EO181" i="14"/>
  <c r="EN181" i="14"/>
  <c r="EM181" i="14"/>
  <c r="EL181" i="14"/>
  <c r="EK181" i="14"/>
  <c r="EJ181" i="14"/>
  <c r="FA180" i="14"/>
  <c r="EZ180" i="14"/>
  <c r="EY180" i="14"/>
  <c r="EX180" i="14"/>
  <c r="EW180" i="14"/>
  <c r="EV180" i="14"/>
  <c r="EU180" i="14"/>
  <c r="ET180" i="14"/>
  <c r="ES180" i="14"/>
  <c r="ER180" i="14"/>
  <c r="EQ180" i="14"/>
  <c r="EP180" i="14"/>
  <c r="EO180" i="14"/>
  <c r="EN180" i="14"/>
  <c r="EM180" i="14"/>
  <c r="EL180" i="14"/>
  <c r="EK180" i="14"/>
  <c r="EJ180" i="14"/>
  <c r="EP179" i="14"/>
  <c r="FA178" i="14"/>
  <c r="EZ178" i="14"/>
  <c r="EY178" i="14"/>
  <c r="EX178" i="14"/>
  <c r="EW178" i="14"/>
  <c r="EV178" i="14"/>
  <c r="EU178" i="14"/>
  <c r="ET178" i="14"/>
  <c r="ES178" i="14"/>
  <c r="ER178" i="14"/>
  <c r="EQ178" i="14"/>
  <c r="EP178" i="14"/>
  <c r="EO178" i="14"/>
  <c r="EN178" i="14"/>
  <c r="EM178" i="14"/>
  <c r="EL178" i="14"/>
  <c r="EK178" i="14"/>
  <c r="EJ178" i="14"/>
  <c r="FA177" i="14"/>
  <c r="EZ177" i="14"/>
  <c r="EY177" i="14"/>
  <c r="EX177" i="14"/>
  <c r="EW177" i="14"/>
  <c r="EV177" i="14"/>
  <c r="EU177" i="14"/>
  <c r="ET177" i="14"/>
  <c r="ES177" i="14"/>
  <c r="ER177" i="14"/>
  <c r="EQ177" i="14"/>
  <c r="EP177" i="14"/>
  <c r="EO177" i="14"/>
  <c r="EN177" i="14"/>
  <c r="EM177" i="14"/>
  <c r="EL177" i="14"/>
  <c r="EK177" i="14"/>
  <c r="EJ177" i="14"/>
  <c r="FA170" i="14"/>
  <c r="EZ170" i="14"/>
  <c r="EY170" i="14"/>
  <c r="EX170" i="14"/>
  <c r="EW170" i="14"/>
  <c r="EV170" i="14"/>
  <c r="EU170" i="14"/>
  <c r="ET170" i="14"/>
  <c r="ES170" i="14"/>
  <c r="ER170" i="14"/>
  <c r="EQ170" i="14"/>
  <c r="EP170" i="14"/>
  <c r="EO170" i="14"/>
  <c r="EN170" i="14"/>
  <c r="EM170" i="14"/>
  <c r="EL170" i="14"/>
  <c r="EK170" i="14"/>
  <c r="EJ170" i="14"/>
  <c r="EZ169" i="14"/>
  <c r="EY169" i="14"/>
  <c r="EX169" i="14"/>
  <c r="EW169" i="14"/>
  <c r="EV169" i="14"/>
  <c r="EU169" i="14"/>
  <c r="ET169" i="14"/>
  <c r="ES169" i="14"/>
  <c r="ER169" i="14"/>
  <c r="EQ169" i="14"/>
  <c r="EP169" i="14"/>
  <c r="EO169" i="14"/>
  <c r="EN169" i="14"/>
  <c r="EM169" i="14"/>
  <c r="EL169" i="14"/>
  <c r="EK169" i="14"/>
  <c r="EJ169" i="14"/>
  <c r="FA162" i="14"/>
  <c r="EZ162" i="14"/>
  <c r="EY162" i="14"/>
  <c r="EW162" i="14"/>
  <c r="EV162" i="14"/>
  <c r="EU162" i="14"/>
  <c r="ET162" i="14"/>
  <c r="ES162" i="14"/>
  <c r="ER162" i="14"/>
  <c r="EQ162" i="14"/>
  <c r="EP162" i="14"/>
  <c r="EO162" i="14"/>
  <c r="EN162" i="14"/>
  <c r="EM162" i="14"/>
  <c r="EL162" i="14"/>
  <c r="EK162" i="14"/>
  <c r="EJ162" i="14"/>
  <c r="FA161" i="14"/>
  <c r="EZ161" i="14"/>
  <c r="EY161" i="14"/>
  <c r="EX161" i="14"/>
  <c r="EW161" i="14"/>
  <c r="EV161" i="14"/>
  <c r="EU161" i="14"/>
  <c r="ET161" i="14"/>
  <c r="ES161" i="14"/>
  <c r="ER161" i="14"/>
  <c r="EQ161" i="14"/>
  <c r="EP161" i="14"/>
  <c r="EO161" i="14"/>
  <c r="EN161" i="14"/>
  <c r="EM161" i="14"/>
  <c r="EL161" i="14"/>
  <c r="EK161" i="14"/>
  <c r="EJ161" i="14"/>
  <c r="FA160" i="14"/>
  <c r="EZ160" i="14"/>
  <c r="EY160" i="14"/>
  <c r="EX160" i="14"/>
  <c r="EW160" i="14"/>
  <c r="EV160" i="14"/>
  <c r="EU160" i="14"/>
  <c r="ET160" i="14"/>
  <c r="ES160" i="14"/>
  <c r="ER160" i="14"/>
  <c r="EQ160" i="14"/>
  <c r="EP160" i="14"/>
  <c r="EO160" i="14"/>
  <c r="EN160" i="14"/>
  <c r="EM160" i="14"/>
  <c r="EL160" i="14"/>
  <c r="EK160" i="14"/>
  <c r="EJ160" i="14"/>
  <c r="FA159" i="14"/>
  <c r="EZ159" i="14"/>
  <c r="EY159" i="14"/>
  <c r="EX159" i="14"/>
  <c r="EW159" i="14"/>
  <c r="EV159" i="14"/>
  <c r="EU159" i="14"/>
  <c r="ET159" i="14"/>
  <c r="ES159" i="14"/>
  <c r="ER159" i="14"/>
  <c r="EQ159" i="14"/>
  <c r="EP159" i="14"/>
  <c r="EO159" i="14"/>
  <c r="EN159" i="14"/>
  <c r="EM159" i="14"/>
  <c r="EL159" i="14"/>
  <c r="EK159" i="14"/>
  <c r="EJ159" i="14"/>
  <c r="FA156" i="14"/>
  <c r="FA155" i="14" s="1"/>
  <c r="EZ156" i="14"/>
  <c r="EZ155" i="14" s="1"/>
  <c r="EY156" i="14"/>
  <c r="EY155" i="14" s="1"/>
  <c r="EX156" i="14"/>
  <c r="EX155" i="14" s="1"/>
  <c r="EW156" i="14"/>
  <c r="EW155" i="14" s="1"/>
  <c r="EV156" i="14"/>
  <c r="EV155" i="14" s="1"/>
  <c r="EU156" i="14"/>
  <c r="EU155" i="14" s="1"/>
  <c r="ET156" i="14"/>
  <c r="ET155" i="14" s="1"/>
  <c r="ES156" i="14"/>
  <c r="ES155" i="14" s="1"/>
  <c r="ER156" i="14"/>
  <c r="ER155" i="14" s="1"/>
  <c r="EQ156" i="14"/>
  <c r="EQ155" i="14" s="1"/>
  <c r="EP156" i="14"/>
  <c r="EP155" i="14" s="1"/>
  <c r="EO156" i="14"/>
  <c r="EO155" i="14" s="1"/>
  <c r="EN156" i="14"/>
  <c r="EN155" i="14" s="1"/>
  <c r="EM156" i="14"/>
  <c r="EM155" i="14" s="1"/>
  <c r="EL156" i="14"/>
  <c r="EL155" i="14" s="1"/>
  <c r="EK156" i="14"/>
  <c r="EK155" i="14" s="1"/>
  <c r="EJ156" i="14"/>
  <c r="EJ155" i="14" s="1"/>
  <c r="FA152" i="14"/>
  <c r="EZ152" i="14"/>
  <c r="EY152" i="14"/>
  <c r="EX152" i="14"/>
  <c r="EW152" i="14"/>
  <c r="EV152" i="14"/>
  <c r="EU152" i="14"/>
  <c r="ET152" i="14"/>
  <c r="ES152" i="14"/>
  <c r="ER152" i="14"/>
  <c r="EQ152" i="14"/>
  <c r="EP152" i="14"/>
  <c r="EO152" i="14"/>
  <c r="EN152" i="14"/>
  <c r="EM152" i="14"/>
  <c r="EL152" i="14"/>
  <c r="EK152" i="14"/>
  <c r="EJ152" i="14"/>
  <c r="FA151" i="14"/>
  <c r="EZ151" i="14"/>
  <c r="EY151" i="14"/>
  <c r="EX151" i="14"/>
  <c r="EW151" i="14"/>
  <c r="EV151" i="14"/>
  <c r="EU151" i="14"/>
  <c r="ET151" i="14"/>
  <c r="ES151" i="14"/>
  <c r="ER151" i="14"/>
  <c r="EQ151" i="14"/>
  <c r="EP151" i="14"/>
  <c r="EO151" i="14"/>
  <c r="EN151" i="14"/>
  <c r="EM151" i="14"/>
  <c r="EL151" i="14"/>
  <c r="EK151" i="14"/>
  <c r="EJ151" i="14"/>
  <c r="FA146" i="14"/>
  <c r="FA145" i="14" s="1"/>
  <c r="EZ146" i="14"/>
  <c r="EZ145" i="14" s="1"/>
  <c r="EY146" i="14"/>
  <c r="EY145" i="14" s="1"/>
  <c r="EX146" i="14"/>
  <c r="EX145" i="14" s="1"/>
  <c r="EW146" i="14"/>
  <c r="EW145" i="14" s="1"/>
  <c r="EV146" i="14"/>
  <c r="EV145" i="14" s="1"/>
  <c r="EU146" i="14"/>
  <c r="EU145" i="14" s="1"/>
  <c r="ET146" i="14"/>
  <c r="ET145" i="14" s="1"/>
  <c r="ES146" i="14"/>
  <c r="ES145" i="14" s="1"/>
  <c r="ER146" i="14"/>
  <c r="ER145" i="14" s="1"/>
  <c r="EQ146" i="14"/>
  <c r="EQ145" i="14" s="1"/>
  <c r="EP146" i="14"/>
  <c r="EP145" i="14" s="1"/>
  <c r="EO146" i="14"/>
  <c r="EO145" i="14" s="1"/>
  <c r="EN146" i="14"/>
  <c r="EN145" i="14" s="1"/>
  <c r="EM146" i="14"/>
  <c r="EM145" i="14" s="1"/>
  <c r="EL146" i="14"/>
  <c r="EL145" i="14" s="1"/>
  <c r="EK146" i="14"/>
  <c r="EK145" i="14" s="1"/>
  <c r="EJ146" i="14"/>
  <c r="EJ145" i="14" s="1"/>
  <c r="FA143" i="14"/>
  <c r="EZ143" i="14"/>
  <c r="EY143" i="14"/>
  <c r="EX143" i="14"/>
  <c r="EW143" i="14"/>
  <c r="EV143" i="14"/>
  <c r="EU143" i="14"/>
  <c r="ET143" i="14"/>
  <c r="ES143" i="14"/>
  <c r="ER143" i="14"/>
  <c r="EQ143" i="14"/>
  <c r="EP143" i="14"/>
  <c r="EO143" i="14"/>
  <c r="EN143" i="14"/>
  <c r="EM143" i="14"/>
  <c r="EL143" i="14"/>
  <c r="EK143" i="14"/>
  <c r="EJ143" i="14"/>
  <c r="FA142" i="14"/>
  <c r="EZ142" i="14"/>
  <c r="EY142" i="14"/>
  <c r="EX142" i="14"/>
  <c r="EW142" i="14"/>
  <c r="EV142" i="14"/>
  <c r="EU142" i="14"/>
  <c r="ET142" i="14"/>
  <c r="ES142" i="14"/>
  <c r="ER142" i="14"/>
  <c r="EQ142" i="14"/>
  <c r="EP142" i="14"/>
  <c r="EO142" i="14"/>
  <c r="EN142" i="14"/>
  <c r="EM142" i="14"/>
  <c r="EL142" i="14"/>
  <c r="EK142" i="14"/>
  <c r="EJ142" i="14"/>
  <c r="FA141" i="14"/>
  <c r="EZ141" i="14"/>
  <c r="EY141" i="14"/>
  <c r="EX141" i="14"/>
  <c r="EW141" i="14"/>
  <c r="EV141" i="14"/>
  <c r="EU141" i="14"/>
  <c r="ET141" i="14"/>
  <c r="ES141" i="14"/>
  <c r="ER141" i="14"/>
  <c r="EQ141" i="14"/>
  <c r="EP141" i="14"/>
  <c r="EO141" i="14"/>
  <c r="EN141" i="14"/>
  <c r="EM141" i="14"/>
  <c r="EL141" i="14"/>
  <c r="EK141" i="14"/>
  <c r="EJ141" i="14"/>
  <c r="FA140" i="14"/>
  <c r="EZ140" i="14"/>
  <c r="EY140" i="14"/>
  <c r="EX140" i="14"/>
  <c r="EW140" i="14"/>
  <c r="EV140" i="14"/>
  <c r="EU140" i="14"/>
  <c r="ET140" i="14"/>
  <c r="ES140" i="14"/>
  <c r="ER140" i="14"/>
  <c r="EQ140" i="14"/>
  <c r="EP140" i="14"/>
  <c r="EO140" i="14"/>
  <c r="EN140" i="14"/>
  <c r="EM140" i="14"/>
  <c r="EL140" i="14"/>
  <c r="EK140" i="14"/>
  <c r="EJ140" i="14"/>
  <c r="FA139" i="14"/>
  <c r="EZ139" i="14"/>
  <c r="EY139" i="14"/>
  <c r="EX139" i="14"/>
  <c r="EW139" i="14"/>
  <c r="EV139" i="14"/>
  <c r="EU139" i="14"/>
  <c r="ET139" i="14"/>
  <c r="ES139" i="14"/>
  <c r="ER139" i="14"/>
  <c r="EQ139" i="14"/>
  <c r="EP139" i="14"/>
  <c r="EO139" i="14"/>
  <c r="EN139" i="14"/>
  <c r="EM139" i="14"/>
  <c r="EL139" i="14"/>
  <c r="EK139" i="14"/>
  <c r="EJ139" i="14"/>
  <c r="FA138" i="14"/>
  <c r="EZ138" i="14"/>
  <c r="EY138" i="14"/>
  <c r="EX138" i="14"/>
  <c r="EW138" i="14"/>
  <c r="EV138" i="14"/>
  <c r="EU138" i="14"/>
  <c r="ET138" i="14"/>
  <c r="ES138" i="14"/>
  <c r="ER138" i="14"/>
  <c r="EQ138" i="14"/>
  <c r="EP138" i="14"/>
  <c r="EO138" i="14"/>
  <c r="EN138" i="14"/>
  <c r="EM138" i="14"/>
  <c r="EL138" i="14"/>
  <c r="EK138" i="14"/>
  <c r="EJ138" i="14"/>
  <c r="FA137" i="14"/>
  <c r="EZ137" i="14"/>
  <c r="EY137" i="14"/>
  <c r="EX137" i="14"/>
  <c r="EW137" i="14"/>
  <c r="EV137" i="14"/>
  <c r="EU137" i="14"/>
  <c r="ET137" i="14"/>
  <c r="ES137" i="14"/>
  <c r="ER137" i="14"/>
  <c r="EQ137" i="14"/>
  <c r="EP137" i="14"/>
  <c r="EO137" i="14"/>
  <c r="EN137" i="14"/>
  <c r="EM137" i="14"/>
  <c r="EL137" i="14"/>
  <c r="EK137" i="14"/>
  <c r="EJ137" i="14"/>
  <c r="FA129" i="14"/>
  <c r="EZ129" i="14"/>
  <c r="EY129" i="14"/>
  <c r="EX129" i="14"/>
  <c r="EW129" i="14"/>
  <c r="EV129" i="14"/>
  <c r="EU129" i="14"/>
  <c r="ET129" i="14"/>
  <c r="ES129" i="14"/>
  <c r="ER129" i="14"/>
  <c r="EQ129" i="14"/>
  <c r="EP129" i="14"/>
  <c r="EO129" i="14"/>
  <c r="EN129" i="14"/>
  <c r="EM129" i="14"/>
  <c r="EL129" i="14"/>
  <c r="EK129" i="14"/>
  <c r="EJ129" i="14"/>
  <c r="FA128" i="14"/>
  <c r="EZ128" i="14"/>
  <c r="EY128" i="14"/>
  <c r="EX128" i="14"/>
  <c r="EW128" i="14"/>
  <c r="EV128" i="14"/>
  <c r="EU128" i="14"/>
  <c r="ET128" i="14"/>
  <c r="ES128" i="14"/>
  <c r="ER128" i="14"/>
  <c r="EQ128" i="14"/>
  <c r="EP128" i="14"/>
  <c r="EO128" i="14"/>
  <c r="EN128" i="14"/>
  <c r="EM128" i="14"/>
  <c r="EL128" i="14"/>
  <c r="EK128" i="14"/>
  <c r="EJ128" i="14"/>
  <c r="FA127" i="14"/>
  <c r="EZ127" i="14"/>
  <c r="EY127" i="14"/>
  <c r="EX127" i="14"/>
  <c r="EW127" i="14"/>
  <c r="EV127" i="14"/>
  <c r="EU127" i="14"/>
  <c r="ET127" i="14"/>
  <c r="ES127" i="14"/>
  <c r="ER127" i="14"/>
  <c r="EQ127" i="14"/>
  <c r="EP127" i="14"/>
  <c r="EO127" i="14"/>
  <c r="EN127" i="14"/>
  <c r="EM127" i="14"/>
  <c r="EL127" i="14"/>
  <c r="EK127" i="14"/>
  <c r="EJ127" i="14"/>
  <c r="FA124" i="14"/>
  <c r="FA123" i="14" s="1"/>
  <c r="EZ124" i="14"/>
  <c r="EZ123" i="14" s="1"/>
  <c r="EY124" i="14"/>
  <c r="EY123" i="14" s="1"/>
  <c r="EX124" i="14"/>
  <c r="EX123" i="14" s="1"/>
  <c r="EW124" i="14"/>
  <c r="EW123" i="14" s="1"/>
  <c r="EV124" i="14"/>
  <c r="EV123" i="14" s="1"/>
  <c r="EU124" i="14"/>
  <c r="EU123" i="14" s="1"/>
  <c r="ET124" i="14"/>
  <c r="ET123" i="14" s="1"/>
  <c r="ES124" i="14"/>
  <c r="ES123" i="14" s="1"/>
  <c r="EK124" i="14"/>
  <c r="EK123" i="14" s="1"/>
  <c r="EJ124" i="14"/>
  <c r="EJ123" i="14" s="1"/>
  <c r="EL118" i="14"/>
  <c r="EK118" i="14"/>
  <c r="EJ118" i="14"/>
  <c r="EM117" i="14"/>
  <c r="EL117" i="14"/>
  <c r="EK117" i="14"/>
  <c r="EJ117" i="14"/>
  <c r="FA116" i="14"/>
  <c r="EZ116" i="14"/>
  <c r="EY116" i="14"/>
  <c r="EX116" i="14"/>
  <c r="EW116" i="14"/>
  <c r="EV116" i="14"/>
  <c r="EU116" i="14"/>
  <c r="ET116" i="14"/>
  <c r="ES116" i="14"/>
  <c r="ER116" i="14"/>
  <c r="EQ116" i="14"/>
  <c r="EP116" i="14"/>
  <c r="EK116" i="14"/>
  <c r="EJ116" i="14"/>
  <c r="FA115" i="14"/>
  <c r="EZ115" i="14"/>
  <c r="EY115" i="14"/>
  <c r="EX115" i="14"/>
  <c r="EW115" i="14"/>
  <c r="EV115" i="14"/>
  <c r="EU115" i="14"/>
  <c r="ET115" i="14"/>
  <c r="ES115" i="14"/>
  <c r="ER115" i="14"/>
  <c r="EQ115" i="14"/>
  <c r="EP115" i="14"/>
  <c r="EO115" i="14"/>
  <c r="EN115" i="14"/>
  <c r="EM115" i="14"/>
  <c r="EL115" i="14"/>
  <c r="EK115" i="14"/>
  <c r="EJ115" i="14"/>
  <c r="FA113" i="14"/>
  <c r="EZ113" i="14"/>
  <c r="EY113" i="14"/>
  <c r="EX113" i="14"/>
  <c r="EW113" i="14"/>
  <c r="EV113" i="14"/>
  <c r="EU113" i="14"/>
  <c r="ET113" i="14"/>
  <c r="ES113" i="14"/>
  <c r="ER113" i="14"/>
  <c r="EQ113" i="14"/>
  <c r="EP113" i="14"/>
  <c r="EO113" i="14"/>
  <c r="EN113" i="14"/>
  <c r="EM113" i="14"/>
  <c r="EL113" i="14"/>
  <c r="EK113" i="14"/>
  <c r="EJ113" i="14"/>
  <c r="FA111" i="14"/>
  <c r="EZ111" i="14"/>
  <c r="EY111" i="14"/>
  <c r="EX111" i="14"/>
  <c r="EW111" i="14"/>
  <c r="EV111" i="14"/>
  <c r="EU111" i="14"/>
  <c r="ET111" i="14"/>
  <c r="ES111" i="14"/>
  <c r="ER111" i="14"/>
  <c r="EQ111" i="14"/>
  <c r="EP111" i="14"/>
  <c r="EO111" i="14"/>
  <c r="EN111" i="14"/>
  <c r="EM111" i="14"/>
  <c r="EL111" i="14"/>
  <c r="EK111" i="14"/>
  <c r="EJ111" i="14"/>
  <c r="FA110" i="14"/>
  <c r="EZ110" i="14"/>
  <c r="EY110" i="14"/>
  <c r="EX110" i="14"/>
  <c r="EW110" i="14"/>
  <c r="EV110" i="14"/>
  <c r="EU110" i="14"/>
  <c r="ET110" i="14"/>
  <c r="ES110" i="14"/>
  <c r="ER110" i="14"/>
  <c r="EQ110" i="14"/>
  <c r="EP110" i="14"/>
  <c r="EO110" i="14"/>
  <c r="EN110" i="14"/>
  <c r="EM110" i="14"/>
  <c r="EL110" i="14"/>
  <c r="EK110" i="14"/>
  <c r="EJ110" i="14"/>
  <c r="FA108" i="14"/>
  <c r="EZ108" i="14"/>
  <c r="EY108" i="14"/>
  <c r="EX108" i="14"/>
  <c r="EW108" i="14"/>
  <c r="EV108" i="14"/>
  <c r="EU108" i="14"/>
  <c r="ET108" i="14"/>
  <c r="ES108" i="14"/>
  <c r="ER108" i="14"/>
  <c r="EQ108" i="14"/>
  <c r="EP108" i="14"/>
  <c r="EO108" i="14"/>
  <c r="EN108" i="14"/>
  <c r="EM108" i="14"/>
  <c r="EL108" i="14"/>
  <c r="EK108" i="14"/>
  <c r="EJ108" i="14"/>
  <c r="EG195" i="14"/>
  <c r="EF195" i="14"/>
  <c r="EE195" i="14"/>
  <c r="ED195" i="14"/>
  <c r="EC195" i="14"/>
  <c r="EB195" i="14"/>
  <c r="EA195" i="14"/>
  <c r="DZ195" i="14"/>
  <c r="DY195" i="14"/>
  <c r="DX195" i="14"/>
  <c r="DW195" i="14"/>
  <c r="DV195" i="14"/>
  <c r="DU195" i="14"/>
  <c r="DT195" i="14"/>
  <c r="DS195" i="14"/>
  <c r="DR195" i="14"/>
  <c r="DQ195" i="14"/>
  <c r="DQ194" i="14"/>
  <c r="EG191" i="14"/>
  <c r="EF191" i="14"/>
  <c r="EE191" i="14"/>
  <c r="ED191" i="14"/>
  <c r="EC191" i="14"/>
  <c r="EB191" i="14"/>
  <c r="EA191" i="14"/>
  <c r="DZ191" i="14"/>
  <c r="DY191" i="14"/>
  <c r="DX191" i="14"/>
  <c r="DW191" i="14"/>
  <c r="DV191" i="14"/>
  <c r="DU191" i="14"/>
  <c r="DT191" i="14"/>
  <c r="DS191" i="14"/>
  <c r="DR191" i="14"/>
  <c r="DQ191" i="14"/>
  <c r="DQ190" i="14"/>
  <c r="EH187" i="14"/>
  <c r="EG187" i="14"/>
  <c r="EF187" i="14"/>
  <c r="EE187" i="14"/>
  <c r="ED187" i="14"/>
  <c r="EC187" i="14"/>
  <c r="EB187" i="14"/>
  <c r="EA187" i="14"/>
  <c r="DZ187" i="14"/>
  <c r="DY187" i="14"/>
  <c r="DX187" i="14"/>
  <c r="DW187" i="14"/>
  <c r="DV187" i="14"/>
  <c r="DU187" i="14"/>
  <c r="DT187" i="14"/>
  <c r="DS187" i="14"/>
  <c r="DR187" i="14"/>
  <c r="DQ187" i="14"/>
  <c r="EH186" i="14"/>
  <c r="EG186" i="14"/>
  <c r="EF186" i="14"/>
  <c r="EE186" i="14"/>
  <c r="ED186" i="14"/>
  <c r="EC186" i="14"/>
  <c r="EB186" i="14"/>
  <c r="EA186" i="14"/>
  <c r="DZ186" i="14"/>
  <c r="DY186" i="14"/>
  <c r="DX186" i="14"/>
  <c r="DW186" i="14"/>
  <c r="DV186" i="14"/>
  <c r="DU186" i="14"/>
  <c r="DT186" i="14"/>
  <c r="DS186" i="14"/>
  <c r="DR186" i="14"/>
  <c r="DQ186" i="14"/>
  <c r="EH182" i="14"/>
  <c r="EG182" i="14"/>
  <c r="EF182" i="14"/>
  <c r="EE182" i="14"/>
  <c r="ED182" i="14"/>
  <c r="EC182" i="14"/>
  <c r="EB182" i="14"/>
  <c r="EA182" i="14"/>
  <c r="DZ182" i="14"/>
  <c r="DY182" i="14"/>
  <c r="DX182" i="14"/>
  <c r="DW182" i="14"/>
  <c r="DV182" i="14"/>
  <c r="DU182" i="14"/>
  <c r="DT182" i="14"/>
  <c r="DS182" i="14"/>
  <c r="DR182" i="14"/>
  <c r="DQ182" i="14"/>
  <c r="EH181" i="14"/>
  <c r="EG181" i="14"/>
  <c r="EF181" i="14"/>
  <c r="EE181" i="14"/>
  <c r="ED181" i="14"/>
  <c r="EC181" i="14"/>
  <c r="EB181" i="14"/>
  <c r="EA181" i="14"/>
  <c r="DZ181" i="14"/>
  <c r="DY181" i="14"/>
  <c r="DX181" i="14"/>
  <c r="DW181" i="14"/>
  <c r="DV181" i="14"/>
  <c r="DU181" i="14"/>
  <c r="DT181" i="14"/>
  <c r="DS181" i="14"/>
  <c r="DR181" i="14"/>
  <c r="DQ181" i="14"/>
  <c r="EH180" i="14"/>
  <c r="EG180" i="14"/>
  <c r="EF180" i="14"/>
  <c r="EE180" i="14"/>
  <c r="ED180" i="14"/>
  <c r="EC180" i="14"/>
  <c r="EB180" i="14"/>
  <c r="EA180" i="14"/>
  <c r="DZ180" i="14"/>
  <c r="DY180" i="14"/>
  <c r="DX180" i="14"/>
  <c r="DW180" i="14"/>
  <c r="DV180" i="14"/>
  <c r="DU180" i="14"/>
  <c r="DT180" i="14"/>
  <c r="DS180" i="14"/>
  <c r="DR180" i="14"/>
  <c r="DQ180" i="14"/>
  <c r="DW179" i="14"/>
  <c r="EH178" i="14"/>
  <c r="EG178" i="14"/>
  <c r="EF178" i="14"/>
  <c r="EE178" i="14"/>
  <c r="ED178" i="14"/>
  <c r="EC178" i="14"/>
  <c r="EB178" i="14"/>
  <c r="EA178" i="14"/>
  <c r="DZ178" i="14"/>
  <c r="DY178" i="14"/>
  <c r="DX178" i="14"/>
  <c r="DW178" i="14"/>
  <c r="DV178" i="14"/>
  <c r="DU178" i="14"/>
  <c r="DT178" i="14"/>
  <c r="DS178" i="14"/>
  <c r="DR178" i="14"/>
  <c r="DQ178" i="14"/>
  <c r="EH177" i="14"/>
  <c r="EG177" i="14"/>
  <c r="EF177" i="14"/>
  <c r="EE177" i="14"/>
  <c r="ED177" i="14"/>
  <c r="EC177" i="14"/>
  <c r="EB177" i="14"/>
  <c r="EA177" i="14"/>
  <c r="DZ177" i="14"/>
  <c r="DY177" i="14"/>
  <c r="DX177" i="14"/>
  <c r="DW177" i="14"/>
  <c r="DV177" i="14"/>
  <c r="DU177" i="14"/>
  <c r="DT177" i="14"/>
  <c r="DS177" i="14"/>
  <c r="DR177" i="14"/>
  <c r="DQ177" i="14"/>
  <c r="EH170" i="14"/>
  <c r="EG170" i="14"/>
  <c r="EF170" i="14"/>
  <c r="EE170" i="14"/>
  <c r="ED170" i="14"/>
  <c r="EC170" i="14"/>
  <c r="EB170" i="14"/>
  <c r="EA170" i="14"/>
  <c r="DZ170" i="14"/>
  <c r="DY170" i="14"/>
  <c r="DX170" i="14"/>
  <c r="DW170" i="14"/>
  <c r="DV170" i="14"/>
  <c r="DU170" i="14"/>
  <c r="DT170" i="14"/>
  <c r="DS170" i="14"/>
  <c r="DR170" i="14"/>
  <c r="DQ170" i="14"/>
  <c r="EG169" i="14"/>
  <c r="EF169" i="14"/>
  <c r="EE169" i="14"/>
  <c r="ED169" i="14"/>
  <c r="EC169" i="14"/>
  <c r="EB169" i="14"/>
  <c r="EA169" i="14"/>
  <c r="DZ169" i="14"/>
  <c r="DY169" i="14"/>
  <c r="DX169" i="14"/>
  <c r="DW169" i="14"/>
  <c r="DV169" i="14"/>
  <c r="DU169" i="14"/>
  <c r="DT169" i="14"/>
  <c r="DS169" i="14"/>
  <c r="DR169" i="14"/>
  <c r="DQ169" i="14"/>
  <c r="EH162" i="14"/>
  <c r="EG162" i="14"/>
  <c r="EF162" i="14"/>
  <c r="ED162" i="14"/>
  <c r="EC162" i="14"/>
  <c r="EB162" i="14"/>
  <c r="EA162" i="14"/>
  <c r="DZ162" i="14"/>
  <c r="DY162" i="14"/>
  <c r="DX162" i="14"/>
  <c r="DW162" i="14"/>
  <c r="DV162" i="14"/>
  <c r="DU162" i="14"/>
  <c r="DT162" i="14"/>
  <c r="DS162" i="14"/>
  <c r="DR162" i="14"/>
  <c r="DQ162" i="14"/>
  <c r="EH161" i="14"/>
  <c r="EG161" i="14"/>
  <c r="EF161" i="14"/>
  <c r="EE161" i="14"/>
  <c r="ED161" i="14"/>
  <c r="EC161" i="14"/>
  <c r="EB161" i="14"/>
  <c r="EA161" i="14"/>
  <c r="DZ161" i="14"/>
  <c r="DY161" i="14"/>
  <c r="DX161" i="14"/>
  <c r="DW161" i="14"/>
  <c r="DV161" i="14"/>
  <c r="DU161" i="14"/>
  <c r="DT161" i="14"/>
  <c r="DS161" i="14"/>
  <c r="DR161" i="14"/>
  <c r="DQ161" i="14"/>
  <c r="EH160" i="14"/>
  <c r="EG160" i="14"/>
  <c r="EF160" i="14"/>
  <c r="EE160" i="14"/>
  <c r="ED160" i="14"/>
  <c r="EC160" i="14"/>
  <c r="EB160" i="14"/>
  <c r="EA160" i="14"/>
  <c r="DZ160" i="14"/>
  <c r="DY160" i="14"/>
  <c r="DX160" i="14"/>
  <c r="DW160" i="14"/>
  <c r="DV160" i="14"/>
  <c r="DU160" i="14"/>
  <c r="DT160" i="14"/>
  <c r="DS160" i="14"/>
  <c r="DR160" i="14"/>
  <c r="DQ160" i="14"/>
  <c r="EH159" i="14"/>
  <c r="EG159" i="14"/>
  <c r="EF159" i="14"/>
  <c r="EE159" i="14"/>
  <c r="ED159" i="14"/>
  <c r="EC159" i="14"/>
  <c r="EB159" i="14"/>
  <c r="EA159" i="14"/>
  <c r="DZ159" i="14"/>
  <c r="DY159" i="14"/>
  <c r="DX159" i="14"/>
  <c r="DW159" i="14"/>
  <c r="DV159" i="14"/>
  <c r="DU159" i="14"/>
  <c r="DT159" i="14"/>
  <c r="DS159" i="14"/>
  <c r="DR159" i="14"/>
  <c r="DQ159" i="14"/>
  <c r="EH156" i="14"/>
  <c r="EH155" i="14" s="1"/>
  <c r="EG156" i="14"/>
  <c r="EG155" i="14" s="1"/>
  <c r="EF156" i="14"/>
  <c r="EF155" i="14" s="1"/>
  <c r="EE156" i="14"/>
  <c r="EE155" i="14" s="1"/>
  <c r="ED156" i="14"/>
  <c r="ED155" i="14" s="1"/>
  <c r="EC156" i="14"/>
  <c r="EC155" i="14" s="1"/>
  <c r="EB156" i="14"/>
  <c r="EB155" i="14" s="1"/>
  <c r="EA156" i="14"/>
  <c r="EA155" i="14" s="1"/>
  <c r="DZ156" i="14"/>
  <c r="DZ155" i="14" s="1"/>
  <c r="DY156" i="14"/>
  <c r="DY155" i="14" s="1"/>
  <c r="DX156" i="14"/>
  <c r="DX155" i="14" s="1"/>
  <c r="DW156" i="14"/>
  <c r="DW155" i="14" s="1"/>
  <c r="DV156" i="14"/>
  <c r="DV155" i="14" s="1"/>
  <c r="DU156" i="14"/>
  <c r="DU155" i="14" s="1"/>
  <c r="DT156" i="14"/>
  <c r="DT155" i="14" s="1"/>
  <c r="DS156" i="14"/>
  <c r="DS155" i="14" s="1"/>
  <c r="DR156" i="14"/>
  <c r="DR155" i="14" s="1"/>
  <c r="DQ156" i="14"/>
  <c r="DQ155" i="14" s="1"/>
  <c r="EH152" i="14"/>
  <c r="EG152" i="14"/>
  <c r="EF152" i="14"/>
  <c r="EE152" i="14"/>
  <c r="ED152" i="14"/>
  <c r="EC152" i="14"/>
  <c r="EB152" i="14"/>
  <c r="EA152" i="14"/>
  <c r="DZ152" i="14"/>
  <c r="DY152" i="14"/>
  <c r="DX152" i="14"/>
  <c r="DW152" i="14"/>
  <c r="DV152" i="14"/>
  <c r="DU152" i="14"/>
  <c r="DT152" i="14"/>
  <c r="DS152" i="14"/>
  <c r="DR152" i="14"/>
  <c r="DQ152" i="14"/>
  <c r="EH151" i="14"/>
  <c r="EG151" i="14"/>
  <c r="EF151" i="14"/>
  <c r="EE151" i="14"/>
  <c r="ED151" i="14"/>
  <c r="EC151" i="14"/>
  <c r="EB151" i="14"/>
  <c r="EA151" i="14"/>
  <c r="DZ151" i="14"/>
  <c r="DY151" i="14"/>
  <c r="DX151" i="14"/>
  <c r="DW151" i="14"/>
  <c r="DV151" i="14"/>
  <c r="DU151" i="14"/>
  <c r="DT151" i="14"/>
  <c r="DS151" i="14"/>
  <c r="DR151" i="14"/>
  <c r="DQ151" i="14"/>
  <c r="EH146" i="14"/>
  <c r="EH145" i="14" s="1"/>
  <c r="EG146" i="14"/>
  <c r="EG145" i="14" s="1"/>
  <c r="EF146" i="14"/>
  <c r="EF145" i="14" s="1"/>
  <c r="EE146" i="14"/>
  <c r="EE145" i="14" s="1"/>
  <c r="ED146" i="14"/>
  <c r="ED145" i="14" s="1"/>
  <c r="EC146" i="14"/>
  <c r="EC145" i="14" s="1"/>
  <c r="EB146" i="14"/>
  <c r="EB145" i="14" s="1"/>
  <c r="EA146" i="14"/>
  <c r="EA145" i="14" s="1"/>
  <c r="DZ146" i="14"/>
  <c r="DZ145" i="14" s="1"/>
  <c r="DY146" i="14"/>
  <c r="DY145" i="14" s="1"/>
  <c r="DX146" i="14"/>
  <c r="DX145" i="14" s="1"/>
  <c r="DW146" i="14"/>
  <c r="DW145" i="14" s="1"/>
  <c r="DV146" i="14"/>
  <c r="DV145" i="14" s="1"/>
  <c r="DU146" i="14"/>
  <c r="DU145" i="14" s="1"/>
  <c r="DT146" i="14"/>
  <c r="DT145" i="14" s="1"/>
  <c r="DS146" i="14"/>
  <c r="DS145" i="14" s="1"/>
  <c r="DR146" i="14"/>
  <c r="DR145" i="14" s="1"/>
  <c r="DQ146" i="14"/>
  <c r="DQ145" i="14" s="1"/>
  <c r="EH143" i="14"/>
  <c r="EG143" i="14"/>
  <c r="EF143" i="14"/>
  <c r="EE143" i="14"/>
  <c r="ED143" i="14"/>
  <c r="EC143" i="14"/>
  <c r="EB143" i="14"/>
  <c r="EA143" i="14"/>
  <c r="DZ143" i="14"/>
  <c r="DY143" i="14"/>
  <c r="DX143" i="14"/>
  <c r="DW143" i="14"/>
  <c r="DV143" i="14"/>
  <c r="DU143" i="14"/>
  <c r="DT143" i="14"/>
  <c r="DS143" i="14"/>
  <c r="DR143" i="14"/>
  <c r="DQ143" i="14"/>
  <c r="EH142" i="14"/>
  <c r="EG142" i="14"/>
  <c r="EF142" i="14"/>
  <c r="EE142" i="14"/>
  <c r="ED142" i="14"/>
  <c r="EC142" i="14"/>
  <c r="EB142" i="14"/>
  <c r="EA142" i="14"/>
  <c r="DZ142" i="14"/>
  <c r="DY142" i="14"/>
  <c r="DX142" i="14"/>
  <c r="DW142" i="14"/>
  <c r="DV142" i="14"/>
  <c r="DU142" i="14"/>
  <c r="DT142" i="14"/>
  <c r="DS142" i="14"/>
  <c r="DR142" i="14"/>
  <c r="DQ142" i="14"/>
  <c r="EH141" i="14"/>
  <c r="EG141" i="14"/>
  <c r="EF141" i="14"/>
  <c r="EE141" i="14"/>
  <c r="ED141" i="14"/>
  <c r="EC141" i="14"/>
  <c r="EB141" i="14"/>
  <c r="EA141" i="14"/>
  <c r="DZ141" i="14"/>
  <c r="DY141" i="14"/>
  <c r="DX141" i="14"/>
  <c r="DW141" i="14"/>
  <c r="DV141" i="14"/>
  <c r="DU141" i="14"/>
  <c r="DT141" i="14"/>
  <c r="DS141" i="14"/>
  <c r="DR141" i="14"/>
  <c r="DQ141" i="14"/>
  <c r="EH140" i="14"/>
  <c r="EG140" i="14"/>
  <c r="EF140" i="14"/>
  <c r="EE140" i="14"/>
  <c r="ED140" i="14"/>
  <c r="EC140" i="14"/>
  <c r="EB140" i="14"/>
  <c r="EA140" i="14"/>
  <c r="DZ140" i="14"/>
  <c r="DY140" i="14"/>
  <c r="DX140" i="14"/>
  <c r="DW140" i="14"/>
  <c r="DV140" i="14"/>
  <c r="DU140" i="14"/>
  <c r="DT140" i="14"/>
  <c r="DS140" i="14"/>
  <c r="DR140" i="14"/>
  <c r="DQ140" i="14"/>
  <c r="EH139" i="14"/>
  <c r="EG139" i="14"/>
  <c r="EF139" i="14"/>
  <c r="EE139" i="14"/>
  <c r="ED139" i="14"/>
  <c r="EC139" i="14"/>
  <c r="EB139" i="14"/>
  <c r="EA139" i="14"/>
  <c r="DZ139" i="14"/>
  <c r="DY139" i="14"/>
  <c r="DX139" i="14"/>
  <c r="DW139" i="14"/>
  <c r="DV139" i="14"/>
  <c r="DU139" i="14"/>
  <c r="DT139" i="14"/>
  <c r="DS139" i="14"/>
  <c r="DR139" i="14"/>
  <c r="DQ139" i="14"/>
  <c r="EH138" i="14"/>
  <c r="EG138" i="14"/>
  <c r="EF138" i="14"/>
  <c r="EE138" i="14"/>
  <c r="ED138" i="14"/>
  <c r="EC138" i="14"/>
  <c r="EB138" i="14"/>
  <c r="EA138" i="14"/>
  <c r="DZ138" i="14"/>
  <c r="DY138" i="14"/>
  <c r="DX138" i="14"/>
  <c r="DW138" i="14"/>
  <c r="DV138" i="14"/>
  <c r="DU138" i="14"/>
  <c r="DT138" i="14"/>
  <c r="DS138" i="14"/>
  <c r="DR138" i="14"/>
  <c r="DQ138" i="14"/>
  <c r="EH137" i="14"/>
  <c r="EG137" i="14"/>
  <c r="EF137" i="14"/>
  <c r="EE137" i="14"/>
  <c r="ED137" i="14"/>
  <c r="EC137" i="14"/>
  <c r="EB137" i="14"/>
  <c r="EA137" i="14"/>
  <c r="DZ137" i="14"/>
  <c r="DY137" i="14"/>
  <c r="DX137" i="14"/>
  <c r="DW137" i="14"/>
  <c r="DV137" i="14"/>
  <c r="DU137" i="14"/>
  <c r="DT137" i="14"/>
  <c r="DS137" i="14"/>
  <c r="DR137" i="14"/>
  <c r="DQ137" i="14"/>
  <c r="EH129" i="14"/>
  <c r="EG129" i="14"/>
  <c r="EF129" i="14"/>
  <c r="EE129" i="14"/>
  <c r="ED129" i="14"/>
  <c r="EC129" i="14"/>
  <c r="EB129" i="14"/>
  <c r="EA129" i="14"/>
  <c r="DZ129" i="14"/>
  <c r="DY129" i="14"/>
  <c r="DX129" i="14"/>
  <c r="DW129" i="14"/>
  <c r="DV129" i="14"/>
  <c r="DU129" i="14"/>
  <c r="DT129" i="14"/>
  <c r="DS129" i="14"/>
  <c r="DR129" i="14"/>
  <c r="DQ129" i="14"/>
  <c r="EH128" i="14"/>
  <c r="EG128" i="14"/>
  <c r="EF128" i="14"/>
  <c r="EE128" i="14"/>
  <c r="ED128" i="14"/>
  <c r="EC128" i="14"/>
  <c r="EB128" i="14"/>
  <c r="EA128" i="14"/>
  <c r="DZ128" i="14"/>
  <c r="DY128" i="14"/>
  <c r="DX128" i="14"/>
  <c r="DW128" i="14"/>
  <c r="DV128" i="14"/>
  <c r="DU128" i="14"/>
  <c r="DT128" i="14"/>
  <c r="DS128" i="14"/>
  <c r="DR128" i="14"/>
  <c r="DQ128" i="14"/>
  <c r="EH127" i="14"/>
  <c r="EG127" i="14"/>
  <c r="EF127" i="14"/>
  <c r="EE127" i="14"/>
  <c r="ED127" i="14"/>
  <c r="EC127" i="14"/>
  <c r="EB127" i="14"/>
  <c r="EA127" i="14"/>
  <c r="DZ127" i="14"/>
  <c r="DY127" i="14"/>
  <c r="DX127" i="14"/>
  <c r="DW127" i="14"/>
  <c r="DV127" i="14"/>
  <c r="DU127" i="14"/>
  <c r="DT127" i="14"/>
  <c r="DS127" i="14"/>
  <c r="DR127" i="14"/>
  <c r="DQ127" i="14"/>
  <c r="EH124" i="14"/>
  <c r="EH123" i="14" s="1"/>
  <c r="EG124" i="14"/>
  <c r="EG123" i="14" s="1"/>
  <c r="EF124" i="14"/>
  <c r="EF123" i="14" s="1"/>
  <c r="EE124" i="14"/>
  <c r="EE123" i="14" s="1"/>
  <c r="ED124" i="14"/>
  <c r="ED123" i="14" s="1"/>
  <c r="EC124" i="14"/>
  <c r="EC123" i="14" s="1"/>
  <c r="EB124" i="14"/>
  <c r="EB123" i="14" s="1"/>
  <c r="EA124" i="14"/>
  <c r="EA123" i="14" s="1"/>
  <c r="DZ124" i="14"/>
  <c r="DZ123" i="14" s="1"/>
  <c r="DR124" i="14"/>
  <c r="DR123" i="14" s="1"/>
  <c r="DQ124" i="14"/>
  <c r="DQ123" i="14" s="1"/>
  <c r="DQ118" i="14"/>
  <c r="DQ117" i="14"/>
  <c r="EH116" i="14"/>
  <c r="EG116" i="14"/>
  <c r="EF116" i="14"/>
  <c r="EE116" i="14"/>
  <c r="ED116" i="14"/>
  <c r="EC116" i="14"/>
  <c r="EB116" i="14"/>
  <c r="EA116" i="14"/>
  <c r="DZ116" i="14"/>
  <c r="DY116" i="14"/>
  <c r="DX116" i="14"/>
  <c r="DW116" i="14"/>
  <c r="DR116" i="14"/>
  <c r="DQ116" i="14"/>
  <c r="EH115" i="14"/>
  <c r="EG115" i="14"/>
  <c r="EF115" i="14"/>
  <c r="EE115" i="14"/>
  <c r="ED115" i="14"/>
  <c r="EC115" i="14"/>
  <c r="EB115" i="14"/>
  <c r="EA115" i="14"/>
  <c r="DZ115" i="14"/>
  <c r="DY115" i="14"/>
  <c r="DX115" i="14"/>
  <c r="DW115" i="14"/>
  <c r="DV115" i="14"/>
  <c r="DU115" i="14"/>
  <c r="DT115" i="14"/>
  <c r="DS115" i="14"/>
  <c r="DR115" i="14"/>
  <c r="DQ115" i="14"/>
  <c r="EH113" i="14"/>
  <c r="EG113" i="14"/>
  <c r="EF113" i="14"/>
  <c r="EE113" i="14"/>
  <c r="ED113" i="14"/>
  <c r="EC113" i="14"/>
  <c r="EB113" i="14"/>
  <c r="EA113" i="14"/>
  <c r="DZ113" i="14"/>
  <c r="DY113" i="14"/>
  <c r="DX113" i="14"/>
  <c r="DW113" i="14"/>
  <c r="DV113" i="14"/>
  <c r="DU113" i="14"/>
  <c r="DT113" i="14"/>
  <c r="DS113" i="14"/>
  <c r="DR113" i="14"/>
  <c r="DQ113" i="14"/>
  <c r="EH111" i="14"/>
  <c r="EG111" i="14"/>
  <c r="EF111" i="14"/>
  <c r="EE111" i="14"/>
  <c r="ED111" i="14"/>
  <c r="EC111" i="14"/>
  <c r="EB111" i="14"/>
  <c r="EA111" i="14"/>
  <c r="DZ111" i="14"/>
  <c r="DY111" i="14"/>
  <c r="DX111" i="14"/>
  <c r="DW111" i="14"/>
  <c r="DV111" i="14"/>
  <c r="DU111" i="14"/>
  <c r="DT111" i="14"/>
  <c r="DS111" i="14"/>
  <c r="DR111" i="14"/>
  <c r="DQ111" i="14"/>
  <c r="EH110" i="14"/>
  <c r="EG110" i="14"/>
  <c r="EF110" i="14"/>
  <c r="EE110" i="14"/>
  <c r="ED110" i="14"/>
  <c r="EC110" i="14"/>
  <c r="EB110" i="14"/>
  <c r="EA110" i="14"/>
  <c r="DZ110" i="14"/>
  <c r="DY110" i="14"/>
  <c r="DX110" i="14"/>
  <c r="DW110" i="14"/>
  <c r="DV110" i="14"/>
  <c r="DU110" i="14"/>
  <c r="DT110" i="14"/>
  <c r="DS110" i="14"/>
  <c r="DR110" i="14"/>
  <c r="DQ110" i="14"/>
  <c r="EH108" i="14"/>
  <c r="EG108" i="14"/>
  <c r="EF108" i="14"/>
  <c r="EE108" i="14"/>
  <c r="ED108" i="14"/>
  <c r="EC108" i="14"/>
  <c r="EB108" i="14"/>
  <c r="EA108" i="14"/>
  <c r="DZ108" i="14"/>
  <c r="DY108" i="14"/>
  <c r="DX108" i="14"/>
  <c r="DW108" i="14"/>
  <c r="DV108" i="14"/>
  <c r="DU108" i="14"/>
  <c r="DT108" i="14"/>
  <c r="DS108" i="14"/>
  <c r="DR108" i="14"/>
  <c r="DQ108" i="14"/>
  <c r="DN195" i="14"/>
  <c r="DM195" i="14"/>
  <c r="DL195" i="14"/>
  <c r="DK195" i="14"/>
  <c r="DJ195" i="14"/>
  <c r="DI195" i="14"/>
  <c r="DH195" i="14"/>
  <c r="DG195" i="14"/>
  <c r="DF195" i="14"/>
  <c r="DE195" i="14"/>
  <c r="DD195" i="14"/>
  <c r="DC195" i="14"/>
  <c r="DB195" i="14"/>
  <c r="DA195" i="14"/>
  <c r="CZ195" i="14"/>
  <c r="CY195" i="14"/>
  <c r="CX195" i="14"/>
  <c r="CX194" i="14"/>
  <c r="DN191" i="14"/>
  <c r="DM191" i="14"/>
  <c r="DL191" i="14"/>
  <c r="DK191" i="14"/>
  <c r="DJ191" i="14"/>
  <c r="DI191" i="14"/>
  <c r="DH191" i="14"/>
  <c r="DG191" i="14"/>
  <c r="DF191" i="14"/>
  <c r="DE191" i="14"/>
  <c r="DD191" i="14"/>
  <c r="DC191" i="14"/>
  <c r="DB191" i="14"/>
  <c r="DA191" i="14"/>
  <c r="CZ191" i="14"/>
  <c r="CY191" i="14"/>
  <c r="CX191" i="14"/>
  <c r="CX190" i="14"/>
  <c r="DO187" i="14"/>
  <c r="DN187" i="14"/>
  <c r="DM187" i="14"/>
  <c r="DL187" i="14"/>
  <c r="DK187" i="14"/>
  <c r="DJ187" i="14"/>
  <c r="DI187" i="14"/>
  <c r="DH187" i="14"/>
  <c r="DG187" i="14"/>
  <c r="DF187" i="14"/>
  <c r="DE187" i="14"/>
  <c r="DD187" i="14"/>
  <c r="DC187" i="14"/>
  <c r="DB187" i="14"/>
  <c r="DA187" i="14"/>
  <c r="CZ187" i="14"/>
  <c r="CY187" i="14"/>
  <c r="CX187" i="14"/>
  <c r="DO186" i="14"/>
  <c r="DN186" i="14"/>
  <c r="DM186" i="14"/>
  <c r="DL186" i="14"/>
  <c r="DK186" i="14"/>
  <c r="DJ186" i="14"/>
  <c r="DI186" i="14"/>
  <c r="DH186" i="14"/>
  <c r="DG186" i="14"/>
  <c r="DF186" i="14"/>
  <c r="DE186" i="14"/>
  <c r="DD186" i="14"/>
  <c r="DC186" i="14"/>
  <c r="DB186" i="14"/>
  <c r="DA186" i="14"/>
  <c r="CZ186" i="14"/>
  <c r="CY186" i="14"/>
  <c r="CX186" i="14"/>
  <c r="DO182" i="14"/>
  <c r="DN182" i="14"/>
  <c r="DM182" i="14"/>
  <c r="DL182" i="14"/>
  <c r="DK182" i="14"/>
  <c r="DJ182" i="14"/>
  <c r="DI182" i="14"/>
  <c r="DH182" i="14"/>
  <c r="DG182" i="14"/>
  <c r="DF182" i="14"/>
  <c r="DE182" i="14"/>
  <c r="DD182" i="14"/>
  <c r="DC182" i="14"/>
  <c r="DB182" i="14"/>
  <c r="DA182" i="14"/>
  <c r="CZ182" i="14"/>
  <c r="CY182" i="14"/>
  <c r="CX182" i="14"/>
  <c r="DO181" i="14"/>
  <c r="DN181" i="14"/>
  <c r="DM181" i="14"/>
  <c r="DL181" i="14"/>
  <c r="DK181" i="14"/>
  <c r="DJ181" i="14"/>
  <c r="DI181" i="14"/>
  <c r="DH181" i="14"/>
  <c r="DG181" i="14"/>
  <c r="DF181" i="14"/>
  <c r="DE181" i="14"/>
  <c r="DD181" i="14"/>
  <c r="DC181" i="14"/>
  <c r="DB181" i="14"/>
  <c r="DA181" i="14"/>
  <c r="CZ181" i="14"/>
  <c r="CY181" i="14"/>
  <c r="CX181" i="14"/>
  <c r="DO180" i="14"/>
  <c r="DN180" i="14"/>
  <c r="DM180" i="14"/>
  <c r="DL180" i="14"/>
  <c r="DK180" i="14"/>
  <c r="DJ180" i="14"/>
  <c r="DI180" i="14"/>
  <c r="DH180" i="14"/>
  <c r="DG180" i="14"/>
  <c r="DF180" i="14"/>
  <c r="DE180" i="14"/>
  <c r="DD180" i="14"/>
  <c r="DC180" i="14"/>
  <c r="DB180" i="14"/>
  <c r="DA180" i="14"/>
  <c r="CZ180" i="14"/>
  <c r="CY180" i="14"/>
  <c r="CX180" i="14"/>
  <c r="DD179" i="14"/>
  <c r="DO178" i="14"/>
  <c r="DN178" i="14"/>
  <c r="DM178" i="14"/>
  <c r="DL178" i="14"/>
  <c r="DK178" i="14"/>
  <c r="DJ178" i="14"/>
  <c r="DI178" i="14"/>
  <c r="DH178" i="14"/>
  <c r="DG178" i="14"/>
  <c r="DF178" i="14"/>
  <c r="DE178" i="14"/>
  <c r="DD178" i="14"/>
  <c r="DC178" i="14"/>
  <c r="DB178" i="14"/>
  <c r="DA178" i="14"/>
  <c r="CZ178" i="14"/>
  <c r="CY178" i="14"/>
  <c r="CX178" i="14"/>
  <c r="DO177" i="14"/>
  <c r="DN177" i="14"/>
  <c r="DM177" i="14"/>
  <c r="DL177" i="14"/>
  <c r="DK177" i="14"/>
  <c r="DJ177" i="14"/>
  <c r="DI177" i="14"/>
  <c r="DH177" i="14"/>
  <c r="DG177" i="14"/>
  <c r="DF177" i="14"/>
  <c r="DE177" i="14"/>
  <c r="DD177" i="14"/>
  <c r="DC177" i="14"/>
  <c r="DB177" i="14"/>
  <c r="DA177" i="14"/>
  <c r="CZ177" i="14"/>
  <c r="CY177" i="14"/>
  <c r="CX177" i="14"/>
  <c r="DO170" i="14"/>
  <c r="DN170" i="14"/>
  <c r="DM170" i="14"/>
  <c r="DL170" i="14"/>
  <c r="DK170" i="14"/>
  <c r="DJ170" i="14"/>
  <c r="DI170" i="14"/>
  <c r="DH170" i="14"/>
  <c r="DG170" i="14"/>
  <c r="DF170" i="14"/>
  <c r="DE170" i="14"/>
  <c r="DD170" i="14"/>
  <c r="DC170" i="14"/>
  <c r="DB170" i="14"/>
  <c r="DA170" i="14"/>
  <c r="CZ170" i="14"/>
  <c r="CY170" i="14"/>
  <c r="CX170" i="14"/>
  <c r="DN169" i="14"/>
  <c r="DM169" i="14"/>
  <c r="DL169" i="14"/>
  <c r="DK169" i="14"/>
  <c r="DJ169" i="14"/>
  <c r="DI169" i="14"/>
  <c r="DH169" i="14"/>
  <c r="DG169" i="14"/>
  <c r="DF169" i="14"/>
  <c r="DE169" i="14"/>
  <c r="DD169" i="14"/>
  <c r="DC169" i="14"/>
  <c r="DB169" i="14"/>
  <c r="DA169" i="14"/>
  <c r="CZ169" i="14"/>
  <c r="CY169" i="14"/>
  <c r="CX169" i="14"/>
  <c r="DO162" i="14"/>
  <c r="DN162" i="14"/>
  <c r="DM162" i="14"/>
  <c r="DK162" i="14"/>
  <c r="DJ162" i="14"/>
  <c r="DI162" i="14"/>
  <c r="DH162" i="14"/>
  <c r="DG162" i="14"/>
  <c r="DF162" i="14"/>
  <c r="DE162" i="14"/>
  <c r="DD162" i="14"/>
  <c r="DC162" i="14"/>
  <c r="DB162" i="14"/>
  <c r="DA162" i="14"/>
  <c r="CZ162" i="14"/>
  <c r="CY162" i="14"/>
  <c r="CX162" i="14"/>
  <c r="DO161" i="14"/>
  <c r="DN161" i="14"/>
  <c r="DM161" i="14"/>
  <c r="DL161" i="14"/>
  <c r="DK161" i="14"/>
  <c r="DJ161" i="14"/>
  <c r="DI161" i="14"/>
  <c r="DH161" i="14"/>
  <c r="DG161" i="14"/>
  <c r="DF161" i="14"/>
  <c r="DE161" i="14"/>
  <c r="DD161" i="14"/>
  <c r="DC161" i="14"/>
  <c r="DB161" i="14"/>
  <c r="DA161" i="14"/>
  <c r="CZ161" i="14"/>
  <c r="CY161" i="14"/>
  <c r="CX161" i="14"/>
  <c r="DO160" i="14"/>
  <c r="DN160" i="14"/>
  <c r="DM160" i="14"/>
  <c r="DL160" i="14"/>
  <c r="DK160" i="14"/>
  <c r="DJ160" i="14"/>
  <c r="DI160" i="14"/>
  <c r="DH160" i="14"/>
  <c r="DG160" i="14"/>
  <c r="DF160" i="14"/>
  <c r="DE160" i="14"/>
  <c r="DD160" i="14"/>
  <c r="DC160" i="14"/>
  <c r="DB160" i="14"/>
  <c r="DA160" i="14"/>
  <c r="CZ160" i="14"/>
  <c r="CY160" i="14"/>
  <c r="CX160" i="14"/>
  <c r="DO159" i="14"/>
  <c r="DN159" i="14"/>
  <c r="DM159" i="14"/>
  <c r="DL159" i="14"/>
  <c r="DK159" i="14"/>
  <c r="DJ159" i="14"/>
  <c r="DI159" i="14"/>
  <c r="DH159" i="14"/>
  <c r="DG159" i="14"/>
  <c r="DF159" i="14"/>
  <c r="DE159" i="14"/>
  <c r="DD159" i="14"/>
  <c r="DC159" i="14"/>
  <c r="DB159" i="14"/>
  <c r="DA159" i="14"/>
  <c r="CZ159" i="14"/>
  <c r="CY159" i="14"/>
  <c r="CX159" i="14"/>
  <c r="DO156" i="14"/>
  <c r="DO155" i="14" s="1"/>
  <c r="DN156" i="14"/>
  <c r="DN155" i="14" s="1"/>
  <c r="DM156" i="14"/>
  <c r="DM155" i="14" s="1"/>
  <c r="DL156" i="14"/>
  <c r="DL155" i="14" s="1"/>
  <c r="DK156" i="14"/>
  <c r="DK155" i="14" s="1"/>
  <c r="DJ156" i="14"/>
  <c r="DJ155" i="14" s="1"/>
  <c r="DI156" i="14"/>
  <c r="DI155" i="14" s="1"/>
  <c r="DH156" i="14"/>
  <c r="DH155" i="14" s="1"/>
  <c r="DG156" i="14"/>
  <c r="DG155" i="14" s="1"/>
  <c r="DF156" i="14"/>
  <c r="DF155" i="14" s="1"/>
  <c r="DE156" i="14"/>
  <c r="DE155" i="14" s="1"/>
  <c r="DD156" i="14"/>
  <c r="DD155" i="14" s="1"/>
  <c r="DC156" i="14"/>
  <c r="DC155" i="14" s="1"/>
  <c r="DB156" i="14"/>
  <c r="DB155" i="14" s="1"/>
  <c r="DA156" i="14"/>
  <c r="DA155" i="14" s="1"/>
  <c r="CZ156" i="14"/>
  <c r="CZ155" i="14" s="1"/>
  <c r="CY156" i="14"/>
  <c r="CY155" i="14" s="1"/>
  <c r="CX156" i="14"/>
  <c r="CX155" i="14" s="1"/>
  <c r="DO152" i="14"/>
  <c r="DN152" i="14"/>
  <c r="DM152" i="14"/>
  <c r="DL152" i="14"/>
  <c r="DK152" i="14"/>
  <c r="DJ152" i="14"/>
  <c r="DI152" i="14"/>
  <c r="DH152" i="14"/>
  <c r="DG152" i="14"/>
  <c r="DF152" i="14"/>
  <c r="DE152" i="14"/>
  <c r="DD152" i="14"/>
  <c r="DC152" i="14"/>
  <c r="DB152" i="14"/>
  <c r="DA152" i="14"/>
  <c r="CZ152" i="14"/>
  <c r="CY152" i="14"/>
  <c r="CX152" i="14"/>
  <c r="DO151" i="14"/>
  <c r="DN151" i="14"/>
  <c r="DM151" i="14"/>
  <c r="DL151" i="14"/>
  <c r="DK151" i="14"/>
  <c r="DJ151" i="14"/>
  <c r="DI151" i="14"/>
  <c r="DH151" i="14"/>
  <c r="DG151" i="14"/>
  <c r="DF151" i="14"/>
  <c r="DE151" i="14"/>
  <c r="DD151" i="14"/>
  <c r="DC151" i="14"/>
  <c r="DB151" i="14"/>
  <c r="DA151" i="14"/>
  <c r="CZ151" i="14"/>
  <c r="CY151" i="14"/>
  <c r="CX151" i="14"/>
  <c r="DO146" i="14"/>
  <c r="DO145" i="14" s="1"/>
  <c r="DN146" i="14"/>
  <c r="DN145" i="14" s="1"/>
  <c r="DM146" i="14"/>
  <c r="DM145" i="14" s="1"/>
  <c r="DL146" i="14"/>
  <c r="DL145" i="14" s="1"/>
  <c r="DK146" i="14"/>
  <c r="DK145" i="14" s="1"/>
  <c r="DJ146" i="14"/>
  <c r="DJ145" i="14" s="1"/>
  <c r="DI146" i="14"/>
  <c r="DI145" i="14" s="1"/>
  <c r="DH146" i="14"/>
  <c r="DH145" i="14" s="1"/>
  <c r="DG146" i="14"/>
  <c r="DG145" i="14" s="1"/>
  <c r="DF146" i="14"/>
  <c r="DF145" i="14" s="1"/>
  <c r="DE146" i="14"/>
  <c r="DE145" i="14" s="1"/>
  <c r="DD146" i="14"/>
  <c r="DD145" i="14" s="1"/>
  <c r="DC146" i="14"/>
  <c r="DC145" i="14" s="1"/>
  <c r="DB146" i="14"/>
  <c r="DB145" i="14" s="1"/>
  <c r="DA146" i="14"/>
  <c r="DA145" i="14" s="1"/>
  <c r="CZ146" i="14"/>
  <c r="CZ145" i="14" s="1"/>
  <c r="CY146" i="14"/>
  <c r="CY145" i="14" s="1"/>
  <c r="CX146" i="14"/>
  <c r="CX145" i="14" s="1"/>
  <c r="DO143" i="14"/>
  <c r="DN143" i="14"/>
  <c r="DM143" i="14"/>
  <c r="DL143" i="14"/>
  <c r="DK143" i="14"/>
  <c r="DJ143" i="14"/>
  <c r="DI143" i="14"/>
  <c r="DH143" i="14"/>
  <c r="DG143" i="14"/>
  <c r="DF143" i="14"/>
  <c r="DE143" i="14"/>
  <c r="DD143" i="14"/>
  <c r="DC143" i="14"/>
  <c r="DB143" i="14"/>
  <c r="DA143" i="14"/>
  <c r="CZ143" i="14"/>
  <c r="CY143" i="14"/>
  <c r="CX143" i="14"/>
  <c r="DO142" i="14"/>
  <c r="DN142" i="14"/>
  <c r="DM142" i="14"/>
  <c r="DL142" i="14"/>
  <c r="DK142" i="14"/>
  <c r="DJ142" i="14"/>
  <c r="DI142" i="14"/>
  <c r="DH142" i="14"/>
  <c r="DG142" i="14"/>
  <c r="DF142" i="14"/>
  <c r="DE142" i="14"/>
  <c r="DD142" i="14"/>
  <c r="DC142" i="14"/>
  <c r="DB142" i="14"/>
  <c r="DA142" i="14"/>
  <c r="CZ142" i="14"/>
  <c r="CY142" i="14"/>
  <c r="CX142" i="14"/>
  <c r="DO141" i="14"/>
  <c r="DN141" i="14"/>
  <c r="DM141" i="14"/>
  <c r="DL141" i="14"/>
  <c r="DK141" i="14"/>
  <c r="DJ141" i="14"/>
  <c r="DI141" i="14"/>
  <c r="DH141" i="14"/>
  <c r="DG141" i="14"/>
  <c r="DF141" i="14"/>
  <c r="DE141" i="14"/>
  <c r="DD141" i="14"/>
  <c r="DC141" i="14"/>
  <c r="DB141" i="14"/>
  <c r="DA141" i="14"/>
  <c r="CZ141" i="14"/>
  <c r="CY141" i="14"/>
  <c r="CX141" i="14"/>
  <c r="DO140" i="14"/>
  <c r="DN140" i="14"/>
  <c r="DM140" i="14"/>
  <c r="DL140" i="14"/>
  <c r="DK140" i="14"/>
  <c r="DJ140" i="14"/>
  <c r="DI140" i="14"/>
  <c r="DH140" i="14"/>
  <c r="DG140" i="14"/>
  <c r="DF140" i="14"/>
  <c r="DE140" i="14"/>
  <c r="DD140" i="14"/>
  <c r="DC140" i="14"/>
  <c r="DB140" i="14"/>
  <c r="DA140" i="14"/>
  <c r="CZ140" i="14"/>
  <c r="CY140" i="14"/>
  <c r="CX140" i="14"/>
  <c r="DO139" i="14"/>
  <c r="DN139" i="14"/>
  <c r="DM139" i="14"/>
  <c r="DL139" i="14"/>
  <c r="DK139" i="14"/>
  <c r="DJ139" i="14"/>
  <c r="DI139" i="14"/>
  <c r="DH139" i="14"/>
  <c r="DG139" i="14"/>
  <c r="DF139" i="14"/>
  <c r="DE139" i="14"/>
  <c r="DD139" i="14"/>
  <c r="DC139" i="14"/>
  <c r="DB139" i="14"/>
  <c r="DA139" i="14"/>
  <c r="CZ139" i="14"/>
  <c r="CY139" i="14"/>
  <c r="CX139" i="14"/>
  <c r="DO138" i="14"/>
  <c r="DN138" i="14"/>
  <c r="DM138" i="14"/>
  <c r="DL138" i="14"/>
  <c r="DK138" i="14"/>
  <c r="DJ138" i="14"/>
  <c r="DI138" i="14"/>
  <c r="DH138" i="14"/>
  <c r="DG138" i="14"/>
  <c r="DF138" i="14"/>
  <c r="DE138" i="14"/>
  <c r="DD138" i="14"/>
  <c r="DC138" i="14"/>
  <c r="DB138" i="14"/>
  <c r="DA138" i="14"/>
  <c r="CZ138" i="14"/>
  <c r="CY138" i="14"/>
  <c r="CX138" i="14"/>
  <c r="DO137" i="14"/>
  <c r="DN137" i="14"/>
  <c r="DM137" i="14"/>
  <c r="DL137" i="14"/>
  <c r="DK137" i="14"/>
  <c r="DJ137" i="14"/>
  <c r="DI137" i="14"/>
  <c r="DH137" i="14"/>
  <c r="DG137" i="14"/>
  <c r="DF137" i="14"/>
  <c r="DE137" i="14"/>
  <c r="DD137" i="14"/>
  <c r="DC137" i="14"/>
  <c r="DB137" i="14"/>
  <c r="DA137" i="14"/>
  <c r="CZ137" i="14"/>
  <c r="CY137" i="14"/>
  <c r="CX137" i="14"/>
  <c r="DO129" i="14"/>
  <c r="DN129" i="14"/>
  <c r="DM129" i="14"/>
  <c r="DL129" i="14"/>
  <c r="DK129" i="14"/>
  <c r="DJ129" i="14"/>
  <c r="DI129" i="14"/>
  <c r="DH129" i="14"/>
  <c r="DG129" i="14"/>
  <c r="DF129" i="14"/>
  <c r="DE129" i="14"/>
  <c r="DD129" i="14"/>
  <c r="DC129" i="14"/>
  <c r="DB129" i="14"/>
  <c r="DA129" i="14"/>
  <c r="CZ129" i="14"/>
  <c r="CY129" i="14"/>
  <c r="CX129" i="14"/>
  <c r="DO128" i="14"/>
  <c r="DN128" i="14"/>
  <c r="DM128" i="14"/>
  <c r="DL128" i="14"/>
  <c r="DK128" i="14"/>
  <c r="DJ128" i="14"/>
  <c r="DI128" i="14"/>
  <c r="DH128" i="14"/>
  <c r="DG128" i="14"/>
  <c r="DF128" i="14"/>
  <c r="DE128" i="14"/>
  <c r="DD128" i="14"/>
  <c r="DC128" i="14"/>
  <c r="DB128" i="14"/>
  <c r="DA128" i="14"/>
  <c r="CZ128" i="14"/>
  <c r="CY128" i="14"/>
  <c r="CX128" i="14"/>
  <c r="DO127" i="14"/>
  <c r="DN127" i="14"/>
  <c r="DM127" i="14"/>
  <c r="DL127" i="14"/>
  <c r="DK127" i="14"/>
  <c r="DJ127" i="14"/>
  <c r="DI127" i="14"/>
  <c r="DH127" i="14"/>
  <c r="DG127" i="14"/>
  <c r="DF127" i="14"/>
  <c r="DE127" i="14"/>
  <c r="DD127" i="14"/>
  <c r="DC127" i="14"/>
  <c r="DB127" i="14"/>
  <c r="DA127" i="14"/>
  <c r="CZ127" i="14"/>
  <c r="CY127" i="14"/>
  <c r="CX127" i="14"/>
  <c r="DO124" i="14"/>
  <c r="DO123" i="14" s="1"/>
  <c r="DN124" i="14"/>
  <c r="DN123" i="14" s="1"/>
  <c r="DM124" i="14"/>
  <c r="DM123" i="14" s="1"/>
  <c r="DL124" i="14"/>
  <c r="DL123" i="14" s="1"/>
  <c r="DK124" i="14"/>
  <c r="DK123" i="14" s="1"/>
  <c r="DJ124" i="14"/>
  <c r="DJ123" i="14" s="1"/>
  <c r="DI124" i="14"/>
  <c r="DI123" i="14" s="1"/>
  <c r="DH124" i="14"/>
  <c r="DH123" i="14" s="1"/>
  <c r="DG124" i="14"/>
  <c r="DG123" i="14" s="1"/>
  <c r="CY124" i="14"/>
  <c r="CY123" i="14" s="1"/>
  <c r="CX124" i="14"/>
  <c r="CX123" i="14" s="1"/>
  <c r="CX118" i="14"/>
  <c r="CX117" i="14"/>
  <c r="DO116" i="14"/>
  <c r="DN116" i="14"/>
  <c r="DM116" i="14"/>
  <c r="DL116" i="14"/>
  <c r="DK116" i="14"/>
  <c r="DJ116" i="14"/>
  <c r="DI116" i="14"/>
  <c r="DH116" i="14"/>
  <c r="DG116" i="14"/>
  <c r="DF116" i="14"/>
  <c r="DE116" i="14"/>
  <c r="DD116" i="14"/>
  <c r="CY116" i="14"/>
  <c r="CX116" i="14"/>
  <c r="DO115" i="14"/>
  <c r="DN115" i="14"/>
  <c r="DM115" i="14"/>
  <c r="DL115" i="14"/>
  <c r="DK115" i="14"/>
  <c r="DJ115" i="14"/>
  <c r="DI115" i="14"/>
  <c r="DH115" i="14"/>
  <c r="DG115" i="14"/>
  <c r="DF115" i="14"/>
  <c r="DE115" i="14"/>
  <c r="DD115" i="14"/>
  <c r="DC115" i="14"/>
  <c r="DB115" i="14"/>
  <c r="DA115" i="14"/>
  <c r="CZ115" i="14"/>
  <c r="CY115" i="14"/>
  <c r="CX115" i="14"/>
  <c r="DO113" i="14"/>
  <c r="DN113" i="14"/>
  <c r="DM113" i="14"/>
  <c r="DL113" i="14"/>
  <c r="DK113" i="14"/>
  <c r="DJ113" i="14"/>
  <c r="DI113" i="14"/>
  <c r="DH113" i="14"/>
  <c r="DG113" i="14"/>
  <c r="DF113" i="14"/>
  <c r="DE113" i="14"/>
  <c r="DD113" i="14"/>
  <c r="DC113" i="14"/>
  <c r="DB113" i="14"/>
  <c r="DA113" i="14"/>
  <c r="CZ113" i="14"/>
  <c r="CY113" i="14"/>
  <c r="CX113" i="14"/>
  <c r="DO111" i="14"/>
  <c r="DN111" i="14"/>
  <c r="DM111" i="14"/>
  <c r="DL111" i="14"/>
  <c r="DK111" i="14"/>
  <c r="DJ111" i="14"/>
  <c r="DI111" i="14"/>
  <c r="DH111" i="14"/>
  <c r="DG111" i="14"/>
  <c r="DF111" i="14"/>
  <c r="DE111" i="14"/>
  <c r="DD111" i="14"/>
  <c r="DC111" i="14"/>
  <c r="DB111" i="14"/>
  <c r="DA111" i="14"/>
  <c r="CZ111" i="14"/>
  <c r="CY111" i="14"/>
  <c r="CX111" i="14"/>
  <c r="DO110" i="14"/>
  <c r="DN110" i="14"/>
  <c r="DM110" i="14"/>
  <c r="DL110" i="14"/>
  <c r="DK110" i="14"/>
  <c r="DJ110" i="14"/>
  <c r="DI110" i="14"/>
  <c r="DH110" i="14"/>
  <c r="DG110" i="14"/>
  <c r="DF110" i="14"/>
  <c r="DE110" i="14"/>
  <c r="DD110" i="14"/>
  <c r="DC110" i="14"/>
  <c r="DB110" i="14"/>
  <c r="DA110" i="14"/>
  <c r="CZ110" i="14"/>
  <c r="CY110" i="14"/>
  <c r="CX110" i="14"/>
  <c r="DO108" i="14"/>
  <c r="DN108" i="14"/>
  <c r="DM108" i="14"/>
  <c r="DL108" i="14"/>
  <c r="DK108" i="14"/>
  <c r="DJ108" i="14"/>
  <c r="DI108" i="14"/>
  <c r="DH108" i="14"/>
  <c r="DG108" i="14"/>
  <c r="DF108" i="14"/>
  <c r="DE108" i="14"/>
  <c r="DD108" i="14"/>
  <c r="DC108" i="14"/>
  <c r="DB108" i="14"/>
  <c r="DA108" i="14"/>
  <c r="CZ108" i="14"/>
  <c r="CY108" i="14"/>
  <c r="CX108" i="14"/>
  <c r="CU195" i="14"/>
  <c r="CT195" i="14"/>
  <c r="CS195" i="14"/>
  <c r="CR195" i="14"/>
  <c r="CQ195" i="14"/>
  <c r="CP195" i="14"/>
  <c r="CO195" i="14"/>
  <c r="CN195" i="14"/>
  <c r="CM195" i="14"/>
  <c r="CL195" i="14"/>
  <c r="CK195" i="14"/>
  <c r="CJ195" i="14"/>
  <c r="CI195" i="14"/>
  <c r="CH195" i="14"/>
  <c r="CG195" i="14"/>
  <c r="CF195" i="14"/>
  <c r="CE195" i="14"/>
  <c r="CV194" i="14"/>
  <c r="CU194" i="14"/>
  <c r="CT194" i="14"/>
  <c r="CS194" i="14"/>
  <c r="CR194" i="14"/>
  <c r="CQ194" i="14"/>
  <c r="CP194" i="14"/>
  <c r="CO194" i="14"/>
  <c r="CN194" i="14"/>
  <c r="CM194" i="14"/>
  <c r="CL194" i="14"/>
  <c r="CK194" i="14"/>
  <c r="CJ194" i="14"/>
  <c r="CI194" i="14"/>
  <c r="CH194" i="14"/>
  <c r="CG194" i="14"/>
  <c r="CF194" i="14"/>
  <c r="CE194" i="14"/>
  <c r="CU191" i="14"/>
  <c r="CT191" i="14"/>
  <c r="CS191" i="14"/>
  <c r="CR191" i="14"/>
  <c r="CQ191" i="14"/>
  <c r="CP191" i="14"/>
  <c r="CO191" i="14"/>
  <c r="CN191" i="14"/>
  <c r="CM191" i="14"/>
  <c r="CL191" i="14"/>
  <c r="CK191" i="14"/>
  <c r="CJ191" i="14"/>
  <c r="CI191" i="14"/>
  <c r="CH191" i="14"/>
  <c r="CG191" i="14"/>
  <c r="CF191" i="14"/>
  <c r="CE191" i="14"/>
  <c r="CV190" i="14"/>
  <c r="CU190" i="14"/>
  <c r="CT190" i="14"/>
  <c r="CS190" i="14"/>
  <c r="CR190" i="14"/>
  <c r="CQ190" i="14"/>
  <c r="CP190" i="14"/>
  <c r="CO190" i="14"/>
  <c r="CN190" i="14"/>
  <c r="CM190" i="14"/>
  <c r="CL190" i="14"/>
  <c r="CK190" i="14"/>
  <c r="CJ190" i="14"/>
  <c r="CI190" i="14"/>
  <c r="CH190" i="14"/>
  <c r="CG190" i="14"/>
  <c r="CF190" i="14"/>
  <c r="CE190" i="14"/>
  <c r="CV187" i="14"/>
  <c r="CU187" i="14"/>
  <c r="CT187" i="14"/>
  <c r="CS187" i="14"/>
  <c r="CR187" i="14"/>
  <c r="CQ187" i="14"/>
  <c r="CP187" i="14"/>
  <c r="CO187" i="14"/>
  <c r="CN187" i="14"/>
  <c r="CM187" i="14"/>
  <c r="CL187" i="14"/>
  <c r="CK187" i="14"/>
  <c r="CJ187" i="14"/>
  <c r="CI187" i="14"/>
  <c r="CH187" i="14"/>
  <c r="CG187" i="14"/>
  <c r="CF187" i="14"/>
  <c r="CE187" i="14"/>
  <c r="CV186" i="14"/>
  <c r="CU186" i="14"/>
  <c r="CT186" i="14"/>
  <c r="CS186" i="14"/>
  <c r="CR186" i="14"/>
  <c r="CQ186" i="14"/>
  <c r="CP186" i="14"/>
  <c r="CO186" i="14"/>
  <c r="CN186" i="14"/>
  <c r="CM186" i="14"/>
  <c r="CL186" i="14"/>
  <c r="CK186" i="14"/>
  <c r="CJ186" i="14"/>
  <c r="CI186" i="14"/>
  <c r="CH186" i="14"/>
  <c r="CG186" i="14"/>
  <c r="CF186" i="14"/>
  <c r="CE186" i="14"/>
  <c r="CV182" i="14"/>
  <c r="CU182" i="14"/>
  <c r="CT182" i="14"/>
  <c r="CS182" i="14"/>
  <c r="CR182" i="14"/>
  <c r="CQ182" i="14"/>
  <c r="CP182" i="14"/>
  <c r="CO182" i="14"/>
  <c r="CN182" i="14"/>
  <c r="CM182" i="14"/>
  <c r="CL182" i="14"/>
  <c r="CK182" i="14"/>
  <c r="CJ182" i="14"/>
  <c r="CI182" i="14"/>
  <c r="CH182" i="14"/>
  <c r="CG182" i="14"/>
  <c r="CF182" i="14"/>
  <c r="CE182" i="14"/>
  <c r="CV181" i="14"/>
  <c r="CU181" i="14"/>
  <c r="CT181" i="14"/>
  <c r="CS181" i="14"/>
  <c r="CR181" i="14"/>
  <c r="CQ181" i="14"/>
  <c r="CP181" i="14"/>
  <c r="CO181" i="14"/>
  <c r="CN181" i="14"/>
  <c r="CM181" i="14"/>
  <c r="CL181" i="14"/>
  <c r="CK181" i="14"/>
  <c r="CJ181" i="14"/>
  <c r="CI181" i="14"/>
  <c r="CH181" i="14"/>
  <c r="CG181" i="14"/>
  <c r="CF181" i="14"/>
  <c r="CE181" i="14"/>
  <c r="CV180" i="14"/>
  <c r="CU180" i="14"/>
  <c r="CT180" i="14"/>
  <c r="CS180" i="14"/>
  <c r="CR180" i="14"/>
  <c r="CQ180" i="14"/>
  <c r="CP180" i="14"/>
  <c r="CO180" i="14"/>
  <c r="CN180" i="14"/>
  <c r="CM180" i="14"/>
  <c r="CL180" i="14"/>
  <c r="CK180" i="14"/>
  <c r="CJ180" i="14"/>
  <c r="CI180" i="14"/>
  <c r="CH180" i="14"/>
  <c r="CG180" i="14"/>
  <c r="CF180" i="14"/>
  <c r="CE180" i="14"/>
  <c r="CK179" i="14"/>
  <c r="CV178" i="14"/>
  <c r="CU178" i="14"/>
  <c r="CT178" i="14"/>
  <c r="CS178" i="14"/>
  <c r="CR178" i="14"/>
  <c r="CQ178" i="14"/>
  <c r="CP178" i="14"/>
  <c r="CO178" i="14"/>
  <c r="CN178" i="14"/>
  <c r="CM178" i="14"/>
  <c r="CL178" i="14"/>
  <c r="CK178" i="14"/>
  <c r="CJ178" i="14"/>
  <c r="CI178" i="14"/>
  <c r="CH178" i="14"/>
  <c r="CG178" i="14"/>
  <c r="CF178" i="14"/>
  <c r="CE178" i="14"/>
  <c r="CV177" i="14"/>
  <c r="CU177" i="14"/>
  <c r="CT177" i="14"/>
  <c r="CS177" i="14"/>
  <c r="CR177" i="14"/>
  <c r="CQ177" i="14"/>
  <c r="CP177" i="14"/>
  <c r="CO177" i="14"/>
  <c r="CN177" i="14"/>
  <c r="CM177" i="14"/>
  <c r="CL177" i="14"/>
  <c r="CK177" i="14"/>
  <c r="CJ177" i="14"/>
  <c r="CI177" i="14"/>
  <c r="CH177" i="14"/>
  <c r="CG177" i="14"/>
  <c r="CF177" i="14"/>
  <c r="CE177" i="14"/>
  <c r="CV170" i="14"/>
  <c r="CU170" i="14"/>
  <c r="CT170" i="14"/>
  <c r="CS170" i="14"/>
  <c r="CR170" i="14"/>
  <c r="CQ170" i="14"/>
  <c r="CP170" i="14"/>
  <c r="CO170" i="14"/>
  <c r="CN170" i="14"/>
  <c r="CM170" i="14"/>
  <c r="CL170" i="14"/>
  <c r="CK170" i="14"/>
  <c r="CJ170" i="14"/>
  <c r="CI170" i="14"/>
  <c r="CH170" i="14"/>
  <c r="CG170" i="14"/>
  <c r="CF170" i="14"/>
  <c r="CE170" i="14"/>
  <c r="CU169" i="14"/>
  <c r="CT169" i="14"/>
  <c r="CS169" i="14"/>
  <c r="CR169" i="14"/>
  <c r="CQ169" i="14"/>
  <c r="CP169" i="14"/>
  <c r="CO169" i="14"/>
  <c r="CN169" i="14"/>
  <c r="CM169" i="14"/>
  <c r="CL169" i="14"/>
  <c r="CK169" i="14"/>
  <c r="CJ169" i="14"/>
  <c r="CI169" i="14"/>
  <c r="CH169" i="14"/>
  <c r="CG169" i="14"/>
  <c r="CF169" i="14"/>
  <c r="CE169" i="14"/>
  <c r="CV162" i="14"/>
  <c r="CU162" i="14"/>
  <c r="CT162" i="14"/>
  <c r="CR162" i="14"/>
  <c r="CQ162" i="14"/>
  <c r="CP162" i="14"/>
  <c r="CO162" i="14"/>
  <c r="CN162" i="14"/>
  <c r="CM162" i="14"/>
  <c r="CL162" i="14"/>
  <c r="CK162" i="14"/>
  <c r="CJ162" i="14"/>
  <c r="CI162" i="14"/>
  <c r="CH162" i="14"/>
  <c r="CG162" i="14"/>
  <c r="CF162" i="14"/>
  <c r="CE162" i="14"/>
  <c r="CV161" i="14"/>
  <c r="CU161" i="14"/>
  <c r="CT161" i="14"/>
  <c r="CS161" i="14"/>
  <c r="CR161" i="14"/>
  <c r="CQ161" i="14"/>
  <c r="CP161" i="14"/>
  <c r="CO161" i="14"/>
  <c r="CN161" i="14"/>
  <c r="CM161" i="14"/>
  <c r="CL161" i="14"/>
  <c r="CK161" i="14"/>
  <c r="CJ161" i="14"/>
  <c r="CI161" i="14"/>
  <c r="CH161" i="14"/>
  <c r="CG161" i="14"/>
  <c r="CF161" i="14"/>
  <c r="CE161" i="14"/>
  <c r="CV160" i="14"/>
  <c r="CU160" i="14"/>
  <c r="CT160" i="14"/>
  <c r="CS160" i="14"/>
  <c r="CR160" i="14"/>
  <c r="CQ160" i="14"/>
  <c r="CP160" i="14"/>
  <c r="CO160" i="14"/>
  <c r="CN160" i="14"/>
  <c r="CM160" i="14"/>
  <c r="CL160" i="14"/>
  <c r="CK160" i="14"/>
  <c r="CJ160" i="14"/>
  <c r="CI160" i="14"/>
  <c r="CH160" i="14"/>
  <c r="CG160" i="14"/>
  <c r="CF160" i="14"/>
  <c r="CE160" i="14"/>
  <c r="CV159" i="14"/>
  <c r="CU159" i="14"/>
  <c r="CT159" i="14"/>
  <c r="CS159" i="14"/>
  <c r="CR159" i="14"/>
  <c r="CQ159" i="14"/>
  <c r="CP159" i="14"/>
  <c r="CO159" i="14"/>
  <c r="CN159" i="14"/>
  <c r="CM159" i="14"/>
  <c r="CL159" i="14"/>
  <c r="CK159" i="14"/>
  <c r="CJ159" i="14"/>
  <c r="CI159" i="14"/>
  <c r="CH159" i="14"/>
  <c r="CG159" i="14"/>
  <c r="CF159" i="14"/>
  <c r="CE159" i="14"/>
  <c r="CV156" i="14"/>
  <c r="CV155" i="14" s="1"/>
  <c r="CU156" i="14"/>
  <c r="CU155" i="14" s="1"/>
  <c r="CT156" i="14"/>
  <c r="CT155" i="14" s="1"/>
  <c r="CS156" i="14"/>
  <c r="CS155" i="14" s="1"/>
  <c r="CR156" i="14"/>
  <c r="CR155" i="14" s="1"/>
  <c r="CQ156" i="14"/>
  <c r="CQ155" i="14" s="1"/>
  <c r="CP156" i="14"/>
  <c r="CP155" i="14" s="1"/>
  <c r="CO156" i="14"/>
  <c r="CO155" i="14" s="1"/>
  <c r="CN156" i="14"/>
  <c r="CN155" i="14" s="1"/>
  <c r="CM156" i="14"/>
  <c r="CM155" i="14" s="1"/>
  <c r="CL156" i="14"/>
  <c r="CL155" i="14" s="1"/>
  <c r="CK156" i="14"/>
  <c r="CK155" i="14" s="1"/>
  <c r="CJ156" i="14"/>
  <c r="CJ155" i="14" s="1"/>
  <c r="CI156" i="14"/>
  <c r="CI155" i="14" s="1"/>
  <c r="CH156" i="14"/>
  <c r="CH155" i="14" s="1"/>
  <c r="CG156" i="14"/>
  <c r="CG155" i="14" s="1"/>
  <c r="CF156" i="14"/>
  <c r="CF155" i="14" s="1"/>
  <c r="CE156" i="14"/>
  <c r="CE155" i="14" s="1"/>
  <c r="CV152" i="14"/>
  <c r="CU152" i="14"/>
  <c r="CT152" i="14"/>
  <c r="CS152" i="14"/>
  <c r="CR152" i="14"/>
  <c r="CQ152" i="14"/>
  <c r="CP152" i="14"/>
  <c r="CO152" i="14"/>
  <c r="CN152" i="14"/>
  <c r="CM152" i="14"/>
  <c r="CL152" i="14"/>
  <c r="CK152" i="14"/>
  <c r="CJ152" i="14"/>
  <c r="CI152" i="14"/>
  <c r="CH152" i="14"/>
  <c r="CG152" i="14"/>
  <c r="CF152" i="14"/>
  <c r="CE152" i="14"/>
  <c r="CV151" i="14"/>
  <c r="CU151" i="14"/>
  <c r="CT151" i="14"/>
  <c r="CS151" i="14"/>
  <c r="CR151" i="14"/>
  <c r="CQ151" i="14"/>
  <c r="CP151" i="14"/>
  <c r="CO151" i="14"/>
  <c r="CN151" i="14"/>
  <c r="CM151" i="14"/>
  <c r="CL151" i="14"/>
  <c r="CK151" i="14"/>
  <c r="CJ151" i="14"/>
  <c r="CI151" i="14"/>
  <c r="CH151" i="14"/>
  <c r="CG151" i="14"/>
  <c r="CF151" i="14"/>
  <c r="CE151" i="14"/>
  <c r="CV146" i="14"/>
  <c r="CV145" i="14" s="1"/>
  <c r="CU146" i="14"/>
  <c r="CU145" i="14" s="1"/>
  <c r="CT146" i="14"/>
  <c r="CT145" i="14" s="1"/>
  <c r="CS146" i="14"/>
  <c r="CS145" i="14" s="1"/>
  <c r="CR146" i="14"/>
  <c r="CR145" i="14" s="1"/>
  <c r="CQ146" i="14"/>
  <c r="CQ145" i="14" s="1"/>
  <c r="CP146" i="14"/>
  <c r="CP145" i="14" s="1"/>
  <c r="CO146" i="14"/>
  <c r="CO145" i="14" s="1"/>
  <c r="CN146" i="14"/>
  <c r="CN145" i="14" s="1"/>
  <c r="CM146" i="14"/>
  <c r="CM145" i="14" s="1"/>
  <c r="CL146" i="14"/>
  <c r="CL145" i="14" s="1"/>
  <c r="CK146" i="14"/>
  <c r="CK145" i="14" s="1"/>
  <c r="CJ146" i="14"/>
  <c r="CJ145" i="14" s="1"/>
  <c r="CI146" i="14"/>
  <c r="CI145" i="14" s="1"/>
  <c r="CH146" i="14"/>
  <c r="CH145" i="14" s="1"/>
  <c r="CG146" i="14"/>
  <c r="CG145" i="14" s="1"/>
  <c r="CF146" i="14"/>
  <c r="CF145" i="14" s="1"/>
  <c r="CE146" i="14"/>
  <c r="CE145" i="14" s="1"/>
  <c r="CV143" i="14"/>
  <c r="CU143" i="14"/>
  <c r="CT143" i="14"/>
  <c r="CS143" i="14"/>
  <c r="CR143" i="14"/>
  <c r="CQ143" i="14"/>
  <c r="CP143" i="14"/>
  <c r="CO143" i="14"/>
  <c r="CN143" i="14"/>
  <c r="CM143" i="14"/>
  <c r="CL143" i="14"/>
  <c r="CK143" i="14"/>
  <c r="CJ143" i="14"/>
  <c r="CI143" i="14"/>
  <c r="CH143" i="14"/>
  <c r="CG143" i="14"/>
  <c r="CF143" i="14"/>
  <c r="CE143" i="14"/>
  <c r="CV142" i="14"/>
  <c r="CU142" i="14"/>
  <c r="CT142" i="14"/>
  <c r="CS142" i="14"/>
  <c r="CR142" i="14"/>
  <c r="CQ142" i="14"/>
  <c r="CP142" i="14"/>
  <c r="CO142" i="14"/>
  <c r="CN142" i="14"/>
  <c r="CM142" i="14"/>
  <c r="CL142" i="14"/>
  <c r="CK142" i="14"/>
  <c r="CJ142" i="14"/>
  <c r="CI142" i="14"/>
  <c r="CH142" i="14"/>
  <c r="CG142" i="14"/>
  <c r="CF142" i="14"/>
  <c r="CE142" i="14"/>
  <c r="CV141" i="14"/>
  <c r="CU141" i="14"/>
  <c r="CT141" i="14"/>
  <c r="CS141" i="14"/>
  <c r="CR141" i="14"/>
  <c r="CQ141" i="14"/>
  <c r="CP141" i="14"/>
  <c r="CO141" i="14"/>
  <c r="CN141" i="14"/>
  <c r="CM141" i="14"/>
  <c r="CL141" i="14"/>
  <c r="CK141" i="14"/>
  <c r="CJ141" i="14"/>
  <c r="CI141" i="14"/>
  <c r="CH141" i="14"/>
  <c r="CG141" i="14"/>
  <c r="CF141" i="14"/>
  <c r="CE141" i="14"/>
  <c r="CV140" i="14"/>
  <c r="CU140" i="14"/>
  <c r="CT140" i="14"/>
  <c r="CS140" i="14"/>
  <c r="CR140" i="14"/>
  <c r="CQ140" i="14"/>
  <c r="CP140" i="14"/>
  <c r="CO140" i="14"/>
  <c r="CN140" i="14"/>
  <c r="CM140" i="14"/>
  <c r="CL140" i="14"/>
  <c r="CK140" i="14"/>
  <c r="CJ140" i="14"/>
  <c r="CI140" i="14"/>
  <c r="CH140" i="14"/>
  <c r="CG140" i="14"/>
  <c r="CF140" i="14"/>
  <c r="CE140" i="14"/>
  <c r="CV139" i="14"/>
  <c r="CU139" i="14"/>
  <c r="CT139" i="14"/>
  <c r="CS139" i="14"/>
  <c r="CR139" i="14"/>
  <c r="CQ139" i="14"/>
  <c r="CP139" i="14"/>
  <c r="CO139" i="14"/>
  <c r="CN139" i="14"/>
  <c r="CM139" i="14"/>
  <c r="CL139" i="14"/>
  <c r="CK139" i="14"/>
  <c r="CJ139" i="14"/>
  <c r="CI139" i="14"/>
  <c r="CH139" i="14"/>
  <c r="CG139" i="14"/>
  <c r="CF139" i="14"/>
  <c r="CE139" i="14"/>
  <c r="CV138" i="14"/>
  <c r="CU138" i="14"/>
  <c r="CT138" i="14"/>
  <c r="CS138" i="14"/>
  <c r="CR138" i="14"/>
  <c r="CQ138" i="14"/>
  <c r="CP138" i="14"/>
  <c r="CO138" i="14"/>
  <c r="CN138" i="14"/>
  <c r="CM138" i="14"/>
  <c r="CL138" i="14"/>
  <c r="CK138" i="14"/>
  <c r="CJ138" i="14"/>
  <c r="CI138" i="14"/>
  <c r="CH138" i="14"/>
  <c r="CG138" i="14"/>
  <c r="CF138" i="14"/>
  <c r="CE138" i="14"/>
  <c r="CV137" i="14"/>
  <c r="CU137" i="14"/>
  <c r="CT137" i="14"/>
  <c r="CS137" i="14"/>
  <c r="CR137" i="14"/>
  <c r="CQ137" i="14"/>
  <c r="CP137" i="14"/>
  <c r="CO137" i="14"/>
  <c r="CN137" i="14"/>
  <c r="CM137" i="14"/>
  <c r="CL137" i="14"/>
  <c r="CK137" i="14"/>
  <c r="CJ137" i="14"/>
  <c r="CI137" i="14"/>
  <c r="CH137" i="14"/>
  <c r="CG137" i="14"/>
  <c r="CF137" i="14"/>
  <c r="CE137" i="14"/>
  <c r="CV129" i="14"/>
  <c r="CU129" i="14"/>
  <c r="CT129" i="14"/>
  <c r="CS129" i="14"/>
  <c r="CR129" i="14"/>
  <c r="CQ129" i="14"/>
  <c r="CP129" i="14"/>
  <c r="CO129" i="14"/>
  <c r="CN129" i="14"/>
  <c r="CM129" i="14"/>
  <c r="CL129" i="14"/>
  <c r="CK129" i="14"/>
  <c r="CJ129" i="14"/>
  <c r="CI129" i="14"/>
  <c r="CH129" i="14"/>
  <c r="CG129" i="14"/>
  <c r="CF129" i="14"/>
  <c r="CE129" i="14"/>
  <c r="CV128" i="14"/>
  <c r="CU128" i="14"/>
  <c r="CT128" i="14"/>
  <c r="CS128" i="14"/>
  <c r="CR128" i="14"/>
  <c r="CQ128" i="14"/>
  <c r="CP128" i="14"/>
  <c r="CO128" i="14"/>
  <c r="CN128" i="14"/>
  <c r="CM128" i="14"/>
  <c r="CL128" i="14"/>
  <c r="CK128" i="14"/>
  <c r="CJ128" i="14"/>
  <c r="CI128" i="14"/>
  <c r="CH128" i="14"/>
  <c r="CG128" i="14"/>
  <c r="CF128" i="14"/>
  <c r="CE128" i="14"/>
  <c r="CV127" i="14"/>
  <c r="CU127" i="14"/>
  <c r="CT127" i="14"/>
  <c r="CS127" i="14"/>
  <c r="CR127" i="14"/>
  <c r="CQ127" i="14"/>
  <c r="CP127" i="14"/>
  <c r="CO127" i="14"/>
  <c r="CN127" i="14"/>
  <c r="CM127" i="14"/>
  <c r="CL127" i="14"/>
  <c r="CK127" i="14"/>
  <c r="CJ127" i="14"/>
  <c r="CI127" i="14"/>
  <c r="CH127" i="14"/>
  <c r="CG127" i="14"/>
  <c r="CF127" i="14"/>
  <c r="CE127" i="14"/>
  <c r="CV124" i="14"/>
  <c r="CV123" i="14" s="1"/>
  <c r="CU124" i="14"/>
  <c r="CU123" i="14" s="1"/>
  <c r="CT124" i="14"/>
  <c r="CT123" i="14" s="1"/>
  <c r="CS124" i="14"/>
  <c r="CS123" i="14" s="1"/>
  <c r="CR124" i="14"/>
  <c r="CR123" i="14" s="1"/>
  <c r="CQ124" i="14"/>
  <c r="CQ123" i="14" s="1"/>
  <c r="CP124" i="14"/>
  <c r="CP123" i="14" s="1"/>
  <c r="CO124" i="14"/>
  <c r="CO123" i="14" s="1"/>
  <c r="CN124" i="14"/>
  <c r="CN123" i="14" s="1"/>
  <c r="CF124" i="14"/>
  <c r="CF123" i="14" s="1"/>
  <c r="CE124" i="14"/>
  <c r="CE123" i="14" s="1"/>
  <c r="CV118" i="14"/>
  <c r="CU118" i="14"/>
  <c r="CT118" i="14"/>
  <c r="CS118" i="14"/>
  <c r="CR118" i="14"/>
  <c r="CQ118" i="14"/>
  <c r="CP118" i="14"/>
  <c r="CO118" i="14"/>
  <c r="CN118" i="14"/>
  <c r="CM118" i="14"/>
  <c r="CL118" i="14"/>
  <c r="CK118" i="14"/>
  <c r="CJ118" i="14"/>
  <c r="CI118" i="14"/>
  <c r="CH118" i="14"/>
  <c r="CG118" i="14"/>
  <c r="CF118" i="14"/>
  <c r="CE118" i="14"/>
  <c r="CV117" i="14"/>
  <c r="CU117" i="14"/>
  <c r="CT117" i="14"/>
  <c r="CS117" i="14"/>
  <c r="CR117" i="14"/>
  <c r="CQ117" i="14"/>
  <c r="CP117" i="14"/>
  <c r="CO117" i="14"/>
  <c r="CN117" i="14"/>
  <c r="CM117" i="14"/>
  <c r="CL117" i="14"/>
  <c r="CK117" i="14"/>
  <c r="CJ117" i="14"/>
  <c r="CI117" i="14"/>
  <c r="CH117" i="14"/>
  <c r="CG117" i="14"/>
  <c r="CF117" i="14"/>
  <c r="CE117" i="14"/>
  <c r="CV116" i="14"/>
  <c r="CU116" i="14"/>
  <c r="CT116" i="14"/>
  <c r="CS116" i="14"/>
  <c r="CR116" i="14"/>
  <c r="CQ116" i="14"/>
  <c r="CP116" i="14"/>
  <c r="CO116" i="14"/>
  <c r="CN116" i="14"/>
  <c r="CM116" i="14"/>
  <c r="CL116" i="14"/>
  <c r="CK116" i="14"/>
  <c r="CF116" i="14"/>
  <c r="CE116" i="14"/>
  <c r="CV115" i="14"/>
  <c r="CU115" i="14"/>
  <c r="CT115" i="14"/>
  <c r="CS115" i="14"/>
  <c r="CR115" i="14"/>
  <c r="CQ115" i="14"/>
  <c r="CP115" i="14"/>
  <c r="CO115" i="14"/>
  <c r="CN115" i="14"/>
  <c r="CM115" i="14"/>
  <c r="CL115" i="14"/>
  <c r="CK115" i="14"/>
  <c r="CJ115" i="14"/>
  <c r="CI115" i="14"/>
  <c r="CH115" i="14"/>
  <c r="CG115" i="14"/>
  <c r="CF115" i="14"/>
  <c r="CE115" i="14"/>
  <c r="CV113" i="14"/>
  <c r="CU113" i="14"/>
  <c r="CT113" i="14"/>
  <c r="CS113" i="14"/>
  <c r="CR113" i="14"/>
  <c r="CQ113" i="14"/>
  <c r="CP113" i="14"/>
  <c r="CO113" i="14"/>
  <c r="CN113" i="14"/>
  <c r="CM113" i="14"/>
  <c r="CL113" i="14"/>
  <c r="CK113" i="14"/>
  <c r="CJ113" i="14"/>
  <c r="CI113" i="14"/>
  <c r="CH113" i="14"/>
  <c r="CG113" i="14"/>
  <c r="CF113" i="14"/>
  <c r="CE113" i="14"/>
  <c r="CV111" i="14"/>
  <c r="CU111" i="14"/>
  <c r="CT111" i="14"/>
  <c r="CS111" i="14"/>
  <c r="CR111" i="14"/>
  <c r="CQ111" i="14"/>
  <c r="CP111" i="14"/>
  <c r="CO111" i="14"/>
  <c r="CN111" i="14"/>
  <c r="CM111" i="14"/>
  <c r="CL111" i="14"/>
  <c r="CK111" i="14"/>
  <c r="CJ111" i="14"/>
  <c r="CI111" i="14"/>
  <c r="CH111" i="14"/>
  <c r="CG111" i="14"/>
  <c r="CF111" i="14"/>
  <c r="CE111" i="14"/>
  <c r="CV110" i="14"/>
  <c r="CU110" i="14"/>
  <c r="CT110" i="14"/>
  <c r="CS110" i="14"/>
  <c r="CR110" i="14"/>
  <c r="CQ110" i="14"/>
  <c r="CP110" i="14"/>
  <c r="CO110" i="14"/>
  <c r="CN110" i="14"/>
  <c r="CM110" i="14"/>
  <c r="CL110" i="14"/>
  <c r="CK110" i="14"/>
  <c r="CJ110" i="14"/>
  <c r="CI110" i="14"/>
  <c r="CH110" i="14"/>
  <c r="CG110" i="14"/>
  <c r="CF110" i="14"/>
  <c r="CE110" i="14"/>
  <c r="CV108" i="14"/>
  <c r="CU108" i="14"/>
  <c r="CT108" i="14"/>
  <c r="CS108" i="14"/>
  <c r="CR108" i="14"/>
  <c r="CQ108" i="14"/>
  <c r="CP108" i="14"/>
  <c r="CO108" i="14"/>
  <c r="CN108" i="14"/>
  <c r="CM108" i="14"/>
  <c r="CL108" i="14"/>
  <c r="CK108" i="14"/>
  <c r="CJ108" i="14"/>
  <c r="CI108" i="14"/>
  <c r="CH108" i="14"/>
  <c r="CG108" i="14"/>
  <c r="CF108" i="14"/>
  <c r="CE108" i="14"/>
  <c r="CB195" i="14"/>
  <c r="CA195" i="14"/>
  <c r="BZ195" i="14"/>
  <c r="BY195" i="14"/>
  <c r="BX195" i="14"/>
  <c r="BW195" i="14"/>
  <c r="BV195" i="14"/>
  <c r="BU195" i="14"/>
  <c r="BT195" i="14"/>
  <c r="BS195" i="14"/>
  <c r="BR195" i="14"/>
  <c r="BQ195" i="14"/>
  <c r="BP195" i="14"/>
  <c r="BO195" i="14"/>
  <c r="BN195" i="14"/>
  <c r="BM195" i="14"/>
  <c r="BL195" i="14"/>
  <c r="BL194" i="14"/>
  <c r="CB191" i="14"/>
  <c r="CA191" i="14"/>
  <c r="BZ191" i="14"/>
  <c r="BY191" i="14"/>
  <c r="BX191" i="14"/>
  <c r="BW191" i="14"/>
  <c r="BV191" i="14"/>
  <c r="BU191" i="14"/>
  <c r="BT191" i="14"/>
  <c r="BS191" i="14"/>
  <c r="BR191" i="14"/>
  <c r="BQ191" i="14"/>
  <c r="BP191" i="14"/>
  <c r="BO191" i="14"/>
  <c r="BN191" i="14"/>
  <c r="BM191" i="14"/>
  <c r="BL191" i="14"/>
  <c r="BL190" i="14"/>
  <c r="CC187" i="14"/>
  <c r="CB187" i="14"/>
  <c r="CA187" i="14"/>
  <c r="BZ187" i="14"/>
  <c r="BY187" i="14"/>
  <c r="BX187" i="14"/>
  <c r="BW187" i="14"/>
  <c r="BV187" i="14"/>
  <c r="BU187" i="14"/>
  <c r="BT187" i="14"/>
  <c r="BS187" i="14"/>
  <c r="BR187" i="14"/>
  <c r="BQ187" i="14"/>
  <c r="BP187" i="14"/>
  <c r="BO187" i="14"/>
  <c r="BN187" i="14"/>
  <c r="BM187" i="14"/>
  <c r="BL187" i="14"/>
  <c r="CC186" i="14"/>
  <c r="CB186" i="14"/>
  <c r="CA186" i="14"/>
  <c r="BZ186" i="14"/>
  <c r="BY186" i="14"/>
  <c r="BX186" i="14"/>
  <c r="BW186" i="14"/>
  <c r="BV186" i="14"/>
  <c r="BU186" i="14"/>
  <c r="BT186" i="14"/>
  <c r="BS186" i="14"/>
  <c r="BR186" i="14"/>
  <c r="BQ186" i="14"/>
  <c r="BP186" i="14"/>
  <c r="BO186" i="14"/>
  <c r="BN186" i="14"/>
  <c r="BM186" i="14"/>
  <c r="BL186" i="14"/>
  <c r="CC182" i="14"/>
  <c r="CB182" i="14"/>
  <c r="CA182" i="14"/>
  <c r="BZ182" i="14"/>
  <c r="BY182" i="14"/>
  <c r="BX182" i="14"/>
  <c r="BW182" i="14"/>
  <c r="BV182" i="14"/>
  <c r="BU182" i="14"/>
  <c r="BT182" i="14"/>
  <c r="BS182" i="14"/>
  <c r="BR182" i="14"/>
  <c r="BQ182" i="14"/>
  <c r="BP182" i="14"/>
  <c r="BO182" i="14"/>
  <c r="BN182" i="14"/>
  <c r="BM182" i="14"/>
  <c r="BL182" i="14"/>
  <c r="CC181" i="14"/>
  <c r="CB181" i="14"/>
  <c r="CA181" i="14"/>
  <c r="BZ181" i="14"/>
  <c r="BY181" i="14"/>
  <c r="BX181" i="14"/>
  <c r="BW181" i="14"/>
  <c r="BV181" i="14"/>
  <c r="BU181" i="14"/>
  <c r="BT181" i="14"/>
  <c r="BS181" i="14"/>
  <c r="BR181" i="14"/>
  <c r="BQ181" i="14"/>
  <c r="BP181" i="14"/>
  <c r="BO181" i="14"/>
  <c r="BN181" i="14"/>
  <c r="BM181" i="14"/>
  <c r="BL181" i="14"/>
  <c r="CC180" i="14"/>
  <c r="CB180" i="14"/>
  <c r="CA180" i="14"/>
  <c r="BZ180" i="14"/>
  <c r="BY180" i="14"/>
  <c r="BX180" i="14"/>
  <c r="BW180" i="14"/>
  <c r="BV180" i="14"/>
  <c r="BU180" i="14"/>
  <c r="BT180" i="14"/>
  <c r="BS180" i="14"/>
  <c r="BR180" i="14"/>
  <c r="BQ180" i="14"/>
  <c r="BP180" i="14"/>
  <c r="BO180" i="14"/>
  <c r="BN180" i="14"/>
  <c r="BM180" i="14"/>
  <c r="BL180" i="14"/>
  <c r="BR179" i="14"/>
  <c r="CC178" i="14"/>
  <c r="CB178" i="14"/>
  <c r="CA178" i="14"/>
  <c r="BZ178" i="14"/>
  <c r="BY178" i="14"/>
  <c r="BX178" i="14"/>
  <c r="BW178" i="14"/>
  <c r="BV178" i="14"/>
  <c r="BU178" i="14"/>
  <c r="BT178" i="14"/>
  <c r="BS178" i="14"/>
  <c r="BR178" i="14"/>
  <c r="BQ178" i="14"/>
  <c r="BP178" i="14"/>
  <c r="BO178" i="14"/>
  <c r="BN178" i="14"/>
  <c r="BM178" i="14"/>
  <c r="BL178" i="14"/>
  <c r="CC177" i="14"/>
  <c r="CB177" i="14"/>
  <c r="CA177" i="14"/>
  <c r="BZ177" i="14"/>
  <c r="BY177" i="14"/>
  <c r="BX177" i="14"/>
  <c r="BW177" i="14"/>
  <c r="BV177" i="14"/>
  <c r="BU177" i="14"/>
  <c r="BT177" i="14"/>
  <c r="BS177" i="14"/>
  <c r="BR177" i="14"/>
  <c r="BQ177" i="14"/>
  <c r="BP177" i="14"/>
  <c r="BO177" i="14"/>
  <c r="BN177" i="14"/>
  <c r="BM177" i="14"/>
  <c r="BL177" i="14"/>
  <c r="CC170" i="14"/>
  <c r="CB170" i="14"/>
  <c r="CA170" i="14"/>
  <c r="BZ170" i="14"/>
  <c r="BY170" i="14"/>
  <c r="BX170" i="14"/>
  <c r="BW170" i="14"/>
  <c r="BV170" i="14"/>
  <c r="BU170" i="14"/>
  <c r="BT170" i="14"/>
  <c r="BS170" i="14"/>
  <c r="BR170" i="14"/>
  <c r="BQ170" i="14"/>
  <c r="BP170" i="14"/>
  <c r="BO170" i="14"/>
  <c r="BN170" i="14"/>
  <c r="BM170" i="14"/>
  <c r="BL170" i="14"/>
  <c r="CB169" i="14"/>
  <c r="CA169" i="14"/>
  <c r="BZ169" i="14"/>
  <c r="BY169" i="14"/>
  <c r="BX169" i="14"/>
  <c r="BW169" i="14"/>
  <c r="BV169" i="14"/>
  <c r="BU169" i="14"/>
  <c r="BT169" i="14"/>
  <c r="BS169" i="14"/>
  <c r="BR169" i="14"/>
  <c r="BQ169" i="14"/>
  <c r="BP169" i="14"/>
  <c r="BO169" i="14"/>
  <c r="BN169" i="14"/>
  <c r="BM169" i="14"/>
  <c r="BL169" i="14"/>
  <c r="CC162" i="14"/>
  <c r="CB162" i="14"/>
  <c r="CA162" i="14"/>
  <c r="BY162" i="14"/>
  <c r="BX162" i="14"/>
  <c r="BW162" i="14"/>
  <c r="BV162" i="14"/>
  <c r="BU162" i="14"/>
  <c r="BT162" i="14"/>
  <c r="BS162" i="14"/>
  <c r="BR162" i="14"/>
  <c r="BQ162" i="14"/>
  <c r="BP162" i="14"/>
  <c r="BO162" i="14"/>
  <c r="BN162" i="14"/>
  <c r="BM162" i="14"/>
  <c r="BL162" i="14"/>
  <c r="CC161" i="14"/>
  <c r="CB161" i="14"/>
  <c r="CA161" i="14"/>
  <c r="BZ161" i="14"/>
  <c r="BY161" i="14"/>
  <c r="BX161" i="14"/>
  <c r="BW161" i="14"/>
  <c r="BV161" i="14"/>
  <c r="BU161" i="14"/>
  <c r="BT161" i="14"/>
  <c r="BS161" i="14"/>
  <c r="BR161" i="14"/>
  <c r="BQ161" i="14"/>
  <c r="BP161" i="14"/>
  <c r="BO161" i="14"/>
  <c r="BN161" i="14"/>
  <c r="BM161" i="14"/>
  <c r="BL161" i="14"/>
  <c r="CC160" i="14"/>
  <c r="CB160" i="14"/>
  <c r="CA160" i="14"/>
  <c r="BZ160" i="14"/>
  <c r="BY160" i="14"/>
  <c r="BX160" i="14"/>
  <c r="BW160" i="14"/>
  <c r="BV160" i="14"/>
  <c r="BU160" i="14"/>
  <c r="BT160" i="14"/>
  <c r="BS160" i="14"/>
  <c r="BR160" i="14"/>
  <c r="BQ160" i="14"/>
  <c r="BP160" i="14"/>
  <c r="BO160" i="14"/>
  <c r="BN160" i="14"/>
  <c r="BM160" i="14"/>
  <c r="BL160" i="14"/>
  <c r="CC159" i="14"/>
  <c r="CB159" i="14"/>
  <c r="CA159" i="14"/>
  <c r="BZ159" i="14"/>
  <c r="BY159" i="14"/>
  <c r="BX159" i="14"/>
  <c r="BW159" i="14"/>
  <c r="BV159" i="14"/>
  <c r="BU159" i="14"/>
  <c r="BT159" i="14"/>
  <c r="BS159" i="14"/>
  <c r="BR159" i="14"/>
  <c r="BQ159" i="14"/>
  <c r="BP159" i="14"/>
  <c r="BO159" i="14"/>
  <c r="BN159" i="14"/>
  <c r="BM159" i="14"/>
  <c r="BL159" i="14"/>
  <c r="CC156" i="14"/>
  <c r="CC155" i="14" s="1"/>
  <c r="CB156" i="14"/>
  <c r="CB155" i="14" s="1"/>
  <c r="CA156" i="14"/>
  <c r="CA155" i="14" s="1"/>
  <c r="BZ156" i="14"/>
  <c r="BZ155" i="14" s="1"/>
  <c r="BY156" i="14"/>
  <c r="BY155" i="14" s="1"/>
  <c r="BX156" i="14"/>
  <c r="BX155" i="14" s="1"/>
  <c r="BW156" i="14"/>
  <c r="BW155" i="14" s="1"/>
  <c r="BV156" i="14"/>
  <c r="BV155" i="14" s="1"/>
  <c r="BU156" i="14"/>
  <c r="BU155" i="14" s="1"/>
  <c r="BT156" i="14"/>
  <c r="BT155" i="14" s="1"/>
  <c r="BS156" i="14"/>
  <c r="BS155" i="14" s="1"/>
  <c r="BR156" i="14"/>
  <c r="BR155" i="14" s="1"/>
  <c r="BQ156" i="14"/>
  <c r="BQ155" i="14" s="1"/>
  <c r="BP156" i="14"/>
  <c r="BP155" i="14" s="1"/>
  <c r="BO156" i="14"/>
  <c r="BO155" i="14" s="1"/>
  <c r="BN156" i="14"/>
  <c r="BN155" i="14" s="1"/>
  <c r="BM156" i="14"/>
  <c r="BM155" i="14" s="1"/>
  <c r="BL156" i="14"/>
  <c r="BL155" i="14" s="1"/>
  <c r="CC152" i="14"/>
  <c r="CB152" i="14"/>
  <c r="CA152" i="14"/>
  <c r="BZ152" i="14"/>
  <c r="BY152" i="14"/>
  <c r="BX152" i="14"/>
  <c r="BW152" i="14"/>
  <c r="BV152" i="14"/>
  <c r="BU152" i="14"/>
  <c r="BT152" i="14"/>
  <c r="BS152" i="14"/>
  <c r="BR152" i="14"/>
  <c r="BQ152" i="14"/>
  <c r="BP152" i="14"/>
  <c r="BO152" i="14"/>
  <c r="BN152" i="14"/>
  <c r="BM152" i="14"/>
  <c r="BL152" i="14"/>
  <c r="CC151" i="14"/>
  <c r="CB151" i="14"/>
  <c r="CA151" i="14"/>
  <c r="BZ151" i="14"/>
  <c r="BY151" i="14"/>
  <c r="BX151" i="14"/>
  <c r="BW151" i="14"/>
  <c r="BV151" i="14"/>
  <c r="BU151" i="14"/>
  <c r="BT151" i="14"/>
  <c r="BS151" i="14"/>
  <c r="BR151" i="14"/>
  <c r="BQ151" i="14"/>
  <c r="BP151" i="14"/>
  <c r="BO151" i="14"/>
  <c r="BN151" i="14"/>
  <c r="BM151" i="14"/>
  <c r="BL151" i="14"/>
  <c r="CC146" i="14"/>
  <c r="CC145" i="14" s="1"/>
  <c r="CB146" i="14"/>
  <c r="CB145" i="14" s="1"/>
  <c r="CA146" i="14"/>
  <c r="CA145" i="14" s="1"/>
  <c r="BZ146" i="14"/>
  <c r="BZ145" i="14" s="1"/>
  <c r="BY146" i="14"/>
  <c r="BY145" i="14" s="1"/>
  <c r="BX146" i="14"/>
  <c r="BX145" i="14" s="1"/>
  <c r="BW146" i="14"/>
  <c r="BW145" i="14" s="1"/>
  <c r="BV146" i="14"/>
  <c r="BV145" i="14" s="1"/>
  <c r="BU146" i="14"/>
  <c r="BU145" i="14" s="1"/>
  <c r="BT146" i="14"/>
  <c r="BT145" i="14" s="1"/>
  <c r="BS146" i="14"/>
  <c r="BS145" i="14" s="1"/>
  <c r="BR146" i="14"/>
  <c r="BR145" i="14" s="1"/>
  <c r="BQ146" i="14"/>
  <c r="BQ145" i="14" s="1"/>
  <c r="BP146" i="14"/>
  <c r="BP145" i="14" s="1"/>
  <c r="BO146" i="14"/>
  <c r="BO145" i="14" s="1"/>
  <c r="BN146" i="14"/>
  <c r="BN145" i="14" s="1"/>
  <c r="BM146" i="14"/>
  <c r="BM145" i="14" s="1"/>
  <c r="BL146" i="14"/>
  <c r="BL145" i="14" s="1"/>
  <c r="CC143" i="14"/>
  <c r="CB143" i="14"/>
  <c r="CA143" i="14"/>
  <c r="BZ143" i="14"/>
  <c r="BY143" i="14"/>
  <c r="BX143" i="14"/>
  <c r="BW143" i="14"/>
  <c r="BV143" i="14"/>
  <c r="BU143" i="14"/>
  <c r="BT143" i="14"/>
  <c r="BS143" i="14"/>
  <c r="BR143" i="14"/>
  <c r="BQ143" i="14"/>
  <c r="BP143" i="14"/>
  <c r="BO143" i="14"/>
  <c r="BN143" i="14"/>
  <c r="BM143" i="14"/>
  <c r="BL143" i="14"/>
  <c r="CC142" i="14"/>
  <c r="CB142" i="14"/>
  <c r="CA142" i="14"/>
  <c r="BZ142" i="14"/>
  <c r="BY142" i="14"/>
  <c r="BX142" i="14"/>
  <c r="BW142" i="14"/>
  <c r="BV142" i="14"/>
  <c r="BU142" i="14"/>
  <c r="BT142" i="14"/>
  <c r="BS142" i="14"/>
  <c r="BR142" i="14"/>
  <c r="BQ142" i="14"/>
  <c r="BP142" i="14"/>
  <c r="BO142" i="14"/>
  <c r="BN142" i="14"/>
  <c r="BM142" i="14"/>
  <c r="BL142" i="14"/>
  <c r="CC141" i="14"/>
  <c r="CB141" i="14"/>
  <c r="CA141" i="14"/>
  <c r="BZ141" i="14"/>
  <c r="BY141" i="14"/>
  <c r="BX141" i="14"/>
  <c r="BW141" i="14"/>
  <c r="BV141" i="14"/>
  <c r="BU141" i="14"/>
  <c r="BT141" i="14"/>
  <c r="BS141" i="14"/>
  <c r="BR141" i="14"/>
  <c r="BQ141" i="14"/>
  <c r="BP141" i="14"/>
  <c r="BO141" i="14"/>
  <c r="BN141" i="14"/>
  <c r="BM141" i="14"/>
  <c r="BL141" i="14"/>
  <c r="CC140" i="14"/>
  <c r="CB140" i="14"/>
  <c r="CA140" i="14"/>
  <c r="BZ140" i="14"/>
  <c r="BY140" i="14"/>
  <c r="BX140" i="14"/>
  <c r="BW140" i="14"/>
  <c r="BV140" i="14"/>
  <c r="BU140" i="14"/>
  <c r="BT140" i="14"/>
  <c r="BS140" i="14"/>
  <c r="BR140" i="14"/>
  <c r="BQ140" i="14"/>
  <c r="BP140" i="14"/>
  <c r="BO140" i="14"/>
  <c r="BN140" i="14"/>
  <c r="BM140" i="14"/>
  <c r="BL140" i="14"/>
  <c r="CC139" i="14"/>
  <c r="CB139" i="14"/>
  <c r="CA139" i="14"/>
  <c r="BZ139" i="14"/>
  <c r="BY139" i="14"/>
  <c r="BX139" i="14"/>
  <c r="BW139" i="14"/>
  <c r="BV139" i="14"/>
  <c r="BU139" i="14"/>
  <c r="BT139" i="14"/>
  <c r="BS139" i="14"/>
  <c r="BR139" i="14"/>
  <c r="BQ139" i="14"/>
  <c r="BP139" i="14"/>
  <c r="BO139" i="14"/>
  <c r="BN139" i="14"/>
  <c r="BM139" i="14"/>
  <c r="BL139" i="14"/>
  <c r="CC138" i="14"/>
  <c r="CB138" i="14"/>
  <c r="CA138" i="14"/>
  <c r="BZ138" i="14"/>
  <c r="BY138" i="14"/>
  <c r="BX138" i="14"/>
  <c r="BW138" i="14"/>
  <c r="BV138" i="14"/>
  <c r="BU138" i="14"/>
  <c r="BT138" i="14"/>
  <c r="BS138" i="14"/>
  <c r="BR138" i="14"/>
  <c r="BQ138" i="14"/>
  <c r="BP138" i="14"/>
  <c r="BO138" i="14"/>
  <c r="BN138" i="14"/>
  <c r="BM138" i="14"/>
  <c r="BL138" i="14"/>
  <c r="CC137" i="14"/>
  <c r="CB137" i="14"/>
  <c r="CA137" i="14"/>
  <c r="BZ137" i="14"/>
  <c r="BY137" i="14"/>
  <c r="BX137" i="14"/>
  <c r="BW137" i="14"/>
  <c r="BV137" i="14"/>
  <c r="BU137" i="14"/>
  <c r="BT137" i="14"/>
  <c r="BS137" i="14"/>
  <c r="BR137" i="14"/>
  <c r="BQ137" i="14"/>
  <c r="BP137" i="14"/>
  <c r="BO137" i="14"/>
  <c r="BN137" i="14"/>
  <c r="BM137" i="14"/>
  <c r="BL137" i="14"/>
  <c r="CC129" i="14"/>
  <c r="CB129" i="14"/>
  <c r="CA129" i="14"/>
  <c r="BZ129" i="14"/>
  <c r="BY129" i="14"/>
  <c r="BX129" i="14"/>
  <c r="BW129" i="14"/>
  <c r="BV129" i="14"/>
  <c r="BU129" i="14"/>
  <c r="BT129" i="14"/>
  <c r="BS129" i="14"/>
  <c r="BR129" i="14"/>
  <c r="BQ129" i="14"/>
  <c r="BP129" i="14"/>
  <c r="BO129" i="14"/>
  <c r="BN129" i="14"/>
  <c r="BM129" i="14"/>
  <c r="BL129" i="14"/>
  <c r="CC128" i="14"/>
  <c r="CB128" i="14"/>
  <c r="CA128" i="14"/>
  <c r="BZ128" i="14"/>
  <c r="BY128" i="14"/>
  <c r="BX128" i="14"/>
  <c r="BW128" i="14"/>
  <c r="BV128" i="14"/>
  <c r="BU128" i="14"/>
  <c r="BT128" i="14"/>
  <c r="BS128" i="14"/>
  <c r="BR128" i="14"/>
  <c r="BQ128" i="14"/>
  <c r="BP128" i="14"/>
  <c r="BO128" i="14"/>
  <c r="BN128" i="14"/>
  <c r="BM128" i="14"/>
  <c r="BL128" i="14"/>
  <c r="CC127" i="14"/>
  <c r="CB127" i="14"/>
  <c r="CA127" i="14"/>
  <c r="BZ127" i="14"/>
  <c r="BY127" i="14"/>
  <c r="BX127" i="14"/>
  <c r="BW127" i="14"/>
  <c r="BV127" i="14"/>
  <c r="BU127" i="14"/>
  <c r="BT127" i="14"/>
  <c r="BS127" i="14"/>
  <c r="BR127" i="14"/>
  <c r="BQ127" i="14"/>
  <c r="BP127" i="14"/>
  <c r="BO127" i="14"/>
  <c r="BN127" i="14"/>
  <c r="BM127" i="14"/>
  <c r="BL127" i="14"/>
  <c r="CC124" i="14"/>
  <c r="CC123" i="14" s="1"/>
  <c r="CB124" i="14"/>
  <c r="CB123" i="14" s="1"/>
  <c r="CA124" i="14"/>
  <c r="CA123" i="14" s="1"/>
  <c r="BZ124" i="14"/>
  <c r="BZ123" i="14" s="1"/>
  <c r="BY124" i="14"/>
  <c r="BY123" i="14" s="1"/>
  <c r="BX124" i="14"/>
  <c r="BX123" i="14" s="1"/>
  <c r="BW124" i="14"/>
  <c r="BW123" i="14" s="1"/>
  <c r="BV124" i="14"/>
  <c r="BV123" i="14" s="1"/>
  <c r="BU124" i="14"/>
  <c r="BU123" i="14" s="1"/>
  <c r="BM124" i="14"/>
  <c r="BM123" i="14" s="1"/>
  <c r="BL124" i="14"/>
  <c r="BL123" i="14" s="1"/>
  <c r="CC118" i="14"/>
  <c r="CB118" i="14"/>
  <c r="CA118" i="14"/>
  <c r="BZ118" i="14"/>
  <c r="BY118" i="14"/>
  <c r="BX118" i="14"/>
  <c r="BW118" i="14"/>
  <c r="BV118" i="14"/>
  <c r="BU118" i="14"/>
  <c r="BT118" i="14"/>
  <c r="BS118" i="14"/>
  <c r="BR118" i="14"/>
  <c r="BQ118" i="14"/>
  <c r="BP118" i="14"/>
  <c r="BO118" i="14"/>
  <c r="BN118" i="14"/>
  <c r="BM118" i="14"/>
  <c r="BL118" i="14"/>
  <c r="CC117" i="14"/>
  <c r="CB117" i="14"/>
  <c r="CA117" i="14"/>
  <c r="BZ117" i="14"/>
  <c r="BY117" i="14"/>
  <c r="BX117" i="14"/>
  <c r="BW117" i="14"/>
  <c r="BV117" i="14"/>
  <c r="BU117" i="14"/>
  <c r="BT117" i="14"/>
  <c r="BS117" i="14"/>
  <c r="BR117" i="14"/>
  <c r="BQ117" i="14"/>
  <c r="BP117" i="14"/>
  <c r="BO117" i="14"/>
  <c r="BN117" i="14"/>
  <c r="BM117" i="14"/>
  <c r="BL117" i="14"/>
  <c r="CC116" i="14"/>
  <c r="CB116" i="14"/>
  <c r="CA116" i="14"/>
  <c r="BZ116" i="14"/>
  <c r="BY116" i="14"/>
  <c r="BX116" i="14"/>
  <c r="BW116" i="14"/>
  <c r="BV116" i="14"/>
  <c r="BU116" i="14"/>
  <c r="BT116" i="14"/>
  <c r="BS116" i="14"/>
  <c r="BR116" i="14"/>
  <c r="BM116" i="14"/>
  <c r="BL116" i="14"/>
  <c r="CC115" i="14"/>
  <c r="CB115" i="14"/>
  <c r="CA115" i="14"/>
  <c r="BZ115" i="14"/>
  <c r="BY115" i="14"/>
  <c r="BX115" i="14"/>
  <c r="BW115" i="14"/>
  <c r="BV115" i="14"/>
  <c r="BU115" i="14"/>
  <c r="BT115" i="14"/>
  <c r="BS115" i="14"/>
  <c r="BR115" i="14"/>
  <c r="BQ115" i="14"/>
  <c r="BP115" i="14"/>
  <c r="BO115" i="14"/>
  <c r="BN115" i="14"/>
  <c r="BM115" i="14"/>
  <c r="BL115" i="14"/>
  <c r="CC113" i="14"/>
  <c r="CB113" i="14"/>
  <c r="CA113" i="14"/>
  <c r="BZ113" i="14"/>
  <c r="BY113" i="14"/>
  <c r="BX113" i="14"/>
  <c r="BW113" i="14"/>
  <c r="BV113" i="14"/>
  <c r="BU113" i="14"/>
  <c r="BT113" i="14"/>
  <c r="BS113" i="14"/>
  <c r="BR113" i="14"/>
  <c r="BQ113" i="14"/>
  <c r="BP113" i="14"/>
  <c r="BO113" i="14"/>
  <c r="BN113" i="14"/>
  <c r="BM113" i="14"/>
  <c r="BL113" i="14"/>
  <c r="CC111" i="14"/>
  <c r="CB111" i="14"/>
  <c r="CA111" i="14"/>
  <c r="BZ111" i="14"/>
  <c r="BY111" i="14"/>
  <c r="BX111" i="14"/>
  <c r="BW111" i="14"/>
  <c r="BV111" i="14"/>
  <c r="BU111" i="14"/>
  <c r="BT111" i="14"/>
  <c r="BS111" i="14"/>
  <c r="BR111" i="14"/>
  <c r="BQ111" i="14"/>
  <c r="BP111" i="14"/>
  <c r="BO111" i="14"/>
  <c r="BN111" i="14"/>
  <c r="BM111" i="14"/>
  <c r="BL111" i="14"/>
  <c r="CC110" i="14"/>
  <c r="CB110" i="14"/>
  <c r="CA110" i="14"/>
  <c r="BZ110" i="14"/>
  <c r="BY110" i="14"/>
  <c r="BX110" i="14"/>
  <c r="BW110" i="14"/>
  <c r="BV110" i="14"/>
  <c r="BU110" i="14"/>
  <c r="BT110" i="14"/>
  <c r="BS110" i="14"/>
  <c r="BR110" i="14"/>
  <c r="BQ110" i="14"/>
  <c r="BP110" i="14"/>
  <c r="BO110" i="14"/>
  <c r="BN110" i="14"/>
  <c r="BM110" i="14"/>
  <c r="BL110" i="14"/>
  <c r="CC108" i="14"/>
  <c r="CB108" i="14"/>
  <c r="CA108" i="14"/>
  <c r="BZ108" i="14"/>
  <c r="BY108" i="14"/>
  <c r="BX108" i="14"/>
  <c r="BW108" i="14"/>
  <c r="BV108" i="14"/>
  <c r="BU108" i="14"/>
  <c r="BT108" i="14"/>
  <c r="BS108" i="14"/>
  <c r="BR108" i="14"/>
  <c r="BQ108" i="14"/>
  <c r="BP108" i="14"/>
  <c r="BO108" i="14"/>
  <c r="BN108" i="14"/>
  <c r="BM108" i="14"/>
  <c r="BL108" i="14"/>
  <c r="BI195" i="14"/>
  <c r="BH195" i="14"/>
  <c r="BG195" i="14"/>
  <c r="BF195" i="14"/>
  <c r="BE195" i="14"/>
  <c r="BD195" i="14"/>
  <c r="BC195" i="14"/>
  <c r="BB195" i="14"/>
  <c r="BA195" i="14"/>
  <c r="AZ195" i="14"/>
  <c r="AY195" i="14"/>
  <c r="AX195" i="14"/>
  <c r="AW195" i="14"/>
  <c r="AV195" i="14"/>
  <c r="AU195" i="14"/>
  <c r="AT195" i="14"/>
  <c r="AS195" i="14"/>
  <c r="AS194" i="14"/>
  <c r="BI191" i="14"/>
  <c r="BH191" i="14"/>
  <c r="BG191" i="14"/>
  <c r="BF191" i="14"/>
  <c r="BE191" i="14"/>
  <c r="BD191" i="14"/>
  <c r="BC191" i="14"/>
  <c r="BB191" i="14"/>
  <c r="BA191" i="14"/>
  <c r="AZ191" i="14"/>
  <c r="AY191" i="14"/>
  <c r="AX191" i="14"/>
  <c r="AW191" i="14"/>
  <c r="AV191" i="14"/>
  <c r="AU191" i="14"/>
  <c r="AT191" i="14"/>
  <c r="AS191" i="14"/>
  <c r="AS190" i="14"/>
  <c r="BJ187" i="14"/>
  <c r="BI187" i="14"/>
  <c r="BH187" i="14"/>
  <c r="BG187" i="14"/>
  <c r="BF187" i="14"/>
  <c r="BE187" i="14"/>
  <c r="BD187" i="14"/>
  <c r="BC187" i="14"/>
  <c r="BB187" i="14"/>
  <c r="BA187" i="14"/>
  <c r="AZ187" i="14"/>
  <c r="AY187" i="14"/>
  <c r="AX187" i="14"/>
  <c r="AW187" i="14"/>
  <c r="AV187" i="14"/>
  <c r="AU187" i="14"/>
  <c r="AT187" i="14"/>
  <c r="AS187" i="14"/>
  <c r="BJ186" i="14"/>
  <c r="BI186" i="14"/>
  <c r="BH186" i="14"/>
  <c r="BG186" i="14"/>
  <c r="BF186" i="14"/>
  <c r="BE186" i="14"/>
  <c r="BD186" i="14"/>
  <c r="BC186" i="14"/>
  <c r="BB186" i="14"/>
  <c r="BA186" i="14"/>
  <c r="AZ186" i="14"/>
  <c r="AY186" i="14"/>
  <c r="AX186" i="14"/>
  <c r="AW186" i="14"/>
  <c r="AV186" i="14"/>
  <c r="AU186" i="14"/>
  <c r="AT186" i="14"/>
  <c r="AS186" i="14"/>
  <c r="BJ182" i="14"/>
  <c r="BI182" i="14"/>
  <c r="BH182" i="14"/>
  <c r="BG182" i="14"/>
  <c r="BF182" i="14"/>
  <c r="BE182" i="14"/>
  <c r="BD182" i="14"/>
  <c r="BC182" i="14"/>
  <c r="BB182" i="14"/>
  <c r="BA182" i="14"/>
  <c r="AZ182" i="14"/>
  <c r="AY182" i="14"/>
  <c r="AX182" i="14"/>
  <c r="AW182" i="14"/>
  <c r="AV182" i="14"/>
  <c r="AU182" i="14"/>
  <c r="AT182" i="14"/>
  <c r="AS182" i="14"/>
  <c r="BJ181" i="14"/>
  <c r="BI181" i="14"/>
  <c r="BH181" i="14"/>
  <c r="BG181" i="14"/>
  <c r="BF181" i="14"/>
  <c r="BE181" i="14"/>
  <c r="BD181" i="14"/>
  <c r="BC181" i="14"/>
  <c r="BB181" i="14"/>
  <c r="BA181" i="14"/>
  <c r="AZ181" i="14"/>
  <c r="AY181" i="14"/>
  <c r="AX181" i="14"/>
  <c r="AW181" i="14"/>
  <c r="AV181" i="14"/>
  <c r="AU181" i="14"/>
  <c r="AT181" i="14"/>
  <c r="AS181" i="14"/>
  <c r="BJ180" i="14"/>
  <c r="BI180" i="14"/>
  <c r="BH180" i="14"/>
  <c r="BG180" i="14"/>
  <c r="BF180" i="14"/>
  <c r="BE180" i="14"/>
  <c r="BD180" i="14"/>
  <c r="BC180" i="14"/>
  <c r="BB180" i="14"/>
  <c r="BA180" i="14"/>
  <c r="AZ180" i="14"/>
  <c r="AY180" i="14"/>
  <c r="AX180" i="14"/>
  <c r="AW180" i="14"/>
  <c r="AV180" i="14"/>
  <c r="AU180" i="14"/>
  <c r="AT180" i="14"/>
  <c r="AS180" i="14"/>
  <c r="AY179" i="14"/>
  <c r="BJ178" i="14"/>
  <c r="BI178" i="14"/>
  <c r="BH178" i="14"/>
  <c r="BG178" i="14"/>
  <c r="BF178" i="14"/>
  <c r="BE178" i="14"/>
  <c r="BD178" i="14"/>
  <c r="BC178" i="14"/>
  <c r="BB178" i="14"/>
  <c r="BA178" i="14"/>
  <c r="AZ178" i="14"/>
  <c r="AY178" i="14"/>
  <c r="AX178" i="14"/>
  <c r="AW178" i="14"/>
  <c r="AV178" i="14"/>
  <c r="AU178" i="14"/>
  <c r="AT178" i="14"/>
  <c r="AS178" i="14"/>
  <c r="BJ177" i="14"/>
  <c r="BI177" i="14"/>
  <c r="BH177" i="14"/>
  <c r="BG177" i="14"/>
  <c r="BF177" i="14"/>
  <c r="BE177" i="14"/>
  <c r="BD177" i="14"/>
  <c r="BC177" i="14"/>
  <c r="BB177" i="14"/>
  <c r="BA177" i="14"/>
  <c r="AZ177" i="14"/>
  <c r="AY177" i="14"/>
  <c r="AX177" i="14"/>
  <c r="AW177" i="14"/>
  <c r="AV177" i="14"/>
  <c r="AU177" i="14"/>
  <c r="AT177" i="14"/>
  <c r="AS177" i="14"/>
  <c r="BJ170" i="14"/>
  <c r="BI170" i="14"/>
  <c r="BH170" i="14"/>
  <c r="BG170" i="14"/>
  <c r="BF170" i="14"/>
  <c r="BE170" i="14"/>
  <c r="BD170" i="14"/>
  <c r="BC170" i="14"/>
  <c r="BB170" i="14"/>
  <c r="BA170" i="14"/>
  <c r="AZ170" i="14"/>
  <c r="AY170" i="14"/>
  <c r="AX170" i="14"/>
  <c r="AW170" i="14"/>
  <c r="AV170" i="14"/>
  <c r="AU170" i="14"/>
  <c r="AT170" i="14"/>
  <c r="AS170" i="14"/>
  <c r="BI169" i="14"/>
  <c r="BH169" i="14"/>
  <c r="BG169" i="14"/>
  <c r="BF169" i="14"/>
  <c r="BE169" i="14"/>
  <c r="BD169" i="14"/>
  <c r="BC169" i="14"/>
  <c r="BB169" i="14"/>
  <c r="BA169" i="14"/>
  <c r="AZ169" i="14"/>
  <c r="AY169" i="14"/>
  <c r="AX169" i="14"/>
  <c r="AW169" i="14"/>
  <c r="AV169" i="14"/>
  <c r="AU169" i="14"/>
  <c r="AT169" i="14"/>
  <c r="AS169" i="14"/>
  <c r="BJ162" i="14"/>
  <c r="BI162" i="14"/>
  <c r="BH162" i="14"/>
  <c r="BF162" i="14"/>
  <c r="BE162" i="14"/>
  <c r="BD162" i="14"/>
  <c r="BC162" i="14"/>
  <c r="BB162" i="14"/>
  <c r="BA162" i="14"/>
  <c r="AZ162" i="14"/>
  <c r="AY162" i="14"/>
  <c r="AX162" i="14"/>
  <c r="AW162" i="14"/>
  <c r="AV162" i="14"/>
  <c r="AU162" i="14"/>
  <c r="AT162" i="14"/>
  <c r="AS162" i="14"/>
  <c r="BJ161" i="14"/>
  <c r="BI161" i="14"/>
  <c r="BH161" i="14"/>
  <c r="BG161" i="14"/>
  <c r="BF161" i="14"/>
  <c r="BE161" i="14"/>
  <c r="BD161" i="14"/>
  <c r="BC161" i="14"/>
  <c r="BB161" i="14"/>
  <c r="BA161" i="14"/>
  <c r="AZ161" i="14"/>
  <c r="AY161" i="14"/>
  <c r="AX161" i="14"/>
  <c r="AW161" i="14"/>
  <c r="AV161" i="14"/>
  <c r="AU161" i="14"/>
  <c r="AT161" i="14"/>
  <c r="AS161" i="14"/>
  <c r="BJ160" i="14"/>
  <c r="BI160" i="14"/>
  <c r="BH160" i="14"/>
  <c r="BG160" i="14"/>
  <c r="BF160" i="14"/>
  <c r="BE160" i="14"/>
  <c r="BD160" i="14"/>
  <c r="BC160" i="14"/>
  <c r="BB160" i="14"/>
  <c r="BA160" i="14"/>
  <c r="AZ160" i="14"/>
  <c r="AY160" i="14"/>
  <c r="AX160" i="14"/>
  <c r="AW160" i="14"/>
  <c r="AV160" i="14"/>
  <c r="AU160" i="14"/>
  <c r="AT160" i="14"/>
  <c r="AS160" i="14"/>
  <c r="BJ159" i="14"/>
  <c r="BI159" i="14"/>
  <c r="BH159" i="14"/>
  <c r="BG159" i="14"/>
  <c r="BF159" i="14"/>
  <c r="BE159" i="14"/>
  <c r="BD159" i="14"/>
  <c r="BC159" i="14"/>
  <c r="BB159" i="14"/>
  <c r="BA159" i="14"/>
  <c r="AZ159" i="14"/>
  <c r="AY159" i="14"/>
  <c r="AX159" i="14"/>
  <c r="AW159" i="14"/>
  <c r="AV159" i="14"/>
  <c r="AU159" i="14"/>
  <c r="AT159" i="14"/>
  <c r="AS159" i="14"/>
  <c r="BJ156" i="14"/>
  <c r="BJ155" i="14" s="1"/>
  <c r="BI156" i="14"/>
  <c r="BI155" i="14" s="1"/>
  <c r="BH156" i="14"/>
  <c r="BH155" i="14" s="1"/>
  <c r="BG156" i="14"/>
  <c r="BG155" i="14" s="1"/>
  <c r="BF156" i="14"/>
  <c r="BF155" i="14" s="1"/>
  <c r="BE156" i="14"/>
  <c r="BE155" i="14" s="1"/>
  <c r="BD156" i="14"/>
  <c r="BD155" i="14" s="1"/>
  <c r="BC156" i="14"/>
  <c r="BC155" i="14" s="1"/>
  <c r="BB156" i="14"/>
  <c r="BB155" i="14" s="1"/>
  <c r="BA156" i="14"/>
  <c r="BA155" i="14" s="1"/>
  <c r="AZ156" i="14"/>
  <c r="AZ155" i="14" s="1"/>
  <c r="AY156" i="14"/>
  <c r="AY155" i="14" s="1"/>
  <c r="AX156" i="14"/>
  <c r="AX155" i="14" s="1"/>
  <c r="AW156" i="14"/>
  <c r="AW155" i="14" s="1"/>
  <c r="AV156" i="14"/>
  <c r="AV155" i="14" s="1"/>
  <c r="AU156" i="14"/>
  <c r="AU155" i="14" s="1"/>
  <c r="AT156" i="14"/>
  <c r="AT155" i="14" s="1"/>
  <c r="AS156" i="14"/>
  <c r="AS155" i="14" s="1"/>
  <c r="BJ152" i="14"/>
  <c r="BI152" i="14"/>
  <c r="BH152" i="14"/>
  <c r="BG152" i="14"/>
  <c r="BF152" i="14"/>
  <c r="BE152" i="14"/>
  <c r="BD152" i="14"/>
  <c r="BC152" i="14"/>
  <c r="BB152" i="14"/>
  <c r="BA152" i="14"/>
  <c r="AZ152" i="14"/>
  <c r="AY152" i="14"/>
  <c r="AX152" i="14"/>
  <c r="AW152" i="14"/>
  <c r="AV152" i="14"/>
  <c r="AU152" i="14"/>
  <c r="AT152" i="14"/>
  <c r="AS152" i="14"/>
  <c r="BJ151" i="14"/>
  <c r="BI151" i="14"/>
  <c r="BH151" i="14"/>
  <c r="BG151" i="14"/>
  <c r="BF151" i="14"/>
  <c r="BE151" i="14"/>
  <c r="BD151" i="14"/>
  <c r="BC151" i="14"/>
  <c r="BB151" i="14"/>
  <c r="BA151" i="14"/>
  <c r="AZ151" i="14"/>
  <c r="AY151" i="14"/>
  <c r="AX151" i="14"/>
  <c r="AW151" i="14"/>
  <c r="AV151" i="14"/>
  <c r="AU151" i="14"/>
  <c r="AT151" i="14"/>
  <c r="AS151" i="14"/>
  <c r="BJ146" i="14"/>
  <c r="BJ145" i="14" s="1"/>
  <c r="BI146" i="14"/>
  <c r="BI145" i="14" s="1"/>
  <c r="BH146" i="14"/>
  <c r="BH145" i="14" s="1"/>
  <c r="BG146" i="14"/>
  <c r="BG145" i="14" s="1"/>
  <c r="BF146" i="14"/>
  <c r="BF145" i="14" s="1"/>
  <c r="BE146" i="14"/>
  <c r="BE145" i="14" s="1"/>
  <c r="BD146" i="14"/>
  <c r="BD145" i="14" s="1"/>
  <c r="BC146" i="14"/>
  <c r="BC145" i="14" s="1"/>
  <c r="BB146" i="14"/>
  <c r="BB145" i="14" s="1"/>
  <c r="BA146" i="14"/>
  <c r="BA145" i="14" s="1"/>
  <c r="AZ146" i="14"/>
  <c r="AZ145" i="14" s="1"/>
  <c r="AY146" i="14"/>
  <c r="AY145" i="14" s="1"/>
  <c r="AX146" i="14"/>
  <c r="AX145" i="14" s="1"/>
  <c r="AW146" i="14"/>
  <c r="AW145" i="14" s="1"/>
  <c r="AV146" i="14"/>
  <c r="AV145" i="14" s="1"/>
  <c r="AU146" i="14"/>
  <c r="AU145" i="14" s="1"/>
  <c r="AT146" i="14"/>
  <c r="AT145" i="14" s="1"/>
  <c r="AS146" i="14"/>
  <c r="AS145" i="14" s="1"/>
  <c r="BJ143" i="14"/>
  <c r="BI143" i="14"/>
  <c r="BH143" i="14"/>
  <c r="BG143" i="14"/>
  <c r="BF143" i="14"/>
  <c r="BE143" i="14"/>
  <c r="BD143" i="14"/>
  <c r="BC143" i="14"/>
  <c r="BB143" i="14"/>
  <c r="BA143" i="14"/>
  <c r="AZ143" i="14"/>
  <c r="AY143" i="14"/>
  <c r="AX143" i="14"/>
  <c r="AW143" i="14"/>
  <c r="AV143" i="14"/>
  <c r="AU143" i="14"/>
  <c r="AT143" i="14"/>
  <c r="AS143" i="14"/>
  <c r="BJ142" i="14"/>
  <c r="BI142" i="14"/>
  <c r="BH142" i="14"/>
  <c r="BG142" i="14"/>
  <c r="BF142" i="14"/>
  <c r="BE142" i="14"/>
  <c r="BD142" i="14"/>
  <c r="BC142" i="14"/>
  <c r="BB142" i="14"/>
  <c r="BA142" i="14"/>
  <c r="AZ142" i="14"/>
  <c r="AY142" i="14"/>
  <c r="AX142" i="14"/>
  <c r="AW142" i="14"/>
  <c r="AV142" i="14"/>
  <c r="AU142" i="14"/>
  <c r="AT142" i="14"/>
  <c r="AS142" i="14"/>
  <c r="BJ141" i="14"/>
  <c r="BI141" i="14"/>
  <c r="BH141" i="14"/>
  <c r="BG141" i="14"/>
  <c r="BF141" i="14"/>
  <c r="BE141" i="14"/>
  <c r="BD141" i="14"/>
  <c r="BC141" i="14"/>
  <c r="BB141" i="14"/>
  <c r="BA141" i="14"/>
  <c r="AZ141" i="14"/>
  <c r="AY141" i="14"/>
  <c r="AX141" i="14"/>
  <c r="AW141" i="14"/>
  <c r="AV141" i="14"/>
  <c r="AU141" i="14"/>
  <c r="AT141" i="14"/>
  <c r="AS141" i="14"/>
  <c r="BJ140" i="14"/>
  <c r="BI140" i="14"/>
  <c r="BH140" i="14"/>
  <c r="BG140" i="14"/>
  <c r="BF140" i="14"/>
  <c r="BE140" i="14"/>
  <c r="BD140" i="14"/>
  <c r="BC140" i="14"/>
  <c r="BB140" i="14"/>
  <c r="BA140" i="14"/>
  <c r="AZ140" i="14"/>
  <c r="AY140" i="14"/>
  <c r="AX140" i="14"/>
  <c r="AW140" i="14"/>
  <c r="AV140" i="14"/>
  <c r="AU140" i="14"/>
  <c r="AT140" i="14"/>
  <c r="AS140" i="14"/>
  <c r="BJ139" i="14"/>
  <c r="BI139" i="14"/>
  <c r="BH139" i="14"/>
  <c r="BG139" i="14"/>
  <c r="BF139" i="14"/>
  <c r="BE139" i="14"/>
  <c r="BD139" i="14"/>
  <c r="BC139" i="14"/>
  <c r="BB139" i="14"/>
  <c r="BA139" i="14"/>
  <c r="AZ139" i="14"/>
  <c r="AY139" i="14"/>
  <c r="AX139" i="14"/>
  <c r="AW139" i="14"/>
  <c r="AV139" i="14"/>
  <c r="AU139" i="14"/>
  <c r="AT139" i="14"/>
  <c r="AS139" i="14"/>
  <c r="BJ138" i="14"/>
  <c r="BI138" i="14"/>
  <c r="BH138" i="14"/>
  <c r="BG138" i="14"/>
  <c r="BF138" i="14"/>
  <c r="BE138" i="14"/>
  <c r="BD138" i="14"/>
  <c r="BC138" i="14"/>
  <c r="BB138" i="14"/>
  <c r="BA138" i="14"/>
  <c r="AZ138" i="14"/>
  <c r="AY138" i="14"/>
  <c r="AX138" i="14"/>
  <c r="AW138" i="14"/>
  <c r="AV138" i="14"/>
  <c r="AU138" i="14"/>
  <c r="AT138" i="14"/>
  <c r="AS138" i="14"/>
  <c r="BJ137" i="14"/>
  <c r="BI137" i="14"/>
  <c r="BH137" i="14"/>
  <c r="BG137" i="14"/>
  <c r="BF137" i="14"/>
  <c r="BE137" i="14"/>
  <c r="BD137" i="14"/>
  <c r="BC137" i="14"/>
  <c r="BB137" i="14"/>
  <c r="BA137" i="14"/>
  <c r="AZ137" i="14"/>
  <c r="AY137" i="14"/>
  <c r="AX137" i="14"/>
  <c r="AW137" i="14"/>
  <c r="AV137" i="14"/>
  <c r="AU137" i="14"/>
  <c r="AT137" i="14"/>
  <c r="AS137" i="14"/>
  <c r="BJ129" i="14"/>
  <c r="BI129" i="14"/>
  <c r="BH129" i="14"/>
  <c r="BG129" i="14"/>
  <c r="BF129" i="14"/>
  <c r="BE129" i="14"/>
  <c r="BD129" i="14"/>
  <c r="BC129" i="14"/>
  <c r="BB129" i="14"/>
  <c r="BA129" i="14"/>
  <c r="AZ129" i="14"/>
  <c r="AY129" i="14"/>
  <c r="AX129" i="14"/>
  <c r="AW129" i="14"/>
  <c r="AV129" i="14"/>
  <c r="AU129" i="14"/>
  <c r="AT129" i="14"/>
  <c r="AS129" i="14"/>
  <c r="BJ128" i="14"/>
  <c r="BI128" i="14"/>
  <c r="BH128" i="14"/>
  <c r="BG128" i="14"/>
  <c r="BF128" i="14"/>
  <c r="BE128" i="14"/>
  <c r="BD128" i="14"/>
  <c r="BC128" i="14"/>
  <c r="BB128" i="14"/>
  <c r="BA128" i="14"/>
  <c r="AZ128" i="14"/>
  <c r="AY128" i="14"/>
  <c r="AX128" i="14"/>
  <c r="AW128" i="14"/>
  <c r="AV128" i="14"/>
  <c r="AU128" i="14"/>
  <c r="AT128" i="14"/>
  <c r="AS128" i="14"/>
  <c r="BJ127" i="14"/>
  <c r="BI127" i="14"/>
  <c r="BH127" i="14"/>
  <c r="BG127" i="14"/>
  <c r="BF127" i="14"/>
  <c r="BE127" i="14"/>
  <c r="BD127" i="14"/>
  <c r="BC127" i="14"/>
  <c r="BB127" i="14"/>
  <c r="BA127" i="14"/>
  <c r="AZ127" i="14"/>
  <c r="AY127" i="14"/>
  <c r="AX127" i="14"/>
  <c r="AW127" i="14"/>
  <c r="AV127" i="14"/>
  <c r="AU127" i="14"/>
  <c r="AT127" i="14"/>
  <c r="AS127" i="14"/>
  <c r="BJ124" i="14"/>
  <c r="BJ123" i="14" s="1"/>
  <c r="BI124" i="14"/>
  <c r="BI123" i="14" s="1"/>
  <c r="BH124" i="14"/>
  <c r="BH123" i="14" s="1"/>
  <c r="BG124" i="14"/>
  <c r="BG123" i="14" s="1"/>
  <c r="BF124" i="14"/>
  <c r="BF123" i="14" s="1"/>
  <c r="BE124" i="14"/>
  <c r="BE123" i="14" s="1"/>
  <c r="BD124" i="14"/>
  <c r="BD123" i="14" s="1"/>
  <c r="BC124" i="14"/>
  <c r="BC123" i="14" s="1"/>
  <c r="BB124" i="14"/>
  <c r="BB123" i="14" s="1"/>
  <c r="AT124" i="14"/>
  <c r="AT123" i="14" s="1"/>
  <c r="AS124" i="14"/>
  <c r="AS123" i="14" s="1"/>
  <c r="BJ118" i="14"/>
  <c r="BI118" i="14"/>
  <c r="BH118" i="14"/>
  <c r="BG118" i="14"/>
  <c r="BF118" i="14"/>
  <c r="BE118" i="14"/>
  <c r="BD118" i="14"/>
  <c r="BC118" i="14"/>
  <c r="BB118" i="14"/>
  <c r="BA118" i="14"/>
  <c r="AZ118" i="14"/>
  <c r="AY118" i="14"/>
  <c r="AX118" i="14"/>
  <c r="AW118" i="14"/>
  <c r="AV118" i="14"/>
  <c r="AU118" i="14"/>
  <c r="AT118" i="14"/>
  <c r="AS118" i="14"/>
  <c r="BJ117" i="14"/>
  <c r="BI117" i="14"/>
  <c r="BH117" i="14"/>
  <c r="BG117" i="14"/>
  <c r="BF117" i="14"/>
  <c r="BE117" i="14"/>
  <c r="BD117" i="14"/>
  <c r="BC117" i="14"/>
  <c r="BB117" i="14"/>
  <c r="BA117" i="14"/>
  <c r="AZ117" i="14"/>
  <c r="AY117" i="14"/>
  <c r="AX117" i="14"/>
  <c r="AW117" i="14"/>
  <c r="AV117" i="14"/>
  <c r="AU117" i="14"/>
  <c r="AT117" i="14"/>
  <c r="AS117" i="14"/>
  <c r="BJ116" i="14"/>
  <c r="BI116" i="14"/>
  <c r="BH116" i="14"/>
  <c r="BG116" i="14"/>
  <c r="BF116" i="14"/>
  <c r="BE116" i="14"/>
  <c r="BD116" i="14"/>
  <c r="BC116" i="14"/>
  <c r="BB116" i="14"/>
  <c r="BA116" i="14"/>
  <c r="AZ116" i="14"/>
  <c r="AY116" i="14"/>
  <c r="AT116" i="14"/>
  <c r="AS116" i="14"/>
  <c r="BJ115" i="14"/>
  <c r="BI115" i="14"/>
  <c r="BH115" i="14"/>
  <c r="BG115" i="14"/>
  <c r="BF115" i="14"/>
  <c r="BE115" i="14"/>
  <c r="BD115" i="14"/>
  <c r="BC115" i="14"/>
  <c r="BB115" i="14"/>
  <c r="BA115" i="14"/>
  <c r="AZ115" i="14"/>
  <c r="AY115" i="14"/>
  <c r="AX115" i="14"/>
  <c r="AW115" i="14"/>
  <c r="AV115" i="14"/>
  <c r="AU115" i="14"/>
  <c r="AT115" i="14"/>
  <c r="AS115" i="14"/>
  <c r="BJ113" i="14"/>
  <c r="BI113" i="14"/>
  <c r="BH113" i="14"/>
  <c r="BG113" i="14"/>
  <c r="BF113" i="14"/>
  <c r="BE113" i="14"/>
  <c r="BD113" i="14"/>
  <c r="BC113" i="14"/>
  <c r="BB113" i="14"/>
  <c r="BA113" i="14"/>
  <c r="AZ113" i="14"/>
  <c r="AY113" i="14"/>
  <c r="AX113" i="14"/>
  <c r="AW113" i="14"/>
  <c r="AV113" i="14"/>
  <c r="AU113" i="14"/>
  <c r="AT113" i="14"/>
  <c r="AS113" i="14"/>
  <c r="BJ111" i="14"/>
  <c r="BI111" i="14"/>
  <c r="BH111" i="14"/>
  <c r="BG111" i="14"/>
  <c r="BF111" i="14"/>
  <c r="BE111" i="14"/>
  <c r="BD111" i="14"/>
  <c r="BC111" i="14"/>
  <c r="BB111" i="14"/>
  <c r="BA111" i="14"/>
  <c r="AZ111" i="14"/>
  <c r="AY111" i="14"/>
  <c r="AX111" i="14"/>
  <c r="AW111" i="14"/>
  <c r="AV111" i="14"/>
  <c r="AU111" i="14"/>
  <c r="AT111" i="14"/>
  <c r="AS111" i="14"/>
  <c r="BJ110" i="14"/>
  <c r="BI110" i="14"/>
  <c r="BH110" i="14"/>
  <c r="BG110" i="14"/>
  <c r="BF110" i="14"/>
  <c r="BE110" i="14"/>
  <c r="BD110" i="14"/>
  <c r="BC110" i="14"/>
  <c r="BB110" i="14"/>
  <c r="BA110" i="14"/>
  <c r="AZ110" i="14"/>
  <c r="AY110" i="14"/>
  <c r="AX110" i="14"/>
  <c r="AW110" i="14"/>
  <c r="AV110" i="14"/>
  <c r="AU110" i="14"/>
  <c r="AT110" i="14"/>
  <c r="AS110" i="14"/>
  <c r="BJ108" i="14"/>
  <c r="BI108" i="14"/>
  <c r="BH108" i="14"/>
  <c r="BG108" i="14"/>
  <c r="BF108" i="14"/>
  <c r="BE108" i="14"/>
  <c r="BD108" i="14"/>
  <c r="BC108" i="14"/>
  <c r="BB108" i="14"/>
  <c r="BA108" i="14"/>
  <c r="AZ108" i="14"/>
  <c r="AY108" i="14"/>
  <c r="AX108" i="14"/>
  <c r="AW108" i="14"/>
  <c r="AV108" i="14"/>
  <c r="AU108" i="14"/>
  <c r="AT108" i="14"/>
  <c r="AS108" i="14"/>
  <c r="AP187" i="14"/>
  <c r="AP186" i="14"/>
  <c r="AP182" i="14"/>
  <c r="AP181" i="14"/>
  <c r="AP180" i="14"/>
  <c r="AP178" i="14"/>
  <c r="AP177" i="14"/>
  <c r="AP170" i="14"/>
  <c r="AP162" i="14"/>
  <c r="AP161" i="14"/>
  <c r="AP160" i="14"/>
  <c r="AP159" i="14"/>
  <c r="AP156" i="14"/>
  <c r="AP152" i="14"/>
  <c r="AP151" i="14"/>
  <c r="AP146" i="14"/>
  <c r="AP143" i="14"/>
  <c r="AP142" i="14"/>
  <c r="AP141" i="14"/>
  <c r="AP140" i="14"/>
  <c r="AP139" i="14"/>
  <c r="AP138" i="14"/>
  <c r="AP137" i="14"/>
  <c r="AP129" i="14"/>
  <c r="AP128" i="14"/>
  <c r="AP127" i="14"/>
  <c r="AP124" i="14"/>
  <c r="AP116" i="14"/>
  <c r="AP115" i="14"/>
  <c r="AP113" i="14"/>
  <c r="AP111" i="14"/>
  <c r="AP110" i="14"/>
  <c r="AP108" i="14"/>
  <c r="DV150" i="14" l="1"/>
  <c r="FY168" i="14"/>
  <c r="FQ168" i="14"/>
  <c r="EP150" i="14"/>
  <c r="EX150" i="14"/>
  <c r="DD176" i="14"/>
  <c r="DL176" i="14"/>
  <c r="GB168" i="14"/>
  <c r="BR150" i="14"/>
  <c r="BZ150" i="14"/>
  <c r="EV176" i="14"/>
  <c r="GE150" i="14"/>
  <c r="CX150" i="14"/>
  <c r="DF150" i="14"/>
  <c r="FW196" i="14"/>
  <c r="GI168" i="14"/>
  <c r="EF168" i="14"/>
  <c r="CK150" i="14"/>
  <c r="CS150" i="14"/>
  <c r="EM150" i="14"/>
  <c r="EU150" i="14"/>
  <c r="GA176" i="14"/>
  <c r="GI176" i="14"/>
  <c r="FW168" i="14"/>
  <c r="GE168" i="14"/>
  <c r="GM168" i="14"/>
  <c r="GJ176" i="14"/>
  <c r="EX168" i="14"/>
  <c r="EL176" i="14"/>
  <c r="ET176" i="14"/>
  <c r="GC168" i="14"/>
  <c r="GK168" i="14"/>
  <c r="FZ176" i="14"/>
  <c r="GH176" i="14"/>
  <c r="AW150" i="14"/>
  <c r="BE150" i="14"/>
  <c r="DB150" i="14"/>
  <c r="DJ150" i="14"/>
  <c r="EJ150" i="14"/>
  <c r="ER150" i="14"/>
  <c r="EZ150" i="14"/>
  <c r="CJ150" i="14"/>
  <c r="CR150" i="14"/>
  <c r="CH196" i="14"/>
  <c r="DU176" i="14"/>
  <c r="FG150" i="14"/>
  <c r="FO150" i="14"/>
  <c r="GB176" i="14"/>
  <c r="BG176" i="14"/>
  <c r="FR176" i="14"/>
  <c r="AW168" i="14"/>
  <c r="BE168" i="14"/>
  <c r="AV168" i="14"/>
  <c r="BD168" i="14"/>
  <c r="AT176" i="14"/>
  <c r="BB176" i="14"/>
  <c r="BJ176" i="14"/>
  <c r="CB176" i="14"/>
  <c r="GF150" i="14"/>
  <c r="CF176" i="14"/>
  <c r="CN176" i="14"/>
  <c r="CV176" i="14"/>
  <c r="CG192" i="14"/>
  <c r="GD176" i="14"/>
  <c r="FC168" i="14"/>
  <c r="AU150" i="14"/>
  <c r="CF168" i="14"/>
  <c r="BM150" i="14"/>
  <c r="BU150" i="14"/>
  <c r="CC150" i="14"/>
  <c r="EK150" i="14"/>
  <c r="ES150" i="14"/>
  <c r="AV126" i="14"/>
  <c r="BD126" i="14"/>
  <c r="BD131" i="14" s="1"/>
  <c r="BE176" i="14"/>
  <c r="CO192" i="14"/>
  <c r="BH168" i="14"/>
  <c r="CI158" i="14"/>
  <c r="CQ158" i="14"/>
  <c r="CQ164" i="14" s="1"/>
  <c r="CO158" i="14"/>
  <c r="CO164" i="14" s="1"/>
  <c r="CG176" i="14"/>
  <c r="EE176" i="14"/>
  <c r="EO168" i="14"/>
  <c r="AS158" i="14"/>
  <c r="AS164" i="14" s="1"/>
  <c r="AU168" i="14"/>
  <c r="BC168" i="14"/>
  <c r="BS150" i="14"/>
  <c r="CA150" i="14"/>
  <c r="DI150" i="14"/>
  <c r="EQ150" i="14"/>
  <c r="EY150" i="14"/>
  <c r="EM176" i="14"/>
  <c r="GA126" i="14"/>
  <c r="CE168" i="14"/>
  <c r="CH176" i="14"/>
  <c r="CP176" i="14"/>
  <c r="DB168" i="14"/>
  <c r="DX168" i="14"/>
  <c r="EJ168" i="14"/>
  <c r="AU176" i="14"/>
  <c r="BC176" i="14"/>
  <c r="DQ150" i="14"/>
  <c r="DY150" i="14"/>
  <c r="EG150" i="14"/>
  <c r="AZ168" i="14"/>
  <c r="CP126" i="14"/>
  <c r="CP131" i="14" s="1"/>
  <c r="DE150" i="14"/>
  <c r="DM150" i="14"/>
  <c r="DX150" i="14"/>
  <c r="GG126" i="14"/>
  <c r="GG131" i="14" s="1"/>
  <c r="GC176" i="14"/>
  <c r="GK176" i="14"/>
  <c r="BL192" i="14"/>
  <c r="DB176" i="14"/>
  <c r="DJ176" i="14"/>
  <c r="DV136" i="14"/>
  <c r="DV148" i="14" s="1"/>
  <c r="ED136" i="14"/>
  <c r="ED148" i="14" s="1"/>
  <c r="DT136" i="14"/>
  <c r="DT148" i="14" s="1"/>
  <c r="DS168" i="14"/>
  <c r="EA168" i="14"/>
  <c r="FD150" i="14"/>
  <c r="FK168" i="14"/>
  <c r="FZ168" i="14"/>
  <c r="FE168" i="14"/>
  <c r="FM168" i="14"/>
  <c r="AV150" i="14"/>
  <c r="BX150" i="14"/>
  <c r="CZ150" i="14"/>
  <c r="DH150" i="14"/>
  <c r="FJ176" i="14"/>
  <c r="BD150" i="14"/>
  <c r="CZ168" i="14"/>
  <c r="ED150" i="14"/>
  <c r="EM168" i="14"/>
  <c r="EU168" i="14"/>
  <c r="FO168" i="14"/>
  <c r="DM168" i="14"/>
  <c r="CO150" i="14"/>
  <c r="DH136" i="14"/>
  <c r="DH148" i="14" s="1"/>
  <c r="ED126" i="14"/>
  <c r="ED131" i="14" s="1"/>
  <c r="ET158" i="14"/>
  <c r="GC136" i="14"/>
  <c r="GC148" i="14" s="1"/>
  <c r="GK136" i="14"/>
  <c r="GK148" i="14" s="1"/>
  <c r="GI136" i="14"/>
  <c r="GI148" i="14" s="1"/>
  <c r="GG136" i="14"/>
  <c r="GG148" i="14" s="1"/>
  <c r="BG168" i="14"/>
  <c r="BB150" i="14"/>
  <c r="AP126" i="14"/>
  <c r="AY126" i="14"/>
  <c r="BG126" i="14"/>
  <c r="BG131" i="14" s="1"/>
  <c r="AU158" i="14"/>
  <c r="AU164" i="14" s="1"/>
  <c r="BC158" i="14"/>
  <c r="BC164" i="14" s="1"/>
  <c r="BL176" i="14"/>
  <c r="CH150" i="14"/>
  <c r="CP150" i="14"/>
  <c r="DT176" i="14"/>
  <c r="EU176" i="14"/>
  <c r="BR136" i="14"/>
  <c r="BR148" i="14" s="1"/>
  <c r="BN158" i="14"/>
  <c r="BN164" i="14" s="1"/>
  <c r="BV158" i="14"/>
  <c r="BV164" i="14" s="1"/>
  <c r="CP196" i="14"/>
  <c r="DZ168" i="14"/>
  <c r="EQ168" i="14"/>
  <c r="EY168" i="14"/>
  <c r="GM136" i="14"/>
  <c r="GM148" i="14" s="1"/>
  <c r="FW192" i="14"/>
  <c r="BR168" i="14"/>
  <c r="BZ168" i="14"/>
  <c r="DC136" i="14"/>
  <c r="DC148" i="14" s="1"/>
  <c r="FA150" i="14"/>
  <c r="FI168" i="14"/>
  <c r="AV136" i="14"/>
  <c r="AV148" i="14" s="1"/>
  <c r="BD136" i="14"/>
  <c r="BD148" i="14" s="1"/>
  <c r="AT136" i="14"/>
  <c r="AT148" i="14" s="1"/>
  <c r="AZ150" i="14"/>
  <c r="AW176" i="14"/>
  <c r="BO176" i="14"/>
  <c r="BW176" i="14"/>
  <c r="CN168" i="14"/>
  <c r="DB126" i="14"/>
  <c r="DH158" i="14"/>
  <c r="DH164" i="14" s="1"/>
  <c r="DQ176" i="14"/>
  <c r="DY176" i="14"/>
  <c r="EG176" i="14"/>
  <c r="FE150" i="14"/>
  <c r="GA158" i="14"/>
  <c r="GA164" i="14" s="1"/>
  <c r="GI158" i="14"/>
  <c r="GI164" i="14" s="1"/>
  <c r="GL176" i="14"/>
  <c r="AY168" i="14"/>
  <c r="AT150" i="14"/>
  <c r="AS150" i="14"/>
  <c r="BA150" i="14"/>
  <c r="BI150" i="14"/>
  <c r="AZ176" i="14"/>
  <c r="BH176" i="14"/>
  <c r="CH168" i="14"/>
  <c r="CP168" i="14"/>
  <c r="DA176" i="14"/>
  <c r="DI176" i="14"/>
  <c r="DT158" i="14"/>
  <c r="DT164" i="14" s="1"/>
  <c r="DV168" i="14"/>
  <c r="DR176" i="14"/>
  <c r="DZ176" i="14"/>
  <c r="EH176" i="14"/>
  <c r="EN126" i="14"/>
  <c r="EV126" i="14"/>
  <c r="EJ192" i="14"/>
  <c r="FS168" i="14"/>
  <c r="GC150" i="14"/>
  <c r="GK150" i="14"/>
  <c r="FW176" i="14"/>
  <c r="CZ158" i="14"/>
  <c r="CZ164" i="14" s="1"/>
  <c r="DS126" i="14"/>
  <c r="EV131" i="14"/>
  <c r="EY158" i="14"/>
  <c r="EY164" i="14" s="1"/>
  <c r="FF126" i="14"/>
  <c r="FN126" i="14"/>
  <c r="FN131" i="14" s="1"/>
  <c r="GD158" i="14"/>
  <c r="GD164" i="14" s="1"/>
  <c r="FY176" i="14"/>
  <c r="GG176" i="14"/>
  <c r="AW136" i="14"/>
  <c r="AW148" i="14" s="1"/>
  <c r="BW126" i="14"/>
  <c r="BW131" i="14" s="1"/>
  <c r="AP150" i="14"/>
  <c r="AP176" i="14"/>
  <c r="BB136" i="14"/>
  <c r="BB148" i="14" s="1"/>
  <c r="BJ136" i="14"/>
  <c r="BJ148" i="14" s="1"/>
  <c r="BJ150" i="14"/>
  <c r="BN168" i="14"/>
  <c r="BV168" i="14"/>
  <c r="CT168" i="14"/>
  <c r="DA126" i="14"/>
  <c r="DI126" i="14"/>
  <c r="DI131" i="14" s="1"/>
  <c r="DC150" i="14"/>
  <c r="DK150" i="14"/>
  <c r="DE168" i="14"/>
  <c r="CZ176" i="14"/>
  <c r="DX126" i="14"/>
  <c r="EB126" i="14"/>
  <c r="EB131" i="14" s="1"/>
  <c r="EF150" i="14"/>
  <c r="EB158" i="14"/>
  <c r="EB164" i="14" s="1"/>
  <c r="DR158" i="14"/>
  <c r="DR164" i="14" s="1"/>
  <c r="EB176" i="14"/>
  <c r="EK126" i="14"/>
  <c r="EK131" i="14" s="1"/>
  <c r="FI176" i="14"/>
  <c r="FQ176" i="14"/>
  <c r="FX150" i="14"/>
  <c r="GN150" i="14"/>
  <c r="GG168" i="14"/>
  <c r="BE136" i="14"/>
  <c r="BE148" i="14" s="1"/>
  <c r="AY150" i="14"/>
  <c r="BO126" i="14"/>
  <c r="AW158" i="14"/>
  <c r="AW164" i="14" s="1"/>
  <c r="BE158" i="14"/>
  <c r="BE164" i="14" s="1"/>
  <c r="BA158" i="14"/>
  <c r="BA164" i="14" s="1"/>
  <c r="BI158" i="14"/>
  <c r="BI164" i="14" s="1"/>
  <c r="AY158" i="14"/>
  <c r="AY164" i="14" s="1"/>
  <c r="CC136" i="14"/>
  <c r="CC148" i="14" s="1"/>
  <c r="CA158" i="14"/>
  <c r="CA164" i="14" s="1"/>
  <c r="BP168" i="14"/>
  <c r="BX168" i="14"/>
  <c r="BR176" i="14"/>
  <c r="BZ176" i="14"/>
  <c r="CU136" i="14"/>
  <c r="CU148" i="14" s="1"/>
  <c r="CM168" i="14"/>
  <c r="CU168" i="14"/>
  <c r="CO176" i="14"/>
  <c r="CX126" i="14"/>
  <c r="CX131" i="14" s="1"/>
  <c r="DF126" i="14"/>
  <c r="DN126" i="14"/>
  <c r="DN131" i="14" s="1"/>
  <c r="DJ126" i="14"/>
  <c r="DJ131" i="14" s="1"/>
  <c r="DG136" i="14"/>
  <c r="DG148" i="14" s="1"/>
  <c r="CX158" i="14"/>
  <c r="CX164" i="14" s="1"/>
  <c r="DF158" i="14"/>
  <c r="DF164" i="14" s="1"/>
  <c r="DN158" i="14"/>
  <c r="DN164" i="14" s="1"/>
  <c r="DD158" i="14"/>
  <c r="DD164" i="14" s="1"/>
  <c r="CY176" i="14"/>
  <c r="DG176" i="14"/>
  <c r="DQ126" i="14"/>
  <c r="DQ131" i="14" s="1"/>
  <c r="DY126" i="14"/>
  <c r="EG126" i="14"/>
  <c r="EG131" i="14" s="1"/>
  <c r="DU158" i="14"/>
  <c r="DU164" i="14" s="1"/>
  <c r="EC158" i="14"/>
  <c r="EC164" i="14" s="1"/>
  <c r="DY158" i="14"/>
  <c r="DY164" i="14" s="1"/>
  <c r="DW158" i="14"/>
  <c r="DW164" i="14" s="1"/>
  <c r="DR168" i="14"/>
  <c r="EN168" i="14"/>
  <c r="EV168" i="14"/>
  <c r="EN176" i="14"/>
  <c r="FD126" i="14"/>
  <c r="FD131" i="14" s="1"/>
  <c r="FL126" i="14"/>
  <c r="FL131" i="14" s="1"/>
  <c r="FT126" i="14"/>
  <c r="FT131" i="14" s="1"/>
  <c r="FH176" i="14"/>
  <c r="FC192" i="14"/>
  <c r="GN126" i="14"/>
  <c r="GN131" i="14" s="1"/>
  <c r="FW150" i="14"/>
  <c r="GH168" i="14"/>
  <c r="FC176" i="14"/>
  <c r="FK176" i="14"/>
  <c r="FS176" i="14"/>
  <c r="FZ150" i="14"/>
  <c r="GH150" i="14"/>
  <c r="AX168" i="14"/>
  <c r="BF168" i="14"/>
  <c r="AY176" i="14"/>
  <c r="CC126" i="14"/>
  <c r="CC131" i="14" s="1"/>
  <c r="BS126" i="14"/>
  <c r="CA126" i="14"/>
  <c r="CA131" i="14" s="1"/>
  <c r="BO150" i="14"/>
  <c r="BW150" i="14"/>
  <c r="BQ168" i="14"/>
  <c r="BY168" i="14"/>
  <c r="BT176" i="14"/>
  <c r="CI126" i="14"/>
  <c r="CQ126" i="14"/>
  <c r="CQ131" i="14" s="1"/>
  <c r="CG126" i="14"/>
  <c r="CO126" i="14"/>
  <c r="CO131" i="14" s="1"/>
  <c r="CE126" i="14"/>
  <c r="CE131" i="14" s="1"/>
  <c r="CI196" i="14"/>
  <c r="CQ196" i="14"/>
  <c r="CZ126" i="14"/>
  <c r="DH126" i="14"/>
  <c r="DA136" i="14"/>
  <c r="DA148" i="14" s="1"/>
  <c r="DI136" i="14"/>
  <c r="DI148" i="14" s="1"/>
  <c r="CY136" i="14"/>
  <c r="CY148" i="14" s="1"/>
  <c r="DO136" i="14"/>
  <c r="DO148" i="14" s="1"/>
  <c r="DK136" i="14"/>
  <c r="DK148" i="14" s="1"/>
  <c r="DN150" i="14"/>
  <c r="DH168" i="14"/>
  <c r="EA126" i="14"/>
  <c r="EA131" i="14" s="1"/>
  <c r="EB136" i="14"/>
  <c r="EB148" i="14" s="1"/>
  <c r="DS150" i="14"/>
  <c r="EA150" i="14"/>
  <c r="DT168" i="14"/>
  <c r="EB168" i="14"/>
  <c r="DW176" i="14"/>
  <c r="EC176" i="14"/>
  <c r="ET136" i="14"/>
  <c r="ET148" i="14" s="1"/>
  <c r="EP168" i="14"/>
  <c r="EW168" i="14"/>
  <c r="EJ176" i="14"/>
  <c r="ER176" i="14"/>
  <c r="EZ176" i="14"/>
  <c r="EP176" i="14"/>
  <c r="FH168" i="14"/>
  <c r="FP168" i="14"/>
  <c r="GA150" i="14"/>
  <c r="GI150" i="14"/>
  <c r="FY150" i="14"/>
  <c r="BP136" i="14"/>
  <c r="BP148" i="14" s="1"/>
  <c r="BX136" i="14"/>
  <c r="BX148" i="14" s="1"/>
  <c r="BN136" i="14"/>
  <c r="BN148" i="14" s="1"/>
  <c r="BV136" i="14"/>
  <c r="BV148" i="14" s="1"/>
  <c r="BZ136" i="14"/>
  <c r="BZ148" i="14" s="1"/>
  <c r="BS168" i="14"/>
  <c r="CA168" i="14"/>
  <c r="CQ168" i="14"/>
  <c r="DB136" i="14"/>
  <c r="DB148" i="14" s="1"/>
  <c r="DJ136" i="14"/>
  <c r="DJ148" i="14" s="1"/>
  <c r="CZ136" i="14"/>
  <c r="CZ148" i="14" s="1"/>
  <c r="DD136" i="14"/>
  <c r="DD148" i="14" s="1"/>
  <c r="DA168" i="14"/>
  <c r="DU136" i="14"/>
  <c r="DU148" i="14" s="1"/>
  <c r="EC136" i="14"/>
  <c r="EC148" i="14" s="1"/>
  <c r="DS136" i="14"/>
  <c r="DS148" i="14" s="1"/>
  <c r="EA136" i="14"/>
  <c r="EA148" i="14" s="1"/>
  <c r="DT150" i="14"/>
  <c r="EB150" i="14"/>
  <c r="EQ176" i="14"/>
  <c r="EY176" i="14"/>
  <c r="GE136" i="14"/>
  <c r="GE148" i="14" s="1"/>
  <c r="CE176" i="14"/>
  <c r="CM176" i="14"/>
  <c r="CU176" i="14"/>
  <c r="CF192" i="14"/>
  <c r="CN192" i="14"/>
  <c r="AX126" i="14"/>
  <c r="BF126" i="14"/>
  <c r="BF131" i="14" s="1"/>
  <c r="AS168" i="14"/>
  <c r="BA168" i="14"/>
  <c r="BI168" i="14"/>
  <c r="BP126" i="14"/>
  <c r="BX126" i="14"/>
  <c r="BX131" i="14" s="1"/>
  <c r="BP150" i="14"/>
  <c r="BM168" i="14"/>
  <c r="BU168" i="14"/>
  <c r="CK168" i="14"/>
  <c r="CS168" i="14"/>
  <c r="CJ168" i="14"/>
  <c r="DC168" i="14"/>
  <c r="DK168" i="14"/>
  <c r="DJ168" i="14"/>
  <c r="DV126" i="14"/>
  <c r="DZ158" i="14"/>
  <c r="EH158" i="14"/>
  <c r="EH164" i="14" s="1"/>
  <c r="DQ196" i="14"/>
  <c r="EO136" i="14"/>
  <c r="EO148" i="14" s="1"/>
  <c r="EW136" i="14"/>
  <c r="EW148" i="14" s="1"/>
  <c r="EM136" i="14"/>
  <c r="EM148" i="14" s="1"/>
  <c r="EU136" i="14"/>
  <c r="EU148" i="14" s="1"/>
  <c r="GE158" i="14"/>
  <c r="GE164" i="14" s="1"/>
  <c r="FX176" i="14"/>
  <c r="BC150" i="14"/>
  <c r="BQ126" i="14"/>
  <c r="BY126" i="14"/>
  <c r="BY131" i="14" s="1"/>
  <c r="BM126" i="14"/>
  <c r="BM131" i="14" s="1"/>
  <c r="BU126" i="14"/>
  <c r="BU131" i="14" s="1"/>
  <c r="BS158" i="14"/>
  <c r="BS164" i="14" s="1"/>
  <c r="BP176" i="14"/>
  <c r="BX176" i="14"/>
  <c r="CH126" i="14"/>
  <c r="CK136" i="14"/>
  <c r="CK148" i="14" s="1"/>
  <c r="CS136" i="14"/>
  <c r="CS148" i="14" s="1"/>
  <c r="CI136" i="14"/>
  <c r="CI148" i="14" s="1"/>
  <c r="CQ136" i="14"/>
  <c r="CQ148" i="14" s="1"/>
  <c r="CG136" i="14"/>
  <c r="CG148" i="14" s="1"/>
  <c r="DL136" i="14"/>
  <c r="DL148" i="14" s="1"/>
  <c r="DU168" i="14"/>
  <c r="EC168" i="14"/>
  <c r="AP136" i="14"/>
  <c r="AS126" i="14"/>
  <c r="AS131" i="14" s="1"/>
  <c r="BA126" i="14"/>
  <c r="BI126" i="14"/>
  <c r="BI131" i="14" s="1"/>
  <c r="AT158" i="14"/>
  <c r="AT164" i="14" s="1"/>
  <c r="BB158" i="14"/>
  <c r="BB164" i="14" s="1"/>
  <c r="BJ158" i="14"/>
  <c r="BJ164" i="14" s="1"/>
  <c r="AZ158" i="14"/>
  <c r="AZ164" i="14" s="1"/>
  <c r="BH158" i="14"/>
  <c r="BH164" i="14" s="1"/>
  <c r="BD158" i="14"/>
  <c r="BD164" i="14" s="1"/>
  <c r="AS176" i="14"/>
  <c r="BA176" i="14"/>
  <c r="BI176" i="14"/>
  <c r="BR126" i="14"/>
  <c r="BZ126" i="14"/>
  <c r="BZ131" i="14" s="1"/>
  <c r="BL158" i="14"/>
  <c r="BL164" i="14" s="1"/>
  <c r="BT158" i="14"/>
  <c r="BT164" i="14" s="1"/>
  <c r="CB158" i="14"/>
  <c r="CB164" i="14" s="1"/>
  <c r="AT126" i="14"/>
  <c r="AT131" i="14" s="1"/>
  <c r="BB126" i="14"/>
  <c r="BB131" i="14" s="1"/>
  <c r="BJ126" i="14"/>
  <c r="BJ131" i="14" s="1"/>
  <c r="AZ126" i="14"/>
  <c r="BH126" i="14"/>
  <c r="BH131" i="14" s="1"/>
  <c r="AY136" i="14"/>
  <c r="AY148" i="14" s="1"/>
  <c r="BG136" i="14"/>
  <c r="BG148" i="14" s="1"/>
  <c r="BG150" i="14"/>
  <c r="AV176" i="14"/>
  <c r="BD176" i="14"/>
  <c r="BS136" i="14"/>
  <c r="BS148" i="14" s="1"/>
  <c r="CA136" i="14"/>
  <c r="CA148" i="14" s="1"/>
  <c r="BQ136" i="14"/>
  <c r="BQ148" i="14" s="1"/>
  <c r="BY136" i="14"/>
  <c r="BY148" i="14" s="1"/>
  <c r="BM136" i="14"/>
  <c r="BM148" i="14" s="1"/>
  <c r="BU136" i="14"/>
  <c r="BU148" i="14" s="1"/>
  <c r="BM158" i="14"/>
  <c r="BM164" i="14" s="1"/>
  <c r="BU158" i="14"/>
  <c r="BU164" i="14" s="1"/>
  <c r="CC158" i="14"/>
  <c r="CC164" i="14" s="1"/>
  <c r="DO176" i="14"/>
  <c r="FF150" i="14"/>
  <c r="AZ136" i="14"/>
  <c r="AZ148" i="14" s="1"/>
  <c r="BH136" i="14"/>
  <c r="BH148" i="14" s="1"/>
  <c r="AX136" i="14"/>
  <c r="AX148" i="14" s="1"/>
  <c r="BF136" i="14"/>
  <c r="BF148" i="14" s="1"/>
  <c r="BH150" i="14"/>
  <c r="AX150" i="14"/>
  <c r="BF150" i="14"/>
  <c r="BN150" i="14"/>
  <c r="BV150" i="14"/>
  <c r="BL150" i="14"/>
  <c r="BT150" i="14"/>
  <c r="CB150" i="14"/>
  <c r="BL168" i="14"/>
  <c r="BT168" i="14"/>
  <c r="CB168" i="14"/>
  <c r="BM176" i="14"/>
  <c r="BU176" i="14"/>
  <c r="CC176" i="14"/>
  <c r="BS176" i="14"/>
  <c r="CA176" i="14"/>
  <c r="CG168" i="14"/>
  <c r="DQ158" i="14"/>
  <c r="DQ164" i="14" s="1"/>
  <c r="EG158" i="14"/>
  <c r="EG164" i="14" s="1"/>
  <c r="FS136" i="14"/>
  <c r="FS148" i="14" s="1"/>
  <c r="AW126" i="14"/>
  <c r="AU126" i="14"/>
  <c r="BC126" i="14"/>
  <c r="BC131" i="14" s="1"/>
  <c r="AV158" i="14"/>
  <c r="AV164" i="14" s="1"/>
  <c r="BN126" i="14"/>
  <c r="BV126" i="14"/>
  <c r="BV131" i="14" s="1"/>
  <c r="BL126" i="14"/>
  <c r="BL131" i="14" s="1"/>
  <c r="BT126" i="14"/>
  <c r="CB126" i="14"/>
  <c r="CB131" i="14" s="1"/>
  <c r="BP158" i="14"/>
  <c r="BP164" i="14" s="1"/>
  <c r="BX158" i="14"/>
  <c r="BX164" i="14" s="1"/>
  <c r="CV158" i="14"/>
  <c r="CV164" i="14" s="1"/>
  <c r="BE126" i="14"/>
  <c r="BE131" i="14" s="1"/>
  <c r="AP158" i="14"/>
  <c r="AU136" i="14"/>
  <c r="AU148" i="14" s="1"/>
  <c r="BC136" i="14"/>
  <c r="BC148" i="14" s="1"/>
  <c r="AS136" i="14"/>
  <c r="AS148" i="14" s="1"/>
  <c r="BA136" i="14"/>
  <c r="BA148" i="14" s="1"/>
  <c r="BI136" i="14"/>
  <c r="BI148" i="14" s="1"/>
  <c r="AT168" i="14"/>
  <c r="BB168" i="14"/>
  <c r="AX176" i="14"/>
  <c r="BF176" i="14"/>
  <c r="AS192" i="14"/>
  <c r="BO168" i="14"/>
  <c r="BW168" i="14"/>
  <c r="CI150" i="14"/>
  <c r="CQ150" i="14"/>
  <c r="BQ150" i="14"/>
  <c r="BY150" i="14"/>
  <c r="BQ158" i="14"/>
  <c r="BQ164" i="14" s="1"/>
  <c r="BY158" i="14"/>
  <c r="BY164" i="14" s="1"/>
  <c r="BO158" i="14"/>
  <c r="BO164" i="14" s="1"/>
  <c r="BW158" i="14"/>
  <c r="BW164" i="14" s="1"/>
  <c r="BN176" i="14"/>
  <c r="BV176" i="14"/>
  <c r="BL196" i="14"/>
  <c r="CL158" i="14"/>
  <c r="CL164" i="14" s="1"/>
  <c r="CT158" i="14"/>
  <c r="CT164" i="14" s="1"/>
  <c r="CJ158" i="14"/>
  <c r="CJ164" i="14" s="1"/>
  <c r="CR158" i="14"/>
  <c r="CR164" i="14" s="1"/>
  <c r="CI168" i="14"/>
  <c r="CK176" i="14"/>
  <c r="CS176" i="14"/>
  <c r="CY126" i="14"/>
  <c r="CY131" i="14" s="1"/>
  <c r="DG126" i="14"/>
  <c r="DG131" i="14" s="1"/>
  <c r="DO126" i="14"/>
  <c r="DO131" i="14" s="1"/>
  <c r="DE126" i="14"/>
  <c r="DM126" i="14"/>
  <c r="DM131" i="14" s="1"/>
  <c r="DI168" i="14"/>
  <c r="DH176" i="14"/>
  <c r="DR126" i="14"/>
  <c r="DR131" i="14" s="1"/>
  <c r="DZ126" i="14"/>
  <c r="DZ131" i="14" s="1"/>
  <c r="EH126" i="14"/>
  <c r="EH131" i="14" s="1"/>
  <c r="EF126" i="14"/>
  <c r="EF131" i="14" s="1"/>
  <c r="DU150" i="14"/>
  <c r="EC150" i="14"/>
  <c r="DW168" i="14"/>
  <c r="EE168" i="14"/>
  <c r="DS176" i="14"/>
  <c r="EA176" i="14"/>
  <c r="EX126" i="14"/>
  <c r="EX131" i="14" s="1"/>
  <c r="EO150" i="14"/>
  <c r="EW150" i="14"/>
  <c r="EQ158" i="14"/>
  <c r="EQ164" i="14" s="1"/>
  <c r="FE126" i="14"/>
  <c r="GC126" i="14"/>
  <c r="GK126" i="14"/>
  <c r="GK131" i="14" s="1"/>
  <c r="GD136" i="14"/>
  <c r="GD148" i="14" s="1"/>
  <c r="GL136" i="14"/>
  <c r="GL148" i="14" s="1"/>
  <c r="GJ168" i="14"/>
  <c r="CM126" i="14"/>
  <c r="CK126" i="14"/>
  <c r="CS126" i="14"/>
  <c r="CS131" i="14" s="1"/>
  <c r="CE158" i="14"/>
  <c r="CE164" i="14" s="1"/>
  <c r="CM158" i="14"/>
  <c r="CM164" i="14" s="1"/>
  <c r="CU158" i="14"/>
  <c r="CU164" i="14" s="1"/>
  <c r="CK158" i="14"/>
  <c r="CK164" i="14" s="1"/>
  <c r="CL176" i="14"/>
  <c r="CT176" i="14"/>
  <c r="DA150" i="14"/>
  <c r="DA158" i="14"/>
  <c r="DA164" i="14" s="1"/>
  <c r="DI158" i="14"/>
  <c r="DI164" i="14" s="1"/>
  <c r="CY158" i="14"/>
  <c r="CY164" i="14" s="1"/>
  <c r="DG158" i="14"/>
  <c r="DG164" i="14" s="1"/>
  <c r="DO158" i="14"/>
  <c r="DO164" i="14" s="1"/>
  <c r="DX136" i="14"/>
  <c r="DX148" i="14" s="1"/>
  <c r="EF136" i="14"/>
  <c r="EF148" i="14" s="1"/>
  <c r="EJ136" i="14"/>
  <c r="EJ148" i="14" s="1"/>
  <c r="ER136" i="14"/>
  <c r="ER148" i="14" s="1"/>
  <c r="EZ136" i="14"/>
  <c r="EZ148" i="14" s="1"/>
  <c r="EP136" i="14"/>
  <c r="EP148" i="14" s="1"/>
  <c r="EX136" i="14"/>
  <c r="EX148" i="14" s="1"/>
  <c r="EL136" i="14"/>
  <c r="EL148" i="14" s="1"/>
  <c r="CF126" i="14"/>
  <c r="CF131" i="14" s="1"/>
  <c r="CN126" i="14"/>
  <c r="CN131" i="14" s="1"/>
  <c r="CV126" i="14"/>
  <c r="CV131" i="14" s="1"/>
  <c r="CL126" i="14"/>
  <c r="CT126" i="14"/>
  <c r="CT131" i="14" s="1"/>
  <c r="CO136" i="14"/>
  <c r="CO148" i="14" s="1"/>
  <c r="CF150" i="14"/>
  <c r="CN150" i="14"/>
  <c r="CV150" i="14"/>
  <c r="CL150" i="14"/>
  <c r="CT150" i="14"/>
  <c r="CL168" i="14"/>
  <c r="CL196" i="14"/>
  <c r="CT196" i="14"/>
  <c r="DD150" i="14"/>
  <c r="DL150" i="14"/>
  <c r="DB158" i="14"/>
  <c r="DB164" i="14" s="1"/>
  <c r="DJ158" i="14"/>
  <c r="DJ164" i="14" s="1"/>
  <c r="DT126" i="14"/>
  <c r="DQ136" i="14"/>
  <c r="DQ148" i="14" s="1"/>
  <c r="DY136" i="14"/>
  <c r="DY148" i="14" s="1"/>
  <c r="EG136" i="14"/>
  <c r="EG148" i="14" s="1"/>
  <c r="DW136" i="14"/>
  <c r="DW148" i="14" s="1"/>
  <c r="EE136" i="14"/>
  <c r="EE148" i="14" s="1"/>
  <c r="DW150" i="14"/>
  <c r="EE150" i="14"/>
  <c r="DX158" i="14"/>
  <c r="DX164" i="14" s="1"/>
  <c r="EF158" i="14"/>
  <c r="EF164" i="14" s="1"/>
  <c r="DV158" i="14"/>
  <c r="DV164" i="14" s="1"/>
  <c r="ED158" i="14"/>
  <c r="ED164" i="14" s="1"/>
  <c r="DQ168" i="14"/>
  <c r="DY168" i="14"/>
  <c r="EG168" i="14"/>
  <c r="ER126" i="14"/>
  <c r="EZ126" i="14"/>
  <c r="EZ131" i="14" s="1"/>
  <c r="FC158" i="14"/>
  <c r="FC164" i="14" s="1"/>
  <c r="FK158" i="14"/>
  <c r="FK164" i="14" s="1"/>
  <c r="FS158" i="14"/>
  <c r="FS164" i="14" s="1"/>
  <c r="GD150" i="14"/>
  <c r="GL150" i="14"/>
  <c r="BR158" i="14"/>
  <c r="BR164" i="14" s="1"/>
  <c r="BQ176" i="14"/>
  <c r="BY176" i="14"/>
  <c r="CN136" i="14"/>
  <c r="CN148" i="14" s="1"/>
  <c r="CV136" i="14"/>
  <c r="CV148" i="14" s="1"/>
  <c r="CG150" i="14"/>
  <c r="CM150" i="14"/>
  <c r="CE196" i="14"/>
  <c r="CM196" i="14"/>
  <c r="CU196" i="14"/>
  <c r="CX136" i="14"/>
  <c r="CX148" i="14" s="1"/>
  <c r="DF136" i="14"/>
  <c r="DF148" i="14" s="1"/>
  <c r="DN136" i="14"/>
  <c r="DN148" i="14" s="1"/>
  <c r="DE176" i="14"/>
  <c r="DM176" i="14"/>
  <c r="DC176" i="14"/>
  <c r="DK176" i="14"/>
  <c r="CX192" i="14"/>
  <c r="DU126" i="14"/>
  <c r="DR136" i="14"/>
  <c r="DR148" i="14" s="1"/>
  <c r="DZ136" i="14"/>
  <c r="DZ148" i="14" s="1"/>
  <c r="EH136" i="14"/>
  <c r="EH148" i="14" s="1"/>
  <c r="ES126" i="14"/>
  <c r="ES131" i="14" s="1"/>
  <c r="FA126" i="14"/>
  <c r="FA131" i="14" s="1"/>
  <c r="EO176" i="14"/>
  <c r="EW176" i="14"/>
  <c r="FI136" i="14"/>
  <c r="FI148" i="14" s="1"/>
  <c r="FQ136" i="14"/>
  <c r="FQ148" i="14" s="1"/>
  <c r="FG136" i="14"/>
  <c r="FG148" i="14" s="1"/>
  <c r="FO136" i="14"/>
  <c r="FO148" i="14" s="1"/>
  <c r="FE136" i="14"/>
  <c r="FE148" i="14" s="1"/>
  <c r="FM136" i="14"/>
  <c r="FM148" i="14" s="1"/>
  <c r="FK136" i="14"/>
  <c r="FK148" i="14" s="1"/>
  <c r="FL150" i="14"/>
  <c r="FT150" i="14"/>
  <c r="FJ158" i="14"/>
  <c r="FJ164" i="14" s="1"/>
  <c r="FD176" i="14"/>
  <c r="FL176" i="14"/>
  <c r="FT176" i="14"/>
  <c r="FX126" i="14"/>
  <c r="FX131" i="14" s="1"/>
  <c r="GF126" i="14"/>
  <c r="GF131" i="14" s="1"/>
  <c r="GM150" i="14"/>
  <c r="GL158" i="14"/>
  <c r="GL164" i="14" s="1"/>
  <c r="FX168" i="14"/>
  <c r="GF168" i="14"/>
  <c r="GE176" i="14"/>
  <c r="GM176" i="14"/>
  <c r="CF158" i="14"/>
  <c r="CF164" i="14" s="1"/>
  <c r="CN158" i="14"/>
  <c r="CN164" i="14" s="1"/>
  <c r="CI176" i="14"/>
  <c r="CQ176" i="14"/>
  <c r="CJ192" i="14"/>
  <c r="CR192" i="14"/>
  <c r="CX168" i="14"/>
  <c r="DF168" i="14"/>
  <c r="DN168" i="14"/>
  <c r="CX176" i="14"/>
  <c r="DF176" i="14"/>
  <c r="DN176" i="14"/>
  <c r="EL126" i="14"/>
  <c r="ET126" i="14"/>
  <c r="ET131" i="14" s="1"/>
  <c r="EJ126" i="14"/>
  <c r="EJ131" i="14" s="1"/>
  <c r="GI126" i="14"/>
  <c r="GI131" i="14" s="1"/>
  <c r="FY126" i="14"/>
  <c r="CO168" i="14"/>
  <c r="CJ176" i="14"/>
  <c r="CR176" i="14"/>
  <c r="CK192" i="14"/>
  <c r="CS192" i="14"/>
  <c r="DD126" i="14"/>
  <c r="DL126" i="14"/>
  <c r="DL131" i="14" s="1"/>
  <c r="CY150" i="14"/>
  <c r="DG150" i="14"/>
  <c r="DO150" i="14"/>
  <c r="DC158" i="14"/>
  <c r="DC164" i="14" s="1"/>
  <c r="DK158" i="14"/>
  <c r="DK164" i="14" s="1"/>
  <c r="CY168" i="14"/>
  <c r="DG168" i="14"/>
  <c r="DS158" i="14"/>
  <c r="DS164" i="14" s="1"/>
  <c r="EA158" i="14"/>
  <c r="EA164" i="14" s="1"/>
  <c r="DX176" i="14"/>
  <c r="EF176" i="14"/>
  <c r="DQ192" i="14"/>
  <c r="EN158" i="14"/>
  <c r="EN164" i="14" s="1"/>
  <c r="EV158" i="14"/>
  <c r="EV164" i="14" s="1"/>
  <c r="EL158" i="14"/>
  <c r="EL164" i="14" s="1"/>
  <c r="EP158" i="14"/>
  <c r="EP164" i="14" s="1"/>
  <c r="FC136" i="14"/>
  <c r="FC148" i="14" s="1"/>
  <c r="FN150" i="14"/>
  <c r="FH158" i="14"/>
  <c r="FH164" i="14" s="1"/>
  <c r="FP158" i="14"/>
  <c r="FP164" i="14" s="1"/>
  <c r="FF158" i="14"/>
  <c r="FF164" i="14" s="1"/>
  <c r="FN158" i="14"/>
  <c r="FN164" i="14" s="1"/>
  <c r="FD158" i="14"/>
  <c r="FD164" i="14" s="1"/>
  <c r="FL158" i="14"/>
  <c r="FL164" i="14" s="1"/>
  <c r="FT158" i="14"/>
  <c r="FT164" i="14" s="1"/>
  <c r="FP176" i="14"/>
  <c r="GJ126" i="14"/>
  <c r="GJ131" i="14" s="1"/>
  <c r="GA136" i="14"/>
  <c r="GA148" i="14" s="1"/>
  <c r="FY136" i="14"/>
  <c r="FY148" i="14" s="1"/>
  <c r="FW136" i="14"/>
  <c r="FW148" i="14" s="1"/>
  <c r="EK136" i="14"/>
  <c r="EK148" i="14" s="1"/>
  <c r="ES136" i="14"/>
  <c r="ES148" i="14" s="1"/>
  <c r="FA136" i="14"/>
  <c r="FA148" i="14" s="1"/>
  <c r="EK168" i="14"/>
  <c r="ES168" i="14"/>
  <c r="ER168" i="14"/>
  <c r="EZ168" i="14"/>
  <c r="EX176" i="14"/>
  <c r="FG168" i="14"/>
  <c r="GA168" i="14"/>
  <c r="GF176" i="14"/>
  <c r="BL136" i="14"/>
  <c r="BL148" i="14" s="1"/>
  <c r="BT136" i="14"/>
  <c r="BT148" i="14" s="1"/>
  <c r="CB136" i="14"/>
  <c r="CB148" i="14" s="1"/>
  <c r="BO136" i="14"/>
  <c r="BO148" i="14" s="1"/>
  <c r="BW136" i="14"/>
  <c r="BW148" i="14" s="1"/>
  <c r="BF158" i="14"/>
  <c r="BF164" i="14" s="1"/>
  <c r="AX158" i="14"/>
  <c r="AX164" i="14" s="1"/>
  <c r="AS196" i="14"/>
  <c r="CJ126" i="14"/>
  <c r="CR126" i="14"/>
  <c r="CR131" i="14" s="1"/>
  <c r="CH158" i="14"/>
  <c r="CH164" i="14" s="1"/>
  <c r="CP158" i="14"/>
  <c r="CP164" i="14" s="1"/>
  <c r="CL136" i="14"/>
  <c r="CL148" i="14" s="1"/>
  <c r="CT136" i="14"/>
  <c r="CT148" i="14" s="1"/>
  <c r="CJ136" i="14"/>
  <c r="CJ148" i="14" s="1"/>
  <c r="CR136" i="14"/>
  <c r="CR148" i="14" s="1"/>
  <c r="CH136" i="14"/>
  <c r="CH148" i="14" s="1"/>
  <c r="CP136" i="14"/>
  <c r="CP148" i="14" s="1"/>
  <c r="DC126" i="14"/>
  <c r="DK126" i="14"/>
  <c r="DK131" i="14" s="1"/>
  <c r="CF136" i="14"/>
  <c r="CF148" i="14" s="1"/>
  <c r="CE150" i="14"/>
  <c r="CU150" i="14"/>
  <c r="CE136" i="14"/>
  <c r="CE148" i="14" s="1"/>
  <c r="CM136" i="14"/>
  <c r="CM148" i="14" s="1"/>
  <c r="CI164" i="14"/>
  <c r="CG158" i="14"/>
  <c r="CG164" i="14" s="1"/>
  <c r="CR168" i="14"/>
  <c r="DE158" i="14"/>
  <c r="DE164" i="14" s="1"/>
  <c r="DM158" i="14"/>
  <c r="DM164" i="14" s="1"/>
  <c r="CU126" i="14"/>
  <c r="CU131" i="14" s="1"/>
  <c r="DH131" i="14"/>
  <c r="DE136" i="14"/>
  <c r="DE148" i="14" s="1"/>
  <c r="DM136" i="14"/>
  <c r="DM148" i="14" s="1"/>
  <c r="CI192" i="14"/>
  <c r="CQ192" i="14"/>
  <c r="CK196" i="14"/>
  <c r="CS196" i="14"/>
  <c r="ED168" i="14"/>
  <c r="EC126" i="14"/>
  <c r="EC131" i="14" s="1"/>
  <c r="CL192" i="14"/>
  <c r="CT192" i="14"/>
  <c r="CF196" i="14"/>
  <c r="CN196" i="14"/>
  <c r="DD168" i="14"/>
  <c r="DL168" i="14"/>
  <c r="DW126" i="14"/>
  <c r="EE126" i="14"/>
  <c r="EE131" i="14" s="1"/>
  <c r="DR150" i="14"/>
  <c r="DZ150" i="14"/>
  <c r="EH150" i="14"/>
  <c r="DZ164" i="14"/>
  <c r="CE192" i="14"/>
  <c r="CM192" i="14"/>
  <c r="CU192" i="14"/>
  <c r="CG196" i="14"/>
  <c r="CO196" i="14"/>
  <c r="DV176" i="14"/>
  <c r="ED176" i="14"/>
  <c r="CX196" i="14"/>
  <c r="CH192" i="14"/>
  <c r="CP192" i="14"/>
  <c r="CJ196" i="14"/>
  <c r="CR196" i="14"/>
  <c r="EQ126" i="14"/>
  <c r="EY126" i="14"/>
  <c r="EY131" i="14" s="1"/>
  <c r="EO126" i="14"/>
  <c r="EW126" i="14"/>
  <c r="EW131" i="14" s="1"/>
  <c r="EM126" i="14"/>
  <c r="EU126" i="14"/>
  <c r="EU131" i="14" s="1"/>
  <c r="EK176" i="14"/>
  <c r="ES176" i="14"/>
  <c r="FA176" i="14"/>
  <c r="FJ136" i="14"/>
  <c r="FJ148" i="14" s="1"/>
  <c r="FR136" i="14"/>
  <c r="FR148" i="14" s="1"/>
  <c r="EO158" i="14"/>
  <c r="EO164" i="14" s="1"/>
  <c r="EW158" i="14"/>
  <c r="EW164" i="14" s="1"/>
  <c r="EM158" i="14"/>
  <c r="EM164" i="14" s="1"/>
  <c r="EU158" i="14"/>
  <c r="EU164" i="14" s="1"/>
  <c r="EK158" i="14"/>
  <c r="EK164" i="14" s="1"/>
  <c r="ES158" i="14"/>
  <c r="ES164" i="14" s="1"/>
  <c r="FA158" i="14"/>
  <c r="FA164" i="14" s="1"/>
  <c r="EQ136" i="14"/>
  <c r="EQ148" i="14" s="1"/>
  <c r="EY136" i="14"/>
  <c r="EY148" i="14" s="1"/>
  <c r="FW158" i="14"/>
  <c r="FW164" i="14" s="1"/>
  <c r="FM150" i="14"/>
  <c r="EL168" i="14"/>
  <c r="ET168" i="14"/>
  <c r="FM126" i="14"/>
  <c r="FM131" i="14" s="1"/>
  <c r="FR158" i="14"/>
  <c r="FR164" i="14" s="1"/>
  <c r="FY158" i="14"/>
  <c r="FY164" i="14" s="1"/>
  <c r="GG158" i="14"/>
  <c r="GG164" i="14" s="1"/>
  <c r="GM158" i="14"/>
  <c r="GM164" i="14" s="1"/>
  <c r="GC158" i="14"/>
  <c r="GC164" i="14" s="1"/>
  <c r="FF168" i="14"/>
  <c r="FN168" i="14"/>
  <c r="EP126" i="14"/>
  <c r="EN150" i="14"/>
  <c r="EV150" i="14"/>
  <c r="GB136" i="14"/>
  <c r="GB148" i="14" s="1"/>
  <c r="GJ136" i="14"/>
  <c r="GJ148" i="14" s="1"/>
  <c r="FX136" i="14"/>
  <c r="FX148" i="14" s="1"/>
  <c r="GF136" i="14"/>
  <c r="GF148" i="14" s="1"/>
  <c r="GN136" i="14"/>
  <c r="GN148" i="14" s="1"/>
  <c r="GB150" i="14"/>
  <c r="GJ150" i="14"/>
  <c r="FZ158" i="14"/>
  <c r="FZ164" i="14" s="1"/>
  <c r="GH158" i="14"/>
  <c r="GH164" i="14" s="1"/>
  <c r="EN136" i="14"/>
  <c r="EN148" i="14" s="1"/>
  <c r="EV136" i="14"/>
  <c r="EV148" i="14" s="1"/>
  <c r="EJ158" i="14"/>
  <c r="EJ164" i="14" s="1"/>
  <c r="ER158" i="14"/>
  <c r="ER164" i="14" s="1"/>
  <c r="EZ158" i="14"/>
  <c r="EZ164" i="14" s="1"/>
  <c r="FI158" i="14"/>
  <c r="FI164" i="14" s="1"/>
  <c r="FG158" i="14"/>
  <c r="FG164" i="14" s="1"/>
  <c r="FO158" i="14"/>
  <c r="FO164" i="14" s="1"/>
  <c r="FE158" i="14"/>
  <c r="FE164" i="14" s="1"/>
  <c r="FM158" i="14"/>
  <c r="FM164" i="14" s="1"/>
  <c r="FC196" i="14"/>
  <c r="GB158" i="14"/>
  <c r="GB164" i="14" s="1"/>
  <c r="GJ158" i="14"/>
  <c r="GJ164" i="14" s="1"/>
  <c r="FX158" i="14"/>
  <c r="FX164" i="14" s="1"/>
  <c r="GF158" i="14"/>
  <c r="GF164" i="14" s="1"/>
  <c r="GN158" i="14"/>
  <c r="GN164" i="14" s="1"/>
  <c r="GD126" i="14"/>
  <c r="GL126" i="14"/>
  <c r="GL131" i="14" s="1"/>
  <c r="GB126" i="14"/>
  <c r="FZ126" i="14"/>
  <c r="GH126" i="14"/>
  <c r="GH131" i="14" s="1"/>
  <c r="GD168" i="14"/>
  <c r="GL168" i="14"/>
  <c r="EJ196" i="14"/>
  <c r="FJ126" i="14"/>
  <c r="FR126" i="14"/>
  <c r="FR131" i="14" s="1"/>
  <c r="FH126" i="14"/>
  <c r="FP126" i="14"/>
  <c r="FP131" i="14" s="1"/>
  <c r="FJ150" i="14"/>
  <c r="FR150" i="14"/>
  <c r="FH150" i="14"/>
  <c r="FP150" i="14"/>
  <c r="FF176" i="14"/>
  <c r="FN176" i="14"/>
  <c r="FW126" i="14"/>
  <c r="FW131" i="14" s="1"/>
  <c r="GE126" i="14"/>
  <c r="GM126" i="14"/>
  <c r="GM131" i="14" s="1"/>
  <c r="GG150" i="14"/>
  <c r="GN176" i="14"/>
  <c r="EL150" i="14"/>
  <c r="ET150" i="14"/>
  <c r="ET164" i="14"/>
  <c r="FC126" i="14"/>
  <c r="FC131" i="14" s="1"/>
  <c r="FK126" i="14"/>
  <c r="FS126" i="14"/>
  <c r="FS131" i="14" s="1"/>
  <c r="FI126" i="14"/>
  <c r="FQ126" i="14"/>
  <c r="FQ131" i="14" s="1"/>
  <c r="FG126" i="14"/>
  <c r="FO126" i="14"/>
  <c r="FO131" i="14" s="1"/>
  <c r="FH136" i="14"/>
  <c r="FH148" i="14" s="1"/>
  <c r="FP136" i="14"/>
  <c r="FP148" i="14" s="1"/>
  <c r="FF136" i="14"/>
  <c r="FF148" i="14" s="1"/>
  <c r="FN136" i="14"/>
  <c r="FN148" i="14" s="1"/>
  <c r="FD136" i="14"/>
  <c r="FD148" i="14" s="1"/>
  <c r="FL136" i="14"/>
  <c r="FL148" i="14" s="1"/>
  <c r="FT136" i="14"/>
  <c r="FT148" i="14" s="1"/>
  <c r="FC150" i="14"/>
  <c r="FK150" i="14"/>
  <c r="FS150" i="14"/>
  <c r="FI150" i="14"/>
  <c r="FQ150" i="14"/>
  <c r="FD168" i="14"/>
  <c r="FL168" i="14"/>
  <c r="FJ168" i="14"/>
  <c r="FR168" i="14"/>
  <c r="FG176" i="14"/>
  <c r="FO176" i="14"/>
  <c r="FE176" i="14"/>
  <c r="FM176" i="14"/>
  <c r="FZ136" i="14"/>
  <c r="FZ148" i="14" s="1"/>
  <c r="GH136" i="14"/>
  <c r="GH148" i="14" s="1"/>
  <c r="FU187" i="14"/>
  <c r="FU186" i="14"/>
  <c r="FU182" i="14"/>
  <c r="FU181" i="14"/>
  <c r="FU180" i="14"/>
  <c r="FU178" i="14"/>
  <c r="FU177" i="14"/>
  <c r="FU170" i="14"/>
  <c r="FU162" i="14"/>
  <c r="FU161" i="14"/>
  <c r="FU160" i="14"/>
  <c r="FU159" i="14"/>
  <c r="FU155" i="14"/>
  <c r="FU145" i="14"/>
  <c r="FU143" i="14"/>
  <c r="FU142" i="14"/>
  <c r="FU141" i="14"/>
  <c r="FU140" i="14"/>
  <c r="FU139" i="14"/>
  <c r="FU138" i="14"/>
  <c r="FU137" i="14"/>
  <c r="FU129" i="14"/>
  <c r="FU128" i="14"/>
  <c r="FU127" i="14"/>
  <c r="FU123" i="14"/>
  <c r="FU111" i="14"/>
  <c r="FU110" i="14"/>
  <c r="FU108" i="14"/>
  <c r="FU150" i="14" l="1"/>
  <c r="FU131" i="14"/>
  <c r="FU148" i="14"/>
  <c r="FU164" i="14"/>
  <c r="FU158" i="14"/>
  <c r="FU176" i="14"/>
  <c r="FU136" i="14"/>
  <c r="FU126" i="14"/>
  <c r="K198" i="8" l="1"/>
  <c r="J198" i="8"/>
  <c r="K194" i="8"/>
  <c r="J194" i="8"/>
  <c r="V169" i="14" l="1"/>
  <c r="FT169" i="14" l="1"/>
  <c r="GN169" i="14"/>
  <c r="GN168" i="14" s="1"/>
  <c r="EH169" i="14"/>
  <c r="EH168" i="14" s="1"/>
  <c r="FA169" i="14"/>
  <c r="FA168" i="14" s="1"/>
  <c r="DO169" i="14"/>
  <c r="DO168" i="14" s="1"/>
  <c r="CV169" i="14"/>
  <c r="CV168" i="14" s="1"/>
  <c r="CC169" i="14"/>
  <c r="CC168" i="14" s="1"/>
  <c r="BJ169" i="14"/>
  <c r="BJ168" i="14" s="1"/>
  <c r="AP169" i="14"/>
  <c r="CV67" i="14"/>
  <c r="AP168" i="14" l="1"/>
  <c r="FT168" i="14"/>
  <c r="FU168" i="14" s="1"/>
  <c r="FU169" i="14"/>
  <c r="T102" i="14"/>
  <c r="S102" i="14"/>
  <c r="CZ198" i="8" l="1"/>
  <c r="CY198" i="8"/>
  <c r="CX198" i="8"/>
  <c r="CW198" i="8"/>
  <c r="CV198" i="8"/>
  <c r="CU198" i="8"/>
  <c r="CT198" i="8"/>
  <c r="CT197" i="8"/>
  <c r="CZ194" i="8"/>
  <c r="CY194" i="8"/>
  <c r="CX194" i="8"/>
  <c r="CW194" i="8"/>
  <c r="CV194" i="8"/>
  <c r="CU194" i="8"/>
  <c r="CT194" i="8"/>
  <c r="CT193" i="8"/>
  <c r="CX190" i="8"/>
  <c r="CW190" i="8"/>
  <c r="CV190" i="8"/>
  <c r="CU190" i="8"/>
  <c r="CT190" i="8"/>
  <c r="CX189" i="8"/>
  <c r="CW189" i="8"/>
  <c r="CV189" i="8"/>
  <c r="CU189" i="8"/>
  <c r="CT189" i="8"/>
  <c r="CX185" i="8"/>
  <c r="CW185" i="8"/>
  <c r="CV185" i="8"/>
  <c r="CU185" i="8"/>
  <c r="CT185" i="8"/>
  <c r="CX184" i="8"/>
  <c r="CW184" i="8"/>
  <c r="CV184" i="8"/>
  <c r="CU184" i="8"/>
  <c r="CT184" i="8"/>
  <c r="CX183" i="8"/>
  <c r="CW183" i="8"/>
  <c r="CV183" i="8"/>
  <c r="CU183" i="8"/>
  <c r="CT183" i="8"/>
  <c r="CX181" i="8"/>
  <c r="CW181" i="8"/>
  <c r="CV181" i="8"/>
  <c r="CU181" i="8"/>
  <c r="CT181" i="8"/>
  <c r="CT179" i="8" s="1"/>
  <c r="CX180" i="8"/>
  <c r="CW180" i="8"/>
  <c r="CV180" i="8"/>
  <c r="CV179" i="8" s="1"/>
  <c r="CU180" i="8"/>
  <c r="CU179" i="8" s="1"/>
  <c r="CT180" i="8"/>
  <c r="CX173" i="8"/>
  <c r="CW173" i="8"/>
  <c r="CV173" i="8"/>
  <c r="CU173" i="8"/>
  <c r="CT173" i="8"/>
  <c r="CX172" i="8"/>
  <c r="CW172" i="8"/>
  <c r="CV172" i="8"/>
  <c r="CU172" i="8"/>
  <c r="CU171" i="8" s="1"/>
  <c r="CT172" i="8"/>
  <c r="CX165" i="8"/>
  <c r="CW165" i="8"/>
  <c r="CV165" i="8"/>
  <c r="CU165" i="8"/>
  <c r="CT165" i="8"/>
  <c r="CX164" i="8"/>
  <c r="CW164" i="8"/>
  <c r="CV164" i="8"/>
  <c r="CU164" i="8"/>
  <c r="CT164" i="8"/>
  <c r="CX163" i="8"/>
  <c r="CW163" i="8"/>
  <c r="CV163" i="8"/>
  <c r="CU163" i="8"/>
  <c r="CT163" i="8"/>
  <c r="CX162" i="8"/>
  <c r="CW162" i="8"/>
  <c r="CV162" i="8"/>
  <c r="CU162" i="8"/>
  <c r="CT162" i="8"/>
  <c r="CX159" i="8"/>
  <c r="CX158" i="8" s="1"/>
  <c r="CW159" i="8"/>
  <c r="CW158" i="8" s="1"/>
  <c r="CV159" i="8"/>
  <c r="CV158" i="8" s="1"/>
  <c r="CU159" i="8"/>
  <c r="CU158" i="8" s="1"/>
  <c r="CT159" i="8"/>
  <c r="CT158" i="8" s="1"/>
  <c r="CX154" i="8"/>
  <c r="CW154" i="8"/>
  <c r="CV154" i="8"/>
  <c r="CU154" i="8"/>
  <c r="CT154" i="8"/>
  <c r="CX153" i="8"/>
  <c r="CW153" i="8"/>
  <c r="CV153" i="8"/>
  <c r="CU153" i="8"/>
  <c r="CT153" i="8"/>
  <c r="CT152" i="8"/>
  <c r="CX148" i="8"/>
  <c r="CX147" i="8" s="1"/>
  <c r="CW148" i="8"/>
  <c r="CW147" i="8" s="1"/>
  <c r="CV148" i="8"/>
  <c r="CV147" i="8" s="1"/>
  <c r="CU148" i="8"/>
  <c r="CU147" i="8" s="1"/>
  <c r="CT148" i="8"/>
  <c r="CT147" i="8" s="1"/>
  <c r="CX145" i="8"/>
  <c r="CW145" i="8"/>
  <c r="CV145" i="8"/>
  <c r="CU145" i="8"/>
  <c r="CT145" i="8"/>
  <c r="CX144" i="8"/>
  <c r="CW144" i="8"/>
  <c r="CV144" i="8"/>
  <c r="CU144" i="8"/>
  <c r="CT144" i="8"/>
  <c r="CX143" i="8"/>
  <c r="CW143" i="8"/>
  <c r="CV143" i="8"/>
  <c r="CU143" i="8"/>
  <c r="CT143" i="8"/>
  <c r="CX142" i="8"/>
  <c r="CW142" i="8"/>
  <c r="CV142" i="8"/>
  <c r="CU142" i="8"/>
  <c r="CT142" i="8"/>
  <c r="CX141" i="8"/>
  <c r="CW141" i="8"/>
  <c r="CV141" i="8"/>
  <c r="CU141" i="8"/>
  <c r="CT141" i="8"/>
  <c r="CX140" i="8"/>
  <c r="CW140" i="8"/>
  <c r="CV140" i="8"/>
  <c r="CU140" i="8"/>
  <c r="CT140" i="8"/>
  <c r="CX139" i="8"/>
  <c r="CW139" i="8"/>
  <c r="CV139" i="8"/>
  <c r="CU139" i="8"/>
  <c r="CT139" i="8"/>
  <c r="CX131" i="8"/>
  <c r="CW131" i="8"/>
  <c r="CV131" i="8"/>
  <c r="CU131" i="8"/>
  <c r="CT131" i="8"/>
  <c r="CX130" i="8"/>
  <c r="CW130" i="8"/>
  <c r="CV130" i="8"/>
  <c r="CU130" i="8"/>
  <c r="CT130" i="8"/>
  <c r="CX129" i="8"/>
  <c r="CW129" i="8"/>
  <c r="CV129" i="8"/>
  <c r="CU129" i="8"/>
  <c r="CT129" i="8"/>
  <c r="CX126" i="8"/>
  <c r="CX125" i="8" s="1"/>
  <c r="CW126" i="8"/>
  <c r="CW125" i="8" s="1"/>
  <c r="CV126" i="8"/>
  <c r="CV125" i="8" s="1"/>
  <c r="CU126" i="8"/>
  <c r="CU125" i="8" s="1"/>
  <c r="CT126" i="8"/>
  <c r="CT125" i="8" s="1"/>
  <c r="CX118" i="8"/>
  <c r="CW118" i="8"/>
  <c r="CV118" i="8"/>
  <c r="CU118" i="8"/>
  <c r="CT118" i="8"/>
  <c r="CX117" i="8"/>
  <c r="CW117" i="8"/>
  <c r="CV117" i="8"/>
  <c r="CU117" i="8"/>
  <c r="CT117" i="8"/>
  <c r="CX115" i="8"/>
  <c r="CW115" i="8"/>
  <c r="CV115" i="8"/>
  <c r="CU115" i="8"/>
  <c r="CT115" i="8"/>
  <c r="CX113" i="8"/>
  <c r="CW113" i="8"/>
  <c r="CV113" i="8"/>
  <c r="CU113" i="8"/>
  <c r="CT113" i="8"/>
  <c r="CX112" i="8"/>
  <c r="CW112" i="8"/>
  <c r="CV112" i="8"/>
  <c r="CU112" i="8"/>
  <c r="CT112" i="8"/>
  <c r="CX110" i="8"/>
  <c r="CW110" i="8"/>
  <c r="CV110" i="8"/>
  <c r="CU110" i="8"/>
  <c r="CT110" i="8"/>
  <c r="BO198" i="8"/>
  <c r="BN198" i="8"/>
  <c r="BM198" i="8"/>
  <c r="BL198" i="8"/>
  <c r="BK198" i="8"/>
  <c r="BJ198" i="8"/>
  <c r="BI198" i="8"/>
  <c r="BI197" i="8"/>
  <c r="BO194" i="8"/>
  <c r="BN194" i="8"/>
  <c r="BM194" i="8"/>
  <c r="BL194" i="8"/>
  <c r="BK194" i="8"/>
  <c r="BJ194" i="8"/>
  <c r="BI194" i="8"/>
  <c r="BI193" i="8"/>
  <c r="BM190" i="8"/>
  <c r="BL190" i="8"/>
  <c r="BK190" i="8"/>
  <c r="BJ190" i="8"/>
  <c r="BI190" i="8"/>
  <c r="BM189" i="8"/>
  <c r="BL189" i="8"/>
  <c r="BK189" i="8"/>
  <c r="BJ189" i="8"/>
  <c r="BI189" i="8"/>
  <c r="BM185" i="8"/>
  <c r="BL185" i="8"/>
  <c r="BK185" i="8"/>
  <c r="BJ185" i="8"/>
  <c r="BI185" i="8"/>
  <c r="BM184" i="8"/>
  <c r="BL184" i="8"/>
  <c r="BK184" i="8"/>
  <c r="BJ184" i="8"/>
  <c r="BI184" i="8"/>
  <c r="BM183" i="8"/>
  <c r="BL183" i="8"/>
  <c r="BK183" i="8"/>
  <c r="BJ183" i="8"/>
  <c r="BI183" i="8"/>
  <c r="BM181" i="8"/>
  <c r="BL181" i="8"/>
  <c r="BK181" i="8"/>
  <c r="BJ181" i="8"/>
  <c r="BI181" i="8"/>
  <c r="BM180" i="8"/>
  <c r="BL180" i="8"/>
  <c r="BK180" i="8"/>
  <c r="BK179" i="8" s="1"/>
  <c r="BJ180" i="8"/>
  <c r="BI180" i="8"/>
  <c r="BI179" i="8" s="1"/>
  <c r="BM173" i="8"/>
  <c r="BL173" i="8"/>
  <c r="BK173" i="8"/>
  <c r="BJ173" i="8"/>
  <c r="BI173" i="8"/>
  <c r="BM172" i="8"/>
  <c r="BL172" i="8"/>
  <c r="BK172" i="8"/>
  <c r="BJ172" i="8"/>
  <c r="BI172" i="8"/>
  <c r="BM165" i="8"/>
  <c r="BL165" i="8"/>
  <c r="BK165" i="8"/>
  <c r="BJ165" i="8"/>
  <c r="BI165" i="8"/>
  <c r="BM164" i="8"/>
  <c r="BL164" i="8"/>
  <c r="BK164" i="8"/>
  <c r="BJ164" i="8"/>
  <c r="BI164" i="8"/>
  <c r="BM163" i="8"/>
  <c r="BL163" i="8"/>
  <c r="BK163" i="8"/>
  <c r="BJ163" i="8"/>
  <c r="BI163" i="8"/>
  <c r="BM162" i="8"/>
  <c r="BL162" i="8"/>
  <c r="BK162" i="8"/>
  <c r="BJ162" i="8"/>
  <c r="BI162" i="8"/>
  <c r="BM159" i="8"/>
  <c r="BM158" i="8" s="1"/>
  <c r="BL159" i="8"/>
  <c r="BL158" i="8" s="1"/>
  <c r="BK159" i="8"/>
  <c r="BK158" i="8" s="1"/>
  <c r="BJ159" i="8"/>
  <c r="BJ158" i="8" s="1"/>
  <c r="BI159" i="8"/>
  <c r="BI158" i="8" s="1"/>
  <c r="BM154" i="8"/>
  <c r="BL154" i="8"/>
  <c r="BK154" i="8"/>
  <c r="BJ154" i="8"/>
  <c r="BI154" i="8"/>
  <c r="BM153" i="8"/>
  <c r="BL153" i="8"/>
  <c r="BK153" i="8"/>
  <c r="BJ153" i="8"/>
  <c r="BI153" i="8"/>
  <c r="BI152" i="8"/>
  <c r="BM148" i="8"/>
  <c r="BM147" i="8" s="1"/>
  <c r="BL148" i="8"/>
  <c r="BL147" i="8" s="1"/>
  <c r="BK148" i="8"/>
  <c r="BK147" i="8" s="1"/>
  <c r="BJ148" i="8"/>
  <c r="BJ147" i="8" s="1"/>
  <c r="BI148" i="8"/>
  <c r="BI147" i="8" s="1"/>
  <c r="BM145" i="8"/>
  <c r="BL145" i="8"/>
  <c r="BK145" i="8"/>
  <c r="BJ145" i="8"/>
  <c r="BI145" i="8"/>
  <c r="BM144" i="8"/>
  <c r="BL144" i="8"/>
  <c r="BK144" i="8"/>
  <c r="BJ144" i="8"/>
  <c r="BI144" i="8"/>
  <c r="BM143" i="8"/>
  <c r="BL143" i="8"/>
  <c r="BK143" i="8"/>
  <c r="BJ143" i="8"/>
  <c r="BI143" i="8"/>
  <c r="BM142" i="8"/>
  <c r="BL142" i="8"/>
  <c r="BK142" i="8"/>
  <c r="BJ142" i="8"/>
  <c r="BI142" i="8"/>
  <c r="BM141" i="8"/>
  <c r="BL141" i="8"/>
  <c r="BK141" i="8"/>
  <c r="BJ141" i="8"/>
  <c r="BI141" i="8"/>
  <c r="BM140" i="8"/>
  <c r="BL140" i="8"/>
  <c r="BK140" i="8"/>
  <c r="BJ140" i="8"/>
  <c r="BI140" i="8"/>
  <c r="BM139" i="8"/>
  <c r="BL139" i="8"/>
  <c r="BK139" i="8"/>
  <c r="BJ139" i="8"/>
  <c r="BI139" i="8"/>
  <c r="BM131" i="8"/>
  <c r="BL131" i="8"/>
  <c r="BK131" i="8"/>
  <c r="BJ131" i="8"/>
  <c r="BI131" i="8"/>
  <c r="BM130" i="8"/>
  <c r="BL130" i="8"/>
  <c r="BK130" i="8"/>
  <c r="BJ130" i="8"/>
  <c r="BI130" i="8"/>
  <c r="BM129" i="8"/>
  <c r="BL129" i="8"/>
  <c r="BK129" i="8"/>
  <c r="BJ129" i="8"/>
  <c r="BI129" i="8"/>
  <c r="BM126" i="8"/>
  <c r="BM125" i="8" s="1"/>
  <c r="BL126" i="8"/>
  <c r="BL125" i="8" s="1"/>
  <c r="BK126" i="8"/>
  <c r="BK125" i="8" s="1"/>
  <c r="BJ126" i="8"/>
  <c r="BJ125" i="8" s="1"/>
  <c r="BI126" i="8"/>
  <c r="BI125" i="8" s="1"/>
  <c r="BM118" i="8"/>
  <c r="BL118" i="8"/>
  <c r="BK118" i="8"/>
  <c r="BJ118" i="8"/>
  <c r="BI118" i="8"/>
  <c r="BM117" i="8"/>
  <c r="BL117" i="8"/>
  <c r="BK117" i="8"/>
  <c r="BJ117" i="8"/>
  <c r="BI117" i="8"/>
  <c r="BM115" i="8"/>
  <c r="BL115" i="8"/>
  <c r="BK115" i="8"/>
  <c r="BJ115" i="8"/>
  <c r="BI115" i="8"/>
  <c r="BM113" i="8"/>
  <c r="BL113" i="8"/>
  <c r="BK113" i="8"/>
  <c r="BJ113" i="8"/>
  <c r="BI113" i="8"/>
  <c r="BM112" i="8"/>
  <c r="BL112" i="8"/>
  <c r="BK112" i="8"/>
  <c r="BJ112" i="8"/>
  <c r="BI112" i="8"/>
  <c r="BM110" i="8"/>
  <c r="BL110" i="8"/>
  <c r="BK110" i="8"/>
  <c r="BJ110" i="8"/>
  <c r="BI110" i="8"/>
  <c r="BF198" i="8"/>
  <c r="BE198" i="8"/>
  <c r="BD198" i="8"/>
  <c r="BC198" i="8"/>
  <c r="BB198" i="8"/>
  <c r="BA198" i="8"/>
  <c r="AZ198" i="8"/>
  <c r="AZ197" i="8"/>
  <c r="BF194" i="8"/>
  <c r="BE194" i="8"/>
  <c r="BD194" i="8"/>
  <c r="BC194" i="8"/>
  <c r="BB194" i="8"/>
  <c r="BA194" i="8"/>
  <c r="AZ194" i="8"/>
  <c r="AZ193" i="8"/>
  <c r="BD190" i="8"/>
  <c r="BC190" i="8"/>
  <c r="BB190" i="8"/>
  <c r="BA190" i="8"/>
  <c r="AZ190" i="8"/>
  <c r="BD189" i="8"/>
  <c r="BC189" i="8"/>
  <c r="BB189" i="8"/>
  <c r="BA189" i="8"/>
  <c r="AZ189" i="8"/>
  <c r="BD185" i="8"/>
  <c r="BC185" i="8"/>
  <c r="BB185" i="8"/>
  <c r="BA185" i="8"/>
  <c r="AZ185" i="8"/>
  <c r="BD184" i="8"/>
  <c r="BC184" i="8"/>
  <c r="BB184" i="8"/>
  <c r="BA184" i="8"/>
  <c r="AZ184" i="8"/>
  <c r="BD183" i="8"/>
  <c r="BC183" i="8"/>
  <c r="BB183" i="8"/>
  <c r="BA183" i="8"/>
  <c r="AZ183" i="8"/>
  <c r="BD181" i="8"/>
  <c r="BC181" i="8"/>
  <c r="BB181" i="8"/>
  <c r="BA181" i="8"/>
  <c r="AZ181" i="8"/>
  <c r="BD180" i="8"/>
  <c r="BC180" i="8"/>
  <c r="BB180" i="8"/>
  <c r="BA180" i="8"/>
  <c r="AZ180" i="8"/>
  <c r="AZ179" i="8" s="1"/>
  <c r="BD173" i="8"/>
  <c r="BC173" i="8"/>
  <c r="BB173" i="8"/>
  <c r="BA173" i="8"/>
  <c r="AZ173" i="8"/>
  <c r="BD172" i="8"/>
  <c r="BC172" i="8"/>
  <c r="BB172" i="8"/>
  <c r="BB171" i="8" s="1"/>
  <c r="BA172" i="8"/>
  <c r="AZ172" i="8"/>
  <c r="BD165" i="8"/>
  <c r="BC165" i="8"/>
  <c r="BB165" i="8"/>
  <c r="BA165" i="8"/>
  <c r="AZ165" i="8"/>
  <c r="BD164" i="8"/>
  <c r="BC164" i="8"/>
  <c r="BB164" i="8"/>
  <c r="BA164" i="8"/>
  <c r="AZ164" i="8"/>
  <c r="BD163" i="8"/>
  <c r="BC163" i="8"/>
  <c r="BB163" i="8"/>
  <c r="BA163" i="8"/>
  <c r="AZ163" i="8"/>
  <c r="BD162" i="8"/>
  <c r="BC162" i="8"/>
  <c r="BB162" i="8"/>
  <c r="BA162" i="8"/>
  <c r="AZ162" i="8"/>
  <c r="BD159" i="8"/>
  <c r="BD158" i="8" s="1"/>
  <c r="BC159" i="8"/>
  <c r="BC158" i="8" s="1"/>
  <c r="BB159" i="8"/>
  <c r="BB158" i="8" s="1"/>
  <c r="BA159" i="8"/>
  <c r="BA158" i="8" s="1"/>
  <c r="AZ159" i="8"/>
  <c r="AZ158" i="8" s="1"/>
  <c r="BD154" i="8"/>
  <c r="BC154" i="8"/>
  <c r="BB154" i="8"/>
  <c r="BA154" i="8"/>
  <c r="AZ154" i="8"/>
  <c r="BD153" i="8"/>
  <c r="BC153" i="8"/>
  <c r="BB153" i="8"/>
  <c r="BA153" i="8"/>
  <c r="AZ153" i="8"/>
  <c r="AZ152" i="8"/>
  <c r="BD148" i="8"/>
  <c r="BD147" i="8" s="1"/>
  <c r="BC148" i="8"/>
  <c r="BB148" i="8"/>
  <c r="BB147" i="8" s="1"/>
  <c r="BA148" i="8"/>
  <c r="BA147" i="8" s="1"/>
  <c r="AZ148" i="8"/>
  <c r="AZ147" i="8" s="1"/>
  <c r="BC147" i="8"/>
  <c r="BD145" i="8"/>
  <c r="BC145" i="8"/>
  <c r="BB145" i="8"/>
  <c r="BA145" i="8"/>
  <c r="AZ145" i="8"/>
  <c r="BD144" i="8"/>
  <c r="BC144" i="8"/>
  <c r="BB144" i="8"/>
  <c r="BA144" i="8"/>
  <c r="AZ144" i="8"/>
  <c r="BD143" i="8"/>
  <c r="BC143" i="8"/>
  <c r="BB143" i="8"/>
  <c r="BA143" i="8"/>
  <c r="AZ143" i="8"/>
  <c r="BD142" i="8"/>
  <c r="BC142" i="8"/>
  <c r="BB142" i="8"/>
  <c r="BA142" i="8"/>
  <c r="AZ142" i="8"/>
  <c r="BD141" i="8"/>
  <c r="BC141" i="8"/>
  <c r="BB141" i="8"/>
  <c r="BA141" i="8"/>
  <c r="AZ141" i="8"/>
  <c r="BD140" i="8"/>
  <c r="BC140" i="8"/>
  <c r="BB140" i="8"/>
  <c r="BA140" i="8"/>
  <c r="AZ140" i="8"/>
  <c r="BD139" i="8"/>
  <c r="BC139" i="8"/>
  <c r="BB139" i="8"/>
  <c r="BA139" i="8"/>
  <c r="AZ139" i="8"/>
  <c r="BD131" i="8"/>
  <c r="BC131" i="8"/>
  <c r="BB131" i="8"/>
  <c r="BA131" i="8"/>
  <c r="AZ131" i="8"/>
  <c r="BD130" i="8"/>
  <c r="BC130" i="8"/>
  <c r="BB130" i="8"/>
  <c r="BA130" i="8"/>
  <c r="AZ130" i="8"/>
  <c r="BD129" i="8"/>
  <c r="BC129" i="8"/>
  <c r="BB129" i="8"/>
  <c r="BA129" i="8"/>
  <c r="AZ129" i="8"/>
  <c r="BD126" i="8"/>
  <c r="BD125" i="8" s="1"/>
  <c r="BC126" i="8"/>
  <c r="BC125" i="8" s="1"/>
  <c r="BB126" i="8"/>
  <c r="BB125" i="8" s="1"/>
  <c r="BA126" i="8"/>
  <c r="BA125" i="8" s="1"/>
  <c r="AZ126" i="8"/>
  <c r="AZ125" i="8" s="1"/>
  <c r="BD118" i="8"/>
  <c r="BC118" i="8"/>
  <c r="BB118" i="8"/>
  <c r="BA118" i="8"/>
  <c r="AZ118" i="8"/>
  <c r="BD117" i="8"/>
  <c r="BC117" i="8"/>
  <c r="BB117" i="8"/>
  <c r="BA117" i="8"/>
  <c r="AZ117" i="8"/>
  <c r="BD115" i="8"/>
  <c r="BC115" i="8"/>
  <c r="BB115" i="8"/>
  <c r="BA115" i="8"/>
  <c r="AZ115" i="8"/>
  <c r="BD113" i="8"/>
  <c r="BC113" i="8"/>
  <c r="BB113" i="8"/>
  <c r="BA113" i="8"/>
  <c r="AZ113" i="8"/>
  <c r="BD112" i="8"/>
  <c r="BC112" i="8"/>
  <c r="BB112" i="8"/>
  <c r="BA112" i="8"/>
  <c r="AZ112" i="8"/>
  <c r="BD110" i="8"/>
  <c r="BC110" i="8"/>
  <c r="BB110" i="8"/>
  <c r="BA110" i="8"/>
  <c r="AZ110" i="8"/>
  <c r="CQ198" i="8"/>
  <c r="CP198" i="8"/>
  <c r="CO198" i="8"/>
  <c r="CN198" i="8"/>
  <c r="CM198" i="8"/>
  <c r="CL198" i="8"/>
  <c r="CK198" i="8"/>
  <c r="CK197" i="8"/>
  <c r="CQ194" i="8"/>
  <c r="CP194" i="8"/>
  <c r="CO194" i="8"/>
  <c r="CN194" i="8"/>
  <c r="CM194" i="8"/>
  <c r="CL194" i="8"/>
  <c r="CK194" i="8"/>
  <c r="CK193" i="8"/>
  <c r="CO190" i="8"/>
  <c r="CN190" i="8"/>
  <c r="CM190" i="8"/>
  <c r="CL190" i="8"/>
  <c r="CK190" i="8"/>
  <c r="CO189" i="8"/>
  <c r="CN189" i="8"/>
  <c r="CM189" i="8"/>
  <c r="CL189" i="8"/>
  <c r="CK189" i="8"/>
  <c r="CO185" i="8"/>
  <c r="CN185" i="8"/>
  <c r="CM185" i="8"/>
  <c r="CL185" i="8"/>
  <c r="CK185" i="8"/>
  <c r="CO184" i="8"/>
  <c r="CN184" i="8"/>
  <c r="CM184" i="8"/>
  <c r="CL184" i="8"/>
  <c r="CK184" i="8"/>
  <c r="CO183" i="8"/>
  <c r="CN183" i="8"/>
  <c r="CM183" i="8"/>
  <c r="CL183" i="8"/>
  <c r="CK183" i="8"/>
  <c r="CO181" i="8"/>
  <c r="CN181" i="8"/>
  <c r="CM181" i="8"/>
  <c r="CL181" i="8"/>
  <c r="CK181" i="8"/>
  <c r="CO180" i="8"/>
  <c r="CN180" i="8"/>
  <c r="CM180" i="8"/>
  <c r="CL180" i="8"/>
  <c r="CK180" i="8"/>
  <c r="CO173" i="8"/>
  <c r="CN173" i="8"/>
  <c r="CM173" i="8"/>
  <c r="CL173" i="8"/>
  <c r="CK173" i="8"/>
  <c r="CO172" i="8"/>
  <c r="CN172" i="8"/>
  <c r="CM172" i="8"/>
  <c r="CL172" i="8"/>
  <c r="CK172" i="8"/>
  <c r="CO165" i="8"/>
  <c r="CN165" i="8"/>
  <c r="CM165" i="8"/>
  <c r="CL165" i="8"/>
  <c r="CK165" i="8"/>
  <c r="CO164" i="8"/>
  <c r="CN164" i="8"/>
  <c r="CM164" i="8"/>
  <c r="CL164" i="8"/>
  <c r="CK164" i="8"/>
  <c r="CO163" i="8"/>
  <c r="CN163" i="8"/>
  <c r="CM163" i="8"/>
  <c r="CL163" i="8"/>
  <c r="CK163" i="8"/>
  <c r="CO162" i="8"/>
  <c r="CN162" i="8"/>
  <c r="CM162" i="8"/>
  <c r="CL162" i="8"/>
  <c r="CK162" i="8"/>
  <c r="CO159" i="8"/>
  <c r="CO158" i="8" s="1"/>
  <c r="CN159" i="8"/>
  <c r="CN158" i="8" s="1"/>
  <c r="CM159" i="8"/>
  <c r="CM158" i="8" s="1"/>
  <c r="CL159" i="8"/>
  <c r="CL158" i="8" s="1"/>
  <c r="CK159" i="8"/>
  <c r="CK158" i="8" s="1"/>
  <c r="CO154" i="8"/>
  <c r="CN154" i="8"/>
  <c r="CM154" i="8"/>
  <c r="CL154" i="8"/>
  <c r="CK154" i="8"/>
  <c r="CO153" i="8"/>
  <c r="CN153" i="8"/>
  <c r="CM153" i="8"/>
  <c r="CL153" i="8"/>
  <c r="CK153" i="8"/>
  <c r="CK152" i="8"/>
  <c r="CO148" i="8"/>
  <c r="CO147" i="8" s="1"/>
  <c r="CN148" i="8"/>
  <c r="CN147" i="8" s="1"/>
  <c r="CM148" i="8"/>
  <c r="CM147" i="8" s="1"/>
  <c r="CL148" i="8"/>
  <c r="CL147" i="8" s="1"/>
  <c r="CK148" i="8"/>
  <c r="CK147" i="8" s="1"/>
  <c r="CO145" i="8"/>
  <c r="CN145" i="8"/>
  <c r="CM145" i="8"/>
  <c r="CL145" i="8"/>
  <c r="CK145" i="8"/>
  <c r="CO144" i="8"/>
  <c r="CN144" i="8"/>
  <c r="CM144" i="8"/>
  <c r="CL144" i="8"/>
  <c r="CK144" i="8"/>
  <c r="CO143" i="8"/>
  <c r="CN143" i="8"/>
  <c r="CM143" i="8"/>
  <c r="CL143" i="8"/>
  <c r="CK143" i="8"/>
  <c r="CO142" i="8"/>
  <c r="CN142" i="8"/>
  <c r="CM142" i="8"/>
  <c r="CL142" i="8"/>
  <c r="CK142" i="8"/>
  <c r="CO141" i="8"/>
  <c r="CN141" i="8"/>
  <c r="CM141" i="8"/>
  <c r="CL141" i="8"/>
  <c r="CK141" i="8"/>
  <c r="CO140" i="8"/>
  <c r="CN140" i="8"/>
  <c r="CM140" i="8"/>
  <c r="CL140" i="8"/>
  <c r="CK140" i="8"/>
  <c r="CO139" i="8"/>
  <c r="CN139" i="8"/>
  <c r="CM139" i="8"/>
  <c r="CL139" i="8"/>
  <c r="CK139" i="8"/>
  <c r="CO131" i="8"/>
  <c r="CN131" i="8"/>
  <c r="CM131" i="8"/>
  <c r="CM128" i="8" s="1"/>
  <c r="CL131" i="8"/>
  <c r="CK131" i="8"/>
  <c r="CO130" i="8"/>
  <c r="CN130" i="8"/>
  <c r="CM130" i="8"/>
  <c r="CL130" i="8"/>
  <c r="CK130" i="8"/>
  <c r="CO129" i="8"/>
  <c r="CN129" i="8"/>
  <c r="CM129" i="8"/>
  <c r="CL129" i="8"/>
  <c r="CK129" i="8"/>
  <c r="CK128" i="8" s="1"/>
  <c r="CO126" i="8"/>
  <c r="CO125" i="8" s="1"/>
  <c r="CN126" i="8"/>
  <c r="CN125" i="8" s="1"/>
  <c r="CM126" i="8"/>
  <c r="CM125" i="8" s="1"/>
  <c r="CL126" i="8"/>
  <c r="CL125" i="8" s="1"/>
  <c r="CK126" i="8"/>
  <c r="CK125" i="8" s="1"/>
  <c r="CO118" i="8"/>
  <c r="CN118" i="8"/>
  <c r="CM118" i="8"/>
  <c r="CL118" i="8"/>
  <c r="CK118" i="8"/>
  <c r="CO117" i="8"/>
  <c r="CN117" i="8"/>
  <c r="CM117" i="8"/>
  <c r="CL117" i="8"/>
  <c r="CK117" i="8"/>
  <c r="CO115" i="8"/>
  <c r="CN115" i="8"/>
  <c r="CM115" i="8"/>
  <c r="CL115" i="8"/>
  <c r="CK115" i="8"/>
  <c r="CO113" i="8"/>
  <c r="CN113" i="8"/>
  <c r="CM113" i="8"/>
  <c r="CL113" i="8"/>
  <c r="CK113" i="8"/>
  <c r="CO112" i="8"/>
  <c r="CN112" i="8"/>
  <c r="CM112" i="8"/>
  <c r="CL112" i="8"/>
  <c r="CK112" i="8"/>
  <c r="CO110" i="8"/>
  <c r="CN110" i="8"/>
  <c r="CM110" i="8"/>
  <c r="CL110" i="8"/>
  <c r="CK110" i="8"/>
  <c r="CG198" i="8"/>
  <c r="CF198" i="8"/>
  <c r="CE198" i="8"/>
  <c r="CD198" i="8"/>
  <c r="CC198" i="8"/>
  <c r="CB198" i="8"/>
  <c r="CA198" i="8"/>
  <c r="CA197" i="8"/>
  <c r="CG194" i="8"/>
  <c r="CF194" i="8"/>
  <c r="CE194" i="8"/>
  <c r="CD194" i="8"/>
  <c r="CC194" i="8"/>
  <c r="CB194" i="8"/>
  <c r="CA194" i="8"/>
  <c r="CA193" i="8"/>
  <c r="CE190" i="8"/>
  <c r="CD190" i="8"/>
  <c r="CC190" i="8"/>
  <c r="CB190" i="8"/>
  <c r="CA190" i="8"/>
  <c r="CE189" i="8"/>
  <c r="CD189" i="8"/>
  <c r="CC189" i="8"/>
  <c r="CB189" i="8"/>
  <c r="CA189" i="8"/>
  <c r="CE185" i="8"/>
  <c r="CD185" i="8"/>
  <c r="CC185" i="8"/>
  <c r="CB185" i="8"/>
  <c r="CA185" i="8"/>
  <c r="CE184" i="8"/>
  <c r="CD184" i="8"/>
  <c r="CC184" i="8"/>
  <c r="CB184" i="8"/>
  <c r="CA184" i="8"/>
  <c r="CE183" i="8"/>
  <c r="CD183" i="8"/>
  <c r="CC183" i="8"/>
  <c r="CB183" i="8"/>
  <c r="CA183" i="8"/>
  <c r="CE181" i="8"/>
  <c r="CD181" i="8"/>
  <c r="CC181" i="8"/>
  <c r="CB181" i="8"/>
  <c r="CA181" i="8"/>
  <c r="CE180" i="8"/>
  <c r="CD180" i="8"/>
  <c r="CC180" i="8"/>
  <c r="CB180" i="8"/>
  <c r="CA180" i="8"/>
  <c r="CE173" i="8"/>
  <c r="CD173" i="8"/>
  <c r="CC173" i="8"/>
  <c r="CB173" i="8"/>
  <c r="CA173" i="8"/>
  <c r="CE172" i="8"/>
  <c r="CD172" i="8"/>
  <c r="CC172" i="8"/>
  <c r="CB172" i="8"/>
  <c r="CA172" i="8"/>
  <c r="CE165" i="8"/>
  <c r="CD165" i="8"/>
  <c r="CC165" i="8"/>
  <c r="CB165" i="8"/>
  <c r="CA165" i="8"/>
  <c r="CE164" i="8"/>
  <c r="CD164" i="8"/>
  <c r="CC164" i="8"/>
  <c r="CB164" i="8"/>
  <c r="CA164" i="8"/>
  <c r="CE163" i="8"/>
  <c r="CD163" i="8"/>
  <c r="CC163" i="8"/>
  <c r="CB163" i="8"/>
  <c r="CA163" i="8"/>
  <c r="CE162" i="8"/>
  <c r="CD162" i="8"/>
  <c r="CC162" i="8"/>
  <c r="CB162" i="8"/>
  <c r="CA162" i="8"/>
  <c r="CE159" i="8"/>
  <c r="CE158" i="8" s="1"/>
  <c r="CD159" i="8"/>
  <c r="CD158" i="8" s="1"/>
  <c r="CC159" i="8"/>
  <c r="CC158" i="8" s="1"/>
  <c r="CB159" i="8"/>
  <c r="CB158" i="8" s="1"/>
  <c r="CA159" i="8"/>
  <c r="CA158" i="8" s="1"/>
  <c r="CE154" i="8"/>
  <c r="CD154" i="8"/>
  <c r="CC154" i="8"/>
  <c r="CB154" i="8"/>
  <c r="CA154" i="8"/>
  <c r="CE153" i="8"/>
  <c r="CD153" i="8"/>
  <c r="CC153" i="8"/>
  <c r="CB153" i="8"/>
  <c r="CA153" i="8"/>
  <c r="CA152" i="8"/>
  <c r="CE148" i="8"/>
  <c r="CE147" i="8" s="1"/>
  <c r="CD148" i="8"/>
  <c r="CD147" i="8" s="1"/>
  <c r="CC148" i="8"/>
  <c r="CC147" i="8" s="1"/>
  <c r="CB148" i="8"/>
  <c r="CB147" i="8" s="1"/>
  <c r="CA148" i="8"/>
  <c r="CA147" i="8" s="1"/>
  <c r="CE145" i="8"/>
  <c r="CD145" i="8"/>
  <c r="CC145" i="8"/>
  <c r="CB145" i="8"/>
  <c r="CA145" i="8"/>
  <c r="CE144" i="8"/>
  <c r="CD144" i="8"/>
  <c r="CC144" i="8"/>
  <c r="CB144" i="8"/>
  <c r="CA144" i="8"/>
  <c r="CE143" i="8"/>
  <c r="CD143" i="8"/>
  <c r="CC143" i="8"/>
  <c r="CB143" i="8"/>
  <c r="CA143" i="8"/>
  <c r="CE142" i="8"/>
  <c r="CD142" i="8"/>
  <c r="CC142" i="8"/>
  <c r="CB142" i="8"/>
  <c r="CA142" i="8"/>
  <c r="CE141" i="8"/>
  <c r="CD141" i="8"/>
  <c r="CC141" i="8"/>
  <c r="CB141" i="8"/>
  <c r="CA141" i="8"/>
  <c r="CE140" i="8"/>
  <c r="CD140" i="8"/>
  <c r="CC140" i="8"/>
  <c r="CB140" i="8"/>
  <c r="CA140" i="8"/>
  <c r="CE139" i="8"/>
  <c r="CD139" i="8"/>
  <c r="CC139" i="8"/>
  <c r="CB139" i="8"/>
  <c r="CA139" i="8"/>
  <c r="CE131" i="8"/>
  <c r="CD131" i="8"/>
  <c r="CC131" i="8"/>
  <c r="CB131" i="8"/>
  <c r="CA131" i="8"/>
  <c r="CE130" i="8"/>
  <c r="CD130" i="8"/>
  <c r="CC130" i="8"/>
  <c r="CB130" i="8"/>
  <c r="CA130" i="8"/>
  <c r="CE129" i="8"/>
  <c r="CD129" i="8"/>
  <c r="CC129" i="8"/>
  <c r="CB129" i="8"/>
  <c r="CA129" i="8"/>
  <c r="CE126" i="8"/>
  <c r="CE125" i="8" s="1"/>
  <c r="CD126" i="8"/>
  <c r="CD125" i="8" s="1"/>
  <c r="CC126" i="8"/>
  <c r="CC125" i="8" s="1"/>
  <c r="CB126" i="8"/>
  <c r="CB125" i="8" s="1"/>
  <c r="CA126" i="8"/>
  <c r="CA125" i="8" s="1"/>
  <c r="CE118" i="8"/>
  <c r="CD118" i="8"/>
  <c r="CC118" i="8"/>
  <c r="CB118" i="8"/>
  <c r="CA118" i="8"/>
  <c r="CE117" i="8"/>
  <c r="CD117" i="8"/>
  <c r="CC117" i="8"/>
  <c r="CB117" i="8"/>
  <c r="CA117" i="8"/>
  <c r="CE115" i="8"/>
  <c r="CD115" i="8"/>
  <c r="CC115" i="8"/>
  <c r="CB115" i="8"/>
  <c r="CA115" i="8"/>
  <c r="CE113" i="8"/>
  <c r="CD113" i="8"/>
  <c r="CC113" i="8"/>
  <c r="CB113" i="8"/>
  <c r="CA113" i="8"/>
  <c r="CE112" i="8"/>
  <c r="CD112" i="8"/>
  <c r="CC112" i="8"/>
  <c r="CB112" i="8"/>
  <c r="CA112" i="8"/>
  <c r="CE110" i="8"/>
  <c r="CD110" i="8"/>
  <c r="CC110" i="8"/>
  <c r="CB110" i="8"/>
  <c r="CA110" i="8"/>
  <c r="BX198" i="8"/>
  <c r="BW198" i="8"/>
  <c r="BV198" i="8"/>
  <c r="BU198" i="8"/>
  <c r="BT198" i="8"/>
  <c r="BS198" i="8"/>
  <c r="BR198" i="8"/>
  <c r="BR197" i="8"/>
  <c r="BX194" i="8"/>
  <c r="BW194" i="8"/>
  <c r="BV194" i="8"/>
  <c r="BU194" i="8"/>
  <c r="BT194" i="8"/>
  <c r="BS194" i="8"/>
  <c r="BR194" i="8"/>
  <c r="BR193" i="8"/>
  <c r="BV190" i="8"/>
  <c r="BU190" i="8"/>
  <c r="BT190" i="8"/>
  <c r="BS190" i="8"/>
  <c r="BR190" i="8"/>
  <c r="BV189" i="8"/>
  <c r="BU189" i="8"/>
  <c r="BT189" i="8"/>
  <c r="BS189" i="8"/>
  <c r="BR189" i="8"/>
  <c r="BV185" i="8"/>
  <c r="BU185" i="8"/>
  <c r="BT185" i="8"/>
  <c r="BS185" i="8"/>
  <c r="BR185" i="8"/>
  <c r="BV184" i="8"/>
  <c r="BU184" i="8"/>
  <c r="BT184" i="8"/>
  <c r="BS184" i="8"/>
  <c r="BR184" i="8"/>
  <c r="BV183" i="8"/>
  <c r="BU183" i="8"/>
  <c r="BT183" i="8"/>
  <c r="BS183" i="8"/>
  <c r="BR183" i="8"/>
  <c r="BV181" i="8"/>
  <c r="BU181" i="8"/>
  <c r="BU179" i="8" s="1"/>
  <c r="BT181" i="8"/>
  <c r="BS181" i="8"/>
  <c r="BR181" i="8"/>
  <c r="BV180" i="8"/>
  <c r="BU180" i="8"/>
  <c r="BT180" i="8"/>
  <c r="BS180" i="8"/>
  <c r="BR180" i="8"/>
  <c r="BV173" i="8"/>
  <c r="BU173" i="8"/>
  <c r="BT173" i="8"/>
  <c r="BS173" i="8"/>
  <c r="BR173" i="8"/>
  <c r="BV172" i="8"/>
  <c r="BU172" i="8"/>
  <c r="BT172" i="8"/>
  <c r="BS172" i="8"/>
  <c r="BS171" i="8" s="1"/>
  <c r="BR172" i="8"/>
  <c r="BV165" i="8"/>
  <c r="BU165" i="8"/>
  <c r="BT165" i="8"/>
  <c r="BS165" i="8"/>
  <c r="BR165" i="8"/>
  <c r="BV164" i="8"/>
  <c r="BU164" i="8"/>
  <c r="BT164" i="8"/>
  <c r="BS164" i="8"/>
  <c r="BR164" i="8"/>
  <c r="BV163" i="8"/>
  <c r="BU163" i="8"/>
  <c r="BT163" i="8"/>
  <c r="BS163" i="8"/>
  <c r="BR163" i="8"/>
  <c r="BV162" i="8"/>
  <c r="BU162" i="8"/>
  <c r="BT162" i="8"/>
  <c r="BS162" i="8"/>
  <c r="BR162" i="8"/>
  <c r="BV159" i="8"/>
  <c r="BV158" i="8" s="1"/>
  <c r="BU159" i="8"/>
  <c r="BU158" i="8" s="1"/>
  <c r="BT159" i="8"/>
  <c r="BT158" i="8" s="1"/>
  <c r="BS159" i="8"/>
  <c r="BS158" i="8" s="1"/>
  <c r="BR159" i="8"/>
  <c r="BR158" i="8" s="1"/>
  <c r="BV154" i="8"/>
  <c r="BU154" i="8"/>
  <c r="BT154" i="8"/>
  <c r="BS154" i="8"/>
  <c r="BR154" i="8"/>
  <c r="BV153" i="8"/>
  <c r="BU153" i="8"/>
  <c r="BT153" i="8"/>
  <c r="BS153" i="8"/>
  <c r="BR153" i="8"/>
  <c r="BR152" i="8"/>
  <c r="BV148" i="8"/>
  <c r="BV147" i="8" s="1"/>
  <c r="BU148" i="8"/>
  <c r="BU147" i="8" s="1"/>
  <c r="BT148" i="8"/>
  <c r="BT147" i="8" s="1"/>
  <c r="BS148" i="8"/>
  <c r="BS147" i="8" s="1"/>
  <c r="BR148" i="8"/>
  <c r="BR147" i="8" s="1"/>
  <c r="BV145" i="8"/>
  <c r="BU145" i="8"/>
  <c r="BT145" i="8"/>
  <c r="BS145" i="8"/>
  <c r="BR145" i="8"/>
  <c r="BV144" i="8"/>
  <c r="BU144" i="8"/>
  <c r="BT144" i="8"/>
  <c r="BS144" i="8"/>
  <c r="BR144" i="8"/>
  <c r="BV143" i="8"/>
  <c r="BU143" i="8"/>
  <c r="BT143" i="8"/>
  <c r="BS143" i="8"/>
  <c r="BR143" i="8"/>
  <c r="BV142" i="8"/>
  <c r="BU142" i="8"/>
  <c r="BT142" i="8"/>
  <c r="BS142" i="8"/>
  <c r="BR142" i="8"/>
  <c r="BV141" i="8"/>
  <c r="BU141" i="8"/>
  <c r="BT141" i="8"/>
  <c r="BS141" i="8"/>
  <c r="BR141" i="8"/>
  <c r="BV140" i="8"/>
  <c r="BU140" i="8"/>
  <c r="BT140" i="8"/>
  <c r="BS140" i="8"/>
  <c r="BR140" i="8"/>
  <c r="BV139" i="8"/>
  <c r="BU139" i="8"/>
  <c r="BT139" i="8"/>
  <c r="BS139" i="8"/>
  <c r="BR139" i="8"/>
  <c r="BV131" i="8"/>
  <c r="BU131" i="8"/>
  <c r="BT131" i="8"/>
  <c r="BS131" i="8"/>
  <c r="BR131" i="8"/>
  <c r="BV130" i="8"/>
  <c r="BU130" i="8"/>
  <c r="BT130" i="8"/>
  <c r="BS130" i="8"/>
  <c r="BR130" i="8"/>
  <c r="BV129" i="8"/>
  <c r="BU129" i="8"/>
  <c r="BT129" i="8"/>
  <c r="BS129" i="8"/>
  <c r="BR129" i="8"/>
  <c r="BV126" i="8"/>
  <c r="BV125" i="8" s="1"/>
  <c r="BU126" i="8"/>
  <c r="BU125" i="8" s="1"/>
  <c r="BT126" i="8"/>
  <c r="BT125" i="8" s="1"/>
  <c r="BS126" i="8"/>
  <c r="BS125" i="8" s="1"/>
  <c r="BR126" i="8"/>
  <c r="BR125" i="8" s="1"/>
  <c r="BV118" i="8"/>
  <c r="BU118" i="8"/>
  <c r="BT118" i="8"/>
  <c r="BS118" i="8"/>
  <c r="BR118" i="8"/>
  <c r="BV117" i="8"/>
  <c r="BU117" i="8"/>
  <c r="BT117" i="8"/>
  <c r="BS117" i="8"/>
  <c r="BR117" i="8"/>
  <c r="BV115" i="8"/>
  <c r="BU115" i="8"/>
  <c r="BT115" i="8"/>
  <c r="BS115" i="8"/>
  <c r="BR115" i="8"/>
  <c r="BV113" i="8"/>
  <c r="BU113" i="8"/>
  <c r="BT113" i="8"/>
  <c r="BS113" i="8"/>
  <c r="BR113" i="8"/>
  <c r="BV112" i="8"/>
  <c r="BU112" i="8"/>
  <c r="BT112" i="8"/>
  <c r="BS112" i="8"/>
  <c r="BR112" i="8"/>
  <c r="BV110" i="8"/>
  <c r="BU110" i="8"/>
  <c r="BT110" i="8"/>
  <c r="BS110" i="8"/>
  <c r="BR110" i="8"/>
  <c r="AW198" i="8"/>
  <c r="AV198" i="8"/>
  <c r="AU198" i="8"/>
  <c r="AT198" i="8"/>
  <c r="AS198" i="8"/>
  <c r="AR198" i="8"/>
  <c r="AQ198" i="8"/>
  <c r="AX197" i="8"/>
  <c r="AW197" i="8"/>
  <c r="AW199" i="8" s="1"/>
  <c r="AV197" i="8"/>
  <c r="AV199" i="8" s="1"/>
  <c r="AU197" i="8"/>
  <c r="AU199" i="8" s="1"/>
  <c r="AT197" i="8"/>
  <c r="AT199" i="8" s="1"/>
  <c r="AS197" i="8"/>
  <c r="AS199" i="8" s="1"/>
  <c r="AR197" i="8"/>
  <c r="AR199" i="8" s="1"/>
  <c r="AQ197" i="8"/>
  <c r="AQ199" i="8" s="1"/>
  <c r="AW194" i="8"/>
  <c r="AV194" i="8"/>
  <c r="AU194" i="8"/>
  <c r="AT194" i="8"/>
  <c r="AS194" i="8"/>
  <c r="AR194" i="8"/>
  <c r="AQ194" i="8"/>
  <c r="AX193" i="8"/>
  <c r="AW193" i="8"/>
  <c r="AV193" i="8"/>
  <c r="AU193" i="8"/>
  <c r="AU195" i="8" s="1"/>
  <c r="AT193" i="8"/>
  <c r="AT195" i="8" s="1"/>
  <c r="AS193" i="8"/>
  <c r="AS195" i="8" s="1"/>
  <c r="AR193" i="8"/>
  <c r="AR195" i="8" s="1"/>
  <c r="AQ193" i="8"/>
  <c r="AQ195" i="8" s="1"/>
  <c r="AU190" i="8"/>
  <c r="AT190" i="8"/>
  <c r="AS190" i="8"/>
  <c r="AR190" i="8"/>
  <c r="AQ190" i="8"/>
  <c r="AU189" i="8"/>
  <c r="AT189" i="8"/>
  <c r="AS189" i="8"/>
  <c r="AR189" i="8"/>
  <c r="AQ189" i="8"/>
  <c r="AU185" i="8"/>
  <c r="AT185" i="8"/>
  <c r="AS185" i="8"/>
  <c r="AR185" i="8"/>
  <c r="AQ185" i="8"/>
  <c r="AU184" i="8"/>
  <c r="AT184" i="8"/>
  <c r="AS184" i="8"/>
  <c r="AR184" i="8"/>
  <c r="AQ184" i="8"/>
  <c r="AU183" i="8"/>
  <c r="AT183" i="8"/>
  <c r="AS183" i="8"/>
  <c r="AR183" i="8"/>
  <c r="AQ183" i="8"/>
  <c r="AU181" i="8"/>
  <c r="AT181" i="8"/>
  <c r="AS181" i="8"/>
  <c r="AR181" i="8"/>
  <c r="AQ181" i="8"/>
  <c r="AU180" i="8"/>
  <c r="AT180" i="8"/>
  <c r="AS180" i="8"/>
  <c r="AR180" i="8"/>
  <c r="AQ180" i="8"/>
  <c r="AU173" i="8"/>
  <c r="AT173" i="8"/>
  <c r="AS173" i="8"/>
  <c r="AR173" i="8"/>
  <c r="AQ173" i="8"/>
  <c r="AU172" i="8"/>
  <c r="AT172" i="8"/>
  <c r="AS172" i="8"/>
  <c r="AR172" i="8"/>
  <c r="AQ172" i="8"/>
  <c r="AU165" i="8"/>
  <c r="AT165" i="8"/>
  <c r="AS165" i="8"/>
  <c r="AR165" i="8"/>
  <c r="AQ165" i="8"/>
  <c r="AU164" i="8"/>
  <c r="AT164" i="8"/>
  <c r="AS164" i="8"/>
  <c r="AR164" i="8"/>
  <c r="AQ164" i="8"/>
  <c r="AU163" i="8"/>
  <c r="AT163" i="8"/>
  <c r="AS163" i="8"/>
  <c r="AR163" i="8"/>
  <c r="AQ163" i="8"/>
  <c r="AU162" i="8"/>
  <c r="AT162" i="8"/>
  <c r="AS162" i="8"/>
  <c r="AR162" i="8"/>
  <c r="AQ162" i="8"/>
  <c r="AU159" i="8"/>
  <c r="AU158" i="8" s="1"/>
  <c r="AT159" i="8"/>
  <c r="AT158" i="8" s="1"/>
  <c r="AS159" i="8"/>
  <c r="AS158" i="8" s="1"/>
  <c r="AR159" i="8"/>
  <c r="AR158" i="8" s="1"/>
  <c r="AQ159" i="8"/>
  <c r="AQ158" i="8" s="1"/>
  <c r="AU154" i="8"/>
  <c r="AT154" i="8"/>
  <c r="AS154" i="8"/>
  <c r="AR154" i="8"/>
  <c r="AQ154" i="8"/>
  <c r="AU153" i="8"/>
  <c r="AT153" i="8"/>
  <c r="AS153" i="8"/>
  <c r="AR153" i="8"/>
  <c r="AQ153" i="8"/>
  <c r="AQ152" i="8"/>
  <c r="AU148" i="8"/>
  <c r="AU147" i="8" s="1"/>
  <c r="AT148" i="8"/>
  <c r="AT147" i="8" s="1"/>
  <c r="AS148" i="8"/>
  <c r="AS147" i="8" s="1"/>
  <c r="AR148" i="8"/>
  <c r="AR147" i="8" s="1"/>
  <c r="AQ148" i="8"/>
  <c r="AQ147" i="8" s="1"/>
  <c r="AU145" i="8"/>
  <c r="AT145" i="8"/>
  <c r="AS145" i="8"/>
  <c r="AR145" i="8"/>
  <c r="AQ145" i="8"/>
  <c r="AU144" i="8"/>
  <c r="AT144" i="8"/>
  <c r="AS144" i="8"/>
  <c r="AR144" i="8"/>
  <c r="AQ144" i="8"/>
  <c r="AU143" i="8"/>
  <c r="AT143" i="8"/>
  <c r="AS143" i="8"/>
  <c r="AR143" i="8"/>
  <c r="AQ143" i="8"/>
  <c r="AU142" i="8"/>
  <c r="AT142" i="8"/>
  <c r="AS142" i="8"/>
  <c r="AR142" i="8"/>
  <c r="AQ142" i="8"/>
  <c r="AU141" i="8"/>
  <c r="AT141" i="8"/>
  <c r="AS141" i="8"/>
  <c r="AR141" i="8"/>
  <c r="AQ141" i="8"/>
  <c r="AU140" i="8"/>
  <c r="AT140" i="8"/>
  <c r="AS140" i="8"/>
  <c r="AR140" i="8"/>
  <c r="AQ140" i="8"/>
  <c r="AU139" i="8"/>
  <c r="AT139" i="8"/>
  <c r="AS139" i="8"/>
  <c r="AR139" i="8"/>
  <c r="AQ139" i="8"/>
  <c r="AU131" i="8"/>
  <c r="AT131" i="8"/>
  <c r="AS131" i="8"/>
  <c r="AR131" i="8"/>
  <c r="AQ131" i="8"/>
  <c r="AU130" i="8"/>
  <c r="AT130" i="8"/>
  <c r="AS130" i="8"/>
  <c r="AR130" i="8"/>
  <c r="AQ130" i="8"/>
  <c r="AU129" i="8"/>
  <c r="AT129" i="8"/>
  <c r="AS129" i="8"/>
  <c r="AR129" i="8"/>
  <c r="AQ129" i="8"/>
  <c r="AU126" i="8"/>
  <c r="AU125" i="8" s="1"/>
  <c r="AT126" i="8"/>
  <c r="AT125" i="8" s="1"/>
  <c r="AS126" i="8"/>
  <c r="AS125" i="8" s="1"/>
  <c r="AR126" i="8"/>
  <c r="AR125" i="8" s="1"/>
  <c r="AQ126" i="8"/>
  <c r="AQ125" i="8" s="1"/>
  <c r="AU118" i="8"/>
  <c r="AT118" i="8"/>
  <c r="AS118" i="8"/>
  <c r="AR118" i="8"/>
  <c r="AQ118" i="8"/>
  <c r="AU117" i="8"/>
  <c r="AT117" i="8"/>
  <c r="AS117" i="8"/>
  <c r="AR117" i="8"/>
  <c r="AQ117" i="8"/>
  <c r="AU115" i="8"/>
  <c r="AT115" i="8"/>
  <c r="AS115" i="8"/>
  <c r="AR115" i="8"/>
  <c r="AQ115" i="8"/>
  <c r="AU113" i="8"/>
  <c r="AT113" i="8"/>
  <c r="AS113" i="8"/>
  <c r="AR113" i="8"/>
  <c r="AQ113" i="8"/>
  <c r="AU112" i="8"/>
  <c r="AT112" i="8"/>
  <c r="AS112" i="8"/>
  <c r="AR112" i="8"/>
  <c r="AQ112" i="8"/>
  <c r="AU110" i="8"/>
  <c r="AT110" i="8"/>
  <c r="AS110" i="8"/>
  <c r="AR110" i="8"/>
  <c r="AQ110" i="8"/>
  <c r="AN198" i="8"/>
  <c r="AM198" i="8"/>
  <c r="AL198" i="8"/>
  <c r="AK198" i="8"/>
  <c r="AJ198" i="8"/>
  <c r="AI198" i="8"/>
  <c r="AH198" i="8"/>
  <c r="AH197" i="8"/>
  <c r="AN194" i="8"/>
  <c r="AM194" i="8"/>
  <c r="AL194" i="8"/>
  <c r="AK194" i="8"/>
  <c r="AJ194" i="8"/>
  <c r="AI194" i="8"/>
  <c r="AH194" i="8"/>
  <c r="AH193" i="8"/>
  <c r="AL190" i="8"/>
  <c r="AK190" i="8"/>
  <c r="AJ190" i="8"/>
  <c r="AI190" i="8"/>
  <c r="AH190" i="8"/>
  <c r="AL189" i="8"/>
  <c r="AK189" i="8"/>
  <c r="AJ189" i="8"/>
  <c r="AI189" i="8"/>
  <c r="AH189" i="8"/>
  <c r="AL185" i="8"/>
  <c r="AK185" i="8"/>
  <c r="AJ185" i="8"/>
  <c r="AI185" i="8"/>
  <c r="AH185" i="8"/>
  <c r="AL184" i="8"/>
  <c r="AK184" i="8"/>
  <c r="AJ184" i="8"/>
  <c r="AI184" i="8"/>
  <c r="AH184" i="8"/>
  <c r="AL183" i="8"/>
  <c r="AK183" i="8"/>
  <c r="AJ183" i="8"/>
  <c r="AI183" i="8"/>
  <c r="AH183" i="8"/>
  <c r="AL181" i="8"/>
  <c r="AK181" i="8"/>
  <c r="AJ181" i="8"/>
  <c r="AI181" i="8"/>
  <c r="AH181" i="8"/>
  <c r="AL180" i="8"/>
  <c r="AK180" i="8"/>
  <c r="AK179" i="8" s="1"/>
  <c r="AJ180" i="8"/>
  <c r="AI180" i="8"/>
  <c r="AH180" i="8"/>
  <c r="AL173" i="8"/>
  <c r="AK173" i="8"/>
  <c r="AJ173" i="8"/>
  <c r="AI173" i="8"/>
  <c r="AH173" i="8"/>
  <c r="AL172" i="8"/>
  <c r="AK172" i="8"/>
  <c r="AJ172" i="8"/>
  <c r="AI172" i="8"/>
  <c r="AH172" i="8"/>
  <c r="AL165" i="8"/>
  <c r="AK165" i="8"/>
  <c r="AJ165" i="8"/>
  <c r="AI165" i="8"/>
  <c r="AH165" i="8"/>
  <c r="AL164" i="8"/>
  <c r="AK164" i="8"/>
  <c r="AJ164" i="8"/>
  <c r="AI164" i="8"/>
  <c r="AH164" i="8"/>
  <c r="AL163" i="8"/>
  <c r="AK163" i="8"/>
  <c r="AJ163" i="8"/>
  <c r="AI163" i="8"/>
  <c r="AH163" i="8"/>
  <c r="AL162" i="8"/>
  <c r="AK162" i="8"/>
  <c r="AJ162" i="8"/>
  <c r="AI162" i="8"/>
  <c r="AH162" i="8"/>
  <c r="AL159" i="8"/>
  <c r="AL158" i="8" s="1"/>
  <c r="AK159" i="8"/>
  <c r="AK158" i="8" s="1"/>
  <c r="AJ159" i="8"/>
  <c r="AJ158" i="8" s="1"/>
  <c r="AI159" i="8"/>
  <c r="AI158" i="8" s="1"/>
  <c r="AH159" i="8"/>
  <c r="AH158" i="8" s="1"/>
  <c r="AL154" i="8"/>
  <c r="AK154" i="8"/>
  <c r="AJ154" i="8"/>
  <c r="AI154" i="8"/>
  <c r="AH154" i="8"/>
  <c r="AL153" i="8"/>
  <c r="AK153" i="8"/>
  <c r="AJ153" i="8"/>
  <c r="AI153" i="8"/>
  <c r="AH153" i="8"/>
  <c r="AH152" i="8"/>
  <c r="AL148" i="8"/>
  <c r="AL147" i="8" s="1"/>
  <c r="AK148" i="8"/>
  <c r="AK147" i="8" s="1"/>
  <c r="AJ148" i="8"/>
  <c r="AJ147" i="8" s="1"/>
  <c r="AI148" i="8"/>
  <c r="AI147" i="8" s="1"/>
  <c r="AH148" i="8"/>
  <c r="AH147" i="8" s="1"/>
  <c r="AL145" i="8"/>
  <c r="AK145" i="8"/>
  <c r="AJ145" i="8"/>
  <c r="AI145" i="8"/>
  <c r="AH145" i="8"/>
  <c r="AL144" i="8"/>
  <c r="AK144" i="8"/>
  <c r="AJ144" i="8"/>
  <c r="AI144" i="8"/>
  <c r="AH144" i="8"/>
  <c r="AL143" i="8"/>
  <c r="AK143" i="8"/>
  <c r="AJ143" i="8"/>
  <c r="AI143" i="8"/>
  <c r="AH143" i="8"/>
  <c r="AL142" i="8"/>
  <c r="AK142" i="8"/>
  <c r="AJ142" i="8"/>
  <c r="AI142" i="8"/>
  <c r="AH142" i="8"/>
  <c r="AL141" i="8"/>
  <c r="AK141" i="8"/>
  <c r="AJ141" i="8"/>
  <c r="AI141" i="8"/>
  <c r="AH141" i="8"/>
  <c r="AL140" i="8"/>
  <c r="AK140" i="8"/>
  <c r="AJ140" i="8"/>
  <c r="AI140" i="8"/>
  <c r="AH140" i="8"/>
  <c r="AL139" i="8"/>
  <c r="AK139" i="8"/>
  <c r="AJ139" i="8"/>
  <c r="AI139" i="8"/>
  <c r="AH139" i="8"/>
  <c r="AL131" i="8"/>
  <c r="AK131" i="8"/>
  <c r="AJ131" i="8"/>
  <c r="AI131" i="8"/>
  <c r="AH131" i="8"/>
  <c r="AL130" i="8"/>
  <c r="AK130" i="8"/>
  <c r="AJ130" i="8"/>
  <c r="AI130" i="8"/>
  <c r="AH130" i="8"/>
  <c r="AL129" i="8"/>
  <c r="AK129" i="8"/>
  <c r="AJ129" i="8"/>
  <c r="AI129" i="8"/>
  <c r="AH129" i="8"/>
  <c r="AL126" i="8"/>
  <c r="AL125" i="8" s="1"/>
  <c r="AK126" i="8"/>
  <c r="AK125" i="8" s="1"/>
  <c r="AJ126" i="8"/>
  <c r="AJ125" i="8" s="1"/>
  <c r="AI126" i="8"/>
  <c r="AI125" i="8" s="1"/>
  <c r="AH126" i="8"/>
  <c r="AH125" i="8" s="1"/>
  <c r="AL118" i="8"/>
  <c r="AK118" i="8"/>
  <c r="AJ118" i="8"/>
  <c r="AI118" i="8"/>
  <c r="AH118" i="8"/>
  <c r="AL117" i="8"/>
  <c r="AK117" i="8"/>
  <c r="AJ117" i="8"/>
  <c r="AI117" i="8"/>
  <c r="AH117" i="8"/>
  <c r="AL115" i="8"/>
  <c r="AK115" i="8"/>
  <c r="AJ115" i="8"/>
  <c r="AI115" i="8"/>
  <c r="AH115" i="8"/>
  <c r="AL113" i="8"/>
  <c r="AK113" i="8"/>
  <c r="AJ113" i="8"/>
  <c r="AI113" i="8"/>
  <c r="AH113" i="8"/>
  <c r="AL112" i="8"/>
  <c r="AK112" i="8"/>
  <c r="AJ112" i="8"/>
  <c r="AI112" i="8"/>
  <c r="AH112" i="8"/>
  <c r="AL110" i="8"/>
  <c r="AK110" i="8"/>
  <c r="AJ110" i="8"/>
  <c r="AI110" i="8"/>
  <c r="AH110" i="8"/>
  <c r="AE198" i="8"/>
  <c r="AD198" i="8"/>
  <c r="AC198" i="8"/>
  <c r="AB198" i="8"/>
  <c r="AA198" i="8"/>
  <c r="Z198" i="8"/>
  <c r="Y198" i="8"/>
  <c r="Y197" i="8"/>
  <c r="AE194" i="8"/>
  <c r="AD194" i="8"/>
  <c r="AC194" i="8"/>
  <c r="AB194" i="8"/>
  <c r="AA194" i="8"/>
  <c r="Z194" i="8"/>
  <c r="Y194" i="8"/>
  <c r="Y193" i="8"/>
  <c r="AC190" i="8"/>
  <c r="AB190" i="8"/>
  <c r="AA190" i="8"/>
  <c r="Z190" i="8"/>
  <c r="Y190" i="8"/>
  <c r="AC189" i="8"/>
  <c r="AB189" i="8"/>
  <c r="AA189" i="8"/>
  <c r="Z189" i="8"/>
  <c r="Y189" i="8"/>
  <c r="AC185" i="8"/>
  <c r="AB185" i="8"/>
  <c r="AA185" i="8"/>
  <c r="Z185" i="8"/>
  <c r="Y185" i="8"/>
  <c r="AC184" i="8"/>
  <c r="AB184" i="8"/>
  <c r="AA184" i="8"/>
  <c r="Z184" i="8"/>
  <c r="Y184" i="8"/>
  <c r="AC183" i="8"/>
  <c r="AB183" i="8"/>
  <c r="AA183" i="8"/>
  <c r="Z183" i="8"/>
  <c r="Y183" i="8"/>
  <c r="AC181" i="8"/>
  <c r="AB181" i="8"/>
  <c r="AA181" i="8"/>
  <c r="Z181" i="8"/>
  <c r="Y181" i="8"/>
  <c r="AC180" i="8"/>
  <c r="AB180" i="8"/>
  <c r="AA180" i="8"/>
  <c r="AA179" i="8" s="1"/>
  <c r="Z180" i="8"/>
  <c r="Y180" i="8"/>
  <c r="AC173" i="8"/>
  <c r="AB173" i="8"/>
  <c r="AA173" i="8"/>
  <c r="Z173" i="8"/>
  <c r="Y173" i="8"/>
  <c r="AC172" i="8"/>
  <c r="AC171" i="8" s="1"/>
  <c r="AB172" i="8"/>
  <c r="AA172" i="8"/>
  <c r="Z172" i="8"/>
  <c r="Y172" i="8"/>
  <c r="AC165" i="8"/>
  <c r="AB165" i="8"/>
  <c r="AA165" i="8"/>
  <c r="Z165" i="8"/>
  <c r="Y165" i="8"/>
  <c r="AC164" i="8"/>
  <c r="AB164" i="8"/>
  <c r="AA164" i="8"/>
  <c r="Z164" i="8"/>
  <c r="Y164" i="8"/>
  <c r="AC163" i="8"/>
  <c r="AB163" i="8"/>
  <c r="AA163" i="8"/>
  <c r="Z163" i="8"/>
  <c r="Y163" i="8"/>
  <c r="AC162" i="8"/>
  <c r="AB162" i="8"/>
  <c r="AA162" i="8"/>
  <c r="Z162" i="8"/>
  <c r="Y162" i="8"/>
  <c r="AC159" i="8"/>
  <c r="AC158" i="8" s="1"/>
  <c r="AB159" i="8"/>
  <c r="AB158" i="8" s="1"/>
  <c r="AA159" i="8"/>
  <c r="AA158" i="8" s="1"/>
  <c r="Z159" i="8"/>
  <c r="Z158" i="8" s="1"/>
  <c r="Y159" i="8"/>
  <c r="Y158" i="8" s="1"/>
  <c r="AC154" i="8"/>
  <c r="AB154" i="8"/>
  <c r="AA154" i="8"/>
  <c r="Z154" i="8"/>
  <c r="Y154" i="8"/>
  <c r="AC153" i="8"/>
  <c r="AB153" i="8"/>
  <c r="AA153" i="8"/>
  <c r="Z153" i="8"/>
  <c r="Y153" i="8"/>
  <c r="Y152" i="8"/>
  <c r="AC148" i="8"/>
  <c r="AC147" i="8" s="1"/>
  <c r="AB148" i="8"/>
  <c r="AB147" i="8" s="1"/>
  <c r="AA148" i="8"/>
  <c r="AA147" i="8" s="1"/>
  <c r="Z148" i="8"/>
  <c r="Z147" i="8" s="1"/>
  <c r="Y148" i="8"/>
  <c r="Y147" i="8" s="1"/>
  <c r="AC145" i="8"/>
  <c r="AB145" i="8"/>
  <c r="AA145" i="8"/>
  <c r="Z145" i="8"/>
  <c r="Y145" i="8"/>
  <c r="AC144" i="8"/>
  <c r="AB144" i="8"/>
  <c r="AA144" i="8"/>
  <c r="Z144" i="8"/>
  <c r="Y144" i="8"/>
  <c r="AC143" i="8"/>
  <c r="AB143" i="8"/>
  <c r="AA143" i="8"/>
  <c r="Z143" i="8"/>
  <c r="Y143" i="8"/>
  <c r="AC142" i="8"/>
  <c r="AB142" i="8"/>
  <c r="AA142" i="8"/>
  <c r="Z142" i="8"/>
  <c r="Y142" i="8"/>
  <c r="AC141" i="8"/>
  <c r="AB141" i="8"/>
  <c r="AA141" i="8"/>
  <c r="Z141" i="8"/>
  <c r="Y141" i="8"/>
  <c r="AC140" i="8"/>
  <c r="AB140" i="8"/>
  <c r="AA140" i="8"/>
  <c r="Z140" i="8"/>
  <c r="Y140" i="8"/>
  <c r="AC139" i="8"/>
  <c r="AB139" i="8"/>
  <c r="AA139" i="8"/>
  <c r="Z139" i="8"/>
  <c r="Y139" i="8"/>
  <c r="AC131" i="8"/>
  <c r="AB131" i="8"/>
  <c r="AA131" i="8"/>
  <c r="Z131" i="8"/>
  <c r="Y131" i="8"/>
  <c r="AC130" i="8"/>
  <c r="AB130" i="8"/>
  <c r="AA130" i="8"/>
  <c r="Z130" i="8"/>
  <c r="Y130" i="8"/>
  <c r="AC129" i="8"/>
  <c r="AB129" i="8"/>
  <c r="AA129" i="8"/>
  <c r="Z129" i="8"/>
  <c r="Y129" i="8"/>
  <c r="AC126" i="8"/>
  <c r="AC125" i="8" s="1"/>
  <c r="AB126" i="8"/>
  <c r="AB125" i="8" s="1"/>
  <c r="AA126" i="8"/>
  <c r="AA125" i="8" s="1"/>
  <c r="Z126" i="8"/>
  <c r="Z125" i="8" s="1"/>
  <c r="Y126" i="8"/>
  <c r="Y125" i="8" s="1"/>
  <c r="AC118" i="8"/>
  <c r="AB118" i="8"/>
  <c r="AA118" i="8"/>
  <c r="Z118" i="8"/>
  <c r="Y118" i="8"/>
  <c r="AC117" i="8"/>
  <c r="AB117" i="8"/>
  <c r="AA117" i="8"/>
  <c r="Z117" i="8"/>
  <c r="Y117" i="8"/>
  <c r="AC115" i="8"/>
  <c r="AB115" i="8"/>
  <c r="AA115" i="8"/>
  <c r="Z115" i="8"/>
  <c r="Y115" i="8"/>
  <c r="AC113" i="8"/>
  <c r="AB113" i="8"/>
  <c r="AA113" i="8"/>
  <c r="Z113" i="8"/>
  <c r="Y113" i="8"/>
  <c r="AC112" i="8"/>
  <c r="AB112" i="8"/>
  <c r="AA112" i="8"/>
  <c r="Z112" i="8"/>
  <c r="Y112" i="8"/>
  <c r="AC110" i="8"/>
  <c r="AB110" i="8"/>
  <c r="AA110" i="8"/>
  <c r="Z110" i="8"/>
  <c r="Y110" i="8"/>
  <c r="L190" i="8"/>
  <c r="AF190" i="8" s="1"/>
  <c r="L189" i="8"/>
  <c r="AF189" i="8" s="1"/>
  <c r="L185" i="8"/>
  <c r="BP185" i="8" s="1"/>
  <c r="L184" i="8"/>
  <c r="BP184" i="8" s="1"/>
  <c r="L183" i="8"/>
  <c r="L181" i="8"/>
  <c r="CR181" i="8" s="1"/>
  <c r="L180" i="8"/>
  <c r="CR180" i="8" s="1"/>
  <c r="L173" i="8"/>
  <c r="L172" i="8"/>
  <c r="L165" i="8"/>
  <c r="BG165" i="8" s="1"/>
  <c r="L164" i="8"/>
  <c r="BG164" i="8" s="1"/>
  <c r="L163" i="8"/>
  <c r="BG163" i="8" s="1"/>
  <c r="L162" i="8"/>
  <c r="BG162" i="8" s="1"/>
  <c r="L159" i="8"/>
  <c r="BP159" i="8" s="1"/>
  <c r="BP158" i="8" s="1"/>
  <c r="L154" i="8"/>
  <c r="L153" i="8"/>
  <c r="DA153" i="8" s="1"/>
  <c r="BP140" i="8"/>
  <c r="BP141" i="8"/>
  <c r="BP142" i="8"/>
  <c r="BP143" i="8"/>
  <c r="BP144" i="8"/>
  <c r="BP145" i="8"/>
  <c r="BP139" i="8"/>
  <c r="L131" i="8"/>
  <c r="L130" i="8"/>
  <c r="L129" i="8"/>
  <c r="BY129" i="8" s="1"/>
  <c r="L126" i="8"/>
  <c r="BY126" i="8" s="1"/>
  <c r="BY125" i="8" s="1"/>
  <c r="L118" i="8"/>
  <c r="BP118" i="8" s="1"/>
  <c r="L117" i="8"/>
  <c r="BP117" i="8" s="1"/>
  <c r="L115" i="8"/>
  <c r="L113" i="8"/>
  <c r="AX113" i="8" s="1"/>
  <c r="L112" i="8"/>
  <c r="L110" i="8"/>
  <c r="AF110" i="8" s="1"/>
  <c r="AW195" i="8" l="1"/>
  <c r="BU171" i="8"/>
  <c r="CA171" i="8"/>
  <c r="CN171" i="8"/>
  <c r="AI171" i="8"/>
  <c r="CL171" i="8"/>
  <c r="CU128" i="8"/>
  <c r="CU133" i="8" s="1"/>
  <c r="BC171" i="8"/>
  <c r="BA179" i="8"/>
  <c r="BI171" i="8"/>
  <c r="AZ171" i="8"/>
  <c r="CL179" i="8"/>
  <c r="CC171" i="8"/>
  <c r="CD179" i="8"/>
  <c r="CK199" i="8"/>
  <c r="BJ128" i="8"/>
  <c r="BL179" i="8"/>
  <c r="CV171" i="8"/>
  <c r="CD171" i="8"/>
  <c r="CB179" i="8"/>
  <c r="AC128" i="8"/>
  <c r="AR171" i="8"/>
  <c r="BU128" i="8"/>
  <c r="BU133" i="8" s="1"/>
  <c r="CN128" i="8"/>
  <c r="BV171" i="8"/>
  <c r="AZ128" i="8"/>
  <c r="AZ133" i="8" s="1"/>
  <c r="BI161" i="8"/>
  <c r="BI167" i="8" s="1"/>
  <c r="AJ138" i="8"/>
  <c r="CA195" i="8"/>
  <c r="BC179" i="8"/>
  <c r="AV195" i="8"/>
  <c r="Y171" i="8"/>
  <c r="AS179" i="8"/>
  <c r="CO171" i="8"/>
  <c r="Y179" i="8"/>
  <c r="AH128" i="8"/>
  <c r="AI179" i="8"/>
  <c r="BT171" i="8"/>
  <c r="AQ171" i="8"/>
  <c r="CK171" i="8"/>
  <c r="Y199" i="8"/>
  <c r="CW179" i="8"/>
  <c r="CB171" i="8"/>
  <c r="AH133" i="8"/>
  <c r="CM161" i="8"/>
  <c r="CO179" i="8"/>
  <c r="BC128" i="8"/>
  <c r="BI199" i="8"/>
  <c r="AJ161" i="8"/>
  <c r="AJ167" i="8" s="1"/>
  <c r="CN133" i="8"/>
  <c r="CN161" i="8"/>
  <c r="AH161" i="8"/>
  <c r="AK161" i="8"/>
  <c r="AK167" i="8" s="1"/>
  <c r="AJ179" i="8"/>
  <c r="AU179" i="8"/>
  <c r="CW171" i="8"/>
  <c r="BA171" i="8"/>
  <c r="AH179" i="8"/>
  <c r="BD179" i="8"/>
  <c r="AI128" i="8"/>
  <c r="AH171" i="8"/>
  <c r="AK171" i="8"/>
  <c r="AS171" i="8"/>
  <c r="BS179" i="8"/>
  <c r="CB128" i="8"/>
  <c r="BD128" i="8"/>
  <c r="BD133" i="8" s="1"/>
  <c r="AZ195" i="8"/>
  <c r="CX179" i="8"/>
  <c r="Z138" i="8"/>
  <c r="AK138" i="8"/>
  <c r="AK150" i="8" s="1"/>
  <c r="CB161" i="8"/>
  <c r="BL171" i="8"/>
  <c r="AL128" i="8"/>
  <c r="AL133" i="8" s="1"/>
  <c r="CL138" i="8"/>
  <c r="CL150" i="8" s="1"/>
  <c r="AB171" i="8"/>
  <c r="Z179" i="8"/>
  <c r="AT128" i="8"/>
  <c r="BV161" i="8"/>
  <c r="BR171" i="8"/>
  <c r="BV179" i="8"/>
  <c r="BB128" i="8"/>
  <c r="BB133" i="8" s="1"/>
  <c r="BD171" i="8"/>
  <c r="AB128" i="8"/>
  <c r="AB133" i="8" s="1"/>
  <c r="BD138" i="8"/>
  <c r="BB138" i="8"/>
  <c r="BM128" i="8"/>
  <c r="AC133" i="8"/>
  <c r="CE171" i="8"/>
  <c r="CM138" i="8"/>
  <c r="CM150" i="8" s="1"/>
  <c r="CL161" i="8"/>
  <c r="CL167" i="8" s="1"/>
  <c r="CA138" i="8"/>
  <c r="BU161" i="8"/>
  <c r="BB150" i="8"/>
  <c r="BR161" i="8"/>
  <c r="BS161" i="8"/>
  <c r="BS167" i="8" s="1"/>
  <c r="AS138" i="8"/>
  <c r="AS150" i="8" s="1"/>
  <c r="CC138" i="8"/>
  <c r="CC150" i="8" s="1"/>
  <c r="CW138" i="8"/>
  <c r="CW150" i="8" s="1"/>
  <c r="CU138" i="8"/>
  <c r="CU150" i="8" s="1"/>
  <c r="AB161" i="8"/>
  <c r="AC179" i="8"/>
  <c r="AL179" i="8"/>
  <c r="AS128" i="8"/>
  <c r="AS133" i="8" s="1"/>
  <c r="AT179" i="8"/>
  <c r="BV128" i="8"/>
  <c r="BV133" i="8" s="1"/>
  <c r="BT179" i="8"/>
  <c r="CC128" i="8"/>
  <c r="CC133" i="8" s="1"/>
  <c r="CA161" i="8"/>
  <c r="BK128" i="8"/>
  <c r="BK133" i="8" s="1"/>
  <c r="BJ138" i="8"/>
  <c r="BJ150" i="8" s="1"/>
  <c r="BM171" i="8"/>
  <c r="BJ179" i="8"/>
  <c r="CT128" i="8"/>
  <c r="CT133" i="8" s="1"/>
  <c r="CW128" i="8"/>
  <c r="CW133" i="8" s="1"/>
  <c r="CW161" i="8"/>
  <c r="CW167" i="8" s="1"/>
  <c r="CX171" i="8"/>
  <c r="BC161" i="8"/>
  <c r="BC167" i="8" s="1"/>
  <c r="BL128" i="8"/>
  <c r="BL133" i="8" s="1"/>
  <c r="CU161" i="8"/>
  <c r="CU167" i="8" s="1"/>
  <c r="CT171" i="8"/>
  <c r="Z150" i="8"/>
  <c r="AL171" i="8"/>
  <c r="CE128" i="8"/>
  <c r="CO138" i="8"/>
  <c r="BB179" i="8"/>
  <c r="BJ171" i="8"/>
  <c r="CV161" i="8"/>
  <c r="CV167" i="8" s="1"/>
  <c r="CA167" i="8"/>
  <c r="CD161" i="8"/>
  <c r="CD167" i="8" s="1"/>
  <c r="CL128" i="8"/>
  <c r="CL133" i="8" s="1"/>
  <c r="CO161" i="8"/>
  <c r="CO167" i="8" s="1"/>
  <c r="BA128" i="8"/>
  <c r="BA133" i="8" s="1"/>
  <c r="BK171" i="8"/>
  <c r="AB138" i="8"/>
  <c r="AB150" i="8" s="1"/>
  <c r="AU171" i="8"/>
  <c r="CK195" i="8"/>
  <c r="CX128" i="8"/>
  <c r="CX133" i="8" s="1"/>
  <c r="CA150" i="8"/>
  <c r="CO150" i="8"/>
  <c r="AT133" i="8"/>
  <c r="AT138" i="8"/>
  <c r="AT150" i="8" s="1"/>
  <c r="BU167" i="8"/>
  <c r="CD128" i="8"/>
  <c r="CD133" i="8" s="1"/>
  <c r="CC161" i="8"/>
  <c r="CA179" i="8"/>
  <c r="BI138" i="8"/>
  <c r="BI150" i="8" s="1"/>
  <c r="Y138" i="8"/>
  <c r="Y150" i="8" s="1"/>
  <c r="AA161" i="8"/>
  <c r="AA167" i="8" s="1"/>
  <c r="AH138" i="8"/>
  <c r="AH150" i="8" s="1"/>
  <c r="AI161" i="8"/>
  <c r="AJ171" i="8"/>
  <c r="AU128" i="8"/>
  <c r="AU133" i="8" s="1"/>
  <c r="BT161" i="8"/>
  <c r="BT167" i="8" s="1"/>
  <c r="BR179" i="8"/>
  <c r="CN138" i="8"/>
  <c r="CN150" i="8" s="1"/>
  <c r="CN179" i="8"/>
  <c r="BA138" i="8"/>
  <c r="BA150" i="8" s="1"/>
  <c r="BB161" i="8"/>
  <c r="BI128" i="8"/>
  <c r="BI133" i="8" s="1"/>
  <c r="CV138" i="8"/>
  <c r="CV150" i="8" s="1"/>
  <c r="Z171" i="8"/>
  <c r="AI138" i="8"/>
  <c r="AI150" i="8" s="1"/>
  <c r="AT171" i="8"/>
  <c r="AQ179" i="8"/>
  <c r="BT128" i="8"/>
  <c r="BS138" i="8"/>
  <c r="CE161" i="8"/>
  <c r="CE167" i="8" s="1"/>
  <c r="CC179" i="8"/>
  <c r="CO128" i="8"/>
  <c r="CO133" i="8" s="1"/>
  <c r="AZ161" i="8"/>
  <c r="AZ167" i="8" s="1"/>
  <c r="BM161" i="8"/>
  <c r="BK161" i="8"/>
  <c r="BK167" i="8" s="1"/>
  <c r="CX161" i="8"/>
  <c r="CX167" i="8" s="1"/>
  <c r="Y161" i="8"/>
  <c r="Z161" i="8"/>
  <c r="Z167" i="8" s="1"/>
  <c r="AA171" i="8"/>
  <c r="AK128" i="8"/>
  <c r="AK133" i="8" s="1"/>
  <c r="AS161" i="8"/>
  <c r="AS167" i="8" s="1"/>
  <c r="AT161" i="8"/>
  <c r="AT167" i="8" s="1"/>
  <c r="AR179" i="8"/>
  <c r="CE138" i="8"/>
  <c r="CE150" i="8" s="1"/>
  <c r="CK179" i="8"/>
  <c r="AZ138" i="8"/>
  <c r="AZ150" i="8" s="1"/>
  <c r="BA161" i="8"/>
  <c r="CV128" i="8"/>
  <c r="CV133" i="8" s="1"/>
  <c r="BD150" i="8"/>
  <c r="Y128" i="8"/>
  <c r="Y133" i="8" s="1"/>
  <c r="AB179" i="8"/>
  <c r="AJ128" i="8"/>
  <c r="AJ133" i="8" s="1"/>
  <c r="AL161" i="8"/>
  <c r="AL167" i="8" s="1"/>
  <c r="BS128" i="8"/>
  <c r="BS133" i="8" s="1"/>
  <c r="BT138" i="8"/>
  <c r="BT150" i="8" s="1"/>
  <c r="BR195" i="8"/>
  <c r="CE179" i="8"/>
  <c r="BM138" i="8"/>
  <c r="BM150" i="8" s="1"/>
  <c r="BK138" i="8"/>
  <c r="BK150" i="8" s="1"/>
  <c r="BL161" i="8"/>
  <c r="BJ161" i="8"/>
  <c r="BJ167" i="8" s="1"/>
  <c r="BM179" i="8"/>
  <c r="Z128" i="8"/>
  <c r="Z133" i="8" s="1"/>
  <c r="AC138" i="8"/>
  <c r="AC150" i="8" s="1"/>
  <c r="AL138" i="8"/>
  <c r="AL150" i="8" s="1"/>
  <c r="AQ128" i="8"/>
  <c r="AQ133" i="8" s="1"/>
  <c r="AU161" i="8"/>
  <c r="AU167" i="8" s="1"/>
  <c r="BR199" i="8"/>
  <c r="CD138" i="8"/>
  <c r="CD150" i="8" s="1"/>
  <c r="CB167" i="8"/>
  <c r="CA199" i="8"/>
  <c r="BC138" i="8"/>
  <c r="BC150" i="8" s="1"/>
  <c r="BD161" i="8"/>
  <c r="BD167" i="8" s="1"/>
  <c r="BM133" i="8"/>
  <c r="CX138" i="8"/>
  <c r="CX150" i="8" s="1"/>
  <c r="CT195" i="8"/>
  <c r="CM167" i="8"/>
  <c r="CR179" i="8"/>
  <c r="AA138" i="8"/>
  <c r="AA150" i="8" s="1"/>
  <c r="AC161" i="8"/>
  <c r="AC167" i="8" s="1"/>
  <c r="AI133" i="8"/>
  <c r="AU138" i="8"/>
  <c r="AU150" i="8" s="1"/>
  <c r="BV138" i="8"/>
  <c r="BV150" i="8" s="1"/>
  <c r="BU138" i="8"/>
  <c r="BU150" i="8" s="1"/>
  <c r="CB133" i="8"/>
  <c r="CB138" i="8"/>
  <c r="CB150" i="8" s="1"/>
  <c r="BL138" i="8"/>
  <c r="BL150" i="8" s="1"/>
  <c r="CT199" i="8"/>
  <c r="AI167" i="8"/>
  <c r="BY130" i="8"/>
  <c r="CR130" i="8"/>
  <c r="AX130" i="8"/>
  <c r="BP112" i="8"/>
  <c r="DA112" i="8"/>
  <c r="BY131" i="8"/>
  <c r="CR131" i="8"/>
  <c r="AX131" i="8"/>
  <c r="DA154" i="8"/>
  <c r="BP154" i="8"/>
  <c r="CH154" i="8"/>
  <c r="V131" i="8"/>
  <c r="V181" i="8"/>
  <c r="AB167" i="8"/>
  <c r="AJ150" i="8"/>
  <c r="AO189" i="8"/>
  <c r="AQ138" i="8"/>
  <c r="AQ150" i="8" s="1"/>
  <c r="V154" i="8"/>
  <c r="V189" i="8"/>
  <c r="AF117" i="8"/>
  <c r="AF118" i="8"/>
  <c r="CN167" i="8"/>
  <c r="BG183" i="8"/>
  <c r="CH183" i="8"/>
  <c r="BY183" i="8"/>
  <c r="V190" i="8"/>
  <c r="AF130" i="8"/>
  <c r="AF131" i="8"/>
  <c r="AO110" i="8"/>
  <c r="AH167" i="8"/>
  <c r="BR167" i="8"/>
  <c r="CC167" i="8"/>
  <c r="CH115" i="8"/>
  <c r="DA115" i="8"/>
  <c r="BG115" i="8"/>
  <c r="CR115" i="8"/>
  <c r="AF112" i="8"/>
  <c r="AF113" i="8"/>
  <c r="Y195" i="8"/>
  <c r="AX115" i="8"/>
  <c r="BT133" i="8"/>
  <c r="BS150" i="8"/>
  <c r="AF183" i="8"/>
  <c r="BG110" i="8"/>
  <c r="DA110" i="8"/>
  <c r="CH110" i="8"/>
  <c r="BP189" i="8"/>
  <c r="CH189" i="8"/>
  <c r="BG189" i="8"/>
  <c r="DA189" i="8"/>
  <c r="AX189" i="8"/>
  <c r="CR189" i="8"/>
  <c r="BY189" i="8"/>
  <c r="AA128" i="8"/>
  <c r="AA133" i="8" s="1"/>
  <c r="AO117" i="8"/>
  <c r="AO118" i="8"/>
  <c r="DA172" i="8"/>
  <c r="BG172" i="8"/>
  <c r="BP190" i="8"/>
  <c r="CH190" i="8"/>
  <c r="BG190" i="8"/>
  <c r="DA190" i="8"/>
  <c r="AX190" i="8"/>
  <c r="AO190" i="8"/>
  <c r="CR190" i="8"/>
  <c r="BY190" i="8"/>
  <c r="BV167" i="8"/>
  <c r="DA148" i="8"/>
  <c r="DA147" i="8" s="1"/>
  <c r="CH148" i="8"/>
  <c r="CH147" i="8" s="1"/>
  <c r="BP113" i="8"/>
  <c r="DA113" i="8"/>
  <c r="DA173" i="8"/>
  <c r="BG173" i="8"/>
  <c r="V113" i="8"/>
  <c r="AX112" i="8"/>
  <c r="AX180" i="8"/>
  <c r="CM133" i="8"/>
  <c r="CK138" i="8"/>
  <c r="CK150" i="8" s="1"/>
  <c r="CM179" i="8"/>
  <c r="AR128" i="8"/>
  <c r="AR133" i="8" s="1"/>
  <c r="BR128" i="8"/>
  <c r="BR133" i="8" s="1"/>
  <c r="BC133" i="8"/>
  <c r="AQ161" i="8"/>
  <c r="AQ167" i="8" s="1"/>
  <c r="CE133" i="8"/>
  <c r="AR161" i="8"/>
  <c r="CK161" i="8"/>
  <c r="CK167" i="8" s="1"/>
  <c r="AH199" i="8"/>
  <c r="BR138" i="8"/>
  <c r="BR150" i="8" s="1"/>
  <c r="AH195" i="8"/>
  <c r="AR138" i="8"/>
  <c r="CA128" i="8"/>
  <c r="CA133" i="8" s="1"/>
  <c r="CK133" i="8"/>
  <c r="CM171" i="8"/>
  <c r="BB167" i="8"/>
  <c r="BJ133" i="8"/>
  <c r="BL167" i="8"/>
  <c r="BM167" i="8"/>
  <c r="AZ199" i="8"/>
  <c r="CT138" i="8"/>
  <c r="CT150" i="8" s="1"/>
  <c r="BA167" i="8"/>
  <c r="BI195" i="8"/>
  <c r="CT161" i="8"/>
  <c r="CT167" i="8" s="1"/>
  <c r="DA165" i="8"/>
  <c r="BY165" i="8"/>
  <c r="CR165" i="8"/>
  <c r="CR159" i="8"/>
  <c r="CR158" i="8" s="1"/>
  <c r="BY163" i="8"/>
  <c r="DA163" i="8"/>
  <c r="V163" i="8"/>
  <c r="CR163" i="8"/>
  <c r="DA162" i="8"/>
  <c r="CR162" i="8"/>
  <c r="BY162" i="8"/>
  <c r="AF159" i="8"/>
  <c r="AF158" i="8" s="1"/>
  <c r="AO159" i="8"/>
  <c r="AO158" i="8" s="1"/>
  <c r="CH159" i="8"/>
  <c r="CH158" i="8" s="1"/>
  <c r="BG159" i="8"/>
  <c r="BG158" i="8" s="1"/>
  <c r="AX159" i="8"/>
  <c r="AX158" i="8" s="1"/>
  <c r="DA159" i="8"/>
  <c r="DA158" i="8" s="1"/>
  <c r="V159" i="8"/>
  <c r="BY159" i="8"/>
  <c r="BY158" i="8" s="1"/>
  <c r="BG161" i="8"/>
  <c r="BP162" i="8"/>
  <c r="BP163" i="8"/>
  <c r="BP164" i="8"/>
  <c r="BP165" i="8"/>
  <c r="V162" i="8"/>
  <c r="AX162" i="8"/>
  <c r="AX163" i="8"/>
  <c r="AX164" i="8"/>
  <c r="AX165" i="8"/>
  <c r="CH162" i="8"/>
  <c r="CH163" i="8"/>
  <c r="CH164" i="8"/>
  <c r="CH165" i="8"/>
  <c r="DA164" i="8"/>
  <c r="V165" i="8"/>
  <c r="AO162" i="8"/>
  <c r="AO163" i="8"/>
  <c r="AO164" i="8"/>
  <c r="AO165" i="8"/>
  <c r="BY164" i="8"/>
  <c r="V164" i="8"/>
  <c r="AF162" i="8"/>
  <c r="AF163" i="8"/>
  <c r="AF164" i="8"/>
  <c r="AF165" i="8"/>
  <c r="CR164" i="8"/>
  <c r="CH153" i="8"/>
  <c r="BP153" i="8"/>
  <c r="BP183" i="8"/>
  <c r="V183" i="8"/>
  <c r="DA183" i="8"/>
  <c r="AO183" i="8"/>
  <c r="AX183" i="8"/>
  <c r="CR183" i="8"/>
  <c r="CR185" i="8"/>
  <c r="CH185" i="8"/>
  <c r="BY185" i="8"/>
  <c r="BG185" i="8"/>
  <c r="DA185" i="8"/>
  <c r="AO185" i="8"/>
  <c r="V185" i="8"/>
  <c r="AF185" i="8"/>
  <c r="AX185" i="8"/>
  <c r="CR184" i="8"/>
  <c r="AX184" i="8"/>
  <c r="BG184" i="8"/>
  <c r="V184" i="8"/>
  <c r="DA184" i="8"/>
  <c r="AF184" i="8"/>
  <c r="AO184" i="8"/>
  <c r="CH184" i="8"/>
  <c r="BY184" i="8"/>
  <c r="AX181" i="8"/>
  <c r="AF180" i="8"/>
  <c r="AF181" i="8"/>
  <c r="AO180" i="8"/>
  <c r="AO181" i="8"/>
  <c r="CH180" i="8"/>
  <c r="CH181" i="8"/>
  <c r="BG180" i="8"/>
  <c r="BG181" i="8"/>
  <c r="BP180" i="8"/>
  <c r="BP181" i="8"/>
  <c r="DA180" i="8"/>
  <c r="DA181" i="8"/>
  <c r="V180" i="8"/>
  <c r="BY180" i="8"/>
  <c r="BY181" i="8"/>
  <c r="AX172" i="8"/>
  <c r="AX173" i="8"/>
  <c r="CR172" i="8"/>
  <c r="CR173" i="8"/>
  <c r="BY172" i="8"/>
  <c r="BY173" i="8"/>
  <c r="CH172" i="8"/>
  <c r="CH173" i="8"/>
  <c r="BP172" i="8"/>
  <c r="BP173" i="8"/>
  <c r="AO172" i="8"/>
  <c r="AO173" i="8"/>
  <c r="V172" i="8"/>
  <c r="AF172" i="8"/>
  <c r="AF173" i="8"/>
  <c r="V173" i="8"/>
  <c r="AF153" i="8"/>
  <c r="AF154" i="8"/>
  <c r="CR153" i="8"/>
  <c r="CR154" i="8"/>
  <c r="AO153" i="8"/>
  <c r="AO154" i="8"/>
  <c r="AX153" i="8"/>
  <c r="AX154" i="8"/>
  <c r="BG153" i="8"/>
  <c r="BG154" i="8"/>
  <c r="V153" i="8"/>
  <c r="BY153" i="8"/>
  <c r="BY154" i="8"/>
  <c r="AO148" i="8"/>
  <c r="AO147" i="8" s="1"/>
  <c r="BG148" i="8"/>
  <c r="BG147" i="8" s="1"/>
  <c r="AX148" i="8"/>
  <c r="AX147" i="8" s="1"/>
  <c r="AF148" i="8"/>
  <c r="AF147" i="8" s="1"/>
  <c r="V148" i="8"/>
  <c r="CR148" i="8"/>
  <c r="CR147" i="8" s="1"/>
  <c r="BP148" i="8"/>
  <c r="BP147" i="8" s="1"/>
  <c r="BY148" i="8"/>
  <c r="BY147" i="8" s="1"/>
  <c r="DA144" i="8"/>
  <c r="DA145" i="8"/>
  <c r="AO144" i="8"/>
  <c r="AO145" i="8"/>
  <c r="DA142" i="8"/>
  <c r="AO142" i="8"/>
  <c r="DA139" i="8"/>
  <c r="DA140" i="8"/>
  <c r="AO139" i="8"/>
  <c r="AO140" i="8"/>
  <c r="CH144" i="8"/>
  <c r="CH145" i="8"/>
  <c r="CH139" i="8"/>
  <c r="CH140" i="8"/>
  <c r="CH141" i="8"/>
  <c r="CH142" i="8"/>
  <c r="V140" i="8"/>
  <c r="BY144" i="8"/>
  <c r="BY145" i="8"/>
  <c r="V142" i="8"/>
  <c r="BY139" i="8"/>
  <c r="BY140" i="8"/>
  <c r="BY141" i="8"/>
  <c r="BY142" i="8"/>
  <c r="BP138" i="8"/>
  <c r="BY143" i="8"/>
  <c r="CH143" i="8"/>
  <c r="DA141" i="8"/>
  <c r="DA143" i="8"/>
  <c r="V141" i="8"/>
  <c r="AO141" i="8"/>
  <c r="V143" i="8"/>
  <c r="BG139" i="8"/>
  <c r="BG140" i="8"/>
  <c r="BG141" i="8"/>
  <c r="BG142" i="8"/>
  <c r="BG143" i="8"/>
  <c r="BG144" i="8"/>
  <c r="BG145" i="8"/>
  <c r="AO143" i="8"/>
  <c r="V144" i="8"/>
  <c r="V145" i="8"/>
  <c r="AF139" i="8"/>
  <c r="AF140" i="8"/>
  <c r="AF141" i="8"/>
  <c r="AF142" i="8"/>
  <c r="AF143" i="8"/>
  <c r="AF144" i="8"/>
  <c r="AF145" i="8"/>
  <c r="AX139" i="8"/>
  <c r="AX140" i="8"/>
  <c r="AX141" i="8"/>
  <c r="AX142" i="8"/>
  <c r="AX143" i="8"/>
  <c r="AX144" i="8"/>
  <c r="AX145" i="8"/>
  <c r="CR139" i="8"/>
  <c r="CR140" i="8"/>
  <c r="CR141" i="8"/>
  <c r="CR142" i="8"/>
  <c r="CR143" i="8"/>
  <c r="CR144" i="8"/>
  <c r="CR145" i="8"/>
  <c r="V139" i="8"/>
  <c r="AX129" i="8"/>
  <c r="DA129" i="8"/>
  <c r="DA130" i="8"/>
  <c r="DA131" i="8"/>
  <c r="CH129" i="8"/>
  <c r="CH130" i="8"/>
  <c r="CH131" i="8"/>
  <c r="BP129" i="8"/>
  <c r="BP130" i="8"/>
  <c r="BP131" i="8"/>
  <c r="AO129" i="8"/>
  <c r="AO130" i="8"/>
  <c r="AO131" i="8"/>
  <c r="BG129" i="8"/>
  <c r="BG130" i="8"/>
  <c r="BG131" i="8"/>
  <c r="V129" i="8"/>
  <c r="AF129" i="8"/>
  <c r="CR129" i="8"/>
  <c r="V130" i="8"/>
  <c r="AO126" i="8"/>
  <c r="AO125" i="8" s="1"/>
  <c r="BG126" i="8"/>
  <c r="BG125" i="8" s="1"/>
  <c r="BP126" i="8"/>
  <c r="BP125" i="8" s="1"/>
  <c r="DA126" i="8"/>
  <c r="DA125" i="8" s="1"/>
  <c r="AF126" i="8"/>
  <c r="AF125" i="8" s="1"/>
  <c r="V126" i="8"/>
  <c r="CH126" i="8"/>
  <c r="CH125" i="8" s="1"/>
  <c r="CR126" i="8"/>
  <c r="CR125" i="8" s="1"/>
  <c r="AX126" i="8"/>
  <c r="AX125" i="8" s="1"/>
  <c r="AX117" i="8"/>
  <c r="AX118" i="8"/>
  <c r="DA117" i="8"/>
  <c r="DA118" i="8"/>
  <c r="V117" i="8"/>
  <c r="CH117" i="8"/>
  <c r="CH118" i="8"/>
  <c r="V118" i="8"/>
  <c r="BY117" i="8"/>
  <c r="BY118" i="8"/>
  <c r="CR117" i="8"/>
  <c r="CR118" i="8"/>
  <c r="BG117" i="8"/>
  <c r="BG118" i="8"/>
  <c r="AO115" i="8"/>
  <c r="V115" i="8"/>
  <c r="AF115" i="8"/>
  <c r="BY115" i="8"/>
  <c r="BP115" i="8"/>
  <c r="CH112" i="8"/>
  <c r="CH113" i="8"/>
  <c r="BG112" i="8"/>
  <c r="BG113" i="8"/>
  <c r="V112" i="8"/>
  <c r="AO112" i="8"/>
  <c r="AO113" i="8"/>
  <c r="BY112" i="8"/>
  <c r="BY113" i="8"/>
  <c r="CR112" i="8"/>
  <c r="CR113" i="8"/>
  <c r="CR110" i="8"/>
  <c r="BP110" i="8"/>
  <c r="V110" i="8"/>
  <c r="AX110" i="8"/>
  <c r="BY110" i="8"/>
  <c r="AR167" i="8"/>
  <c r="AR150" i="8"/>
  <c r="Y167" i="8"/>
  <c r="V179" i="8" l="1"/>
  <c r="CR128" i="8"/>
  <c r="CR133" i="8" s="1"/>
  <c r="AX179" i="8"/>
  <c r="AX128" i="8"/>
  <c r="AX133" i="8" s="1"/>
  <c r="BY128" i="8"/>
  <c r="BY133" i="8" s="1"/>
  <c r="DA171" i="8"/>
  <c r="DA161" i="8"/>
  <c r="DA167" i="8" s="1"/>
  <c r="BP171" i="8"/>
  <c r="AF128" i="8"/>
  <c r="AF133" i="8" s="1"/>
  <c r="BY161" i="8"/>
  <c r="BY167" i="8" s="1"/>
  <c r="CR161" i="8"/>
  <c r="CR167" i="8" s="1"/>
  <c r="BG171" i="8"/>
  <c r="BP128" i="8"/>
  <c r="BP133" i="8" s="1"/>
  <c r="BY171" i="8"/>
  <c r="BG128" i="8"/>
  <c r="BG133" i="8" s="1"/>
  <c r="V171" i="8"/>
  <c r="BP161" i="8"/>
  <c r="BP167" i="8" s="1"/>
  <c r="BG167" i="8"/>
  <c r="AF161" i="8"/>
  <c r="AF167" i="8" s="1"/>
  <c r="AO161" i="8"/>
  <c r="AO167" i="8" s="1"/>
  <c r="CH161" i="8"/>
  <c r="CH167" i="8" s="1"/>
  <c r="AX161" i="8"/>
  <c r="AX167" i="8" s="1"/>
  <c r="BG179" i="8"/>
  <c r="BY179" i="8"/>
  <c r="CH179" i="8"/>
  <c r="DA179" i="8"/>
  <c r="AO179" i="8"/>
  <c r="BP179" i="8"/>
  <c r="AF179" i="8"/>
  <c r="CH171" i="8"/>
  <c r="AF171" i="8"/>
  <c r="AO171" i="8"/>
  <c r="CR171" i="8"/>
  <c r="AX171" i="8"/>
  <c r="BP150" i="8"/>
  <c r="AO138" i="8"/>
  <c r="AO150" i="8" s="1"/>
  <c r="DA138" i="8"/>
  <c r="DA150" i="8" s="1"/>
  <c r="CH138" i="8"/>
  <c r="CH150" i="8" s="1"/>
  <c r="BY138" i="8"/>
  <c r="BY150" i="8" s="1"/>
  <c r="AF138" i="8"/>
  <c r="AF150" i="8" s="1"/>
  <c r="AX138" i="8"/>
  <c r="AX150" i="8" s="1"/>
  <c r="CR138" i="8"/>
  <c r="CR150" i="8" s="1"/>
  <c r="BG138" i="8"/>
  <c r="BG150" i="8" s="1"/>
  <c r="CH128" i="8"/>
  <c r="CH133" i="8" s="1"/>
  <c r="AO128" i="8"/>
  <c r="AO133" i="8" s="1"/>
  <c r="DA128" i="8"/>
  <c r="DA133" i="8" s="1"/>
  <c r="L100" i="8" l="1"/>
  <c r="L102" i="8"/>
  <c r="L103" i="8"/>
  <c r="L104" i="8"/>
  <c r="L99" i="8"/>
  <c r="AX89" i="8"/>
  <c r="AX14" i="8"/>
  <c r="AX21" i="8" s="1"/>
  <c r="DA3" i="8"/>
  <c r="CR3" i="8"/>
  <c r="CH3" i="8"/>
  <c r="BY3" i="8"/>
  <c r="BP3" i="8"/>
  <c r="BG3" i="8"/>
  <c r="AX3" i="8"/>
  <c r="AX30" i="8"/>
  <c r="AX37" i="8"/>
  <c r="AX47" i="8"/>
  <c r="AX56" i="8" s="1"/>
  <c r="AX63" i="8"/>
  <c r="AX84" i="8"/>
  <c r="AO3" i="8"/>
  <c r="AF3" i="8"/>
  <c r="V3" i="8"/>
  <c r="V125" i="8"/>
  <c r="V128" i="8"/>
  <c r="V138" i="8"/>
  <c r="V147" i="8"/>
  <c r="V158" i="8"/>
  <c r="V161" i="8"/>
  <c r="L95" i="8"/>
  <c r="L111" i="8"/>
  <c r="L116" i="8"/>
  <c r="L125" i="8"/>
  <c r="L128" i="8"/>
  <c r="L138" i="8"/>
  <c r="L147" i="8"/>
  <c r="L152" i="8"/>
  <c r="L158" i="8"/>
  <c r="L161" i="8"/>
  <c r="L179" i="8"/>
  <c r="CB194" i="14"/>
  <c r="CB196" i="14" s="1"/>
  <c r="CA194" i="14"/>
  <c r="CA196" i="14" s="1"/>
  <c r="BZ194" i="14"/>
  <c r="BZ196" i="14" s="1"/>
  <c r="BY194" i="14"/>
  <c r="BY196" i="14" s="1"/>
  <c r="BX194" i="14"/>
  <c r="BX196" i="14" s="1"/>
  <c r="BW194" i="14"/>
  <c r="BW196" i="14" s="1"/>
  <c r="BV194" i="14"/>
  <c r="BV196" i="14" s="1"/>
  <c r="BU194" i="14"/>
  <c r="BU196" i="14" s="1"/>
  <c r="BT194" i="14"/>
  <c r="BT196" i="14" s="1"/>
  <c r="BS194" i="14"/>
  <c r="BS196" i="14" s="1"/>
  <c r="BR194" i="14"/>
  <c r="BR196" i="14" s="1"/>
  <c r="BQ194" i="14"/>
  <c r="BQ196" i="14" s="1"/>
  <c r="BP194" i="14"/>
  <c r="BP196" i="14" s="1"/>
  <c r="BO194" i="14"/>
  <c r="BO196" i="14" s="1"/>
  <c r="BN194" i="14"/>
  <c r="BN196" i="14" s="1"/>
  <c r="BM194" i="14"/>
  <c r="BM196" i="14" s="1"/>
  <c r="CB190" i="14"/>
  <c r="CB192" i="14" s="1"/>
  <c r="CA190" i="14"/>
  <c r="CA192" i="14" s="1"/>
  <c r="BZ190" i="14"/>
  <c r="BZ192" i="14" s="1"/>
  <c r="BY190" i="14"/>
  <c r="BY192" i="14" s="1"/>
  <c r="BX190" i="14"/>
  <c r="BX192" i="14" s="1"/>
  <c r="BW190" i="14"/>
  <c r="BW192" i="14" s="1"/>
  <c r="BV190" i="14"/>
  <c r="BV192" i="14" s="1"/>
  <c r="BU190" i="14"/>
  <c r="BU192" i="14" s="1"/>
  <c r="BT190" i="14"/>
  <c r="BT192" i="14" s="1"/>
  <c r="BS190" i="14"/>
  <c r="BS192" i="14" s="1"/>
  <c r="BR190" i="14"/>
  <c r="BR192" i="14" s="1"/>
  <c r="BQ190" i="14"/>
  <c r="BQ192" i="14" s="1"/>
  <c r="BP190" i="14"/>
  <c r="BP192" i="14" s="1"/>
  <c r="BO190" i="14"/>
  <c r="BO192" i="14" s="1"/>
  <c r="BN190" i="14"/>
  <c r="BN192" i="14" s="1"/>
  <c r="BM190" i="14"/>
  <c r="BM192" i="14" s="1"/>
  <c r="HG3" i="14"/>
  <c r="HG108" i="14"/>
  <c r="HG110" i="14"/>
  <c r="HG111" i="14"/>
  <c r="HG113" i="14"/>
  <c r="HG115" i="14"/>
  <c r="HG116" i="14"/>
  <c r="HG124" i="14"/>
  <c r="HG123" i="14" s="1"/>
  <c r="HG127" i="14"/>
  <c r="HG128" i="14"/>
  <c r="HG129" i="14"/>
  <c r="HG137" i="14"/>
  <c r="HG138" i="14"/>
  <c r="HG139" i="14"/>
  <c r="HG140" i="14"/>
  <c r="HG141" i="14"/>
  <c r="HG142" i="14"/>
  <c r="HG143" i="14"/>
  <c r="HG146" i="14"/>
  <c r="HG145" i="14" s="1"/>
  <c r="HG151" i="14"/>
  <c r="HG152" i="14"/>
  <c r="HG156" i="14"/>
  <c r="HG155" i="14" s="1"/>
  <c r="HG159" i="14"/>
  <c r="HG160" i="14"/>
  <c r="HG161" i="14"/>
  <c r="HG162" i="14"/>
  <c r="HG169" i="14"/>
  <c r="HG170" i="14"/>
  <c r="HG177" i="14"/>
  <c r="HG178" i="14"/>
  <c r="HG180" i="14"/>
  <c r="HG181" i="14"/>
  <c r="HG182" i="14"/>
  <c r="HG186" i="14"/>
  <c r="HG187" i="14"/>
  <c r="HG191" i="14"/>
  <c r="HG195" i="14"/>
  <c r="GN3" i="14"/>
  <c r="FT3" i="14"/>
  <c r="FA3" i="14"/>
  <c r="EH3" i="14"/>
  <c r="DO3" i="14"/>
  <c r="CV3" i="14"/>
  <c r="CV19" i="14"/>
  <c r="CV35" i="14"/>
  <c r="CV68" i="14"/>
  <c r="CV82" i="14"/>
  <c r="CC3" i="14"/>
  <c r="BJ3" i="14"/>
  <c r="AP3" i="14"/>
  <c r="AP123" i="14"/>
  <c r="AP145" i="14"/>
  <c r="AP155" i="14"/>
  <c r="V109" i="14"/>
  <c r="V114" i="14"/>
  <c r="V121" i="14"/>
  <c r="V123" i="14"/>
  <c r="V126" i="14"/>
  <c r="V136" i="14"/>
  <c r="V145" i="14"/>
  <c r="V150" i="14"/>
  <c r="V154" i="14"/>
  <c r="V155" i="14"/>
  <c r="V158" i="14"/>
  <c r="V167" i="14"/>
  <c r="V168" i="14"/>
  <c r="V176" i="14"/>
  <c r="CR89" i="8"/>
  <c r="BP89" i="8"/>
  <c r="V89" i="8"/>
  <c r="CR86" i="8"/>
  <c r="BY86" i="8"/>
  <c r="BP86" i="8"/>
  <c r="AP84" i="14"/>
  <c r="AQ84" i="14" s="1"/>
  <c r="V83" i="8"/>
  <c r="AP80" i="14"/>
  <c r="AQ80" i="14" s="1"/>
  <c r="V80" i="8"/>
  <c r="V79" i="8"/>
  <c r="V78" i="8"/>
  <c r="V76" i="8"/>
  <c r="V75" i="8"/>
  <c r="V74" i="8"/>
  <c r="AP71" i="14"/>
  <c r="AQ71" i="14" s="1"/>
  <c r="AP67" i="14"/>
  <c r="AQ67" i="14" s="1"/>
  <c r="AP66" i="14"/>
  <c r="AQ66" i="14" s="1"/>
  <c r="V62" i="8"/>
  <c r="V61" i="8"/>
  <c r="V54" i="8"/>
  <c r="V53" i="8"/>
  <c r="V51" i="8"/>
  <c r="AP47" i="14"/>
  <c r="V46" i="8"/>
  <c r="V44" i="8"/>
  <c r="V36" i="8"/>
  <c r="AP33" i="14"/>
  <c r="AQ33" i="14" s="1"/>
  <c r="V33" i="8"/>
  <c r="AP18" i="14"/>
  <c r="AQ18" i="14" s="1"/>
  <c r="AP17" i="14"/>
  <c r="AQ17" i="14" s="1"/>
  <c r="V16" i="8"/>
  <c r="V14" i="8"/>
  <c r="AP10" i="14"/>
  <c r="AQ10" i="14" s="1"/>
  <c r="V5" i="8"/>
  <c r="V6" i="8" s="1"/>
  <c r="CR83" i="8"/>
  <c r="BY83" i="8"/>
  <c r="BP83" i="8"/>
  <c r="BY82" i="8"/>
  <c r="BP82" i="8"/>
  <c r="CR81" i="8"/>
  <c r="BY81" i="8"/>
  <c r="EH79" i="14"/>
  <c r="CR80" i="8"/>
  <c r="BY80" i="8"/>
  <c r="BP80" i="8"/>
  <c r="CR79" i="8"/>
  <c r="EH77" i="14"/>
  <c r="CR78" i="8"/>
  <c r="BY78" i="8"/>
  <c r="BP78" i="8"/>
  <c r="CR76" i="8"/>
  <c r="BY76" i="8"/>
  <c r="EH74" i="14"/>
  <c r="CR75" i="8"/>
  <c r="FA73" i="14"/>
  <c r="BP75" i="8"/>
  <c r="CR74" i="8"/>
  <c r="FA72" i="14"/>
  <c r="EH72" i="14"/>
  <c r="GN71" i="14"/>
  <c r="BY73" i="8"/>
  <c r="BP73" i="8"/>
  <c r="CR69" i="8"/>
  <c r="FA67" i="14"/>
  <c r="BP69" i="8"/>
  <c r="CR68" i="8"/>
  <c r="BY68" i="8"/>
  <c r="BP68" i="8"/>
  <c r="CR62" i="8"/>
  <c r="BY62" i="8"/>
  <c r="BP62" i="8"/>
  <c r="CR61" i="8"/>
  <c r="BY61" i="8"/>
  <c r="BP61" i="8"/>
  <c r="CR59" i="8"/>
  <c r="BY59" i="8"/>
  <c r="BP59" i="8"/>
  <c r="CR54" i="8"/>
  <c r="BY54" i="8"/>
  <c r="BP54" i="8"/>
  <c r="CR53" i="8"/>
  <c r="BY53" i="8"/>
  <c r="BP53" i="8"/>
  <c r="BY51" i="8"/>
  <c r="BP51" i="8"/>
  <c r="CR49" i="8"/>
  <c r="BY49" i="8"/>
  <c r="CR46" i="8"/>
  <c r="BY46" i="8"/>
  <c r="EH44" i="14"/>
  <c r="CR45" i="8"/>
  <c r="BY45" i="8"/>
  <c r="BP45" i="8"/>
  <c r="EH42" i="14"/>
  <c r="CR36" i="8"/>
  <c r="BY36" i="8"/>
  <c r="EH34" i="14"/>
  <c r="CR35" i="8"/>
  <c r="BY35" i="8"/>
  <c r="BP35" i="8"/>
  <c r="CR33" i="8"/>
  <c r="BY33" i="8"/>
  <c r="BP33" i="8"/>
  <c r="CR27" i="8"/>
  <c r="CR197" i="8" s="1"/>
  <c r="BP27" i="8"/>
  <c r="BP197" i="8" s="1"/>
  <c r="CR24" i="8"/>
  <c r="CR19" i="8"/>
  <c r="BY19" i="8"/>
  <c r="BP19" i="8"/>
  <c r="CR18" i="8"/>
  <c r="BY18" i="8"/>
  <c r="BP18" i="8"/>
  <c r="BY16" i="8"/>
  <c r="BP16" i="8"/>
  <c r="CR14" i="8"/>
  <c r="FA14" i="14"/>
  <c r="BP14" i="8"/>
  <c r="CR10" i="8"/>
  <c r="FA10" i="14"/>
  <c r="BP10" i="8"/>
  <c r="CR9" i="8"/>
  <c r="BY9" i="8"/>
  <c r="BP9" i="8"/>
  <c r="CR7" i="8"/>
  <c r="FA7" i="14"/>
  <c r="BP7" i="8"/>
  <c r="CR5" i="8"/>
  <c r="BY5" i="8"/>
  <c r="EH5" i="14"/>
  <c r="V79" i="14"/>
  <c r="AF79" i="8"/>
  <c r="AF78" i="8"/>
  <c r="AF76" i="8"/>
  <c r="AF73" i="8"/>
  <c r="AO73" i="8"/>
  <c r="AF62" i="8"/>
  <c r="AF49" i="8"/>
  <c r="AF46" i="8"/>
  <c r="AF33" i="8"/>
  <c r="AF27" i="8"/>
  <c r="AF197" i="8" s="1"/>
  <c r="AF14" i="8"/>
  <c r="V173" i="14" l="1"/>
  <c r="FT72" i="14"/>
  <c r="CC43" i="14"/>
  <c r="AT43" i="24"/>
  <c r="CD43" i="24" s="1"/>
  <c r="CC33" i="14"/>
  <c r="DO33" i="14" s="1"/>
  <c r="CC66" i="14"/>
  <c r="CC51" i="14"/>
  <c r="CC14" i="14"/>
  <c r="CC22" i="14"/>
  <c r="CC23" i="14" s="1"/>
  <c r="CC17" i="14"/>
  <c r="AT17" i="24"/>
  <c r="CD17" i="24" s="1"/>
  <c r="FA25" i="14"/>
  <c r="FA194" i="14" s="1"/>
  <c r="CR63" i="8"/>
  <c r="GN109" i="14"/>
  <c r="FT109" i="14"/>
  <c r="FA109" i="14"/>
  <c r="CV109" i="14"/>
  <c r="DO109" i="14"/>
  <c r="EH109" i="14"/>
  <c r="CC109" i="14"/>
  <c r="BJ109" i="14"/>
  <c r="AP109" i="14"/>
  <c r="AP164" i="14"/>
  <c r="AP148" i="14"/>
  <c r="HG168" i="14"/>
  <c r="AP131" i="14"/>
  <c r="GN114" i="14"/>
  <c r="FT114" i="14"/>
  <c r="FA114" i="14"/>
  <c r="CV114" i="14"/>
  <c r="DO114" i="14"/>
  <c r="EH114" i="14"/>
  <c r="CC114" i="14"/>
  <c r="BJ114" i="14"/>
  <c r="AP114" i="14"/>
  <c r="CH59" i="8"/>
  <c r="EH57" i="14"/>
  <c r="BY75" i="8"/>
  <c r="CH75" i="8" s="1"/>
  <c r="AP81" i="14"/>
  <c r="AQ81" i="14" s="1"/>
  <c r="L83" i="8"/>
  <c r="CH78" i="8"/>
  <c r="GN18" i="14"/>
  <c r="HG176" i="14"/>
  <c r="HG150" i="14"/>
  <c r="HG136" i="14"/>
  <c r="HG148" i="14" s="1"/>
  <c r="HG126" i="14"/>
  <c r="HG131" i="14" s="1"/>
  <c r="HG158" i="14"/>
  <c r="HG164" i="14" s="1"/>
  <c r="L81" i="8"/>
  <c r="GN84" i="14"/>
  <c r="GN5" i="14"/>
  <c r="GN6" i="14" s="1"/>
  <c r="AF61" i="8"/>
  <c r="AF63" i="8" s="1"/>
  <c r="CH18" i="8"/>
  <c r="CH35" i="8"/>
  <c r="CH45" i="8"/>
  <c r="CH62" i="8"/>
  <c r="L7" i="8"/>
  <c r="L27" i="8"/>
  <c r="L197" i="8" s="1"/>
  <c r="EH9" i="14"/>
  <c r="EH43" i="14"/>
  <c r="FA47" i="14"/>
  <c r="GN76" i="14"/>
  <c r="L14" i="8"/>
  <c r="L80" i="8"/>
  <c r="CH51" i="8"/>
  <c r="AP15" i="14"/>
  <c r="AQ15" i="14" s="1"/>
  <c r="AP51" i="14"/>
  <c r="FA78" i="14"/>
  <c r="CH9" i="8"/>
  <c r="CH86" i="8"/>
  <c r="GN52" i="14"/>
  <c r="EH80" i="14"/>
  <c r="BP79" i="8"/>
  <c r="BY89" i="8"/>
  <c r="CH89" i="8" s="1"/>
  <c r="EH22" i="14"/>
  <c r="CR11" i="8"/>
  <c r="CR12" i="8" s="1"/>
  <c r="CR6" i="8"/>
  <c r="CR16" i="8"/>
  <c r="BY24" i="8"/>
  <c r="BY193" i="8" s="1"/>
  <c r="BY44" i="8"/>
  <c r="BY47" i="8" s="1"/>
  <c r="BY56" i="8" s="1"/>
  <c r="BP74" i="8"/>
  <c r="CR82" i="8"/>
  <c r="GN80" i="14"/>
  <c r="V9" i="8"/>
  <c r="FA9" i="14"/>
  <c r="GN14" i="14"/>
  <c r="EH17" i="14"/>
  <c r="GN31" i="14"/>
  <c r="FA43" i="14"/>
  <c r="GN47" i="14"/>
  <c r="EH51" i="14"/>
  <c r="FA57" i="14"/>
  <c r="AP60" i="14"/>
  <c r="EH67" i="14"/>
  <c r="FT67" i="14" s="1"/>
  <c r="AP74" i="14"/>
  <c r="AQ74" i="14" s="1"/>
  <c r="GN78" i="14"/>
  <c r="FA80" i="14"/>
  <c r="EH84" i="14"/>
  <c r="AP87" i="14"/>
  <c r="AQ87" i="14" s="1"/>
  <c r="V7" i="8"/>
  <c r="V82" i="8"/>
  <c r="AF75" i="8"/>
  <c r="BP5" i="8"/>
  <c r="CH5" i="8" s="1"/>
  <c r="BP81" i="8"/>
  <c r="CH81" i="8" s="1"/>
  <c r="AF53" i="8"/>
  <c r="AF19" i="8"/>
  <c r="AF68" i="8"/>
  <c r="AF80" i="8"/>
  <c r="CR193" i="8"/>
  <c r="CR30" i="8"/>
  <c r="CR31" i="8" s="1"/>
  <c r="CR44" i="8"/>
  <c r="CR66" i="8" s="1"/>
  <c r="CH61" i="8"/>
  <c r="CH63" i="8" s="1"/>
  <c r="CR70" i="8"/>
  <c r="BY74" i="8"/>
  <c r="CH83" i="8"/>
  <c r="AP7" i="14"/>
  <c r="AQ7" i="14" s="1"/>
  <c r="GN9" i="14"/>
  <c r="V14" i="14"/>
  <c r="FA17" i="14"/>
  <c r="FA34" i="14"/>
  <c r="FT34" i="14" s="1"/>
  <c r="AP42" i="14"/>
  <c r="GN43" i="14"/>
  <c r="FA51" i="14"/>
  <c r="GN57" i="14"/>
  <c r="EH60" i="14"/>
  <c r="GN72" i="14"/>
  <c r="AP77" i="14"/>
  <c r="AQ77" i="14" s="1"/>
  <c r="FA84" i="14"/>
  <c r="EH87" i="14"/>
  <c r="V10" i="8"/>
  <c r="V86" i="8"/>
  <c r="BY7" i="8"/>
  <c r="CH7" i="8" s="1"/>
  <c r="AF9" i="8"/>
  <c r="AF74" i="8"/>
  <c r="BP70" i="8"/>
  <c r="FA31" i="14"/>
  <c r="CH54" i="8"/>
  <c r="V59" i="8"/>
  <c r="EH7" i="14"/>
  <c r="FT7" i="14" s="1"/>
  <c r="GN17" i="14"/>
  <c r="GN34" i="14"/>
  <c r="AP49" i="14"/>
  <c r="GN51" i="14"/>
  <c r="FA60" i="14"/>
  <c r="GN67" i="14"/>
  <c r="EH71" i="14"/>
  <c r="FA74" i="14"/>
  <c r="FT74" i="14" s="1"/>
  <c r="FA87" i="14"/>
  <c r="V27" i="8"/>
  <c r="V197" i="8" s="1"/>
  <c r="AF10" i="8"/>
  <c r="AF86" i="8"/>
  <c r="BP24" i="8"/>
  <c r="BY10" i="8"/>
  <c r="AF45" i="8"/>
  <c r="AF83" i="8"/>
  <c r="BP44" i="8"/>
  <c r="BP66" i="8" s="1"/>
  <c r="AF5" i="8"/>
  <c r="AF6" i="8" s="1"/>
  <c r="BJ5" i="14"/>
  <c r="BJ190" i="14"/>
  <c r="AF24" i="8"/>
  <c r="AF193" i="8" s="1"/>
  <c r="BJ35" i="14"/>
  <c r="AF36" i="8"/>
  <c r="AF59" i="8"/>
  <c r="AF69" i="8"/>
  <c r="AF81" i="8"/>
  <c r="AF89" i="8"/>
  <c r="BY69" i="8"/>
  <c r="CH69" i="8" s="1"/>
  <c r="EH15" i="14"/>
  <c r="AP25" i="14"/>
  <c r="AQ25" i="14" s="1"/>
  <c r="EH33" i="14"/>
  <c r="FA42" i="14"/>
  <c r="FT42" i="14" s="1"/>
  <c r="AP44" i="14"/>
  <c r="EH49" i="14"/>
  <c r="AP59" i="14"/>
  <c r="GN60" i="14"/>
  <c r="EH66" i="14"/>
  <c r="FA71" i="14"/>
  <c r="AP73" i="14"/>
  <c r="AQ73" i="14" s="1"/>
  <c r="GN74" i="14"/>
  <c r="GN77" i="14"/>
  <c r="FA79" i="14"/>
  <c r="FT79" i="14" s="1"/>
  <c r="EH81" i="14"/>
  <c r="GN87" i="14"/>
  <c r="V35" i="8"/>
  <c r="V37" i="8" s="1"/>
  <c r="AF16" i="8"/>
  <c r="BY27" i="8"/>
  <c r="BY197" i="8" s="1"/>
  <c r="BY14" i="8"/>
  <c r="CH14" i="8" s="1"/>
  <c r="BP36" i="8"/>
  <c r="CH36" i="8" s="1"/>
  <c r="CH37" i="8" s="1"/>
  <c r="V18" i="8"/>
  <c r="V45" i="8"/>
  <c r="V47" i="8" s="1"/>
  <c r="AP5" i="14"/>
  <c r="GN7" i="14"/>
  <c r="EH10" i="14"/>
  <c r="FT10" i="14" s="1"/>
  <c r="FA15" i="14"/>
  <c r="EH25" i="14"/>
  <c r="FA33" i="14"/>
  <c r="GN42" i="14"/>
  <c r="FA49" i="14"/>
  <c r="AP52" i="14"/>
  <c r="EH59" i="14"/>
  <c r="EH73" i="14"/>
  <c r="FT73" i="14" s="1"/>
  <c r="AP76" i="14"/>
  <c r="AQ76" i="14" s="1"/>
  <c r="GN79" i="14"/>
  <c r="FA81" i="14"/>
  <c r="AF35" i="8"/>
  <c r="BP49" i="8"/>
  <c r="CH49" i="8" s="1"/>
  <c r="AF18" i="8"/>
  <c r="AF7" i="8"/>
  <c r="AF51" i="8"/>
  <c r="AF82" i="8"/>
  <c r="BY37" i="8"/>
  <c r="BP46" i="8"/>
  <c r="CR51" i="8"/>
  <c r="V19" i="8"/>
  <c r="V68" i="8"/>
  <c r="AP14" i="14"/>
  <c r="AQ14" i="14" s="1"/>
  <c r="GN15" i="14"/>
  <c r="EH18" i="14"/>
  <c r="AP31" i="14"/>
  <c r="AQ31" i="14" s="1"/>
  <c r="GN33" i="14"/>
  <c r="FA44" i="14"/>
  <c r="FT44" i="14" s="1"/>
  <c r="GN49" i="14"/>
  <c r="EH52" i="14"/>
  <c r="FA59" i="14"/>
  <c r="GN66" i="14"/>
  <c r="EH76" i="14"/>
  <c r="AP78" i="14"/>
  <c r="AQ78" i="14" s="1"/>
  <c r="GN81" i="14"/>
  <c r="BJ61" i="14"/>
  <c r="AF44" i="8"/>
  <c r="CR73" i="8"/>
  <c r="CR84" i="8" s="1"/>
  <c r="CR37" i="8"/>
  <c r="CH73" i="8"/>
  <c r="BP76" i="8"/>
  <c r="CH76" i="8" s="1"/>
  <c r="BY79" i="8"/>
  <c r="FA77" i="14"/>
  <c r="FT77" i="14" s="1"/>
  <c r="V24" i="8"/>
  <c r="V49" i="8"/>
  <c r="V69" i="8"/>
  <c r="V81" i="8"/>
  <c r="AP79" i="14"/>
  <c r="AQ79" i="14" s="1"/>
  <c r="FA5" i="14"/>
  <c r="FT5" i="14" s="1"/>
  <c r="AP9" i="14"/>
  <c r="AQ9" i="14" s="1"/>
  <c r="GN10" i="14"/>
  <c r="EH14" i="14"/>
  <c r="FT14" i="14" s="1"/>
  <c r="FA18" i="14"/>
  <c r="AP22" i="14"/>
  <c r="AQ22" i="14" s="1"/>
  <c r="EH31" i="14"/>
  <c r="AP43" i="14"/>
  <c r="GN44" i="14"/>
  <c r="EH47" i="14"/>
  <c r="FT47" i="14" s="1"/>
  <c r="FA52" i="14"/>
  <c r="AP57" i="14"/>
  <c r="GN59" i="14"/>
  <c r="AP72" i="14"/>
  <c r="AQ72" i="14" s="1"/>
  <c r="GN73" i="14"/>
  <c r="FA76" i="14"/>
  <c r="EH78" i="14"/>
  <c r="V81" i="14"/>
  <c r="BJ194" i="14"/>
  <c r="DO71" i="14"/>
  <c r="V73" i="8"/>
  <c r="BG73" i="8" s="1"/>
  <c r="AF54" i="8"/>
  <c r="CH82" i="8"/>
  <c r="BY63" i="8"/>
  <c r="V133" i="8"/>
  <c r="AX65" i="8"/>
  <c r="CH33" i="8"/>
  <c r="CH53" i="8"/>
  <c r="CR21" i="8"/>
  <c r="BP21" i="8"/>
  <c r="DA152" i="8"/>
  <c r="BY152" i="8"/>
  <c r="V152" i="8"/>
  <c r="CH152" i="8"/>
  <c r="BG152" i="8"/>
  <c r="BP152" i="8"/>
  <c r="AX152" i="8"/>
  <c r="AO152" i="8"/>
  <c r="CR152" i="8"/>
  <c r="AF152" i="8"/>
  <c r="V148" i="14"/>
  <c r="L133" i="8"/>
  <c r="CH116" i="8"/>
  <c r="BP116" i="8"/>
  <c r="BY116" i="8"/>
  <c r="V116" i="8"/>
  <c r="DA116" i="8"/>
  <c r="BG116" i="8"/>
  <c r="AF116" i="8"/>
  <c r="AX116" i="8"/>
  <c r="AO116" i="8"/>
  <c r="CR116" i="8"/>
  <c r="V111" i="8"/>
  <c r="BG111" i="8"/>
  <c r="BY111" i="8"/>
  <c r="AX111" i="8"/>
  <c r="DA111" i="8"/>
  <c r="CH111" i="8"/>
  <c r="BP111" i="8"/>
  <c r="AF111" i="8"/>
  <c r="CR111" i="8"/>
  <c r="AO111" i="8"/>
  <c r="CH19" i="8"/>
  <c r="CH68" i="8"/>
  <c r="CH80" i="8"/>
  <c r="BP63" i="8"/>
  <c r="CH16" i="8"/>
  <c r="AO79" i="8"/>
  <c r="BG79" i="8" s="1"/>
  <c r="AO18" i="8"/>
  <c r="AO45" i="8"/>
  <c r="AO62" i="8"/>
  <c r="BG62" i="8" s="1"/>
  <c r="AO19" i="8"/>
  <c r="AO46" i="8"/>
  <c r="BG46" i="8" s="1"/>
  <c r="AO68" i="8"/>
  <c r="AO80" i="8"/>
  <c r="BG80" i="8" s="1"/>
  <c r="AO5" i="8"/>
  <c r="AO24" i="8"/>
  <c r="AO193" i="8" s="1"/>
  <c r="AO49" i="8"/>
  <c r="AO69" i="8"/>
  <c r="AO81" i="8"/>
  <c r="AO7" i="8"/>
  <c r="AO27" i="8"/>
  <c r="AO51" i="8"/>
  <c r="AO82" i="8"/>
  <c r="AO9" i="8"/>
  <c r="AO33" i="8"/>
  <c r="AO53" i="8"/>
  <c r="AO74" i="8"/>
  <c r="AO83" i="8"/>
  <c r="BG83" i="8" s="1"/>
  <c r="DA83" i="8" s="1"/>
  <c r="AO10" i="8"/>
  <c r="AO35" i="8"/>
  <c r="AO54" i="8"/>
  <c r="AO75" i="8"/>
  <c r="AO86" i="8"/>
  <c r="BG86" i="8" s="1"/>
  <c r="DA86" i="8" s="1"/>
  <c r="AO14" i="8"/>
  <c r="BG14" i="8" s="1"/>
  <c r="AO36" i="8"/>
  <c r="BG36" i="8" s="1"/>
  <c r="AO59" i="8"/>
  <c r="AO76" i="8"/>
  <c r="BG76" i="8" s="1"/>
  <c r="AO89" i="8"/>
  <c r="BG89" i="8" s="1"/>
  <c r="DA89" i="8" s="1"/>
  <c r="AO16" i="8"/>
  <c r="AO44" i="8"/>
  <c r="AO61" i="8"/>
  <c r="AO78" i="8"/>
  <c r="BG78" i="8" s="1"/>
  <c r="V63" i="8"/>
  <c r="CR28" i="8"/>
  <c r="CR25" i="8"/>
  <c r="AF28" i="8"/>
  <c r="AF25" i="8"/>
  <c r="AF30" i="8"/>
  <c r="AF31" i="8" s="1"/>
  <c r="V167" i="8"/>
  <c r="V25" i="8"/>
  <c r="V150" i="8"/>
  <c r="L167" i="8"/>
  <c r="L150" i="8"/>
  <c r="L171" i="8"/>
  <c r="L176" i="8" s="1"/>
  <c r="AT54" i="24"/>
  <c r="CD54" i="24" s="1"/>
  <c r="AP68" i="14"/>
  <c r="V131" i="14"/>
  <c r="V164" i="14"/>
  <c r="V174" i="14"/>
  <c r="CH79" i="8" l="1"/>
  <c r="AP6" i="14"/>
  <c r="BG35" i="8"/>
  <c r="BG37" i="8" s="1"/>
  <c r="BG75" i="8"/>
  <c r="FT78" i="14"/>
  <c r="FT59" i="14"/>
  <c r="FT31" i="14"/>
  <c r="FT18" i="14"/>
  <c r="FT81" i="14"/>
  <c r="CC190" i="14"/>
  <c r="DO17" i="14"/>
  <c r="CC76" i="14"/>
  <c r="DO76" i="14" s="1"/>
  <c r="AT73" i="24"/>
  <c r="CD73" i="24" s="1"/>
  <c r="CC18" i="14"/>
  <c r="DO18" i="14" s="1"/>
  <c r="AT18" i="24"/>
  <c r="CD18" i="24" s="1"/>
  <c r="CC47" i="14"/>
  <c r="DO47" i="14" s="1"/>
  <c r="HG47" i="14" s="1"/>
  <c r="CC79" i="14"/>
  <c r="DO79" i="14" s="1"/>
  <c r="HG79" i="14" s="1"/>
  <c r="AT76" i="24"/>
  <c r="CD76" i="24" s="1"/>
  <c r="CC25" i="14"/>
  <c r="CC194" i="14" s="1"/>
  <c r="AF28" i="24"/>
  <c r="AF29" i="24" s="1"/>
  <c r="CC31" i="14"/>
  <c r="AT31" i="24"/>
  <c r="CD31" i="24" s="1"/>
  <c r="CC59" i="14"/>
  <c r="CC81" i="14"/>
  <c r="DO81" i="14" s="1"/>
  <c r="AT78" i="24"/>
  <c r="CD78" i="24" s="1"/>
  <c r="AT63" i="24"/>
  <c r="AF6" i="24"/>
  <c r="AT5" i="24"/>
  <c r="CC34" i="14"/>
  <c r="CC35" i="14" s="1"/>
  <c r="AT34" i="24"/>
  <c r="CD34" i="24" s="1"/>
  <c r="CC60" i="14"/>
  <c r="DO60" i="14" s="1"/>
  <c r="AT57" i="24"/>
  <c r="CD57" i="24" s="1"/>
  <c r="CC72" i="14"/>
  <c r="DO72" i="14" s="1"/>
  <c r="HG72" i="14" s="1"/>
  <c r="AF187" i="24"/>
  <c r="AF23" i="24"/>
  <c r="AT22" i="24"/>
  <c r="AT33" i="24"/>
  <c r="CC9" i="14"/>
  <c r="AT9" i="24"/>
  <c r="CD9" i="24" s="1"/>
  <c r="CC42" i="14"/>
  <c r="DO42" i="14" s="1"/>
  <c r="CC67" i="14"/>
  <c r="DO67" i="14" s="1"/>
  <c r="HG67" i="14" s="1"/>
  <c r="AT64" i="24"/>
  <c r="CD64" i="24" s="1"/>
  <c r="CC78" i="14"/>
  <c r="DO78" i="14" s="1"/>
  <c r="HG78" i="14" s="1"/>
  <c r="AT75" i="24"/>
  <c r="CD75" i="24" s="1"/>
  <c r="CC7" i="14"/>
  <c r="AT7" i="24"/>
  <c r="CD7" i="24" s="1"/>
  <c r="CC44" i="14"/>
  <c r="CC80" i="14"/>
  <c r="DO80" i="14" s="1"/>
  <c r="AT77" i="24"/>
  <c r="CD77" i="24" s="1"/>
  <c r="CC74" i="14"/>
  <c r="DO74" i="14" s="1"/>
  <c r="HG74" i="14" s="1"/>
  <c r="AT71" i="24"/>
  <c r="CD71" i="24" s="1"/>
  <c r="CC15" i="14"/>
  <c r="DO15" i="14" s="1"/>
  <c r="AT15" i="24"/>
  <c r="CD15" i="24" s="1"/>
  <c r="CC10" i="14"/>
  <c r="DO10" i="14" s="1"/>
  <c r="HG10" i="14" s="1"/>
  <c r="AT10" i="24"/>
  <c r="CD10" i="24" s="1"/>
  <c r="CC49" i="14"/>
  <c r="DO49" i="14" s="1"/>
  <c r="AT48" i="24"/>
  <c r="CD48" i="24" s="1"/>
  <c r="CC77" i="14"/>
  <c r="DO77" i="14" s="1"/>
  <c r="HG77" i="14" s="1"/>
  <c r="AT74" i="24"/>
  <c r="CD74" i="24" s="1"/>
  <c r="CC87" i="14"/>
  <c r="DO87" i="14" s="1"/>
  <c r="AT14" i="24"/>
  <c r="CC52" i="14"/>
  <c r="DO52" i="14" s="1"/>
  <c r="CC73" i="14"/>
  <c r="DO73" i="14" s="1"/>
  <c r="HG73" i="14" s="1"/>
  <c r="AT70" i="24"/>
  <c r="CD70" i="24" s="1"/>
  <c r="CC84" i="14"/>
  <c r="DO84" i="14" s="1"/>
  <c r="FA66" i="14"/>
  <c r="FA68" i="14" s="1"/>
  <c r="GN22" i="14"/>
  <c r="GN190" i="14" s="1"/>
  <c r="FT76" i="14"/>
  <c r="FA22" i="14"/>
  <c r="FT22" i="14" s="1"/>
  <c r="FT190" i="14" s="1"/>
  <c r="FT49" i="14"/>
  <c r="FT60" i="14"/>
  <c r="FT17" i="14"/>
  <c r="FT9" i="14"/>
  <c r="FT11" i="14" s="1"/>
  <c r="FT80" i="14"/>
  <c r="GN25" i="14"/>
  <c r="GN194" i="14" s="1"/>
  <c r="FT52" i="14"/>
  <c r="FT57" i="14"/>
  <c r="FT51" i="14"/>
  <c r="AP34" i="14"/>
  <c r="FT71" i="14"/>
  <c r="HG71" i="14" s="1"/>
  <c r="FT87" i="14"/>
  <c r="FT84" i="14"/>
  <c r="FT15" i="14"/>
  <c r="EH190" i="14"/>
  <c r="EH45" i="14"/>
  <c r="EH50" i="14" s="1"/>
  <c r="FT43" i="14"/>
  <c r="FT45" i="14" s="1"/>
  <c r="V21" i="8"/>
  <c r="EH35" i="14"/>
  <c r="FT33" i="14"/>
  <c r="EH194" i="14"/>
  <c r="FT25" i="14"/>
  <c r="FT194" i="14" s="1"/>
  <c r="CH74" i="8"/>
  <c r="DA62" i="8"/>
  <c r="BP47" i="8"/>
  <c r="CC57" i="14"/>
  <c r="DO57" i="14" s="1"/>
  <c r="DO66" i="14"/>
  <c r="CC5" i="14"/>
  <c r="CC6" i="14" s="1"/>
  <c r="GN23" i="14"/>
  <c r="CV31" i="14"/>
  <c r="CV9" i="14"/>
  <c r="CV7" i="14"/>
  <c r="AP190" i="14"/>
  <c r="AP194" i="14"/>
  <c r="AF84" i="8"/>
  <c r="BG54" i="8"/>
  <c r="DA54" i="8" s="1"/>
  <c r="BY21" i="8"/>
  <c r="BG51" i="8"/>
  <c r="DA51" i="8" s="1"/>
  <c r="BJ45" i="14"/>
  <c r="BJ54" i="14" s="1"/>
  <c r="BJ63" i="14" s="1"/>
  <c r="CR38" i="8"/>
  <c r="DO22" i="14"/>
  <c r="BG81" i="8"/>
  <c r="DA81" i="8" s="1"/>
  <c r="BG19" i="8"/>
  <c r="DA19" i="8" s="1"/>
  <c r="V78" i="14"/>
  <c r="DA78" i="8"/>
  <c r="BG49" i="8"/>
  <c r="DA49" i="8" s="1"/>
  <c r="AF47" i="8"/>
  <c r="AF56" i="8" s="1"/>
  <c r="AF65" i="8" s="1"/>
  <c r="V7" i="14"/>
  <c r="BJ23" i="14"/>
  <c r="BG16" i="8"/>
  <c r="DA16" i="8" s="1"/>
  <c r="BG82" i="8"/>
  <c r="DA82" i="8" s="1"/>
  <c r="DO14" i="14"/>
  <c r="HG14" i="14" s="1"/>
  <c r="V28" i="8"/>
  <c r="DA76" i="8"/>
  <c r="BG10" i="8"/>
  <c r="AP61" i="14"/>
  <c r="AP19" i="14"/>
  <c r="V70" i="8"/>
  <c r="BY11" i="8"/>
  <c r="BP55" i="8"/>
  <c r="BG61" i="8"/>
  <c r="DA61" i="8" s="1"/>
  <c r="BG45" i="8"/>
  <c r="DA45" i="8" s="1"/>
  <c r="AF21" i="8"/>
  <c r="DO51" i="14"/>
  <c r="GN82" i="14"/>
  <c r="BJ82" i="14"/>
  <c r="EH19" i="14"/>
  <c r="AP23" i="14"/>
  <c r="AP28" i="14"/>
  <c r="AP82" i="14"/>
  <c r="AP26" i="14"/>
  <c r="FA45" i="14"/>
  <c r="FA54" i="14" s="1"/>
  <c r="DO43" i="14"/>
  <c r="BJ11" i="14"/>
  <c r="BJ12" i="14" s="1"/>
  <c r="AP45" i="14"/>
  <c r="AP54" i="14" s="1"/>
  <c r="DA75" i="8"/>
  <c r="L28" i="8"/>
  <c r="BG18" i="8"/>
  <c r="DA18" i="8" s="1"/>
  <c r="BJ26" i="14"/>
  <c r="V84" i="8"/>
  <c r="CH27" i="8"/>
  <c r="CH197" i="8" s="1"/>
  <c r="GN35" i="14"/>
  <c r="V56" i="8"/>
  <c r="V65" i="8" s="1"/>
  <c r="BJ28" i="14"/>
  <c r="BJ29" i="14" s="1"/>
  <c r="BG68" i="8"/>
  <c r="DA68" i="8" s="1"/>
  <c r="BP37" i="8"/>
  <c r="AF11" i="8"/>
  <c r="AF12" i="8" s="1"/>
  <c r="BY30" i="8"/>
  <c r="BY38" i="8" s="1"/>
  <c r="EH11" i="14"/>
  <c r="BG59" i="8"/>
  <c r="DA59" i="8" s="1"/>
  <c r="BP84" i="8"/>
  <c r="DA14" i="8"/>
  <c r="GN11" i="14"/>
  <c r="GN12" i="14" s="1"/>
  <c r="EH61" i="14"/>
  <c r="DA36" i="8"/>
  <c r="BP11" i="8"/>
  <c r="DA73" i="8"/>
  <c r="FA61" i="14"/>
  <c r="FA62" i="14" s="1"/>
  <c r="V25" i="14"/>
  <c r="V11" i="8"/>
  <c r="V12" i="8" s="1"/>
  <c r="BY65" i="8"/>
  <c r="L75" i="8"/>
  <c r="V73" i="14"/>
  <c r="L5" i="8"/>
  <c r="V5" i="14"/>
  <c r="L74" i="8"/>
  <c r="V72" i="14"/>
  <c r="CH10" i="8"/>
  <c r="CH11" i="8" s="1"/>
  <c r="BY66" i="8"/>
  <c r="L46" i="8"/>
  <c r="V44" i="14"/>
  <c r="AP11" i="14"/>
  <c r="BP193" i="8"/>
  <c r="CH24" i="8"/>
  <c r="BP30" i="8"/>
  <c r="L35" i="8"/>
  <c r="V33" i="14"/>
  <c r="L9" i="8"/>
  <c r="V9" i="14"/>
  <c r="L44" i="8"/>
  <c r="L174" i="8" s="1"/>
  <c r="V42" i="14"/>
  <c r="CH46" i="8"/>
  <c r="DA46" i="8" s="1"/>
  <c r="L82" i="8"/>
  <c r="V80" i="14"/>
  <c r="CH44" i="8"/>
  <c r="L36" i="8"/>
  <c r="V34" i="14"/>
  <c r="L51" i="8"/>
  <c r="V49" i="14"/>
  <c r="L54" i="8"/>
  <c r="V52" i="14"/>
  <c r="EH64" i="14"/>
  <c r="BG53" i="8"/>
  <c r="DA53" i="8" s="1"/>
  <c r="GN61" i="14"/>
  <c r="L19" i="8"/>
  <c r="V18" i="14"/>
  <c r="L33" i="8"/>
  <c r="V31" i="14"/>
  <c r="GN45" i="14"/>
  <c r="GN54" i="14" s="1"/>
  <c r="GN64" i="14"/>
  <c r="L45" i="8"/>
  <c r="V43" i="14"/>
  <c r="BY84" i="8"/>
  <c r="AF37" i="8"/>
  <c r="L73" i="8"/>
  <c r="V71" i="14"/>
  <c r="L78" i="8"/>
  <c r="V76" i="14"/>
  <c r="EH28" i="14"/>
  <c r="CH84" i="8"/>
  <c r="AF70" i="8"/>
  <c r="V22" i="14"/>
  <c r="L24" i="8"/>
  <c r="BJ6" i="14"/>
  <c r="CR47" i="8"/>
  <c r="CR56" i="8" s="1"/>
  <c r="CR65" i="8" s="1"/>
  <c r="L69" i="8"/>
  <c r="V67" i="14"/>
  <c r="L76" i="8"/>
  <c r="V74" i="14"/>
  <c r="EH82" i="14"/>
  <c r="L16" i="8"/>
  <c r="V15" i="14"/>
  <c r="FA35" i="14"/>
  <c r="FA64" i="14"/>
  <c r="FA82" i="14"/>
  <c r="BJ19" i="14"/>
  <c r="BY70" i="8"/>
  <c r="GN68" i="14"/>
  <c r="L79" i="8"/>
  <c r="V77" i="14"/>
  <c r="V17" i="14"/>
  <c r="L18" i="8"/>
  <c r="L89" i="8"/>
  <c r="V87" i="14"/>
  <c r="L68" i="8"/>
  <c r="V66" i="14"/>
  <c r="L59" i="8"/>
  <c r="V57" i="14"/>
  <c r="L62" i="8"/>
  <c r="V60" i="14"/>
  <c r="DA79" i="8"/>
  <c r="L49" i="8"/>
  <c r="V47" i="14"/>
  <c r="L53" i="8"/>
  <c r="V51" i="14"/>
  <c r="FA19" i="14"/>
  <c r="L10" i="8"/>
  <c r="V10" i="14"/>
  <c r="GN19" i="14"/>
  <c r="L61" i="8"/>
  <c r="V59" i="14"/>
  <c r="DA80" i="8"/>
  <c r="V30" i="8"/>
  <c r="V31" i="8" s="1"/>
  <c r="V193" i="8"/>
  <c r="EH68" i="14"/>
  <c r="L86" i="8"/>
  <c r="V84" i="14"/>
  <c r="BJ68" i="14"/>
  <c r="FA11" i="14"/>
  <c r="BY64" i="8"/>
  <c r="BY67" i="8"/>
  <c r="BP56" i="8"/>
  <c r="BP65" i="8" s="1"/>
  <c r="CH70" i="8"/>
  <c r="AO28" i="8"/>
  <c r="AO197" i="8"/>
  <c r="CH21" i="8"/>
  <c r="BP48" i="8"/>
  <c r="BP50" i="8"/>
  <c r="BP52" i="8"/>
  <c r="DA35" i="8"/>
  <c r="AO47" i="8"/>
  <c r="AO56" i="8" s="1"/>
  <c r="AO70" i="8"/>
  <c r="AO30" i="8"/>
  <c r="AO31" i="8" s="1"/>
  <c r="AO37" i="8"/>
  <c r="AO11" i="8"/>
  <c r="AO12" i="8" s="1"/>
  <c r="BG74" i="8"/>
  <c r="DA74" i="8" s="1"/>
  <c r="AO84" i="8"/>
  <c r="AO63" i="8"/>
  <c r="BG27" i="8"/>
  <c r="BG197" i="8" s="1"/>
  <c r="BG24" i="8"/>
  <c r="BG193" i="8" s="1"/>
  <c r="AO25" i="8"/>
  <c r="BG44" i="8"/>
  <c r="AO21" i="8"/>
  <c r="BG5" i="8"/>
  <c r="AO6" i="8"/>
  <c r="CR39" i="8"/>
  <c r="L177" i="8"/>
  <c r="AP35" i="14" l="1"/>
  <c r="AQ34" i="14"/>
  <c r="GN28" i="14"/>
  <c r="GN29" i="14" s="1"/>
  <c r="V26" i="14"/>
  <c r="FA28" i="14"/>
  <c r="FA36" i="14" s="1"/>
  <c r="HG57" i="14"/>
  <c r="GN26" i="14"/>
  <c r="EH48" i="14"/>
  <c r="EH54" i="14"/>
  <c r="EH63" i="14" s="1"/>
  <c r="EH53" i="14"/>
  <c r="HG15" i="14"/>
  <c r="FT66" i="14"/>
  <c r="HG66" i="14" s="1"/>
  <c r="HG68" i="14" s="1"/>
  <c r="EH46" i="14"/>
  <c r="HG17" i="14"/>
  <c r="DO9" i="14"/>
  <c r="HG9" i="14" s="1"/>
  <c r="AT46" i="24"/>
  <c r="CD46" i="24" s="1"/>
  <c r="CD49" i="24" s="1"/>
  <c r="AF49" i="24"/>
  <c r="AF35" i="24"/>
  <c r="AF65" i="24"/>
  <c r="AT187" i="24"/>
  <c r="AT23" i="24"/>
  <c r="CD22" i="24"/>
  <c r="AF19" i="24"/>
  <c r="AF44" i="24"/>
  <c r="AT42" i="24"/>
  <c r="AT11" i="24"/>
  <c r="AT12" i="24" s="1"/>
  <c r="AT6" i="24"/>
  <c r="CD5" i="24"/>
  <c r="AT35" i="24"/>
  <c r="CD33" i="24"/>
  <c r="CD35" i="24" s="1"/>
  <c r="AF58" i="24"/>
  <c r="AT56" i="24"/>
  <c r="AT81" i="24"/>
  <c r="AF16" i="24"/>
  <c r="AF11" i="24"/>
  <c r="AF12" i="24" s="1"/>
  <c r="AT84" i="24"/>
  <c r="AF79" i="24"/>
  <c r="AT69" i="24"/>
  <c r="AT19" i="24"/>
  <c r="CD14" i="24"/>
  <c r="AT16" i="24"/>
  <c r="AT65" i="24"/>
  <c r="CD63" i="24"/>
  <c r="CD65" i="24" s="1"/>
  <c r="AF191" i="24"/>
  <c r="AF26" i="24"/>
  <c r="AT25" i="24"/>
  <c r="DA63" i="8"/>
  <c r="FA190" i="14"/>
  <c r="CR85" i="8"/>
  <c r="CR88" i="8" s="1"/>
  <c r="DO34" i="14"/>
  <c r="HG34" i="14" s="1"/>
  <c r="CC26" i="14"/>
  <c r="DO7" i="14"/>
  <c r="HG7" i="14" s="1"/>
  <c r="CC61" i="14"/>
  <c r="DO59" i="14"/>
  <c r="DO61" i="14" s="1"/>
  <c r="DO31" i="14"/>
  <c r="HG31" i="14" s="1"/>
  <c r="CC45" i="14"/>
  <c r="CC54" i="14" s="1"/>
  <c r="CC11" i="14"/>
  <c r="CC12" i="14" s="1"/>
  <c r="DO44" i="14"/>
  <c r="HG44" i="14" s="1"/>
  <c r="DO5" i="14"/>
  <c r="HG5" i="14" s="1"/>
  <c r="CC68" i="14"/>
  <c r="DO25" i="14"/>
  <c r="DO194" i="14" s="1"/>
  <c r="CC28" i="14"/>
  <c r="CC29" i="14" s="1"/>
  <c r="CC19" i="14"/>
  <c r="CC82" i="14"/>
  <c r="AP63" i="14"/>
  <c r="CV11" i="14"/>
  <c r="CV36" i="14" s="1"/>
  <c r="CV70" i="14" s="1"/>
  <c r="HG76" i="14"/>
  <c r="AP29" i="14"/>
  <c r="HG18" i="14"/>
  <c r="HG52" i="14"/>
  <c r="FT48" i="14"/>
  <c r="HG84" i="14"/>
  <c r="AP12" i="14"/>
  <c r="HG80" i="14"/>
  <c r="DO23" i="14"/>
  <c r="DO190" i="14"/>
  <c r="BG63" i="8"/>
  <c r="BP38" i="8"/>
  <c r="BP85" i="8" s="1"/>
  <c r="BP87" i="8" s="1"/>
  <c r="HG51" i="14"/>
  <c r="CH47" i="8"/>
  <c r="CH56" i="8" s="1"/>
  <c r="HG43" i="14"/>
  <c r="V194" i="14"/>
  <c r="HG81" i="14"/>
  <c r="AP36" i="14"/>
  <c r="AP37" i="14" s="1"/>
  <c r="BG47" i="8"/>
  <c r="BG56" i="8" s="1"/>
  <c r="DO68" i="14"/>
  <c r="HG60" i="14"/>
  <c r="DO82" i="14"/>
  <c r="FT82" i="14"/>
  <c r="BJ36" i="14"/>
  <c r="BJ37" i="14" s="1"/>
  <c r="BJ38" i="14" s="1"/>
  <c r="EH36" i="14"/>
  <c r="FT50" i="14"/>
  <c r="FT61" i="14"/>
  <c r="BG21" i="8"/>
  <c r="DA37" i="8"/>
  <c r="BY85" i="8"/>
  <c r="BY88" i="8" s="1"/>
  <c r="BY72" i="8"/>
  <c r="BY77" i="8" s="1"/>
  <c r="AF38" i="8"/>
  <c r="L70" i="8"/>
  <c r="V38" i="8"/>
  <c r="V72" i="8" s="1"/>
  <c r="V77" i="8" s="1"/>
  <c r="V35" i="14"/>
  <c r="L84" i="8"/>
  <c r="L63" i="8"/>
  <c r="GN36" i="14"/>
  <c r="GN37" i="14" s="1"/>
  <c r="FT54" i="14"/>
  <c r="FA63" i="14"/>
  <c r="V171" i="14"/>
  <c r="V45" i="14"/>
  <c r="V64" i="14"/>
  <c r="L66" i="8"/>
  <c r="L47" i="8"/>
  <c r="DA84" i="8"/>
  <c r="DA10" i="8"/>
  <c r="V61" i="14"/>
  <c r="L21" i="8"/>
  <c r="GN63" i="14"/>
  <c r="CH193" i="8"/>
  <c r="CH30" i="8"/>
  <c r="CH38" i="8" s="1"/>
  <c r="V6" i="14"/>
  <c r="V11" i="14"/>
  <c r="HG33" i="14"/>
  <c r="FT35" i="14"/>
  <c r="FT28" i="14"/>
  <c r="V19" i="14"/>
  <c r="HG22" i="14"/>
  <c r="HG23" i="14" s="1"/>
  <c r="CR72" i="8"/>
  <c r="L6" i="8"/>
  <c r="L11" i="8"/>
  <c r="L12" i="8" s="1"/>
  <c r="V39" i="8"/>
  <c r="V40" i="8" s="1"/>
  <c r="CH66" i="8"/>
  <c r="HG87" i="14"/>
  <c r="FT46" i="14"/>
  <c r="L37" i="8"/>
  <c r="FT19" i="14"/>
  <c r="FT64" i="14"/>
  <c r="HG49" i="14"/>
  <c r="V23" i="14"/>
  <c r="V190" i="14"/>
  <c r="V28" i="14"/>
  <c r="V68" i="14"/>
  <c r="L193" i="8"/>
  <c r="L25" i="8"/>
  <c r="L30" i="8"/>
  <c r="L31" i="8" s="1"/>
  <c r="V82" i="14"/>
  <c r="CH65" i="8"/>
  <c r="CH52" i="8"/>
  <c r="CH50" i="8"/>
  <c r="CH48" i="8"/>
  <c r="BP57" i="8"/>
  <c r="DA21" i="8"/>
  <c r="BG84" i="8"/>
  <c r="DA44" i="8"/>
  <c r="DA47" i="8" s="1"/>
  <c r="DA50" i="8" s="1"/>
  <c r="AO65" i="8"/>
  <c r="BG25" i="8"/>
  <c r="BG30" i="8"/>
  <c r="BG31" i="8" s="1"/>
  <c r="DA24" i="8"/>
  <c r="DA193" i="8" s="1"/>
  <c r="AO38" i="8"/>
  <c r="DA27" i="8"/>
  <c r="DA197" i="8" s="1"/>
  <c r="BG28" i="8"/>
  <c r="DA5" i="8"/>
  <c r="BG6" i="8"/>
  <c r="CR87" i="8"/>
  <c r="CR40" i="8"/>
  <c r="AF39" i="8"/>
  <c r="AF85" i="8"/>
  <c r="AF72" i="8"/>
  <c r="AF77" i="8" s="1"/>
  <c r="HG42" i="14"/>
  <c r="DO19" i="14"/>
  <c r="V48" i="14" l="1"/>
  <c r="FT68" i="14"/>
  <c r="EH55" i="14"/>
  <c r="AP70" i="14"/>
  <c r="AP75" i="14" s="1"/>
  <c r="HG19" i="14"/>
  <c r="AT49" i="24"/>
  <c r="AF52" i="24"/>
  <c r="AF60" i="24" s="1"/>
  <c r="AT44" i="24"/>
  <c r="CD42" i="24"/>
  <c r="AT191" i="24"/>
  <c r="CD25" i="24"/>
  <c r="CD28" i="24" s="1"/>
  <c r="CD29" i="24" s="1"/>
  <c r="AT26" i="24"/>
  <c r="AT79" i="24"/>
  <c r="CD69" i="24"/>
  <c r="CD79" i="24" s="1"/>
  <c r="AT58" i="24"/>
  <c r="CD56" i="24"/>
  <c r="AT20" i="24"/>
  <c r="AF36" i="24"/>
  <c r="AF20" i="24"/>
  <c r="CD84" i="24"/>
  <c r="CD187" i="24"/>
  <c r="CD189" i="24" s="1"/>
  <c r="CD24" i="24" s="1"/>
  <c r="CD23" i="24"/>
  <c r="CD11" i="24"/>
  <c r="CD12" i="24" s="1"/>
  <c r="CD6" i="24"/>
  <c r="AT28" i="24"/>
  <c r="AT29" i="24" s="1"/>
  <c r="CD16" i="24"/>
  <c r="CD19" i="24"/>
  <c r="CD81" i="24"/>
  <c r="BP72" i="8"/>
  <c r="BP77" i="8" s="1"/>
  <c r="HG59" i="14"/>
  <c r="HG61" i="14" s="1"/>
  <c r="DO35" i="14"/>
  <c r="HG35" i="14"/>
  <c r="CV83" i="14"/>
  <c r="CV86" i="14" s="1"/>
  <c r="CV89" i="14" s="1"/>
  <c r="HG25" i="14"/>
  <c r="HG194" i="14" s="1"/>
  <c r="HG196" i="14" s="1"/>
  <c r="HG27" i="14" s="1"/>
  <c r="CC63" i="14"/>
  <c r="DO6" i="14"/>
  <c r="DO45" i="14"/>
  <c r="DO54" i="14" s="1"/>
  <c r="DO63" i="14" s="1"/>
  <c r="DO11" i="14"/>
  <c r="DO12" i="14" s="1"/>
  <c r="DO28" i="14"/>
  <c r="DO29" i="14" s="1"/>
  <c r="DO26" i="14"/>
  <c r="CC36" i="14"/>
  <c r="CC37" i="14" s="1"/>
  <c r="CC38" i="14" s="1"/>
  <c r="HG82" i="14"/>
  <c r="AP83" i="14"/>
  <c r="AP85" i="14" s="1"/>
  <c r="BG65" i="8"/>
  <c r="BY87" i="8"/>
  <c r="BJ83" i="14"/>
  <c r="BJ86" i="14" s="1"/>
  <c r="BJ89" i="14" s="1"/>
  <c r="V85" i="8"/>
  <c r="V88" i="8" s="1"/>
  <c r="V91" i="8" s="1"/>
  <c r="V106" i="8" s="1"/>
  <c r="BJ70" i="14"/>
  <c r="BJ75" i="14" s="1"/>
  <c r="EH83" i="14"/>
  <c r="EH86" i="14" s="1"/>
  <c r="EH89" i="14" s="1"/>
  <c r="EH70" i="14"/>
  <c r="EH75" i="14" s="1"/>
  <c r="FT63" i="14"/>
  <c r="GN83" i="14"/>
  <c r="GN86" i="14" s="1"/>
  <c r="HG190" i="14"/>
  <c r="HG192" i="14" s="1"/>
  <c r="HG24" i="14" s="1"/>
  <c r="BP88" i="8"/>
  <c r="BP91" i="8" s="1"/>
  <c r="GN70" i="14"/>
  <c r="FT36" i="14"/>
  <c r="CH85" i="8"/>
  <c r="CH88" i="8" s="1"/>
  <c r="CH72" i="8"/>
  <c r="CH77" i="8" s="1"/>
  <c r="V12" i="14"/>
  <c r="FA83" i="14"/>
  <c r="FA70" i="14"/>
  <c r="FA75" i="14" s="1"/>
  <c r="L48" i="8"/>
  <c r="L52" i="8"/>
  <c r="L56" i="8"/>
  <c r="L65" i="8" s="1"/>
  <c r="V36" i="14"/>
  <c r="L50" i="8"/>
  <c r="V54" i="14"/>
  <c r="V50" i="14"/>
  <c r="V46" i="14"/>
  <c r="V29" i="14"/>
  <c r="L38" i="8"/>
  <c r="DA52" i="8"/>
  <c r="DA56" i="8"/>
  <c r="DA65" i="8" s="1"/>
  <c r="DA48" i="8"/>
  <c r="AO85" i="8"/>
  <c r="AO87" i="8" s="1"/>
  <c r="DA66" i="8"/>
  <c r="AO39" i="8"/>
  <c r="AO72" i="8"/>
  <c r="AO77" i="8" s="1"/>
  <c r="DA28" i="8"/>
  <c r="DA30" i="8"/>
  <c r="DA31" i="8" s="1"/>
  <c r="DA25" i="8"/>
  <c r="DA6" i="8"/>
  <c r="CR91" i="8"/>
  <c r="CR90" i="8"/>
  <c r="BY91" i="8"/>
  <c r="BY90" i="8"/>
  <c r="AF87" i="8"/>
  <c r="AF88" i="8"/>
  <c r="AF40" i="8"/>
  <c r="HG45" i="14"/>
  <c r="HG6" i="14"/>
  <c r="HG11" i="14"/>
  <c r="GN38" i="14"/>
  <c r="AP38" i="14"/>
  <c r="AT52" i="24" l="1"/>
  <c r="AT60" i="24" s="1"/>
  <c r="CD58" i="24"/>
  <c r="CD61" i="24"/>
  <c r="CD36" i="24"/>
  <c r="CD20" i="24"/>
  <c r="AF80" i="24"/>
  <c r="AF67" i="24"/>
  <c r="AF72" i="24" s="1"/>
  <c r="AF37" i="24"/>
  <c r="CD191" i="24"/>
  <c r="CD193" i="24" s="1"/>
  <c r="CD27" i="24" s="1"/>
  <c r="CD26" i="24"/>
  <c r="AT36" i="24"/>
  <c r="CD44" i="24"/>
  <c r="CD52" i="24" s="1"/>
  <c r="BP92" i="8"/>
  <c r="HG64" i="14"/>
  <c r="AP86" i="14"/>
  <c r="AP89" i="14" s="1"/>
  <c r="HG28" i="14"/>
  <c r="HG29" i="14" s="1"/>
  <c r="HG26" i="14"/>
  <c r="DO36" i="14"/>
  <c r="DO83" i="14" s="1"/>
  <c r="DO86" i="14" s="1"/>
  <c r="DO89" i="14" s="1"/>
  <c r="CC83" i="14"/>
  <c r="CC85" i="14" s="1"/>
  <c r="CC70" i="14"/>
  <c r="CC75" i="14" s="1"/>
  <c r="FT83" i="14"/>
  <c r="FT86" i="14" s="1"/>
  <c r="GN85" i="14"/>
  <c r="EH88" i="14"/>
  <c r="FT70" i="14"/>
  <c r="CR92" i="8"/>
  <c r="V87" i="8"/>
  <c r="V90" i="8"/>
  <c r="BJ88" i="14"/>
  <c r="BJ85" i="14"/>
  <c r="EH85" i="14"/>
  <c r="BP94" i="8"/>
  <c r="BP120" i="8" s="1"/>
  <c r="BP90" i="8"/>
  <c r="CH87" i="8"/>
  <c r="V37" i="14"/>
  <c r="BJ90" i="14"/>
  <c r="V63" i="14"/>
  <c r="EH90" i="14"/>
  <c r="L72" i="8"/>
  <c r="L85" i="8"/>
  <c r="L39" i="8"/>
  <c r="L40" i="8" s="1"/>
  <c r="FA86" i="14"/>
  <c r="FA85" i="14"/>
  <c r="V92" i="8"/>
  <c r="CH91" i="8"/>
  <c r="CH92" i="8" s="1"/>
  <c r="CH90" i="8"/>
  <c r="BY92" i="8"/>
  <c r="AO40" i="8"/>
  <c r="AO88" i="8"/>
  <c r="AO90" i="8" s="1"/>
  <c r="BY94" i="8"/>
  <c r="AF91" i="8"/>
  <c r="AF92" i="8" s="1"/>
  <c r="AF90" i="8"/>
  <c r="V94" i="8"/>
  <c r="V120" i="8" s="1"/>
  <c r="HG54" i="14"/>
  <c r="HG63" i="14" s="1"/>
  <c r="HG48" i="14"/>
  <c r="HG46" i="14"/>
  <c r="HG50" i="14"/>
  <c r="HG12" i="14"/>
  <c r="GN89" i="14"/>
  <c r="GN88" i="14"/>
  <c r="EH92" i="14"/>
  <c r="EH118" i="14" s="1"/>
  <c r="U47" i="14"/>
  <c r="CU67" i="14"/>
  <c r="AF38" i="24" l="1"/>
  <c r="AF39" i="24"/>
  <c r="AF83" i="24"/>
  <c r="AF82" i="24"/>
  <c r="CD60" i="24"/>
  <c r="CD80" i="24" s="1"/>
  <c r="AT80" i="24"/>
  <c r="AT67" i="24"/>
  <c r="AT72" i="24" s="1"/>
  <c r="AT37" i="24"/>
  <c r="CD37" i="24"/>
  <c r="GN90" i="14"/>
  <c r="FT85" i="14"/>
  <c r="AP88" i="14"/>
  <c r="HG36" i="14"/>
  <c r="HG37" i="14" s="1"/>
  <c r="CC86" i="14"/>
  <c r="CC88" i="14" s="1"/>
  <c r="DO37" i="14"/>
  <c r="DO38" i="14" s="1"/>
  <c r="DO70" i="14"/>
  <c r="DO75" i="14" s="1"/>
  <c r="FT75" i="14"/>
  <c r="AP90" i="14"/>
  <c r="FA89" i="14"/>
  <c r="FA88" i="14"/>
  <c r="V70" i="14"/>
  <c r="L87" i="8"/>
  <c r="L88" i="8"/>
  <c r="V38" i="14"/>
  <c r="V83" i="14"/>
  <c r="L77" i="8"/>
  <c r="FT89" i="14"/>
  <c r="FT88" i="14"/>
  <c r="CH94" i="8"/>
  <c r="AO91" i="8"/>
  <c r="AO92" i="8" s="1"/>
  <c r="DO88" i="14"/>
  <c r="DO85" i="14"/>
  <c r="L187" i="21"/>
  <c r="CH187" i="21" s="1"/>
  <c r="L186" i="21"/>
  <c r="L182" i="21"/>
  <c r="CS182" i="21" s="1"/>
  <c r="L181" i="21"/>
  <c r="CS181" i="21" s="1"/>
  <c r="L180" i="21"/>
  <c r="CS180" i="21" s="1"/>
  <c r="L178" i="21"/>
  <c r="DB178" i="21" s="1"/>
  <c r="L177" i="21"/>
  <c r="AO177" i="21" s="1"/>
  <c r="L170" i="21"/>
  <c r="AX170" i="21" s="1"/>
  <c r="L162" i="21"/>
  <c r="DB162" i="21" s="1"/>
  <c r="L161" i="21"/>
  <c r="BG161" i="21" s="1"/>
  <c r="L160" i="21"/>
  <c r="DB160" i="21" s="1"/>
  <c r="L159" i="21"/>
  <c r="CH159" i="21" s="1"/>
  <c r="L156" i="21"/>
  <c r="AX156" i="21" s="1"/>
  <c r="AX155" i="21" s="1"/>
  <c r="L152" i="21"/>
  <c r="BY152" i="21" s="1"/>
  <c r="L151" i="21"/>
  <c r="CH151" i="21" s="1"/>
  <c r="L146" i="21"/>
  <c r="AF146" i="21" s="1"/>
  <c r="AF145" i="21" s="1"/>
  <c r="L143" i="21"/>
  <c r="BY143" i="21" s="1"/>
  <c r="L142" i="21"/>
  <c r="CS142" i="21" s="1"/>
  <c r="L141" i="21"/>
  <c r="CS141" i="21" s="1"/>
  <c r="L140" i="21"/>
  <c r="AO140" i="21" s="1"/>
  <c r="L139" i="21"/>
  <c r="V139" i="21" s="1"/>
  <c r="L138" i="21"/>
  <c r="BG138" i="21" s="1"/>
  <c r="L137" i="21"/>
  <c r="CS137" i="21" s="1"/>
  <c r="L129" i="21"/>
  <c r="BY129" i="21" s="1"/>
  <c r="L128" i="21"/>
  <c r="CH128" i="21" s="1"/>
  <c r="L127" i="21"/>
  <c r="DB127" i="21" s="1"/>
  <c r="L124" i="21"/>
  <c r="CS124" i="21" s="1"/>
  <c r="CS123" i="21" s="1"/>
  <c r="L116" i="21"/>
  <c r="CS116" i="21" s="1"/>
  <c r="L115" i="21"/>
  <c r="AO115" i="21" s="1"/>
  <c r="L113" i="21"/>
  <c r="CS113" i="21" s="1"/>
  <c r="L111" i="21"/>
  <c r="CH111" i="21" s="1"/>
  <c r="L110" i="21"/>
  <c r="CS110" i="21" s="1"/>
  <c r="L108" i="21"/>
  <c r="AF108" i="21" s="1"/>
  <c r="L98" i="21"/>
  <c r="L100" i="21"/>
  <c r="L101" i="21"/>
  <c r="L97" i="21"/>
  <c r="AX87" i="21"/>
  <c r="AT87" i="21"/>
  <c r="AR87" i="21"/>
  <c r="AX84" i="21"/>
  <c r="AV84" i="21"/>
  <c r="AT84" i="21"/>
  <c r="AR84" i="21"/>
  <c r="AX81" i="21"/>
  <c r="AV81" i="21"/>
  <c r="AT81" i="21"/>
  <c r="AR81" i="21"/>
  <c r="AX80" i="21"/>
  <c r="AV80" i="21"/>
  <c r="AT80" i="21"/>
  <c r="AR80" i="21"/>
  <c r="AX79" i="21"/>
  <c r="AV79" i="21"/>
  <c r="AT79" i="21"/>
  <c r="AR79" i="21"/>
  <c r="AX78" i="21"/>
  <c r="AV78" i="21"/>
  <c r="AT78" i="21"/>
  <c r="AR78" i="21"/>
  <c r="AX77" i="21"/>
  <c r="AV77" i="21"/>
  <c r="AT77" i="21"/>
  <c r="AR77" i="21"/>
  <c r="AX76" i="21"/>
  <c r="AV76" i="21"/>
  <c r="AT76" i="21"/>
  <c r="AR76" i="21"/>
  <c r="AX74" i="21"/>
  <c r="AV74" i="21"/>
  <c r="AT74" i="21"/>
  <c r="AR74" i="21"/>
  <c r="AX73" i="21"/>
  <c r="AV73" i="21"/>
  <c r="AT73" i="21"/>
  <c r="AR73" i="21"/>
  <c r="AX72" i="21"/>
  <c r="AV72" i="21"/>
  <c r="AT72" i="21"/>
  <c r="AR72" i="21"/>
  <c r="CO71" i="21"/>
  <c r="CM71" i="21"/>
  <c r="BU71" i="21"/>
  <c r="BS71" i="21"/>
  <c r="BL71" i="21"/>
  <c r="BJ71" i="21"/>
  <c r="AX71" i="21"/>
  <c r="AV71" i="21"/>
  <c r="AT71" i="21"/>
  <c r="AR71" i="21"/>
  <c r="AK71" i="21"/>
  <c r="AI71" i="21"/>
  <c r="AB71" i="21"/>
  <c r="Z71" i="21"/>
  <c r="R71" i="21"/>
  <c r="P71" i="21"/>
  <c r="AX66" i="21"/>
  <c r="AV66" i="21"/>
  <c r="AT66" i="21"/>
  <c r="AR66" i="21"/>
  <c r="AX60" i="21"/>
  <c r="AV60" i="21"/>
  <c r="AT60" i="21"/>
  <c r="AR60" i="21"/>
  <c r="AX59" i="21"/>
  <c r="AV59" i="21"/>
  <c r="AT59" i="21"/>
  <c r="AR59" i="21"/>
  <c r="AX57" i="21"/>
  <c r="AV57" i="21"/>
  <c r="AT57" i="21"/>
  <c r="AR57" i="21"/>
  <c r="AX52" i="21"/>
  <c r="AV52" i="21"/>
  <c r="AT52" i="21"/>
  <c r="AR52" i="21"/>
  <c r="AX51" i="21"/>
  <c r="AV51" i="21"/>
  <c r="AT51" i="21"/>
  <c r="AR51" i="21"/>
  <c r="AX49" i="21"/>
  <c r="AV49" i="21"/>
  <c r="AT49" i="21"/>
  <c r="AR49" i="21"/>
  <c r="AX47" i="21"/>
  <c r="AV47" i="21"/>
  <c r="AT47" i="21"/>
  <c r="AR47" i="21"/>
  <c r="AX44" i="21"/>
  <c r="AV44" i="21"/>
  <c r="AT44" i="21"/>
  <c r="AR44" i="21"/>
  <c r="AX43" i="21"/>
  <c r="AV43" i="21"/>
  <c r="AT43" i="21"/>
  <c r="AR43" i="21"/>
  <c r="AX42" i="21"/>
  <c r="AV42" i="21"/>
  <c r="AT42" i="21"/>
  <c r="AR42" i="21"/>
  <c r="AX34" i="21"/>
  <c r="AV34" i="21"/>
  <c r="AT34" i="21"/>
  <c r="AR34" i="21"/>
  <c r="AX33" i="21"/>
  <c r="AV33" i="21"/>
  <c r="AT33" i="21"/>
  <c r="AR33" i="21"/>
  <c r="AX25" i="21"/>
  <c r="AX194" i="21" s="1"/>
  <c r="AV25" i="21"/>
  <c r="AV194" i="21" s="1"/>
  <c r="AT25" i="21"/>
  <c r="AT194" i="21" s="1"/>
  <c r="AR25" i="21"/>
  <c r="AR194" i="21" s="1"/>
  <c r="AX22" i="21"/>
  <c r="AX190" i="21" s="1"/>
  <c r="AV22" i="21"/>
  <c r="AV190" i="21" s="1"/>
  <c r="AT22" i="21"/>
  <c r="AT190" i="21" s="1"/>
  <c r="AR22" i="21"/>
  <c r="AR190" i="21" s="1"/>
  <c r="AX18" i="21"/>
  <c r="AV18" i="21"/>
  <c r="AT18" i="21"/>
  <c r="AR18" i="21"/>
  <c r="AX17" i="21"/>
  <c r="AV17" i="21"/>
  <c r="AT17" i="21"/>
  <c r="AR17" i="21"/>
  <c r="AX15" i="21"/>
  <c r="AV15" i="21"/>
  <c r="AT15" i="21"/>
  <c r="AR15" i="21"/>
  <c r="AX14" i="21"/>
  <c r="AV14" i="21"/>
  <c r="AT14" i="21"/>
  <c r="AR14" i="21"/>
  <c r="AX10" i="21"/>
  <c r="AV10" i="21"/>
  <c r="AT10" i="21"/>
  <c r="AR10" i="21"/>
  <c r="AX5" i="21"/>
  <c r="DA195" i="21"/>
  <c r="CY195" i="21"/>
  <c r="CW195" i="21"/>
  <c r="CU195" i="21"/>
  <c r="CY194" i="21"/>
  <c r="CY196" i="21" s="1"/>
  <c r="CW194" i="21"/>
  <c r="CW196" i="21" s="1"/>
  <c r="CU194" i="21"/>
  <c r="DA191" i="21"/>
  <c r="CY191" i="21"/>
  <c r="CW191" i="21"/>
  <c r="CU191" i="21"/>
  <c r="CY190" i="21"/>
  <c r="CW190" i="21"/>
  <c r="CU190" i="21"/>
  <c r="DA187" i="21"/>
  <c r="CY187" i="21"/>
  <c r="CW187" i="21"/>
  <c r="CU187" i="21"/>
  <c r="DA186" i="21"/>
  <c r="CY186" i="21"/>
  <c r="CW186" i="21"/>
  <c r="CU186" i="21"/>
  <c r="DA182" i="21"/>
  <c r="CY182" i="21"/>
  <c r="CW182" i="21"/>
  <c r="CU182" i="21"/>
  <c r="DA181" i="21"/>
  <c r="CY181" i="21"/>
  <c r="CW181" i="21"/>
  <c r="CU181" i="21"/>
  <c r="DA180" i="21"/>
  <c r="CY180" i="21"/>
  <c r="CW180" i="21"/>
  <c r="CU180" i="21"/>
  <c r="DB179" i="21"/>
  <c r="DA179" i="21"/>
  <c r="CZ179" i="21"/>
  <c r="CX179" i="21"/>
  <c r="DA178" i="21"/>
  <c r="CY178" i="21"/>
  <c r="CW178" i="21"/>
  <c r="CW176" i="21" s="1"/>
  <c r="CU178" i="21"/>
  <c r="DA177" i="21"/>
  <c r="DA176" i="21" s="1"/>
  <c r="CY177" i="21"/>
  <c r="CY176" i="21" s="1"/>
  <c r="CW177" i="21"/>
  <c r="CU177" i="21"/>
  <c r="CU176" i="21"/>
  <c r="DA170" i="21"/>
  <c r="DA168" i="21" s="1"/>
  <c r="CY170" i="21"/>
  <c r="CW170" i="21"/>
  <c r="CU170" i="21"/>
  <c r="DA169" i="21"/>
  <c r="CY169" i="21"/>
  <c r="CY168" i="21" s="1"/>
  <c r="CW169" i="21"/>
  <c r="CU169" i="21"/>
  <c r="CU168" i="21" s="1"/>
  <c r="DA162" i="21"/>
  <c r="CY162" i="21"/>
  <c r="CW162" i="21"/>
  <c r="CU162" i="21"/>
  <c r="DA161" i="21"/>
  <c r="CY161" i="21"/>
  <c r="CW161" i="21"/>
  <c r="CU161" i="21"/>
  <c r="DA160" i="21"/>
  <c r="CY160" i="21"/>
  <c r="CW160" i="21"/>
  <c r="CU160" i="21"/>
  <c r="DA159" i="21"/>
  <c r="DA158" i="21" s="1"/>
  <c r="CY159" i="21"/>
  <c r="CY158" i="21" s="1"/>
  <c r="CW159" i="21"/>
  <c r="CW158" i="21" s="1"/>
  <c r="CU159" i="21"/>
  <c r="CU158" i="21" s="1"/>
  <c r="DA156" i="21"/>
  <c r="DA155" i="21" s="1"/>
  <c r="CY156" i="21"/>
  <c r="CY155" i="21" s="1"/>
  <c r="CW156" i="21"/>
  <c r="CW155" i="21" s="1"/>
  <c r="CW164" i="21" s="1"/>
  <c r="CU156" i="21"/>
  <c r="CU155" i="21" s="1"/>
  <c r="DA152" i="21"/>
  <c r="DA150" i="21" s="1"/>
  <c r="CY152" i="21"/>
  <c r="CW152" i="21"/>
  <c r="CU152" i="21"/>
  <c r="DA151" i="21"/>
  <c r="CY151" i="21"/>
  <c r="CW151" i="21"/>
  <c r="CU151" i="21"/>
  <c r="CU150" i="21" s="1"/>
  <c r="CY150" i="21"/>
  <c r="DA146" i="21"/>
  <c r="CY146" i="21"/>
  <c r="CY145" i="21" s="1"/>
  <c r="CW146" i="21"/>
  <c r="CW145" i="21" s="1"/>
  <c r="CU146" i="21"/>
  <c r="DA145" i="21"/>
  <c r="CU145" i="21"/>
  <c r="DA143" i="21"/>
  <c r="CY143" i="21"/>
  <c r="CW143" i="21"/>
  <c r="CU143" i="21"/>
  <c r="DA142" i="21"/>
  <c r="CY142" i="21"/>
  <c r="CW142" i="21"/>
  <c r="CU142" i="21"/>
  <c r="DA141" i="21"/>
  <c r="CY141" i="21"/>
  <c r="CW141" i="21"/>
  <c r="CU141" i="21"/>
  <c r="DA140" i="21"/>
  <c r="CY140" i="21"/>
  <c r="CW140" i="21"/>
  <c r="CU140" i="21"/>
  <c r="DA139" i="21"/>
  <c r="CY139" i="21"/>
  <c r="CW139" i="21"/>
  <c r="CU139" i="21"/>
  <c r="DA138" i="21"/>
  <c r="CY138" i="21"/>
  <c r="CW138" i="21"/>
  <c r="CU138" i="21"/>
  <c r="DA137" i="21"/>
  <c r="DA136" i="21" s="1"/>
  <c r="CY137" i="21"/>
  <c r="CW137" i="21"/>
  <c r="CU137" i="21"/>
  <c r="CY136" i="21"/>
  <c r="CY148" i="21" s="1"/>
  <c r="CY118" i="21"/>
  <c r="CW118" i="21"/>
  <c r="CU118" i="21"/>
  <c r="CY117" i="21"/>
  <c r="CW117" i="21"/>
  <c r="CU117" i="21"/>
  <c r="CR195" i="21"/>
  <c r="CP195" i="21"/>
  <c r="CN195" i="21"/>
  <c r="CL195" i="21"/>
  <c r="CR194" i="21"/>
  <c r="CP194" i="21"/>
  <c r="CN194" i="21"/>
  <c r="CN196" i="21" s="1"/>
  <c r="CL194" i="21"/>
  <c r="CL196" i="21" s="1"/>
  <c r="CR191" i="21"/>
  <c r="CP191" i="21"/>
  <c r="CN191" i="21"/>
  <c r="CL191" i="21"/>
  <c r="CR190" i="21"/>
  <c r="CR192" i="21" s="1"/>
  <c r="CP190" i="21"/>
  <c r="CN190" i="21"/>
  <c r="CL190" i="21"/>
  <c r="CL192" i="21" s="1"/>
  <c r="CR187" i="21"/>
  <c r="CP187" i="21"/>
  <c r="CN187" i="21"/>
  <c r="CL187" i="21"/>
  <c r="CR186" i="21"/>
  <c r="CP186" i="21"/>
  <c r="CN186" i="21"/>
  <c r="CL186" i="21"/>
  <c r="CR182" i="21"/>
  <c r="CP182" i="21"/>
  <c r="CN182" i="21"/>
  <c r="CL182" i="21"/>
  <c r="CR181" i="21"/>
  <c r="CP181" i="21"/>
  <c r="CN181" i="21"/>
  <c r="CL181" i="21"/>
  <c r="CR180" i="21"/>
  <c r="CP180" i="21"/>
  <c r="CN180" i="21"/>
  <c r="CL180" i="21"/>
  <c r="CS179" i="21"/>
  <c r="CR179" i="21"/>
  <c r="CQ179" i="21"/>
  <c r="CO179" i="21"/>
  <c r="CR178" i="21"/>
  <c r="CP178" i="21"/>
  <c r="CN178" i="21"/>
  <c r="CL178" i="21"/>
  <c r="CR177" i="21"/>
  <c r="CR176" i="21" s="1"/>
  <c r="CP177" i="21"/>
  <c r="CN177" i="21"/>
  <c r="CL177" i="21"/>
  <c r="CR170" i="21"/>
  <c r="CP170" i="21"/>
  <c r="CN170" i="21"/>
  <c r="CL170" i="21"/>
  <c r="CR169" i="21"/>
  <c r="CR168" i="21" s="1"/>
  <c r="CP169" i="21"/>
  <c r="CP168" i="21" s="1"/>
  <c r="CN169" i="21"/>
  <c r="CL169" i="21"/>
  <c r="CR162" i="21"/>
  <c r="CP162" i="21"/>
  <c r="CN162" i="21"/>
  <c r="CL162" i="21"/>
  <c r="CR161" i="21"/>
  <c r="CP161" i="21"/>
  <c r="CN161" i="21"/>
  <c r="CL161" i="21"/>
  <c r="CR160" i="21"/>
  <c r="CP160" i="21"/>
  <c r="CN160" i="21"/>
  <c r="CL160" i="21"/>
  <c r="CR159" i="21"/>
  <c r="CR158" i="21" s="1"/>
  <c r="CP159" i="21"/>
  <c r="CN159" i="21"/>
  <c r="CL159" i="21"/>
  <c r="CP158" i="21"/>
  <c r="CL158" i="21"/>
  <c r="CR156" i="21"/>
  <c r="CR155" i="21" s="1"/>
  <c r="CP156" i="21"/>
  <c r="CP155" i="21" s="1"/>
  <c r="CP164" i="21" s="1"/>
  <c r="CN156" i="21"/>
  <c r="CN155" i="21" s="1"/>
  <c r="CL156" i="21"/>
  <c r="CL155" i="21"/>
  <c r="CR152" i="21"/>
  <c r="CP152" i="21"/>
  <c r="CN152" i="21"/>
  <c r="CL152" i="21"/>
  <c r="CR151" i="21"/>
  <c r="CP151" i="21"/>
  <c r="CP150" i="21" s="1"/>
  <c r="CN151" i="21"/>
  <c r="CL151" i="21"/>
  <c r="CR146" i="21"/>
  <c r="CR145" i="21" s="1"/>
  <c r="CP146" i="21"/>
  <c r="CP145" i="21" s="1"/>
  <c r="CN146" i="21"/>
  <c r="CN145" i="21" s="1"/>
  <c r="CL146" i="21"/>
  <c r="CL145" i="21" s="1"/>
  <c r="CR143" i="21"/>
  <c r="CP143" i="21"/>
  <c r="CN143" i="21"/>
  <c r="CL143" i="21"/>
  <c r="CR142" i="21"/>
  <c r="CP142" i="21"/>
  <c r="CN142" i="21"/>
  <c r="CL142" i="21"/>
  <c r="CR141" i="21"/>
  <c r="CP141" i="21"/>
  <c r="CN141" i="21"/>
  <c r="CL141" i="21"/>
  <c r="CR140" i="21"/>
  <c r="CP140" i="21"/>
  <c r="CN140" i="21"/>
  <c r="CL140" i="21"/>
  <c r="CR139" i="21"/>
  <c r="CP139" i="21"/>
  <c r="CN139" i="21"/>
  <c r="CL139" i="21"/>
  <c r="CR138" i="21"/>
  <c r="CP138" i="21"/>
  <c r="CN138" i="21"/>
  <c r="CL138" i="21"/>
  <c r="CR137" i="21"/>
  <c r="CR136" i="21" s="1"/>
  <c r="CP137" i="21"/>
  <c r="CN137" i="21"/>
  <c r="CL137" i="21"/>
  <c r="CS118" i="21"/>
  <c r="CR118" i="21"/>
  <c r="CQ118" i="21"/>
  <c r="CP118" i="21"/>
  <c r="CO118" i="21"/>
  <c r="CN118" i="21"/>
  <c r="CM118" i="21"/>
  <c r="CL118" i="21"/>
  <c r="CS117" i="21"/>
  <c r="CR117" i="21"/>
  <c r="CQ117" i="21"/>
  <c r="CP117" i="21"/>
  <c r="CO117" i="21"/>
  <c r="CN117" i="21"/>
  <c r="CM117" i="21"/>
  <c r="CL117" i="21"/>
  <c r="CG195" i="21"/>
  <c r="CE195" i="21"/>
  <c r="CC195" i="21"/>
  <c r="CA195" i="21"/>
  <c r="CE194" i="21"/>
  <c r="CE196" i="21" s="1"/>
  <c r="CC194" i="21"/>
  <c r="CA194" i="21"/>
  <c r="CA196" i="21" s="1"/>
  <c r="CG191" i="21"/>
  <c r="CE191" i="21"/>
  <c r="CC191" i="21"/>
  <c r="CA191" i="21"/>
  <c r="CE190" i="21"/>
  <c r="CC190" i="21"/>
  <c r="CA190" i="21"/>
  <c r="CA192" i="21" s="1"/>
  <c r="CG187" i="21"/>
  <c r="CE187" i="21"/>
  <c r="CC187" i="21"/>
  <c r="CA187" i="21"/>
  <c r="CG186" i="21"/>
  <c r="CE186" i="21"/>
  <c r="CC186" i="21"/>
  <c r="CA186" i="21"/>
  <c r="CG182" i="21"/>
  <c r="CE182" i="21"/>
  <c r="CC182" i="21"/>
  <c r="CA182" i="21"/>
  <c r="CG181" i="21"/>
  <c r="CE181" i="21"/>
  <c r="CC181" i="21"/>
  <c r="CA181" i="21"/>
  <c r="CG180" i="21"/>
  <c r="CE180" i="21"/>
  <c r="CC180" i="21"/>
  <c r="CA180" i="21"/>
  <c r="CH179" i="21"/>
  <c r="CG179" i="21"/>
  <c r="CF179" i="21"/>
  <c r="CD179" i="21"/>
  <c r="CG178" i="21"/>
  <c r="CE178" i="21"/>
  <c r="CC178" i="21"/>
  <c r="CA178" i="21"/>
  <c r="CG177" i="21"/>
  <c r="CG176" i="21" s="1"/>
  <c r="CE177" i="21"/>
  <c r="CC177" i="21"/>
  <c r="CC176" i="21" s="1"/>
  <c r="CA177" i="21"/>
  <c r="CA176" i="21"/>
  <c r="CG170" i="21"/>
  <c r="CE170" i="21"/>
  <c r="CC170" i="21"/>
  <c r="CA170" i="21"/>
  <c r="CG169" i="21"/>
  <c r="CE169" i="21"/>
  <c r="CE168" i="21" s="1"/>
  <c r="CC169" i="21"/>
  <c r="CA169" i="21"/>
  <c r="CA168" i="21" s="1"/>
  <c r="CG168" i="21"/>
  <c r="CG162" i="21"/>
  <c r="CE162" i="21"/>
  <c r="CC162" i="21"/>
  <c r="CA162" i="21"/>
  <c r="CG161" i="21"/>
  <c r="CE161" i="21"/>
  <c r="CC161" i="21"/>
  <c r="CA161" i="21"/>
  <c r="CG160" i="21"/>
  <c r="CE160" i="21"/>
  <c r="CC160" i="21"/>
  <c r="CA160" i="21"/>
  <c r="CG159" i="21"/>
  <c r="CG158" i="21" s="1"/>
  <c r="CE159" i="21"/>
  <c r="CE158" i="21" s="1"/>
  <c r="CC159" i="21"/>
  <c r="CC158" i="21" s="1"/>
  <c r="CA159" i="21"/>
  <c r="CA158" i="21" s="1"/>
  <c r="CG156" i="21"/>
  <c r="CG155" i="21" s="1"/>
  <c r="CE156" i="21"/>
  <c r="CC156" i="21"/>
  <c r="CA156" i="21"/>
  <c r="CA155" i="21" s="1"/>
  <c r="CA164" i="21" s="1"/>
  <c r="CE155" i="21"/>
  <c r="CC155" i="21"/>
  <c r="CG152" i="21"/>
  <c r="CE152" i="21"/>
  <c r="CC152" i="21"/>
  <c r="CA152" i="21"/>
  <c r="CG151" i="21"/>
  <c r="CE151" i="21"/>
  <c r="CC151" i="21"/>
  <c r="CC150" i="21" s="1"/>
  <c r="CA151" i="21"/>
  <c r="CA150" i="21" s="1"/>
  <c r="CE150" i="21"/>
  <c r="CG146" i="21"/>
  <c r="CG145" i="21" s="1"/>
  <c r="CE146" i="21"/>
  <c r="CC146" i="21"/>
  <c r="CC145" i="21" s="1"/>
  <c r="CA146" i="21"/>
  <c r="CA145" i="21" s="1"/>
  <c r="CE145" i="21"/>
  <c r="CG143" i="21"/>
  <c r="CE143" i="21"/>
  <c r="CC143" i="21"/>
  <c r="CA143" i="21"/>
  <c r="CG142" i="21"/>
  <c r="CE142" i="21"/>
  <c r="CC142" i="21"/>
  <c r="CA142" i="21"/>
  <c r="CG141" i="21"/>
  <c r="CE141" i="21"/>
  <c r="CC141" i="21"/>
  <c r="CA141" i="21"/>
  <c r="CG140" i="21"/>
  <c r="CE140" i="21"/>
  <c r="CC140" i="21"/>
  <c r="CA140" i="21"/>
  <c r="CG139" i="21"/>
  <c r="CE139" i="21"/>
  <c r="CC139" i="21"/>
  <c r="CA139" i="21"/>
  <c r="CG138" i="21"/>
  <c r="CE138" i="21"/>
  <c r="CC138" i="21"/>
  <c r="CA138" i="21"/>
  <c r="CA136" i="21" s="1"/>
  <c r="CA148" i="21" s="1"/>
  <c r="CG137" i="21"/>
  <c r="CE137" i="21"/>
  <c r="CC137" i="21"/>
  <c r="CA137" i="21"/>
  <c r="CC136" i="21"/>
  <c r="CE118" i="21"/>
  <c r="CC118" i="21"/>
  <c r="CA118" i="21"/>
  <c r="CE117" i="21"/>
  <c r="CC117" i="21"/>
  <c r="CA117" i="21"/>
  <c r="BX195" i="21"/>
  <c r="BV195" i="21"/>
  <c r="BT195" i="21"/>
  <c r="BR195" i="21"/>
  <c r="BX194" i="21"/>
  <c r="BV194" i="21"/>
  <c r="BV196" i="21" s="1"/>
  <c r="BT194" i="21"/>
  <c r="BR194" i="21"/>
  <c r="BX191" i="21"/>
  <c r="BV191" i="21"/>
  <c r="BT191" i="21"/>
  <c r="BR191" i="21"/>
  <c r="BX190" i="21"/>
  <c r="BX192" i="21" s="1"/>
  <c r="BV190" i="21"/>
  <c r="BT190" i="21"/>
  <c r="BT192" i="21" s="1"/>
  <c r="BR190" i="21"/>
  <c r="BX187" i="21"/>
  <c r="BV187" i="21"/>
  <c r="BT187" i="21"/>
  <c r="BR187" i="21"/>
  <c r="BX186" i="21"/>
  <c r="BV186" i="21"/>
  <c r="BT186" i="21"/>
  <c r="BR186" i="21"/>
  <c r="BX182" i="21"/>
  <c r="BV182" i="21"/>
  <c r="BT182" i="21"/>
  <c r="BR182" i="21"/>
  <c r="BX181" i="21"/>
  <c r="BV181" i="21"/>
  <c r="BT181" i="21"/>
  <c r="BR181" i="21"/>
  <c r="BX180" i="21"/>
  <c r="BV180" i="21"/>
  <c r="BT180" i="21"/>
  <c r="BR180" i="21"/>
  <c r="BY179" i="21"/>
  <c r="BX179" i="21"/>
  <c r="BW179" i="21"/>
  <c r="BU179" i="21"/>
  <c r="BX178" i="21"/>
  <c r="BV178" i="21"/>
  <c r="BT178" i="21"/>
  <c r="BT176" i="21" s="1"/>
  <c r="BR178" i="21"/>
  <c r="BX177" i="21"/>
  <c r="BV177" i="21"/>
  <c r="BV176" i="21" s="1"/>
  <c r="BT177" i="21"/>
  <c r="BR177" i="21"/>
  <c r="BR176" i="21" s="1"/>
  <c r="BX170" i="21"/>
  <c r="BV170" i="21"/>
  <c r="BT170" i="21"/>
  <c r="BR170" i="21"/>
  <c r="BX169" i="21"/>
  <c r="BX168" i="21" s="1"/>
  <c r="BV169" i="21"/>
  <c r="BV168" i="21" s="1"/>
  <c r="BT169" i="21"/>
  <c r="BT168" i="21" s="1"/>
  <c r="BR169" i="21"/>
  <c r="BR168" i="21" s="1"/>
  <c r="BX162" i="21"/>
  <c r="BV162" i="21"/>
  <c r="BT162" i="21"/>
  <c r="BR162" i="21"/>
  <c r="BX161" i="21"/>
  <c r="BV161" i="21"/>
  <c r="BT161" i="21"/>
  <c r="BR161" i="21"/>
  <c r="BX160" i="21"/>
  <c r="BV160" i="21"/>
  <c r="BT160" i="21"/>
  <c r="BR160" i="21"/>
  <c r="BX159" i="21"/>
  <c r="BX158" i="21" s="1"/>
  <c r="BV159" i="21"/>
  <c r="BV158" i="21" s="1"/>
  <c r="BT159" i="21"/>
  <c r="BR159" i="21"/>
  <c r="BX156" i="21"/>
  <c r="BX155" i="21" s="1"/>
  <c r="BV156" i="21"/>
  <c r="BV155" i="21" s="1"/>
  <c r="BT156" i="21"/>
  <c r="BT155" i="21" s="1"/>
  <c r="BR156" i="21"/>
  <c r="BR155" i="21" s="1"/>
  <c r="BX152" i="21"/>
  <c r="BV152" i="21"/>
  <c r="BT152" i="21"/>
  <c r="BR152" i="21"/>
  <c r="BX151" i="21"/>
  <c r="BX150" i="21" s="1"/>
  <c r="BV151" i="21"/>
  <c r="BT151" i="21"/>
  <c r="BR151" i="21"/>
  <c r="BR150" i="21"/>
  <c r="BX146" i="21"/>
  <c r="BX145" i="21" s="1"/>
  <c r="BV146" i="21"/>
  <c r="BV145" i="21" s="1"/>
  <c r="BT146" i="21"/>
  <c r="BT145" i="21" s="1"/>
  <c r="BR146" i="21"/>
  <c r="BR145" i="21" s="1"/>
  <c r="BX143" i="21"/>
  <c r="BV143" i="21"/>
  <c r="BT143" i="21"/>
  <c r="BR143" i="21"/>
  <c r="BX142" i="21"/>
  <c r="BV142" i="21"/>
  <c r="BT142" i="21"/>
  <c r="BR142" i="21"/>
  <c r="BX141" i="21"/>
  <c r="BV141" i="21"/>
  <c r="BT141" i="21"/>
  <c r="BR141" i="21"/>
  <c r="BX140" i="21"/>
  <c r="BV140" i="21"/>
  <c r="BT140" i="21"/>
  <c r="BR140" i="21"/>
  <c r="BX139" i="21"/>
  <c r="BV139" i="21"/>
  <c r="BT139" i="21"/>
  <c r="BR139" i="21"/>
  <c r="BX138" i="21"/>
  <c r="BV138" i="21"/>
  <c r="BT138" i="21"/>
  <c r="BR138" i="21"/>
  <c r="BX137" i="21"/>
  <c r="BV137" i="21"/>
  <c r="BT137" i="21"/>
  <c r="BR137" i="21"/>
  <c r="BR136" i="21" s="1"/>
  <c r="BV118" i="21"/>
  <c r="BT118" i="21"/>
  <c r="BR118" i="21"/>
  <c r="BV117" i="21"/>
  <c r="BT117" i="21"/>
  <c r="BR117" i="21"/>
  <c r="BO195" i="21"/>
  <c r="BM195" i="21"/>
  <c r="BK195" i="21"/>
  <c r="BI195" i="21"/>
  <c r="BO194" i="21"/>
  <c r="BM194" i="21"/>
  <c r="BM196" i="21" s="1"/>
  <c r="BK194" i="21"/>
  <c r="BK196" i="21" s="1"/>
  <c r="BI194" i="21"/>
  <c r="BO191" i="21"/>
  <c r="BM191" i="21"/>
  <c r="BK191" i="21"/>
  <c r="BI191" i="21"/>
  <c r="BO190" i="21"/>
  <c r="BO192" i="21" s="1"/>
  <c r="BM190" i="21"/>
  <c r="BK190" i="21"/>
  <c r="BK192" i="21" s="1"/>
  <c r="BI190" i="21"/>
  <c r="BO187" i="21"/>
  <c r="BM187" i="21"/>
  <c r="BK187" i="21"/>
  <c r="BI187" i="21"/>
  <c r="BO186" i="21"/>
  <c r="BM186" i="21"/>
  <c r="BK186" i="21"/>
  <c r="BI186" i="21"/>
  <c r="BO182" i="21"/>
  <c r="BM182" i="21"/>
  <c r="BK182" i="21"/>
  <c r="BI182" i="21"/>
  <c r="BO181" i="21"/>
  <c r="BM181" i="21"/>
  <c r="BK181" i="21"/>
  <c r="BI181" i="21"/>
  <c r="BO180" i="21"/>
  <c r="BM180" i="21"/>
  <c r="BK180" i="21"/>
  <c r="BI180" i="21"/>
  <c r="BP179" i="21"/>
  <c r="BO179" i="21"/>
  <c r="BN179" i="21"/>
  <c r="BL179" i="21"/>
  <c r="BO178" i="21"/>
  <c r="BM178" i="21"/>
  <c r="BK178" i="21"/>
  <c r="BI178" i="21"/>
  <c r="BI176" i="21" s="1"/>
  <c r="BO177" i="21"/>
  <c r="BO176" i="21" s="1"/>
  <c r="BM177" i="21"/>
  <c r="BM176" i="21" s="1"/>
  <c r="BK177" i="21"/>
  <c r="BK176" i="21" s="1"/>
  <c r="BI177" i="21"/>
  <c r="BO170" i="21"/>
  <c r="BM170" i="21"/>
  <c r="BK170" i="21"/>
  <c r="BI170" i="21"/>
  <c r="BO169" i="21"/>
  <c r="BO168" i="21" s="1"/>
  <c r="BM169" i="21"/>
  <c r="BK169" i="21"/>
  <c r="BI169" i="21"/>
  <c r="BI168" i="21" s="1"/>
  <c r="BO162" i="21"/>
  <c r="BM162" i="21"/>
  <c r="BK162" i="21"/>
  <c r="BI162" i="21"/>
  <c r="BO161" i="21"/>
  <c r="BM161" i="21"/>
  <c r="BK161" i="21"/>
  <c r="BI161" i="21"/>
  <c r="BO160" i="21"/>
  <c r="BM160" i="21"/>
  <c r="BK160" i="21"/>
  <c r="BI160" i="21"/>
  <c r="BO159" i="21"/>
  <c r="BO158" i="21" s="1"/>
  <c r="BM159" i="21"/>
  <c r="BK159" i="21"/>
  <c r="BI159" i="21"/>
  <c r="BO156" i="21"/>
  <c r="BO155" i="21" s="1"/>
  <c r="BM156" i="21"/>
  <c r="BK156" i="21"/>
  <c r="BK155" i="21" s="1"/>
  <c r="BI156" i="21"/>
  <c r="BI155" i="21" s="1"/>
  <c r="BM155" i="21"/>
  <c r="BO152" i="21"/>
  <c r="BM152" i="21"/>
  <c r="BK152" i="21"/>
  <c r="BI152" i="21"/>
  <c r="BO151" i="21"/>
  <c r="BM151" i="21"/>
  <c r="BM150" i="21" s="1"/>
  <c r="BK151" i="21"/>
  <c r="BI151" i="21"/>
  <c r="BK150" i="21"/>
  <c r="BO146" i="21"/>
  <c r="BM146" i="21"/>
  <c r="BM145" i="21" s="1"/>
  <c r="BK146" i="21"/>
  <c r="BI146" i="21"/>
  <c r="BI145" i="21" s="1"/>
  <c r="BO145" i="21"/>
  <c r="BK145" i="21"/>
  <c r="BO143" i="21"/>
  <c r="BM143" i="21"/>
  <c r="BK143" i="21"/>
  <c r="BI143" i="21"/>
  <c r="BO142" i="21"/>
  <c r="BM142" i="21"/>
  <c r="BK142" i="21"/>
  <c r="BI142" i="21"/>
  <c r="BO141" i="21"/>
  <c r="BM141" i="21"/>
  <c r="BK141" i="21"/>
  <c r="BI141" i="21"/>
  <c r="BO140" i="21"/>
  <c r="BM140" i="21"/>
  <c r="BK140" i="21"/>
  <c r="BI140" i="21"/>
  <c r="BO139" i="21"/>
  <c r="BM139" i="21"/>
  <c r="BK139" i="21"/>
  <c r="BI139" i="21"/>
  <c r="BO138" i="21"/>
  <c r="BM138" i="21"/>
  <c r="BK138" i="21"/>
  <c r="BI138" i="21"/>
  <c r="BO137" i="21"/>
  <c r="BM137" i="21"/>
  <c r="BK137" i="21"/>
  <c r="BI137" i="21"/>
  <c r="BM118" i="21"/>
  <c r="BK118" i="21"/>
  <c r="BI118" i="21"/>
  <c r="BM117" i="21"/>
  <c r="BK117" i="21"/>
  <c r="BI117" i="21"/>
  <c r="BF195" i="21"/>
  <c r="BD195" i="21"/>
  <c r="BB195" i="21"/>
  <c r="AZ195" i="21"/>
  <c r="BD194" i="21"/>
  <c r="BB194" i="21"/>
  <c r="AZ194" i="21"/>
  <c r="AZ196" i="21" s="1"/>
  <c r="BF191" i="21"/>
  <c r="BD191" i="21"/>
  <c r="BB191" i="21"/>
  <c r="AZ191" i="21"/>
  <c r="BD190" i="21"/>
  <c r="BD192" i="21" s="1"/>
  <c r="BB190" i="21"/>
  <c r="AZ190" i="21"/>
  <c r="BF187" i="21"/>
  <c r="BD187" i="21"/>
  <c r="BB187" i="21"/>
  <c r="AZ187" i="21"/>
  <c r="BF186" i="21"/>
  <c r="BD186" i="21"/>
  <c r="BB186" i="21"/>
  <c r="AZ186" i="21"/>
  <c r="BF182" i="21"/>
  <c r="BD182" i="21"/>
  <c r="BB182" i="21"/>
  <c r="AZ182" i="21"/>
  <c r="BF181" i="21"/>
  <c r="BD181" i="21"/>
  <c r="BB181" i="21"/>
  <c r="AZ181" i="21"/>
  <c r="BF180" i="21"/>
  <c r="BD180" i="21"/>
  <c r="BB180" i="21"/>
  <c r="AZ180" i="21"/>
  <c r="BG179" i="21"/>
  <c r="BF179" i="21"/>
  <c r="BE179" i="21"/>
  <c r="BC179" i="21"/>
  <c r="BF178" i="21"/>
  <c r="BD178" i="21"/>
  <c r="BB178" i="21"/>
  <c r="AZ178" i="21"/>
  <c r="BF177" i="21"/>
  <c r="BD177" i="21"/>
  <c r="BD176" i="21" s="1"/>
  <c r="BB177" i="21"/>
  <c r="BB176" i="21" s="1"/>
  <c r="AZ177" i="21"/>
  <c r="AZ176" i="21" s="1"/>
  <c r="BF176" i="21"/>
  <c r="BF170" i="21"/>
  <c r="BD170" i="21"/>
  <c r="BB170" i="21"/>
  <c r="AZ170" i="21"/>
  <c r="BF169" i="21"/>
  <c r="BF168" i="21" s="1"/>
  <c r="BD169" i="21"/>
  <c r="BD168" i="21" s="1"/>
  <c r="BB169" i="21"/>
  <c r="AZ169" i="21"/>
  <c r="BB168" i="21"/>
  <c r="BF162" i="21"/>
  <c r="BD162" i="21"/>
  <c r="BB162" i="21"/>
  <c r="AZ162" i="21"/>
  <c r="BF161" i="21"/>
  <c r="BD161" i="21"/>
  <c r="BB161" i="21"/>
  <c r="AZ161" i="21"/>
  <c r="BF160" i="21"/>
  <c r="BD160" i="21"/>
  <c r="BB160" i="21"/>
  <c r="AZ160" i="21"/>
  <c r="BF159" i="21"/>
  <c r="BF158" i="21" s="1"/>
  <c r="BD159" i="21"/>
  <c r="BB159" i="21"/>
  <c r="BB158" i="21" s="1"/>
  <c r="AZ159" i="21"/>
  <c r="BF156" i="21"/>
  <c r="BF155" i="21" s="1"/>
  <c r="BD156" i="21"/>
  <c r="BD155" i="21" s="1"/>
  <c r="BB156" i="21"/>
  <c r="BB155" i="21" s="1"/>
  <c r="AZ156" i="21"/>
  <c r="AZ155" i="21" s="1"/>
  <c r="BF152" i="21"/>
  <c r="BF150" i="21" s="1"/>
  <c r="BD152" i="21"/>
  <c r="BB152" i="21"/>
  <c r="AZ152" i="21"/>
  <c r="BF151" i="21"/>
  <c r="BD151" i="21"/>
  <c r="BD150" i="21" s="1"/>
  <c r="BB151" i="21"/>
  <c r="AZ151" i="21"/>
  <c r="BF146" i="21"/>
  <c r="BF145" i="21" s="1"/>
  <c r="BD146" i="21"/>
  <c r="BD145" i="21" s="1"/>
  <c r="BB146" i="21"/>
  <c r="BB145" i="21" s="1"/>
  <c r="AZ146" i="21"/>
  <c r="AZ145" i="21" s="1"/>
  <c r="BF143" i="21"/>
  <c r="BD143" i="21"/>
  <c r="BB143" i="21"/>
  <c r="AZ143" i="21"/>
  <c r="BF142" i="21"/>
  <c r="BD142" i="21"/>
  <c r="BB142" i="21"/>
  <c r="AZ142" i="21"/>
  <c r="BF141" i="21"/>
  <c r="BD141" i="21"/>
  <c r="BB141" i="21"/>
  <c r="AZ141" i="21"/>
  <c r="BF140" i="21"/>
  <c r="BD140" i="21"/>
  <c r="BB140" i="21"/>
  <c r="AZ140" i="21"/>
  <c r="BF139" i="21"/>
  <c r="BD139" i="21"/>
  <c r="BB139" i="21"/>
  <c r="AZ139" i="21"/>
  <c r="BF138" i="21"/>
  <c r="BD138" i="21"/>
  <c r="BB138" i="21"/>
  <c r="AZ138" i="21"/>
  <c r="BF137" i="21"/>
  <c r="BF136" i="21" s="1"/>
  <c r="BD137" i="21"/>
  <c r="BB137" i="21"/>
  <c r="AZ137" i="21"/>
  <c r="BD118" i="21"/>
  <c r="BB118" i="21"/>
  <c r="AZ118" i="21"/>
  <c r="BD117" i="21"/>
  <c r="BB117" i="21"/>
  <c r="AZ117" i="21"/>
  <c r="AW195" i="21"/>
  <c r="AU195" i="21"/>
  <c r="AS195" i="21"/>
  <c r="AQ195" i="21"/>
  <c r="AW194" i="21"/>
  <c r="AW196" i="21" s="1"/>
  <c r="AU194" i="21"/>
  <c r="AS194" i="21"/>
  <c r="AS196" i="21" s="1"/>
  <c r="AQ194" i="21"/>
  <c r="AW191" i="21"/>
  <c r="AU191" i="21"/>
  <c r="AS191" i="21"/>
  <c r="AQ191" i="21"/>
  <c r="AW190" i="21"/>
  <c r="AW192" i="21" s="1"/>
  <c r="AU190" i="21"/>
  <c r="AU192" i="21" s="1"/>
  <c r="AS190" i="21"/>
  <c r="AS192" i="21" s="1"/>
  <c r="AQ190" i="21"/>
  <c r="AW187" i="21"/>
  <c r="AU187" i="21"/>
  <c r="AS187" i="21"/>
  <c r="AQ187" i="21"/>
  <c r="AW186" i="21"/>
  <c r="AU186" i="21"/>
  <c r="AS186" i="21"/>
  <c r="AQ186" i="21"/>
  <c r="AW182" i="21"/>
  <c r="AU182" i="21"/>
  <c r="AS182" i="21"/>
  <c r="AQ182" i="21"/>
  <c r="AX181" i="21"/>
  <c r="AW181" i="21"/>
  <c r="AU181" i="21"/>
  <c r="AS181" i="21"/>
  <c r="AQ181" i="21"/>
  <c r="AW180" i="21"/>
  <c r="AU180" i="21"/>
  <c r="AS180" i="21"/>
  <c r="AQ180" i="21"/>
  <c r="AX179" i="21"/>
  <c r="AW179" i="21"/>
  <c r="AV179" i="21"/>
  <c r="AT179" i="21"/>
  <c r="AW178" i="21"/>
  <c r="AW176" i="21" s="1"/>
  <c r="AU178" i="21"/>
  <c r="AS178" i="21"/>
  <c r="AQ178" i="21"/>
  <c r="AW177" i="21"/>
  <c r="AU177" i="21"/>
  <c r="AS177" i="21"/>
  <c r="AS176" i="21" s="1"/>
  <c r="AQ177" i="21"/>
  <c r="AQ176" i="21" s="1"/>
  <c r="AW170" i="21"/>
  <c r="AU170" i="21"/>
  <c r="AS170" i="21"/>
  <c r="AQ170" i="21"/>
  <c r="AW169" i="21"/>
  <c r="AU169" i="21"/>
  <c r="AU168" i="21" s="1"/>
  <c r="AS169" i="21"/>
  <c r="AS168" i="21" s="1"/>
  <c r="AQ169" i="21"/>
  <c r="AQ168" i="21" s="1"/>
  <c r="AW162" i="21"/>
  <c r="AU162" i="21"/>
  <c r="AS162" i="21"/>
  <c r="AQ162" i="21"/>
  <c r="AW161" i="21"/>
  <c r="AU161" i="21"/>
  <c r="AS161" i="21"/>
  <c r="AQ161" i="21"/>
  <c r="AW160" i="21"/>
  <c r="AU160" i="21"/>
  <c r="AS160" i="21"/>
  <c r="AQ160" i="21"/>
  <c r="AX159" i="21"/>
  <c r="AW159" i="21"/>
  <c r="AU159" i="21"/>
  <c r="AS159" i="21"/>
  <c r="AQ159" i="21"/>
  <c r="AW156" i="21"/>
  <c r="AW155" i="21" s="1"/>
  <c r="AU156" i="21"/>
  <c r="AU155" i="21" s="1"/>
  <c r="AS156" i="21"/>
  <c r="AQ156" i="21"/>
  <c r="AQ155" i="21" s="1"/>
  <c r="AS155" i="21"/>
  <c r="AW152" i="21"/>
  <c r="AU152" i="21"/>
  <c r="AS152" i="21"/>
  <c r="AQ152" i="21"/>
  <c r="AW151" i="21"/>
  <c r="AU151" i="21"/>
  <c r="AS151" i="21"/>
  <c r="AS150" i="21" s="1"/>
  <c r="AQ151" i="21"/>
  <c r="AQ150" i="21" s="1"/>
  <c r="AW150" i="21"/>
  <c r="AW146" i="21"/>
  <c r="AW145" i="21" s="1"/>
  <c r="AU146" i="21"/>
  <c r="AU145" i="21" s="1"/>
  <c r="AS146" i="21"/>
  <c r="AS145" i="21" s="1"/>
  <c r="AQ146" i="21"/>
  <c r="AQ145" i="21" s="1"/>
  <c r="AW143" i="21"/>
  <c r="AU143" i="21"/>
  <c r="AS143" i="21"/>
  <c r="AQ143" i="21"/>
  <c r="AW142" i="21"/>
  <c r="AU142" i="21"/>
  <c r="AS142" i="21"/>
  <c r="AQ142" i="21"/>
  <c r="AW141" i="21"/>
  <c r="AU141" i="21"/>
  <c r="AS141" i="21"/>
  <c r="AQ141" i="21"/>
  <c r="AW140" i="21"/>
  <c r="AU140" i="21"/>
  <c r="AS140" i="21"/>
  <c r="AQ140" i="21"/>
  <c r="AW139" i="21"/>
  <c r="AU139" i="21"/>
  <c r="AS139" i="21"/>
  <c r="AQ139" i="21"/>
  <c r="AW138" i="21"/>
  <c r="AU138" i="21"/>
  <c r="AS138" i="21"/>
  <c r="AQ138" i="21"/>
  <c r="AW137" i="21"/>
  <c r="AU137" i="21"/>
  <c r="AS137" i="21"/>
  <c r="AQ137" i="21"/>
  <c r="AX118" i="21"/>
  <c r="AW118" i="21"/>
  <c r="AV118" i="21"/>
  <c r="AU118" i="21"/>
  <c r="AT118" i="21"/>
  <c r="AS118" i="21"/>
  <c r="AR118" i="21"/>
  <c r="AQ118" i="21"/>
  <c r="AX117" i="21"/>
  <c r="AW117" i="21"/>
  <c r="AV117" i="21"/>
  <c r="AU117" i="21"/>
  <c r="AT117" i="21"/>
  <c r="AS117" i="21"/>
  <c r="AR117" i="21"/>
  <c r="AQ117" i="21"/>
  <c r="AN195" i="21"/>
  <c r="AL195" i="21"/>
  <c r="AJ195" i="21"/>
  <c r="AH195" i="21"/>
  <c r="AN194" i="21"/>
  <c r="AN196" i="21" s="1"/>
  <c r="AL194" i="21"/>
  <c r="AJ194" i="21"/>
  <c r="AH194" i="21"/>
  <c r="AN191" i="21"/>
  <c r="AL191" i="21"/>
  <c r="AJ191" i="21"/>
  <c r="AH191" i="21"/>
  <c r="AN190" i="21"/>
  <c r="AL190" i="21"/>
  <c r="AJ190" i="21"/>
  <c r="AH190" i="21"/>
  <c r="AN187" i="21"/>
  <c r="AL187" i="21"/>
  <c r="AJ187" i="21"/>
  <c r="AH187" i="21"/>
  <c r="AN186" i="21"/>
  <c r="AL186" i="21"/>
  <c r="AJ186" i="21"/>
  <c r="AH186" i="21"/>
  <c r="AN182" i="21"/>
  <c r="AL182" i="21"/>
  <c r="AJ182" i="21"/>
  <c r="AH182" i="21"/>
  <c r="AN181" i="21"/>
  <c r="AL181" i="21"/>
  <c r="AJ181" i="21"/>
  <c r="AH181" i="21"/>
  <c r="AN180" i="21"/>
  <c r="AL180" i="21"/>
  <c r="AJ180" i="21"/>
  <c r="AH180" i="21"/>
  <c r="AO179" i="21"/>
  <c r="AN179" i="21"/>
  <c r="AM179" i="21"/>
  <c r="AK179" i="21"/>
  <c r="AN178" i="21"/>
  <c r="AL178" i="21"/>
  <c r="AJ178" i="21"/>
  <c r="AH178" i="21"/>
  <c r="AN177" i="21"/>
  <c r="AL177" i="21"/>
  <c r="AJ177" i="21"/>
  <c r="AH177" i="21"/>
  <c r="AN170" i="21"/>
  <c r="AL170" i="21"/>
  <c r="AL168" i="21" s="1"/>
  <c r="AJ170" i="21"/>
  <c r="AH170" i="21"/>
  <c r="AN169" i="21"/>
  <c r="AN168" i="21" s="1"/>
  <c r="AL169" i="21"/>
  <c r="AJ169" i="21"/>
  <c r="AH169" i="21"/>
  <c r="AN162" i="21"/>
  <c r="AL162" i="21"/>
  <c r="AJ162" i="21"/>
  <c r="AH162" i="21"/>
  <c r="AN161" i="21"/>
  <c r="AL161" i="21"/>
  <c r="AJ161" i="21"/>
  <c r="AH161" i="21"/>
  <c r="AN160" i="21"/>
  <c r="AL160" i="21"/>
  <c r="AJ160" i="21"/>
  <c r="AH160" i="21"/>
  <c r="AN159" i="21"/>
  <c r="AL159" i="21"/>
  <c r="AL158" i="21" s="1"/>
  <c r="AJ159" i="21"/>
  <c r="AJ158" i="21" s="1"/>
  <c r="AH159" i="21"/>
  <c r="AH158" i="21" s="1"/>
  <c r="AN158" i="21"/>
  <c r="AN156" i="21"/>
  <c r="AN155" i="21" s="1"/>
  <c r="AL156" i="21"/>
  <c r="AJ156" i="21"/>
  <c r="AJ155" i="21" s="1"/>
  <c r="AH156" i="21"/>
  <c r="AH155" i="21" s="1"/>
  <c r="AH164" i="21" s="1"/>
  <c r="AL155" i="21"/>
  <c r="AN152" i="21"/>
  <c r="AL152" i="21"/>
  <c r="AJ152" i="21"/>
  <c r="AH152" i="21"/>
  <c r="AN151" i="21"/>
  <c r="AN150" i="21" s="1"/>
  <c r="AL151" i="21"/>
  <c r="AL150" i="21" s="1"/>
  <c r="AJ151" i="21"/>
  <c r="AH151" i="21"/>
  <c r="AN146" i="21"/>
  <c r="AN145" i="21" s="1"/>
  <c r="AL146" i="21"/>
  <c r="AL145" i="21" s="1"/>
  <c r="AJ146" i="21"/>
  <c r="AJ145" i="21" s="1"/>
  <c r="AH146" i="21"/>
  <c r="AH145" i="21"/>
  <c r="AN143" i="21"/>
  <c r="AL143" i="21"/>
  <c r="AJ143" i="21"/>
  <c r="AH143" i="21"/>
  <c r="AN142" i="21"/>
  <c r="AL142" i="21"/>
  <c r="AJ142" i="21"/>
  <c r="AH142" i="21"/>
  <c r="AN141" i="21"/>
  <c r="AL141" i="21"/>
  <c r="AJ141" i="21"/>
  <c r="AH141" i="21"/>
  <c r="AN140" i="21"/>
  <c r="AL140" i="21"/>
  <c r="AJ140" i="21"/>
  <c r="AH140" i="21"/>
  <c r="AN139" i="21"/>
  <c r="AL139" i="21"/>
  <c r="AJ139" i="21"/>
  <c r="AH139" i="21"/>
  <c r="AN138" i="21"/>
  <c r="AL138" i="21"/>
  <c r="AL136" i="21" s="1"/>
  <c r="AL148" i="21" s="1"/>
  <c r="AJ138" i="21"/>
  <c r="AH138" i="21"/>
  <c r="AN137" i="21"/>
  <c r="AL137" i="21"/>
  <c r="AJ137" i="21"/>
  <c r="AH137" i="21"/>
  <c r="AN136" i="21"/>
  <c r="AO118" i="21"/>
  <c r="AN118" i="21"/>
  <c r="AM118" i="21"/>
  <c r="AL118" i="21"/>
  <c r="AK118" i="21"/>
  <c r="AJ118" i="21"/>
  <c r="AI118" i="21"/>
  <c r="AH118" i="21"/>
  <c r="AO117" i="21"/>
  <c r="AN117" i="21"/>
  <c r="AM117" i="21"/>
  <c r="AL117" i="21"/>
  <c r="AK117" i="21"/>
  <c r="AJ117" i="21"/>
  <c r="AI117" i="21"/>
  <c r="AH117" i="21"/>
  <c r="AE195" i="21"/>
  <c r="AC195" i="21"/>
  <c r="AA195" i="21"/>
  <c r="Y195" i="21"/>
  <c r="AE194" i="21"/>
  <c r="AC194" i="21"/>
  <c r="AC196" i="21" s="1"/>
  <c r="AA194" i="21"/>
  <c r="AA196" i="21" s="1"/>
  <c r="Y194" i="21"/>
  <c r="Y196" i="21" s="1"/>
  <c r="AE191" i="21"/>
  <c r="AC191" i="21"/>
  <c r="AA191" i="21"/>
  <c r="Y191" i="21"/>
  <c r="AE190" i="21"/>
  <c r="AC190" i="21"/>
  <c r="AC192" i="21" s="1"/>
  <c r="AA190" i="21"/>
  <c r="AA192" i="21" s="1"/>
  <c r="Y190" i="21"/>
  <c r="AE187" i="21"/>
  <c r="AC187" i="21"/>
  <c r="AA187" i="21"/>
  <c r="Y187" i="21"/>
  <c r="AE186" i="21"/>
  <c r="AC186" i="21"/>
  <c r="AA186" i="21"/>
  <c r="Y186" i="21"/>
  <c r="AF182" i="21"/>
  <c r="AE182" i="21"/>
  <c r="AC182" i="21"/>
  <c r="AA182" i="21"/>
  <c r="Y182" i="21"/>
  <c r="AF181" i="21"/>
  <c r="AE181" i="21"/>
  <c r="AC181" i="21"/>
  <c r="AA181" i="21"/>
  <c r="Y181" i="21"/>
  <c r="AE180" i="21"/>
  <c r="AC180" i="21"/>
  <c r="AA180" i="21"/>
  <c r="Y180" i="21"/>
  <c r="AF179" i="21"/>
  <c r="AE179" i="21"/>
  <c r="AD179" i="21"/>
  <c r="AB179" i="21"/>
  <c r="AE178" i="21"/>
  <c r="AC178" i="21"/>
  <c r="AA178" i="21"/>
  <c r="Y178" i="21"/>
  <c r="Y176" i="21" s="1"/>
  <c r="AE177" i="21"/>
  <c r="AE176" i="21" s="1"/>
  <c r="AC177" i="21"/>
  <c r="AA177" i="21"/>
  <c r="Y177" i="21"/>
  <c r="AE170" i="21"/>
  <c r="AC170" i="21"/>
  <c r="AC168" i="21" s="1"/>
  <c r="AA170" i="21"/>
  <c r="Y170" i="21"/>
  <c r="AE169" i="21"/>
  <c r="AC169" i="21"/>
  <c r="AA169" i="21"/>
  <c r="Y169" i="21"/>
  <c r="AE162" i="21"/>
  <c r="AC162" i="21"/>
  <c r="AA162" i="21"/>
  <c r="Y162" i="21"/>
  <c r="AE161" i="21"/>
  <c r="AC161" i="21"/>
  <c r="AA161" i="21"/>
  <c r="Y161" i="21"/>
  <c r="AE160" i="21"/>
  <c r="AE158" i="21" s="1"/>
  <c r="AC160" i="21"/>
  <c r="AA160" i="21"/>
  <c r="Y160" i="21"/>
  <c r="AF159" i="21"/>
  <c r="AE159" i="21"/>
  <c r="AC159" i="21"/>
  <c r="AA159" i="21"/>
  <c r="Y159" i="21"/>
  <c r="Y158" i="21" s="1"/>
  <c r="AE156" i="21"/>
  <c r="AE155" i="21" s="1"/>
  <c r="AC156" i="21"/>
  <c r="AC155" i="21" s="1"/>
  <c r="AA156" i="21"/>
  <c r="AA155" i="21" s="1"/>
  <c r="Y156" i="21"/>
  <c r="Y155" i="21" s="1"/>
  <c r="AE152" i="21"/>
  <c r="AC152" i="21"/>
  <c r="AA152" i="21"/>
  <c r="AA150" i="21" s="1"/>
  <c r="Y152" i="21"/>
  <c r="AE151" i="21"/>
  <c r="AC151" i="21"/>
  <c r="AC150" i="21" s="1"/>
  <c r="AA151" i="21"/>
  <c r="Y151" i="21"/>
  <c r="AE146" i="21"/>
  <c r="AE145" i="21" s="1"/>
  <c r="AC146" i="21"/>
  <c r="AC145" i="21" s="1"/>
  <c r="AA146" i="21"/>
  <c r="AA145" i="21" s="1"/>
  <c r="Y146" i="21"/>
  <c r="Y145" i="21"/>
  <c r="AE143" i="21"/>
  <c r="AC143" i="21"/>
  <c r="AA143" i="21"/>
  <c r="Y143" i="21"/>
  <c r="AE142" i="21"/>
  <c r="AC142" i="21"/>
  <c r="AA142" i="21"/>
  <c r="Y142" i="21"/>
  <c r="AE141" i="21"/>
  <c r="AC141" i="21"/>
  <c r="AA141" i="21"/>
  <c r="Y141" i="21"/>
  <c r="AE140" i="21"/>
  <c r="AC140" i="21"/>
  <c r="AA140" i="21"/>
  <c r="Y140" i="21"/>
  <c r="AF139" i="21"/>
  <c r="AE139" i="21"/>
  <c r="AC139" i="21"/>
  <c r="AA139" i="21"/>
  <c r="Y139" i="21"/>
  <c r="AE138" i="21"/>
  <c r="AC138" i="21"/>
  <c r="AA138" i="21"/>
  <c r="Y138" i="21"/>
  <c r="AE137" i="21"/>
  <c r="AC137" i="21"/>
  <c r="AA137" i="21"/>
  <c r="Y137" i="21"/>
  <c r="AF118" i="21"/>
  <c r="AE118" i="21"/>
  <c r="AD118" i="21"/>
  <c r="AC118" i="21"/>
  <c r="AB118" i="21"/>
  <c r="AA118" i="21"/>
  <c r="Z118" i="21"/>
  <c r="Y118" i="21"/>
  <c r="AF117" i="21"/>
  <c r="AE117" i="21"/>
  <c r="AD117" i="21"/>
  <c r="AC117" i="21"/>
  <c r="AB117" i="21"/>
  <c r="AA117" i="21"/>
  <c r="Z117" i="21"/>
  <c r="Y117" i="21"/>
  <c r="V182" i="21"/>
  <c r="V113" i="21"/>
  <c r="U195" i="21"/>
  <c r="U191" i="21"/>
  <c r="U187" i="21"/>
  <c r="U186" i="21"/>
  <c r="U182" i="21"/>
  <c r="U181" i="21"/>
  <c r="U180" i="21"/>
  <c r="U178" i="21"/>
  <c r="U177" i="21"/>
  <c r="U170" i="21"/>
  <c r="U169" i="21"/>
  <c r="U162" i="21"/>
  <c r="U161" i="21"/>
  <c r="U160" i="21"/>
  <c r="U159" i="21"/>
  <c r="U156" i="21"/>
  <c r="U152" i="21"/>
  <c r="U151" i="21"/>
  <c r="U146" i="21"/>
  <c r="U143" i="21"/>
  <c r="U142" i="21"/>
  <c r="U141" i="21"/>
  <c r="U140" i="21"/>
  <c r="U139" i="21"/>
  <c r="U138" i="21"/>
  <c r="U137" i="21"/>
  <c r="DA3" i="21"/>
  <c r="DB3" i="21"/>
  <c r="CR3" i="21"/>
  <c r="CS3" i="21"/>
  <c r="CG3" i="21"/>
  <c r="CH3" i="21"/>
  <c r="BX3" i="21"/>
  <c r="BY3" i="21"/>
  <c r="BO3" i="21"/>
  <c r="BP3" i="21"/>
  <c r="CG194" i="21"/>
  <c r="CG196" i="21" s="1"/>
  <c r="BF3" i="21"/>
  <c r="BG3" i="21"/>
  <c r="AW3" i="21"/>
  <c r="AX3" i="21"/>
  <c r="AN3" i="21"/>
  <c r="AO3" i="21"/>
  <c r="AE3" i="21"/>
  <c r="AF3" i="21"/>
  <c r="U3" i="21"/>
  <c r="V3" i="21"/>
  <c r="U190" i="21"/>
  <c r="U194" i="21"/>
  <c r="U179" i="21"/>
  <c r="V179" i="21"/>
  <c r="K108" i="21"/>
  <c r="K110" i="21"/>
  <c r="AE110" i="21" s="1"/>
  <c r="K111" i="21"/>
  <c r="U111" i="21" s="1"/>
  <c r="K113" i="21"/>
  <c r="AW113" i="21" s="1"/>
  <c r="K115" i="21"/>
  <c r="AW115" i="21" s="1"/>
  <c r="K116" i="21"/>
  <c r="U116" i="21" s="1"/>
  <c r="K124" i="21"/>
  <c r="L123" i="21"/>
  <c r="K127" i="21"/>
  <c r="K128" i="21"/>
  <c r="AN128" i="21" s="1"/>
  <c r="K129" i="21"/>
  <c r="AE129" i="21" s="1"/>
  <c r="K155" i="21"/>
  <c r="HE187" i="14"/>
  <c r="HE186" i="14"/>
  <c r="HE182" i="14"/>
  <c r="HE181" i="14"/>
  <c r="HE180" i="14"/>
  <c r="HE178" i="14"/>
  <c r="HE177" i="14"/>
  <c r="HE170" i="14"/>
  <c r="HE169" i="14"/>
  <c r="HE162" i="14"/>
  <c r="HE161" i="14"/>
  <c r="HE160" i="14"/>
  <c r="HE159" i="14"/>
  <c r="HE156" i="14"/>
  <c r="HE155" i="14" s="1"/>
  <c r="HE152" i="14"/>
  <c r="HE151" i="14"/>
  <c r="HE146" i="14"/>
  <c r="HE145" i="14" s="1"/>
  <c r="HE143" i="14"/>
  <c r="HE142" i="14"/>
  <c r="HE141" i="14"/>
  <c r="HE140" i="14"/>
  <c r="HE139" i="14"/>
  <c r="HE138" i="14"/>
  <c r="HE137" i="14"/>
  <c r="HE129" i="14"/>
  <c r="HE128" i="14"/>
  <c r="HE127" i="14"/>
  <c r="HE124" i="14"/>
  <c r="HE123" i="14" s="1"/>
  <c r="HE116" i="14"/>
  <c r="HE115" i="14"/>
  <c r="HE113" i="14"/>
  <c r="HE111" i="14"/>
  <c r="HE110" i="14"/>
  <c r="HE108" i="14"/>
  <c r="HF187" i="14"/>
  <c r="HF186" i="14"/>
  <c r="HF182" i="14"/>
  <c r="HF181" i="14"/>
  <c r="HF180" i="14"/>
  <c r="HF178" i="14"/>
  <c r="HF177" i="14"/>
  <c r="HF170" i="14"/>
  <c r="HF162" i="14"/>
  <c r="HF161" i="14"/>
  <c r="HF160" i="14"/>
  <c r="HF159" i="14"/>
  <c r="HF156" i="14"/>
  <c r="HF155" i="14" s="1"/>
  <c r="HF152" i="14"/>
  <c r="HF151" i="14"/>
  <c r="HF146" i="14"/>
  <c r="HF145" i="14" s="1"/>
  <c r="HF143" i="14"/>
  <c r="HF142" i="14"/>
  <c r="HF141" i="14"/>
  <c r="HF140" i="14"/>
  <c r="HF139" i="14"/>
  <c r="HF138" i="14"/>
  <c r="HF137" i="14"/>
  <c r="HF129" i="14"/>
  <c r="HF128" i="14"/>
  <c r="HF127" i="14"/>
  <c r="HF124" i="14"/>
  <c r="HF123" i="14" s="1"/>
  <c r="HF116" i="14"/>
  <c r="HF115" i="14"/>
  <c r="HF113" i="14"/>
  <c r="HF111" i="14"/>
  <c r="HF110" i="14"/>
  <c r="HF108" i="14"/>
  <c r="EH91" i="14"/>
  <c r="EH117" i="14" s="1"/>
  <c r="AO187" i="14"/>
  <c r="AO186" i="14"/>
  <c r="AO182" i="14"/>
  <c r="AO181" i="14"/>
  <c r="AO180" i="14"/>
  <c r="AO178" i="14"/>
  <c r="AO177" i="14"/>
  <c r="AO170" i="14"/>
  <c r="AO162" i="14"/>
  <c r="AO161" i="14"/>
  <c r="AO160" i="14"/>
  <c r="AO159" i="14"/>
  <c r="AO156" i="14"/>
  <c r="AO155" i="14" s="1"/>
  <c r="AO152" i="14"/>
  <c r="AO151" i="14"/>
  <c r="AO146" i="14"/>
  <c r="AO145" i="14" s="1"/>
  <c r="AO143" i="14"/>
  <c r="AO142" i="14"/>
  <c r="AO141" i="14"/>
  <c r="AO140" i="14"/>
  <c r="AO139" i="14"/>
  <c r="AO138" i="14"/>
  <c r="AO137" i="14"/>
  <c r="AO129" i="14"/>
  <c r="AO128" i="14"/>
  <c r="AO127" i="14"/>
  <c r="AO124" i="14"/>
  <c r="AO123" i="14" s="1"/>
  <c r="AO116" i="14"/>
  <c r="AO115" i="14"/>
  <c r="AO113" i="14"/>
  <c r="AO111" i="14"/>
  <c r="AO110" i="14"/>
  <c r="AO108" i="14"/>
  <c r="HF3" i="14"/>
  <c r="GM3" i="14"/>
  <c r="FS3" i="14"/>
  <c r="EZ3" i="14"/>
  <c r="EG3" i="14"/>
  <c r="DN3" i="14"/>
  <c r="CU3" i="14"/>
  <c r="CU19" i="14"/>
  <c r="CU35" i="14"/>
  <c r="CU68" i="14"/>
  <c r="CU82" i="14"/>
  <c r="CB3" i="14"/>
  <c r="BI3" i="14"/>
  <c r="AO3" i="14"/>
  <c r="U109" i="14"/>
  <c r="U114" i="14"/>
  <c r="U121" i="14"/>
  <c r="U123" i="14"/>
  <c r="U126" i="14"/>
  <c r="V8" i="14" s="1"/>
  <c r="U136" i="14"/>
  <c r="U145" i="14"/>
  <c r="U150" i="14"/>
  <c r="U154" i="14"/>
  <c r="U155" i="14"/>
  <c r="U158" i="14"/>
  <c r="U167" i="14"/>
  <c r="U176" i="14"/>
  <c r="AX139" i="21" l="1"/>
  <c r="AX178" i="21"/>
  <c r="BT196" i="21"/>
  <c r="AL196" i="21"/>
  <c r="CD67" i="24"/>
  <c r="CD72" i="24" s="1"/>
  <c r="CD83" i="24"/>
  <c r="CD82" i="24"/>
  <c r="CD39" i="24"/>
  <c r="CD38" i="24"/>
  <c r="AT38" i="24"/>
  <c r="AT39" i="24"/>
  <c r="AF86" i="24"/>
  <c r="AF87" i="24" s="1"/>
  <c r="AF85" i="24"/>
  <c r="AT83" i="24"/>
  <c r="AT82" i="24"/>
  <c r="HG83" i="14"/>
  <c r="HG86" i="14" s="1"/>
  <c r="HG70" i="14"/>
  <c r="HG75" i="14" s="1"/>
  <c r="CC89" i="14"/>
  <c r="CC90" i="14" s="1"/>
  <c r="V180" i="21"/>
  <c r="BG139" i="21"/>
  <c r="AO156" i="21"/>
  <c r="AO155" i="21" s="1"/>
  <c r="CH180" i="21"/>
  <c r="AF156" i="21"/>
  <c r="AF155" i="21" s="1"/>
  <c r="AO180" i="21"/>
  <c r="AF115" i="21"/>
  <c r="AX115" i="21"/>
  <c r="BP115" i="21"/>
  <c r="BY115" i="21"/>
  <c r="CS139" i="21"/>
  <c r="AF180" i="21"/>
  <c r="BG180" i="21"/>
  <c r="L155" i="21"/>
  <c r="AO139" i="21"/>
  <c r="AX180" i="21"/>
  <c r="V115" i="21"/>
  <c r="BP139" i="21"/>
  <c r="V156" i="21"/>
  <c r="CS140" i="21"/>
  <c r="GM114" i="14"/>
  <c r="FS114" i="14"/>
  <c r="EG114" i="14"/>
  <c r="EZ114" i="14"/>
  <c r="DN114" i="14"/>
  <c r="CB114" i="14"/>
  <c r="CU114" i="14"/>
  <c r="BI114" i="14"/>
  <c r="GM109" i="14"/>
  <c r="FS109" i="14"/>
  <c r="EG109" i="14"/>
  <c r="EZ109" i="14"/>
  <c r="CB109" i="14"/>
  <c r="DN109" i="14"/>
  <c r="DO91" i="14" s="1"/>
  <c r="DO117" i="14" s="1"/>
  <c r="CU109" i="14"/>
  <c r="BI109" i="14"/>
  <c r="AO187" i="21"/>
  <c r="V162" i="21"/>
  <c r="V143" i="21"/>
  <c r="CB71" i="21"/>
  <c r="CS108" i="21"/>
  <c r="AF187" i="21"/>
  <c r="AF143" i="21"/>
  <c r="V187" i="21"/>
  <c r="V128" i="21"/>
  <c r="AX187" i="21"/>
  <c r="BG128" i="21"/>
  <c r="AX143" i="21"/>
  <c r="AO143" i="21"/>
  <c r="BY128" i="21"/>
  <c r="AF128" i="21"/>
  <c r="AO128" i="21"/>
  <c r="AX128" i="21"/>
  <c r="AF162" i="21"/>
  <c r="AX162" i="21"/>
  <c r="BP143" i="21"/>
  <c r="V108" i="21"/>
  <c r="AO162" i="21"/>
  <c r="BG143" i="21"/>
  <c r="BG162" i="21"/>
  <c r="CH108" i="21"/>
  <c r="CS143" i="21"/>
  <c r="AF137" i="21"/>
  <c r="BY137" i="21"/>
  <c r="AF111" i="21"/>
  <c r="BP162" i="21"/>
  <c r="BP187" i="21"/>
  <c r="BY124" i="21"/>
  <c r="BY123" i="21" s="1"/>
  <c r="BY162" i="21"/>
  <c r="DB143" i="21"/>
  <c r="AX177" i="21"/>
  <c r="AX176" i="21" s="1"/>
  <c r="DO92" i="14"/>
  <c r="DO118" i="14" s="1"/>
  <c r="HG114" i="14"/>
  <c r="AO151" i="21"/>
  <c r="HG109" i="14"/>
  <c r="BP108" i="21"/>
  <c r="BP128" i="21"/>
  <c r="L91" i="8"/>
  <c r="L90" i="8"/>
  <c r="FT91" i="14"/>
  <c r="FT117" i="14" s="1"/>
  <c r="FT90" i="14"/>
  <c r="FT92" i="14"/>
  <c r="FT118" i="14" s="1"/>
  <c r="V75" i="14"/>
  <c r="V86" i="14"/>
  <c r="V85" i="14"/>
  <c r="FA91" i="14"/>
  <c r="FA117" i="14" s="1"/>
  <c r="FA90" i="14"/>
  <c r="FA92" i="14"/>
  <c r="FA118" i="14" s="1"/>
  <c r="AH150" i="21"/>
  <c r="BI192" i="21"/>
  <c r="CN192" i="21"/>
  <c r="CS186" i="21"/>
  <c r="BT150" i="21"/>
  <c r="CP176" i="21"/>
  <c r="BB150" i="21"/>
  <c r="BB196" i="21"/>
  <c r="BR192" i="21"/>
  <c r="CE192" i="21"/>
  <c r="AJ176" i="21"/>
  <c r="CC168" i="21"/>
  <c r="AE196" i="21"/>
  <c r="AH196" i="21"/>
  <c r="BI158" i="21"/>
  <c r="AN176" i="21"/>
  <c r="AJ192" i="21"/>
  <c r="AJ196" i="21"/>
  <c r="BI136" i="21"/>
  <c r="BI148" i="21" s="1"/>
  <c r="BK158" i="21"/>
  <c r="CC164" i="21"/>
  <c r="CP196" i="21"/>
  <c r="AA176" i="21"/>
  <c r="AH176" i="21"/>
  <c r="BV150" i="21"/>
  <c r="CE164" i="21"/>
  <c r="AS158" i="21"/>
  <c r="AQ158" i="21"/>
  <c r="AQ164" i="21" s="1"/>
  <c r="CG164" i="21"/>
  <c r="BX164" i="21"/>
  <c r="V142" i="21"/>
  <c r="AO186" i="21"/>
  <c r="AL192" i="21"/>
  <c r="AX127" i="21"/>
  <c r="AW168" i="21"/>
  <c r="AZ158" i="21"/>
  <c r="BK164" i="21"/>
  <c r="BR148" i="21"/>
  <c r="BX136" i="21"/>
  <c r="BX148" i="21" s="1"/>
  <c r="CN168" i="21"/>
  <c r="CU136" i="21"/>
  <c r="CU148" i="21" s="1"/>
  <c r="AQ192" i="21"/>
  <c r="BP127" i="21"/>
  <c r="AA158" i="21"/>
  <c r="AE168" i="21"/>
  <c r="AH136" i="21"/>
  <c r="AH148" i="21" s="1"/>
  <c r="AH192" i="21"/>
  <c r="BV136" i="21"/>
  <c r="BV148" i="21" s="1"/>
  <c r="BT136" i="21"/>
  <c r="BT148" i="21" s="1"/>
  <c r="CR150" i="21"/>
  <c r="CY164" i="21"/>
  <c r="AE150" i="21"/>
  <c r="Y168" i="21"/>
  <c r="Y192" i="21"/>
  <c r="AS136" i="21"/>
  <c r="AS148" i="21" s="1"/>
  <c r="AX186" i="21"/>
  <c r="AQ196" i="21"/>
  <c r="AZ168" i="21"/>
  <c r="BO150" i="21"/>
  <c r="BI196" i="21"/>
  <c r="CG150" i="21"/>
  <c r="CL150" i="21"/>
  <c r="CN158" i="21"/>
  <c r="CL168" i="21"/>
  <c r="AA168" i="21"/>
  <c r="AC176" i="21"/>
  <c r="AJ150" i="21"/>
  <c r="BB192" i="21"/>
  <c r="BD196" i="21"/>
  <c r="BI150" i="21"/>
  <c r="BM168" i="21"/>
  <c r="BM192" i="21"/>
  <c r="BV192" i="21"/>
  <c r="CC192" i="21"/>
  <c r="CY192" i="21"/>
  <c r="V127" i="21"/>
  <c r="AF142" i="21"/>
  <c r="AF186" i="21"/>
  <c r="AH168" i="21"/>
  <c r="AL176" i="21"/>
  <c r="BF148" i="21"/>
  <c r="AZ150" i="21"/>
  <c r="BM158" i="21"/>
  <c r="BM164" i="21" s="1"/>
  <c r="BR158" i="21"/>
  <c r="BR164" i="21" s="1"/>
  <c r="CL136" i="21"/>
  <c r="CL148" i="21" s="1"/>
  <c r="CN164" i="21"/>
  <c r="CR164" i="21"/>
  <c r="CN176" i="21"/>
  <c r="CW150" i="21"/>
  <c r="V186" i="21"/>
  <c r="AE136" i="21"/>
  <c r="AE148" i="21" s="1"/>
  <c r="AQ136" i="21"/>
  <c r="AQ148" i="21" s="1"/>
  <c r="BO136" i="21"/>
  <c r="BO148" i="21" s="1"/>
  <c r="BT158" i="21"/>
  <c r="V151" i="21"/>
  <c r="HG38" i="14"/>
  <c r="AP92" i="14"/>
  <c r="AP118" i="14" s="1"/>
  <c r="BJ20" i="14"/>
  <c r="BJ16" i="14"/>
  <c r="BJ39" i="14"/>
  <c r="CC16" i="14"/>
  <c r="CC20" i="14"/>
  <c r="CC39" i="14"/>
  <c r="HF109" i="14"/>
  <c r="AP16" i="14"/>
  <c r="AP20" i="14"/>
  <c r="V20" i="14"/>
  <c r="V16" i="14"/>
  <c r="BG142" i="21"/>
  <c r="CS187" i="21"/>
  <c r="DB128" i="21"/>
  <c r="BY182" i="21"/>
  <c r="AF124" i="21"/>
  <c r="AF123" i="21" s="1"/>
  <c r="AO127" i="21"/>
  <c r="AO158" i="14"/>
  <c r="AO164" i="14" s="1"/>
  <c r="V124" i="21"/>
  <c r="AF127" i="21"/>
  <c r="BP182" i="21"/>
  <c r="BY187" i="21"/>
  <c r="CH143" i="21"/>
  <c r="AO142" i="21"/>
  <c r="BY186" i="21"/>
  <c r="CH142" i="21"/>
  <c r="V138" i="21"/>
  <c r="CH138" i="21"/>
  <c r="AF151" i="21"/>
  <c r="BG137" i="21"/>
  <c r="V137" i="21"/>
  <c r="V177" i="21"/>
  <c r="AO137" i="21"/>
  <c r="AX151" i="21"/>
  <c r="BP177" i="21"/>
  <c r="AF177" i="21"/>
  <c r="BG177" i="21"/>
  <c r="BP151" i="21"/>
  <c r="AX137" i="21"/>
  <c r="DB137" i="21"/>
  <c r="BG151" i="21"/>
  <c r="BP137" i="21"/>
  <c r="CH137" i="21"/>
  <c r="V178" i="21"/>
  <c r="AF178" i="21"/>
  <c r="AX152" i="21"/>
  <c r="AO178" i="21"/>
  <c r="AO176" i="21" s="1"/>
  <c r="BY178" i="21"/>
  <c r="AF138" i="21"/>
  <c r="BP178" i="21"/>
  <c r="CH178" i="21"/>
  <c r="V152" i="21"/>
  <c r="BG178" i="21"/>
  <c r="CS178" i="21"/>
  <c r="AO124" i="21"/>
  <c r="AO123" i="21" s="1"/>
  <c r="BG186" i="21"/>
  <c r="BY127" i="21"/>
  <c r="BP186" i="21"/>
  <c r="AX182" i="21"/>
  <c r="BG124" i="21"/>
  <c r="BG123" i="21" s="1"/>
  <c r="CH162" i="21"/>
  <c r="AX142" i="21"/>
  <c r="BG127" i="21"/>
  <c r="BP124" i="21"/>
  <c r="BP123" i="21" s="1"/>
  <c r="BY142" i="21"/>
  <c r="CS162" i="21"/>
  <c r="AO176" i="14"/>
  <c r="AX124" i="21"/>
  <c r="AX123" i="21" s="1"/>
  <c r="L145" i="21"/>
  <c r="V110" i="21"/>
  <c r="BG146" i="21"/>
  <c r="BG145" i="21" s="1"/>
  <c r="BG110" i="21"/>
  <c r="AF110" i="21"/>
  <c r="AX129" i="21"/>
  <c r="V170" i="21"/>
  <c r="AO110" i="21"/>
  <c r="CS170" i="21"/>
  <c r="DB142" i="21"/>
  <c r="AF170" i="21"/>
  <c r="AO170" i="21"/>
  <c r="BG129" i="21"/>
  <c r="BP170" i="21"/>
  <c r="CH124" i="21"/>
  <c r="CH123" i="21" s="1"/>
  <c r="AX110" i="21"/>
  <c r="CH110" i="21"/>
  <c r="CH127" i="21"/>
  <c r="V146" i="21"/>
  <c r="BG170" i="21"/>
  <c r="BP110" i="21"/>
  <c r="BY110" i="21"/>
  <c r="DB186" i="21"/>
  <c r="BP146" i="21"/>
  <c r="BP145" i="21" s="1"/>
  <c r="CH146" i="21"/>
  <c r="CH145" i="21" s="1"/>
  <c r="CS146" i="21"/>
  <c r="CS145" i="21" s="1"/>
  <c r="V129" i="21"/>
  <c r="AF129" i="21"/>
  <c r="AO129" i="21"/>
  <c r="AO146" i="21"/>
  <c r="AO145" i="21" s="1"/>
  <c r="AX146" i="21"/>
  <c r="AX145" i="21" s="1"/>
  <c r="DB129" i="21"/>
  <c r="BP129" i="21"/>
  <c r="DB124" i="21"/>
  <c r="DB123" i="21" s="1"/>
  <c r="U131" i="14"/>
  <c r="V39" i="14" s="1"/>
  <c r="HE150" i="14"/>
  <c r="CS138" i="21"/>
  <c r="DB152" i="21"/>
  <c r="DB138" i="21"/>
  <c r="AO108" i="21"/>
  <c r="BG108" i="21"/>
  <c r="BY108" i="21"/>
  <c r="AX108" i="21"/>
  <c r="HE126" i="14"/>
  <c r="HE131" i="14" s="1"/>
  <c r="Y164" i="21"/>
  <c r="AN148" i="21"/>
  <c r="AA136" i="21"/>
  <c r="AA148" i="21" s="1"/>
  <c r="AC136" i="21"/>
  <c r="AC148" i="21" s="1"/>
  <c r="AJ164" i="21"/>
  <c r="Y150" i="21"/>
  <c r="CR148" i="21"/>
  <c r="AC158" i="21"/>
  <c r="AC164" i="21" s="1"/>
  <c r="BF164" i="21"/>
  <c r="AA164" i="21"/>
  <c r="BB136" i="21"/>
  <c r="BB148" i="21" s="1"/>
  <c r="AZ136" i="21"/>
  <c r="AZ148" i="21" s="1"/>
  <c r="Y136" i="21"/>
  <c r="Y148" i="21" s="1"/>
  <c r="AE164" i="21"/>
  <c r="BM136" i="21"/>
  <c r="BM148" i="21" s="1"/>
  <c r="BK136" i="21"/>
  <c r="BK148" i="21" s="1"/>
  <c r="HF176" i="14"/>
  <c r="HE168" i="14"/>
  <c r="AJ136" i="21"/>
  <c r="AJ148" i="21" s="1"/>
  <c r="BI164" i="21"/>
  <c r="HE176" i="14"/>
  <c r="AL164" i="21"/>
  <c r="AU150" i="21"/>
  <c r="AU176" i="21"/>
  <c r="CL164" i="21"/>
  <c r="AN164" i="21"/>
  <c r="AJ168" i="21"/>
  <c r="AU136" i="21"/>
  <c r="AU148" i="21" s="1"/>
  <c r="BO164" i="21"/>
  <c r="CE136" i="21"/>
  <c r="CE148" i="21" s="1"/>
  <c r="CN150" i="21"/>
  <c r="DA148" i="21"/>
  <c r="AW136" i="21"/>
  <c r="AW148" i="21" s="1"/>
  <c r="BX176" i="21"/>
  <c r="CE176" i="21"/>
  <c r="CP136" i="21"/>
  <c r="AE192" i="21"/>
  <c r="AW158" i="21"/>
  <c r="AW164" i="21" s="1"/>
  <c r="AU196" i="21"/>
  <c r="BB164" i="21"/>
  <c r="BK168" i="21"/>
  <c r="BT164" i="21"/>
  <c r="CC196" i="21"/>
  <c r="CP148" i="21"/>
  <c r="AN192" i="21"/>
  <c r="AZ164" i="21"/>
  <c r="BO196" i="21"/>
  <c r="CL176" i="21"/>
  <c r="CP192" i="21"/>
  <c r="CU164" i="21"/>
  <c r="AS164" i="21"/>
  <c r="AZ192" i="21"/>
  <c r="BV164" i="21"/>
  <c r="BR196" i="21"/>
  <c r="CU196" i="21"/>
  <c r="CC148" i="21"/>
  <c r="CN136" i="21"/>
  <c r="CN148" i="21" s="1"/>
  <c r="DA164" i="21"/>
  <c r="CG136" i="21"/>
  <c r="CG148" i="21" s="1"/>
  <c r="CW136" i="21"/>
  <c r="CW148" i="21" s="1"/>
  <c r="CW168" i="21"/>
  <c r="CH129" i="21"/>
  <c r="CS129" i="21"/>
  <c r="DB146" i="21"/>
  <c r="DB145" i="21" s="1"/>
  <c r="BY146" i="21"/>
  <c r="BY145" i="21" s="1"/>
  <c r="CH170" i="21"/>
  <c r="DB170" i="21"/>
  <c r="BY170" i="21"/>
  <c r="AU158" i="21"/>
  <c r="AU164" i="21" s="1"/>
  <c r="BD136" i="21"/>
  <c r="BD158" i="21"/>
  <c r="BD164" i="21" s="1"/>
  <c r="BY151" i="21"/>
  <c r="BY150" i="21" s="1"/>
  <c r="DB151" i="21"/>
  <c r="CS151" i="21"/>
  <c r="CH177" i="21"/>
  <c r="DB177" i="21"/>
  <c r="DB176" i="21" s="1"/>
  <c r="BY177" i="21"/>
  <c r="CU192" i="21"/>
  <c r="CW192" i="21"/>
  <c r="BX196" i="21"/>
  <c r="CR196" i="21"/>
  <c r="HF191" i="14"/>
  <c r="AO191" i="14"/>
  <c r="HF195" i="14"/>
  <c r="AO195" i="14"/>
  <c r="BG156" i="21"/>
  <c r="BG155" i="21" s="1"/>
  <c r="BP156" i="21"/>
  <c r="BP155" i="21" s="1"/>
  <c r="V160" i="21"/>
  <c r="CH160" i="21"/>
  <c r="BG160" i="21"/>
  <c r="CS160" i="21"/>
  <c r="AF160" i="21"/>
  <c r="AO160" i="21"/>
  <c r="BY160" i="21"/>
  <c r="BP160" i="21"/>
  <c r="AX160" i="21"/>
  <c r="AX161" i="21"/>
  <c r="DB161" i="21"/>
  <c r="CH161" i="21"/>
  <c r="CS161" i="21"/>
  <c r="HF158" i="14"/>
  <c r="HF164" i="14" s="1"/>
  <c r="V161" i="21"/>
  <c r="AO161" i="21"/>
  <c r="BP161" i="21"/>
  <c r="BY161" i="21"/>
  <c r="AF161" i="21"/>
  <c r="BG140" i="21"/>
  <c r="BG159" i="21"/>
  <c r="CH116" i="21"/>
  <c r="AO116" i="21"/>
  <c r="AO152" i="21"/>
  <c r="AX138" i="21"/>
  <c r="BP138" i="21"/>
  <c r="BP159" i="21"/>
  <c r="BY113" i="21"/>
  <c r="DB140" i="21"/>
  <c r="DB159" i="21"/>
  <c r="V159" i="21"/>
  <c r="AF113" i="21"/>
  <c r="AF140" i="21"/>
  <c r="AX140" i="21"/>
  <c r="BP140" i="21"/>
  <c r="BY116" i="21"/>
  <c r="CH140" i="21"/>
  <c r="CS152" i="21"/>
  <c r="BA71" i="21"/>
  <c r="V116" i="21"/>
  <c r="V140" i="21"/>
  <c r="BY138" i="21"/>
  <c r="AF116" i="21"/>
  <c r="AO138" i="21"/>
  <c r="AO159" i="21"/>
  <c r="AX113" i="21"/>
  <c r="BG113" i="21"/>
  <c r="BG152" i="21"/>
  <c r="BP113" i="21"/>
  <c r="BP152" i="21"/>
  <c r="BY140" i="21"/>
  <c r="CH152" i="21"/>
  <c r="CH150" i="21" s="1"/>
  <c r="CS159" i="21"/>
  <c r="AF152" i="21"/>
  <c r="DB113" i="21"/>
  <c r="AO113" i="21"/>
  <c r="AX116" i="21"/>
  <c r="BP116" i="21"/>
  <c r="BY159" i="21"/>
  <c r="CH113" i="21"/>
  <c r="DB116" i="21"/>
  <c r="U148" i="14"/>
  <c r="U164" i="14"/>
  <c r="HE136" i="14"/>
  <c r="HE148" i="14" s="1"/>
  <c r="DA127" i="21"/>
  <c r="CG127" i="21"/>
  <c r="CR127" i="21"/>
  <c r="AW127" i="21"/>
  <c r="BO127" i="21"/>
  <c r="BF127" i="21"/>
  <c r="BX127" i="21"/>
  <c r="CR108" i="21"/>
  <c r="CG108" i="21"/>
  <c r="BX108" i="21"/>
  <c r="BF108" i="21"/>
  <c r="DA108" i="21"/>
  <c r="BO108" i="21"/>
  <c r="U115" i="21"/>
  <c r="AN110" i="21"/>
  <c r="AN111" i="21"/>
  <c r="AW116" i="21"/>
  <c r="AN108" i="21"/>
  <c r="HE158" i="14"/>
  <c r="HE164" i="14" s="1"/>
  <c r="K123" i="21"/>
  <c r="CR124" i="21"/>
  <c r="CR123" i="21" s="1"/>
  <c r="CG124" i="21"/>
  <c r="CG123" i="21" s="1"/>
  <c r="AW124" i="21"/>
  <c r="AW123" i="21" s="1"/>
  <c r="BX124" i="21"/>
  <c r="BX123" i="21" s="1"/>
  <c r="BO124" i="21"/>
  <c r="BO123" i="21" s="1"/>
  <c r="BF124" i="21"/>
  <c r="BF123" i="21" s="1"/>
  <c r="DA124" i="21"/>
  <c r="DA123" i="21" s="1"/>
  <c r="U108" i="21"/>
  <c r="U124" i="21"/>
  <c r="AW110" i="21"/>
  <c r="AW111" i="21"/>
  <c r="AO150" i="14"/>
  <c r="CG116" i="21"/>
  <c r="CR116" i="21"/>
  <c r="DA116" i="21"/>
  <c r="BX116" i="21"/>
  <c r="BO116" i="21"/>
  <c r="BF116" i="21"/>
  <c r="U127" i="21"/>
  <c r="AW108" i="21"/>
  <c r="CR115" i="21"/>
  <c r="CG115" i="21"/>
  <c r="DA115" i="21"/>
  <c r="BX115" i="21"/>
  <c r="BF115" i="21"/>
  <c r="BO115" i="21"/>
  <c r="U110" i="21"/>
  <c r="U128" i="21"/>
  <c r="CR113" i="21"/>
  <c r="CG113" i="21"/>
  <c r="DA113" i="21"/>
  <c r="BO113" i="21"/>
  <c r="BX113" i="21"/>
  <c r="BF113" i="21"/>
  <c r="U129" i="21"/>
  <c r="AE115" i="21"/>
  <c r="AE116" i="21"/>
  <c r="AE124" i="21"/>
  <c r="AE123" i="21" s="1"/>
  <c r="AE127" i="21"/>
  <c r="AE128" i="21"/>
  <c r="DA129" i="21"/>
  <c r="CG129" i="21"/>
  <c r="CR129" i="21"/>
  <c r="AW129" i="21"/>
  <c r="BX129" i="21"/>
  <c r="BO129" i="21"/>
  <c r="BF129" i="21"/>
  <c r="DA111" i="21"/>
  <c r="CG111" i="21"/>
  <c r="BX111" i="21"/>
  <c r="BF111" i="21"/>
  <c r="CR111" i="21"/>
  <c r="BO111" i="21"/>
  <c r="U113" i="21"/>
  <c r="AE111" i="21"/>
  <c r="AE113" i="21"/>
  <c r="AN115" i="21"/>
  <c r="AN116" i="21"/>
  <c r="AN124" i="21"/>
  <c r="AN123" i="21" s="1"/>
  <c r="AN127" i="21"/>
  <c r="AN129" i="21"/>
  <c r="DA128" i="21"/>
  <c r="CG128" i="21"/>
  <c r="CR128" i="21"/>
  <c r="AW128" i="21"/>
  <c r="BX128" i="21"/>
  <c r="BO128" i="21"/>
  <c r="BF128" i="21"/>
  <c r="DA110" i="21"/>
  <c r="CR110" i="21"/>
  <c r="CG110" i="21"/>
  <c r="BX110" i="21"/>
  <c r="BF110" i="21"/>
  <c r="BO110" i="21"/>
  <c r="AE108" i="21"/>
  <c r="AN113" i="21"/>
  <c r="CS115" i="21"/>
  <c r="CH115" i="21"/>
  <c r="DB115" i="21"/>
  <c r="DB139" i="21"/>
  <c r="BY139" i="21"/>
  <c r="CH139" i="21"/>
  <c r="DB156" i="21"/>
  <c r="DB155" i="21" s="1"/>
  <c r="CH156" i="21"/>
  <c r="CH155" i="21" s="1"/>
  <c r="BY156" i="21"/>
  <c r="BY155" i="21" s="1"/>
  <c r="CS156" i="21"/>
  <c r="CS155" i="21" s="1"/>
  <c r="BC71" i="21"/>
  <c r="CD71" i="21"/>
  <c r="V181" i="21"/>
  <c r="BP181" i="21"/>
  <c r="BY181" i="21"/>
  <c r="CH181" i="21"/>
  <c r="CH182" i="21"/>
  <c r="DB181" i="21"/>
  <c r="DB182" i="21"/>
  <c r="AO181" i="21"/>
  <c r="AO182" i="21"/>
  <c r="BG181" i="21"/>
  <c r="BG182" i="21"/>
  <c r="HF150" i="14"/>
  <c r="V141" i="21"/>
  <c r="BG141" i="21"/>
  <c r="BY141" i="21"/>
  <c r="AF141" i="21"/>
  <c r="CH141" i="21"/>
  <c r="AX141" i="21"/>
  <c r="AO141" i="21"/>
  <c r="DB141" i="21"/>
  <c r="HF136" i="14"/>
  <c r="HF148" i="14" s="1"/>
  <c r="GN39" i="14"/>
  <c r="HF126" i="14"/>
  <c r="HF131" i="14" s="1"/>
  <c r="HG39" i="14" s="1"/>
  <c r="HF114" i="14"/>
  <c r="AO114" i="14"/>
  <c r="AO109" i="14"/>
  <c r="BG187" i="21"/>
  <c r="DB187" i="21"/>
  <c r="CH186" i="21"/>
  <c r="BY180" i="21"/>
  <c r="BP180" i="21"/>
  <c r="DB180" i="21"/>
  <c r="CS177" i="21"/>
  <c r="BP141" i="21"/>
  <c r="BP142" i="21"/>
  <c r="CS127" i="21"/>
  <c r="CS128" i="21"/>
  <c r="BG115" i="21"/>
  <c r="BG116" i="21"/>
  <c r="AO111" i="21"/>
  <c r="DB110" i="21"/>
  <c r="DB111" i="21"/>
  <c r="BY111" i="21"/>
  <c r="BG111" i="21"/>
  <c r="BP111" i="21"/>
  <c r="CS111" i="21"/>
  <c r="V111" i="21"/>
  <c r="AX111" i="21"/>
  <c r="DB108" i="21"/>
  <c r="BD148" i="21"/>
  <c r="CG190" i="21"/>
  <c r="CG192" i="21" s="1"/>
  <c r="K126" i="21"/>
  <c r="AX82" i="21"/>
  <c r="BF194" i="21"/>
  <c r="BF196" i="21" s="1"/>
  <c r="L176" i="21"/>
  <c r="K196" i="21"/>
  <c r="AX19" i="21"/>
  <c r="BF190" i="21"/>
  <c r="BF192" i="21" s="1"/>
  <c r="AX35" i="21"/>
  <c r="K168" i="21"/>
  <c r="L158" i="21"/>
  <c r="AX28" i="21"/>
  <c r="L150" i="21"/>
  <c r="K176" i="21"/>
  <c r="L126" i="21"/>
  <c r="K192" i="21"/>
  <c r="L109" i="21"/>
  <c r="L136" i="21"/>
  <c r="K109" i="21"/>
  <c r="L114" i="21"/>
  <c r="K158" i="21"/>
  <c r="K164" i="21" s="1"/>
  <c r="K114" i="21"/>
  <c r="AO136" i="14"/>
  <c r="AO126" i="14"/>
  <c r="AP8" i="14" s="1"/>
  <c r="AT86" i="24" l="1"/>
  <c r="AT85" i="24"/>
  <c r="CD86" i="24"/>
  <c r="CD85" i="24"/>
  <c r="HG85" i="14"/>
  <c r="DO90" i="14"/>
  <c r="BY126" i="21"/>
  <c r="BY131" i="21" s="1"/>
  <c r="AP91" i="14"/>
  <c r="AP117" i="14" s="1"/>
  <c r="CS176" i="21"/>
  <c r="BP176" i="21"/>
  <c r="DB150" i="21"/>
  <c r="AO150" i="21"/>
  <c r="CS136" i="21"/>
  <c r="CS148" i="21" s="1"/>
  <c r="AX126" i="21"/>
  <c r="AX131" i="21" s="1"/>
  <c r="BY176" i="21"/>
  <c r="DO16" i="14"/>
  <c r="DO20" i="14"/>
  <c r="DO39" i="14"/>
  <c r="HG16" i="14"/>
  <c r="HG20" i="14"/>
  <c r="V88" i="14"/>
  <c r="V89" i="14"/>
  <c r="L94" i="8"/>
  <c r="L120" i="8" s="1"/>
  <c r="L92" i="8"/>
  <c r="L98" i="8"/>
  <c r="BP126" i="21"/>
  <c r="BP131" i="21" s="1"/>
  <c r="BG176" i="21"/>
  <c r="AF150" i="21"/>
  <c r="HG88" i="14"/>
  <c r="HG89" i="14"/>
  <c r="AO126" i="21"/>
  <c r="AO131" i="21" s="1"/>
  <c r="BG126" i="21"/>
  <c r="BG131" i="21" s="1"/>
  <c r="AF126" i="21"/>
  <c r="AF131" i="21" s="1"/>
  <c r="DB126" i="21"/>
  <c r="DB131" i="21" s="1"/>
  <c r="BP150" i="21"/>
  <c r="BG150" i="21"/>
  <c r="AX150" i="21"/>
  <c r="AF176" i="21"/>
  <c r="BG136" i="21"/>
  <c r="BG148" i="21" s="1"/>
  <c r="AF158" i="21"/>
  <c r="AF164" i="21" s="1"/>
  <c r="CS150" i="21"/>
  <c r="CH126" i="21"/>
  <c r="CH131" i="21" s="1"/>
  <c r="AF136" i="21"/>
  <c r="AF148" i="21" s="1"/>
  <c r="DB158" i="21"/>
  <c r="DB164" i="21" s="1"/>
  <c r="AX136" i="21"/>
  <c r="AX148" i="21" s="1"/>
  <c r="CH158" i="21"/>
  <c r="CH164" i="21" s="1"/>
  <c r="CH176" i="21"/>
  <c r="AO136" i="21"/>
  <c r="AO148" i="21" s="1"/>
  <c r="K131" i="21"/>
  <c r="BG158" i="21"/>
  <c r="BG164" i="21" s="1"/>
  <c r="BY158" i="21"/>
  <c r="BY164" i="21" s="1"/>
  <c r="CS158" i="21"/>
  <c r="CS164" i="21" s="1"/>
  <c r="AO158" i="21"/>
  <c r="AO164" i="21" s="1"/>
  <c r="AX158" i="21"/>
  <c r="AX164" i="21" s="1"/>
  <c r="BP158" i="21"/>
  <c r="BP164" i="21" s="1"/>
  <c r="CR114" i="21"/>
  <c r="CG114" i="21"/>
  <c r="DA114" i="21"/>
  <c r="BO114" i="21"/>
  <c r="BX114" i="21"/>
  <c r="BF114" i="21"/>
  <c r="AN114" i="21"/>
  <c r="U114" i="21"/>
  <c r="AE114" i="21"/>
  <c r="AW114" i="21"/>
  <c r="CR126" i="21"/>
  <c r="CR131" i="21" s="1"/>
  <c r="DA126" i="21"/>
  <c r="DA131" i="21" s="1"/>
  <c r="CG126" i="21"/>
  <c r="CG131" i="21" s="1"/>
  <c r="AN126" i="21"/>
  <c r="AN131" i="21" s="1"/>
  <c r="BX126" i="21"/>
  <c r="BX131" i="21" s="1"/>
  <c r="BY136" i="21"/>
  <c r="BY148" i="21" s="1"/>
  <c r="AE126" i="21"/>
  <c r="AE131" i="21" s="1"/>
  <c r="BF126" i="21"/>
  <c r="BF131" i="21" s="1"/>
  <c r="DA109" i="21"/>
  <c r="CR109" i="21"/>
  <c r="CG109" i="21"/>
  <c r="BX109" i="21"/>
  <c r="BF109" i="21"/>
  <c r="BO109" i="21"/>
  <c r="AE109" i="21"/>
  <c r="AW109" i="21"/>
  <c r="U109" i="21"/>
  <c r="AN109" i="21"/>
  <c r="DB136" i="21"/>
  <c r="DB148" i="21" s="1"/>
  <c r="BO126" i="21"/>
  <c r="BO131" i="21" s="1"/>
  <c r="AW126" i="21"/>
  <c r="AW131" i="21" s="1"/>
  <c r="CH136" i="21"/>
  <c r="CS126" i="21"/>
  <c r="CS131" i="21" s="1"/>
  <c r="L164" i="21"/>
  <c r="BP136" i="21"/>
  <c r="BP148" i="21" s="1"/>
  <c r="CH114" i="21"/>
  <c r="BG114" i="21"/>
  <c r="V114" i="21"/>
  <c r="BP114" i="21"/>
  <c r="AO114" i="21"/>
  <c r="AF114" i="21"/>
  <c r="DB114" i="21"/>
  <c r="CS114" i="21"/>
  <c r="BY114" i="21"/>
  <c r="AX114" i="21"/>
  <c r="CH109" i="21"/>
  <c r="CS109" i="21"/>
  <c r="V109" i="21"/>
  <c r="DB109" i="21"/>
  <c r="AO109" i="21"/>
  <c r="AX109" i="21"/>
  <c r="BP109" i="21"/>
  <c r="AF109" i="21"/>
  <c r="BY109" i="21"/>
  <c r="BG109" i="21"/>
  <c r="DA194" i="21"/>
  <c r="DA196" i="21" s="1"/>
  <c r="DA190" i="21"/>
  <c r="DA192" i="21" s="1"/>
  <c r="L131" i="21"/>
  <c r="L132" i="21" s="1"/>
  <c r="L148" i="21"/>
  <c r="AO148" i="14"/>
  <c r="AO131" i="14"/>
  <c r="AX87" i="19"/>
  <c r="AX84" i="19"/>
  <c r="AV84" i="19"/>
  <c r="AX81" i="19"/>
  <c r="AV81" i="19"/>
  <c r="AX80" i="19"/>
  <c r="AV80" i="19"/>
  <c r="AX79" i="19"/>
  <c r="AV79" i="19"/>
  <c r="AX78" i="19"/>
  <c r="AV78" i="19"/>
  <c r="AX77" i="19"/>
  <c r="AV77" i="19"/>
  <c r="AX76" i="19"/>
  <c r="AV76" i="19"/>
  <c r="AX74" i="19"/>
  <c r="AV74" i="19"/>
  <c r="AX73" i="19"/>
  <c r="AV73" i="19"/>
  <c r="AX72" i="19"/>
  <c r="AV72" i="19"/>
  <c r="AX71" i="19"/>
  <c r="AV71" i="19"/>
  <c r="AX66" i="19"/>
  <c r="AV66" i="19"/>
  <c r="AX60" i="19"/>
  <c r="AV60" i="19"/>
  <c r="AX59" i="19"/>
  <c r="AV59" i="19"/>
  <c r="AX57" i="19"/>
  <c r="AV57" i="19"/>
  <c r="AX52" i="19"/>
  <c r="AV52" i="19"/>
  <c r="AX51" i="19"/>
  <c r="AV51" i="19"/>
  <c r="AX49" i="19"/>
  <c r="AV49" i="19"/>
  <c r="AX47" i="19"/>
  <c r="AV47" i="19"/>
  <c r="AX44" i="19"/>
  <c r="AV44" i="19"/>
  <c r="AX43" i="19"/>
  <c r="AV43" i="19"/>
  <c r="AX42" i="19"/>
  <c r="AV42" i="19"/>
  <c r="AX34" i="19"/>
  <c r="AV34" i="19"/>
  <c r="AX33" i="19"/>
  <c r="AV33" i="19"/>
  <c r="AX25" i="19"/>
  <c r="AV25" i="19"/>
  <c r="AX22" i="19"/>
  <c r="AV22" i="19"/>
  <c r="AX18" i="19"/>
  <c r="AV18" i="19"/>
  <c r="AX17" i="19"/>
  <c r="AV17" i="19"/>
  <c r="AX15" i="19"/>
  <c r="AV15" i="19"/>
  <c r="AX14" i="19"/>
  <c r="AV14" i="19"/>
  <c r="AX10" i="19"/>
  <c r="AV10" i="19"/>
  <c r="CT67" i="14"/>
  <c r="CD89" i="24" l="1"/>
  <c r="CD115" i="24" s="1"/>
  <c r="CD88" i="24"/>
  <c r="CD114" i="24" s="1"/>
  <c r="CD87" i="24"/>
  <c r="AT89" i="24"/>
  <c r="AT115" i="24" s="1"/>
  <c r="AT88" i="24"/>
  <c r="AT114" i="24" s="1"/>
  <c r="AT87" i="24"/>
  <c r="V90" i="14"/>
  <c r="V91" i="14"/>
  <c r="V92" i="14"/>
  <c r="V96" i="14"/>
  <c r="HG90" i="14"/>
  <c r="HG91" i="14"/>
  <c r="HG117" i="14" s="1"/>
  <c r="HG92" i="14"/>
  <c r="HG118" i="14" s="1"/>
  <c r="AP39" i="14"/>
  <c r="AP93" i="14"/>
  <c r="CH148" i="21"/>
  <c r="V118" i="14" l="1"/>
  <c r="V117" i="14"/>
  <c r="V104" i="14"/>
  <c r="HE191" i="14"/>
  <c r="HE195" i="14"/>
  <c r="T99" i="14"/>
  <c r="K118" i="21" l="1"/>
  <c r="K104" i="21"/>
  <c r="CV195" i="19"/>
  <c r="CT195" i="19"/>
  <c r="CV194" i="19"/>
  <c r="CT194" i="19"/>
  <c r="CT196" i="19" s="1"/>
  <c r="CV191" i="19"/>
  <c r="CT191" i="19"/>
  <c r="CV190" i="19"/>
  <c r="CT190" i="19"/>
  <c r="CT192" i="19" s="1"/>
  <c r="CV187" i="19"/>
  <c r="CT187" i="19"/>
  <c r="CV186" i="19"/>
  <c r="CT186" i="19"/>
  <c r="CV182" i="19"/>
  <c r="CT182" i="19"/>
  <c r="CV181" i="19"/>
  <c r="CT181" i="19"/>
  <c r="CV180" i="19"/>
  <c r="CT180" i="19"/>
  <c r="CV178" i="19"/>
  <c r="CT178" i="19"/>
  <c r="CV177" i="19"/>
  <c r="CT177" i="19"/>
  <c r="CV176" i="19"/>
  <c r="CV170" i="19"/>
  <c r="CT170" i="19"/>
  <c r="CV169" i="19"/>
  <c r="CT169" i="19"/>
  <c r="CV168" i="19"/>
  <c r="CV162" i="19"/>
  <c r="CT162" i="19"/>
  <c r="CV161" i="19"/>
  <c r="CT161" i="19"/>
  <c r="CV160" i="19"/>
  <c r="CT160" i="19"/>
  <c r="CV159" i="19"/>
  <c r="CT159" i="19"/>
  <c r="CV156" i="19"/>
  <c r="CV155" i="19" s="1"/>
  <c r="CT156" i="19"/>
  <c r="CT155" i="19" s="1"/>
  <c r="CV152" i="19"/>
  <c r="CT152" i="19"/>
  <c r="CV151" i="19"/>
  <c r="CT151" i="19"/>
  <c r="CV146" i="19"/>
  <c r="CT146" i="19"/>
  <c r="CT145" i="19" s="1"/>
  <c r="CV145" i="19"/>
  <c r="CV143" i="19"/>
  <c r="CT143" i="19"/>
  <c r="CV142" i="19"/>
  <c r="CT142" i="19"/>
  <c r="CV141" i="19"/>
  <c r="CT141" i="19"/>
  <c r="CV140" i="19"/>
  <c r="CT140" i="19"/>
  <c r="CV139" i="19"/>
  <c r="CT139" i="19"/>
  <c r="CV138" i="19"/>
  <c r="CT138" i="19"/>
  <c r="CV137" i="19"/>
  <c r="CT137" i="19"/>
  <c r="CV136" i="19"/>
  <c r="CV129" i="19"/>
  <c r="CT129" i="19"/>
  <c r="CV128" i="19"/>
  <c r="CT128" i="19"/>
  <c r="CV127" i="19"/>
  <c r="CV126" i="19" s="1"/>
  <c r="CT127" i="19"/>
  <c r="CT126" i="19" s="1"/>
  <c r="CV124" i="19"/>
  <c r="CV123" i="19" s="1"/>
  <c r="CT124" i="19"/>
  <c r="CT123" i="19" s="1"/>
  <c r="CZ118" i="19"/>
  <c r="CX118" i="19"/>
  <c r="CV118" i="19"/>
  <c r="CT118" i="19"/>
  <c r="CZ117" i="19"/>
  <c r="CX117" i="19"/>
  <c r="CV117" i="19"/>
  <c r="CT117" i="19"/>
  <c r="CV116" i="19"/>
  <c r="CU116" i="19"/>
  <c r="CT116" i="19"/>
  <c r="CV115" i="19"/>
  <c r="CT115" i="19"/>
  <c r="CV113" i="19"/>
  <c r="CT113" i="19"/>
  <c r="CV111" i="19"/>
  <c r="CU111" i="19"/>
  <c r="CT111" i="19"/>
  <c r="CV110" i="19"/>
  <c r="CT110" i="19"/>
  <c r="CV108" i="19"/>
  <c r="CT108" i="19"/>
  <c r="CM195" i="19"/>
  <c r="CK195" i="19"/>
  <c r="CM194" i="19"/>
  <c r="CK194" i="19"/>
  <c r="CM191" i="19"/>
  <c r="CK191" i="19"/>
  <c r="CM190" i="19"/>
  <c r="CK190" i="19"/>
  <c r="CM187" i="19"/>
  <c r="CK187" i="19"/>
  <c r="CM186" i="19"/>
  <c r="CK186" i="19"/>
  <c r="CM182" i="19"/>
  <c r="CK182" i="19"/>
  <c r="CM181" i="19"/>
  <c r="CK181" i="19"/>
  <c r="CM180" i="19"/>
  <c r="CK180" i="19"/>
  <c r="CM178" i="19"/>
  <c r="CK178" i="19"/>
  <c r="CM177" i="19"/>
  <c r="CK177" i="19"/>
  <c r="CM176" i="19"/>
  <c r="CM170" i="19"/>
  <c r="CK170" i="19"/>
  <c r="CM169" i="19"/>
  <c r="CK169" i="19"/>
  <c r="CM168" i="19"/>
  <c r="CM162" i="19"/>
  <c r="CK162" i="19"/>
  <c r="CM161" i="19"/>
  <c r="CK161" i="19"/>
  <c r="CM160" i="19"/>
  <c r="CK160" i="19"/>
  <c r="CM159" i="19"/>
  <c r="CK159" i="19"/>
  <c r="CM156" i="19"/>
  <c r="CM155" i="19" s="1"/>
  <c r="CK156" i="19"/>
  <c r="CK155" i="19" s="1"/>
  <c r="CM152" i="19"/>
  <c r="CK152" i="19"/>
  <c r="CM151" i="19"/>
  <c r="CK151" i="19"/>
  <c r="CM146" i="19"/>
  <c r="CM145" i="19" s="1"/>
  <c r="CK146" i="19"/>
  <c r="CK145" i="19" s="1"/>
  <c r="CM143" i="19"/>
  <c r="CK143" i="19"/>
  <c r="CM142" i="19"/>
  <c r="CK142" i="19"/>
  <c r="CM141" i="19"/>
  <c r="CK141" i="19"/>
  <c r="CM140" i="19"/>
  <c r="CK140" i="19"/>
  <c r="CM139" i="19"/>
  <c r="CK139" i="19"/>
  <c r="CM138" i="19"/>
  <c r="CK138" i="19"/>
  <c r="CM137" i="19"/>
  <c r="CM136" i="19" s="1"/>
  <c r="CK137" i="19"/>
  <c r="CM129" i="19"/>
  <c r="CK129" i="19"/>
  <c r="CM128" i="19"/>
  <c r="CK128" i="19"/>
  <c r="CM127" i="19"/>
  <c r="CK127" i="19"/>
  <c r="CK126" i="19" s="1"/>
  <c r="CM124" i="19"/>
  <c r="CM123" i="19" s="1"/>
  <c r="CK124" i="19"/>
  <c r="CK123" i="19"/>
  <c r="CR118" i="19"/>
  <c r="CQ118" i="19"/>
  <c r="CP118" i="19"/>
  <c r="CO118" i="19"/>
  <c r="CN118" i="19"/>
  <c r="CM118" i="19"/>
  <c r="CL118" i="19"/>
  <c r="CK118" i="19"/>
  <c r="CR117" i="19"/>
  <c r="CQ117" i="19"/>
  <c r="CP117" i="19"/>
  <c r="CO117" i="19"/>
  <c r="CN117" i="19"/>
  <c r="CM117" i="19"/>
  <c r="CL117" i="19"/>
  <c r="CK117" i="19"/>
  <c r="CM116" i="19"/>
  <c r="CL116" i="19"/>
  <c r="CK116" i="19"/>
  <c r="CM115" i="19"/>
  <c r="CK115" i="19"/>
  <c r="CM113" i="19"/>
  <c r="CK113" i="19"/>
  <c r="CM111" i="19"/>
  <c r="CL111" i="19"/>
  <c r="CK111" i="19"/>
  <c r="CM110" i="19"/>
  <c r="CK110" i="19"/>
  <c r="CM108" i="19"/>
  <c r="CK108" i="19"/>
  <c r="CC195" i="19"/>
  <c r="CA195" i="19"/>
  <c r="CC194" i="19"/>
  <c r="CA194" i="19"/>
  <c r="CC191" i="19"/>
  <c r="CA191" i="19"/>
  <c r="CC190" i="19"/>
  <c r="CA190" i="19"/>
  <c r="CC187" i="19"/>
  <c r="CA187" i="19"/>
  <c r="CC186" i="19"/>
  <c r="CA186" i="19"/>
  <c r="CC182" i="19"/>
  <c r="CA182" i="19"/>
  <c r="CC181" i="19"/>
  <c r="CA181" i="19"/>
  <c r="CC180" i="19"/>
  <c r="CA180" i="19"/>
  <c r="CC178" i="19"/>
  <c r="CA178" i="19"/>
  <c r="CC177" i="19"/>
  <c r="CA177" i="19"/>
  <c r="CC176" i="19"/>
  <c r="CC170" i="19"/>
  <c r="CA170" i="19"/>
  <c r="CC169" i="19"/>
  <c r="CA169" i="19"/>
  <c r="CC168" i="19"/>
  <c r="CC162" i="19"/>
  <c r="CA162" i="19"/>
  <c r="CC161" i="19"/>
  <c r="CA161" i="19"/>
  <c r="CC160" i="19"/>
  <c r="CA160" i="19"/>
  <c r="CC159" i="19"/>
  <c r="CA159" i="19"/>
  <c r="CC156" i="19"/>
  <c r="CC155" i="19" s="1"/>
  <c r="CA156" i="19"/>
  <c r="CA155" i="19" s="1"/>
  <c r="CC152" i="19"/>
  <c r="CA152" i="19"/>
  <c r="CC151" i="19"/>
  <c r="CA151" i="19"/>
  <c r="CC146" i="19"/>
  <c r="CA146" i="19"/>
  <c r="CA145" i="19" s="1"/>
  <c r="CC145" i="19"/>
  <c r="CC143" i="19"/>
  <c r="CA143" i="19"/>
  <c r="CC142" i="19"/>
  <c r="CA142" i="19"/>
  <c r="CC141" i="19"/>
  <c r="CA141" i="19"/>
  <c r="CC140" i="19"/>
  <c r="CA140" i="19"/>
  <c r="CC139" i="19"/>
  <c r="CA139" i="19"/>
  <c r="CC138" i="19"/>
  <c r="CA138" i="19"/>
  <c r="CC137" i="19"/>
  <c r="CA137" i="19"/>
  <c r="CC129" i="19"/>
  <c r="CA129" i="19"/>
  <c r="CC128" i="19"/>
  <c r="CA128" i="19"/>
  <c r="CC127" i="19"/>
  <c r="CA127" i="19"/>
  <c r="CA126" i="19" s="1"/>
  <c r="CC124" i="19"/>
  <c r="CC123" i="19" s="1"/>
  <c r="CA124" i="19"/>
  <c r="CA123" i="19" s="1"/>
  <c r="CG118" i="19"/>
  <c r="CE118" i="19"/>
  <c r="CC118" i="19"/>
  <c r="CB118" i="19"/>
  <c r="CA118" i="19"/>
  <c r="CG117" i="19"/>
  <c r="CE117" i="19"/>
  <c r="CD117" i="19"/>
  <c r="CC117" i="19"/>
  <c r="CB117" i="19"/>
  <c r="CA117" i="19"/>
  <c r="CC116" i="19"/>
  <c r="CB116" i="19"/>
  <c r="CA116" i="19"/>
  <c r="CC115" i="19"/>
  <c r="CA115" i="19"/>
  <c r="CC113" i="19"/>
  <c r="CA113" i="19"/>
  <c r="CC111" i="19"/>
  <c r="CB111" i="19"/>
  <c r="CA111" i="19"/>
  <c r="CC110" i="19"/>
  <c r="CA110" i="19"/>
  <c r="CC108" i="19"/>
  <c r="CA108" i="19"/>
  <c r="BT195" i="19"/>
  <c r="BR195" i="19"/>
  <c r="BT194" i="19"/>
  <c r="BR194" i="19"/>
  <c r="BT191" i="19"/>
  <c r="BR191" i="19"/>
  <c r="BT190" i="19"/>
  <c r="BR190" i="19"/>
  <c r="BR192" i="19" s="1"/>
  <c r="BT187" i="19"/>
  <c r="BR187" i="19"/>
  <c r="BT186" i="19"/>
  <c r="BR186" i="19"/>
  <c r="BT182" i="19"/>
  <c r="BR182" i="19"/>
  <c r="BT181" i="19"/>
  <c r="BR181" i="19"/>
  <c r="BT180" i="19"/>
  <c r="BR180" i="19"/>
  <c r="BT178" i="19"/>
  <c r="BR178" i="19"/>
  <c r="BT177" i="19"/>
  <c r="BR177" i="19"/>
  <c r="BT176" i="19"/>
  <c r="BT170" i="19"/>
  <c r="BR170" i="19"/>
  <c r="BT169" i="19"/>
  <c r="BR169" i="19"/>
  <c r="BT168" i="19"/>
  <c r="BT162" i="19"/>
  <c r="BR162" i="19"/>
  <c r="BT161" i="19"/>
  <c r="BR161" i="19"/>
  <c r="BT160" i="19"/>
  <c r="BR160" i="19"/>
  <c r="BT159" i="19"/>
  <c r="BR159" i="19"/>
  <c r="BT156" i="19"/>
  <c r="BT155" i="19" s="1"/>
  <c r="BR156" i="19"/>
  <c r="BR155" i="19" s="1"/>
  <c r="BT152" i="19"/>
  <c r="BR152" i="19"/>
  <c r="BT151" i="19"/>
  <c r="BR151" i="19"/>
  <c r="BR150" i="19" s="1"/>
  <c r="BT146" i="19"/>
  <c r="BT145" i="19" s="1"/>
  <c r="BR146" i="19"/>
  <c r="BR145" i="19" s="1"/>
  <c r="BT143" i="19"/>
  <c r="BR143" i="19"/>
  <c r="BT142" i="19"/>
  <c r="BR142" i="19"/>
  <c r="BT141" i="19"/>
  <c r="BR141" i="19"/>
  <c r="BT140" i="19"/>
  <c r="BR140" i="19"/>
  <c r="BT139" i="19"/>
  <c r="BR139" i="19"/>
  <c r="BT138" i="19"/>
  <c r="BR138" i="19"/>
  <c r="BT137" i="19"/>
  <c r="BR137" i="19"/>
  <c r="BT129" i="19"/>
  <c r="BR129" i="19"/>
  <c r="BT128" i="19"/>
  <c r="BR128" i="19"/>
  <c r="BT127" i="19"/>
  <c r="BT126" i="19" s="1"/>
  <c r="BR127" i="19"/>
  <c r="BT124" i="19"/>
  <c r="BT123" i="19" s="1"/>
  <c r="BR124" i="19"/>
  <c r="BR123" i="19" s="1"/>
  <c r="BX118" i="19"/>
  <c r="BV118" i="19"/>
  <c r="BU118" i="19"/>
  <c r="BT118" i="19"/>
  <c r="BS118" i="19"/>
  <c r="BR118" i="19"/>
  <c r="BX117" i="19"/>
  <c r="BV117" i="19"/>
  <c r="BU117" i="19"/>
  <c r="BT117" i="19"/>
  <c r="BS117" i="19"/>
  <c r="BR117" i="19"/>
  <c r="BT116" i="19"/>
  <c r="BS116" i="19"/>
  <c r="BR116" i="19"/>
  <c r="BT115" i="19"/>
  <c r="BR115" i="19"/>
  <c r="BT113" i="19"/>
  <c r="BR113" i="19"/>
  <c r="BT111" i="19"/>
  <c r="BS111" i="19"/>
  <c r="BR111" i="19"/>
  <c r="BT110" i="19"/>
  <c r="BR110" i="19"/>
  <c r="BT108" i="19"/>
  <c r="BR108" i="19"/>
  <c r="BK195" i="19"/>
  <c r="BI195" i="19"/>
  <c r="BK194" i="19"/>
  <c r="BI194" i="19"/>
  <c r="BK191" i="19"/>
  <c r="BI191" i="19"/>
  <c r="BK190" i="19"/>
  <c r="BI190" i="19"/>
  <c r="BK187" i="19"/>
  <c r="BI187" i="19"/>
  <c r="BK186" i="19"/>
  <c r="BI186" i="19"/>
  <c r="BK182" i="19"/>
  <c r="BI182" i="19"/>
  <c r="BK181" i="19"/>
  <c r="BI181" i="19"/>
  <c r="BK180" i="19"/>
  <c r="BI180" i="19"/>
  <c r="BK178" i="19"/>
  <c r="BI178" i="19"/>
  <c r="BK177" i="19"/>
  <c r="BI177" i="19"/>
  <c r="BK176" i="19"/>
  <c r="BK170" i="19"/>
  <c r="BI170" i="19"/>
  <c r="BK169" i="19"/>
  <c r="BI169" i="19"/>
  <c r="BK168" i="19"/>
  <c r="BK162" i="19"/>
  <c r="BI162" i="19"/>
  <c r="BK161" i="19"/>
  <c r="BI161" i="19"/>
  <c r="BK160" i="19"/>
  <c r="BK158" i="19" s="1"/>
  <c r="BI160" i="19"/>
  <c r="BK159" i="19"/>
  <c r="BI159" i="19"/>
  <c r="BK156" i="19"/>
  <c r="BK155" i="19" s="1"/>
  <c r="BI156" i="19"/>
  <c r="BI155" i="19" s="1"/>
  <c r="BK152" i="19"/>
  <c r="BI152" i="19"/>
  <c r="BK151" i="19"/>
  <c r="BI151" i="19"/>
  <c r="BK146" i="19"/>
  <c r="BK145" i="19" s="1"/>
  <c r="BI146" i="19"/>
  <c r="BI145" i="19" s="1"/>
  <c r="BK143" i="19"/>
  <c r="BI143" i="19"/>
  <c r="BK142" i="19"/>
  <c r="BI142" i="19"/>
  <c r="BK141" i="19"/>
  <c r="BI141" i="19"/>
  <c r="BK140" i="19"/>
  <c r="BI140" i="19"/>
  <c r="BK139" i="19"/>
  <c r="BI139" i="19"/>
  <c r="BK138" i="19"/>
  <c r="BI138" i="19"/>
  <c r="BK137" i="19"/>
  <c r="BI137" i="19"/>
  <c r="BK129" i="19"/>
  <c r="BI129" i="19"/>
  <c r="BK128" i="19"/>
  <c r="BI128" i="19"/>
  <c r="BI126" i="19" s="1"/>
  <c r="BK127" i="19"/>
  <c r="BI127" i="19"/>
  <c r="BK124" i="19"/>
  <c r="BK123" i="19" s="1"/>
  <c r="BI124" i="19"/>
  <c r="BI123" i="19" s="1"/>
  <c r="BO118" i="19"/>
  <c r="BM118" i="19"/>
  <c r="BK118" i="19"/>
  <c r="BI118" i="19"/>
  <c r="BO117" i="19"/>
  <c r="BM117" i="19"/>
  <c r="BK117" i="19"/>
  <c r="BI117" i="19"/>
  <c r="BK116" i="19"/>
  <c r="BJ116" i="19"/>
  <c r="BI116" i="19"/>
  <c r="BK115" i="19"/>
  <c r="BI115" i="19"/>
  <c r="BK113" i="19"/>
  <c r="BI113" i="19"/>
  <c r="BK111" i="19"/>
  <c r="BJ111" i="19"/>
  <c r="BI111" i="19"/>
  <c r="BK110" i="19"/>
  <c r="BI110" i="19"/>
  <c r="BK108" i="19"/>
  <c r="BI108" i="19"/>
  <c r="BB195" i="19"/>
  <c r="AZ195" i="19"/>
  <c r="BB194" i="19"/>
  <c r="AZ194" i="19"/>
  <c r="BB191" i="19"/>
  <c r="AZ191" i="19"/>
  <c r="BB190" i="19"/>
  <c r="AZ190" i="19"/>
  <c r="AZ192" i="19" s="1"/>
  <c r="BB187" i="19"/>
  <c r="AZ187" i="19"/>
  <c r="BB186" i="19"/>
  <c r="AZ186" i="19"/>
  <c r="BB182" i="19"/>
  <c r="AZ182" i="19"/>
  <c r="BB181" i="19"/>
  <c r="AZ181" i="19"/>
  <c r="BB180" i="19"/>
  <c r="AZ180" i="19"/>
  <c r="BB178" i="19"/>
  <c r="AZ178" i="19"/>
  <c r="BB177" i="19"/>
  <c r="AZ177" i="19"/>
  <c r="BB176" i="19"/>
  <c r="BB170" i="19"/>
  <c r="AZ170" i="19"/>
  <c r="BB169" i="19"/>
  <c r="AZ169" i="19"/>
  <c r="BB168" i="19"/>
  <c r="BB162" i="19"/>
  <c r="AZ162" i="19"/>
  <c r="BB161" i="19"/>
  <c r="AZ161" i="19"/>
  <c r="BB160" i="19"/>
  <c r="AZ160" i="19"/>
  <c r="BB159" i="19"/>
  <c r="AZ159" i="19"/>
  <c r="BB158" i="19"/>
  <c r="BB156" i="19"/>
  <c r="BB155" i="19" s="1"/>
  <c r="AZ156" i="19"/>
  <c r="AZ155" i="19" s="1"/>
  <c r="BB152" i="19"/>
  <c r="AZ152" i="19"/>
  <c r="AZ150" i="19" s="1"/>
  <c r="BB151" i="19"/>
  <c r="AZ151" i="19"/>
  <c r="BB146" i="19"/>
  <c r="BB145" i="19" s="1"/>
  <c r="AZ146" i="19"/>
  <c r="AZ145" i="19" s="1"/>
  <c r="BB143" i="19"/>
  <c r="AZ143" i="19"/>
  <c r="BB142" i="19"/>
  <c r="AZ142" i="19"/>
  <c r="BB141" i="19"/>
  <c r="AZ141" i="19"/>
  <c r="BB140" i="19"/>
  <c r="AZ140" i="19"/>
  <c r="BB139" i="19"/>
  <c r="AZ139" i="19"/>
  <c r="BB138" i="19"/>
  <c r="AZ138" i="19"/>
  <c r="BB137" i="19"/>
  <c r="AZ137" i="19"/>
  <c r="BB129" i="19"/>
  <c r="AZ129" i="19"/>
  <c r="BB128" i="19"/>
  <c r="AZ128" i="19"/>
  <c r="BB127" i="19"/>
  <c r="BB126" i="19" s="1"/>
  <c r="AZ127" i="19"/>
  <c r="AZ126" i="19" s="1"/>
  <c r="AZ131" i="19" s="1"/>
  <c r="BB124" i="19"/>
  <c r="BB123" i="19" s="1"/>
  <c r="AZ124" i="19"/>
  <c r="AZ123" i="19" s="1"/>
  <c r="BF118" i="19"/>
  <c r="BD118" i="19"/>
  <c r="BB118" i="19"/>
  <c r="AZ118" i="19"/>
  <c r="BF117" i="19"/>
  <c r="BD117" i="19"/>
  <c r="BB117" i="19"/>
  <c r="AZ117" i="19"/>
  <c r="BB116" i="19"/>
  <c r="BA116" i="19"/>
  <c r="AZ116" i="19"/>
  <c r="BB115" i="19"/>
  <c r="AZ115" i="19"/>
  <c r="BB113" i="19"/>
  <c r="AZ113" i="19"/>
  <c r="BB111" i="19"/>
  <c r="BA111" i="19"/>
  <c r="AZ111" i="19"/>
  <c r="BB110" i="19"/>
  <c r="AZ110" i="19"/>
  <c r="BB108" i="19"/>
  <c r="AZ108" i="19"/>
  <c r="AS195" i="19"/>
  <c r="AQ195" i="19"/>
  <c r="AS194" i="19"/>
  <c r="AQ194" i="19"/>
  <c r="AQ196" i="19" s="1"/>
  <c r="AS191" i="19"/>
  <c r="AQ191" i="19"/>
  <c r="AS190" i="19"/>
  <c r="AS192" i="19" s="1"/>
  <c r="AQ190" i="19"/>
  <c r="AQ192" i="19" s="1"/>
  <c r="AS187" i="19"/>
  <c r="AQ187" i="19"/>
  <c r="AS186" i="19"/>
  <c r="AQ186" i="19"/>
  <c r="AS182" i="19"/>
  <c r="AQ182" i="19"/>
  <c r="AS181" i="19"/>
  <c r="AQ181" i="19"/>
  <c r="AS180" i="19"/>
  <c r="AQ180" i="19"/>
  <c r="AS178" i="19"/>
  <c r="AQ178" i="19"/>
  <c r="AS177" i="19"/>
  <c r="AQ177" i="19"/>
  <c r="AS176" i="19"/>
  <c r="AS170" i="19"/>
  <c r="AQ170" i="19"/>
  <c r="AS169" i="19"/>
  <c r="AQ169" i="19"/>
  <c r="AS168" i="19"/>
  <c r="AS162" i="19"/>
  <c r="AQ162" i="19"/>
  <c r="AS161" i="19"/>
  <c r="AQ161" i="19"/>
  <c r="AS160" i="19"/>
  <c r="AQ160" i="19"/>
  <c r="AS159" i="19"/>
  <c r="AQ159" i="19"/>
  <c r="AS156" i="19"/>
  <c r="AS155" i="19" s="1"/>
  <c r="AQ156" i="19"/>
  <c r="AQ155" i="19" s="1"/>
  <c r="AS152" i="19"/>
  <c r="AQ152" i="19"/>
  <c r="AQ150" i="19" s="1"/>
  <c r="AS151" i="19"/>
  <c r="AQ151" i="19"/>
  <c r="AS146" i="19"/>
  <c r="AS145" i="19" s="1"/>
  <c r="AQ146" i="19"/>
  <c r="AQ145" i="19" s="1"/>
  <c r="AS143" i="19"/>
  <c r="AQ143" i="19"/>
  <c r="AS142" i="19"/>
  <c r="AQ142" i="19"/>
  <c r="AS141" i="19"/>
  <c r="AQ141" i="19"/>
  <c r="AS140" i="19"/>
  <c r="AQ140" i="19"/>
  <c r="AS139" i="19"/>
  <c r="AQ139" i="19"/>
  <c r="AS138" i="19"/>
  <c r="AQ138" i="19"/>
  <c r="AS137" i="19"/>
  <c r="AQ137" i="19"/>
  <c r="AS129" i="19"/>
  <c r="AQ129" i="19"/>
  <c r="AS128" i="19"/>
  <c r="AQ128" i="19"/>
  <c r="AS127" i="19"/>
  <c r="AQ127" i="19"/>
  <c r="AS124" i="19"/>
  <c r="AS123" i="19" s="1"/>
  <c r="AQ124" i="19"/>
  <c r="AQ123" i="19"/>
  <c r="AX118" i="19"/>
  <c r="AW118" i="19"/>
  <c r="AV118" i="19"/>
  <c r="AU118" i="19"/>
  <c r="AT118" i="19"/>
  <c r="AS118" i="19"/>
  <c r="AR118" i="19"/>
  <c r="AQ118" i="19"/>
  <c r="AX117" i="19"/>
  <c r="AW117" i="19"/>
  <c r="AV117" i="19"/>
  <c r="AU117" i="19"/>
  <c r="AT117" i="19"/>
  <c r="AS117" i="19"/>
  <c r="AR117" i="19"/>
  <c r="AQ117" i="19"/>
  <c r="AS116" i="19"/>
  <c r="AR116" i="19"/>
  <c r="AQ116" i="19"/>
  <c r="AS115" i="19"/>
  <c r="AQ115" i="19"/>
  <c r="AS113" i="19"/>
  <c r="AQ113" i="19"/>
  <c r="AS111" i="19"/>
  <c r="AR111" i="19"/>
  <c r="AQ111" i="19"/>
  <c r="AS110" i="19"/>
  <c r="AQ110" i="19"/>
  <c r="AS108" i="19"/>
  <c r="AQ108" i="19"/>
  <c r="AJ195" i="19"/>
  <c r="AH195" i="19"/>
  <c r="AJ194" i="19"/>
  <c r="AJ196" i="19" s="1"/>
  <c r="AH194" i="19"/>
  <c r="AJ191" i="19"/>
  <c r="AH191" i="19"/>
  <c r="AJ190" i="19"/>
  <c r="AH190" i="19"/>
  <c r="AJ187" i="19"/>
  <c r="AH187" i="19"/>
  <c r="AJ186" i="19"/>
  <c r="AH186" i="19"/>
  <c r="AJ182" i="19"/>
  <c r="AH182" i="19"/>
  <c r="AJ181" i="19"/>
  <c r="AH181" i="19"/>
  <c r="AJ180" i="19"/>
  <c r="AH180" i="19"/>
  <c r="AJ178" i="19"/>
  <c r="AH178" i="19"/>
  <c r="AJ177" i="19"/>
  <c r="AH177" i="19"/>
  <c r="AJ176" i="19"/>
  <c r="AJ170" i="19"/>
  <c r="AH170" i="19"/>
  <c r="AJ169" i="19"/>
  <c r="AH169" i="19"/>
  <c r="AJ168" i="19"/>
  <c r="AJ162" i="19"/>
  <c r="AH162" i="19"/>
  <c r="AJ161" i="19"/>
  <c r="AH161" i="19"/>
  <c r="AJ160" i="19"/>
  <c r="AH160" i="19"/>
  <c r="AJ159" i="19"/>
  <c r="AH159" i="19"/>
  <c r="AJ156" i="19"/>
  <c r="AJ155" i="19" s="1"/>
  <c r="AH156" i="19"/>
  <c r="AH155" i="19" s="1"/>
  <c r="AJ152" i="19"/>
  <c r="AH152" i="19"/>
  <c r="AJ151" i="19"/>
  <c r="AH151" i="19"/>
  <c r="AH150" i="19"/>
  <c r="AJ146" i="19"/>
  <c r="AH146" i="19"/>
  <c r="AJ145" i="19"/>
  <c r="AH145" i="19"/>
  <c r="AJ143" i="19"/>
  <c r="AH143" i="19"/>
  <c r="AJ142" i="19"/>
  <c r="AH142" i="19"/>
  <c r="AJ141" i="19"/>
  <c r="AH141" i="19"/>
  <c r="AJ140" i="19"/>
  <c r="AH140" i="19"/>
  <c r="AJ139" i="19"/>
  <c r="AH139" i="19"/>
  <c r="AJ138" i="19"/>
  <c r="AH138" i="19"/>
  <c r="AJ137" i="19"/>
  <c r="AH137" i="19"/>
  <c r="AJ129" i="19"/>
  <c r="AH129" i="19"/>
  <c r="AJ128" i="19"/>
  <c r="AH128" i="19"/>
  <c r="AJ127" i="19"/>
  <c r="AJ126" i="19" s="1"/>
  <c r="AH127" i="19"/>
  <c r="AH126" i="19" s="1"/>
  <c r="AJ124" i="19"/>
  <c r="AJ123" i="19" s="1"/>
  <c r="AH124" i="19"/>
  <c r="AH123" i="19"/>
  <c r="AO118" i="19"/>
  <c r="AN118" i="19"/>
  <c r="AM118" i="19"/>
  <c r="AL118" i="19"/>
  <c r="AK118" i="19"/>
  <c r="AJ118" i="19"/>
  <c r="AI118" i="19"/>
  <c r="AH118" i="19"/>
  <c r="AO117" i="19"/>
  <c r="AN117" i="19"/>
  <c r="AM117" i="19"/>
  <c r="AL117" i="19"/>
  <c r="AK117" i="19"/>
  <c r="AJ117" i="19"/>
  <c r="AI117" i="19"/>
  <c r="AH117" i="19"/>
  <c r="AJ116" i="19"/>
  <c r="AI116" i="19"/>
  <c r="AH116" i="19"/>
  <c r="AJ115" i="19"/>
  <c r="AH115" i="19"/>
  <c r="AJ113" i="19"/>
  <c r="AH113" i="19"/>
  <c r="AJ111" i="19"/>
  <c r="AI111" i="19"/>
  <c r="AH111" i="19"/>
  <c r="AJ110" i="19"/>
  <c r="AH110" i="19"/>
  <c r="AJ108" i="19"/>
  <c r="AH108" i="19"/>
  <c r="AA195" i="19"/>
  <c r="Y195" i="19"/>
  <c r="AA194" i="19"/>
  <c r="AA196" i="19" s="1"/>
  <c r="Y194" i="19"/>
  <c r="Y196" i="19" s="1"/>
  <c r="AA191" i="19"/>
  <c r="Y191" i="19"/>
  <c r="AA190" i="19"/>
  <c r="Y190" i="19"/>
  <c r="Y192" i="19" s="1"/>
  <c r="AA187" i="19"/>
  <c r="Y187" i="19"/>
  <c r="AA186" i="19"/>
  <c r="Y186" i="19"/>
  <c r="AA182" i="19"/>
  <c r="Y182" i="19"/>
  <c r="AA181" i="19"/>
  <c r="Y181" i="19"/>
  <c r="AA180" i="19"/>
  <c r="Y180" i="19"/>
  <c r="AA178" i="19"/>
  <c r="Y178" i="19"/>
  <c r="AA177" i="19"/>
  <c r="Y177" i="19"/>
  <c r="AA176" i="19"/>
  <c r="AA170" i="19"/>
  <c r="Y170" i="19"/>
  <c r="AA169" i="19"/>
  <c r="Y169" i="19"/>
  <c r="AA168" i="19"/>
  <c r="AA162" i="19"/>
  <c r="Y162" i="19"/>
  <c r="AA161" i="19"/>
  <c r="Y161" i="19"/>
  <c r="AA160" i="19"/>
  <c r="Y160" i="19"/>
  <c r="AA159" i="19"/>
  <c r="Y159" i="19"/>
  <c r="AA156" i="19"/>
  <c r="AA155" i="19" s="1"/>
  <c r="Y156" i="19"/>
  <c r="Y155" i="19" s="1"/>
  <c r="AA152" i="19"/>
  <c r="Y152" i="19"/>
  <c r="AA151" i="19"/>
  <c r="Y151" i="19"/>
  <c r="Y150" i="19"/>
  <c r="AA146" i="19"/>
  <c r="AA145" i="19" s="1"/>
  <c r="Y146" i="19"/>
  <c r="Y145" i="19" s="1"/>
  <c r="AA143" i="19"/>
  <c r="Y143" i="19"/>
  <c r="AA142" i="19"/>
  <c r="Y142" i="19"/>
  <c r="AA141" i="19"/>
  <c r="Y141" i="19"/>
  <c r="AA140" i="19"/>
  <c r="Y140" i="19"/>
  <c r="AA139" i="19"/>
  <c r="Y139" i="19"/>
  <c r="AA138" i="19"/>
  <c r="Y138" i="19"/>
  <c r="AA137" i="19"/>
  <c r="Y137" i="19"/>
  <c r="AA129" i="19"/>
  <c r="Y129" i="19"/>
  <c r="AA128" i="19"/>
  <c r="Y128" i="19"/>
  <c r="AA127" i="19"/>
  <c r="Y127" i="19"/>
  <c r="Y126" i="19" s="1"/>
  <c r="AA124" i="19"/>
  <c r="AA123" i="19" s="1"/>
  <c r="Y124" i="19"/>
  <c r="Y123" i="19" s="1"/>
  <c r="AF118" i="19"/>
  <c r="AE118" i="19"/>
  <c r="AD118" i="19"/>
  <c r="AC118" i="19"/>
  <c r="AB118" i="19"/>
  <c r="AA118" i="19"/>
  <c r="Z118" i="19"/>
  <c r="Y118" i="19"/>
  <c r="AF117" i="19"/>
  <c r="AE117" i="19"/>
  <c r="AD117" i="19"/>
  <c r="AC117" i="19"/>
  <c r="AB117" i="19"/>
  <c r="AA117" i="19"/>
  <c r="Z117" i="19"/>
  <c r="Y117" i="19"/>
  <c r="AA116" i="19"/>
  <c r="Z116" i="19"/>
  <c r="Y116" i="19"/>
  <c r="AA115" i="19"/>
  <c r="Y115" i="19"/>
  <c r="AA113" i="19"/>
  <c r="Y113" i="19"/>
  <c r="AA111" i="19"/>
  <c r="Z111" i="19"/>
  <c r="Y111" i="19"/>
  <c r="AA110" i="19"/>
  <c r="Y110" i="19"/>
  <c r="AA108" i="19"/>
  <c r="Y108" i="19"/>
  <c r="L187" i="19"/>
  <c r="AF187" i="19" s="1"/>
  <c r="L186" i="19"/>
  <c r="L181" i="19"/>
  <c r="AF181" i="19" s="1"/>
  <c r="L182" i="19"/>
  <c r="L180" i="19"/>
  <c r="L178" i="19"/>
  <c r="AF178" i="19" s="1"/>
  <c r="L177" i="19"/>
  <c r="L170" i="19"/>
  <c r="L169" i="19"/>
  <c r="L162" i="19"/>
  <c r="AF162" i="19" s="1"/>
  <c r="L161" i="19"/>
  <c r="V161" i="19" s="1"/>
  <c r="L160" i="19"/>
  <c r="BG160" i="19" s="1"/>
  <c r="L159" i="19"/>
  <c r="L156" i="19"/>
  <c r="L152" i="19"/>
  <c r="L151" i="19"/>
  <c r="AF151" i="19" s="1"/>
  <c r="L146" i="19"/>
  <c r="AF146" i="19" s="1"/>
  <c r="AF145" i="19" s="1"/>
  <c r="L138" i="19"/>
  <c r="L139" i="19"/>
  <c r="L140" i="19"/>
  <c r="AF140" i="19" s="1"/>
  <c r="L141" i="19"/>
  <c r="AF141" i="19" s="1"/>
  <c r="L142" i="19"/>
  <c r="L143" i="19"/>
  <c r="L137" i="19"/>
  <c r="L128" i="19"/>
  <c r="L129" i="19"/>
  <c r="AF129" i="19" s="1"/>
  <c r="L127" i="19"/>
  <c r="K129" i="19"/>
  <c r="AN129" i="19" s="1"/>
  <c r="K128" i="19"/>
  <c r="AE128" i="19" s="1"/>
  <c r="K127" i="19"/>
  <c r="AN127" i="19" s="1"/>
  <c r="L116" i="19"/>
  <c r="AF116" i="19" s="1"/>
  <c r="L115" i="19"/>
  <c r="V115" i="19" s="1"/>
  <c r="L113" i="19"/>
  <c r="K116" i="19"/>
  <c r="K115" i="19"/>
  <c r="U115" i="19" s="1"/>
  <c r="K113" i="19"/>
  <c r="AN113" i="19" s="1"/>
  <c r="L111" i="19"/>
  <c r="AF111" i="19" s="1"/>
  <c r="K111" i="19"/>
  <c r="AE111" i="19" s="1"/>
  <c r="L110" i="19"/>
  <c r="AF110" i="19" s="1"/>
  <c r="K110" i="19"/>
  <c r="AE110" i="19" s="1"/>
  <c r="L108" i="19"/>
  <c r="K108" i="19"/>
  <c r="L101" i="19"/>
  <c r="L100" i="19"/>
  <c r="L98" i="19"/>
  <c r="L97" i="19"/>
  <c r="CD71" i="19"/>
  <c r="CB71" i="19"/>
  <c r="AX194" i="19"/>
  <c r="AX190" i="19"/>
  <c r="AX5" i="19"/>
  <c r="AH192" i="19" l="1"/>
  <c r="AS136" i="19"/>
  <c r="AS148" i="19" s="1"/>
  <c r="AS158" i="19"/>
  <c r="BB136" i="19"/>
  <c r="BB148" i="19" s="1"/>
  <c r="BT158" i="19"/>
  <c r="BT196" i="19"/>
  <c r="CC126" i="19"/>
  <c r="CA158" i="19"/>
  <c r="CA192" i="19"/>
  <c r="CK196" i="19"/>
  <c r="CV192" i="19"/>
  <c r="BR126" i="19"/>
  <c r="CK150" i="19"/>
  <c r="CM196" i="19"/>
  <c r="CV148" i="19"/>
  <c r="BI150" i="19"/>
  <c r="BI192" i="19"/>
  <c r="CK158" i="19"/>
  <c r="CK192" i="19"/>
  <c r="BK126" i="19"/>
  <c r="BK192" i="19"/>
  <c r="CM126" i="19"/>
  <c r="CT150" i="19"/>
  <c r="CT158" i="19"/>
  <c r="CA131" i="19"/>
  <c r="AJ136" i="19"/>
  <c r="AJ148" i="19" s="1"/>
  <c r="AH196" i="19"/>
  <c r="AQ158" i="19"/>
  <c r="BB164" i="19"/>
  <c r="CC158" i="19"/>
  <c r="CC164" i="19" s="1"/>
  <c r="CV158" i="19"/>
  <c r="CA150" i="19"/>
  <c r="CT164" i="19"/>
  <c r="AA158" i="19"/>
  <c r="AA164" i="19" s="1"/>
  <c r="AH136" i="19"/>
  <c r="AH148" i="19" s="1"/>
  <c r="AJ158" i="19"/>
  <c r="BR136" i="19"/>
  <c r="CA136" i="19"/>
  <c r="CA148" i="19" s="1"/>
  <c r="AZ136" i="19"/>
  <c r="AZ148" i="19" s="1"/>
  <c r="Y158" i="19"/>
  <c r="AQ126" i="19"/>
  <c r="AQ131" i="19" s="1"/>
  <c r="CM158" i="19"/>
  <c r="Y136" i="19"/>
  <c r="AS126" i="19"/>
  <c r="AS131" i="19" s="1"/>
  <c r="AS196" i="19"/>
  <c r="BB192" i="19"/>
  <c r="BK136" i="19"/>
  <c r="BK148" i="19" s="1"/>
  <c r="BT136" i="19"/>
  <c r="BT148" i="19" s="1"/>
  <c r="CC136" i="19"/>
  <c r="CC148" i="19" s="1"/>
  <c r="U111" i="19"/>
  <c r="V181" i="19"/>
  <c r="CZ115" i="19"/>
  <c r="CQ115" i="19"/>
  <c r="CG115" i="19"/>
  <c r="BX115" i="19"/>
  <c r="BO115" i="19"/>
  <c r="BF115" i="19"/>
  <c r="AW115" i="19"/>
  <c r="DA143" i="19"/>
  <c r="CR143" i="19"/>
  <c r="BP143" i="19"/>
  <c r="BY143" i="19"/>
  <c r="CH143" i="19"/>
  <c r="AO143" i="19"/>
  <c r="BG143" i="19"/>
  <c r="AX143" i="19"/>
  <c r="DA152" i="19"/>
  <c r="CR152" i="19"/>
  <c r="CH152" i="19"/>
  <c r="BY152" i="19"/>
  <c r="BP152" i="19"/>
  <c r="AO152" i="19"/>
  <c r="AX152" i="19"/>
  <c r="BG152" i="19"/>
  <c r="CH170" i="19"/>
  <c r="DA170" i="19"/>
  <c r="BP170" i="19"/>
  <c r="BY170" i="19"/>
  <c r="CR170" i="19"/>
  <c r="AO170" i="19"/>
  <c r="BG170" i="19"/>
  <c r="AX170" i="19"/>
  <c r="V110" i="19"/>
  <c r="U128" i="19"/>
  <c r="V141" i="19"/>
  <c r="V162" i="19"/>
  <c r="V186" i="19"/>
  <c r="AE127" i="19"/>
  <c r="AE129" i="19"/>
  <c r="AF137" i="19"/>
  <c r="Y164" i="19"/>
  <c r="AF169" i="19"/>
  <c r="AF186" i="19"/>
  <c r="AO128" i="19"/>
  <c r="CZ108" i="19"/>
  <c r="CQ108" i="19"/>
  <c r="CG108" i="19"/>
  <c r="BX108" i="19"/>
  <c r="BO108" i="19"/>
  <c r="BF108" i="19"/>
  <c r="AW108" i="19"/>
  <c r="CZ116" i="19"/>
  <c r="CQ116" i="19"/>
  <c r="CG116" i="19"/>
  <c r="BX116" i="19"/>
  <c r="BO116" i="19"/>
  <c r="BF116" i="19"/>
  <c r="AW116" i="19"/>
  <c r="DA127" i="19"/>
  <c r="CR127" i="19"/>
  <c r="BP127" i="19"/>
  <c r="CH127" i="19"/>
  <c r="BY127" i="19"/>
  <c r="BG127" i="19"/>
  <c r="AX127" i="19"/>
  <c r="DA142" i="19"/>
  <c r="CR142" i="19"/>
  <c r="CH142" i="19"/>
  <c r="BY142" i="19"/>
  <c r="BP142" i="19"/>
  <c r="AO142" i="19"/>
  <c r="BG142" i="19"/>
  <c r="AX142" i="19"/>
  <c r="DA177" i="19"/>
  <c r="CR177" i="19"/>
  <c r="BY177" i="19"/>
  <c r="BP177" i="19"/>
  <c r="CH177" i="19"/>
  <c r="AO177" i="19"/>
  <c r="BG177" i="19"/>
  <c r="AX177" i="19"/>
  <c r="U116" i="19"/>
  <c r="V128" i="19"/>
  <c r="V142" i="19"/>
  <c r="V169" i="19"/>
  <c r="V187" i="19"/>
  <c r="AF127" i="19"/>
  <c r="AF128" i="19"/>
  <c r="AA192" i="19"/>
  <c r="DA108" i="19"/>
  <c r="CR108" i="19"/>
  <c r="BY108" i="19"/>
  <c r="BP108" i="19"/>
  <c r="CH108" i="19"/>
  <c r="AX108" i="19"/>
  <c r="BG108" i="19"/>
  <c r="DA113" i="19"/>
  <c r="CR113" i="19"/>
  <c r="BY113" i="19"/>
  <c r="BP113" i="19"/>
  <c r="CH113" i="19"/>
  <c r="AX113" i="19"/>
  <c r="BG113" i="19"/>
  <c r="DA129" i="19"/>
  <c r="CR129" i="19"/>
  <c r="BP129" i="19"/>
  <c r="CH129" i="19"/>
  <c r="BY129" i="19"/>
  <c r="BG129" i="19"/>
  <c r="AX129" i="19"/>
  <c r="CR141" i="19"/>
  <c r="DA141" i="19"/>
  <c r="CH141" i="19"/>
  <c r="BP141" i="19"/>
  <c r="BY141" i="19"/>
  <c r="AO141" i="19"/>
  <c r="BG141" i="19"/>
  <c r="AX141" i="19"/>
  <c r="CR156" i="19"/>
  <c r="CR155" i="19" s="1"/>
  <c r="CH156" i="19"/>
  <c r="CH155" i="19" s="1"/>
  <c r="BP156" i="19"/>
  <c r="BP155" i="19" s="1"/>
  <c r="DA156" i="19"/>
  <c r="DA155" i="19" s="1"/>
  <c r="BY156" i="19"/>
  <c r="BY155" i="19" s="1"/>
  <c r="AO156" i="19"/>
  <c r="AO155" i="19" s="1"/>
  <c r="BG156" i="19"/>
  <c r="BG155" i="19" s="1"/>
  <c r="AX156" i="19"/>
  <c r="AX155" i="19" s="1"/>
  <c r="CH178" i="19"/>
  <c r="DA178" i="19"/>
  <c r="CR178" i="19"/>
  <c r="BY178" i="19"/>
  <c r="AX178" i="19"/>
  <c r="BG178" i="19"/>
  <c r="BP178" i="19"/>
  <c r="AO178" i="19"/>
  <c r="V111" i="19"/>
  <c r="V116" i="19"/>
  <c r="U129" i="19"/>
  <c r="V143" i="19"/>
  <c r="V170" i="19"/>
  <c r="AE108" i="19"/>
  <c r="AE113" i="19"/>
  <c r="AE115" i="19"/>
  <c r="AE116" i="19"/>
  <c r="AF177" i="19"/>
  <c r="AF176" i="19" s="1"/>
  <c r="AF182" i="19"/>
  <c r="CZ110" i="19"/>
  <c r="CQ110" i="19"/>
  <c r="CG110" i="19"/>
  <c r="BX110" i="19"/>
  <c r="BO110" i="19"/>
  <c r="BF110" i="19"/>
  <c r="AW110" i="19"/>
  <c r="DA115" i="19"/>
  <c r="CR115" i="19"/>
  <c r="BY115" i="19"/>
  <c r="BP115" i="19"/>
  <c r="CH115" i="19"/>
  <c r="AX115" i="19"/>
  <c r="BG115" i="19"/>
  <c r="DA128" i="19"/>
  <c r="CR128" i="19"/>
  <c r="BP128" i="19"/>
  <c r="CH128" i="19"/>
  <c r="BY128" i="19"/>
  <c r="BG128" i="19"/>
  <c r="AX128" i="19"/>
  <c r="CR140" i="19"/>
  <c r="CH140" i="19"/>
  <c r="DA140" i="19"/>
  <c r="BP140" i="19"/>
  <c r="BY140" i="19"/>
  <c r="BG140" i="19"/>
  <c r="AX140" i="19"/>
  <c r="AO140" i="19"/>
  <c r="AF159" i="19"/>
  <c r="BG159" i="19"/>
  <c r="AX159" i="19"/>
  <c r="CH180" i="19"/>
  <c r="DA180" i="19"/>
  <c r="BP180" i="19"/>
  <c r="BG180" i="19"/>
  <c r="CR180" i="19"/>
  <c r="BY180" i="19"/>
  <c r="AO180" i="19"/>
  <c r="AX180" i="19"/>
  <c r="U108" i="19"/>
  <c r="U113" i="19"/>
  <c r="V129" i="19"/>
  <c r="V146" i="19"/>
  <c r="V177" i="19"/>
  <c r="AF108" i="19"/>
  <c r="AF113" i="19"/>
  <c r="AF115" i="19"/>
  <c r="Y131" i="19"/>
  <c r="AO127" i="19"/>
  <c r="DA110" i="19"/>
  <c r="CR110" i="19"/>
  <c r="BY110" i="19"/>
  <c r="BP110" i="19"/>
  <c r="CH110" i="19"/>
  <c r="AX110" i="19"/>
  <c r="BG110" i="19"/>
  <c r="DA116" i="19"/>
  <c r="CR116" i="19"/>
  <c r="BY116" i="19"/>
  <c r="BP116" i="19"/>
  <c r="CH116" i="19"/>
  <c r="AX116" i="19"/>
  <c r="BG116" i="19"/>
  <c r="DA139" i="19"/>
  <c r="CH139" i="19"/>
  <c r="BP139" i="19"/>
  <c r="BY139" i="19"/>
  <c r="CR139" i="19"/>
  <c r="AO139" i="19"/>
  <c r="BG139" i="19"/>
  <c r="AX139" i="19"/>
  <c r="DA182" i="19"/>
  <c r="CR182" i="19"/>
  <c r="BY182" i="19"/>
  <c r="CH182" i="19"/>
  <c r="BP182" i="19"/>
  <c r="BG182" i="19"/>
  <c r="AO182" i="19"/>
  <c r="AX182" i="19"/>
  <c r="V108" i="19"/>
  <c r="V113" i="19"/>
  <c r="V137" i="19"/>
  <c r="V151" i="19"/>
  <c r="V178" i="19"/>
  <c r="AA126" i="19"/>
  <c r="AA131" i="19" s="1"/>
  <c r="AF139" i="19"/>
  <c r="AF143" i="19"/>
  <c r="AF152" i="19"/>
  <c r="AF150" i="19" s="1"/>
  <c r="CZ111" i="19"/>
  <c r="CQ111" i="19"/>
  <c r="CG111" i="19"/>
  <c r="BX111" i="19"/>
  <c r="BO111" i="19"/>
  <c r="BF111" i="19"/>
  <c r="AW111" i="19"/>
  <c r="CZ127" i="19"/>
  <c r="CQ127" i="19"/>
  <c r="BO127" i="19"/>
  <c r="CG127" i="19"/>
  <c r="BX127" i="19"/>
  <c r="BF127" i="19"/>
  <c r="AW127" i="19"/>
  <c r="DA138" i="19"/>
  <c r="CR138" i="19"/>
  <c r="CH138" i="19"/>
  <c r="BY138" i="19"/>
  <c r="AO138" i="19"/>
  <c r="BG138" i="19"/>
  <c r="AX138" i="19"/>
  <c r="BP138" i="19"/>
  <c r="CH161" i="19"/>
  <c r="DA161" i="19"/>
  <c r="CR161" i="19"/>
  <c r="BY161" i="19"/>
  <c r="AO161" i="19"/>
  <c r="BG161" i="19"/>
  <c r="AX161" i="19"/>
  <c r="BP161" i="19"/>
  <c r="CR181" i="19"/>
  <c r="CH181" i="19"/>
  <c r="DA181" i="19"/>
  <c r="BY181" i="19"/>
  <c r="BP181" i="19"/>
  <c r="BG181" i="19"/>
  <c r="AO181" i="19"/>
  <c r="AX181" i="19"/>
  <c r="V138" i="19"/>
  <c r="V152" i="19"/>
  <c r="V180" i="19"/>
  <c r="AF156" i="19"/>
  <c r="AF155" i="19" s="1"/>
  <c r="AN108" i="19"/>
  <c r="AN110" i="19"/>
  <c r="AN111" i="19"/>
  <c r="AN115" i="19"/>
  <c r="AN116" i="19"/>
  <c r="AO129" i="19"/>
  <c r="DA111" i="19"/>
  <c r="CR111" i="19"/>
  <c r="BY111" i="19"/>
  <c r="BP111" i="19"/>
  <c r="CH111" i="19"/>
  <c r="AX111" i="19"/>
  <c r="BG111" i="19"/>
  <c r="CZ128" i="19"/>
  <c r="CQ128" i="19"/>
  <c r="BO128" i="19"/>
  <c r="CG128" i="19"/>
  <c r="BX128" i="19"/>
  <c r="BF128" i="19"/>
  <c r="AW128" i="19"/>
  <c r="DA146" i="19"/>
  <c r="DA145" i="19" s="1"/>
  <c r="CR146" i="19"/>
  <c r="CR145" i="19" s="1"/>
  <c r="CH146" i="19"/>
  <c r="CH145" i="19" s="1"/>
  <c r="BY146" i="19"/>
  <c r="BY145" i="19" s="1"/>
  <c r="BP146" i="19"/>
  <c r="BP145" i="19" s="1"/>
  <c r="AO146" i="19"/>
  <c r="AO145" i="19" s="1"/>
  <c r="AX146" i="19"/>
  <c r="AX145" i="19" s="1"/>
  <c r="BG146" i="19"/>
  <c r="BG145" i="19" s="1"/>
  <c r="CR162" i="19"/>
  <c r="CH162" i="19"/>
  <c r="DA162" i="19"/>
  <c r="BP162" i="19"/>
  <c r="BY162" i="19"/>
  <c r="AO162" i="19"/>
  <c r="BG162" i="19"/>
  <c r="AX162" i="19"/>
  <c r="CH186" i="19"/>
  <c r="DA186" i="19"/>
  <c r="CR186" i="19"/>
  <c r="BY186" i="19"/>
  <c r="BP186" i="19"/>
  <c r="AX186" i="19"/>
  <c r="BG186" i="19"/>
  <c r="AO186" i="19"/>
  <c r="U127" i="19"/>
  <c r="V139" i="19"/>
  <c r="V156" i="19"/>
  <c r="AF138" i="19"/>
  <c r="AF142" i="19"/>
  <c r="AF170" i="19"/>
  <c r="AF180" i="19"/>
  <c r="AO108" i="19"/>
  <c r="AO110" i="19"/>
  <c r="AO111" i="19"/>
  <c r="AO113" i="19"/>
  <c r="AO115" i="19"/>
  <c r="AO116" i="19"/>
  <c r="CZ113" i="19"/>
  <c r="CQ113" i="19"/>
  <c r="CG113" i="19"/>
  <c r="BX113" i="19"/>
  <c r="BO113" i="19"/>
  <c r="BF113" i="19"/>
  <c r="AW113" i="19"/>
  <c r="CZ129" i="19"/>
  <c r="CQ129" i="19"/>
  <c r="BO129" i="19"/>
  <c r="CG129" i="19"/>
  <c r="BX129" i="19"/>
  <c r="BF129" i="19"/>
  <c r="AW129" i="19"/>
  <c r="CR137" i="19"/>
  <c r="CH137" i="19"/>
  <c r="DA137" i="19"/>
  <c r="BP137" i="19"/>
  <c r="BY137" i="19"/>
  <c r="AO137" i="19"/>
  <c r="BG137" i="19"/>
  <c r="AX137" i="19"/>
  <c r="CR151" i="19"/>
  <c r="CH151" i="19"/>
  <c r="DA151" i="19"/>
  <c r="BY151" i="19"/>
  <c r="BP151" i="19"/>
  <c r="AO151" i="19"/>
  <c r="AX151" i="19"/>
  <c r="BG151" i="19"/>
  <c r="CH169" i="19"/>
  <c r="DA169" i="19"/>
  <c r="CR169" i="19"/>
  <c r="BY169" i="19"/>
  <c r="BP169" i="19"/>
  <c r="BG169" i="19"/>
  <c r="AX169" i="19"/>
  <c r="AO169" i="19"/>
  <c r="CH187" i="19"/>
  <c r="DA187" i="19"/>
  <c r="CR187" i="19"/>
  <c r="BP187" i="19"/>
  <c r="BG187" i="19"/>
  <c r="BY187" i="19"/>
  <c r="AO187" i="19"/>
  <c r="AX187" i="19"/>
  <c r="U110" i="19"/>
  <c r="V127" i="19"/>
  <c r="V140" i="19"/>
  <c r="V182" i="19"/>
  <c r="Y148" i="19"/>
  <c r="AA136" i="19"/>
  <c r="AA148" i="19" s="1"/>
  <c r="AF161" i="19"/>
  <c r="AN128" i="19"/>
  <c r="AN126" i="19" s="1"/>
  <c r="AQ136" i="19"/>
  <c r="AQ148" i="19" s="1"/>
  <c r="AZ158" i="19"/>
  <c r="AZ164" i="19" s="1"/>
  <c r="AH131" i="19"/>
  <c r="AJ164" i="19"/>
  <c r="AH158" i="19"/>
  <c r="AH164" i="19" s="1"/>
  <c r="AJ192" i="19"/>
  <c r="AZ196" i="19"/>
  <c r="AS164" i="19"/>
  <c r="BR148" i="19"/>
  <c r="BI136" i="19"/>
  <c r="BI148" i="19" s="1"/>
  <c r="BR131" i="19"/>
  <c r="BI158" i="19"/>
  <c r="BI164" i="19" s="1"/>
  <c r="BI196" i="19"/>
  <c r="BK164" i="19"/>
  <c r="BT192" i="19"/>
  <c r="BB196" i="19"/>
  <c r="BI131" i="19"/>
  <c r="BK196" i="19"/>
  <c r="BT164" i="19"/>
  <c r="BR158" i="19"/>
  <c r="CC131" i="19"/>
  <c r="BK131" i="19"/>
  <c r="BR196" i="19"/>
  <c r="CA196" i="19"/>
  <c r="CT136" i="19"/>
  <c r="CT148" i="19" s="1"/>
  <c r="CC196" i="19"/>
  <c r="CK131" i="19"/>
  <c r="CK136" i="19"/>
  <c r="CK148" i="19" s="1"/>
  <c r="CM192" i="19"/>
  <c r="CV196" i="19"/>
  <c r="CM148" i="19"/>
  <c r="CM164" i="19"/>
  <c r="CV164" i="19"/>
  <c r="CC192" i="19"/>
  <c r="CT131" i="19"/>
  <c r="V160" i="19"/>
  <c r="BY159" i="19"/>
  <c r="BP159" i="19"/>
  <c r="AO160" i="19"/>
  <c r="CH160" i="19"/>
  <c r="CR160" i="19"/>
  <c r="DA160" i="19"/>
  <c r="AF160" i="19"/>
  <c r="AO159" i="19"/>
  <c r="AX160" i="19"/>
  <c r="BP160" i="19"/>
  <c r="BY160" i="19"/>
  <c r="CH159" i="19"/>
  <c r="CR159" i="19"/>
  <c r="DA159" i="19"/>
  <c r="V159" i="19"/>
  <c r="CV131" i="19"/>
  <c r="CK164" i="19"/>
  <c r="CM131" i="19"/>
  <c r="CA164" i="19"/>
  <c r="BR164" i="19"/>
  <c r="BT131" i="19"/>
  <c r="BB131" i="19"/>
  <c r="AQ164" i="19"/>
  <c r="AJ131" i="19"/>
  <c r="CZ3" i="19"/>
  <c r="DA3" i="19"/>
  <c r="CQ3" i="19"/>
  <c r="CR3" i="19"/>
  <c r="CG3" i="19"/>
  <c r="CH3" i="19"/>
  <c r="BX3" i="19"/>
  <c r="BY3" i="19"/>
  <c r="BO3" i="19"/>
  <c r="BP3" i="19"/>
  <c r="BF3" i="19"/>
  <c r="BG3" i="19"/>
  <c r="AW3" i="19"/>
  <c r="AX3" i="19"/>
  <c r="AX19" i="19"/>
  <c r="AX45" i="19"/>
  <c r="AX54" i="19" s="1"/>
  <c r="AX61" i="19"/>
  <c r="AN3" i="19"/>
  <c r="AO3" i="19"/>
  <c r="AE3" i="19"/>
  <c r="AF3" i="19"/>
  <c r="U3" i="19"/>
  <c r="V3" i="19"/>
  <c r="K114" i="19"/>
  <c r="L114" i="19"/>
  <c r="L145" i="19"/>
  <c r="L155" i="19"/>
  <c r="L158" i="19"/>
  <c r="CU3" i="19"/>
  <c r="CV3" i="19"/>
  <c r="CW3" i="19"/>
  <c r="CX3" i="19"/>
  <c r="CY3" i="19"/>
  <c r="CL3" i="19"/>
  <c r="CM3" i="19"/>
  <c r="CN3" i="19"/>
  <c r="CO3" i="19"/>
  <c r="CP3" i="19"/>
  <c r="CB3" i="19"/>
  <c r="CC3" i="19"/>
  <c r="CD3" i="19"/>
  <c r="CE3" i="19"/>
  <c r="CF3" i="19"/>
  <c r="BS3" i="19"/>
  <c r="BT3" i="19"/>
  <c r="BU3" i="19"/>
  <c r="BV3" i="19"/>
  <c r="BW3" i="19"/>
  <c r="BJ3" i="19"/>
  <c r="BK3" i="19"/>
  <c r="BL3" i="19"/>
  <c r="BM3" i="19"/>
  <c r="BN3" i="19"/>
  <c r="BA3" i="19"/>
  <c r="BB3" i="19"/>
  <c r="BC3" i="19"/>
  <c r="BD3" i="19"/>
  <c r="BE3" i="19"/>
  <c r="AR3" i="19"/>
  <c r="AS3" i="19"/>
  <c r="AT3" i="19"/>
  <c r="AU3" i="19"/>
  <c r="AV3" i="19"/>
  <c r="AI3" i="19"/>
  <c r="AJ3" i="19"/>
  <c r="AK3" i="19"/>
  <c r="AL3" i="19"/>
  <c r="AM3" i="19"/>
  <c r="Z3" i="19"/>
  <c r="AA3" i="19"/>
  <c r="AB3" i="19"/>
  <c r="AC3" i="19"/>
  <c r="AD3" i="19"/>
  <c r="P3" i="19"/>
  <c r="Q3" i="19"/>
  <c r="R3" i="19"/>
  <c r="S3" i="19"/>
  <c r="T3" i="19"/>
  <c r="W3" i="19"/>
  <c r="CT3" i="19"/>
  <c r="CK3" i="19"/>
  <c r="CA3" i="19"/>
  <c r="BR3" i="19"/>
  <c r="BI3" i="19"/>
  <c r="AZ3" i="19"/>
  <c r="AQ3" i="19"/>
  <c r="AH3" i="19"/>
  <c r="Y3" i="19"/>
  <c r="O3" i="19"/>
  <c r="AO168" i="19" l="1"/>
  <c r="BP150" i="19"/>
  <c r="DA168" i="19"/>
  <c r="CR150" i="19"/>
  <c r="BY168" i="19"/>
  <c r="BY150" i="19"/>
  <c r="DA150" i="19"/>
  <c r="CH150" i="19"/>
  <c r="BP168" i="19"/>
  <c r="DA158" i="19"/>
  <c r="DA164" i="19" s="1"/>
  <c r="AF126" i="19"/>
  <c r="CR168" i="19"/>
  <c r="DA136" i="19"/>
  <c r="DA148" i="19" s="1"/>
  <c r="AX168" i="19"/>
  <c r="BG158" i="19"/>
  <c r="BG164" i="19" s="1"/>
  <c r="AE126" i="19"/>
  <c r="CR136" i="19"/>
  <c r="CR148" i="19" s="1"/>
  <c r="BP158" i="19"/>
  <c r="BP164" i="19" s="1"/>
  <c r="AX136" i="19"/>
  <c r="AX148" i="19" s="1"/>
  <c r="AX158" i="19"/>
  <c r="AX164" i="19" s="1"/>
  <c r="BG136" i="19"/>
  <c r="BG148" i="19" s="1"/>
  <c r="AO136" i="19"/>
  <c r="AO148" i="19" s="1"/>
  <c r="BG168" i="19"/>
  <c r="AF158" i="19"/>
  <c r="AF164" i="19" s="1"/>
  <c r="CZ114" i="19"/>
  <c r="CQ114" i="19"/>
  <c r="CG114" i="19"/>
  <c r="BX114" i="19"/>
  <c r="BO114" i="19"/>
  <c r="BF114" i="19"/>
  <c r="AW114" i="19"/>
  <c r="AN114" i="19"/>
  <c r="U114" i="19"/>
  <c r="AE114" i="19"/>
  <c r="BY136" i="19"/>
  <c r="BY148" i="19" s="1"/>
  <c r="BO126" i="19"/>
  <c r="BP176" i="19"/>
  <c r="BP126" i="19"/>
  <c r="AO150" i="19"/>
  <c r="CQ126" i="19"/>
  <c r="BP136" i="19"/>
  <c r="BP148" i="19" s="1"/>
  <c r="BY176" i="19"/>
  <c r="CR126" i="19"/>
  <c r="CZ126" i="19"/>
  <c r="AO126" i="19"/>
  <c r="CR176" i="19"/>
  <c r="DA126" i="19"/>
  <c r="CH136" i="19"/>
  <c r="DA176" i="19"/>
  <c r="AF168" i="19"/>
  <c r="CH168" i="19"/>
  <c r="AW126" i="19"/>
  <c r="AX176" i="19"/>
  <c r="AX126" i="19"/>
  <c r="BF126" i="19"/>
  <c r="BG176" i="19"/>
  <c r="BG126" i="19"/>
  <c r="AF136" i="19"/>
  <c r="AF148" i="19" s="1"/>
  <c r="BY158" i="19"/>
  <c r="BY164" i="19" s="1"/>
  <c r="BX126" i="19"/>
  <c r="AO176" i="19"/>
  <c r="BY126" i="19"/>
  <c r="BG150" i="19"/>
  <c r="DA114" i="19"/>
  <c r="CR114" i="19"/>
  <c r="BY114" i="19"/>
  <c r="BP114" i="19"/>
  <c r="CH114" i="19"/>
  <c r="AX114" i="19"/>
  <c r="BG114" i="19"/>
  <c r="AO114" i="19"/>
  <c r="V114" i="19"/>
  <c r="AF114" i="19"/>
  <c r="CG126" i="19"/>
  <c r="CH176" i="19"/>
  <c r="CH126" i="19"/>
  <c r="AX150" i="19"/>
  <c r="CH158" i="19"/>
  <c r="AO158" i="19"/>
  <c r="AO164" i="19" s="1"/>
  <c r="CR158" i="19"/>
  <c r="CR164" i="19" s="1"/>
  <c r="L176" i="19"/>
  <c r="L126" i="19"/>
  <c r="K126" i="19"/>
  <c r="K109" i="19"/>
  <c r="L168" i="19"/>
  <c r="L150" i="19"/>
  <c r="L109" i="19"/>
  <c r="L136" i="19"/>
  <c r="AX63" i="19"/>
  <c r="AX28" i="19"/>
  <c r="L164" i="19"/>
  <c r="DA117" i="21" l="1"/>
  <c r="DA118" i="21"/>
  <c r="L173" i="19"/>
  <c r="CZ109" i="19"/>
  <c r="CQ109" i="19"/>
  <c r="CG109" i="19"/>
  <c r="BX109" i="19"/>
  <c r="BO109" i="19"/>
  <c r="BF109" i="19"/>
  <c r="AW109" i="19"/>
  <c r="AN109" i="19"/>
  <c r="U109" i="19"/>
  <c r="AE109" i="19"/>
  <c r="L148" i="19"/>
  <c r="DA109" i="19"/>
  <c r="CR109" i="19"/>
  <c r="BY109" i="19"/>
  <c r="BP109" i="19"/>
  <c r="CH109" i="19"/>
  <c r="AX109" i="19"/>
  <c r="BG109" i="19"/>
  <c r="AO109" i="19"/>
  <c r="V109" i="19"/>
  <c r="AF109" i="19"/>
  <c r="CH148" i="19"/>
  <c r="CH164" i="19"/>
  <c r="L174" i="19"/>
  <c r="U117" i="19" l="1"/>
  <c r="U118" i="19"/>
  <c r="K117" i="19"/>
  <c r="K118" i="19"/>
  <c r="AN187" i="14" l="1"/>
  <c r="AN186" i="14"/>
  <c r="AN182" i="14"/>
  <c r="AN181" i="14"/>
  <c r="AN180" i="14"/>
  <c r="AN178" i="14"/>
  <c r="AN177" i="14"/>
  <c r="AN170" i="14"/>
  <c r="AN169" i="14"/>
  <c r="AN162" i="14"/>
  <c r="AN161" i="14"/>
  <c r="AN160" i="14"/>
  <c r="AN159" i="14"/>
  <c r="AN156" i="14"/>
  <c r="AN155" i="14" s="1"/>
  <c r="AN152" i="14"/>
  <c r="AN151" i="14"/>
  <c r="AN146" i="14"/>
  <c r="AN145" i="14" s="1"/>
  <c r="AN143" i="14"/>
  <c r="AN142" i="14"/>
  <c r="AN141" i="14"/>
  <c r="AN140" i="14"/>
  <c r="AN139" i="14"/>
  <c r="AN138" i="14"/>
  <c r="AN137" i="14"/>
  <c r="AN129" i="14"/>
  <c r="AN128" i="14"/>
  <c r="AN127" i="14"/>
  <c r="AN124" i="14"/>
  <c r="AN123" i="14" s="1"/>
  <c r="AN116" i="14"/>
  <c r="AN115" i="14"/>
  <c r="AN113" i="14"/>
  <c r="AN111" i="14"/>
  <c r="AN110" i="14"/>
  <c r="AN108" i="14"/>
  <c r="HE3" i="14"/>
  <c r="GL3" i="14"/>
  <c r="FR3" i="14"/>
  <c r="EY3" i="14"/>
  <c r="EF3" i="14"/>
  <c r="DM3" i="14"/>
  <c r="CT3" i="14"/>
  <c r="CT19" i="14"/>
  <c r="CT35" i="14"/>
  <c r="CT68" i="14"/>
  <c r="CT82" i="14"/>
  <c r="CA3" i="14"/>
  <c r="BH3" i="14"/>
  <c r="AN3" i="14"/>
  <c r="T109" i="14"/>
  <c r="T114" i="14"/>
  <c r="T121" i="14"/>
  <c r="T123" i="14"/>
  <c r="T126" i="14"/>
  <c r="T136" i="14"/>
  <c r="T145" i="14"/>
  <c r="T150" i="14"/>
  <c r="T154" i="14"/>
  <c r="T155" i="14"/>
  <c r="T158" i="14"/>
  <c r="T167" i="14"/>
  <c r="T168" i="14"/>
  <c r="T176" i="14"/>
  <c r="GL114" i="14" l="1"/>
  <c r="FR114" i="14"/>
  <c r="EY114" i="14"/>
  <c r="EF114" i="14"/>
  <c r="DM114" i="14"/>
  <c r="CA114" i="14"/>
  <c r="CT114" i="14"/>
  <c r="BH114" i="14"/>
  <c r="GL109" i="14"/>
  <c r="FR109" i="14"/>
  <c r="EY109" i="14"/>
  <c r="EF109" i="14"/>
  <c r="CT109" i="14"/>
  <c r="CA109" i="14"/>
  <c r="DM109" i="14"/>
  <c r="BH109" i="14"/>
  <c r="HE114" i="14"/>
  <c r="HE109" i="14"/>
  <c r="AN168" i="14"/>
  <c r="AN158" i="14"/>
  <c r="AN164" i="14" s="1"/>
  <c r="T173" i="14"/>
  <c r="AN195" i="14"/>
  <c r="AN191" i="14"/>
  <c r="AN176" i="14"/>
  <c r="AN136" i="14"/>
  <c r="AN150" i="14"/>
  <c r="AN126" i="14"/>
  <c r="AN114" i="14"/>
  <c r="AN109" i="14"/>
  <c r="T131" i="14"/>
  <c r="T164" i="14"/>
  <c r="T148" i="14"/>
  <c r="T174" i="14"/>
  <c r="L131" i="19" l="1"/>
  <c r="L132" i="19" s="1"/>
  <c r="AN131" i="14"/>
  <c r="AN148" i="14"/>
  <c r="BP5" i="19" l="1"/>
  <c r="CR7" i="19"/>
  <c r="CR10" i="19"/>
  <c r="CR15" i="19"/>
  <c r="V5" i="19"/>
  <c r="V9" i="19"/>
  <c r="V14" i="19"/>
  <c r="V17" i="19"/>
  <c r="V22" i="19"/>
  <c r="V31" i="19"/>
  <c r="V34" i="19"/>
  <c r="V43" i="19"/>
  <c r="V47" i="19"/>
  <c r="V51" i="19"/>
  <c r="V57" i="19"/>
  <c r="V60" i="19"/>
  <c r="V67" i="19"/>
  <c r="V72" i="19"/>
  <c r="V74" i="19"/>
  <c r="V77" i="19"/>
  <c r="V79" i="19"/>
  <c r="V81" i="19"/>
  <c r="V87" i="19"/>
  <c r="AO9" i="19"/>
  <c r="AO17" i="19"/>
  <c r="AO43" i="19"/>
  <c r="AO51" i="19"/>
  <c r="AO60" i="19"/>
  <c r="BP22" i="19"/>
  <c r="BP51" i="19"/>
  <c r="EG51" i="14"/>
  <c r="FS51" i="14" s="1"/>
  <c r="BP74" i="19"/>
  <c r="EG74" i="14"/>
  <c r="FS74" i="14" s="1"/>
  <c r="BP81" i="19"/>
  <c r="EG81" i="14"/>
  <c r="FS81" i="14" s="1"/>
  <c r="AF31" i="19"/>
  <c r="AF60" i="19"/>
  <c r="AF72" i="19"/>
  <c r="AF81" i="19"/>
  <c r="BY5" i="19"/>
  <c r="BY9" i="19"/>
  <c r="BY14" i="19"/>
  <c r="BY17" i="19"/>
  <c r="BY22" i="19"/>
  <c r="BY31" i="19"/>
  <c r="BY34" i="19"/>
  <c r="BY43" i="19"/>
  <c r="BY47" i="19"/>
  <c r="BY51" i="19"/>
  <c r="BY57" i="19"/>
  <c r="BY60" i="19"/>
  <c r="BY67" i="19"/>
  <c r="BY72" i="19"/>
  <c r="BY74" i="19"/>
  <c r="BY77" i="19"/>
  <c r="BY79" i="19"/>
  <c r="BY81" i="19"/>
  <c r="BY87" i="19"/>
  <c r="AO10" i="19"/>
  <c r="AO18" i="19"/>
  <c r="AO33" i="19"/>
  <c r="AO44" i="19"/>
  <c r="AO52" i="19"/>
  <c r="AO66" i="19"/>
  <c r="AO73" i="19"/>
  <c r="AO78" i="19"/>
  <c r="AO84" i="19"/>
  <c r="BP9" i="19"/>
  <c r="EG9" i="14"/>
  <c r="FS9" i="14" s="1"/>
  <c r="BP34" i="19"/>
  <c r="EG34" i="14"/>
  <c r="FS34" i="14" s="1"/>
  <c r="BP60" i="19"/>
  <c r="EG60" i="14"/>
  <c r="FS60" i="14" s="1"/>
  <c r="BP79" i="19"/>
  <c r="EG79" i="14"/>
  <c r="FS79" i="14" s="1"/>
  <c r="AF9" i="19"/>
  <c r="AF51" i="19"/>
  <c r="AF77" i="19"/>
  <c r="CR5" i="19"/>
  <c r="CR9" i="19"/>
  <c r="CR14" i="19"/>
  <c r="CR17" i="19"/>
  <c r="CR22" i="19"/>
  <c r="CR190" i="19" s="1"/>
  <c r="CR31" i="19"/>
  <c r="CR34" i="19"/>
  <c r="CR43" i="19"/>
  <c r="CR47" i="19"/>
  <c r="CR51" i="19"/>
  <c r="CR57" i="19"/>
  <c r="CR60" i="19"/>
  <c r="CR67" i="19"/>
  <c r="CR72" i="19"/>
  <c r="CR74" i="19"/>
  <c r="CR77" i="19"/>
  <c r="CR79" i="19"/>
  <c r="CR81" i="19"/>
  <c r="CR87" i="19"/>
  <c r="AF10" i="19"/>
  <c r="AF18" i="19"/>
  <c r="AF33" i="19"/>
  <c r="AF44" i="19"/>
  <c r="AF52" i="19"/>
  <c r="AF66" i="19"/>
  <c r="AF73" i="19"/>
  <c r="AF78" i="19"/>
  <c r="AF84" i="19"/>
  <c r="BP31" i="19"/>
  <c r="CH31" i="19" s="1"/>
  <c r="EG31" i="14"/>
  <c r="FS31" i="14" s="1"/>
  <c r="BP57" i="19"/>
  <c r="EG57" i="14"/>
  <c r="FS57" i="14" s="1"/>
  <c r="BP77" i="19"/>
  <c r="EG77" i="14"/>
  <c r="FS77" i="14" s="1"/>
  <c r="AF17" i="19"/>
  <c r="V7" i="19"/>
  <c r="V15" i="19"/>
  <c r="V25" i="19"/>
  <c r="V33" i="19"/>
  <c r="V42" i="19"/>
  <c r="V44" i="19"/>
  <c r="BG44" i="19" s="1"/>
  <c r="V49" i="19"/>
  <c r="V52" i="19"/>
  <c r="V59" i="19"/>
  <c r="V66" i="19"/>
  <c r="V71" i="19"/>
  <c r="V73" i="19"/>
  <c r="BG73" i="19" s="1"/>
  <c r="V76" i="19"/>
  <c r="V78" i="19"/>
  <c r="V80" i="19"/>
  <c r="V84" i="19"/>
  <c r="AO5" i="19"/>
  <c r="AO14" i="19"/>
  <c r="AO34" i="19"/>
  <c r="AO47" i="19"/>
  <c r="AO57" i="19"/>
  <c r="AO67" i="19"/>
  <c r="AO68" i="19" s="1"/>
  <c r="AO74" i="19"/>
  <c r="AO79" i="19"/>
  <c r="BP17" i="19"/>
  <c r="EG17" i="14"/>
  <c r="FS17" i="14" s="1"/>
  <c r="BP47" i="19"/>
  <c r="BP72" i="19"/>
  <c r="EG72" i="14"/>
  <c r="FS72" i="14" s="1"/>
  <c r="BP87" i="19"/>
  <c r="EG87" i="14"/>
  <c r="FS87" i="14" s="1"/>
  <c r="AF43" i="19"/>
  <c r="V10" i="19"/>
  <c r="V18" i="19"/>
  <c r="BP7" i="19"/>
  <c r="EG7" i="14"/>
  <c r="FS7" i="14" s="1"/>
  <c r="BP10" i="19"/>
  <c r="EG10" i="14"/>
  <c r="FS10" i="14" s="1"/>
  <c r="BP15" i="19"/>
  <c r="EG15" i="14"/>
  <c r="FS15" i="14" s="1"/>
  <c r="BP18" i="19"/>
  <c r="EG18" i="14"/>
  <c r="FS18" i="14" s="1"/>
  <c r="BP25" i="19"/>
  <c r="EG25" i="14"/>
  <c r="BP33" i="19"/>
  <c r="BP42" i="19"/>
  <c r="BP44" i="19"/>
  <c r="EG44" i="14"/>
  <c r="FS44" i="14" s="1"/>
  <c r="BP49" i="19"/>
  <c r="EG49" i="14"/>
  <c r="FS49" i="14" s="1"/>
  <c r="BP52" i="19"/>
  <c r="EG52" i="14"/>
  <c r="FS52" i="14" s="1"/>
  <c r="BP59" i="19"/>
  <c r="BP66" i="19"/>
  <c r="BP71" i="19"/>
  <c r="BP73" i="19"/>
  <c r="EG73" i="14"/>
  <c r="FS73" i="14" s="1"/>
  <c r="BP76" i="19"/>
  <c r="EG76" i="14"/>
  <c r="FS76" i="14" s="1"/>
  <c r="BP78" i="19"/>
  <c r="EG78" i="14"/>
  <c r="FS78" i="14" s="1"/>
  <c r="BP80" i="19"/>
  <c r="EG80" i="14"/>
  <c r="FS80" i="14" s="1"/>
  <c r="BP84" i="19"/>
  <c r="EG84" i="14"/>
  <c r="FS84" i="14" s="1"/>
  <c r="AF5" i="19"/>
  <c r="AF14" i="19"/>
  <c r="AF22" i="19"/>
  <c r="AF34" i="19"/>
  <c r="AF47" i="19"/>
  <c r="BG47" i="19" s="1"/>
  <c r="AF57" i="19"/>
  <c r="AF67" i="19"/>
  <c r="AF74" i="19"/>
  <c r="AF79" i="19"/>
  <c r="BG79" i="19" s="1"/>
  <c r="AF87" i="19"/>
  <c r="BP14" i="19"/>
  <c r="BP43" i="19"/>
  <c r="EG43" i="14"/>
  <c r="FS43" i="14" s="1"/>
  <c r="BP67" i="19"/>
  <c r="BP68" i="19" s="1"/>
  <c r="EG67" i="14"/>
  <c r="FS67" i="14" s="1"/>
  <c r="BY7" i="19"/>
  <c r="BY11" i="19" s="1"/>
  <c r="BY10" i="19"/>
  <c r="BY15" i="19"/>
  <c r="BY18" i="19"/>
  <c r="CH18" i="19" s="1"/>
  <c r="BY25" i="19"/>
  <c r="BY194" i="19" s="1"/>
  <c r="EZ194" i="14"/>
  <c r="EZ196" i="14" s="1"/>
  <c r="BY33" i="19"/>
  <c r="CH33" i="19" s="1"/>
  <c r="BY42" i="19"/>
  <c r="BY44" i="19"/>
  <c r="CH44" i="19" s="1"/>
  <c r="BY49" i="19"/>
  <c r="BY52" i="19"/>
  <c r="BY59" i="19"/>
  <c r="BY66" i="19"/>
  <c r="CH66" i="19" s="1"/>
  <c r="BY71" i="19"/>
  <c r="BY73" i="19"/>
  <c r="CH73" i="19" s="1"/>
  <c r="BY76" i="19"/>
  <c r="BY78" i="19"/>
  <c r="CH78" i="19" s="1"/>
  <c r="BY80" i="19"/>
  <c r="BY84" i="19"/>
  <c r="AO25" i="19"/>
  <c r="AO194" i="19" s="1"/>
  <c r="AO49" i="19"/>
  <c r="AO59" i="19"/>
  <c r="AO76" i="19"/>
  <c r="AO80" i="19"/>
  <c r="CR18" i="19"/>
  <c r="CR19" i="19" s="1"/>
  <c r="CR25" i="19"/>
  <c r="CR194" i="19" s="1"/>
  <c r="GM194" i="14"/>
  <c r="GM196" i="14" s="1"/>
  <c r="CR33" i="19"/>
  <c r="CR35" i="19" s="1"/>
  <c r="CR42" i="19"/>
  <c r="CR44" i="19"/>
  <c r="CR45" i="19" s="1"/>
  <c r="CR49" i="19"/>
  <c r="CR52" i="19"/>
  <c r="CR59" i="19"/>
  <c r="CR61" i="19" s="1"/>
  <c r="CR66" i="19"/>
  <c r="CR71" i="19"/>
  <c r="CR73" i="19"/>
  <c r="CR76" i="19"/>
  <c r="CR78" i="19"/>
  <c r="CR80" i="19"/>
  <c r="CR84" i="19"/>
  <c r="AF7" i="19"/>
  <c r="AF15" i="19"/>
  <c r="AF19" i="19" s="1"/>
  <c r="AF25" i="19"/>
  <c r="AF194" i="19" s="1"/>
  <c r="BI194" i="14"/>
  <c r="BI196" i="14" s="1"/>
  <c r="AF42" i="19"/>
  <c r="AF49" i="19"/>
  <c r="BG49" i="19" s="1"/>
  <c r="AF71" i="19"/>
  <c r="AF76" i="19"/>
  <c r="AF80" i="19"/>
  <c r="CH7" i="19"/>
  <c r="CH5" i="19"/>
  <c r="CH9" i="19"/>
  <c r="CH14" i="19"/>
  <c r="CH17" i="19"/>
  <c r="BP190" i="19"/>
  <c r="CH22" i="19"/>
  <c r="CH34" i="19"/>
  <c r="CH47" i="19"/>
  <c r="CH51" i="19"/>
  <c r="CH57" i="19"/>
  <c r="CH72" i="19"/>
  <c r="CH74" i="19"/>
  <c r="CH79" i="19"/>
  <c r="CH87" i="19"/>
  <c r="AO7" i="19"/>
  <c r="AO15" i="19"/>
  <c r="AO42" i="19"/>
  <c r="AO45" i="19" s="1"/>
  <c r="AO71" i="19"/>
  <c r="BY190" i="19"/>
  <c r="AF45" i="19"/>
  <c r="AF59" i="19"/>
  <c r="AF61" i="19" s="1"/>
  <c r="AO31" i="19"/>
  <c r="AO72" i="19"/>
  <c r="AO77" i="19"/>
  <c r="BG77" i="19" s="1"/>
  <c r="AO81" i="19"/>
  <c r="V19" i="19"/>
  <c r="BG14" i="19"/>
  <c r="BG18" i="19"/>
  <c r="V194" i="19"/>
  <c r="V35" i="19"/>
  <c r="V61" i="19"/>
  <c r="V68" i="19"/>
  <c r="BG78" i="19"/>
  <c r="BG80" i="19"/>
  <c r="BG5" i="19"/>
  <c r="CH10" i="19"/>
  <c r="BP194" i="19"/>
  <c r="BP35" i="19"/>
  <c r="CH49" i="19"/>
  <c r="CH59" i="19"/>
  <c r="BP61" i="19"/>
  <c r="CH80" i="19"/>
  <c r="CH84" i="19"/>
  <c r="AF35" i="19"/>
  <c r="BG17" i="19"/>
  <c r="AO22" i="19"/>
  <c r="BG22" i="19" s="1"/>
  <c r="AO87" i="19"/>
  <c r="BG87" i="19" s="1"/>
  <c r="V28" i="19"/>
  <c r="V190" i="19"/>
  <c r="BG43" i="19"/>
  <c r="BG51" i="19"/>
  <c r="BG57" i="19"/>
  <c r="BG60" i="19"/>
  <c r="BG74" i="19"/>
  <c r="AF190" i="19"/>
  <c r="L10" i="19"/>
  <c r="L15" i="19"/>
  <c r="L33" i="19"/>
  <c r="L44" i="19"/>
  <c r="L49" i="19"/>
  <c r="L73" i="19"/>
  <c r="L76" i="19"/>
  <c r="L80" i="19"/>
  <c r="L14" i="19"/>
  <c r="L31" i="19"/>
  <c r="L57" i="19"/>
  <c r="L67" i="19"/>
  <c r="L74" i="19"/>
  <c r="L77" i="19"/>
  <c r="L79" i="19"/>
  <c r="L81" i="19"/>
  <c r="L87" i="19"/>
  <c r="L84" i="19"/>
  <c r="L78" i="19"/>
  <c r="L72" i="19"/>
  <c r="L71" i="19"/>
  <c r="L60" i="19"/>
  <c r="L59" i="19"/>
  <c r="L52" i="19"/>
  <c r="L51" i="19"/>
  <c r="L47" i="19"/>
  <c r="L43" i="19"/>
  <c r="L25" i="19"/>
  <c r="L18" i="19"/>
  <c r="L9" i="19"/>
  <c r="L5" i="19"/>
  <c r="L22" i="19"/>
  <c r="L17" i="19"/>
  <c r="L7" i="19"/>
  <c r="L42" i="19"/>
  <c r="DA87" i="19" l="1"/>
  <c r="AO54" i="19"/>
  <c r="BG34" i="19"/>
  <c r="BY35" i="19"/>
  <c r="CH71" i="19"/>
  <c r="BP19" i="19"/>
  <c r="CR11" i="19"/>
  <c r="BY64" i="19"/>
  <c r="EG194" i="14"/>
  <c r="EG196" i="14" s="1"/>
  <c r="FS25" i="14"/>
  <c r="FS194" i="14" s="1"/>
  <c r="FS196" i="14" s="1"/>
  <c r="CH52" i="19"/>
  <c r="CH25" i="19"/>
  <c r="BP11" i="19"/>
  <c r="AO61" i="19"/>
  <c r="AF82" i="19"/>
  <c r="AF11" i="19"/>
  <c r="BG76" i="19"/>
  <c r="CR64" i="19"/>
  <c r="CR54" i="19"/>
  <c r="CR63" i="19" s="1"/>
  <c r="DA17" i="19"/>
  <c r="V11" i="19"/>
  <c r="BG66" i="19"/>
  <c r="DA66" i="19" s="1"/>
  <c r="CH81" i="19"/>
  <c r="BY28" i="19"/>
  <c r="CR82" i="19"/>
  <c r="DA79" i="19"/>
  <c r="BP82" i="19"/>
  <c r="BY19" i="19"/>
  <c r="BY45" i="19"/>
  <c r="BY54" i="19" s="1"/>
  <c r="BP28" i="19"/>
  <c r="V45" i="19"/>
  <c r="BG52" i="19"/>
  <c r="DA52" i="19" s="1"/>
  <c r="BG10" i="19"/>
  <c r="DA10" i="19" s="1"/>
  <c r="BY82" i="19"/>
  <c r="CH60" i="19"/>
  <c r="CH15" i="19"/>
  <c r="CH42" i="19"/>
  <c r="U10" i="14"/>
  <c r="U17" i="14"/>
  <c r="CH77" i="19"/>
  <c r="U84" i="14"/>
  <c r="EZ19" i="14"/>
  <c r="BI82" i="14"/>
  <c r="U60" i="14"/>
  <c r="CR68" i="19"/>
  <c r="U73" i="14"/>
  <c r="BG15" i="19"/>
  <c r="BG19" i="19" s="1"/>
  <c r="CH43" i="19"/>
  <c r="GM61" i="14"/>
  <c r="EZ45" i="14"/>
  <c r="EG33" i="14"/>
  <c r="FS33" i="14" s="1"/>
  <c r="U87" i="14"/>
  <c r="U74" i="14"/>
  <c r="U57" i="14"/>
  <c r="U34" i="14"/>
  <c r="GM68" i="14"/>
  <c r="EG42" i="14"/>
  <c r="FS42" i="14" s="1"/>
  <c r="U77" i="14"/>
  <c r="V82" i="19"/>
  <c r="BY68" i="19"/>
  <c r="CH76" i="19"/>
  <c r="AF54" i="19"/>
  <c r="U80" i="14"/>
  <c r="U49" i="14"/>
  <c r="U25" i="14"/>
  <c r="GM19" i="14"/>
  <c r="AF68" i="19"/>
  <c r="U52" i="14"/>
  <c r="BY61" i="19"/>
  <c r="AO11" i="19"/>
  <c r="BI45" i="14"/>
  <c r="BI54" i="14" s="1"/>
  <c r="GM35" i="14"/>
  <c r="EZ35" i="14"/>
  <c r="EG14" i="14"/>
  <c r="FS14" i="14" s="1"/>
  <c r="BI190" i="14"/>
  <c r="BI192" i="14" s="1"/>
  <c r="EG71" i="14"/>
  <c r="FS71" i="14" s="1"/>
  <c r="CB23" i="14"/>
  <c r="U81" i="14"/>
  <c r="U72" i="14"/>
  <c r="U51" i="14"/>
  <c r="U31" i="14"/>
  <c r="U9" i="14"/>
  <c r="EG59" i="14"/>
  <c r="FS59" i="14" s="1"/>
  <c r="BI61" i="14"/>
  <c r="BG81" i="19"/>
  <c r="DA81" i="19" s="1"/>
  <c r="AF28" i="19"/>
  <c r="BP64" i="19"/>
  <c r="CR28" i="19"/>
  <c r="CH67" i="19"/>
  <c r="U78" i="14"/>
  <c r="U44" i="14"/>
  <c r="U15" i="14"/>
  <c r="BI35" i="14"/>
  <c r="EZ190" i="14"/>
  <c r="EZ192" i="14" s="1"/>
  <c r="EZ5" i="14"/>
  <c r="EZ11" i="14" s="1"/>
  <c r="EG22" i="14"/>
  <c r="DA51" i="19"/>
  <c r="BP45" i="19"/>
  <c r="BP48" i="19" s="1"/>
  <c r="BG25" i="19"/>
  <c r="BG28" i="19" s="1"/>
  <c r="BG71" i="19"/>
  <c r="DA71" i="19" s="1"/>
  <c r="AO35" i="19"/>
  <c r="BI26" i="14"/>
  <c r="GM82" i="14"/>
  <c r="GM26" i="14"/>
  <c r="EZ82" i="14"/>
  <c r="EG66" i="14"/>
  <c r="FS66" i="14" s="1"/>
  <c r="U18" i="14"/>
  <c r="U79" i="14"/>
  <c r="U67" i="14"/>
  <c r="AO5" i="14"/>
  <c r="EG5" i="14"/>
  <c r="AO63" i="19"/>
  <c r="EZ68" i="14"/>
  <c r="BI5" i="14"/>
  <c r="EG47" i="14"/>
  <c r="FS47" i="14" s="1"/>
  <c r="U43" i="14"/>
  <c r="CB5" i="14"/>
  <c r="U76" i="14"/>
  <c r="U7" i="14"/>
  <c r="GM190" i="14"/>
  <c r="GM192" i="14" s="1"/>
  <c r="GM5" i="14"/>
  <c r="DA74" i="19"/>
  <c r="DA47" i="19"/>
  <c r="DA77" i="19"/>
  <c r="DA57" i="19"/>
  <c r="DA44" i="19"/>
  <c r="DA76" i="19"/>
  <c r="BG59" i="19"/>
  <c r="DA59" i="19" s="1"/>
  <c r="DA34" i="19"/>
  <c r="DA49" i="19"/>
  <c r="DA5" i="19"/>
  <c r="DA18" i="19"/>
  <c r="AO19" i="19"/>
  <c r="DA80" i="19"/>
  <c r="DA43" i="19"/>
  <c r="AF36" i="19"/>
  <c r="AF37" i="19" s="1"/>
  <c r="BY36" i="19"/>
  <c r="L8" i="19"/>
  <c r="L34" i="19"/>
  <c r="L35" i="19" s="1"/>
  <c r="AO190" i="19"/>
  <c r="AO28" i="19"/>
  <c r="BY63" i="19"/>
  <c r="DA73" i="19"/>
  <c r="BG42" i="19"/>
  <c r="CH190" i="19"/>
  <c r="CH28" i="19"/>
  <c r="L61" i="19"/>
  <c r="AF63" i="19"/>
  <c r="L64" i="19"/>
  <c r="L45" i="19"/>
  <c r="L50" i="19" s="1"/>
  <c r="L171" i="19"/>
  <c r="L11" i="19"/>
  <c r="L6" i="19"/>
  <c r="L194" i="19"/>
  <c r="L26" i="19"/>
  <c r="DA22" i="19"/>
  <c r="BG190" i="19"/>
  <c r="CH68" i="19"/>
  <c r="BP54" i="19"/>
  <c r="BP63" i="19" s="1"/>
  <c r="BP36" i="19"/>
  <c r="L66" i="19"/>
  <c r="L82" i="19"/>
  <c r="DA60" i="19"/>
  <c r="CH64" i="19"/>
  <c r="CH45" i="19"/>
  <c r="CH50" i="19" s="1"/>
  <c r="DA78" i="19"/>
  <c r="AO82" i="19"/>
  <c r="CR36" i="19"/>
  <c r="CH82" i="19"/>
  <c r="CH19" i="19"/>
  <c r="CH61" i="19"/>
  <c r="DA14" i="19"/>
  <c r="L190" i="19"/>
  <c r="L28" i="19"/>
  <c r="L23" i="19"/>
  <c r="CH35" i="19"/>
  <c r="V36" i="19"/>
  <c r="CH11" i="19"/>
  <c r="L19" i="19"/>
  <c r="CH194" i="19"/>
  <c r="V54" i="19"/>
  <c r="EG190" i="14" l="1"/>
  <c r="EG192" i="14" s="1"/>
  <c r="FS22" i="14"/>
  <c r="EG82" i="14"/>
  <c r="DA25" i="19"/>
  <c r="DA194" i="19" s="1"/>
  <c r="BG194" i="19"/>
  <c r="CB82" i="14"/>
  <c r="CB45" i="14"/>
  <c r="CB54" i="14" s="1"/>
  <c r="DA15" i="19"/>
  <c r="DA19" i="19" s="1"/>
  <c r="DN59" i="14"/>
  <c r="BI63" i="14"/>
  <c r="BP53" i="19"/>
  <c r="BP46" i="19"/>
  <c r="BP50" i="19"/>
  <c r="U59" i="14"/>
  <c r="U61" i="14" s="1"/>
  <c r="BI6" i="14"/>
  <c r="BI11" i="14"/>
  <c r="BI12" i="14" s="1"/>
  <c r="DN47" i="14"/>
  <c r="BI19" i="14"/>
  <c r="BI16" i="14"/>
  <c r="AO68" i="14"/>
  <c r="DN66" i="14"/>
  <c r="AO82" i="14"/>
  <c r="FS19" i="14"/>
  <c r="EG19" i="14"/>
  <c r="EZ54" i="14"/>
  <c r="GM64" i="14"/>
  <c r="GM45" i="14"/>
  <c r="GM54" i="14" s="1"/>
  <c r="GM63" i="14" s="1"/>
  <c r="AO35" i="14"/>
  <c r="DN33" i="14"/>
  <c r="U5" i="14"/>
  <c r="DN81" i="14"/>
  <c r="HF81" i="14" s="1"/>
  <c r="AO61" i="14"/>
  <c r="CB61" i="14"/>
  <c r="AO6" i="14"/>
  <c r="AO11" i="14"/>
  <c r="DN5" i="14"/>
  <c r="DN67" i="14"/>
  <c r="HF67" i="14" s="1"/>
  <c r="DN78" i="14"/>
  <c r="HF78" i="14" s="1"/>
  <c r="CU9" i="14"/>
  <c r="DN9" i="14" s="1"/>
  <c r="HF9" i="14" s="1"/>
  <c r="FS82" i="14"/>
  <c r="DN72" i="14"/>
  <c r="U194" i="14"/>
  <c r="U196" i="14" s="1"/>
  <c r="U27" i="14" s="1"/>
  <c r="U26" i="14"/>
  <c r="EZ64" i="14"/>
  <c r="EZ61" i="14"/>
  <c r="EZ62" i="14" s="1"/>
  <c r="FS190" i="14"/>
  <c r="FS192" i="14" s="1"/>
  <c r="EG28" i="14"/>
  <c r="AO26" i="14"/>
  <c r="DN25" i="14"/>
  <c r="DN194" i="14" s="1"/>
  <c r="DN196" i="14" s="1"/>
  <c r="AO194" i="14"/>
  <c r="AO196" i="14" s="1"/>
  <c r="AO27" i="14" s="1"/>
  <c r="U33" i="14"/>
  <c r="U35" i="14" s="1"/>
  <c r="GM6" i="14"/>
  <c r="GM11" i="14"/>
  <c r="GM12" i="14" s="1"/>
  <c r="U8" i="14"/>
  <c r="DN15" i="14"/>
  <c r="HF15" i="14" s="1"/>
  <c r="DN14" i="14"/>
  <c r="AO19" i="14"/>
  <c r="AO16" i="14"/>
  <c r="DN74" i="14"/>
  <c r="HF74" i="14" s="1"/>
  <c r="DN73" i="14"/>
  <c r="HF73" i="14" s="1"/>
  <c r="DN84" i="14"/>
  <c r="DN10" i="14"/>
  <c r="HF10" i="14" s="1"/>
  <c r="DN57" i="14"/>
  <c r="HF57" i="14" s="1"/>
  <c r="GM23" i="14"/>
  <c r="GM28" i="14"/>
  <c r="GM29" i="14" s="1"/>
  <c r="CU7" i="14"/>
  <c r="DN7" i="14" s="1"/>
  <c r="HF7" i="14" s="1"/>
  <c r="AO8" i="14"/>
  <c r="DN76" i="14"/>
  <c r="HF76" i="14" s="1"/>
  <c r="DN43" i="14"/>
  <c r="HF43" i="14" s="1"/>
  <c r="U22" i="14"/>
  <c r="DN79" i="14"/>
  <c r="HF79" i="14" s="1"/>
  <c r="CU31" i="14"/>
  <c r="DN31" i="14" s="1"/>
  <c r="HF31" i="14" s="1"/>
  <c r="DN49" i="14"/>
  <c r="HF49" i="14" s="1"/>
  <c r="U14" i="14"/>
  <c r="U19" i="14" s="1"/>
  <c r="DN87" i="14"/>
  <c r="CB26" i="14"/>
  <c r="U42" i="14"/>
  <c r="AO190" i="14"/>
  <c r="AO192" i="14" s="1"/>
  <c r="AO24" i="14" s="1"/>
  <c r="AO28" i="14"/>
  <c r="DN22" i="14"/>
  <c r="DN190" i="14" s="1"/>
  <c r="DN192" i="14" s="1"/>
  <c r="AO23" i="14"/>
  <c r="FS68" i="14"/>
  <c r="EG68" i="14"/>
  <c r="CB68" i="14"/>
  <c r="DN44" i="14"/>
  <c r="HF44" i="14" s="1"/>
  <c r="CB19" i="14"/>
  <c r="CB16" i="14"/>
  <c r="DN51" i="14"/>
  <c r="HF51" i="14" s="1"/>
  <c r="BI23" i="14"/>
  <c r="BI28" i="14"/>
  <c r="BI29" i="14" s="1"/>
  <c r="DN52" i="14"/>
  <c r="HF52" i="14" s="1"/>
  <c r="CB35" i="14"/>
  <c r="U71" i="14"/>
  <c r="U82" i="14" s="1"/>
  <c r="DN77" i="14"/>
  <c r="HF77" i="14" s="1"/>
  <c r="EG35" i="14"/>
  <c r="FS35" i="14"/>
  <c r="DN18" i="14"/>
  <c r="HF18" i="14" s="1"/>
  <c r="DN80" i="14"/>
  <c r="HF80" i="14" s="1"/>
  <c r="EZ28" i="14"/>
  <c r="EZ36" i="14" s="1"/>
  <c r="U66" i="14"/>
  <c r="U68" i="14" s="1"/>
  <c r="EG61" i="14"/>
  <c r="FS61" i="14"/>
  <c r="BI68" i="14"/>
  <c r="AO36" i="19"/>
  <c r="AO83" i="19" s="1"/>
  <c r="AO45" i="14"/>
  <c r="AO54" i="14" s="1"/>
  <c r="DN42" i="14"/>
  <c r="CB6" i="14"/>
  <c r="CB11" i="14"/>
  <c r="CB12" i="14" s="1"/>
  <c r="EG11" i="14"/>
  <c r="FS5" i="14"/>
  <c r="FS11" i="14" s="1"/>
  <c r="CB28" i="14"/>
  <c r="CB29" i="14" s="1"/>
  <c r="DN71" i="14"/>
  <c r="EG45" i="14"/>
  <c r="EG64" i="14"/>
  <c r="DN34" i="14"/>
  <c r="HF34" i="14" s="1"/>
  <c r="DN60" i="14"/>
  <c r="HF60" i="14" s="1"/>
  <c r="DN17" i="14"/>
  <c r="HF17" i="14" s="1"/>
  <c r="DA61" i="19"/>
  <c r="AF70" i="19"/>
  <c r="AF75" i="19" s="1"/>
  <c r="BY70" i="19"/>
  <c r="BY75" i="19" s="1"/>
  <c r="BG61" i="19"/>
  <c r="BY83" i="19"/>
  <c r="BY86" i="19" s="1"/>
  <c r="DA190" i="19"/>
  <c r="DA28" i="19"/>
  <c r="BG45" i="19"/>
  <c r="BG54" i="19" s="1"/>
  <c r="DA42" i="19"/>
  <c r="L68" i="19"/>
  <c r="V37" i="19"/>
  <c r="L36" i="19"/>
  <c r="L12" i="19"/>
  <c r="V63" i="19"/>
  <c r="CH46" i="19"/>
  <c r="CH54" i="19"/>
  <c r="AF83" i="19"/>
  <c r="CR83" i="19"/>
  <c r="CR37" i="19"/>
  <c r="CR70" i="19"/>
  <c r="L48" i="19"/>
  <c r="L54" i="19"/>
  <c r="L46" i="19"/>
  <c r="L29" i="19"/>
  <c r="BP83" i="19"/>
  <c r="BP70" i="19"/>
  <c r="BP75" i="19" s="1"/>
  <c r="CH36" i="19"/>
  <c r="CH48" i="19"/>
  <c r="S162" i="14"/>
  <c r="BP55" i="19" l="1"/>
  <c r="FQ162" i="14"/>
  <c r="FQ158" i="14" s="1"/>
  <c r="FQ164" i="14" s="1"/>
  <c r="GK162" i="14"/>
  <c r="GK158" i="14" s="1"/>
  <c r="GK164" i="14" s="1"/>
  <c r="EE162" i="14"/>
  <c r="EE158" i="14" s="1"/>
  <c r="EE164" i="14" s="1"/>
  <c r="EX162" i="14"/>
  <c r="EX158" i="14" s="1"/>
  <c r="EX164" i="14" s="1"/>
  <c r="DL162" i="14"/>
  <c r="DL158" i="14" s="1"/>
  <c r="DL164" i="14" s="1"/>
  <c r="CS162" i="14"/>
  <c r="CS158" i="14" s="1"/>
  <c r="CS164" i="14" s="1"/>
  <c r="BZ162" i="14"/>
  <c r="BZ158" i="14" s="1"/>
  <c r="BZ164" i="14" s="1"/>
  <c r="BG162" i="14"/>
  <c r="BG158" i="14" s="1"/>
  <c r="BG164" i="14" s="1"/>
  <c r="AO63" i="14"/>
  <c r="CB63" i="14"/>
  <c r="HF71" i="14"/>
  <c r="HF47" i="14"/>
  <c r="AO70" i="19"/>
  <c r="AO75" i="19" s="1"/>
  <c r="AO37" i="19"/>
  <c r="U190" i="14"/>
  <c r="U192" i="14" s="1"/>
  <c r="U24" i="14" s="1"/>
  <c r="U23" i="14"/>
  <c r="EG36" i="14"/>
  <c r="CB36" i="14"/>
  <c r="CB20" i="14"/>
  <c r="HF87" i="14"/>
  <c r="HF33" i="14"/>
  <c r="HF35" i="14" s="1"/>
  <c r="DN35" i="14"/>
  <c r="BI36" i="14"/>
  <c r="BI20" i="14"/>
  <c r="U20" i="14"/>
  <c r="DN6" i="14"/>
  <c r="HF5" i="14"/>
  <c r="HF6" i="14" s="1"/>
  <c r="DN11" i="14"/>
  <c r="DN12" i="14" s="1"/>
  <c r="HF72" i="14"/>
  <c r="DN82" i="14"/>
  <c r="HF42" i="14"/>
  <c r="HF45" i="14" s="1"/>
  <c r="HF50" i="14" s="1"/>
  <c r="DN45" i="14"/>
  <c r="DN54" i="14" s="1"/>
  <c r="U64" i="14"/>
  <c r="U45" i="14"/>
  <c r="HF84" i="14"/>
  <c r="AO36" i="14"/>
  <c r="AO20" i="14"/>
  <c r="FS28" i="14"/>
  <c r="FS36" i="14" s="1"/>
  <c r="AO12" i="14"/>
  <c r="U6" i="14"/>
  <c r="U11" i="14"/>
  <c r="DN23" i="14"/>
  <c r="HF22" i="14"/>
  <c r="DN24" i="14"/>
  <c r="DN28" i="14"/>
  <c r="DN29" i="14" s="1"/>
  <c r="U16" i="14"/>
  <c r="HF14" i="14"/>
  <c r="DN19" i="14"/>
  <c r="DN16" i="14"/>
  <c r="HF59" i="14"/>
  <c r="HF61" i="14" s="1"/>
  <c r="HF25" i="14"/>
  <c r="DN26" i="14"/>
  <c r="DN27" i="14"/>
  <c r="EG48" i="14"/>
  <c r="EG54" i="14"/>
  <c r="EG63" i="14" s="1"/>
  <c r="EG46" i="14"/>
  <c r="EG50" i="14"/>
  <c r="EG53" i="14"/>
  <c r="DN68" i="14"/>
  <c r="HF66" i="14"/>
  <c r="HF68" i="14" s="1"/>
  <c r="DN61" i="14"/>
  <c r="CU11" i="14"/>
  <c r="CU36" i="14" s="1"/>
  <c r="FS64" i="14"/>
  <c r="FS45" i="14"/>
  <c r="AO29" i="14"/>
  <c r="GM36" i="14"/>
  <c r="U28" i="14"/>
  <c r="EZ63" i="14"/>
  <c r="EZ70" i="14" s="1"/>
  <c r="EZ75" i="14" s="1"/>
  <c r="BG63" i="19"/>
  <c r="BY85" i="19"/>
  <c r="V70" i="19"/>
  <c r="V75" i="19" s="1"/>
  <c r="V83" i="19"/>
  <c r="AO86" i="19"/>
  <c r="AO85" i="19"/>
  <c r="BP86" i="19"/>
  <c r="BP85" i="19"/>
  <c r="CR86" i="19"/>
  <c r="CR85" i="19"/>
  <c r="L63" i="19"/>
  <c r="L83" i="19" s="1"/>
  <c r="AF86" i="19"/>
  <c r="AF85" i="19"/>
  <c r="L37" i="19"/>
  <c r="L38" i="19" s="1"/>
  <c r="BY89" i="19"/>
  <c r="BY90" i="19" s="1"/>
  <c r="BY88" i="19"/>
  <c r="CH63" i="19"/>
  <c r="CH83" i="19" s="1"/>
  <c r="DA64" i="19"/>
  <c r="DA45" i="19"/>
  <c r="S103" i="14"/>
  <c r="L105" i="8" s="1"/>
  <c r="HF82" i="14" l="1"/>
  <c r="EG70" i="14"/>
  <c r="EG75" i="14" s="1"/>
  <c r="DN63" i="14"/>
  <c r="HF11" i="14"/>
  <c r="HF12" i="14" s="1"/>
  <c r="CU70" i="14"/>
  <c r="CU83" i="14"/>
  <c r="CU86" i="14" s="1"/>
  <c r="CU89" i="14" s="1"/>
  <c r="DN36" i="14"/>
  <c r="DN20" i="14"/>
  <c r="U12" i="14"/>
  <c r="AO70" i="14"/>
  <c r="AO75" i="14" s="1"/>
  <c r="AO37" i="14"/>
  <c r="AO83" i="14"/>
  <c r="HF54" i="14"/>
  <c r="HF63" i="14" s="1"/>
  <c r="HF46" i="14"/>
  <c r="GM37" i="14"/>
  <c r="GM70" i="14"/>
  <c r="GM83" i="14"/>
  <c r="HF64" i="14"/>
  <c r="U29" i="14"/>
  <c r="HF19" i="14"/>
  <c r="HF16" i="14"/>
  <c r="U36" i="14"/>
  <c r="L103" i="19"/>
  <c r="L103" i="21"/>
  <c r="HF194" i="14"/>
  <c r="HF196" i="14" s="1"/>
  <c r="HF26" i="14"/>
  <c r="U46" i="14"/>
  <c r="U54" i="14"/>
  <c r="U63" i="14" s="1"/>
  <c r="U50" i="14"/>
  <c r="BI37" i="14"/>
  <c r="BI83" i="14"/>
  <c r="BI70" i="14"/>
  <c r="BI75" i="14" s="1"/>
  <c r="CB37" i="14"/>
  <c r="CB70" i="14"/>
  <c r="CB75" i="14" s="1"/>
  <c r="CB83" i="14"/>
  <c r="EZ83" i="14"/>
  <c r="FS46" i="14"/>
  <c r="FS54" i="14"/>
  <c r="FS63" i="14" s="1"/>
  <c r="FS70" i="14" s="1"/>
  <c r="FS75" i="14" s="1"/>
  <c r="FS50" i="14"/>
  <c r="FS48" i="14"/>
  <c r="EG55" i="14"/>
  <c r="EG83" i="14"/>
  <c r="HF48" i="14"/>
  <c r="HF190" i="14"/>
  <c r="HF192" i="14" s="1"/>
  <c r="HF23" i="14"/>
  <c r="HF28" i="14"/>
  <c r="HF29" i="14" s="1"/>
  <c r="U48" i="14"/>
  <c r="CH70" i="19"/>
  <c r="CH75" i="19" s="1"/>
  <c r="V85" i="19"/>
  <c r="V86" i="19"/>
  <c r="V89" i="19" s="1"/>
  <c r="AF89" i="19"/>
  <c r="AF90" i="19" s="1"/>
  <c r="AF88" i="19"/>
  <c r="AO89" i="19"/>
  <c r="AO90" i="19" s="1"/>
  <c r="AO88" i="19"/>
  <c r="DA54" i="19"/>
  <c r="DA63" i="19" s="1"/>
  <c r="DA46" i="19"/>
  <c r="DA48" i="19"/>
  <c r="DA50" i="19"/>
  <c r="CR89" i="19"/>
  <c r="CR90" i="19" s="1"/>
  <c r="CR88" i="19"/>
  <c r="CH86" i="19"/>
  <c r="CH85" i="19"/>
  <c r="BP89" i="19"/>
  <c r="BP90" i="19" s="1"/>
  <c r="BP88" i="19"/>
  <c r="L86" i="19"/>
  <c r="L85" i="19"/>
  <c r="L70" i="19"/>
  <c r="L102" i="19"/>
  <c r="S99" i="14"/>
  <c r="L101" i="8" s="1"/>
  <c r="L106" i="8" l="1"/>
  <c r="GM38" i="14"/>
  <c r="GM39" i="14"/>
  <c r="CB38" i="14"/>
  <c r="CB39" i="14"/>
  <c r="HF36" i="14"/>
  <c r="HF20" i="14"/>
  <c r="BI86" i="14"/>
  <c r="BI85" i="14"/>
  <c r="DN70" i="14"/>
  <c r="DN75" i="14" s="1"/>
  <c r="DN37" i="14"/>
  <c r="DN83" i="14"/>
  <c r="EG86" i="14"/>
  <c r="EG85" i="14"/>
  <c r="AO86" i="14"/>
  <c r="AO85" i="14"/>
  <c r="L99" i="19"/>
  <c r="L99" i="21"/>
  <c r="V88" i="19"/>
  <c r="EZ86" i="14"/>
  <c r="EZ85" i="14"/>
  <c r="U83" i="14"/>
  <c r="GM85" i="14"/>
  <c r="GM86" i="14"/>
  <c r="AO38" i="14"/>
  <c r="AO39" i="14"/>
  <c r="BI38" i="14"/>
  <c r="BI39" i="14"/>
  <c r="CB86" i="14"/>
  <c r="CB85" i="14"/>
  <c r="U37" i="14"/>
  <c r="U70" i="14"/>
  <c r="FS83" i="14"/>
  <c r="L89" i="19"/>
  <c r="L88" i="19"/>
  <c r="V90" i="19"/>
  <c r="CH89" i="19"/>
  <c r="CH92" i="19" s="1"/>
  <c r="CH88" i="19"/>
  <c r="L75" i="19"/>
  <c r="HD187" i="14"/>
  <c r="HD186" i="14"/>
  <c r="HD182" i="14"/>
  <c r="HD181" i="14"/>
  <c r="HD180" i="14"/>
  <c r="HD178" i="14"/>
  <c r="HD177" i="14"/>
  <c r="HD170" i="14"/>
  <c r="HD169" i="14"/>
  <c r="HD162" i="14"/>
  <c r="HD161" i="14"/>
  <c r="HD160" i="14"/>
  <c r="HD159" i="14"/>
  <c r="HD156" i="14"/>
  <c r="HD155" i="14" s="1"/>
  <c r="HD152" i="14"/>
  <c r="HD151" i="14"/>
  <c r="HD146" i="14"/>
  <c r="HD145" i="14" s="1"/>
  <c r="HD143" i="14"/>
  <c r="HD142" i="14"/>
  <c r="HD141" i="14"/>
  <c r="HD140" i="14"/>
  <c r="HD139" i="14"/>
  <c r="HD138" i="14"/>
  <c r="HD137" i="14"/>
  <c r="HD129" i="14"/>
  <c r="HD128" i="14"/>
  <c r="HD127" i="14"/>
  <c r="HD124" i="14"/>
  <c r="HD123" i="14" s="1"/>
  <c r="HD116" i="14"/>
  <c r="HD115" i="14"/>
  <c r="HD113" i="14"/>
  <c r="HD111" i="14"/>
  <c r="HD110" i="14"/>
  <c r="HD108" i="14"/>
  <c r="AM187" i="14"/>
  <c r="AM186" i="14"/>
  <c r="AM182" i="14"/>
  <c r="AM181" i="14"/>
  <c r="AM180" i="14"/>
  <c r="AM178" i="14"/>
  <c r="AM177" i="14"/>
  <c r="AM170" i="14"/>
  <c r="AM169" i="14"/>
  <c r="AM162" i="14"/>
  <c r="AM161" i="14"/>
  <c r="AM160" i="14"/>
  <c r="AM159" i="14"/>
  <c r="AM156" i="14"/>
  <c r="AM152" i="14"/>
  <c r="AM151" i="14"/>
  <c r="AM146" i="14"/>
  <c r="AM143" i="14"/>
  <c r="AM142" i="14"/>
  <c r="AM141" i="14"/>
  <c r="AM140" i="14"/>
  <c r="AM139" i="14"/>
  <c r="AM138" i="14"/>
  <c r="AM137" i="14"/>
  <c r="AM129" i="14"/>
  <c r="AM128" i="14"/>
  <c r="AM127" i="14"/>
  <c r="AM124" i="14"/>
  <c r="AM116" i="14"/>
  <c r="AM115" i="14"/>
  <c r="AM113" i="14"/>
  <c r="AM111" i="14"/>
  <c r="AM110" i="14"/>
  <c r="AM108" i="14"/>
  <c r="U75" i="14" l="1"/>
  <c r="U38" i="14"/>
  <c r="U39" i="14"/>
  <c r="BI89" i="14"/>
  <c r="BI90" i="14" s="1"/>
  <c r="BI88" i="14"/>
  <c r="AO89" i="14"/>
  <c r="AO88" i="14"/>
  <c r="CB89" i="14"/>
  <c r="CB90" i="14" s="1"/>
  <c r="CB88" i="14"/>
  <c r="U86" i="14"/>
  <c r="U85" i="14"/>
  <c r="HF83" i="14"/>
  <c r="HF37" i="14"/>
  <c r="HF70" i="14"/>
  <c r="HF75" i="14" s="1"/>
  <c r="EG88" i="14"/>
  <c r="EG89" i="14"/>
  <c r="EZ89" i="14"/>
  <c r="EZ88" i="14"/>
  <c r="DN86" i="14"/>
  <c r="DN85" i="14"/>
  <c r="FS86" i="14"/>
  <c r="FS85" i="14"/>
  <c r="DN38" i="14"/>
  <c r="DN39" i="14"/>
  <c r="GM89" i="14"/>
  <c r="GM90" i="14" s="1"/>
  <c r="GM88" i="14"/>
  <c r="CH90" i="19"/>
  <c r="L96" i="19"/>
  <c r="L90" i="19"/>
  <c r="L91" i="19"/>
  <c r="L117" i="19" s="1"/>
  <c r="L92" i="19"/>
  <c r="L118" i="19" s="1"/>
  <c r="HD176" i="14"/>
  <c r="HD126" i="14"/>
  <c r="HD131" i="14" s="1"/>
  <c r="HD168" i="14"/>
  <c r="HD136" i="14"/>
  <c r="HD148" i="14" s="1"/>
  <c r="HD150" i="14"/>
  <c r="HD158" i="14"/>
  <c r="HD164" i="14" s="1"/>
  <c r="EG90" i="14" l="1"/>
  <c r="EG92" i="14"/>
  <c r="EG118" i="14" s="1"/>
  <c r="EG91" i="14"/>
  <c r="EG117" i="14" s="1"/>
  <c r="AO90" i="14"/>
  <c r="AO92" i="14"/>
  <c r="AO118" i="14" s="1"/>
  <c r="AO91" i="14"/>
  <c r="AO117" i="14" s="1"/>
  <c r="AO93" i="14"/>
  <c r="FS89" i="14"/>
  <c r="FS88" i="14"/>
  <c r="HF38" i="14"/>
  <c r="HF39" i="14"/>
  <c r="HF86" i="14"/>
  <c r="HF85" i="14"/>
  <c r="DN89" i="14"/>
  <c r="DN88" i="14"/>
  <c r="U89" i="14"/>
  <c r="U88" i="14"/>
  <c r="EZ90" i="14"/>
  <c r="EZ92" i="14"/>
  <c r="EZ118" i="14" s="1"/>
  <c r="EZ91" i="14"/>
  <c r="EZ117" i="14" s="1"/>
  <c r="L104" i="19"/>
  <c r="CS67" i="14"/>
  <c r="AX69" i="8" s="1"/>
  <c r="AX70" i="8" l="1"/>
  <c r="BG69" i="8"/>
  <c r="DN90" i="14"/>
  <c r="DN92" i="14"/>
  <c r="DN118" i="14" s="1"/>
  <c r="DN91" i="14"/>
  <c r="DN117" i="14" s="1"/>
  <c r="HF89" i="14"/>
  <c r="HF88" i="14"/>
  <c r="U96" i="14"/>
  <c r="U90" i="14"/>
  <c r="U91" i="14"/>
  <c r="U117" i="14" s="1"/>
  <c r="U92" i="14"/>
  <c r="U118" i="14" s="1"/>
  <c r="FS92" i="14"/>
  <c r="FS118" i="14" s="1"/>
  <c r="FS90" i="14"/>
  <c r="FS91" i="14"/>
  <c r="FS117" i="14" s="1"/>
  <c r="AX67" i="19"/>
  <c r="AX68" i="19" s="1"/>
  <c r="AX67" i="21"/>
  <c r="AX68" i="21" s="1"/>
  <c r="DA69" i="8" l="1"/>
  <c r="DA70" i="8" s="1"/>
  <c r="BG70" i="8"/>
  <c r="BG67" i="19"/>
  <c r="BG68" i="19" s="1"/>
  <c r="HF24" i="14"/>
  <c r="L191" i="21"/>
  <c r="HF90" i="14"/>
  <c r="HF91" i="14"/>
  <c r="HF117" i="14" s="1"/>
  <c r="HF92" i="14"/>
  <c r="HF118" i="14" s="1"/>
  <c r="HF27" i="14"/>
  <c r="L195" i="21"/>
  <c r="L191" i="19"/>
  <c r="BG191" i="19" s="1"/>
  <c r="BG192" i="19" s="1"/>
  <c r="L195" i="19"/>
  <c r="AX195" i="19" s="1"/>
  <c r="AX196" i="19" s="1"/>
  <c r="HD191" i="14"/>
  <c r="AM191" i="14"/>
  <c r="HD195" i="14"/>
  <c r="AM195" i="14"/>
  <c r="HD3" i="14"/>
  <c r="GK3" i="14"/>
  <c r="FU3" i="14"/>
  <c r="FQ3" i="14"/>
  <c r="FT195" i="14" l="1"/>
  <c r="FT196" i="14" s="1"/>
  <c r="DA67" i="19"/>
  <c r="DA68" i="19" s="1"/>
  <c r="GN191" i="14"/>
  <c r="GN192" i="14" s="1"/>
  <c r="FT191" i="14"/>
  <c r="FT192" i="14" s="1"/>
  <c r="FA191" i="14"/>
  <c r="FA192" i="14" s="1"/>
  <c r="DO191" i="14"/>
  <c r="DO192" i="14" s="1"/>
  <c r="DO24" i="14" s="1"/>
  <c r="EH191" i="14"/>
  <c r="EH192" i="14" s="1"/>
  <c r="CV191" i="14"/>
  <c r="CV192" i="14" s="1"/>
  <c r="CC191" i="14"/>
  <c r="CC192" i="14" s="1"/>
  <c r="AP191" i="14"/>
  <c r="AP192" i="14" s="1"/>
  <c r="AP24" i="14" s="1"/>
  <c r="BJ191" i="14"/>
  <c r="BJ192" i="14" s="1"/>
  <c r="L194" i="8"/>
  <c r="V192" i="14"/>
  <c r="V24" i="14" s="1"/>
  <c r="L198" i="8"/>
  <c r="V196" i="14"/>
  <c r="V27" i="14" s="1"/>
  <c r="BY195" i="19"/>
  <c r="BY196" i="19" s="1"/>
  <c r="BP195" i="19"/>
  <c r="BP196" i="19" s="1"/>
  <c r="CH195" i="19"/>
  <c r="CH196" i="19" s="1"/>
  <c r="BG195" i="19"/>
  <c r="BG196" i="19" s="1"/>
  <c r="V195" i="19"/>
  <c r="DA195" i="19"/>
  <c r="DA196" i="19" s="1"/>
  <c r="AF195" i="19"/>
  <c r="AF196" i="19" s="1"/>
  <c r="CR195" i="19"/>
  <c r="CR196" i="19" s="1"/>
  <c r="AO195" i="19"/>
  <c r="AO196" i="19" s="1"/>
  <c r="BP191" i="19"/>
  <c r="BP192" i="19" s="1"/>
  <c r="BY191" i="19"/>
  <c r="BY192" i="19" s="1"/>
  <c r="CR191" i="19"/>
  <c r="CR192" i="19" s="1"/>
  <c r="AF191" i="19"/>
  <c r="AF192" i="19" s="1"/>
  <c r="DA191" i="19"/>
  <c r="DA192" i="19" s="1"/>
  <c r="CH191" i="19"/>
  <c r="CH192" i="19" s="1"/>
  <c r="V191" i="19"/>
  <c r="AX191" i="19"/>
  <c r="AX192" i="19" s="1"/>
  <c r="BY195" i="21"/>
  <c r="BG195" i="21"/>
  <c r="CS195" i="21"/>
  <c r="DB195" i="21"/>
  <c r="V195" i="21"/>
  <c r="CH195" i="21"/>
  <c r="AX195" i="21"/>
  <c r="AX196" i="21" s="1"/>
  <c r="AO195" i="21"/>
  <c r="BP195" i="21"/>
  <c r="AF195" i="21"/>
  <c r="AO191" i="19"/>
  <c r="AO192" i="19" s="1"/>
  <c r="DB191" i="21"/>
  <c r="BP191" i="21"/>
  <c r="CH191" i="21"/>
  <c r="BG191" i="21"/>
  <c r="V191" i="21"/>
  <c r="CS191" i="21"/>
  <c r="AX191" i="21"/>
  <c r="AX192" i="21" s="1"/>
  <c r="BY191" i="21"/>
  <c r="AO191" i="21"/>
  <c r="AF191" i="21"/>
  <c r="EX3" i="14"/>
  <c r="EE3" i="14"/>
  <c r="DL3" i="14"/>
  <c r="CS3" i="14"/>
  <c r="CS19" i="14"/>
  <c r="CS35" i="14"/>
  <c r="CS68" i="14"/>
  <c r="CS82" i="14"/>
  <c r="BG84" i="19" s="1"/>
  <c r="DA84" i="19" s="1"/>
  <c r="BZ3" i="14"/>
  <c r="BG3" i="14"/>
  <c r="AQ3" i="14"/>
  <c r="AM3" i="14"/>
  <c r="AM123" i="14"/>
  <c r="AM145" i="14"/>
  <c r="AM155" i="14"/>
  <c r="S109" i="14"/>
  <c r="S114" i="14"/>
  <c r="S121" i="14"/>
  <c r="S123" i="14"/>
  <c r="S126" i="14"/>
  <c r="S136" i="14"/>
  <c r="S145" i="14"/>
  <c r="S150" i="14"/>
  <c r="S154" i="14"/>
  <c r="S155" i="14"/>
  <c r="S158" i="14"/>
  <c r="S167" i="14"/>
  <c r="S168" i="14"/>
  <c r="S176" i="14"/>
  <c r="AW84" i="8"/>
  <c r="AV84" i="8"/>
  <c r="AU84" i="8"/>
  <c r="AT84" i="8"/>
  <c r="AS84" i="8"/>
  <c r="AR84" i="8"/>
  <c r="AT71" i="19"/>
  <c r="BC71" i="19" s="1"/>
  <c r="AR71" i="19"/>
  <c r="BA71" i="19" s="1"/>
  <c r="CU71" i="19" s="1"/>
  <c r="AM71" i="19"/>
  <c r="AD71" i="19"/>
  <c r="H71" i="21"/>
  <c r="F71" i="21"/>
  <c r="CR82" i="14"/>
  <c r="CQ82" i="14"/>
  <c r="CP82" i="14"/>
  <c r="CO82" i="14"/>
  <c r="CN82" i="14"/>
  <c r="CM82" i="14"/>
  <c r="CL82" i="14"/>
  <c r="CK82" i="14"/>
  <c r="CJ82" i="14"/>
  <c r="CI82" i="14"/>
  <c r="CH82" i="14"/>
  <c r="CG82" i="14"/>
  <c r="CF82" i="14"/>
  <c r="CP71" i="19"/>
  <c r="EC71" i="14"/>
  <c r="FO71" i="14" s="1"/>
  <c r="CC195" i="14" l="1"/>
  <c r="CC196" i="14" s="1"/>
  <c r="BJ195" i="14"/>
  <c r="BJ196" i="14" s="1"/>
  <c r="CV195" i="14"/>
  <c r="CV196" i="14" s="1"/>
  <c r="DO195" i="14"/>
  <c r="DO196" i="14" s="1"/>
  <c r="DO27" i="14" s="1"/>
  <c r="EH195" i="14"/>
  <c r="EH196" i="14" s="1"/>
  <c r="FA195" i="14"/>
  <c r="FA196" i="14" s="1"/>
  <c r="GN195" i="14"/>
  <c r="GN196" i="14" s="1"/>
  <c r="AP195" i="14"/>
  <c r="AP196" i="14" s="1"/>
  <c r="AP27" i="14" s="1"/>
  <c r="BO192" i="24"/>
  <c r="BO193" i="24" s="1"/>
  <c r="I193" i="24"/>
  <c r="I27" i="24" s="1"/>
  <c r="Q192" i="24"/>
  <c r="Q193" i="24" s="1"/>
  <c r="Q27" i="24" s="1"/>
  <c r="AF192" i="24"/>
  <c r="AF193" i="24" s="1"/>
  <c r="Y192" i="24"/>
  <c r="Y193" i="24" s="1"/>
  <c r="BH192" i="24"/>
  <c r="BH193" i="24" s="1"/>
  <c r="AT192" i="24"/>
  <c r="AT193" i="24" s="1"/>
  <c r="AT27" i="24" s="1"/>
  <c r="AM192" i="24"/>
  <c r="AM193" i="24" s="1"/>
  <c r="BW192" i="24"/>
  <c r="BW193" i="24" s="1"/>
  <c r="BA192" i="24"/>
  <c r="BA193" i="24" s="1"/>
  <c r="Y188" i="24"/>
  <c r="Y189" i="24" s="1"/>
  <c r="Q188" i="24"/>
  <c r="Q189" i="24" s="1"/>
  <c r="Q24" i="24" s="1"/>
  <c r="BH188" i="24"/>
  <c r="BH189" i="24" s="1"/>
  <c r="AM188" i="24"/>
  <c r="AM189" i="24" s="1"/>
  <c r="BO188" i="24"/>
  <c r="BO189" i="24" s="1"/>
  <c r="BW188" i="24"/>
  <c r="BW189" i="24" s="1"/>
  <c r="AF188" i="24"/>
  <c r="AF189" i="24" s="1"/>
  <c r="AT188" i="24"/>
  <c r="AT189" i="24" s="1"/>
  <c r="AT24" i="24" s="1"/>
  <c r="BA188" i="24"/>
  <c r="BA189" i="24" s="1"/>
  <c r="I189" i="24"/>
  <c r="I24" i="24" s="1"/>
  <c r="GK114" i="14"/>
  <c r="FQ114" i="14"/>
  <c r="EX114" i="14"/>
  <c r="EE114" i="14"/>
  <c r="DL114" i="14"/>
  <c r="BZ114" i="14"/>
  <c r="CS114" i="14"/>
  <c r="BG114" i="14"/>
  <c r="BP198" i="8"/>
  <c r="BP199" i="8" s="1"/>
  <c r="BY198" i="8"/>
  <c r="BY199" i="8" s="1"/>
  <c r="AF198" i="8"/>
  <c r="AF199" i="8" s="1"/>
  <c r="DA198" i="8"/>
  <c r="DA199" i="8" s="1"/>
  <c r="DA29" i="8" s="1"/>
  <c r="AO198" i="8"/>
  <c r="AO199" i="8" s="1"/>
  <c r="CH198" i="8"/>
  <c r="CH199" i="8" s="1"/>
  <c r="CR198" i="8"/>
  <c r="CR199" i="8" s="1"/>
  <c r="BG198" i="8"/>
  <c r="BG199" i="8" s="1"/>
  <c r="BG29" i="8" s="1"/>
  <c r="AX198" i="8"/>
  <c r="AX199" i="8" s="1"/>
  <c r="V198" i="8"/>
  <c r="V199" i="8" s="1"/>
  <c r="V29" i="8" s="1"/>
  <c r="L199" i="8"/>
  <c r="L29" i="8" s="1"/>
  <c r="GK109" i="14"/>
  <c r="FQ109" i="14"/>
  <c r="EX109" i="14"/>
  <c r="EE109" i="14"/>
  <c r="DL109" i="14"/>
  <c r="CS109" i="14"/>
  <c r="BZ109" i="14"/>
  <c r="BG109" i="14"/>
  <c r="BP194" i="8"/>
  <c r="BP195" i="8" s="1"/>
  <c r="BY194" i="8"/>
  <c r="BY195" i="8" s="1"/>
  <c r="AF194" i="8"/>
  <c r="AF195" i="8" s="1"/>
  <c r="DA194" i="8"/>
  <c r="DA195" i="8" s="1"/>
  <c r="DA26" i="8" s="1"/>
  <c r="AO194" i="8"/>
  <c r="AO195" i="8" s="1"/>
  <c r="CH194" i="8"/>
  <c r="CH195" i="8" s="1"/>
  <c r="CR194" i="8"/>
  <c r="CR195" i="8" s="1"/>
  <c r="AX194" i="8"/>
  <c r="AX195" i="8" s="1"/>
  <c r="BG194" i="8"/>
  <c r="BG195" i="8" s="1"/>
  <c r="BG26" i="8" s="1"/>
  <c r="V194" i="8"/>
  <c r="V195" i="8" s="1"/>
  <c r="V26" i="8" s="1"/>
  <c r="L195" i="8"/>
  <c r="L26" i="8" s="1"/>
  <c r="EX190" i="14"/>
  <c r="EX192" i="14" s="1"/>
  <c r="BW71" i="19"/>
  <c r="EE72" i="14"/>
  <c r="FQ72" i="14" s="1"/>
  <c r="EF72" i="14"/>
  <c r="FR72" i="14" s="1"/>
  <c r="EE17" i="14"/>
  <c r="FQ17" i="14" s="1"/>
  <c r="EF17" i="14"/>
  <c r="FR17" i="14" s="1"/>
  <c r="BY47" i="21"/>
  <c r="BY72" i="21"/>
  <c r="AF44" i="21"/>
  <c r="AO80" i="21"/>
  <c r="AF66" i="21"/>
  <c r="AF18" i="21"/>
  <c r="BY17" i="21"/>
  <c r="EE51" i="14"/>
  <c r="FQ51" i="14" s="1"/>
  <c r="EF51" i="14"/>
  <c r="FR51" i="14" s="1"/>
  <c r="EE74" i="14"/>
  <c r="FQ74" i="14" s="1"/>
  <c r="EF74" i="14"/>
  <c r="FR74" i="14" s="1"/>
  <c r="EY190" i="14"/>
  <c r="EY192" i="14" s="1"/>
  <c r="BY51" i="21"/>
  <c r="EE77" i="14"/>
  <c r="FQ77" i="14" s="1"/>
  <c r="EF77" i="14"/>
  <c r="FR77" i="14" s="1"/>
  <c r="AF73" i="21"/>
  <c r="EE14" i="14"/>
  <c r="FQ14" i="14" s="1"/>
  <c r="EF14" i="14"/>
  <c r="FR14" i="14" s="1"/>
  <c r="AF33" i="21"/>
  <c r="EE31" i="14"/>
  <c r="FQ31" i="14" s="1"/>
  <c r="EF31" i="14"/>
  <c r="FR31" i="14" s="1"/>
  <c r="EE57" i="14"/>
  <c r="FQ57" i="14" s="1"/>
  <c r="EF57" i="14"/>
  <c r="FR57" i="14" s="1"/>
  <c r="BY77" i="21"/>
  <c r="AF78" i="21"/>
  <c r="AF76" i="21"/>
  <c r="EX5" i="14"/>
  <c r="EY5" i="14"/>
  <c r="EE60" i="14"/>
  <c r="FQ60" i="14" s="1"/>
  <c r="EF60" i="14"/>
  <c r="FR60" i="14" s="1"/>
  <c r="EE81" i="14"/>
  <c r="FQ81" i="14" s="1"/>
  <c r="EF81" i="14"/>
  <c r="FR81" i="14" s="1"/>
  <c r="AF84" i="21"/>
  <c r="EE9" i="14"/>
  <c r="FQ9" i="14" s="1"/>
  <c r="EF9" i="14"/>
  <c r="FR9" i="14" s="1"/>
  <c r="EE34" i="14"/>
  <c r="FQ34" i="14" s="1"/>
  <c r="EF34" i="14"/>
  <c r="FR34" i="14" s="1"/>
  <c r="BY60" i="21"/>
  <c r="EE87" i="14"/>
  <c r="FQ87" i="14" s="1"/>
  <c r="EF87" i="14"/>
  <c r="FR87" i="14" s="1"/>
  <c r="AO84" i="21"/>
  <c r="BY9" i="21"/>
  <c r="EE43" i="14"/>
  <c r="FQ43" i="14" s="1"/>
  <c r="EF43" i="14"/>
  <c r="FR43" i="14" s="1"/>
  <c r="BY67" i="21"/>
  <c r="AO7" i="21"/>
  <c r="BG5" i="14"/>
  <c r="BH5" i="14"/>
  <c r="AM109" i="14"/>
  <c r="HD109" i="14"/>
  <c r="HD114" i="14"/>
  <c r="AM114" i="14"/>
  <c r="AM158" i="14"/>
  <c r="AM164" i="14" s="1"/>
  <c r="CW71" i="19"/>
  <c r="AM176" i="14"/>
  <c r="AM150" i="14"/>
  <c r="AM136" i="14"/>
  <c r="AM148" i="14" s="1"/>
  <c r="AM168" i="14"/>
  <c r="AM126" i="14"/>
  <c r="S164" i="14"/>
  <c r="S173" i="14"/>
  <c r="S148" i="14"/>
  <c r="S131" i="14"/>
  <c r="S174" i="14"/>
  <c r="DJ71" i="14"/>
  <c r="EF67" i="14"/>
  <c r="FR67" i="14" s="1"/>
  <c r="CA5" i="14"/>
  <c r="GK190" i="14"/>
  <c r="GK192" i="14" s="1"/>
  <c r="EF73" i="14"/>
  <c r="FR73" i="14" s="1"/>
  <c r="AF71" i="21"/>
  <c r="AO71" i="21"/>
  <c r="EX194" i="14"/>
  <c r="EX196" i="14" s="1"/>
  <c r="BG190" i="14"/>
  <c r="BG192" i="14" s="1"/>
  <c r="EF42" i="14"/>
  <c r="FR42" i="14" s="1"/>
  <c r="EF71" i="14"/>
  <c r="FR71" i="14" s="1"/>
  <c r="EF76" i="14"/>
  <c r="FR76" i="14" s="1"/>
  <c r="GK194" i="14"/>
  <c r="GK196" i="14" s="1"/>
  <c r="AN5" i="14"/>
  <c r="EA71" i="14"/>
  <c r="FM71" i="14" s="1"/>
  <c r="T71" i="19"/>
  <c r="BE71" i="19" s="1"/>
  <c r="BW71" i="21"/>
  <c r="BN71" i="19"/>
  <c r="T71" i="21"/>
  <c r="R97" i="14"/>
  <c r="W97" i="14" s="1"/>
  <c r="CQ71" i="21" l="1"/>
  <c r="BY31" i="21"/>
  <c r="BP17" i="21"/>
  <c r="CH17" i="21" s="1"/>
  <c r="BG194" i="14"/>
  <c r="BG196" i="14" s="1"/>
  <c r="BP43" i="21"/>
  <c r="BP34" i="21"/>
  <c r="CF71" i="19"/>
  <c r="BP31" i="21"/>
  <c r="BP9" i="21"/>
  <c r="CH9" i="21" s="1"/>
  <c r="BY5" i="21"/>
  <c r="BG6" i="14"/>
  <c r="AF5" i="21"/>
  <c r="BP14" i="21"/>
  <c r="BY43" i="21"/>
  <c r="BY22" i="21"/>
  <c r="BP57" i="21"/>
  <c r="L149" i="19"/>
  <c r="L149" i="21"/>
  <c r="BP74" i="21"/>
  <c r="BP87" i="21"/>
  <c r="BP81" i="21"/>
  <c r="BP51" i="21"/>
  <c r="BP77" i="21"/>
  <c r="CH77" i="21" s="1"/>
  <c r="BP60" i="21"/>
  <c r="CH60" i="21" s="1"/>
  <c r="BP72" i="21"/>
  <c r="AO78" i="21"/>
  <c r="DL78" i="14"/>
  <c r="V14" i="21"/>
  <c r="AF43" i="21"/>
  <c r="CS33" i="21"/>
  <c r="AF15" i="21"/>
  <c r="V81" i="21"/>
  <c r="V84" i="21"/>
  <c r="V10" i="21"/>
  <c r="AO66" i="21"/>
  <c r="AF67" i="21"/>
  <c r="AF68" i="21" s="1"/>
  <c r="V79" i="21"/>
  <c r="CS18" i="21"/>
  <c r="V43" i="21"/>
  <c r="CS59" i="21"/>
  <c r="V49" i="21"/>
  <c r="DL44" i="14"/>
  <c r="V34" i="21"/>
  <c r="AF77" i="21"/>
  <c r="CS66" i="21"/>
  <c r="GK68" i="14"/>
  <c r="AO52" i="21"/>
  <c r="CS15" i="21"/>
  <c r="V80" i="21"/>
  <c r="V7" i="21"/>
  <c r="V74" i="21"/>
  <c r="V72" i="21"/>
  <c r="AO49" i="21"/>
  <c r="V47" i="21"/>
  <c r="V67" i="21"/>
  <c r="CA6" i="14"/>
  <c r="BH68" i="14"/>
  <c r="BH6" i="14"/>
  <c r="AN6" i="14"/>
  <c r="DM5" i="14"/>
  <c r="BY52" i="21"/>
  <c r="AO10" i="21"/>
  <c r="BY14" i="21"/>
  <c r="V51" i="21"/>
  <c r="CS71" i="21"/>
  <c r="CS60" i="21"/>
  <c r="BY7" i="21"/>
  <c r="EE84" i="14"/>
  <c r="FQ84" i="14" s="1"/>
  <c r="EF84" i="14"/>
  <c r="FR84" i="14" s="1"/>
  <c r="AO74" i="21"/>
  <c r="AF17" i="21"/>
  <c r="AF87" i="21"/>
  <c r="CS51" i="21"/>
  <c r="AO60" i="21"/>
  <c r="BY78" i="21"/>
  <c r="BY44" i="21"/>
  <c r="V52" i="21"/>
  <c r="EE78" i="14"/>
  <c r="FQ78" i="14" s="1"/>
  <c r="EF78" i="14"/>
  <c r="FR78" i="14" s="1"/>
  <c r="AF79" i="21"/>
  <c r="CS57" i="21"/>
  <c r="AO79" i="21"/>
  <c r="EE79" i="14"/>
  <c r="FQ79" i="14" s="1"/>
  <c r="EF79" i="14"/>
  <c r="FR79" i="14" s="1"/>
  <c r="V57" i="21"/>
  <c r="EE18" i="14"/>
  <c r="FQ18" i="14" s="1"/>
  <c r="EF18" i="14"/>
  <c r="FR18" i="14" s="1"/>
  <c r="AO15" i="21"/>
  <c r="CS74" i="21"/>
  <c r="GL194" i="14"/>
  <c r="GL196" i="14" s="1"/>
  <c r="AO72" i="21"/>
  <c r="AF10" i="21"/>
  <c r="EE7" i="14"/>
  <c r="FQ7" i="14" s="1"/>
  <c r="EF7" i="14"/>
  <c r="FR7" i="14" s="1"/>
  <c r="AF52" i="21"/>
  <c r="V77" i="21"/>
  <c r="AF81" i="21"/>
  <c r="EE71" i="14"/>
  <c r="FQ71" i="14" s="1"/>
  <c r="AF74" i="21"/>
  <c r="CS43" i="21"/>
  <c r="AO51" i="21"/>
  <c r="CS47" i="21"/>
  <c r="AO14" i="21"/>
  <c r="AO87" i="21"/>
  <c r="CS73" i="21"/>
  <c r="CS72" i="21"/>
  <c r="V18" i="21"/>
  <c r="AO67" i="21"/>
  <c r="AO73" i="21"/>
  <c r="AF31" i="21"/>
  <c r="EE10" i="14"/>
  <c r="FQ10" i="14" s="1"/>
  <c r="BY49" i="21"/>
  <c r="V15" i="21"/>
  <c r="BY87" i="21"/>
  <c r="CS84" i="21"/>
  <c r="CS52" i="21"/>
  <c r="CS10" i="21"/>
  <c r="EE59" i="14"/>
  <c r="FQ59" i="14" s="1"/>
  <c r="AF57" i="21"/>
  <c r="CS31" i="21"/>
  <c r="AO43" i="21"/>
  <c r="AO59" i="21"/>
  <c r="V78" i="21"/>
  <c r="V44" i="21"/>
  <c r="AF80" i="21"/>
  <c r="EE66" i="14"/>
  <c r="FQ66" i="14" s="1"/>
  <c r="AF47" i="21"/>
  <c r="CS34" i="21"/>
  <c r="GK5" i="14"/>
  <c r="GK6" i="14" s="1"/>
  <c r="EE47" i="14"/>
  <c r="FQ47" i="14" s="1"/>
  <c r="EF47" i="14"/>
  <c r="FR47" i="14" s="1"/>
  <c r="AO77" i="21"/>
  <c r="V66" i="21"/>
  <c r="BY81" i="21"/>
  <c r="CV71" i="21"/>
  <c r="EE80" i="14"/>
  <c r="FQ80" i="14" s="1"/>
  <c r="BY80" i="21"/>
  <c r="V59" i="21"/>
  <c r="AO33" i="21"/>
  <c r="T72" i="14"/>
  <c r="AF72" i="21"/>
  <c r="CS80" i="21"/>
  <c r="CS49" i="21"/>
  <c r="CS7" i="21"/>
  <c r="EE49" i="14"/>
  <c r="FQ49" i="14" s="1"/>
  <c r="CS17" i="21"/>
  <c r="AO31" i="21"/>
  <c r="BY71" i="21"/>
  <c r="V76" i="21"/>
  <c r="V42" i="21"/>
  <c r="EE52" i="14"/>
  <c r="FQ52" i="14" s="1"/>
  <c r="EF52" i="14"/>
  <c r="FR52" i="14" s="1"/>
  <c r="BG35" i="14"/>
  <c r="AF34" i="21"/>
  <c r="AF35" i="21" s="1"/>
  <c r="GL190" i="14"/>
  <c r="GL192" i="14" s="1"/>
  <c r="AO34" i="21"/>
  <c r="BY74" i="21"/>
  <c r="EE22" i="14"/>
  <c r="EF22" i="14"/>
  <c r="FR22" i="14" s="1"/>
  <c r="BY84" i="21"/>
  <c r="AF60" i="21"/>
  <c r="CS44" i="21"/>
  <c r="V73" i="21"/>
  <c r="V33" i="21"/>
  <c r="AF49" i="21"/>
  <c r="EE44" i="14"/>
  <c r="FQ44" i="14" s="1"/>
  <c r="EF44" i="14"/>
  <c r="FR44" i="14" s="1"/>
  <c r="CS87" i="21"/>
  <c r="CS14" i="21"/>
  <c r="AO47" i="21"/>
  <c r="EE5" i="14"/>
  <c r="DL87" i="14"/>
  <c r="V87" i="21"/>
  <c r="BY10" i="21"/>
  <c r="EE15" i="14"/>
  <c r="FQ15" i="14" s="1"/>
  <c r="CS78" i="21"/>
  <c r="AF59" i="21"/>
  <c r="CS81" i="21"/>
  <c r="CS9" i="21"/>
  <c r="AO17" i="21"/>
  <c r="EX68" i="14"/>
  <c r="BY66" i="21"/>
  <c r="BY68" i="21" s="1"/>
  <c r="BY18" i="21"/>
  <c r="AO42" i="21"/>
  <c r="AF7" i="21"/>
  <c r="V60" i="21"/>
  <c r="V17" i="21"/>
  <c r="DL51" i="14"/>
  <c r="AF51" i="21"/>
  <c r="CS76" i="21"/>
  <c r="CS42" i="21"/>
  <c r="DL42" i="14"/>
  <c r="AF42" i="21"/>
  <c r="EE33" i="14"/>
  <c r="FQ33" i="14" s="1"/>
  <c r="CS77" i="21"/>
  <c r="AO81" i="21"/>
  <c r="AF9" i="21"/>
  <c r="EX61" i="14"/>
  <c r="EX62" i="14" s="1"/>
  <c r="BY59" i="21"/>
  <c r="BY61" i="21" s="1"/>
  <c r="BY15" i="21"/>
  <c r="DL71" i="14"/>
  <c r="V25" i="21"/>
  <c r="BH194" i="14"/>
  <c r="BH196" i="14" s="1"/>
  <c r="EE25" i="14"/>
  <c r="EF25" i="14"/>
  <c r="CS79" i="21"/>
  <c r="BY79" i="21"/>
  <c r="AO57" i="21"/>
  <c r="S87" i="14"/>
  <c r="Q71" i="14"/>
  <c r="AM131" i="14"/>
  <c r="S25" i="14"/>
  <c r="S60" i="14"/>
  <c r="S43" i="14"/>
  <c r="S15" i="14"/>
  <c r="DL18" i="14"/>
  <c r="BG45" i="14"/>
  <c r="BG54" i="14" s="1"/>
  <c r="S33" i="14"/>
  <c r="S9" i="14"/>
  <c r="S81" i="14"/>
  <c r="S79" i="14"/>
  <c r="AM5" i="14"/>
  <c r="S18" i="14"/>
  <c r="S76" i="14"/>
  <c r="EE76" i="14"/>
  <c r="FQ76" i="14" s="1"/>
  <c r="S84" i="14"/>
  <c r="S10" i="14"/>
  <c r="BZ5" i="14"/>
  <c r="AO5" i="21" s="1"/>
  <c r="S80" i="14"/>
  <c r="S49" i="14"/>
  <c r="S7" i="14"/>
  <c r="S73" i="14"/>
  <c r="EE73" i="14"/>
  <c r="FQ73" i="14" s="1"/>
  <c r="BG68" i="14"/>
  <c r="EE67" i="14"/>
  <c r="FQ67" i="14" s="1"/>
  <c r="S74" i="14"/>
  <c r="S34" i="14"/>
  <c r="BZ61" i="14"/>
  <c r="S72" i="14"/>
  <c r="S31" i="14"/>
  <c r="S59" i="14"/>
  <c r="S77" i="14"/>
  <c r="AM68" i="14"/>
  <c r="S22" i="14"/>
  <c r="EE42" i="14"/>
  <c r="GK45" i="14"/>
  <c r="CX71" i="21"/>
  <c r="S57" i="14"/>
  <c r="S5" i="14"/>
  <c r="S66" i="14"/>
  <c r="S51" i="14"/>
  <c r="S14" i="14"/>
  <c r="S47" i="14"/>
  <c r="S17" i="14"/>
  <c r="S78" i="14"/>
  <c r="S67" i="14"/>
  <c r="S42" i="14"/>
  <c r="S44" i="14"/>
  <c r="O71" i="14"/>
  <c r="EB71" i="14"/>
  <c r="FN71" i="14" s="1"/>
  <c r="J71" i="19"/>
  <c r="CY71" i="19"/>
  <c r="AD71" i="21"/>
  <c r="AM71" i="21"/>
  <c r="AE73" i="8"/>
  <c r="AN73" i="8"/>
  <c r="I116" i="8"/>
  <c r="H116" i="8"/>
  <c r="G116" i="8"/>
  <c r="F116" i="8"/>
  <c r="H111" i="8"/>
  <c r="G111" i="8"/>
  <c r="F111" i="8"/>
  <c r="E111" i="8"/>
  <c r="I111" i="8"/>
  <c r="K131" i="8"/>
  <c r="V5" i="21" l="1"/>
  <c r="EE190" i="14"/>
  <c r="EE192" i="14" s="1"/>
  <c r="FQ22" i="14"/>
  <c r="BP42" i="21"/>
  <c r="FQ42" i="14"/>
  <c r="EF194" i="14"/>
  <c r="EF196" i="14" s="1"/>
  <c r="FR25" i="14"/>
  <c r="EE194" i="14"/>
  <c r="EE196" i="14" s="1"/>
  <c r="FQ25" i="14"/>
  <c r="FR190" i="14"/>
  <c r="FR192" i="14" s="1"/>
  <c r="EF190" i="14"/>
  <c r="EF192" i="14" s="1"/>
  <c r="DM84" i="14"/>
  <c r="CH31" i="21"/>
  <c r="BM111" i="8"/>
  <c r="CX111" i="8"/>
  <c r="CE111" i="8"/>
  <c r="BD111" i="8"/>
  <c r="BV111" i="8"/>
  <c r="CO111" i="8"/>
  <c r="AU111" i="8"/>
  <c r="AL111" i="8"/>
  <c r="AC111" i="8"/>
  <c r="BD116" i="8"/>
  <c r="CX116" i="8"/>
  <c r="BM116" i="8"/>
  <c r="BV116" i="8"/>
  <c r="AU116" i="8"/>
  <c r="CO116" i="8"/>
  <c r="CE116" i="8"/>
  <c r="AC116" i="8"/>
  <c r="AL116" i="8"/>
  <c r="BA111" i="8"/>
  <c r="BJ111" i="8"/>
  <c r="CU111" i="8"/>
  <c r="CL111" i="8"/>
  <c r="CB111" i="8"/>
  <c r="BS111" i="8"/>
  <c r="Z111" i="8"/>
  <c r="AI111" i="8"/>
  <c r="AR111" i="8"/>
  <c r="BB111" i="8"/>
  <c r="BK111" i="8"/>
  <c r="CV111" i="8"/>
  <c r="CM111" i="8"/>
  <c r="AS111" i="8"/>
  <c r="CC111" i="8"/>
  <c r="BT111" i="8"/>
  <c r="AA111" i="8"/>
  <c r="AJ111" i="8"/>
  <c r="BL111" i="8"/>
  <c r="CW111" i="8"/>
  <c r="CN111" i="8"/>
  <c r="AT111" i="8"/>
  <c r="CD111" i="8"/>
  <c r="BC111" i="8"/>
  <c r="BU111" i="8"/>
  <c r="AK111" i="8"/>
  <c r="AB111" i="8"/>
  <c r="CT111" i="8"/>
  <c r="BI111" i="8"/>
  <c r="BR111" i="8"/>
  <c r="CK111" i="8"/>
  <c r="AZ111" i="8"/>
  <c r="CA111" i="8"/>
  <c r="AQ111" i="8"/>
  <c r="Y111" i="8"/>
  <c r="AH111" i="8"/>
  <c r="CU116" i="8"/>
  <c r="BJ116" i="8"/>
  <c r="CB116" i="8"/>
  <c r="BA116" i="8"/>
  <c r="BS116" i="8"/>
  <c r="AR116" i="8"/>
  <c r="CL116" i="8"/>
  <c r="Z116" i="8"/>
  <c r="AI116" i="8"/>
  <c r="CM116" i="8"/>
  <c r="CV116" i="8"/>
  <c r="BK116" i="8"/>
  <c r="BB116" i="8"/>
  <c r="BT116" i="8"/>
  <c r="CC116" i="8"/>
  <c r="AA116" i="8"/>
  <c r="AS116" i="8"/>
  <c r="AJ116" i="8"/>
  <c r="BO131" i="8"/>
  <c r="BF131" i="8"/>
  <c r="CZ131" i="8"/>
  <c r="BX131" i="8"/>
  <c r="AW131" i="8"/>
  <c r="CG131" i="8"/>
  <c r="CI131" i="8" s="1"/>
  <c r="CQ131" i="8"/>
  <c r="AN131" i="8"/>
  <c r="AE131" i="8"/>
  <c r="M131" i="8"/>
  <c r="CW116" i="8"/>
  <c r="BL116" i="8"/>
  <c r="BC116" i="8"/>
  <c r="BU116" i="8"/>
  <c r="AT116" i="8"/>
  <c r="CN116" i="8"/>
  <c r="CD116" i="8"/>
  <c r="AB116" i="8"/>
  <c r="AK116" i="8"/>
  <c r="AF45" i="21"/>
  <c r="AF54" i="21" s="1"/>
  <c r="AF61" i="21"/>
  <c r="CS61" i="21"/>
  <c r="AO61" i="21"/>
  <c r="BE71" i="21"/>
  <c r="BG47" i="21"/>
  <c r="AO35" i="21"/>
  <c r="AO25" i="21"/>
  <c r="AO194" i="21" s="1"/>
  <c r="AO196" i="21" s="1"/>
  <c r="CS25" i="21"/>
  <c r="CS194" i="21" s="1"/>
  <c r="CS196" i="21" s="1"/>
  <c r="CS19" i="21"/>
  <c r="CS35" i="21"/>
  <c r="BG52" i="21"/>
  <c r="BY73" i="21"/>
  <c r="BG77" i="21"/>
  <c r="DB77" i="21" s="1"/>
  <c r="BG43" i="21"/>
  <c r="BG33" i="21"/>
  <c r="V35" i="21"/>
  <c r="V45" i="21"/>
  <c r="V54" i="21" s="1"/>
  <c r="BG42" i="21"/>
  <c r="BG67" i="21"/>
  <c r="BG72" i="21"/>
  <c r="BG81" i="21"/>
  <c r="BG74" i="21"/>
  <c r="BG79" i="21"/>
  <c r="V194" i="21"/>
  <c r="BG78" i="21"/>
  <c r="BG57" i="21"/>
  <c r="BY19" i="21"/>
  <c r="AO68" i="21"/>
  <c r="BG59" i="21"/>
  <c r="BG51" i="21"/>
  <c r="BG17" i="21"/>
  <c r="DB17" i="21" s="1"/>
  <c r="BG10" i="21"/>
  <c r="V19" i="21"/>
  <c r="BG73" i="21"/>
  <c r="AF82" i="21"/>
  <c r="V61" i="21"/>
  <c r="BG60" i="21"/>
  <c r="DB60" i="21" s="1"/>
  <c r="BG87" i="21"/>
  <c r="V68" i="21"/>
  <c r="BG66" i="21"/>
  <c r="BG49" i="21"/>
  <c r="BG84" i="21"/>
  <c r="AO18" i="21"/>
  <c r="BG18" i="21" s="1"/>
  <c r="BG34" i="21"/>
  <c r="CS82" i="21"/>
  <c r="BP7" i="21"/>
  <c r="CH7" i="21" s="1"/>
  <c r="HD18" i="14"/>
  <c r="BP18" i="21"/>
  <c r="CH18" i="21" s="1"/>
  <c r="V31" i="21"/>
  <c r="V9" i="21"/>
  <c r="AF11" i="21"/>
  <c r="BY34" i="21"/>
  <c r="CH34" i="21" s="1"/>
  <c r="BY57" i="21"/>
  <c r="CH57" i="21" s="1"/>
  <c r="AO22" i="21"/>
  <c r="BY190" i="21"/>
  <c r="BY192" i="21" s="1"/>
  <c r="S26" i="14"/>
  <c r="CH81" i="21"/>
  <c r="BY42" i="21"/>
  <c r="CH42" i="21" s="1"/>
  <c r="CS22" i="21"/>
  <c r="FQ19" i="14"/>
  <c r="L72" i="21"/>
  <c r="V71" i="21"/>
  <c r="BG15" i="21"/>
  <c r="T67" i="14"/>
  <c r="L67" i="21" s="1"/>
  <c r="CS67" i="21"/>
  <c r="CS68" i="21" s="1"/>
  <c r="AO9" i="21"/>
  <c r="AO11" i="21" s="1"/>
  <c r="CT7" i="14"/>
  <c r="CH14" i="21"/>
  <c r="BY76" i="21"/>
  <c r="CS45" i="21"/>
  <c r="CS54" i="21" s="1"/>
  <c r="CS64" i="21"/>
  <c r="BG5" i="21"/>
  <c r="FQ190" i="14"/>
  <c r="FQ192" i="14" s="1"/>
  <c r="BP22" i="21"/>
  <c r="AO44" i="21"/>
  <c r="BG44" i="21" s="1"/>
  <c r="AF25" i="21"/>
  <c r="AF194" i="21" s="1"/>
  <c r="AF196" i="21" s="1"/>
  <c r="FQ194" i="14"/>
  <c r="FQ196" i="14" s="1"/>
  <c r="BP25" i="21"/>
  <c r="FQ5" i="14"/>
  <c r="CH74" i="21"/>
  <c r="BG80" i="21"/>
  <c r="BY11" i="21"/>
  <c r="AN8" i="14"/>
  <c r="V22" i="21"/>
  <c r="AO76" i="21"/>
  <c r="BG76" i="21" s="1"/>
  <c r="BY33" i="21"/>
  <c r="CH43" i="21"/>
  <c r="BP44" i="21"/>
  <c r="HD44" i="14"/>
  <c r="BP52" i="21"/>
  <c r="CH52" i="21" s="1"/>
  <c r="BP47" i="21"/>
  <c r="BP73" i="21"/>
  <c r="FQ61" i="14"/>
  <c r="CH51" i="21"/>
  <c r="BP76" i="21"/>
  <c r="BP67" i="21"/>
  <c r="CH67" i="21" s="1"/>
  <c r="BP78" i="21"/>
  <c r="CH78" i="21" s="1"/>
  <c r="HD78" i="14"/>
  <c r="CH72" i="21"/>
  <c r="BN71" i="21"/>
  <c r="CF71" i="21" s="1"/>
  <c r="BP71" i="21"/>
  <c r="CH71" i="21" s="1"/>
  <c r="BP79" i="21"/>
  <c r="CH79" i="21" s="1"/>
  <c r="BP84" i="21"/>
  <c r="CH87" i="21"/>
  <c r="EY45" i="14"/>
  <c r="EY54" i="14" s="1"/>
  <c r="GL61" i="14"/>
  <c r="DM10" i="14"/>
  <c r="FR45" i="14"/>
  <c r="FR46" i="14" s="1"/>
  <c r="DM34" i="14"/>
  <c r="CA61" i="14"/>
  <c r="EY11" i="14"/>
  <c r="DM74" i="14"/>
  <c r="DM47" i="14"/>
  <c r="T22" i="14"/>
  <c r="T190" i="14" s="1"/>
  <c r="T192" i="14" s="1"/>
  <c r="T24" i="14" s="1"/>
  <c r="T74" i="14"/>
  <c r="L74" i="21" s="1"/>
  <c r="AN45" i="14"/>
  <c r="AN54" i="14" s="1"/>
  <c r="T31" i="14"/>
  <c r="L31" i="21" s="1"/>
  <c r="BH35" i="14"/>
  <c r="BH45" i="14"/>
  <c r="T9" i="14"/>
  <c r="L9" i="21" s="1"/>
  <c r="EY61" i="14"/>
  <c r="EY62" i="14" s="1"/>
  <c r="DM80" i="14"/>
  <c r="DM73" i="14"/>
  <c r="HE73" i="14" s="1"/>
  <c r="T7" i="14"/>
  <c r="T8" i="14" s="1"/>
  <c r="GL26" i="14"/>
  <c r="T87" i="14"/>
  <c r="L87" i="21" s="1"/>
  <c r="GL19" i="14"/>
  <c r="T80" i="14"/>
  <c r="L80" i="21" s="1"/>
  <c r="EF80" i="14"/>
  <c r="FR80" i="14" s="1"/>
  <c r="GL5" i="14"/>
  <c r="CS5" i="21" s="1"/>
  <c r="CS11" i="21" s="1"/>
  <c r="EF59" i="14"/>
  <c r="FR59" i="14" s="1"/>
  <c r="DM78" i="14"/>
  <c r="DM52" i="14"/>
  <c r="DM6" i="14"/>
  <c r="DM81" i="14"/>
  <c r="GL82" i="14"/>
  <c r="DM15" i="14"/>
  <c r="T84" i="14"/>
  <c r="L84" i="21" s="1"/>
  <c r="DM51" i="14"/>
  <c r="HE51" i="14" s="1"/>
  <c r="BH61" i="14"/>
  <c r="AN194" i="14"/>
  <c r="AN196" i="14" s="1"/>
  <c r="AN27" i="14" s="1"/>
  <c r="AN26" i="14"/>
  <c r="T43" i="14"/>
  <c r="L43" i="21" s="1"/>
  <c r="DM79" i="14"/>
  <c r="EY19" i="14"/>
  <c r="EF45" i="14"/>
  <c r="EF53" i="14" s="1"/>
  <c r="T49" i="14"/>
  <c r="L49" i="21" s="1"/>
  <c r="EF49" i="14"/>
  <c r="FR49" i="14" s="1"/>
  <c r="T10" i="14"/>
  <c r="L10" i="21" s="1"/>
  <c r="EF10" i="14"/>
  <c r="FR10" i="14" s="1"/>
  <c r="EY68" i="14"/>
  <c r="CA35" i="14"/>
  <c r="T81" i="14"/>
  <c r="L81" i="21" s="1"/>
  <c r="GL35" i="14"/>
  <c r="DM57" i="14"/>
  <c r="HE57" i="14" s="1"/>
  <c r="EF33" i="14"/>
  <c r="T17" i="14"/>
  <c r="L17" i="21" s="1"/>
  <c r="AN19" i="14"/>
  <c r="EF5" i="14"/>
  <c r="BP5" i="21" s="1"/>
  <c r="DM49" i="14"/>
  <c r="EF28" i="14"/>
  <c r="T79" i="14"/>
  <c r="L79" i="21" s="1"/>
  <c r="T60" i="14"/>
  <c r="L60" i="21" s="1"/>
  <c r="AN61" i="14"/>
  <c r="EF15" i="14"/>
  <c r="FR15" i="14" s="1"/>
  <c r="AN35" i="14"/>
  <c r="DM33" i="14"/>
  <c r="DM77" i="14"/>
  <c r="HE77" i="14" s="1"/>
  <c r="EF66" i="14"/>
  <c r="FR66" i="14" s="1"/>
  <c r="DM43" i="14"/>
  <c r="CA16" i="14"/>
  <c r="AN16" i="14"/>
  <c r="EE19" i="14"/>
  <c r="EE61" i="14"/>
  <c r="EE35" i="14"/>
  <c r="FQ35" i="14"/>
  <c r="BG61" i="14"/>
  <c r="BG63" i="14" s="1"/>
  <c r="GK26" i="14"/>
  <c r="DL57" i="14"/>
  <c r="HD57" i="14" s="1"/>
  <c r="DL52" i="14"/>
  <c r="DL25" i="14"/>
  <c r="DL194" i="14" s="1"/>
  <c r="DL196" i="14" s="1"/>
  <c r="DL17" i="14"/>
  <c r="HD17" i="14" s="1"/>
  <c r="DL60" i="14"/>
  <c r="HD60" i="14" s="1"/>
  <c r="EE28" i="14"/>
  <c r="AM45" i="14"/>
  <c r="AM54" i="14" s="1"/>
  <c r="AM194" i="14"/>
  <c r="DL73" i="14"/>
  <c r="GK35" i="14"/>
  <c r="AM26" i="14"/>
  <c r="GK61" i="14"/>
  <c r="BZ68" i="14"/>
  <c r="BZ28" i="14"/>
  <c r="BZ29" i="14" s="1"/>
  <c r="BG26" i="14"/>
  <c r="BZ23" i="14"/>
  <c r="GK82" i="14"/>
  <c r="BZ26" i="14"/>
  <c r="AM61" i="14"/>
  <c r="BG11" i="14"/>
  <c r="BG12" i="14" s="1"/>
  <c r="BZ19" i="14"/>
  <c r="EX11" i="14"/>
  <c r="DL59" i="14"/>
  <c r="GK11" i="14"/>
  <c r="GK12" i="14" s="1"/>
  <c r="GK23" i="14"/>
  <c r="HD87" i="14"/>
  <c r="EE11" i="14"/>
  <c r="GK28" i="14"/>
  <c r="GK29" i="14" s="1"/>
  <c r="DL33" i="14"/>
  <c r="EX19" i="14"/>
  <c r="T71" i="14"/>
  <c r="T78" i="14"/>
  <c r="L78" i="21" s="1"/>
  <c r="T52" i="14"/>
  <c r="GK54" i="14"/>
  <c r="T33" i="14"/>
  <c r="L33" i="21" s="1"/>
  <c r="T15" i="14"/>
  <c r="L15" i="21" s="1"/>
  <c r="DL15" i="14"/>
  <c r="T73" i="14"/>
  <c r="L73" i="21" s="1"/>
  <c r="T42" i="14"/>
  <c r="L42" i="21" s="1"/>
  <c r="T77" i="14"/>
  <c r="L77" i="21" s="1"/>
  <c r="T47" i="14"/>
  <c r="L47" i="21" s="1"/>
  <c r="BZ35" i="14"/>
  <c r="T14" i="14"/>
  <c r="L14" i="21" s="1"/>
  <c r="T76" i="14"/>
  <c r="L76" i="21" s="1"/>
  <c r="EX35" i="14"/>
  <c r="BG82" i="14"/>
  <c r="EX82" i="14"/>
  <c r="T44" i="14"/>
  <c r="L44" i="21" s="1"/>
  <c r="T34" i="14"/>
  <c r="L34" i="21" s="1"/>
  <c r="T18" i="14"/>
  <c r="L18" i="21" s="1"/>
  <c r="T57" i="14"/>
  <c r="L57" i="21" s="1"/>
  <c r="S23" i="14"/>
  <c r="HD51" i="14"/>
  <c r="T51" i="14"/>
  <c r="L51" i="21" s="1"/>
  <c r="GK19" i="14"/>
  <c r="BZ45" i="14"/>
  <c r="BZ54" i="14" s="1"/>
  <c r="BZ63" i="14" s="1"/>
  <c r="BZ82" i="14"/>
  <c r="HD71" i="14"/>
  <c r="S194" i="14"/>
  <c r="S196" i="14" s="1"/>
  <c r="S27" i="14" s="1"/>
  <c r="DL77" i="14"/>
  <c r="HD77" i="14" s="1"/>
  <c r="DL76" i="14"/>
  <c r="DL84" i="14"/>
  <c r="S6" i="14"/>
  <c r="S11" i="14"/>
  <c r="DL49" i="14"/>
  <c r="BZ11" i="14"/>
  <c r="BZ6" i="14"/>
  <c r="AM19" i="14"/>
  <c r="DL14" i="14"/>
  <c r="EE64" i="14"/>
  <c r="EE45" i="14"/>
  <c r="CS31" i="14"/>
  <c r="DL74" i="14"/>
  <c r="HD74" i="14" s="1"/>
  <c r="DL5" i="14"/>
  <c r="AM6" i="14"/>
  <c r="AM11" i="14"/>
  <c r="AM12" i="14" s="1"/>
  <c r="DL81" i="14"/>
  <c r="HD81" i="14" s="1"/>
  <c r="DL34" i="14"/>
  <c r="HD34" i="14" s="1"/>
  <c r="S64" i="14"/>
  <c r="S45" i="14"/>
  <c r="S171" i="14"/>
  <c r="S71" i="14"/>
  <c r="S61" i="14"/>
  <c r="DL80" i="14"/>
  <c r="S68" i="14"/>
  <c r="S19" i="14"/>
  <c r="EX28" i="14"/>
  <c r="DL72" i="14"/>
  <c r="AM82" i="14"/>
  <c r="EE68" i="14"/>
  <c r="DL10" i="14"/>
  <c r="DL47" i="14"/>
  <c r="HD47" i="14" s="1"/>
  <c r="GK64" i="14"/>
  <c r="AM35" i="14"/>
  <c r="AM190" i="14"/>
  <c r="DL22" i="14"/>
  <c r="DL190" i="14" s="1"/>
  <c r="DL192" i="14" s="1"/>
  <c r="AM28" i="14"/>
  <c r="AM29" i="14" s="1"/>
  <c r="AM23" i="14"/>
  <c r="EE82" i="14"/>
  <c r="EX45" i="14"/>
  <c r="EX54" i="14" s="1"/>
  <c r="EX63" i="14" s="1"/>
  <c r="EX64" i="14"/>
  <c r="DL43" i="14"/>
  <c r="HD43" i="14" s="1"/>
  <c r="S28" i="14"/>
  <c r="S190" i="14"/>
  <c r="S192" i="14" s="1"/>
  <c r="S24" i="14" s="1"/>
  <c r="BG23" i="14"/>
  <c r="BG28" i="14"/>
  <c r="BG29" i="14" s="1"/>
  <c r="DL79" i="14"/>
  <c r="CS9" i="14"/>
  <c r="S35" i="14"/>
  <c r="S52" i="14"/>
  <c r="DL67" i="14"/>
  <c r="CS7" i="14"/>
  <c r="AX7" i="8" s="1"/>
  <c r="DL66" i="14"/>
  <c r="U73" i="8"/>
  <c r="BF73" i="8" s="1"/>
  <c r="DI71" i="14"/>
  <c r="HA71" i="14" s="1"/>
  <c r="BX73" i="8"/>
  <c r="CQ73" i="8"/>
  <c r="P71" i="14"/>
  <c r="J71" i="21" s="1"/>
  <c r="BO73" i="8"/>
  <c r="HB71" i="14"/>
  <c r="DH71" i="14"/>
  <c r="GZ71" i="14" s="1"/>
  <c r="K73" i="8"/>
  <c r="R102" i="14"/>
  <c r="C100" i="8"/>
  <c r="C101" i="8"/>
  <c r="C102" i="8"/>
  <c r="C103" i="8"/>
  <c r="C104" i="8"/>
  <c r="C105" i="8"/>
  <c r="C99" i="8"/>
  <c r="C98" i="19"/>
  <c r="C99" i="19"/>
  <c r="C100" i="19"/>
  <c r="C101" i="19"/>
  <c r="C102" i="19"/>
  <c r="C103" i="19"/>
  <c r="C97" i="19"/>
  <c r="C98" i="21"/>
  <c r="C99" i="21"/>
  <c r="C100" i="21"/>
  <c r="C101" i="21"/>
  <c r="C102" i="21"/>
  <c r="C103" i="21"/>
  <c r="C97" i="21"/>
  <c r="S48" i="14" l="1"/>
  <c r="BP33" i="21"/>
  <c r="FR33" i="14"/>
  <c r="BY25" i="21"/>
  <c r="BY194" i="21" s="1"/>
  <c r="BY196" i="21" s="1"/>
  <c r="EY194" i="14"/>
  <c r="EY196" i="14" s="1"/>
  <c r="BH23" i="14"/>
  <c r="BH190" i="14"/>
  <c r="BH192" i="14" s="1"/>
  <c r="DB81" i="21"/>
  <c r="HD49" i="14"/>
  <c r="DB74" i="21"/>
  <c r="FQ11" i="14"/>
  <c r="BG7" i="8"/>
  <c r="AF63" i="21"/>
  <c r="AF22" i="8"/>
  <c r="AF17" i="8"/>
  <c r="AF41" i="8"/>
  <c r="DM18" i="14"/>
  <c r="DB18" i="21"/>
  <c r="CA23" i="14"/>
  <c r="CA28" i="14"/>
  <c r="CA29" i="14" s="1"/>
  <c r="HD52" i="14"/>
  <c r="DM76" i="14"/>
  <c r="HE76" i="14" s="1"/>
  <c r="HD10" i="14"/>
  <c r="HE52" i="14"/>
  <c r="DB57" i="21"/>
  <c r="CA11" i="14"/>
  <c r="CA12" i="14" s="1"/>
  <c r="CH73" i="21"/>
  <c r="DB73" i="21" s="1"/>
  <c r="BY82" i="21"/>
  <c r="FQ68" i="14"/>
  <c r="CS63" i="21"/>
  <c r="DM44" i="14"/>
  <c r="HE44" i="14" s="1"/>
  <c r="AN82" i="14"/>
  <c r="CH76" i="21"/>
  <c r="DB76" i="21" s="1"/>
  <c r="CT9" i="14"/>
  <c r="DM9" i="14" s="1"/>
  <c r="HE9" i="14" s="1"/>
  <c r="BG61" i="21"/>
  <c r="BP15" i="21"/>
  <c r="CH15" i="21" s="1"/>
  <c r="DB15" i="21" s="1"/>
  <c r="HD84" i="14"/>
  <c r="EY28" i="14"/>
  <c r="BY35" i="21"/>
  <c r="GL68" i="14"/>
  <c r="AN11" i="14"/>
  <c r="AN12" i="14" s="1"/>
  <c r="FR194" i="14"/>
  <c r="FR196" i="14" s="1"/>
  <c r="BP35" i="21"/>
  <c r="CH33" i="21"/>
  <c r="DB33" i="21" s="1"/>
  <c r="CH5" i="21"/>
  <c r="DB5" i="21" s="1"/>
  <c r="L19" i="21"/>
  <c r="L16" i="21"/>
  <c r="L35" i="21"/>
  <c r="GK63" i="14"/>
  <c r="AN28" i="14"/>
  <c r="AN29" i="14" s="1"/>
  <c r="AN23" i="14"/>
  <c r="CH25" i="21"/>
  <c r="BP194" i="21"/>
  <c r="BP196" i="21" s="1"/>
  <c r="HE33" i="14"/>
  <c r="L7" i="21"/>
  <c r="V190" i="21"/>
  <c r="AN190" i="14"/>
  <c r="AN192" i="14" s="1"/>
  <c r="AN24" i="14" s="1"/>
  <c r="CT31" i="14"/>
  <c r="AX31" i="19" s="1"/>
  <c r="BG31" i="19" s="1"/>
  <c r="DA31" i="19" s="1"/>
  <c r="AO82" i="21"/>
  <c r="W71" i="21"/>
  <c r="BG71" i="21"/>
  <c r="BG82" i="21" s="1"/>
  <c r="BP10" i="21"/>
  <c r="CH10" i="21" s="1"/>
  <c r="CS190" i="21"/>
  <c r="CS192" i="21" s="1"/>
  <c r="CS28" i="21"/>
  <c r="CS36" i="21" s="1"/>
  <c r="DB34" i="21"/>
  <c r="BG25" i="21"/>
  <c r="DB42" i="21"/>
  <c r="BG45" i="21"/>
  <c r="BG54" i="21" s="1"/>
  <c r="AX7" i="19"/>
  <c r="AX7" i="21"/>
  <c r="BG7" i="21" s="1"/>
  <c r="DB7" i="21" s="1"/>
  <c r="AO190" i="21"/>
  <c r="AO192" i="21" s="1"/>
  <c r="AO28" i="21"/>
  <c r="AO45" i="21"/>
  <c r="AO54" i="21" s="1"/>
  <c r="AO63" i="21" s="1"/>
  <c r="DM71" i="14"/>
  <c r="HE71" i="14" s="1"/>
  <c r="L22" i="21"/>
  <c r="DM22" i="14"/>
  <c r="DB43" i="21"/>
  <c r="HD76" i="14"/>
  <c r="AO19" i="21"/>
  <c r="V63" i="21"/>
  <c r="AF14" i="21"/>
  <c r="BY45" i="21"/>
  <c r="BY54" i="21" s="1"/>
  <c r="BY63" i="21" s="1"/>
  <c r="BY64" i="21"/>
  <c r="V28" i="21"/>
  <c r="BP190" i="21"/>
  <c r="BP192" i="21" s="1"/>
  <c r="CH22" i="21"/>
  <c r="BP28" i="21"/>
  <c r="AF22" i="21"/>
  <c r="BG22" i="21" s="1"/>
  <c r="V11" i="21"/>
  <c r="BG68" i="21"/>
  <c r="V82" i="21"/>
  <c r="BG35" i="21"/>
  <c r="L45" i="21"/>
  <c r="L50" i="21" s="1"/>
  <c r="BP80" i="21"/>
  <c r="CH80" i="21" s="1"/>
  <c r="DB80" i="21" s="1"/>
  <c r="BP66" i="21"/>
  <c r="CH66" i="21" s="1"/>
  <c r="CH44" i="21"/>
  <c r="BP45" i="21"/>
  <c r="BP48" i="21" s="1"/>
  <c r="DB79" i="21"/>
  <c r="DB67" i="21"/>
  <c r="HD79" i="14"/>
  <c r="DB87" i="21"/>
  <c r="BP49" i="21"/>
  <c r="DB72" i="21"/>
  <c r="HD67" i="14"/>
  <c r="DB51" i="21"/>
  <c r="CH47" i="21"/>
  <c r="CJ71" i="21"/>
  <c r="DB78" i="21"/>
  <c r="BP59" i="21"/>
  <c r="L52" i="21"/>
  <c r="S82" i="14"/>
  <c r="L71" i="21"/>
  <c r="M71" i="21" s="1"/>
  <c r="CH84" i="21"/>
  <c r="DB52" i="21"/>
  <c r="FR48" i="14"/>
  <c r="DL26" i="14"/>
  <c r="T23" i="14"/>
  <c r="HD59" i="14"/>
  <c r="HD61" i="14" s="1"/>
  <c r="HE10" i="14"/>
  <c r="CA19" i="14"/>
  <c r="CA20" i="14" s="1"/>
  <c r="DL61" i="14"/>
  <c r="AN63" i="14"/>
  <c r="EY35" i="14"/>
  <c r="EE36" i="14"/>
  <c r="HD33" i="14"/>
  <c r="HD35" i="14" s="1"/>
  <c r="HE74" i="14"/>
  <c r="HE81" i="14"/>
  <c r="HD15" i="14"/>
  <c r="HE18" i="14"/>
  <c r="HE78" i="14"/>
  <c r="EY64" i="14"/>
  <c r="T82" i="14"/>
  <c r="HE79" i="14"/>
  <c r="HE43" i="14"/>
  <c r="AN20" i="14"/>
  <c r="FR28" i="14"/>
  <c r="T25" i="14"/>
  <c r="L25" i="21" s="1"/>
  <c r="T59" i="14"/>
  <c r="HE80" i="14"/>
  <c r="EF82" i="14"/>
  <c r="DM59" i="14"/>
  <c r="T45" i="14"/>
  <c r="T48" i="14" s="1"/>
  <c r="T171" i="14"/>
  <c r="CA26" i="14"/>
  <c r="EF54" i="14"/>
  <c r="EF46" i="14"/>
  <c r="FR82" i="14"/>
  <c r="DM35" i="14"/>
  <c r="FR68" i="14"/>
  <c r="EF68" i="14"/>
  <c r="FR5" i="14"/>
  <c r="EF11" i="14"/>
  <c r="GL6" i="14"/>
  <c r="GL11" i="14"/>
  <c r="GL12" i="14" s="1"/>
  <c r="DM87" i="14"/>
  <c r="BH11" i="14"/>
  <c r="BH12" i="14" s="1"/>
  <c r="DM7" i="14"/>
  <c r="CA82" i="14"/>
  <c r="DM42" i="14"/>
  <c r="HE47" i="14"/>
  <c r="AN68" i="14"/>
  <c r="DM66" i="14"/>
  <c r="BH26" i="14"/>
  <c r="BH28" i="14"/>
  <c r="BH29" i="14" s="1"/>
  <c r="CA45" i="14"/>
  <c r="CA54" i="14" s="1"/>
  <c r="CA63" i="14" s="1"/>
  <c r="DM67" i="14"/>
  <c r="HE67" i="14" s="1"/>
  <c r="CA68" i="14"/>
  <c r="HE34" i="14"/>
  <c r="FR19" i="14"/>
  <c r="EF19" i="14"/>
  <c r="T66" i="14"/>
  <c r="BH54" i="14"/>
  <c r="BH63" i="14" s="1"/>
  <c r="T5" i="14"/>
  <c r="L5" i="21" s="1"/>
  <c r="DM17" i="14"/>
  <c r="HE17" i="14" s="1"/>
  <c r="FR50" i="14"/>
  <c r="EF50" i="14"/>
  <c r="GL45" i="14"/>
  <c r="GL54" i="14" s="1"/>
  <c r="GL63" i="14" s="1"/>
  <c r="GL64" i="14"/>
  <c r="EF48" i="14"/>
  <c r="T19" i="14"/>
  <c r="EF61" i="14"/>
  <c r="EF64" i="14"/>
  <c r="GL28" i="14"/>
  <c r="GL29" i="14" s="1"/>
  <c r="GL23" i="14"/>
  <c r="HE84" i="14"/>
  <c r="EY63" i="14"/>
  <c r="T35" i="14"/>
  <c r="DM60" i="14"/>
  <c r="HE60" i="14" s="1"/>
  <c r="EF35" i="14"/>
  <c r="DM25" i="14"/>
  <c r="DM194" i="14" s="1"/>
  <c r="DM196" i="14" s="1"/>
  <c r="BH82" i="14"/>
  <c r="DM72" i="14"/>
  <c r="EY82" i="14"/>
  <c r="DL7" i="14"/>
  <c r="HD7" i="14" s="1"/>
  <c r="DL31" i="14"/>
  <c r="HD31" i="14" s="1"/>
  <c r="DL9" i="14"/>
  <c r="HD9" i="14" s="1"/>
  <c r="EX36" i="14"/>
  <c r="EX83" i="14" s="1"/>
  <c r="AM63" i="14"/>
  <c r="GK36" i="14"/>
  <c r="GK37" i="14" s="1"/>
  <c r="FQ82" i="14"/>
  <c r="HD80" i="14"/>
  <c r="FQ28" i="14"/>
  <c r="HD25" i="14"/>
  <c r="HD194" i="14" s="1"/>
  <c r="HD196" i="14" s="1"/>
  <c r="HD73" i="14"/>
  <c r="DL45" i="14"/>
  <c r="DL54" i="14" s="1"/>
  <c r="DL35" i="14"/>
  <c r="FQ64" i="14"/>
  <c r="FQ45" i="14"/>
  <c r="BG19" i="14"/>
  <c r="S12" i="14"/>
  <c r="HD5" i="14"/>
  <c r="HD6" i="14" s="1"/>
  <c r="DL6" i="14"/>
  <c r="HD72" i="14"/>
  <c r="DL82" i="14"/>
  <c r="CS11" i="14"/>
  <c r="CS36" i="14" s="1"/>
  <c r="S29" i="14"/>
  <c r="S46" i="14"/>
  <c r="S54" i="14"/>
  <c r="S50" i="14"/>
  <c r="S36" i="14"/>
  <c r="DL23" i="14"/>
  <c r="HD22" i="14"/>
  <c r="HD190" i="14" s="1"/>
  <c r="HD192" i="14" s="1"/>
  <c r="DL28" i="14"/>
  <c r="DL29" i="14" s="1"/>
  <c r="AM36" i="14"/>
  <c r="HD14" i="14"/>
  <c r="DL19" i="14"/>
  <c r="HD42" i="14"/>
  <c r="BZ12" i="14"/>
  <c r="BZ36" i="14"/>
  <c r="HD66" i="14"/>
  <c r="DL68" i="14"/>
  <c r="EE50" i="14"/>
  <c r="EE54" i="14"/>
  <c r="EE63" i="14" s="1"/>
  <c r="EE46" i="14"/>
  <c r="EE53" i="14"/>
  <c r="EE48" i="14"/>
  <c r="CG73" i="8"/>
  <c r="CZ73" i="8" s="1"/>
  <c r="ED71" i="14"/>
  <c r="FP71" i="14" s="1"/>
  <c r="DK71" i="14"/>
  <c r="CZ71" i="21"/>
  <c r="K95" i="8"/>
  <c r="AX9" i="19" l="1"/>
  <c r="BG9" i="19" s="1"/>
  <c r="DA9" i="19" s="1"/>
  <c r="BY28" i="21"/>
  <c r="FQ36" i="14"/>
  <c r="HE22" i="14"/>
  <c r="HE190" i="14" s="1"/>
  <c r="HE192" i="14" s="1"/>
  <c r="DM190" i="14"/>
  <c r="DM192" i="14" s="1"/>
  <c r="DM24" i="14" s="1"/>
  <c r="AX9" i="21"/>
  <c r="AX11" i="21" s="1"/>
  <c r="CT11" i="14"/>
  <c r="CT36" i="14" s="1"/>
  <c r="AX33" i="8"/>
  <c r="BG33" i="8" s="1"/>
  <c r="DA33" i="8" s="1"/>
  <c r="DA7" i="8"/>
  <c r="AX9" i="8"/>
  <c r="BP19" i="21"/>
  <c r="EY36" i="14"/>
  <c r="EF55" i="14"/>
  <c r="HD68" i="14"/>
  <c r="BY36" i="21"/>
  <c r="BY83" i="21" s="1"/>
  <c r="AN36" i="14"/>
  <c r="AN83" i="14" s="1"/>
  <c r="BP82" i="21"/>
  <c r="CH82" i="21"/>
  <c r="V36" i="21"/>
  <c r="V83" i="21" s="1"/>
  <c r="L48" i="21"/>
  <c r="BG63" i="21"/>
  <c r="EE83" i="14"/>
  <c r="EE85" i="14" s="1"/>
  <c r="CH19" i="21"/>
  <c r="DL63" i="14"/>
  <c r="DM14" i="14"/>
  <c r="DM19" i="14" s="1"/>
  <c r="BH19" i="14"/>
  <c r="BH36" i="14" s="1"/>
  <c r="BH16" i="14"/>
  <c r="BP54" i="21"/>
  <c r="DB35" i="21"/>
  <c r="L6" i="21"/>
  <c r="DB71" i="21"/>
  <c r="DB82" i="21" s="1"/>
  <c r="AF190" i="21"/>
  <c r="AF192" i="21" s="1"/>
  <c r="AF28" i="21"/>
  <c r="DB6" i="21"/>
  <c r="DB25" i="21"/>
  <c r="BG194" i="21"/>
  <c r="BG196" i="21" s="1"/>
  <c r="L20" i="21"/>
  <c r="AO36" i="21"/>
  <c r="L11" i="21"/>
  <c r="L8" i="21"/>
  <c r="L23" i="21"/>
  <c r="L190" i="21"/>
  <c r="L192" i="21" s="1"/>
  <c r="L24" i="21" s="1"/>
  <c r="L54" i="21"/>
  <c r="CH190" i="21"/>
  <c r="CH192" i="21" s="1"/>
  <c r="CH28" i="21"/>
  <c r="AX31" i="21"/>
  <c r="BG31" i="21" s="1"/>
  <c r="DB31" i="21" s="1"/>
  <c r="CH11" i="21"/>
  <c r="CH194" i="21"/>
  <c r="CH196" i="21" s="1"/>
  <c r="AF19" i="21"/>
  <c r="BG14" i="21"/>
  <c r="DB10" i="21"/>
  <c r="DM31" i="14"/>
  <c r="HE31" i="14" s="1"/>
  <c r="CS83" i="21"/>
  <c r="CS37" i="21"/>
  <c r="CS70" i="21"/>
  <c r="BP11" i="21"/>
  <c r="CH35" i="21"/>
  <c r="DB22" i="21"/>
  <c r="BG190" i="21"/>
  <c r="BG192" i="21" s="1"/>
  <c r="BG28" i="21"/>
  <c r="L28" i="21"/>
  <c r="L194" i="21"/>
  <c r="L196" i="21" s="1"/>
  <c r="L27" i="21" s="1"/>
  <c r="L26" i="21"/>
  <c r="BP68" i="21"/>
  <c r="DM23" i="14"/>
  <c r="BP46" i="21"/>
  <c r="BP53" i="21"/>
  <c r="CH45" i="21"/>
  <c r="CH46" i="21" s="1"/>
  <c r="DB44" i="21"/>
  <c r="DB45" i="21" s="1"/>
  <c r="DB46" i="21" s="1"/>
  <c r="L46" i="21"/>
  <c r="T61" i="14"/>
  <c r="L59" i="21"/>
  <c r="L82" i="21"/>
  <c r="DB47" i="21"/>
  <c r="T68" i="14"/>
  <c r="L66" i="21"/>
  <c r="DB84" i="21"/>
  <c r="CH59" i="21"/>
  <c r="BP61" i="21"/>
  <c r="BP64" i="21"/>
  <c r="CH49" i="21"/>
  <c r="BP50" i="21"/>
  <c r="CH68" i="21"/>
  <c r="DB66" i="21"/>
  <c r="DB68" i="21" s="1"/>
  <c r="T50" i="14"/>
  <c r="CA36" i="14"/>
  <c r="CA37" i="14" s="1"/>
  <c r="HE15" i="14"/>
  <c r="EX70" i="14"/>
  <c r="EX75" i="14" s="1"/>
  <c r="GK70" i="14"/>
  <c r="GK83" i="14"/>
  <c r="GK86" i="14" s="1"/>
  <c r="HE35" i="14"/>
  <c r="DL11" i="14"/>
  <c r="DL12" i="14" s="1"/>
  <c r="EF63" i="14"/>
  <c r="T6" i="14"/>
  <c r="T11" i="14"/>
  <c r="T12" i="14" s="1"/>
  <c r="HE66" i="14"/>
  <c r="HE68" i="14" s="1"/>
  <c r="DM68" i="14"/>
  <c r="FR11" i="14"/>
  <c r="HE5" i="14"/>
  <c r="FR54" i="14"/>
  <c r="T54" i="14"/>
  <c r="T46" i="14"/>
  <c r="T20" i="14"/>
  <c r="HE24" i="14"/>
  <c r="HE87" i="14"/>
  <c r="HE59" i="14"/>
  <c r="HE61" i="14" s="1"/>
  <c r="DM61" i="14"/>
  <c r="T194" i="14"/>
  <c r="T196" i="14" s="1"/>
  <c r="T27" i="14" s="1"/>
  <c r="T26" i="14"/>
  <c r="T28" i="14"/>
  <c r="T29" i="14" s="1"/>
  <c r="HE72" i="14"/>
  <c r="HE82" i="14" s="1"/>
  <c r="DM82" i="14"/>
  <c r="FR35" i="14"/>
  <c r="HE42" i="14"/>
  <c r="DM45" i="14"/>
  <c r="DM54" i="14" s="1"/>
  <c r="FR61" i="14"/>
  <c r="FR64" i="14"/>
  <c r="EY70" i="14"/>
  <c r="EY75" i="14" s="1"/>
  <c r="EY83" i="14"/>
  <c r="GL36" i="14"/>
  <c r="DM27" i="14"/>
  <c r="HE25" i="14"/>
  <c r="DM26" i="14"/>
  <c r="DM28" i="14"/>
  <c r="DM29" i="14" s="1"/>
  <c r="EF36" i="14"/>
  <c r="HE7" i="14"/>
  <c r="DM11" i="14"/>
  <c r="DM12" i="14" s="1"/>
  <c r="T64" i="14"/>
  <c r="HE49" i="14"/>
  <c r="AX35" i="19"/>
  <c r="BG33" i="19"/>
  <c r="BG7" i="19"/>
  <c r="HD26" i="14"/>
  <c r="HD82" i="14"/>
  <c r="EE70" i="14"/>
  <c r="EE75" i="14" s="1"/>
  <c r="HD28" i="14"/>
  <c r="HD29" i="14" s="1"/>
  <c r="HD23" i="14"/>
  <c r="EX86" i="14"/>
  <c r="EX85" i="14"/>
  <c r="BG36" i="14"/>
  <c r="FQ54" i="14"/>
  <c r="FQ46" i="14"/>
  <c r="FQ50" i="14"/>
  <c r="FQ48" i="14"/>
  <c r="EE55" i="14"/>
  <c r="HD19" i="14"/>
  <c r="S37" i="14"/>
  <c r="BZ37" i="14"/>
  <c r="BZ83" i="14"/>
  <c r="BZ70" i="14"/>
  <c r="BZ75" i="14" s="1"/>
  <c r="AM83" i="14"/>
  <c r="AM37" i="14"/>
  <c r="AM70" i="14"/>
  <c r="AM75" i="14" s="1"/>
  <c r="CS70" i="14"/>
  <c r="CS83" i="14"/>
  <c r="CS86" i="14" s="1"/>
  <c r="CS89" i="14" s="1"/>
  <c r="HD11" i="14"/>
  <c r="HD12" i="14" s="1"/>
  <c r="GK38" i="14"/>
  <c r="HD64" i="14"/>
  <c r="HD45" i="14"/>
  <c r="S63" i="14"/>
  <c r="HC71" i="14"/>
  <c r="R71" i="14"/>
  <c r="W71" i="14" s="1"/>
  <c r="HC187" i="14"/>
  <c r="HC186" i="14"/>
  <c r="HC182" i="14"/>
  <c r="HC181" i="14"/>
  <c r="HC180" i="14"/>
  <c r="HC178" i="14"/>
  <c r="HC177" i="14"/>
  <c r="HC170" i="14"/>
  <c r="HC169" i="14"/>
  <c r="HC162" i="14"/>
  <c r="HC161" i="14"/>
  <c r="HC160" i="14"/>
  <c r="HC159" i="14"/>
  <c r="HC156" i="14"/>
  <c r="HC155" i="14" s="1"/>
  <c r="HC152" i="14"/>
  <c r="HC151" i="14"/>
  <c r="HC146" i="14"/>
  <c r="HC145" i="14" s="1"/>
  <c r="HC143" i="14"/>
  <c r="HC142" i="14"/>
  <c r="HC141" i="14"/>
  <c r="HC140" i="14"/>
  <c r="HC139" i="14"/>
  <c r="HC138" i="14"/>
  <c r="HC137" i="14"/>
  <c r="HC129" i="14"/>
  <c r="HC128" i="14"/>
  <c r="HC127" i="14"/>
  <c r="HC124" i="14"/>
  <c r="HC123" i="14" s="1"/>
  <c r="HC116" i="14"/>
  <c r="HC115" i="14"/>
  <c r="HC113" i="14"/>
  <c r="HC111" i="14"/>
  <c r="HC110" i="14"/>
  <c r="HC108" i="14"/>
  <c r="BG16" i="14"/>
  <c r="AL187" i="14"/>
  <c r="AQ187" i="14" s="1"/>
  <c r="AL186" i="14"/>
  <c r="AQ186" i="14" s="1"/>
  <c r="AL182" i="14"/>
  <c r="AQ182" i="14" s="1"/>
  <c r="AL181" i="14"/>
  <c r="AQ181" i="14" s="1"/>
  <c r="AL180" i="14"/>
  <c r="AQ180" i="14" s="1"/>
  <c r="AL178" i="14"/>
  <c r="AQ178" i="14" s="1"/>
  <c r="AL177" i="14"/>
  <c r="AQ177" i="14" s="1"/>
  <c r="AL170" i="14"/>
  <c r="AQ170" i="14" s="1"/>
  <c r="AL169" i="14"/>
  <c r="AQ169" i="14" s="1"/>
  <c r="AL162" i="14"/>
  <c r="AQ162" i="14" s="1"/>
  <c r="AL161" i="14"/>
  <c r="AQ161" i="14" s="1"/>
  <c r="AL160" i="14"/>
  <c r="AQ160" i="14" s="1"/>
  <c r="AL159" i="14"/>
  <c r="AQ159" i="14" s="1"/>
  <c r="AL156" i="14"/>
  <c r="AL152" i="14"/>
  <c r="AL151" i="14"/>
  <c r="AL146" i="14"/>
  <c r="AL143" i="14"/>
  <c r="AQ143" i="14" s="1"/>
  <c r="AL142" i="14"/>
  <c r="AQ142" i="14" s="1"/>
  <c r="AL141" i="14"/>
  <c r="AQ141" i="14" s="1"/>
  <c r="AL140" i="14"/>
  <c r="AQ140" i="14" s="1"/>
  <c r="AL139" i="14"/>
  <c r="AQ139" i="14" s="1"/>
  <c r="AL138" i="14"/>
  <c r="AQ138" i="14" s="1"/>
  <c r="AL137" i="14"/>
  <c r="AQ137" i="14" s="1"/>
  <c r="AL129" i="14"/>
  <c r="AQ129" i="14" s="1"/>
  <c r="AL128" i="14"/>
  <c r="AQ128" i="14" s="1"/>
  <c r="AL127" i="14"/>
  <c r="AQ127" i="14" s="1"/>
  <c r="AL124" i="14"/>
  <c r="AL116" i="14"/>
  <c r="AL115" i="14"/>
  <c r="AL113" i="14"/>
  <c r="AL111" i="14"/>
  <c r="AQ111" i="14" s="1"/>
  <c r="AL110" i="14"/>
  <c r="AQ110" i="14" s="1"/>
  <c r="AL108" i="14"/>
  <c r="AQ108" i="14" s="1"/>
  <c r="HE23" i="14" l="1"/>
  <c r="BG9" i="21"/>
  <c r="AX11" i="19"/>
  <c r="DM16" i="14"/>
  <c r="EE86" i="14"/>
  <c r="EE88" i="14" s="1"/>
  <c r="BG9" i="8"/>
  <c r="AX11" i="8"/>
  <c r="AX38" i="8" s="1"/>
  <c r="BY70" i="21"/>
  <c r="BY75" i="21" s="1"/>
  <c r="BP36" i="21"/>
  <c r="DM63" i="14"/>
  <c r="BH20" i="14"/>
  <c r="AN70" i="14"/>
  <c r="AN75" i="14" s="1"/>
  <c r="AN37" i="14"/>
  <c r="AN38" i="14" s="1"/>
  <c r="V70" i="21"/>
  <c r="V75" i="21" s="1"/>
  <c r="V37" i="21"/>
  <c r="T63" i="14"/>
  <c r="HE14" i="14"/>
  <c r="HE16" i="14" s="1"/>
  <c r="BP55" i="21"/>
  <c r="BP63" i="21"/>
  <c r="DL36" i="14"/>
  <c r="DL70" i="14" s="1"/>
  <c r="DL75" i="14" s="1"/>
  <c r="DB190" i="21"/>
  <c r="DB192" i="21" s="1"/>
  <c r="DB24" i="21" s="1"/>
  <c r="DB23" i="21"/>
  <c r="DB28" i="21"/>
  <c r="DB29" i="21" s="1"/>
  <c r="AF36" i="21"/>
  <c r="DB194" i="21"/>
  <c r="DB196" i="21" s="1"/>
  <c r="DB27" i="21" s="1"/>
  <c r="DB26" i="21"/>
  <c r="DB14" i="21"/>
  <c r="BG19" i="21"/>
  <c r="L12" i="21"/>
  <c r="AO37" i="21"/>
  <c r="AO83" i="21"/>
  <c r="AO70" i="21"/>
  <c r="AO75" i="21" s="1"/>
  <c r="BY86" i="21"/>
  <c r="BY85" i="21"/>
  <c r="V86" i="21"/>
  <c r="V85" i="21"/>
  <c r="DB9" i="21"/>
  <c r="DB11" i="21" s="1"/>
  <c r="DB12" i="21" s="1"/>
  <c r="BG11" i="21"/>
  <c r="L29" i="21"/>
  <c r="HE28" i="14"/>
  <c r="HE29" i="14" s="1"/>
  <c r="HE194" i="14"/>
  <c r="HE196" i="14" s="1"/>
  <c r="HE27" i="14" s="1"/>
  <c r="CS86" i="21"/>
  <c r="CS85" i="21"/>
  <c r="CH36" i="21"/>
  <c r="L36" i="21"/>
  <c r="AX36" i="21"/>
  <c r="CT70" i="14"/>
  <c r="CT83" i="14"/>
  <c r="CT86" i="14" s="1"/>
  <c r="CT89" i="14" s="1"/>
  <c r="CH48" i="21"/>
  <c r="L68" i="21"/>
  <c r="L61" i="21"/>
  <c r="L64" i="21"/>
  <c r="CH50" i="21"/>
  <c r="DB49" i="21"/>
  <c r="DB50" i="21" s="1"/>
  <c r="CH54" i="21"/>
  <c r="CH61" i="21"/>
  <c r="DB59" i="21"/>
  <c r="CH64" i="21"/>
  <c r="DB48" i="21"/>
  <c r="CA83" i="14"/>
  <c r="CA85" i="14" s="1"/>
  <c r="GK85" i="14"/>
  <c r="CA70" i="14"/>
  <c r="CA75" i="14" s="1"/>
  <c r="FR36" i="14"/>
  <c r="FR63" i="14"/>
  <c r="GL37" i="14"/>
  <c r="GL83" i="14"/>
  <c r="GL70" i="14"/>
  <c r="HE6" i="14"/>
  <c r="HE11" i="14"/>
  <c r="HE12" i="14" s="1"/>
  <c r="EF83" i="14"/>
  <c r="EF70" i="14"/>
  <c r="EF75" i="14" s="1"/>
  <c r="EY86" i="14"/>
  <c r="EY85" i="14"/>
  <c r="BH83" i="14"/>
  <c r="BH70" i="14"/>
  <c r="BH75" i="14" s="1"/>
  <c r="BH37" i="14"/>
  <c r="CA38" i="14"/>
  <c r="CA39" i="14"/>
  <c r="DM20" i="14"/>
  <c r="DM36" i="14"/>
  <c r="AN86" i="14"/>
  <c r="AN85" i="14"/>
  <c r="T36" i="14"/>
  <c r="HE64" i="14"/>
  <c r="HE45" i="14"/>
  <c r="HE50" i="14" s="1"/>
  <c r="AX36" i="19"/>
  <c r="HE26" i="14"/>
  <c r="AX82" i="19"/>
  <c r="BG72" i="19"/>
  <c r="DA7" i="19"/>
  <c r="DA11" i="19" s="1"/>
  <c r="BG11" i="19"/>
  <c r="BG35" i="19"/>
  <c r="DA33" i="19"/>
  <c r="DA35" i="19" s="1"/>
  <c r="BG20" i="14"/>
  <c r="BZ16" i="14"/>
  <c r="BZ20" i="14"/>
  <c r="BZ85" i="14"/>
  <c r="BZ86" i="14"/>
  <c r="S70" i="14"/>
  <c r="GK89" i="14"/>
  <c r="GK88" i="14"/>
  <c r="BZ38" i="14"/>
  <c r="BZ39" i="14"/>
  <c r="BG83" i="14"/>
  <c r="BG70" i="14"/>
  <c r="BG75" i="14" s="1"/>
  <c r="BG37" i="14"/>
  <c r="S38" i="14"/>
  <c r="HD54" i="14"/>
  <c r="HD63" i="14" s="1"/>
  <c r="HD48" i="14"/>
  <c r="HD46" i="14"/>
  <c r="HD50" i="14"/>
  <c r="S83" i="14"/>
  <c r="FQ63" i="14"/>
  <c r="EX89" i="14"/>
  <c r="EX88" i="14"/>
  <c r="AM38" i="14"/>
  <c r="HD36" i="14"/>
  <c r="AM85" i="14"/>
  <c r="AM86" i="14"/>
  <c r="HC176" i="14"/>
  <c r="HC158" i="14"/>
  <c r="HC164" i="14" s="1"/>
  <c r="HC126" i="14"/>
  <c r="HC131" i="14" s="1"/>
  <c r="HD16" i="14" s="1"/>
  <c r="GK39" i="14"/>
  <c r="HC168" i="14"/>
  <c r="HC150" i="14"/>
  <c r="HC136" i="14"/>
  <c r="HC148" i="14" s="1"/>
  <c r="EE89" i="14" l="1"/>
  <c r="EE92" i="14" s="1"/>
  <c r="EE118" i="14" s="1"/>
  <c r="AN39" i="14"/>
  <c r="HE19" i="14"/>
  <c r="HE36" i="14" s="1"/>
  <c r="AX72" i="8"/>
  <c r="AX85" i="8"/>
  <c r="AX88" i="8" s="1"/>
  <c r="AX91" i="8" s="1"/>
  <c r="DA9" i="8"/>
  <c r="DA11" i="8" s="1"/>
  <c r="BG11" i="8"/>
  <c r="DL83" i="14"/>
  <c r="DL86" i="14" s="1"/>
  <c r="DL37" i="14"/>
  <c r="DL39" i="14" s="1"/>
  <c r="BP83" i="21"/>
  <c r="BP85" i="21" s="1"/>
  <c r="BP70" i="21"/>
  <c r="BP75" i="21" s="1"/>
  <c r="BG36" i="21"/>
  <c r="BG37" i="21" s="1"/>
  <c r="DB19" i="21"/>
  <c r="DB16" i="21"/>
  <c r="BY89" i="21"/>
  <c r="BY88" i="21"/>
  <c r="AX83" i="21"/>
  <c r="AX86" i="21" s="1"/>
  <c r="AX89" i="21" s="1"/>
  <c r="AX90" i="21" s="1"/>
  <c r="AX70" i="21"/>
  <c r="L37" i="21"/>
  <c r="AO86" i="21"/>
  <c r="AO85" i="21"/>
  <c r="AF37" i="21"/>
  <c r="AF83" i="21"/>
  <c r="AF70" i="21"/>
  <c r="AF75" i="21" s="1"/>
  <c r="V89" i="21"/>
  <c r="V88" i="21"/>
  <c r="CS89" i="21"/>
  <c r="CS88" i="21"/>
  <c r="CH63" i="21"/>
  <c r="CH70" i="21" s="1"/>
  <c r="CH75" i="21" s="1"/>
  <c r="DB61" i="21"/>
  <c r="DB64" i="21"/>
  <c r="L63" i="21"/>
  <c r="L58" i="21" s="1"/>
  <c r="GK90" i="14"/>
  <c r="DB54" i="21"/>
  <c r="CA86" i="14"/>
  <c r="CA88" i="14" s="1"/>
  <c r="FR83" i="14"/>
  <c r="FR86" i="14" s="1"/>
  <c r="AX83" i="19"/>
  <c r="AX86" i="19" s="1"/>
  <c r="AX89" i="19" s="1"/>
  <c r="FR70" i="14"/>
  <c r="FR75" i="14" s="1"/>
  <c r="AX70" i="19"/>
  <c r="BH38" i="14"/>
  <c r="BH39" i="14"/>
  <c r="EF86" i="14"/>
  <c r="EF85" i="14"/>
  <c r="DM37" i="14"/>
  <c r="DM83" i="14"/>
  <c r="DM70" i="14"/>
  <c r="DM75" i="14" s="1"/>
  <c r="BH86" i="14"/>
  <c r="BH85" i="14"/>
  <c r="HE20" i="14"/>
  <c r="GL86" i="14"/>
  <c r="GL85" i="14"/>
  <c r="T83" i="14"/>
  <c r="T37" i="14"/>
  <c r="T70" i="14"/>
  <c r="T75" i="14" s="1"/>
  <c r="GL38" i="14"/>
  <c r="GL39" i="14"/>
  <c r="EY89" i="14"/>
  <c r="EY88" i="14"/>
  <c r="HE48" i="14"/>
  <c r="HE46" i="14"/>
  <c r="HE54" i="14"/>
  <c r="HE63" i="14" s="1"/>
  <c r="AN89" i="14"/>
  <c r="AN88" i="14"/>
  <c r="BG36" i="19"/>
  <c r="DA36" i="19"/>
  <c r="DA72" i="19"/>
  <c r="DA82" i="19" s="1"/>
  <c r="BG82" i="19"/>
  <c r="HD20" i="14"/>
  <c r="DL16" i="14"/>
  <c r="DL20" i="14"/>
  <c r="EE90" i="14"/>
  <c r="BG85" i="14"/>
  <c r="BG86" i="14"/>
  <c r="AM88" i="14"/>
  <c r="AM89" i="14"/>
  <c r="EX90" i="14"/>
  <c r="EX92" i="14"/>
  <c r="EX118" i="14" s="1"/>
  <c r="EX91" i="14"/>
  <c r="EX117" i="14" s="1"/>
  <c r="FQ83" i="14"/>
  <c r="FQ70" i="14"/>
  <c r="S75" i="14"/>
  <c r="HD83" i="14"/>
  <c r="HD37" i="14"/>
  <c r="HD70" i="14"/>
  <c r="HD75" i="14" s="1"/>
  <c r="S86" i="14"/>
  <c r="S85" i="14"/>
  <c r="BG39" i="14"/>
  <c r="BG38" i="14"/>
  <c r="BZ88" i="14"/>
  <c r="BZ89" i="14"/>
  <c r="I100" i="8"/>
  <c r="J100" i="8"/>
  <c r="K100" i="8"/>
  <c r="U100" i="8" s="1"/>
  <c r="F98" i="19"/>
  <c r="H98" i="19"/>
  <c r="J98" i="19"/>
  <c r="F98" i="21"/>
  <c r="H98" i="21"/>
  <c r="J98" i="21"/>
  <c r="BP86" i="21" l="1"/>
  <c r="EE91" i="14"/>
  <c r="EE117" i="14" s="1"/>
  <c r="X70" i="14"/>
  <c r="DL38" i="14"/>
  <c r="BG12" i="8"/>
  <c r="BG38" i="8"/>
  <c r="DA12" i="8"/>
  <c r="DA38" i="8"/>
  <c r="BY90" i="21"/>
  <c r="DL85" i="14"/>
  <c r="BG70" i="21"/>
  <c r="BG75" i="21" s="1"/>
  <c r="BG83" i="21"/>
  <c r="BG85" i="21" s="1"/>
  <c r="V90" i="21"/>
  <c r="DB63" i="21"/>
  <c r="AF85" i="21"/>
  <c r="AF86" i="21"/>
  <c r="L38" i="21"/>
  <c r="L39" i="21"/>
  <c r="CH83" i="21"/>
  <c r="CH86" i="21" s="1"/>
  <c r="AO88" i="21"/>
  <c r="AO89" i="21"/>
  <c r="DB20" i="21"/>
  <c r="DB36" i="21"/>
  <c r="DB37" i="21" s="1"/>
  <c r="BP89" i="21"/>
  <c r="BP88" i="21"/>
  <c r="L83" i="21"/>
  <c r="L70" i="21"/>
  <c r="BZ90" i="14"/>
  <c r="CA89" i="14"/>
  <c r="CA90" i="14" s="1"/>
  <c r="FR85" i="14"/>
  <c r="DM86" i="14"/>
  <c r="DM85" i="14"/>
  <c r="DM38" i="14"/>
  <c r="DM39" i="14"/>
  <c r="EF89" i="14"/>
  <c r="EF88" i="14"/>
  <c r="GL89" i="14"/>
  <c r="GL88" i="14"/>
  <c r="HE83" i="14"/>
  <c r="HE70" i="14"/>
  <c r="HE75" i="14" s="1"/>
  <c r="HE37" i="14"/>
  <c r="EY90" i="14"/>
  <c r="EY91" i="14"/>
  <c r="EY117" i="14" s="1"/>
  <c r="EY92" i="14"/>
  <c r="EY118" i="14" s="1"/>
  <c r="T38" i="14"/>
  <c r="T39" i="14"/>
  <c r="T86" i="14"/>
  <c r="T85" i="14"/>
  <c r="BH89" i="14"/>
  <c r="BH90" i="14" s="1"/>
  <c r="BH88" i="14"/>
  <c r="AN92" i="14"/>
  <c r="AN118" i="14" s="1"/>
  <c r="AN90" i="14"/>
  <c r="AN91" i="14"/>
  <c r="AN117" i="14" s="1"/>
  <c r="AN93" i="14"/>
  <c r="FR89" i="14"/>
  <c r="FR88" i="14"/>
  <c r="DA83" i="19"/>
  <c r="DA70" i="19"/>
  <c r="DA75" i="19" s="1"/>
  <c r="DA37" i="19"/>
  <c r="BG83" i="19"/>
  <c r="BG37" i="19"/>
  <c r="BG70" i="19"/>
  <c r="BG75" i="19" s="1"/>
  <c r="FQ75" i="14"/>
  <c r="S89" i="14"/>
  <c r="S88" i="14"/>
  <c r="FQ86" i="14"/>
  <c r="FQ85" i="14"/>
  <c r="DL89" i="14"/>
  <c r="DL88" i="14"/>
  <c r="AM90" i="14"/>
  <c r="HD38" i="14"/>
  <c r="HD39" i="14"/>
  <c r="BG89" i="14"/>
  <c r="BG88" i="14"/>
  <c r="HD86" i="14"/>
  <c r="HD85" i="14"/>
  <c r="AW14" i="8"/>
  <c r="BG86" i="21" l="1"/>
  <c r="BG89" i="21" s="1"/>
  <c r="DA85" i="8"/>
  <c r="DA39" i="8"/>
  <c r="DA40" i="8" s="1"/>
  <c r="DA72" i="8"/>
  <c r="DA77" i="8" s="1"/>
  <c r="BG39" i="8"/>
  <c r="BG40" i="8" s="1"/>
  <c r="BG85" i="8"/>
  <c r="BG72" i="8"/>
  <c r="BG77" i="8" s="1"/>
  <c r="CH85" i="21"/>
  <c r="DB83" i="21"/>
  <c r="DB85" i="21" s="1"/>
  <c r="DB38" i="21"/>
  <c r="DB39" i="21"/>
  <c r="DB70" i="21"/>
  <c r="DB75" i="21" s="1"/>
  <c r="AF88" i="21"/>
  <c r="AF89" i="21"/>
  <c r="AF90" i="21" s="1"/>
  <c r="L75" i="21"/>
  <c r="L86" i="21"/>
  <c r="L85" i="21"/>
  <c r="GL90" i="14"/>
  <c r="CS90" i="21"/>
  <c r="AO90" i="21"/>
  <c r="BP90" i="21"/>
  <c r="BG90" i="14"/>
  <c r="CH89" i="21"/>
  <c r="CH90" i="21" s="1"/>
  <c r="CH88" i="21"/>
  <c r="EF92" i="14"/>
  <c r="EF118" i="14" s="1"/>
  <c r="EF91" i="14"/>
  <c r="EF117" i="14" s="1"/>
  <c r="EF90" i="14"/>
  <c r="HE38" i="14"/>
  <c r="HE39" i="14"/>
  <c r="FR91" i="14"/>
  <c r="FR117" i="14" s="1"/>
  <c r="FR92" i="14"/>
  <c r="FR118" i="14" s="1"/>
  <c r="FR90" i="14"/>
  <c r="T89" i="14"/>
  <c r="T88" i="14"/>
  <c r="HE86" i="14"/>
  <c r="HE85" i="14"/>
  <c r="DM89" i="14"/>
  <c r="DM88" i="14"/>
  <c r="BG85" i="19"/>
  <c r="BG86" i="19"/>
  <c r="DA86" i="19"/>
  <c r="DA85" i="19"/>
  <c r="DL90" i="14"/>
  <c r="FQ89" i="14"/>
  <c r="FQ88" i="14"/>
  <c r="S90" i="14"/>
  <c r="S92" i="14"/>
  <c r="S118" i="14" s="1"/>
  <c r="S96" i="14"/>
  <c r="S91" i="14"/>
  <c r="S117" i="14" s="1"/>
  <c r="HD89" i="14"/>
  <c r="HD88" i="14"/>
  <c r="BG88" i="21" l="1"/>
  <c r="DB86" i="21"/>
  <c r="DB88" i="21" s="1"/>
  <c r="BG87" i="8"/>
  <c r="BG88" i="8"/>
  <c r="DA88" i="8"/>
  <c r="DA87" i="8"/>
  <c r="BG90" i="21"/>
  <c r="L89" i="21"/>
  <c r="L88" i="21"/>
  <c r="HE89" i="14"/>
  <c r="HE88" i="14"/>
  <c r="DM90" i="14"/>
  <c r="DM92" i="14"/>
  <c r="DM118" i="14" s="1"/>
  <c r="DM91" i="14"/>
  <c r="DM117" i="14" s="1"/>
  <c r="T91" i="14"/>
  <c r="T117" i="14" s="1"/>
  <c r="T96" i="14"/>
  <c r="T104" i="14" s="1"/>
  <c r="T90" i="14"/>
  <c r="T92" i="14"/>
  <c r="T118" i="14" s="1"/>
  <c r="DA88" i="19"/>
  <c r="DA89" i="19"/>
  <c r="BG89" i="19"/>
  <c r="BG88" i="19"/>
  <c r="HD27" i="14"/>
  <c r="AM196" i="14"/>
  <c r="AM27" i="14" s="1"/>
  <c r="DL27" i="14"/>
  <c r="HD24" i="14"/>
  <c r="AM192" i="14"/>
  <c r="AM24" i="14" s="1"/>
  <c r="DL24" i="14"/>
  <c r="FQ91" i="14"/>
  <c r="FQ117" i="14" s="1"/>
  <c r="FQ92" i="14"/>
  <c r="FQ118" i="14" s="1"/>
  <c r="FQ90" i="14"/>
  <c r="HD90" i="14"/>
  <c r="HD91" i="14"/>
  <c r="HD117" i="14" s="1"/>
  <c r="HD92" i="14"/>
  <c r="HD118" i="14" s="1"/>
  <c r="S104" i="14"/>
  <c r="HC191" i="14"/>
  <c r="AL191" i="14"/>
  <c r="HC195" i="14"/>
  <c r="AL195" i="14"/>
  <c r="CF19" i="14"/>
  <c r="CG19" i="14"/>
  <c r="CH19" i="14"/>
  <c r="CI19" i="14"/>
  <c r="CJ19" i="14"/>
  <c r="CK19" i="14"/>
  <c r="CL19" i="14"/>
  <c r="CM19" i="14"/>
  <c r="CN19" i="14"/>
  <c r="CO19" i="14"/>
  <c r="CP19" i="14"/>
  <c r="CQ19" i="14"/>
  <c r="CR19" i="14"/>
  <c r="CF28" i="14"/>
  <c r="CJ28" i="14"/>
  <c r="CF35" i="14"/>
  <c r="CG35" i="14"/>
  <c r="CH35" i="14"/>
  <c r="CI35" i="14"/>
  <c r="CJ35" i="14"/>
  <c r="CK35" i="14"/>
  <c r="CL35" i="14"/>
  <c r="CM35" i="14"/>
  <c r="CN35" i="14"/>
  <c r="CO35" i="14"/>
  <c r="CP35" i="14"/>
  <c r="CQ35" i="14"/>
  <c r="CR35" i="14"/>
  <c r="CF45" i="14"/>
  <c r="CF54" i="14" s="1"/>
  <c r="CJ45" i="14"/>
  <c r="CJ54" i="14" s="1"/>
  <c r="CF61" i="14"/>
  <c r="CJ61" i="14"/>
  <c r="CF67" i="14"/>
  <c r="CF68" i="14" s="1"/>
  <c r="CG67" i="14"/>
  <c r="CH67" i="14"/>
  <c r="CH68" i="14" s="1"/>
  <c r="CI67" i="14"/>
  <c r="CI68" i="14" s="1"/>
  <c r="CJ67" i="14"/>
  <c r="CJ68" i="14" s="1"/>
  <c r="CK67" i="14"/>
  <c r="CL67" i="14"/>
  <c r="CL68" i="14" s="1"/>
  <c r="CM67" i="14"/>
  <c r="CM68" i="14" s="1"/>
  <c r="CN67" i="14"/>
  <c r="CN68" i="14" s="1"/>
  <c r="CO67" i="14"/>
  <c r="CP87" i="14"/>
  <c r="DB89" i="21" l="1"/>
  <c r="DA90" i="8"/>
  <c r="DA91" i="8"/>
  <c r="BG90" i="8"/>
  <c r="BG91" i="8"/>
  <c r="CG68" i="14"/>
  <c r="AR67" i="21"/>
  <c r="CK68" i="14"/>
  <c r="AT67" i="21"/>
  <c r="AV87" i="19"/>
  <c r="L90" i="21"/>
  <c r="L92" i="21"/>
  <c r="L118" i="21" s="1"/>
  <c r="L91" i="21"/>
  <c r="L117" i="21" s="1"/>
  <c r="L96" i="21"/>
  <c r="DB90" i="21"/>
  <c r="DB91" i="21"/>
  <c r="DB117" i="21" s="1"/>
  <c r="DB92" i="21"/>
  <c r="DB118" i="21" s="1"/>
  <c r="CP67" i="14"/>
  <c r="CP68" i="14" s="1"/>
  <c r="HE90" i="14"/>
  <c r="HE92" i="14"/>
  <c r="HE118" i="14" s="1"/>
  <c r="HE91" i="14"/>
  <c r="HE117" i="14" s="1"/>
  <c r="BG90" i="19"/>
  <c r="DA90" i="19"/>
  <c r="CJ63" i="14"/>
  <c r="CF63" i="14"/>
  <c r="CQ87" i="14"/>
  <c r="CR87" i="14" s="1"/>
  <c r="AW89" i="8" s="1"/>
  <c r="CO68" i="14"/>
  <c r="BG92" i="8" l="1"/>
  <c r="BG94" i="8"/>
  <c r="BG120" i="8" s="1"/>
  <c r="DA94" i="8"/>
  <c r="DA120" i="8" s="1"/>
  <c r="DA92" i="8"/>
  <c r="CQ67" i="14"/>
  <c r="AV67" i="21" s="1"/>
  <c r="AV87" i="21"/>
  <c r="AV67" i="19"/>
  <c r="O185" i="8"/>
  <c r="P185" i="8"/>
  <c r="Q185" i="8"/>
  <c r="R185" i="8"/>
  <c r="S185" i="8"/>
  <c r="K103" i="8"/>
  <c r="K105" i="8"/>
  <c r="K104" i="8"/>
  <c r="K101" i="8"/>
  <c r="K99" i="8"/>
  <c r="CR67" i="14" l="1"/>
  <c r="CQ68" i="14"/>
  <c r="K190" i="8"/>
  <c r="K189" i="8"/>
  <c r="K184" i="8"/>
  <c r="K185" i="8"/>
  <c r="K183" i="8"/>
  <c r="K181" i="8"/>
  <c r="K180" i="8"/>
  <c r="K173" i="8"/>
  <c r="K172" i="8"/>
  <c r="K163" i="8"/>
  <c r="K164" i="8"/>
  <c r="K165" i="8"/>
  <c r="K162" i="8"/>
  <c r="K159" i="8"/>
  <c r="K154" i="8"/>
  <c r="K153" i="8"/>
  <c r="K148" i="8"/>
  <c r="K140" i="8"/>
  <c r="K141" i="8"/>
  <c r="K142" i="8"/>
  <c r="K143" i="8"/>
  <c r="K144" i="8"/>
  <c r="K145" i="8"/>
  <c r="K139" i="8"/>
  <c r="K130" i="8"/>
  <c r="K129" i="8"/>
  <c r="K126" i="8"/>
  <c r="K118" i="8"/>
  <c r="K117" i="8"/>
  <c r="K115" i="8"/>
  <c r="K113" i="8"/>
  <c r="K112" i="8"/>
  <c r="K110" i="8"/>
  <c r="CU3" i="8"/>
  <c r="CV3" i="8"/>
  <c r="CW3" i="8"/>
  <c r="CX3" i="8"/>
  <c r="CY3" i="8"/>
  <c r="CZ3" i="8"/>
  <c r="CL3" i="8"/>
  <c r="CM3" i="8"/>
  <c r="CN3" i="8"/>
  <c r="CO3" i="8"/>
  <c r="CP3" i="8"/>
  <c r="CQ3" i="8"/>
  <c r="CB3" i="8"/>
  <c r="CC3" i="8"/>
  <c r="CD3" i="8"/>
  <c r="CE3" i="8"/>
  <c r="CF3" i="8"/>
  <c r="CG3" i="8"/>
  <c r="CI3" i="8"/>
  <c r="BS3" i="8"/>
  <c r="BT3" i="8"/>
  <c r="BU3" i="8"/>
  <c r="BV3" i="8"/>
  <c r="BW3" i="8"/>
  <c r="BX3" i="8"/>
  <c r="BJ3" i="8"/>
  <c r="BK3" i="8"/>
  <c r="BL3" i="8"/>
  <c r="BM3" i="8"/>
  <c r="BN3" i="8"/>
  <c r="BO3" i="8"/>
  <c r="BA3" i="8"/>
  <c r="BB3" i="8"/>
  <c r="BC3" i="8"/>
  <c r="BD3" i="8"/>
  <c r="BE3" i="8"/>
  <c r="BF3" i="8"/>
  <c r="AR3" i="8"/>
  <c r="AS3" i="8"/>
  <c r="AT3" i="8"/>
  <c r="AU3" i="8"/>
  <c r="AV3" i="8"/>
  <c r="AW3" i="8"/>
  <c r="AI3" i="8"/>
  <c r="AJ3" i="8"/>
  <c r="AK3" i="8"/>
  <c r="AL3" i="8"/>
  <c r="AM3" i="8"/>
  <c r="AN3" i="8"/>
  <c r="Z3" i="8"/>
  <c r="AA3" i="8"/>
  <c r="AB3" i="8"/>
  <c r="AC3" i="8"/>
  <c r="AD3" i="8"/>
  <c r="AE3" i="8"/>
  <c r="CT3" i="8"/>
  <c r="CK3" i="8"/>
  <c r="CA3" i="8"/>
  <c r="BR3" i="8"/>
  <c r="BI3" i="8"/>
  <c r="AZ3" i="8"/>
  <c r="AQ3" i="8"/>
  <c r="AH3" i="8"/>
  <c r="Y3" i="8"/>
  <c r="P3" i="8"/>
  <c r="Q3" i="8"/>
  <c r="R3" i="8"/>
  <c r="S3" i="8"/>
  <c r="T3" i="8"/>
  <c r="U3" i="8"/>
  <c r="W3" i="8"/>
  <c r="O3" i="8"/>
  <c r="AW63" i="8"/>
  <c r="AW47" i="8"/>
  <c r="AW56" i="8" s="1"/>
  <c r="AW37" i="8"/>
  <c r="AW30" i="8"/>
  <c r="AW21" i="8"/>
  <c r="BF115" i="8" l="1"/>
  <c r="BO115" i="8"/>
  <c r="CZ115" i="8"/>
  <c r="CQ115" i="8"/>
  <c r="CG115" i="8"/>
  <c r="BX115" i="8"/>
  <c r="AW115" i="8"/>
  <c r="AN115" i="8"/>
  <c r="AE115" i="8"/>
  <c r="BO144" i="8"/>
  <c r="BF144" i="8"/>
  <c r="CQ144" i="8"/>
  <c r="CZ144" i="8"/>
  <c r="BX144" i="8"/>
  <c r="CG144" i="8"/>
  <c r="CI144" i="8" s="1"/>
  <c r="AW144" i="8"/>
  <c r="AN144" i="8"/>
  <c r="AE144" i="8"/>
  <c r="M144" i="8"/>
  <c r="K158" i="8"/>
  <c r="M158" i="8" s="1"/>
  <c r="BO159" i="8"/>
  <c r="BO158" i="8" s="1"/>
  <c r="CQ159" i="8"/>
  <c r="CQ158" i="8" s="1"/>
  <c r="CZ159" i="8"/>
  <c r="CZ158" i="8" s="1"/>
  <c r="CG159" i="8"/>
  <c r="CG158" i="8" s="1"/>
  <c r="BX159" i="8"/>
  <c r="BX158" i="8" s="1"/>
  <c r="AW159" i="8"/>
  <c r="AW158" i="8" s="1"/>
  <c r="BF159" i="8"/>
  <c r="BF158" i="8" s="1"/>
  <c r="AE159" i="8"/>
  <c r="AE158" i="8" s="1"/>
  <c r="AN159" i="8"/>
  <c r="AN158" i="8" s="1"/>
  <c r="BF181" i="8"/>
  <c r="CZ181" i="8"/>
  <c r="BO181" i="8"/>
  <c r="CQ181" i="8"/>
  <c r="CG181" i="8"/>
  <c r="CI181" i="8" s="1"/>
  <c r="BX181" i="8"/>
  <c r="AW181" i="8"/>
  <c r="AE181" i="8"/>
  <c r="AN181" i="8"/>
  <c r="M181" i="8"/>
  <c r="BF117" i="8"/>
  <c r="CZ117" i="8"/>
  <c r="BO117" i="8"/>
  <c r="CQ117" i="8"/>
  <c r="CG117" i="8"/>
  <c r="BX117" i="8"/>
  <c r="AW117" i="8"/>
  <c r="AN117" i="8"/>
  <c r="AE117" i="8"/>
  <c r="BO143" i="8"/>
  <c r="BF143" i="8"/>
  <c r="CQ143" i="8"/>
  <c r="CZ143" i="8"/>
  <c r="CG143" i="8"/>
  <c r="CI143" i="8" s="1"/>
  <c r="AW143" i="8"/>
  <c r="BX143" i="8"/>
  <c r="AN143" i="8"/>
  <c r="AE143" i="8"/>
  <c r="M143" i="8"/>
  <c r="CZ162" i="8"/>
  <c r="BO162" i="8"/>
  <c r="BF162" i="8"/>
  <c r="CG162" i="8"/>
  <c r="BX162" i="8"/>
  <c r="CQ162" i="8"/>
  <c r="AN162" i="8"/>
  <c r="AE162" i="8"/>
  <c r="AW162" i="8"/>
  <c r="M162" i="8"/>
  <c r="BF183" i="8"/>
  <c r="CQ183" i="8"/>
  <c r="CZ183" i="8"/>
  <c r="BO183" i="8"/>
  <c r="CG183" i="8"/>
  <c r="CI183" i="8" s="1"/>
  <c r="BX183" i="8"/>
  <c r="AW183" i="8"/>
  <c r="AE183" i="8"/>
  <c r="AN183" i="8"/>
  <c r="M183" i="8"/>
  <c r="BF118" i="8"/>
  <c r="CZ118" i="8"/>
  <c r="BO118" i="8"/>
  <c r="BX118" i="8"/>
  <c r="AW118" i="8"/>
  <c r="CQ118" i="8"/>
  <c r="CG118" i="8"/>
  <c r="AN118" i="8"/>
  <c r="AE118" i="8"/>
  <c r="BO142" i="8"/>
  <c r="BF142" i="8"/>
  <c r="CZ142" i="8"/>
  <c r="CG142" i="8"/>
  <c r="CI142" i="8" s="1"/>
  <c r="CQ142" i="8"/>
  <c r="BX142" i="8"/>
  <c r="AN142" i="8"/>
  <c r="AE142" i="8"/>
  <c r="AW142" i="8"/>
  <c r="M142" i="8"/>
  <c r="BO165" i="8"/>
  <c r="BF165" i="8"/>
  <c r="CZ165" i="8"/>
  <c r="AW165" i="8"/>
  <c r="CG165" i="8"/>
  <c r="CI165" i="8" s="1"/>
  <c r="BX165" i="8"/>
  <c r="CQ165" i="8"/>
  <c r="AN165" i="8"/>
  <c r="AE165" i="8"/>
  <c r="M165" i="8"/>
  <c r="BO185" i="8"/>
  <c r="CG185" i="8"/>
  <c r="CI185" i="8" s="1"/>
  <c r="BF185" i="8"/>
  <c r="CZ185" i="8"/>
  <c r="AW185" i="8"/>
  <c r="CQ185" i="8"/>
  <c r="BX185" i="8"/>
  <c r="AE185" i="8"/>
  <c r="AN185" i="8"/>
  <c r="M185" i="8"/>
  <c r="K125" i="8"/>
  <c r="CZ126" i="8"/>
  <c r="CZ125" i="8" s="1"/>
  <c r="CQ126" i="8"/>
  <c r="CQ125" i="8" s="1"/>
  <c r="BO126" i="8"/>
  <c r="BO125" i="8" s="1"/>
  <c r="BF126" i="8"/>
  <c r="BF125" i="8" s="1"/>
  <c r="BX126" i="8"/>
  <c r="BX125" i="8" s="1"/>
  <c r="AW126" i="8"/>
  <c r="AW125" i="8" s="1"/>
  <c r="CG126" i="8"/>
  <c r="CG125" i="8" s="1"/>
  <c r="CI125" i="8" s="1"/>
  <c r="AE126" i="8"/>
  <c r="AE125" i="8" s="1"/>
  <c r="AN126" i="8"/>
  <c r="AN125" i="8" s="1"/>
  <c r="BF141" i="8"/>
  <c r="CZ141" i="8"/>
  <c r="BO141" i="8"/>
  <c r="CG141" i="8"/>
  <c r="CI141" i="8" s="1"/>
  <c r="CQ141" i="8"/>
  <c r="AW141" i="8"/>
  <c r="BX141" i="8"/>
  <c r="AN141" i="8"/>
  <c r="AE141" i="8"/>
  <c r="M141" i="8"/>
  <c r="BF164" i="8"/>
  <c r="CZ164" i="8"/>
  <c r="BO164" i="8"/>
  <c r="CG164" i="8"/>
  <c r="CI164" i="8" s="1"/>
  <c r="BX164" i="8"/>
  <c r="CQ164" i="8"/>
  <c r="AW164" i="8"/>
  <c r="AN164" i="8"/>
  <c r="AE164" i="8"/>
  <c r="M164" i="8"/>
  <c r="BO184" i="8"/>
  <c r="BF184" i="8"/>
  <c r="CQ184" i="8"/>
  <c r="CZ184" i="8"/>
  <c r="AW184" i="8"/>
  <c r="CG184" i="8"/>
  <c r="CI184" i="8" s="1"/>
  <c r="BX184" i="8"/>
  <c r="AE184" i="8"/>
  <c r="AN184" i="8"/>
  <c r="M184" i="8"/>
  <c r="BO129" i="8"/>
  <c r="BF129" i="8"/>
  <c r="CZ129" i="8"/>
  <c r="CG129" i="8"/>
  <c r="CQ129" i="8"/>
  <c r="BX129" i="8"/>
  <c r="AW129" i="8"/>
  <c r="AN129" i="8"/>
  <c r="AE129" i="8"/>
  <c r="M129" i="8"/>
  <c r="CZ140" i="8"/>
  <c r="BO140" i="8"/>
  <c r="BF140" i="8"/>
  <c r="CG140" i="8"/>
  <c r="CI140" i="8" s="1"/>
  <c r="CQ140" i="8"/>
  <c r="AW140" i="8"/>
  <c r="BX140" i="8"/>
  <c r="AE140" i="8"/>
  <c r="AN140" i="8"/>
  <c r="M140" i="8"/>
  <c r="BF163" i="8"/>
  <c r="CZ163" i="8"/>
  <c r="BO163" i="8"/>
  <c r="CG163" i="8"/>
  <c r="CI163" i="8" s="1"/>
  <c r="BX163" i="8"/>
  <c r="CQ163" i="8"/>
  <c r="AW163" i="8"/>
  <c r="AN163" i="8"/>
  <c r="AE163" i="8"/>
  <c r="M163" i="8"/>
  <c r="BO189" i="8"/>
  <c r="CZ189" i="8"/>
  <c r="CG189" i="8"/>
  <c r="CI189" i="8" s="1"/>
  <c r="AW189" i="8"/>
  <c r="CQ189" i="8"/>
  <c r="BF189" i="8"/>
  <c r="BX189" i="8"/>
  <c r="AN189" i="8"/>
  <c r="AE189" i="8"/>
  <c r="M189" i="8"/>
  <c r="CZ110" i="8"/>
  <c r="DA93" i="8" s="1"/>
  <c r="DA119" i="8" s="1"/>
  <c r="CQ110" i="8"/>
  <c r="BO110" i="8"/>
  <c r="BX110" i="8"/>
  <c r="AW110" i="8"/>
  <c r="BF110" i="8"/>
  <c r="CG110" i="8"/>
  <c r="CI110" i="8" s="1"/>
  <c r="AE110" i="8"/>
  <c r="AN110" i="8"/>
  <c r="M110" i="8"/>
  <c r="L93" i="8"/>
  <c r="L119" i="8" s="1"/>
  <c r="BO130" i="8"/>
  <c r="BF130" i="8"/>
  <c r="CZ130" i="8"/>
  <c r="AW130" i="8"/>
  <c r="CG130" i="8"/>
  <c r="CI130" i="8" s="1"/>
  <c r="CQ130" i="8"/>
  <c r="BX130" i="8"/>
  <c r="AN130" i="8"/>
  <c r="AE130" i="8"/>
  <c r="M130" i="8"/>
  <c r="K147" i="8"/>
  <c r="M147" i="8" s="1"/>
  <c r="CZ148" i="8"/>
  <c r="CZ147" i="8" s="1"/>
  <c r="BO148" i="8"/>
  <c r="BO147" i="8" s="1"/>
  <c r="BF148" i="8"/>
  <c r="BF147" i="8" s="1"/>
  <c r="BX148" i="8"/>
  <c r="BX147" i="8" s="1"/>
  <c r="AW148" i="8"/>
  <c r="AW147" i="8" s="1"/>
  <c r="CQ148" i="8"/>
  <c r="CQ147" i="8" s="1"/>
  <c r="CG148" i="8"/>
  <c r="CG147" i="8" s="1"/>
  <c r="CI147" i="8" s="1"/>
  <c r="AN148" i="8"/>
  <c r="AN147" i="8" s="1"/>
  <c r="AE148" i="8"/>
  <c r="AE147" i="8" s="1"/>
  <c r="BO172" i="8"/>
  <c r="BF172" i="8"/>
  <c r="CZ172" i="8"/>
  <c r="CG172" i="8"/>
  <c r="BX172" i="8"/>
  <c r="AW172" i="8"/>
  <c r="CQ172" i="8"/>
  <c r="AN172" i="8"/>
  <c r="AE172" i="8"/>
  <c r="M172" i="8"/>
  <c r="BO190" i="8"/>
  <c r="CZ190" i="8"/>
  <c r="CG190" i="8"/>
  <c r="CI190" i="8" s="1"/>
  <c r="AW190" i="8"/>
  <c r="CQ190" i="8"/>
  <c r="BF190" i="8"/>
  <c r="BX190" i="8"/>
  <c r="AN190" i="8"/>
  <c r="AE190" i="8"/>
  <c r="M190" i="8"/>
  <c r="BO112" i="8"/>
  <c r="BP93" i="8" s="1"/>
  <c r="BP119" i="8" s="1"/>
  <c r="CZ112" i="8"/>
  <c r="CG112" i="8"/>
  <c r="BF112" i="8"/>
  <c r="BX112" i="8"/>
  <c r="CQ112" i="8"/>
  <c r="AW112" i="8"/>
  <c r="AE112" i="8"/>
  <c r="AN112" i="8"/>
  <c r="M112" i="8"/>
  <c r="CZ139" i="8"/>
  <c r="BO139" i="8"/>
  <c r="BF139" i="8"/>
  <c r="CQ139" i="8"/>
  <c r="AW139" i="8"/>
  <c r="BX139" i="8"/>
  <c r="CG139" i="8"/>
  <c r="AN139" i="8"/>
  <c r="AE139" i="8"/>
  <c r="M139" i="8"/>
  <c r="BO153" i="8"/>
  <c r="BF153" i="8"/>
  <c r="CZ153" i="8"/>
  <c r="CQ153" i="8"/>
  <c r="BX153" i="8"/>
  <c r="AW153" i="8"/>
  <c r="CG153" i="8"/>
  <c r="AN153" i="8"/>
  <c r="AE153" i="8"/>
  <c r="CZ173" i="8"/>
  <c r="BO173" i="8"/>
  <c r="BF173" i="8"/>
  <c r="CG173" i="8"/>
  <c r="CI173" i="8" s="1"/>
  <c r="BX173" i="8"/>
  <c r="AW173" i="8"/>
  <c r="CQ173" i="8"/>
  <c r="AN173" i="8"/>
  <c r="AE173" i="8"/>
  <c r="M173" i="8"/>
  <c r="BO113" i="8"/>
  <c r="CZ113" i="8"/>
  <c r="CG113" i="8"/>
  <c r="CI113" i="8" s="1"/>
  <c r="BF113" i="8"/>
  <c r="BX113" i="8"/>
  <c r="BY93" i="8" s="1"/>
  <c r="AW113" i="8"/>
  <c r="CQ113" i="8"/>
  <c r="AN113" i="8"/>
  <c r="AE113" i="8"/>
  <c r="M113" i="8"/>
  <c r="BO145" i="8"/>
  <c r="CZ145" i="8"/>
  <c r="AW145" i="8"/>
  <c r="BX145" i="8"/>
  <c r="CQ145" i="8"/>
  <c r="BF145" i="8"/>
  <c r="CG145" i="8"/>
  <c r="CI145" i="8" s="1"/>
  <c r="AN145" i="8"/>
  <c r="AE145" i="8"/>
  <c r="M145" i="8"/>
  <c r="BO154" i="8"/>
  <c r="BF154" i="8"/>
  <c r="CZ154" i="8"/>
  <c r="CG154" i="8"/>
  <c r="CQ154" i="8"/>
  <c r="BX154" i="8"/>
  <c r="AW154" i="8"/>
  <c r="AN154" i="8"/>
  <c r="AE154" i="8"/>
  <c r="CZ180" i="8"/>
  <c r="BO180" i="8"/>
  <c r="BF180" i="8"/>
  <c r="CQ180" i="8"/>
  <c r="CG180" i="8"/>
  <c r="BX180" i="8"/>
  <c r="AW180" i="8"/>
  <c r="AE180" i="8"/>
  <c r="AN180" i="8"/>
  <c r="M180" i="8"/>
  <c r="CR68" i="14"/>
  <c r="AW69" i="8"/>
  <c r="AW70" i="8" s="1"/>
  <c r="K116" i="8"/>
  <c r="K111" i="8"/>
  <c r="U113" i="8"/>
  <c r="W113" i="8" s="1"/>
  <c r="U139" i="8"/>
  <c r="W139" i="8" s="1"/>
  <c r="U153" i="8"/>
  <c r="U173" i="8"/>
  <c r="W173" i="8" s="1"/>
  <c r="U115" i="8"/>
  <c r="U145" i="8"/>
  <c r="W145" i="8" s="1"/>
  <c r="U154" i="8"/>
  <c r="U180" i="8"/>
  <c r="U194" i="8"/>
  <c r="U117" i="8"/>
  <c r="U144" i="8"/>
  <c r="W144" i="8" s="1"/>
  <c r="U159" i="8"/>
  <c r="U181" i="8"/>
  <c r="W181" i="8" s="1"/>
  <c r="U198" i="8"/>
  <c r="U118" i="8"/>
  <c r="U143" i="8"/>
  <c r="W143" i="8" s="1"/>
  <c r="U162" i="8"/>
  <c r="W162" i="8" s="1"/>
  <c r="U183" i="8"/>
  <c r="W183" i="8" s="1"/>
  <c r="U126" i="8"/>
  <c r="U142" i="8"/>
  <c r="W142" i="8" s="1"/>
  <c r="U165" i="8"/>
  <c r="W165" i="8" s="1"/>
  <c r="U185" i="8"/>
  <c r="W185" i="8" s="1"/>
  <c r="U129" i="8"/>
  <c r="W129" i="8" s="1"/>
  <c r="U141" i="8"/>
  <c r="W141" i="8" s="1"/>
  <c r="U164" i="8"/>
  <c r="W164" i="8" s="1"/>
  <c r="U184" i="8"/>
  <c r="W184" i="8" s="1"/>
  <c r="U110" i="8"/>
  <c r="W110" i="8" s="1"/>
  <c r="U131" i="8"/>
  <c r="W131" i="8" s="1"/>
  <c r="U140" i="8"/>
  <c r="W140" i="8" s="1"/>
  <c r="U163" i="8"/>
  <c r="W163" i="8" s="1"/>
  <c r="U189" i="8"/>
  <c r="W189" i="8" s="1"/>
  <c r="U112" i="8"/>
  <c r="W112" i="8" s="1"/>
  <c r="U130" i="8"/>
  <c r="W130" i="8" s="1"/>
  <c r="U148" i="8"/>
  <c r="U172" i="8"/>
  <c r="U190" i="8"/>
  <c r="W190" i="8" s="1"/>
  <c r="AW65" i="8"/>
  <c r="K152" i="8"/>
  <c r="K171" i="8"/>
  <c r="M171" i="8" s="1"/>
  <c r="K128" i="8"/>
  <c r="K161" i="8"/>
  <c r="M161" i="8" s="1"/>
  <c r="K138" i="8"/>
  <c r="M138" i="8" s="1"/>
  <c r="K179" i="8"/>
  <c r="M179" i="8" s="1"/>
  <c r="L20" i="8" l="1"/>
  <c r="L15" i="8"/>
  <c r="L17" i="8" s="1"/>
  <c r="AW179" i="8"/>
  <c r="CZ179" i="8"/>
  <c r="CQ179" i="8"/>
  <c r="CQ171" i="8"/>
  <c r="BX179" i="8"/>
  <c r="BO179" i="8"/>
  <c r="BF179" i="8"/>
  <c r="BF152" i="8"/>
  <c r="CZ152" i="8"/>
  <c r="BO152" i="8"/>
  <c r="CQ152" i="8"/>
  <c r="BX152" i="8"/>
  <c r="CG152" i="8"/>
  <c r="CI152" i="8" s="1"/>
  <c r="AN152" i="8"/>
  <c r="AE152" i="8"/>
  <c r="AW152" i="8"/>
  <c r="M152" i="8"/>
  <c r="BF171" i="8"/>
  <c r="BX138" i="8"/>
  <c r="BX150" i="8" s="1"/>
  <c r="CG171" i="8"/>
  <c r="CI171" i="8" s="1"/>
  <c r="CI172" i="8"/>
  <c r="CZ128" i="8"/>
  <c r="CZ133" i="8" s="1"/>
  <c r="CQ161" i="8"/>
  <c r="CQ167" i="8" s="1"/>
  <c r="CI158" i="8"/>
  <c r="AW138" i="8"/>
  <c r="AW150" i="8" s="1"/>
  <c r="CZ171" i="8"/>
  <c r="BF128" i="8"/>
  <c r="BF133" i="8" s="1"/>
  <c r="BX161" i="8"/>
  <c r="BX167" i="8" s="1"/>
  <c r="CQ138" i="8"/>
  <c r="CQ150" i="8" s="1"/>
  <c r="AE128" i="8"/>
  <c r="AE133" i="8" s="1"/>
  <c r="BO128" i="8"/>
  <c r="BO133" i="8" s="1"/>
  <c r="M125" i="8"/>
  <c r="L22" i="8"/>
  <c r="CG161" i="8"/>
  <c r="CI161" i="8" s="1"/>
  <c r="CI162" i="8"/>
  <c r="AN179" i="8"/>
  <c r="U171" i="8"/>
  <c r="W171" i="8" s="1"/>
  <c r="W172" i="8"/>
  <c r="BF138" i="8"/>
  <c r="BF150" i="8" s="1"/>
  <c r="AE171" i="8"/>
  <c r="BO171" i="8"/>
  <c r="AN128" i="8"/>
  <c r="AN133" i="8" s="1"/>
  <c r="AO17" i="8"/>
  <c r="AO22" i="8"/>
  <c r="AO41" i="8"/>
  <c r="BF161" i="8"/>
  <c r="BF167" i="8" s="1"/>
  <c r="AE179" i="8"/>
  <c r="BO138" i="8"/>
  <c r="BO150" i="8" s="1"/>
  <c r="AN171" i="8"/>
  <c r="AW128" i="8"/>
  <c r="AW133" i="8" s="1"/>
  <c r="BO161" i="8"/>
  <c r="BO167" i="8" s="1"/>
  <c r="AE138" i="8"/>
  <c r="AE150" i="8" s="1"/>
  <c r="CZ138" i="8"/>
  <c r="CZ150" i="8" s="1"/>
  <c r="CI112" i="8"/>
  <c r="CH93" i="8"/>
  <c r="BX128" i="8"/>
  <c r="BX133" i="8" s="1"/>
  <c r="AW161" i="8"/>
  <c r="AW167" i="8" s="1"/>
  <c r="CZ161" i="8"/>
  <c r="CZ167" i="8" s="1"/>
  <c r="M128" i="8"/>
  <c r="L8" i="8"/>
  <c r="U179" i="8"/>
  <c r="W179" i="8" s="1"/>
  <c r="W180" i="8"/>
  <c r="CZ111" i="8"/>
  <c r="BO111" i="8"/>
  <c r="BF111" i="8"/>
  <c r="BG93" i="8" s="1"/>
  <c r="BG119" i="8" s="1"/>
  <c r="BX111" i="8"/>
  <c r="CQ111" i="8"/>
  <c r="CG111" i="8"/>
  <c r="CI111" i="8" s="1"/>
  <c r="AE111" i="8"/>
  <c r="AW111" i="8"/>
  <c r="AN111" i="8"/>
  <c r="M111" i="8"/>
  <c r="AN138" i="8"/>
  <c r="AN150" i="8" s="1"/>
  <c r="AW171" i="8"/>
  <c r="CQ128" i="8"/>
  <c r="CQ133" i="8" s="1"/>
  <c r="CR41" i="8" s="1"/>
  <c r="AE161" i="8"/>
  <c r="AE167" i="8" s="1"/>
  <c r="BF116" i="8"/>
  <c r="CZ116" i="8"/>
  <c r="BO116" i="8"/>
  <c r="CQ116" i="8"/>
  <c r="CG116" i="8"/>
  <c r="BX116" i="8"/>
  <c r="AW116" i="8"/>
  <c r="AN116" i="8"/>
  <c r="AE116" i="8"/>
  <c r="CG179" i="8"/>
  <c r="CI179" i="8" s="1"/>
  <c r="CI180" i="8"/>
  <c r="CG138" i="8"/>
  <c r="CI139" i="8"/>
  <c r="BX171" i="8"/>
  <c r="CG128" i="8"/>
  <c r="CI129" i="8"/>
  <c r="AN161" i="8"/>
  <c r="AN167" i="8" s="1"/>
  <c r="U111" i="8"/>
  <c r="U116" i="8"/>
  <c r="U152" i="8"/>
  <c r="W152" i="8" s="1"/>
  <c r="K167" i="8"/>
  <c r="M167" i="8" s="1"/>
  <c r="K133" i="8"/>
  <c r="K150" i="8"/>
  <c r="K176" i="8"/>
  <c r="K177" i="8"/>
  <c r="L134" i="8" l="1"/>
  <c r="DA17" i="8"/>
  <c r="DA22" i="8"/>
  <c r="DA41" i="8"/>
  <c r="W111" i="8"/>
  <c r="V93" i="8"/>
  <c r="V119" i="8" s="1"/>
  <c r="BG17" i="8"/>
  <c r="BG22" i="8"/>
  <c r="BG41" i="8"/>
  <c r="CG150" i="8"/>
  <c r="CI150" i="8" s="1"/>
  <c r="CI138" i="8"/>
  <c r="M150" i="8"/>
  <c r="M133" i="8"/>
  <c r="L41" i="8"/>
  <c r="CG133" i="8"/>
  <c r="CI133" i="8" s="1"/>
  <c r="CI128" i="8"/>
  <c r="CG167" i="8"/>
  <c r="CI167" i="8" s="1"/>
  <c r="HC3" i="14"/>
  <c r="GJ3" i="14"/>
  <c r="FP3" i="14"/>
  <c r="EW3" i="14"/>
  <c r="ED3" i="14"/>
  <c r="DK3" i="14"/>
  <c r="CR3" i="14"/>
  <c r="BY3" i="14"/>
  <c r="BF3" i="14"/>
  <c r="AL155" i="14"/>
  <c r="AQ155" i="14" s="1"/>
  <c r="AL145" i="14"/>
  <c r="AQ145" i="14" s="1"/>
  <c r="AL123" i="14"/>
  <c r="AQ123" i="14" s="1"/>
  <c r="AL3" i="14"/>
  <c r="R176" i="14"/>
  <c r="W176" i="14" s="1"/>
  <c r="R168" i="14"/>
  <c r="W168" i="14" s="1"/>
  <c r="R167" i="14"/>
  <c r="R158" i="14"/>
  <c r="W158" i="14" s="1"/>
  <c r="R155" i="14"/>
  <c r="W155" i="14" s="1"/>
  <c r="R154" i="14"/>
  <c r="R150" i="14"/>
  <c r="W150" i="14" s="1"/>
  <c r="R145" i="14"/>
  <c r="W145" i="14" s="1"/>
  <c r="R136" i="14"/>
  <c r="W136" i="14" s="1"/>
  <c r="R126" i="14"/>
  <c r="W126" i="14" s="1"/>
  <c r="R123" i="14"/>
  <c r="W123" i="14" s="1"/>
  <c r="R121" i="14"/>
  <c r="R114" i="14"/>
  <c r="W114" i="14" s="1"/>
  <c r="R109" i="14"/>
  <c r="W109" i="14" s="1"/>
  <c r="AE86" i="8"/>
  <c r="AE83" i="8"/>
  <c r="AE82" i="8"/>
  <c r="AE81" i="8"/>
  <c r="AE80" i="8"/>
  <c r="AE79" i="8"/>
  <c r="AE78" i="8"/>
  <c r="AE76" i="8"/>
  <c r="AE75" i="8"/>
  <c r="AE74" i="8"/>
  <c r="AE69" i="8"/>
  <c r="AE61" i="8"/>
  <c r="AE59" i="8"/>
  <c r="AE54" i="8"/>
  <c r="AE53" i="8"/>
  <c r="AE51" i="8"/>
  <c r="AE49" i="8"/>
  <c r="AE44" i="8"/>
  <c r="AE36" i="8"/>
  <c r="AE35" i="8"/>
  <c r="AE33" i="8"/>
  <c r="AE10" i="8"/>
  <c r="AE9" i="8"/>
  <c r="AE7" i="8"/>
  <c r="AE89" i="8"/>
  <c r="AN86" i="8"/>
  <c r="AN83" i="8"/>
  <c r="AN82" i="8"/>
  <c r="AN81" i="8"/>
  <c r="AN80" i="8"/>
  <c r="AN79" i="8"/>
  <c r="AN78" i="8"/>
  <c r="AN76" i="8"/>
  <c r="AN75" i="8"/>
  <c r="AN74" i="8"/>
  <c r="AN69" i="8"/>
  <c r="AE68" i="8"/>
  <c r="AE62" i="8"/>
  <c r="AN62" i="8"/>
  <c r="AN61" i="8"/>
  <c r="AN59" i="8"/>
  <c r="AN54" i="8"/>
  <c r="AN53" i="8"/>
  <c r="AN51" i="8"/>
  <c r="AN49" i="8"/>
  <c r="AE46" i="8"/>
  <c r="AN46" i="8"/>
  <c r="AE45" i="8"/>
  <c r="AN45" i="8"/>
  <c r="AN44" i="8"/>
  <c r="AN36" i="8"/>
  <c r="AN35" i="8"/>
  <c r="AN33" i="8"/>
  <c r="AE27" i="8"/>
  <c r="AE197" i="8" s="1"/>
  <c r="AE199" i="8" s="1"/>
  <c r="AN27" i="8"/>
  <c r="AN197" i="8" s="1"/>
  <c r="AN199" i="8" s="1"/>
  <c r="AE24" i="8"/>
  <c r="AE193" i="8" s="1"/>
  <c r="AE195" i="8" s="1"/>
  <c r="AN24" i="8"/>
  <c r="AN193" i="8" s="1"/>
  <c r="AN195" i="8" s="1"/>
  <c r="AE19" i="8"/>
  <c r="AN19" i="8"/>
  <c r="AE18" i="8"/>
  <c r="AN18" i="8"/>
  <c r="AE16" i="8"/>
  <c r="AN16" i="8"/>
  <c r="AE14" i="8"/>
  <c r="AN14" i="8"/>
  <c r="AN10" i="8"/>
  <c r="AN9" i="8"/>
  <c r="AN7" i="8"/>
  <c r="AN5" i="8"/>
  <c r="CQ89" i="8"/>
  <c r="BX89" i="8"/>
  <c r="BO89" i="8"/>
  <c r="U89" i="8"/>
  <c r="W89" i="8" s="1"/>
  <c r="CQ86" i="8"/>
  <c r="BX86" i="8"/>
  <c r="BO86" i="8"/>
  <c r="U86" i="8"/>
  <c r="W86" i="8" s="1"/>
  <c r="CQ83" i="8"/>
  <c r="BX83" i="8"/>
  <c r="BO83" i="8"/>
  <c r="U83" i="8"/>
  <c r="W83" i="8" s="1"/>
  <c r="CQ82" i="8"/>
  <c r="BX82" i="8"/>
  <c r="BO82" i="8"/>
  <c r="U82" i="8"/>
  <c r="W82" i="8" s="1"/>
  <c r="CQ81" i="8"/>
  <c r="BX81" i="8"/>
  <c r="BO81" i="8"/>
  <c r="U81" i="8"/>
  <c r="W81" i="8" s="1"/>
  <c r="CQ80" i="8"/>
  <c r="BX80" i="8"/>
  <c r="BO80" i="8"/>
  <c r="U80" i="8"/>
  <c r="W80" i="8" s="1"/>
  <c r="CQ79" i="8"/>
  <c r="BX79" i="8"/>
  <c r="BO79" i="8"/>
  <c r="U79" i="8"/>
  <c r="CQ78" i="8"/>
  <c r="BX78" i="8"/>
  <c r="BO78" i="8"/>
  <c r="U78" i="8"/>
  <c r="W78" i="8" s="1"/>
  <c r="CQ76" i="8"/>
  <c r="BX76" i="8"/>
  <c r="BO76" i="8"/>
  <c r="U76" i="8"/>
  <c r="W76" i="8" s="1"/>
  <c r="CQ75" i="8"/>
  <c r="BX75" i="8"/>
  <c r="BO75" i="8"/>
  <c r="U75" i="8"/>
  <c r="W75" i="8" s="1"/>
  <c r="CQ74" i="8"/>
  <c r="BX74" i="8"/>
  <c r="BO74" i="8"/>
  <c r="U74" i="8"/>
  <c r="W74" i="8" s="1"/>
  <c r="CQ69" i="8"/>
  <c r="BX69" i="8"/>
  <c r="BO69" i="8"/>
  <c r="U69" i="8"/>
  <c r="W69" i="8" s="1"/>
  <c r="CQ68" i="8"/>
  <c r="BX68" i="8"/>
  <c r="BO68" i="8"/>
  <c r="U68" i="8"/>
  <c r="W68" i="8" s="1"/>
  <c r="CQ62" i="8"/>
  <c r="BX62" i="8"/>
  <c r="BO62" i="8"/>
  <c r="U62" i="8"/>
  <c r="CQ61" i="8"/>
  <c r="BX61" i="8"/>
  <c r="BO61" i="8"/>
  <c r="U61" i="8"/>
  <c r="CQ59" i="8"/>
  <c r="BX59" i="8"/>
  <c r="BO59" i="8"/>
  <c r="U59" i="8"/>
  <c r="CQ54" i="8"/>
  <c r="BX54" i="8"/>
  <c r="BO54" i="8"/>
  <c r="U54" i="8"/>
  <c r="CQ53" i="8"/>
  <c r="BX53" i="8"/>
  <c r="BO53" i="8"/>
  <c r="U53" i="8"/>
  <c r="CQ51" i="8"/>
  <c r="BX51" i="8"/>
  <c r="BO51" i="8"/>
  <c r="U51" i="8"/>
  <c r="CQ49" i="8"/>
  <c r="BX49" i="8"/>
  <c r="BO49" i="8"/>
  <c r="U49" i="8"/>
  <c r="CQ46" i="8"/>
  <c r="BX46" i="8"/>
  <c r="BO46" i="8"/>
  <c r="U46" i="8"/>
  <c r="CQ45" i="8"/>
  <c r="BX45" i="8"/>
  <c r="BO45" i="8"/>
  <c r="U45" i="8"/>
  <c r="CQ44" i="8"/>
  <c r="BX44" i="8"/>
  <c r="BO44" i="8"/>
  <c r="U44" i="8"/>
  <c r="CQ36" i="8"/>
  <c r="BX36" i="8"/>
  <c r="BO36" i="8"/>
  <c r="U36" i="8"/>
  <c r="W36" i="8" s="1"/>
  <c r="CQ35" i="8"/>
  <c r="BX35" i="8"/>
  <c r="BO35" i="8"/>
  <c r="U35" i="8"/>
  <c r="W35" i="8" s="1"/>
  <c r="CQ33" i="8"/>
  <c r="BX33" i="8"/>
  <c r="BO33" i="8"/>
  <c r="U33" i="8"/>
  <c r="W33" i="8" s="1"/>
  <c r="CQ27" i="8"/>
  <c r="CQ197" i="8" s="1"/>
  <c r="CQ199" i="8" s="1"/>
  <c r="BX27" i="8"/>
  <c r="BX197" i="8" s="1"/>
  <c r="BX199" i="8" s="1"/>
  <c r="BO27" i="8"/>
  <c r="BO197" i="8" s="1"/>
  <c r="BO199" i="8" s="1"/>
  <c r="U27" i="8"/>
  <c r="W27" i="8" s="1"/>
  <c r="CQ24" i="8"/>
  <c r="CQ193" i="8" s="1"/>
  <c r="CQ195" i="8" s="1"/>
  <c r="BX24" i="8"/>
  <c r="BX193" i="8" s="1"/>
  <c r="BX195" i="8" s="1"/>
  <c r="BO24" i="8"/>
  <c r="BO193" i="8" s="1"/>
  <c r="BO195" i="8" s="1"/>
  <c r="U24" i="8"/>
  <c r="W24" i="8" s="1"/>
  <c r="CQ19" i="8"/>
  <c r="BX19" i="8"/>
  <c r="BO19" i="8"/>
  <c r="U19" i="8"/>
  <c r="W19" i="8" s="1"/>
  <c r="CQ18" i="8"/>
  <c r="BX18" i="8"/>
  <c r="BO18" i="8"/>
  <c r="U18" i="8"/>
  <c r="W18" i="8" s="1"/>
  <c r="CQ16" i="8"/>
  <c r="BX16" i="8"/>
  <c r="BO16" i="8"/>
  <c r="U16" i="8"/>
  <c r="W16" i="8" s="1"/>
  <c r="CQ14" i="8"/>
  <c r="BX14" i="8"/>
  <c r="BO14" i="8"/>
  <c r="U14" i="8"/>
  <c r="W14" i="8" s="1"/>
  <c r="CQ10" i="8"/>
  <c r="BX10" i="8"/>
  <c r="BO10" i="8"/>
  <c r="U10" i="8"/>
  <c r="W10" i="8" s="1"/>
  <c r="CQ9" i="8"/>
  <c r="BX9" i="8"/>
  <c r="BO9" i="8"/>
  <c r="U9" i="8"/>
  <c r="W9" i="8" s="1"/>
  <c r="CQ7" i="8"/>
  <c r="BX7" i="8"/>
  <c r="BO7" i="8"/>
  <c r="U7" i="8"/>
  <c r="W7" i="8" s="1"/>
  <c r="CQ5" i="8"/>
  <c r="BX5" i="8"/>
  <c r="BO5" i="8"/>
  <c r="U5" i="8"/>
  <c r="W5" i="8" s="1"/>
  <c r="GJ109" i="14" l="1"/>
  <c r="ED109" i="14"/>
  <c r="EW109" i="14"/>
  <c r="FP109" i="14"/>
  <c r="FU109" i="14" s="1"/>
  <c r="DK109" i="14"/>
  <c r="DL91" i="14" s="1"/>
  <c r="DL117" i="14" s="1"/>
  <c r="CR109" i="14"/>
  <c r="BY109" i="14"/>
  <c r="BF109" i="14"/>
  <c r="GJ114" i="14"/>
  <c r="ED114" i="14"/>
  <c r="EW114" i="14"/>
  <c r="FP114" i="14"/>
  <c r="DK114" i="14"/>
  <c r="CR114" i="14"/>
  <c r="BF114" i="14"/>
  <c r="BY114" i="14"/>
  <c r="S8" i="14"/>
  <c r="R173" i="14"/>
  <c r="W173" i="14" s="1"/>
  <c r="S16" i="14"/>
  <c r="CQ84" i="8"/>
  <c r="AM16" i="14"/>
  <c r="AM20" i="14"/>
  <c r="BX84" i="8"/>
  <c r="AM92" i="14"/>
  <c r="AM118" i="14" s="1"/>
  <c r="DL92" i="14"/>
  <c r="DL118" i="14" s="1"/>
  <c r="S20" i="14"/>
  <c r="BO84" i="8"/>
  <c r="AN84" i="8"/>
  <c r="U84" i="8"/>
  <c r="W84" i="8" s="1"/>
  <c r="AE84" i="8"/>
  <c r="BX37" i="8"/>
  <c r="BX63" i="8"/>
  <c r="BX67" i="8" s="1"/>
  <c r="BX70" i="8"/>
  <c r="BF54" i="8"/>
  <c r="BF53" i="8"/>
  <c r="CQ21" i="8"/>
  <c r="BF46" i="8"/>
  <c r="CG10" i="8"/>
  <c r="CG16" i="8"/>
  <c r="AL114" i="14"/>
  <c r="HC114" i="14"/>
  <c r="HC109" i="14"/>
  <c r="AL109" i="14"/>
  <c r="BF51" i="8"/>
  <c r="BF79" i="8"/>
  <c r="AL150" i="14"/>
  <c r="AQ150" i="14" s="1"/>
  <c r="BF45" i="8"/>
  <c r="BF49" i="8"/>
  <c r="BF59" i="8"/>
  <c r="BF62" i="8"/>
  <c r="CG9" i="8"/>
  <c r="CG18" i="8"/>
  <c r="CG33" i="8"/>
  <c r="CG36" i="8"/>
  <c r="CG45" i="8"/>
  <c r="CI45" i="8" s="1"/>
  <c r="CG49" i="8"/>
  <c r="CI49" i="8" s="1"/>
  <c r="CG59" i="8"/>
  <c r="CI59" i="8" s="1"/>
  <c r="AE70" i="8"/>
  <c r="AE37" i="8"/>
  <c r="CQ11" i="8"/>
  <c r="U197" i="8"/>
  <c r="BF27" i="8"/>
  <c r="BF197" i="8" s="1"/>
  <c r="BF199" i="8" s="1"/>
  <c r="BF35" i="8"/>
  <c r="U37" i="8"/>
  <c r="U47" i="8"/>
  <c r="U56" i="8" s="1"/>
  <c r="BF44" i="8"/>
  <c r="U63" i="8"/>
  <c r="BF61" i="8"/>
  <c r="U70" i="8"/>
  <c r="W70" i="8" s="1"/>
  <c r="BF74" i="8"/>
  <c r="BF76" i="8"/>
  <c r="BF81" i="8"/>
  <c r="BF83" i="8"/>
  <c r="AN21" i="8"/>
  <c r="AN30" i="8"/>
  <c r="CG27" i="8"/>
  <c r="CG197" i="8" s="1"/>
  <c r="CG199" i="8" s="1"/>
  <c r="BO37" i="8"/>
  <c r="CG35" i="8"/>
  <c r="CG44" i="8"/>
  <c r="CI44" i="8" s="1"/>
  <c r="BO66" i="8"/>
  <c r="BO47" i="8"/>
  <c r="BO55" i="8" s="1"/>
  <c r="CG46" i="8"/>
  <c r="CI46" i="8" s="1"/>
  <c r="CG51" i="8"/>
  <c r="CI51" i="8" s="1"/>
  <c r="CG54" i="8"/>
  <c r="CI54" i="8" s="1"/>
  <c r="CG61" i="8"/>
  <c r="CI61" i="8" s="1"/>
  <c r="BO63" i="8"/>
  <c r="BO70" i="8"/>
  <c r="CG68" i="8"/>
  <c r="CI68" i="8" s="1"/>
  <c r="CG74" i="8"/>
  <c r="CI74" i="8" s="1"/>
  <c r="CG76" i="8"/>
  <c r="CI76" i="8" s="1"/>
  <c r="CG79" i="8"/>
  <c r="CI79" i="8" s="1"/>
  <c r="CG81" i="8"/>
  <c r="CI81" i="8" s="1"/>
  <c r="CG83" i="8"/>
  <c r="CI83" i="8" s="1"/>
  <c r="CG89" i="8"/>
  <c r="CI89" i="8" s="1"/>
  <c r="AE21" i="8"/>
  <c r="AE30" i="8"/>
  <c r="AN63" i="8"/>
  <c r="AN89" i="8"/>
  <c r="AE47" i="8"/>
  <c r="AE56" i="8" s="1"/>
  <c r="BF16" i="8"/>
  <c r="CG7" i="8"/>
  <c r="CG19" i="8"/>
  <c r="CQ37" i="8"/>
  <c r="CQ47" i="8"/>
  <c r="CQ56" i="8" s="1"/>
  <c r="CQ66" i="8"/>
  <c r="CQ63" i="8"/>
  <c r="CQ70" i="8"/>
  <c r="BF19" i="8"/>
  <c r="BX66" i="8"/>
  <c r="BX47" i="8"/>
  <c r="BX56" i="8" s="1"/>
  <c r="U11" i="8"/>
  <c r="W11" i="8" s="1"/>
  <c r="BF14" i="8"/>
  <c r="U21" i="8"/>
  <c r="W21" i="8" s="1"/>
  <c r="BF18" i="8"/>
  <c r="U30" i="8"/>
  <c r="W30" i="8" s="1"/>
  <c r="U193" i="8"/>
  <c r="BF24" i="8"/>
  <c r="BF193" i="8" s="1"/>
  <c r="BF195" i="8" s="1"/>
  <c r="BF36" i="8"/>
  <c r="BF69" i="8"/>
  <c r="BF75" i="8"/>
  <c r="BF78" i="8"/>
  <c r="BF80" i="8"/>
  <c r="BF82" i="8"/>
  <c r="BF86" i="8"/>
  <c r="AN11" i="8"/>
  <c r="AN68" i="8"/>
  <c r="AN70" i="8" s="1"/>
  <c r="CG5" i="8"/>
  <c r="BO11" i="8"/>
  <c r="BO21" i="8"/>
  <c r="CG14" i="8"/>
  <c r="CG24" i="8"/>
  <c r="CG193" i="8" s="1"/>
  <c r="CG195" i="8" s="1"/>
  <c r="BO30" i="8"/>
  <c r="CG53" i="8"/>
  <c r="CI53" i="8" s="1"/>
  <c r="CG62" i="8"/>
  <c r="CI62" i="8" s="1"/>
  <c r="CG69" i="8"/>
  <c r="CG75" i="8"/>
  <c r="CI75" i="8" s="1"/>
  <c r="CG78" i="8"/>
  <c r="CI78" i="8" s="1"/>
  <c r="CG80" i="8"/>
  <c r="CI80" i="8" s="1"/>
  <c r="CG82" i="8"/>
  <c r="CG86" i="8"/>
  <c r="CI86" i="8" s="1"/>
  <c r="AN37" i="8"/>
  <c r="BF10" i="8"/>
  <c r="BX11" i="8"/>
  <c r="BX21" i="8"/>
  <c r="BX30" i="8"/>
  <c r="CQ30" i="8"/>
  <c r="AN47" i="8"/>
  <c r="AN56" i="8" s="1"/>
  <c r="AE63" i="8"/>
  <c r="AL158" i="14"/>
  <c r="AL168" i="14"/>
  <c r="AQ168" i="14" s="1"/>
  <c r="R148" i="14"/>
  <c r="W148" i="14" s="1"/>
  <c r="AL126" i="14"/>
  <c r="AL136" i="14"/>
  <c r="AQ136" i="14" s="1"/>
  <c r="R131" i="14"/>
  <c r="W131" i="14" s="1"/>
  <c r="AL176" i="14"/>
  <c r="AQ176" i="14" s="1"/>
  <c r="R174" i="14"/>
  <c r="W174" i="14" s="1"/>
  <c r="R164" i="14"/>
  <c r="W164" i="14" s="1"/>
  <c r="K18" i="8"/>
  <c r="M18" i="8" s="1"/>
  <c r="K24" i="8"/>
  <c r="M24" i="8" s="1"/>
  <c r="K36" i="8"/>
  <c r="M36" i="8" s="1"/>
  <c r="K45" i="8"/>
  <c r="M45" i="8" s="1"/>
  <c r="K49" i="8"/>
  <c r="M49" i="8" s="1"/>
  <c r="K53" i="8"/>
  <c r="M53" i="8" s="1"/>
  <c r="K59" i="8"/>
  <c r="M59" i="8" s="1"/>
  <c r="K62" i="8"/>
  <c r="M62" i="8" s="1"/>
  <c r="K69" i="8"/>
  <c r="M69" i="8" s="1"/>
  <c r="K78" i="8"/>
  <c r="M78" i="8" s="1"/>
  <c r="K80" i="8"/>
  <c r="M80" i="8" s="1"/>
  <c r="K82" i="8"/>
  <c r="M82" i="8" s="1"/>
  <c r="K14" i="8"/>
  <c r="K89" i="8"/>
  <c r="M89" i="8" s="1"/>
  <c r="K76" i="8"/>
  <c r="M76" i="8" s="1"/>
  <c r="K9" i="8"/>
  <c r="M9" i="8" s="1"/>
  <c r="K75" i="8"/>
  <c r="K33" i="8"/>
  <c r="M33" i="8" s="1"/>
  <c r="K86" i="8"/>
  <c r="M86" i="8" s="1"/>
  <c r="K10" i="8"/>
  <c r="M10" i="8" s="1"/>
  <c r="K19" i="8"/>
  <c r="M19" i="8" s="1"/>
  <c r="K46" i="8"/>
  <c r="M46" i="8" s="1"/>
  <c r="K54" i="8"/>
  <c r="M54" i="8" s="1"/>
  <c r="K61" i="8"/>
  <c r="M61" i="8" s="1"/>
  <c r="K81" i="8"/>
  <c r="M81" i="8" s="1"/>
  <c r="K83" i="8"/>
  <c r="M83" i="8" s="1"/>
  <c r="K7" i="8"/>
  <c r="M7" i="8" s="1"/>
  <c r="K79" i="8"/>
  <c r="M79" i="8" s="1"/>
  <c r="K44" i="8"/>
  <c r="M44" i="8" s="1"/>
  <c r="K16" i="8"/>
  <c r="J116" i="21"/>
  <c r="J115" i="21"/>
  <c r="J113" i="21"/>
  <c r="H116" i="21"/>
  <c r="H115" i="21"/>
  <c r="H113" i="21"/>
  <c r="F115" i="21"/>
  <c r="F113" i="21"/>
  <c r="M14" i="8" l="1"/>
  <c r="M16" i="8"/>
  <c r="M75" i="8"/>
  <c r="AM91" i="14"/>
  <c r="AM117" i="14" s="1"/>
  <c r="AQ109" i="14"/>
  <c r="AM8" i="14"/>
  <c r="AQ126" i="14"/>
  <c r="AL164" i="14"/>
  <c r="AQ164" i="14" s="1"/>
  <c r="AQ158" i="14"/>
  <c r="CO113" i="21"/>
  <c r="CD113" i="21"/>
  <c r="CX113" i="21"/>
  <c r="BU113" i="21"/>
  <c r="BC113" i="21"/>
  <c r="BL113" i="21"/>
  <c r="AT113" i="21"/>
  <c r="AK113" i="21"/>
  <c r="AB113" i="21"/>
  <c r="R116" i="21"/>
  <c r="CD116" i="21"/>
  <c r="CO116" i="21"/>
  <c r="BU116" i="21"/>
  <c r="BL116" i="21"/>
  <c r="BC116" i="21"/>
  <c r="CX116" i="21"/>
  <c r="AT116" i="21"/>
  <c r="AK116" i="21"/>
  <c r="AB116" i="21"/>
  <c r="CQ113" i="21"/>
  <c r="CF113" i="21"/>
  <c r="CZ113" i="21"/>
  <c r="BW113" i="21"/>
  <c r="BE113" i="21"/>
  <c r="BN113" i="21"/>
  <c r="AM113" i="21"/>
  <c r="AD113" i="21"/>
  <c r="AV113" i="21"/>
  <c r="CO115" i="21"/>
  <c r="CD115" i="21"/>
  <c r="CX115" i="21"/>
  <c r="BU115" i="21"/>
  <c r="BC115" i="21"/>
  <c r="BL115" i="21"/>
  <c r="AT115" i="21"/>
  <c r="AK115" i="21"/>
  <c r="AB115" i="21"/>
  <c r="CF116" i="21"/>
  <c r="CQ116" i="21"/>
  <c r="CZ116" i="21"/>
  <c r="BW116" i="21"/>
  <c r="BN116" i="21"/>
  <c r="BE116" i="21"/>
  <c r="AV116" i="21"/>
  <c r="AM116" i="21"/>
  <c r="AD116" i="21"/>
  <c r="K131" i="19"/>
  <c r="K132" i="19" s="1"/>
  <c r="K132" i="21"/>
  <c r="CV113" i="21"/>
  <c r="CM113" i="21"/>
  <c r="CB113" i="21"/>
  <c r="BS113" i="21"/>
  <c r="BA113" i="21"/>
  <c r="BJ113" i="21"/>
  <c r="AR113" i="21"/>
  <c r="AI113" i="21"/>
  <c r="Z113" i="21"/>
  <c r="CQ115" i="21"/>
  <c r="CF115" i="21"/>
  <c r="CZ115" i="21"/>
  <c r="BW115" i="21"/>
  <c r="BE115" i="21"/>
  <c r="BN115" i="21"/>
  <c r="AV115" i="21"/>
  <c r="AM115" i="21"/>
  <c r="AD115" i="21"/>
  <c r="CV115" i="21"/>
  <c r="CM115" i="21"/>
  <c r="CB115" i="21"/>
  <c r="BS115" i="21"/>
  <c r="BA115" i="21"/>
  <c r="BJ115" i="21"/>
  <c r="AR115" i="21"/>
  <c r="AI115" i="21"/>
  <c r="Z115" i="21"/>
  <c r="BX118" i="21"/>
  <c r="BY92" i="21"/>
  <c r="BY118" i="21" s="1"/>
  <c r="BP92" i="21"/>
  <c r="BP118" i="21" s="1"/>
  <c r="BO118" i="21"/>
  <c r="T116" i="21"/>
  <c r="S39" i="14"/>
  <c r="CZ45" i="8"/>
  <c r="CZ59" i="8"/>
  <c r="CZ49" i="8"/>
  <c r="BX65" i="8"/>
  <c r="CZ54" i="8"/>
  <c r="BF84" i="8"/>
  <c r="CG84" i="8"/>
  <c r="CI84" i="8" s="1"/>
  <c r="K74" i="8"/>
  <c r="CZ53" i="8"/>
  <c r="CZ46" i="8"/>
  <c r="CZ16" i="8"/>
  <c r="CZ10" i="8"/>
  <c r="CG11" i="8"/>
  <c r="AN65" i="8"/>
  <c r="CZ79" i="8"/>
  <c r="CZ51" i="8"/>
  <c r="CZ69" i="8"/>
  <c r="CQ65" i="8"/>
  <c r="CZ19" i="8"/>
  <c r="CZ62" i="8"/>
  <c r="CZ36" i="8"/>
  <c r="U38" i="8"/>
  <c r="W38" i="8" s="1"/>
  <c r="U65" i="8"/>
  <c r="CG37" i="8"/>
  <c r="K63" i="8"/>
  <c r="M63" i="8" s="1"/>
  <c r="CQ38" i="8"/>
  <c r="CQ39" i="8" s="1"/>
  <c r="BX38" i="8"/>
  <c r="CZ80" i="8"/>
  <c r="CG21" i="8"/>
  <c r="CZ18" i="8"/>
  <c r="CZ82" i="8"/>
  <c r="CG70" i="8"/>
  <c r="CI70" i="8" s="1"/>
  <c r="BO50" i="8"/>
  <c r="BO48" i="8"/>
  <c r="BO56" i="8"/>
  <c r="BO65" i="8" s="1"/>
  <c r="K51" i="8"/>
  <c r="M51" i="8" s="1"/>
  <c r="CZ24" i="8"/>
  <c r="CZ193" i="8" s="1"/>
  <c r="CZ195" i="8" s="1"/>
  <c r="BF30" i="8"/>
  <c r="CZ14" i="8"/>
  <c r="BF21" i="8"/>
  <c r="AE65" i="8"/>
  <c r="AN38" i="8"/>
  <c r="K35" i="8"/>
  <c r="AE5" i="8"/>
  <c r="CG30" i="8"/>
  <c r="CG47" i="8"/>
  <c r="CG66" i="8"/>
  <c r="CZ76" i="8"/>
  <c r="CZ61" i="8"/>
  <c r="BF63" i="8"/>
  <c r="CZ35" i="8"/>
  <c r="BF37" i="8"/>
  <c r="CG63" i="8"/>
  <c r="CI63" i="8" s="1"/>
  <c r="K66" i="8"/>
  <c r="K47" i="8"/>
  <c r="K174" i="8"/>
  <c r="CZ78" i="8"/>
  <c r="BF89" i="8"/>
  <c r="CZ89" i="8" s="1"/>
  <c r="CZ27" i="8"/>
  <c r="CZ197" i="8" s="1"/>
  <c r="CZ199" i="8" s="1"/>
  <c r="K27" i="8"/>
  <c r="K68" i="8"/>
  <c r="BO38" i="8"/>
  <c r="BO52" i="8"/>
  <c r="K21" i="8"/>
  <c r="M21" i="8" s="1"/>
  <c r="K5" i="8"/>
  <c r="M5" i="8" s="1"/>
  <c r="CZ83" i="8"/>
  <c r="CZ74" i="8"/>
  <c r="K193" i="8"/>
  <c r="K195" i="8" s="1"/>
  <c r="K26" i="8" s="1"/>
  <c r="K25" i="8"/>
  <c r="CZ86" i="8"/>
  <c r="CZ75" i="8"/>
  <c r="CZ81" i="8"/>
  <c r="BF68" i="8"/>
  <c r="BF47" i="8"/>
  <c r="BF56" i="8" s="1"/>
  <c r="CZ44" i="8"/>
  <c r="AL148" i="14"/>
  <c r="AQ148" i="14" s="1"/>
  <c r="AL131" i="14"/>
  <c r="AQ131" i="14" s="1"/>
  <c r="K50" i="8" l="1"/>
  <c r="M47" i="8"/>
  <c r="K30" i="8"/>
  <c r="M27" i="8"/>
  <c r="CG52" i="8"/>
  <c r="CI47" i="8"/>
  <c r="K70" i="8"/>
  <c r="M70" i="8" s="1"/>
  <c r="M68" i="8"/>
  <c r="K37" i="8"/>
  <c r="M35" i="8"/>
  <c r="K84" i="8"/>
  <c r="M84" i="8" s="1"/>
  <c r="M74" i="8"/>
  <c r="BX72" i="8"/>
  <c r="BX77" i="8" s="1"/>
  <c r="CH92" i="21"/>
  <c r="CH118" i="21" s="1"/>
  <c r="CG118" i="21"/>
  <c r="L124" i="19"/>
  <c r="AM39" i="14"/>
  <c r="AM93" i="14"/>
  <c r="CZ84" i="8"/>
  <c r="U85" i="8"/>
  <c r="BX85" i="8"/>
  <c r="BX88" i="8" s="1"/>
  <c r="CQ72" i="8"/>
  <c r="BF65" i="8"/>
  <c r="CZ37" i="8"/>
  <c r="CZ63" i="8"/>
  <c r="CZ21" i="8"/>
  <c r="U39" i="8"/>
  <c r="W39" i="8" s="1"/>
  <c r="U72" i="8"/>
  <c r="CG38" i="8"/>
  <c r="CQ85" i="8"/>
  <c r="CQ88" i="8" s="1"/>
  <c r="BO72" i="8"/>
  <c r="BO77" i="8" s="1"/>
  <c r="BO85" i="8"/>
  <c r="K52" i="8"/>
  <c r="CZ68" i="8"/>
  <c r="CZ70" i="8" s="1"/>
  <c r="BF70" i="8"/>
  <c r="K197" i="8"/>
  <c r="K199" i="8" s="1"/>
  <c r="K29" i="8" s="1"/>
  <c r="K28" i="8"/>
  <c r="K11" i="8"/>
  <c r="K6" i="8"/>
  <c r="AE11" i="8"/>
  <c r="AE38" i="8" s="1"/>
  <c r="BF5" i="8"/>
  <c r="CZ5" i="8" s="1"/>
  <c r="AN39" i="8"/>
  <c r="AN85" i="8"/>
  <c r="AN72" i="8"/>
  <c r="AN77" i="8" s="1"/>
  <c r="CZ30" i="8"/>
  <c r="BO57" i="8"/>
  <c r="CG56" i="8"/>
  <c r="CG48" i="8"/>
  <c r="CG50" i="8"/>
  <c r="CZ47" i="8"/>
  <c r="CZ66" i="8"/>
  <c r="K48" i="8"/>
  <c r="K56" i="8"/>
  <c r="CG65" i="8" l="1"/>
  <c r="CI65" i="8" s="1"/>
  <c r="CI56" i="8"/>
  <c r="K12" i="8"/>
  <c r="M11" i="8"/>
  <c r="U77" i="8"/>
  <c r="W72" i="8"/>
  <c r="U88" i="8"/>
  <c r="W88" i="8" s="1"/>
  <c r="W85" i="8"/>
  <c r="K65" i="8"/>
  <c r="M65" i="8" s="1"/>
  <c r="M56" i="8"/>
  <c r="K31" i="8"/>
  <c r="M30" i="8"/>
  <c r="L123" i="19"/>
  <c r="DA124" i="19"/>
  <c r="DA123" i="19" s="1"/>
  <c r="DA131" i="19" s="1"/>
  <c r="CR124" i="19"/>
  <c r="CR123" i="19" s="1"/>
  <c r="CR131" i="19" s="1"/>
  <c r="BP124" i="19"/>
  <c r="BP123" i="19" s="1"/>
  <c r="BP131" i="19" s="1"/>
  <c r="CH124" i="19"/>
  <c r="CH123" i="19" s="1"/>
  <c r="BY124" i="19"/>
  <c r="BY123" i="19" s="1"/>
  <c r="BY131" i="19" s="1"/>
  <c r="BG124" i="19"/>
  <c r="BG123" i="19" s="1"/>
  <c r="BG131" i="19" s="1"/>
  <c r="AX124" i="19"/>
  <c r="AX123" i="19" s="1"/>
  <c r="AX131" i="19" s="1"/>
  <c r="AO124" i="19"/>
  <c r="AO123" i="19" s="1"/>
  <c r="AO131" i="19" s="1"/>
  <c r="V124" i="19"/>
  <c r="AF124" i="19"/>
  <c r="AF123" i="19" s="1"/>
  <c r="AF131" i="19" s="1"/>
  <c r="L192" i="19"/>
  <c r="L24" i="19" s="1"/>
  <c r="L196" i="19"/>
  <c r="L27" i="19" s="1"/>
  <c r="CQ87" i="8"/>
  <c r="U87" i="8"/>
  <c r="BX87" i="8"/>
  <c r="K38" i="8"/>
  <c r="AN87" i="8"/>
  <c r="AN88" i="8"/>
  <c r="BO88" i="8"/>
  <c r="BO87" i="8"/>
  <c r="CZ48" i="8"/>
  <c r="CZ56" i="8"/>
  <c r="CZ65" i="8" s="1"/>
  <c r="CZ52" i="8"/>
  <c r="CZ50" i="8"/>
  <c r="CQ91" i="8"/>
  <c r="CQ92" i="8" s="1"/>
  <c r="CQ90" i="8"/>
  <c r="U91" i="8"/>
  <c r="AE39" i="8"/>
  <c r="AE85" i="8"/>
  <c r="AE72" i="8"/>
  <c r="AE77" i="8" s="1"/>
  <c r="BX91" i="8"/>
  <c r="BX92" i="8" s="1"/>
  <c r="BX90" i="8"/>
  <c r="J187" i="21"/>
  <c r="J186" i="21"/>
  <c r="J181" i="21"/>
  <c r="J182" i="21"/>
  <c r="J180" i="21"/>
  <c r="J178" i="21"/>
  <c r="J177" i="21"/>
  <c r="J170" i="21"/>
  <c r="J169" i="21"/>
  <c r="J162" i="21"/>
  <c r="J161" i="21"/>
  <c r="J160" i="21"/>
  <c r="J159" i="21"/>
  <c r="J156" i="21"/>
  <c r="J152" i="21"/>
  <c r="J151" i="21"/>
  <c r="J146" i="21"/>
  <c r="J143" i="21"/>
  <c r="J142" i="21"/>
  <c r="J141" i="21"/>
  <c r="J140" i="21"/>
  <c r="J139" i="21"/>
  <c r="J138" i="21"/>
  <c r="J137" i="21"/>
  <c r="J129" i="21"/>
  <c r="I129" i="21"/>
  <c r="H129" i="21"/>
  <c r="G129" i="21"/>
  <c r="F129" i="21"/>
  <c r="E129" i="21"/>
  <c r="J128" i="21"/>
  <c r="I128" i="21"/>
  <c r="H128" i="21"/>
  <c r="G128" i="21"/>
  <c r="F128" i="21"/>
  <c r="E128" i="21"/>
  <c r="J127" i="21"/>
  <c r="I127" i="21"/>
  <c r="H127" i="21"/>
  <c r="G127" i="21"/>
  <c r="F127" i="21"/>
  <c r="E127" i="21"/>
  <c r="J124" i="21"/>
  <c r="I124" i="21"/>
  <c r="E124" i="21"/>
  <c r="J103" i="21"/>
  <c r="J102" i="21"/>
  <c r="J101" i="21"/>
  <c r="J99" i="21"/>
  <c r="J97" i="21"/>
  <c r="CV3" i="21"/>
  <c r="CW3" i="21"/>
  <c r="CX3" i="21"/>
  <c r="CY3" i="21"/>
  <c r="CZ3" i="21"/>
  <c r="CU3" i="21"/>
  <c r="CM3" i="21"/>
  <c r="CN3" i="21"/>
  <c r="CO3" i="21"/>
  <c r="CP3" i="21"/>
  <c r="CQ3" i="21"/>
  <c r="CL3" i="21"/>
  <c r="CB3" i="21"/>
  <c r="CC3" i="21"/>
  <c r="CD3" i="21"/>
  <c r="CE3" i="21"/>
  <c r="CF3" i="21"/>
  <c r="CA3" i="21"/>
  <c r="BS3" i="21"/>
  <c r="BT3" i="21"/>
  <c r="BU3" i="21"/>
  <c r="BV3" i="21"/>
  <c r="BW3" i="21"/>
  <c r="BR3" i="21"/>
  <c r="BJ3" i="21"/>
  <c r="BK3" i="21"/>
  <c r="BL3" i="21"/>
  <c r="BM3" i="21"/>
  <c r="BN3" i="21"/>
  <c r="BI3" i="21"/>
  <c r="BA3" i="21"/>
  <c r="BB3" i="21"/>
  <c r="BC3" i="21"/>
  <c r="BD3" i="21"/>
  <c r="BE3" i="21"/>
  <c r="AZ3" i="21"/>
  <c r="AR3" i="21"/>
  <c r="AS3" i="21"/>
  <c r="AT3" i="21"/>
  <c r="AU3" i="21"/>
  <c r="AV3" i="21"/>
  <c r="AQ3" i="21"/>
  <c r="AI3" i="21"/>
  <c r="AJ3" i="21"/>
  <c r="AK3" i="21"/>
  <c r="AL3" i="21"/>
  <c r="AM3" i="21"/>
  <c r="AH3" i="21"/>
  <c r="Z3" i="21"/>
  <c r="AA3" i="21"/>
  <c r="AB3" i="21"/>
  <c r="AC3" i="21"/>
  <c r="AD3" i="21"/>
  <c r="Y3" i="21"/>
  <c r="P3" i="21"/>
  <c r="Q3" i="21"/>
  <c r="R3" i="21"/>
  <c r="S3" i="21"/>
  <c r="T3" i="21"/>
  <c r="O3" i="21"/>
  <c r="I116" i="21"/>
  <c r="E116" i="21"/>
  <c r="I115" i="21"/>
  <c r="G115" i="21"/>
  <c r="E115" i="21"/>
  <c r="I113" i="21"/>
  <c r="G113" i="21"/>
  <c r="E113" i="21"/>
  <c r="E111" i="21"/>
  <c r="E110" i="21"/>
  <c r="E108" i="21"/>
  <c r="F111" i="21"/>
  <c r="G111" i="21"/>
  <c r="G110" i="21"/>
  <c r="G108" i="21"/>
  <c r="H111" i="21"/>
  <c r="I111" i="21"/>
  <c r="I110" i="21"/>
  <c r="I108" i="21"/>
  <c r="J111" i="21"/>
  <c r="J110" i="21"/>
  <c r="J108" i="21"/>
  <c r="W91" i="8" l="1"/>
  <c r="U106" i="8"/>
  <c r="W106" i="8" s="1"/>
  <c r="CG85" i="8"/>
  <c r="CG72" i="8"/>
  <c r="CG77" i="8" s="1"/>
  <c r="K85" i="8"/>
  <c r="M85" i="8" s="1"/>
  <c r="M38" i="8"/>
  <c r="CG88" i="8"/>
  <c r="CI88" i="8" s="1"/>
  <c r="CI85" i="8"/>
  <c r="U90" i="8"/>
  <c r="CQ187" i="21"/>
  <c r="CF187" i="21"/>
  <c r="CJ187" i="21" s="1"/>
  <c r="BW187" i="21"/>
  <c r="BN187" i="21"/>
  <c r="AV187" i="21"/>
  <c r="CZ187" i="21"/>
  <c r="BE187" i="21"/>
  <c r="AM187" i="21"/>
  <c r="AD187" i="21"/>
  <c r="M187" i="21"/>
  <c r="CQ186" i="21"/>
  <c r="CF186" i="21"/>
  <c r="CJ186" i="21" s="1"/>
  <c r="M186" i="21"/>
  <c r="BW186" i="21"/>
  <c r="BN186" i="21"/>
  <c r="AV186" i="21"/>
  <c r="BE186" i="21"/>
  <c r="CZ186" i="21"/>
  <c r="AD186" i="21"/>
  <c r="AM186" i="21"/>
  <c r="CF169" i="21"/>
  <c r="CQ169" i="21"/>
  <c r="BW169" i="21"/>
  <c r="BN169" i="21"/>
  <c r="AM169" i="21"/>
  <c r="CZ169" i="21"/>
  <c r="AV169" i="21"/>
  <c r="BE169" i="21"/>
  <c r="AD169" i="21"/>
  <c r="CQ170" i="21"/>
  <c r="CF170" i="21"/>
  <c r="CJ170" i="21" s="1"/>
  <c r="M170" i="21"/>
  <c r="CZ170" i="21"/>
  <c r="BW170" i="21"/>
  <c r="AV170" i="21"/>
  <c r="BN170" i="21"/>
  <c r="AM170" i="21"/>
  <c r="AD170" i="21"/>
  <c r="BE170" i="21"/>
  <c r="CQ177" i="21"/>
  <c r="AM177" i="21"/>
  <c r="CZ177" i="21"/>
  <c r="CF177" i="21"/>
  <c r="BW177" i="21"/>
  <c r="BE177" i="21"/>
  <c r="AV177" i="21"/>
  <c r="BN177" i="21"/>
  <c r="AD177" i="21"/>
  <c r="M177" i="21"/>
  <c r="CQ178" i="21"/>
  <c r="M178" i="21"/>
  <c r="BW178" i="21"/>
  <c r="AM178" i="21"/>
  <c r="CZ178" i="21"/>
  <c r="CF178" i="21"/>
  <c r="CJ178" i="21" s="1"/>
  <c r="AD178" i="21"/>
  <c r="BN178" i="21"/>
  <c r="BE178" i="21"/>
  <c r="AV178" i="21"/>
  <c r="CZ180" i="21"/>
  <c r="BW180" i="21"/>
  <c r="BN180" i="21"/>
  <c r="CQ180" i="21"/>
  <c r="AV180" i="21"/>
  <c r="CF180" i="21"/>
  <c r="CJ180" i="21" s="1"/>
  <c r="BE180" i="21"/>
  <c r="AD180" i="21"/>
  <c r="AM180" i="21"/>
  <c r="M180" i="21"/>
  <c r="CQ182" i="21"/>
  <c r="CF182" i="21"/>
  <c r="CJ182" i="21" s="1"/>
  <c r="CZ182" i="21"/>
  <c r="BW182" i="21"/>
  <c r="BN182" i="21"/>
  <c r="AV182" i="21"/>
  <c r="AM182" i="21"/>
  <c r="AD182" i="21"/>
  <c r="BE182" i="21"/>
  <c r="M182" i="21"/>
  <c r="CZ181" i="21"/>
  <c r="BW181" i="21"/>
  <c r="BN181" i="21"/>
  <c r="AV181" i="21"/>
  <c r="BE181" i="21"/>
  <c r="CQ181" i="21"/>
  <c r="AM181" i="21"/>
  <c r="AD181" i="21"/>
  <c r="CF181" i="21"/>
  <c r="CJ181" i="21" s="1"/>
  <c r="M181" i="21"/>
  <c r="M129" i="21"/>
  <c r="CZ129" i="21"/>
  <c r="BW129" i="21"/>
  <c r="CF129" i="21"/>
  <c r="CJ129" i="21" s="1"/>
  <c r="AV129" i="21"/>
  <c r="CQ129" i="21"/>
  <c r="BN129" i="21"/>
  <c r="BE129" i="21"/>
  <c r="AM129" i="21"/>
  <c r="AD129" i="21"/>
  <c r="CP110" i="21"/>
  <c r="CE110" i="21"/>
  <c r="CY110" i="21"/>
  <c r="BV110" i="21"/>
  <c r="BD110" i="21"/>
  <c r="BM110" i="21"/>
  <c r="AL110" i="21"/>
  <c r="AC110" i="21"/>
  <c r="AU110" i="21"/>
  <c r="CL110" i="21"/>
  <c r="CA110" i="21"/>
  <c r="BR110" i="21"/>
  <c r="AZ110" i="21"/>
  <c r="CU110" i="21"/>
  <c r="BI110" i="21"/>
  <c r="AQ110" i="21"/>
  <c r="AH110" i="21"/>
  <c r="Y110" i="21"/>
  <c r="CL116" i="21"/>
  <c r="CU116" i="21"/>
  <c r="CA116" i="21"/>
  <c r="BR116" i="21"/>
  <c r="BI116" i="21"/>
  <c r="AZ116" i="21"/>
  <c r="Y116" i="21"/>
  <c r="AQ116" i="21"/>
  <c r="AH116" i="21"/>
  <c r="CN127" i="21"/>
  <c r="CW127" i="21"/>
  <c r="BT127" i="21"/>
  <c r="BB127" i="21"/>
  <c r="CC127" i="21"/>
  <c r="AS127" i="21"/>
  <c r="BK127" i="21"/>
  <c r="AJ127" i="21"/>
  <c r="AA127" i="21"/>
  <c r="CY128" i="21"/>
  <c r="CE128" i="21"/>
  <c r="BV128" i="21"/>
  <c r="AU128" i="21"/>
  <c r="CP128" i="21"/>
  <c r="BM128" i="21"/>
  <c r="BD128" i="21"/>
  <c r="AL128" i="21"/>
  <c r="AC128" i="21"/>
  <c r="CQ137" i="21"/>
  <c r="CZ137" i="21"/>
  <c r="BW137" i="21"/>
  <c r="BE137" i="21"/>
  <c r="AV137" i="21"/>
  <c r="CF137" i="21"/>
  <c r="BN137" i="21"/>
  <c r="AM137" i="21"/>
  <c r="AD137" i="21"/>
  <c r="M137" i="21"/>
  <c r="BW151" i="21"/>
  <c r="CF151" i="21"/>
  <c r="CZ151" i="21"/>
  <c r="CQ151" i="21"/>
  <c r="BN151" i="21"/>
  <c r="BE151" i="21"/>
  <c r="AV151" i="21"/>
  <c r="AM151" i="21"/>
  <c r="AD151" i="21"/>
  <c r="CW115" i="21"/>
  <c r="CN115" i="21"/>
  <c r="CC115" i="21"/>
  <c r="BT115" i="21"/>
  <c r="BB115" i="21"/>
  <c r="BK115" i="21"/>
  <c r="AS115" i="21"/>
  <c r="AJ115" i="21"/>
  <c r="AA115" i="21"/>
  <c r="CP129" i="21"/>
  <c r="CY129" i="21"/>
  <c r="CE129" i="21"/>
  <c r="AU129" i="21"/>
  <c r="BV129" i="21"/>
  <c r="BM129" i="21"/>
  <c r="BD129" i="21"/>
  <c r="AL129" i="21"/>
  <c r="AC129" i="21"/>
  <c r="CE108" i="21"/>
  <c r="CY108" i="21"/>
  <c r="BM108" i="21"/>
  <c r="CP108" i="21"/>
  <c r="BV108" i="21"/>
  <c r="BD108" i="21"/>
  <c r="AL108" i="21"/>
  <c r="AC108" i="21"/>
  <c r="AU108" i="21"/>
  <c r="CB127" i="21"/>
  <c r="CM127" i="21"/>
  <c r="CV127" i="21"/>
  <c r="BJ127" i="21"/>
  <c r="BS127" i="21"/>
  <c r="BA127" i="21"/>
  <c r="AR127" i="21"/>
  <c r="AI127" i="21"/>
  <c r="Z127" i="21"/>
  <c r="CP111" i="21"/>
  <c r="CE111" i="21"/>
  <c r="CY111" i="21"/>
  <c r="BV111" i="21"/>
  <c r="BD111" i="21"/>
  <c r="BM111" i="21"/>
  <c r="AL111" i="21"/>
  <c r="AC111" i="21"/>
  <c r="AU111" i="21"/>
  <c r="CU111" i="21"/>
  <c r="CL111" i="21"/>
  <c r="CA111" i="21"/>
  <c r="BR111" i="21"/>
  <c r="AZ111" i="21"/>
  <c r="BI111" i="21"/>
  <c r="AQ111" i="21"/>
  <c r="AH111" i="21"/>
  <c r="Y111" i="21"/>
  <c r="CE116" i="21"/>
  <c r="CP116" i="21"/>
  <c r="CY116" i="21"/>
  <c r="BV116" i="21"/>
  <c r="BM116" i="21"/>
  <c r="BD116" i="21"/>
  <c r="AU116" i="21"/>
  <c r="AL116" i="21"/>
  <c r="AC116" i="21"/>
  <c r="CX127" i="21"/>
  <c r="BU127" i="21"/>
  <c r="CD127" i="21"/>
  <c r="BC127" i="21"/>
  <c r="AT127" i="21"/>
  <c r="CO127" i="21"/>
  <c r="BL127" i="21"/>
  <c r="AK127" i="21"/>
  <c r="AB127" i="21"/>
  <c r="CZ128" i="21"/>
  <c r="BW128" i="21"/>
  <c r="CF128" i="21"/>
  <c r="CJ128" i="21" s="1"/>
  <c r="CQ128" i="21"/>
  <c r="AV128" i="21"/>
  <c r="BN128" i="21"/>
  <c r="BE128" i="21"/>
  <c r="AM128" i="21"/>
  <c r="AD128" i="21"/>
  <c r="M128" i="21"/>
  <c r="M138" i="21"/>
  <c r="CQ138" i="21"/>
  <c r="CZ138" i="21"/>
  <c r="BW138" i="21"/>
  <c r="BE138" i="21"/>
  <c r="AV138" i="21"/>
  <c r="CF138" i="21"/>
  <c r="CJ138" i="21" s="1"/>
  <c r="BN138" i="21"/>
  <c r="AM138" i="21"/>
  <c r="AD138" i="21"/>
  <c r="BW152" i="21"/>
  <c r="CF152" i="21"/>
  <c r="CZ152" i="21"/>
  <c r="CQ152" i="21"/>
  <c r="BN152" i="21"/>
  <c r="BE152" i="21"/>
  <c r="AV152" i="21"/>
  <c r="AM152" i="21"/>
  <c r="AD152" i="21"/>
  <c r="CA127" i="21"/>
  <c r="CL127" i="21"/>
  <c r="CU127" i="21"/>
  <c r="BI127" i="21"/>
  <c r="BR127" i="21"/>
  <c r="AZ127" i="21"/>
  <c r="AQ127" i="21"/>
  <c r="Y127" i="21"/>
  <c r="AH127" i="21"/>
  <c r="CO111" i="21"/>
  <c r="CD111" i="21"/>
  <c r="CX111" i="21"/>
  <c r="BU111" i="21"/>
  <c r="BC111" i="21"/>
  <c r="BL111" i="21"/>
  <c r="AT111" i="21"/>
  <c r="AK111" i="21"/>
  <c r="AB111" i="21"/>
  <c r="CU113" i="21"/>
  <c r="CL113" i="21"/>
  <c r="CA113" i="21"/>
  <c r="BR113" i="21"/>
  <c r="AZ113" i="21"/>
  <c r="BI113" i="21"/>
  <c r="AQ113" i="21"/>
  <c r="AH113" i="21"/>
  <c r="Y113" i="21"/>
  <c r="CY127" i="21"/>
  <c r="CE127" i="21"/>
  <c r="CP127" i="21"/>
  <c r="BV127" i="21"/>
  <c r="AU127" i="21"/>
  <c r="BM127" i="21"/>
  <c r="BD127" i="21"/>
  <c r="AL127" i="21"/>
  <c r="AC127" i="21"/>
  <c r="CA129" i="21"/>
  <c r="CL129" i="21"/>
  <c r="CU129" i="21"/>
  <c r="BI129" i="21"/>
  <c r="AZ129" i="21"/>
  <c r="AQ129" i="21"/>
  <c r="BR129" i="21"/>
  <c r="Y129" i="21"/>
  <c r="AH129" i="21"/>
  <c r="CQ139" i="21"/>
  <c r="CZ139" i="21"/>
  <c r="BW139" i="21"/>
  <c r="CF139" i="21"/>
  <c r="CJ139" i="21" s="1"/>
  <c r="BE139" i="21"/>
  <c r="AV139" i="21"/>
  <c r="BN139" i="21"/>
  <c r="AM139" i="21"/>
  <c r="AD139" i="21"/>
  <c r="M139" i="21"/>
  <c r="CZ156" i="21"/>
  <c r="CZ155" i="21" s="1"/>
  <c r="CF156" i="21"/>
  <c r="CF155" i="21" s="1"/>
  <c r="BW156" i="21"/>
  <c r="BW155" i="21" s="1"/>
  <c r="CQ156" i="21"/>
  <c r="CQ155" i="21" s="1"/>
  <c r="BN156" i="21"/>
  <c r="BN155" i="21" s="1"/>
  <c r="BE156" i="21"/>
  <c r="BE155" i="21" s="1"/>
  <c r="AV156" i="21"/>
  <c r="AV155" i="21" s="1"/>
  <c r="AM156" i="21"/>
  <c r="AM155" i="21" s="1"/>
  <c r="AD156" i="21"/>
  <c r="AD155" i="21" s="1"/>
  <c r="CZ162" i="21"/>
  <c r="M162" i="21"/>
  <c r="CF162" i="21"/>
  <c r="CJ162" i="21" s="1"/>
  <c r="BW162" i="21"/>
  <c r="CQ162" i="21"/>
  <c r="AV162" i="21"/>
  <c r="BN162" i="21"/>
  <c r="BE162" i="21"/>
  <c r="AM162" i="21"/>
  <c r="AD162" i="21"/>
  <c r="CF146" i="21"/>
  <c r="CF145" i="21" s="1"/>
  <c r="CJ145" i="21" s="1"/>
  <c r="CZ146" i="21"/>
  <c r="CZ145" i="21" s="1"/>
  <c r="CQ146" i="21"/>
  <c r="CQ145" i="21" s="1"/>
  <c r="BW146" i="21"/>
  <c r="BW145" i="21" s="1"/>
  <c r="BN146" i="21"/>
  <c r="BN145" i="21" s="1"/>
  <c r="BE146" i="21"/>
  <c r="BE145" i="21" s="1"/>
  <c r="AV146" i="21"/>
  <c r="AV145" i="21" s="1"/>
  <c r="AM146" i="21"/>
  <c r="AM145" i="21" s="1"/>
  <c r="AD146" i="21"/>
  <c r="AD145" i="21" s="1"/>
  <c r="CN108" i="21"/>
  <c r="CC108" i="21"/>
  <c r="CW108" i="21"/>
  <c r="BT108" i="21"/>
  <c r="BB108" i="21"/>
  <c r="BK108" i="21"/>
  <c r="AS108" i="21"/>
  <c r="AJ108" i="21"/>
  <c r="AA108" i="21"/>
  <c r="CN113" i="21"/>
  <c r="CC113" i="21"/>
  <c r="CW113" i="21"/>
  <c r="BT113" i="21"/>
  <c r="BB113" i="21"/>
  <c r="BK113" i="21"/>
  <c r="AS113" i="21"/>
  <c r="AJ113" i="21"/>
  <c r="AA113" i="21"/>
  <c r="CL124" i="21"/>
  <c r="CL123" i="21" s="1"/>
  <c r="CA124" i="21"/>
  <c r="CA123" i="21" s="1"/>
  <c r="CU124" i="21"/>
  <c r="CU123" i="21" s="1"/>
  <c r="BR124" i="21"/>
  <c r="BR123" i="21" s="1"/>
  <c r="BI124" i="21"/>
  <c r="BI123" i="21" s="1"/>
  <c r="AZ124" i="21"/>
  <c r="AZ123" i="21" s="1"/>
  <c r="AQ124" i="21"/>
  <c r="AQ123" i="21" s="1"/>
  <c r="Y124" i="21"/>
  <c r="Y123" i="21" s="1"/>
  <c r="AH124" i="21"/>
  <c r="AH123" i="21" s="1"/>
  <c r="CZ127" i="21"/>
  <c r="BW127" i="21"/>
  <c r="CF127" i="21"/>
  <c r="CQ127" i="21"/>
  <c r="AV127" i="21"/>
  <c r="BN127" i="21"/>
  <c r="BE127" i="21"/>
  <c r="AM127" i="21"/>
  <c r="AD127" i="21"/>
  <c r="M127" i="21"/>
  <c r="CB129" i="21"/>
  <c r="CM129" i="21"/>
  <c r="CV129" i="21"/>
  <c r="BJ129" i="21"/>
  <c r="BA129" i="21"/>
  <c r="AR129" i="21"/>
  <c r="BS129" i="21"/>
  <c r="AI129" i="21"/>
  <c r="Z129" i="21"/>
  <c r="M140" i="21"/>
  <c r="CZ140" i="21"/>
  <c r="CQ140" i="21"/>
  <c r="BW140" i="21"/>
  <c r="BE140" i="21"/>
  <c r="CF140" i="21"/>
  <c r="CJ140" i="21" s="1"/>
  <c r="AV140" i="21"/>
  <c r="BN140" i="21"/>
  <c r="AM140" i="21"/>
  <c r="AD140" i="21"/>
  <c r="CZ159" i="21"/>
  <c r="M159" i="21"/>
  <c r="CF159" i="21"/>
  <c r="BW159" i="21"/>
  <c r="CQ159" i="21"/>
  <c r="AV159" i="21"/>
  <c r="BN159" i="21"/>
  <c r="BE159" i="21"/>
  <c r="AM159" i="21"/>
  <c r="AD159" i="21"/>
  <c r="CM111" i="21"/>
  <c r="CB111" i="21"/>
  <c r="BS111" i="21"/>
  <c r="BA111" i="21"/>
  <c r="CV111" i="21"/>
  <c r="BJ111" i="21"/>
  <c r="AR111" i="21"/>
  <c r="AI111" i="21"/>
  <c r="Z111" i="21"/>
  <c r="CF143" i="21"/>
  <c r="CJ143" i="21" s="1"/>
  <c r="CQ143" i="21"/>
  <c r="BW143" i="21"/>
  <c r="BN143" i="21"/>
  <c r="BE143" i="21"/>
  <c r="CZ143" i="21"/>
  <c r="AV143" i="21"/>
  <c r="AM143" i="21"/>
  <c r="AD143" i="21"/>
  <c r="M143" i="21"/>
  <c r="CL108" i="21"/>
  <c r="CA108" i="21"/>
  <c r="CU108" i="21"/>
  <c r="BR108" i="21"/>
  <c r="AZ108" i="21"/>
  <c r="BI108" i="21"/>
  <c r="AQ108" i="21"/>
  <c r="AH108" i="21"/>
  <c r="Y108" i="21"/>
  <c r="CO128" i="21"/>
  <c r="CX128" i="21"/>
  <c r="BU128" i="21"/>
  <c r="CD128" i="21"/>
  <c r="BC128" i="21"/>
  <c r="AT128" i="21"/>
  <c r="BL128" i="21"/>
  <c r="AK128" i="21"/>
  <c r="AB128" i="21"/>
  <c r="CZ108" i="21"/>
  <c r="CQ108" i="21"/>
  <c r="CF108" i="21"/>
  <c r="CJ108" i="21" s="1"/>
  <c r="BW108" i="21"/>
  <c r="BE108" i="21"/>
  <c r="BN108" i="21"/>
  <c r="AD108" i="21"/>
  <c r="AV108" i="21"/>
  <c r="AM108" i="21"/>
  <c r="M108" i="21"/>
  <c r="CN110" i="21"/>
  <c r="CC110" i="21"/>
  <c r="CW110" i="21"/>
  <c r="BT110" i="21"/>
  <c r="BB110" i="21"/>
  <c r="BK110" i="21"/>
  <c r="AS110" i="21"/>
  <c r="AJ110" i="21"/>
  <c r="AA110" i="21"/>
  <c r="CP113" i="21"/>
  <c r="CE113" i="21"/>
  <c r="CY113" i="21"/>
  <c r="BV113" i="21"/>
  <c r="BD113" i="21"/>
  <c r="BM113" i="21"/>
  <c r="AU113" i="21"/>
  <c r="AL113" i="21"/>
  <c r="AC113" i="21"/>
  <c r="CY124" i="21"/>
  <c r="CY123" i="21" s="1"/>
  <c r="CP124" i="21"/>
  <c r="CP123" i="21" s="1"/>
  <c r="CE124" i="21"/>
  <c r="CE123" i="21" s="1"/>
  <c r="AU124" i="21"/>
  <c r="AU123" i="21" s="1"/>
  <c r="BV124" i="21"/>
  <c r="BV123" i="21" s="1"/>
  <c r="BM124" i="21"/>
  <c r="BM123" i="21" s="1"/>
  <c r="BD124" i="21"/>
  <c r="BD123" i="21" s="1"/>
  <c r="AL124" i="21"/>
  <c r="AL123" i="21" s="1"/>
  <c r="AC124" i="21"/>
  <c r="AC123" i="21" s="1"/>
  <c r="CA128" i="21"/>
  <c r="CL128" i="21"/>
  <c r="CU128" i="21"/>
  <c r="BI128" i="21"/>
  <c r="AZ128" i="21"/>
  <c r="BR128" i="21"/>
  <c r="AQ128" i="21"/>
  <c r="Y128" i="21"/>
  <c r="AH128" i="21"/>
  <c r="CN129" i="21"/>
  <c r="CW129" i="21"/>
  <c r="BB129" i="21"/>
  <c r="AS129" i="21"/>
  <c r="BT129" i="21"/>
  <c r="CC129" i="21"/>
  <c r="BK129" i="21"/>
  <c r="AJ129" i="21"/>
  <c r="AA129" i="21"/>
  <c r="CZ141" i="21"/>
  <c r="CQ141" i="21"/>
  <c r="BW141" i="21"/>
  <c r="BE141" i="21"/>
  <c r="AV141" i="21"/>
  <c r="CF141" i="21"/>
  <c r="CJ141" i="21" s="1"/>
  <c r="BN141" i="21"/>
  <c r="AM141" i="21"/>
  <c r="AD141" i="21"/>
  <c r="M141" i="21"/>
  <c r="CZ160" i="21"/>
  <c r="M160" i="21"/>
  <c r="CF160" i="21"/>
  <c r="CJ160" i="21" s="1"/>
  <c r="BW160" i="21"/>
  <c r="CQ160" i="21"/>
  <c r="AV160" i="21"/>
  <c r="BN160" i="21"/>
  <c r="BE160" i="21"/>
  <c r="AM160" i="21"/>
  <c r="AD160" i="21"/>
  <c r="CQ111" i="21"/>
  <c r="CF111" i="21"/>
  <c r="CZ111" i="21"/>
  <c r="BN111" i="21"/>
  <c r="BW111" i="21"/>
  <c r="BE111" i="21"/>
  <c r="AM111" i="21"/>
  <c r="AD111" i="21"/>
  <c r="AV111" i="21"/>
  <c r="CN128" i="21"/>
  <c r="CW128" i="21"/>
  <c r="CC128" i="21"/>
  <c r="BB128" i="21"/>
  <c r="BT128" i="21"/>
  <c r="AS128" i="21"/>
  <c r="BK128" i="21"/>
  <c r="AJ128" i="21"/>
  <c r="AA128" i="21"/>
  <c r="CP115" i="21"/>
  <c r="CE115" i="21"/>
  <c r="CY115" i="21"/>
  <c r="BV115" i="21"/>
  <c r="BD115" i="21"/>
  <c r="BM115" i="21"/>
  <c r="AU115" i="21"/>
  <c r="AL115" i="21"/>
  <c r="AC115" i="21"/>
  <c r="CF110" i="21"/>
  <c r="CJ110" i="21" s="1"/>
  <c r="CZ110" i="21"/>
  <c r="CQ110" i="21"/>
  <c r="BN110" i="21"/>
  <c r="BW110" i="21"/>
  <c r="BE110" i="21"/>
  <c r="AM110" i="21"/>
  <c r="AD110" i="21"/>
  <c r="AV110" i="21"/>
  <c r="M110" i="21"/>
  <c r="CN111" i="21"/>
  <c r="CC111" i="21"/>
  <c r="CW111" i="21"/>
  <c r="BT111" i="21"/>
  <c r="BB111" i="21"/>
  <c r="BK111" i="21"/>
  <c r="AS111" i="21"/>
  <c r="AJ111" i="21"/>
  <c r="AA111" i="21"/>
  <c r="CU115" i="21"/>
  <c r="CA115" i="21"/>
  <c r="CL115" i="21"/>
  <c r="BR115" i="21"/>
  <c r="AZ115" i="21"/>
  <c r="BI115" i="21"/>
  <c r="Y115" i="21"/>
  <c r="AQ115" i="21"/>
  <c r="AH115" i="21"/>
  <c r="CZ124" i="21"/>
  <c r="CZ123" i="21" s="1"/>
  <c r="BW124" i="21"/>
  <c r="BW123" i="21" s="1"/>
  <c r="CQ124" i="21"/>
  <c r="CQ123" i="21" s="1"/>
  <c r="CF124" i="21"/>
  <c r="CF123" i="21" s="1"/>
  <c r="CJ123" i="21" s="1"/>
  <c r="AV124" i="21"/>
  <c r="AV123" i="21" s="1"/>
  <c r="BN124" i="21"/>
  <c r="BN123" i="21" s="1"/>
  <c r="BE124" i="21"/>
  <c r="BE123" i="21" s="1"/>
  <c r="AM124" i="21"/>
  <c r="AM123" i="21" s="1"/>
  <c r="AD124" i="21"/>
  <c r="AD123" i="21" s="1"/>
  <c r="CB128" i="21"/>
  <c r="CM128" i="21"/>
  <c r="CV128" i="21"/>
  <c r="BJ128" i="21"/>
  <c r="BA128" i="21"/>
  <c r="BS128" i="21"/>
  <c r="AR128" i="21"/>
  <c r="AI128" i="21"/>
  <c r="Z128" i="21"/>
  <c r="CO129" i="21"/>
  <c r="CX129" i="21"/>
  <c r="BU129" i="21"/>
  <c r="CD129" i="21"/>
  <c r="BC129" i="21"/>
  <c r="AT129" i="21"/>
  <c r="BL129" i="21"/>
  <c r="AK129" i="21"/>
  <c r="AB129" i="21"/>
  <c r="CF142" i="21"/>
  <c r="CJ142" i="21" s="1"/>
  <c r="CQ142" i="21"/>
  <c r="CZ142" i="21"/>
  <c r="BW142" i="21"/>
  <c r="BE142" i="21"/>
  <c r="AV142" i="21"/>
  <c r="BN142" i="21"/>
  <c r="AM142" i="21"/>
  <c r="AD142" i="21"/>
  <c r="M142" i="21"/>
  <c r="CZ161" i="21"/>
  <c r="CF161" i="21"/>
  <c r="CJ161" i="21" s="1"/>
  <c r="BW161" i="21"/>
  <c r="CQ161" i="21"/>
  <c r="AV161" i="21"/>
  <c r="BN161" i="21"/>
  <c r="BE161" i="21"/>
  <c r="AM161" i="21"/>
  <c r="AD161" i="21"/>
  <c r="M161" i="21"/>
  <c r="BY62" i="21"/>
  <c r="BY91" i="21"/>
  <c r="BY117" i="21" s="1"/>
  <c r="BP91" i="21"/>
  <c r="BP117" i="21" s="1"/>
  <c r="U145" i="21"/>
  <c r="V145" i="21"/>
  <c r="V155" i="21"/>
  <c r="U155" i="21"/>
  <c r="U126" i="21"/>
  <c r="V126" i="21"/>
  <c r="K117" i="21"/>
  <c r="U123" i="21"/>
  <c r="V123" i="21"/>
  <c r="CH131" i="19"/>
  <c r="CG87" i="8"/>
  <c r="K39" i="8"/>
  <c r="K72" i="8"/>
  <c r="K88" i="8"/>
  <c r="K87" i="8"/>
  <c r="BO91" i="8"/>
  <c r="BO90" i="8"/>
  <c r="AE88" i="8"/>
  <c r="AE87" i="8"/>
  <c r="U92" i="8"/>
  <c r="AN91" i="8"/>
  <c r="AN92" i="8" s="1"/>
  <c r="AN90" i="8"/>
  <c r="S111" i="21"/>
  <c r="O111" i="21"/>
  <c r="S116" i="21"/>
  <c r="O116" i="21"/>
  <c r="R111" i="21"/>
  <c r="P111" i="21"/>
  <c r="Q111" i="21"/>
  <c r="BO117" i="21"/>
  <c r="BX117" i="21"/>
  <c r="T111" i="21"/>
  <c r="W111" i="21" s="1"/>
  <c r="I109" i="21"/>
  <c r="I114" i="21"/>
  <c r="H114" i="21"/>
  <c r="E114" i="21"/>
  <c r="G109" i="21"/>
  <c r="J114" i="21"/>
  <c r="J109" i="21"/>
  <c r="E109" i="21"/>
  <c r="CG91" i="8" l="1"/>
  <c r="CI91" i="8" s="1"/>
  <c r="CG90" i="8"/>
  <c r="BO92" i="8"/>
  <c r="BQ91" i="8"/>
  <c r="BQ95" i="8" s="1"/>
  <c r="BP95" i="8"/>
  <c r="CI72" i="8"/>
  <c r="AU126" i="21"/>
  <c r="AU131" i="21" s="1"/>
  <c r="AD126" i="21"/>
  <c r="AD131" i="21" s="1"/>
  <c r="CZ126" i="21"/>
  <c r="AM126" i="21"/>
  <c r="BD126" i="21"/>
  <c r="BD131" i="21" s="1"/>
  <c r="BM126" i="21"/>
  <c r="BM131" i="21" s="1"/>
  <c r="BW126" i="21"/>
  <c r="BW131" i="21" s="1"/>
  <c r="CQ176" i="21"/>
  <c r="AV176" i="21"/>
  <c r="BN168" i="21"/>
  <c r="BN176" i="21"/>
  <c r="K91" i="8"/>
  <c r="M88" i="8"/>
  <c r="K77" i="8"/>
  <c r="M72" i="8"/>
  <c r="K40" i="8"/>
  <c r="M39" i="8"/>
  <c r="CZ168" i="21"/>
  <c r="CP126" i="21"/>
  <c r="CP131" i="21" s="1"/>
  <c r="BW168" i="21"/>
  <c r="BE176" i="21"/>
  <c r="AD176" i="21"/>
  <c r="CQ168" i="21"/>
  <c r="AD168" i="21"/>
  <c r="CF168" i="21"/>
  <c r="BW176" i="21"/>
  <c r="BE168" i="21"/>
  <c r="AL126" i="21"/>
  <c r="AL131" i="21" s="1"/>
  <c r="CF176" i="21"/>
  <c r="CJ176" i="21" s="1"/>
  <c r="CJ177" i="21"/>
  <c r="AV168" i="21"/>
  <c r="CQ126" i="21"/>
  <c r="CQ131" i="21" s="1"/>
  <c r="CZ176" i="21"/>
  <c r="AM176" i="21"/>
  <c r="AM168" i="21"/>
  <c r="AH126" i="21"/>
  <c r="AH131" i="21" s="1"/>
  <c r="CA126" i="21"/>
  <c r="CA131" i="21" s="1"/>
  <c r="BL126" i="21"/>
  <c r="CV126" i="21"/>
  <c r="AV150" i="21"/>
  <c r="AD136" i="21"/>
  <c r="AD148" i="21" s="1"/>
  <c r="BT126" i="21"/>
  <c r="Y126" i="21"/>
  <c r="Y131" i="21" s="1"/>
  <c r="CO126" i="21"/>
  <c r="CM126" i="21"/>
  <c r="BE150" i="21"/>
  <c r="CY126" i="21"/>
  <c r="CY131" i="21" s="1"/>
  <c r="AV158" i="21"/>
  <c r="AV164" i="21" s="1"/>
  <c r="CJ155" i="21"/>
  <c r="AM136" i="21"/>
  <c r="AM148" i="21" s="1"/>
  <c r="BW158" i="21"/>
  <c r="BW164" i="21" s="1"/>
  <c r="CZ131" i="21"/>
  <c r="BV126" i="21"/>
  <c r="BV131" i="21" s="1"/>
  <c r="AQ126" i="21"/>
  <c r="AQ131" i="21" s="1"/>
  <c r="AT126" i="21"/>
  <c r="Z126" i="21"/>
  <c r="CB126" i="21"/>
  <c r="BN150" i="21"/>
  <c r="BN136" i="21"/>
  <c r="BN148" i="21" s="1"/>
  <c r="AA126" i="21"/>
  <c r="CN126" i="21"/>
  <c r="CZ109" i="21"/>
  <c r="CQ109" i="21"/>
  <c r="CF109" i="21"/>
  <c r="CJ109" i="21" s="1"/>
  <c r="BW109" i="21"/>
  <c r="BE109" i="21"/>
  <c r="BN109" i="21"/>
  <c r="AD109" i="21"/>
  <c r="AV109" i="21"/>
  <c r="AM109" i="21"/>
  <c r="M109" i="21"/>
  <c r="CF158" i="21"/>
  <c r="CJ158" i="21" s="1"/>
  <c r="CJ159" i="21"/>
  <c r="AM131" i="21"/>
  <c r="AZ126" i="21"/>
  <c r="AZ131" i="21" s="1"/>
  <c r="BC126" i="21"/>
  <c r="AI126" i="21"/>
  <c r="CQ150" i="21"/>
  <c r="CF136" i="21"/>
  <c r="CJ137" i="21"/>
  <c r="AJ126" i="21"/>
  <c r="AD158" i="21"/>
  <c r="AD164" i="21" s="1"/>
  <c r="BE126" i="21"/>
  <c r="BE131" i="21" s="1"/>
  <c r="CE126" i="21"/>
  <c r="CE131" i="21" s="1"/>
  <c r="BR126" i="21"/>
  <c r="BR131" i="21" s="1"/>
  <c r="CD126" i="21"/>
  <c r="AR126" i="21"/>
  <c r="CZ150" i="21"/>
  <c r="AV136" i="21"/>
  <c r="AV148" i="21" s="1"/>
  <c r="BK126" i="21"/>
  <c r="CF126" i="21"/>
  <c r="CJ127" i="21"/>
  <c r="CQ136" i="21"/>
  <c r="CQ148" i="21" s="1"/>
  <c r="CW126" i="21"/>
  <c r="CN109" i="21"/>
  <c r="CC109" i="21"/>
  <c r="CW109" i="21"/>
  <c r="BT109" i="21"/>
  <c r="BB109" i="21"/>
  <c r="BK109" i="21"/>
  <c r="AS109" i="21"/>
  <c r="AJ109" i="21"/>
  <c r="AA109" i="21"/>
  <c r="CO114" i="21"/>
  <c r="CD114" i="21"/>
  <c r="CX114" i="21"/>
  <c r="BU114" i="21"/>
  <c r="BC114" i="21"/>
  <c r="BL114" i="21"/>
  <c r="AT114" i="21"/>
  <c r="AK114" i="21"/>
  <c r="AB114" i="21"/>
  <c r="CP114" i="21"/>
  <c r="CE114" i="21"/>
  <c r="CY114" i="21"/>
  <c r="BV114" i="21"/>
  <c r="BD114" i="21"/>
  <c r="BM114" i="21"/>
  <c r="AU114" i="21"/>
  <c r="AL114" i="21"/>
  <c r="AC114" i="21"/>
  <c r="AM158" i="21"/>
  <c r="AM164" i="21" s="1"/>
  <c r="CZ158" i="21"/>
  <c r="CZ164" i="21" s="1"/>
  <c r="BN126" i="21"/>
  <c r="BN131" i="21" s="1"/>
  <c r="AC126" i="21"/>
  <c r="AC131" i="21" s="1"/>
  <c r="BI126" i="21"/>
  <c r="BI131" i="21" s="1"/>
  <c r="BU126" i="21"/>
  <c r="BA126" i="21"/>
  <c r="CF150" i="21"/>
  <c r="CJ150" i="21" s="1"/>
  <c r="BE136" i="21"/>
  <c r="BE148" i="21" s="1"/>
  <c r="AS126" i="21"/>
  <c r="CQ114" i="21"/>
  <c r="CF114" i="21"/>
  <c r="CZ114" i="21"/>
  <c r="BW114" i="21"/>
  <c r="BE114" i="21"/>
  <c r="BN114" i="21"/>
  <c r="AM114" i="21"/>
  <c r="AD114" i="21"/>
  <c r="AV114" i="21"/>
  <c r="CQ158" i="21"/>
  <c r="CQ164" i="21" s="1"/>
  <c r="CE109" i="21"/>
  <c r="CY109" i="21"/>
  <c r="BM109" i="21"/>
  <c r="CP109" i="21"/>
  <c r="BV109" i="21"/>
  <c r="BD109" i="21"/>
  <c r="AL109" i="21"/>
  <c r="AC109" i="21"/>
  <c r="AU109" i="21"/>
  <c r="BE158" i="21"/>
  <c r="BE164" i="21" s="1"/>
  <c r="AV126" i="21"/>
  <c r="AV131" i="21" s="1"/>
  <c r="CU126" i="21"/>
  <c r="CU131" i="21" s="1"/>
  <c r="AB126" i="21"/>
  <c r="CX126" i="21"/>
  <c r="BS126" i="21"/>
  <c r="AD150" i="21"/>
  <c r="BW150" i="21"/>
  <c r="BW136" i="21"/>
  <c r="BW148" i="21" s="1"/>
  <c r="CC126" i="21"/>
  <c r="CU114" i="21"/>
  <c r="CL114" i="21"/>
  <c r="CA114" i="21"/>
  <c r="BR114" i="21"/>
  <c r="AZ114" i="21"/>
  <c r="BI114" i="21"/>
  <c r="AQ114" i="21"/>
  <c r="AH114" i="21"/>
  <c r="Y114" i="21"/>
  <c r="CL109" i="21"/>
  <c r="CA109" i="21"/>
  <c r="CU109" i="21"/>
  <c r="BR109" i="21"/>
  <c r="AZ109" i="21"/>
  <c r="BI109" i="21"/>
  <c r="AQ109" i="21"/>
  <c r="AH109" i="21"/>
  <c r="Y109" i="21"/>
  <c r="BN158" i="21"/>
  <c r="BN164" i="21" s="1"/>
  <c r="CL126" i="21"/>
  <c r="CL131" i="21" s="1"/>
  <c r="AK126" i="21"/>
  <c r="BJ126" i="21"/>
  <c r="AM150" i="21"/>
  <c r="CZ136" i="21"/>
  <c r="CZ148" i="21" s="1"/>
  <c r="BB126" i="21"/>
  <c r="CG117" i="21"/>
  <c r="CS39" i="21"/>
  <c r="CS6" i="21"/>
  <c r="CS12" i="21"/>
  <c r="CH91" i="21"/>
  <c r="CH117" i="21" s="1"/>
  <c r="BG91" i="21"/>
  <c r="BG117" i="21" s="1"/>
  <c r="BF118" i="21"/>
  <c r="BG92" i="21"/>
  <c r="BG118" i="21" s="1"/>
  <c r="U118" i="21"/>
  <c r="V92" i="21"/>
  <c r="V118" i="21" s="1"/>
  <c r="V20" i="21"/>
  <c r="V16" i="21"/>
  <c r="U150" i="21"/>
  <c r="AF23" i="21"/>
  <c r="AF26" i="21"/>
  <c r="AF29" i="21"/>
  <c r="AF38" i="21"/>
  <c r="V131" i="21"/>
  <c r="V8" i="21"/>
  <c r="U131" i="21"/>
  <c r="V158" i="21"/>
  <c r="V136" i="21"/>
  <c r="U158" i="21"/>
  <c r="U164" i="21" s="1"/>
  <c r="U136" i="21"/>
  <c r="AF20" i="21"/>
  <c r="AF16" i="21"/>
  <c r="AF39" i="21"/>
  <c r="V176" i="21"/>
  <c r="AF6" i="21"/>
  <c r="AF12" i="21"/>
  <c r="U168" i="21"/>
  <c r="AO20" i="21"/>
  <c r="AO16" i="21"/>
  <c r="AO39" i="21"/>
  <c r="U176" i="21"/>
  <c r="V150" i="21"/>
  <c r="V6" i="21"/>
  <c r="V12" i="21"/>
  <c r="K90" i="8"/>
  <c r="CG92" i="8"/>
  <c r="K98" i="8"/>
  <c r="M98" i="8" s="1"/>
  <c r="K92" i="8"/>
  <c r="K94" i="8"/>
  <c r="K120" i="8" s="1"/>
  <c r="AE91" i="8"/>
  <c r="AE92" i="8" s="1"/>
  <c r="AE90" i="8"/>
  <c r="BF117" i="21"/>
  <c r="S195" i="21"/>
  <c r="S191" i="21"/>
  <c r="T187" i="21"/>
  <c r="W187" i="21" s="1"/>
  <c r="S187" i="21"/>
  <c r="T186" i="21"/>
  <c r="W186" i="21" s="1"/>
  <c r="S186" i="21"/>
  <c r="T182" i="21"/>
  <c r="W182" i="21" s="1"/>
  <c r="S182" i="21"/>
  <c r="T181" i="21"/>
  <c r="W181" i="21" s="1"/>
  <c r="S181" i="21"/>
  <c r="T180" i="21"/>
  <c r="W180" i="21" s="1"/>
  <c r="S180" i="21"/>
  <c r="T178" i="21"/>
  <c r="W178" i="21" s="1"/>
  <c r="S178" i="21"/>
  <c r="T177" i="21"/>
  <c r="W177" i="21" s="1"/>
  <c r="S177" i="21"/>
  <c r="T170" i="21"/>
  <c r="W170" i="21" s="1"/>
  <c r="S170" i="21"/>
  <c r="T169" i="21"/>
  <c r="S169" i="21"/>
  <c r="T162" i="21"/>
  <c r="W162" i="21" s="1"/>
  <c r="S162" i="21"/>
  <c r="T161" i="21"/>
  <c r="W161" i="21" s="1"/>
  <c r="S161" i="21"/>
  <c r="T160" i="21"/>
  <c r="W160" i="21" s="1"/>
  <c r="S160" i="21"/>
  <c r="T159" i="21"/>
  <c r="W159" i="21" s="1"/>
  <c r="S159" i="21"/>
  <c r="T156" i="21"/>
  <c r="S156" i="21"/>
  <c r="S155" i="21" s="1"/>
  <c r="T140" i="21"/>
  <c r="W140" i="21" s="1"/>
  <c r="T152" i="21"/>
  <c r="S152" i="21"/>
  <c r="T151" i="21"/>
  <c r="S151" i="21"/>
  <c r="T146" i="21"/>
  <c r="S146" i="21"/>
  <c r="S145" i="21" s="1"/>
  <c r="T143" i="21"/>
  <c r="W143" i="21" s="1"/>
  <c r="S143" i="21"/>
  <c r="T142" i="21"/>
  <c r="W142" i="21" s="1"/>
  <c r="S142" i="21"/>
  <c r="T141" i="21"/>
  <c r="W141" i="21" s="1"/>
  <c r="S141" i="21"/>
  <c r="S140" i="21"/>
  <c r="T139" i="21"/>
  <c r="W139" i="21" s="1"/>
  <c r="S139" i="21"/>
  <c r="T138" i="21"/>
  <c r="W138" i="21" s="1"/>
  <c r="S138" i="21"/>
  <c r="T137" i="21"/>
  <c r="W137" i="21" s="1"/>
  <c r="S137" i="21"/>
  <c r="T129" i="21"/>
  <c r="W129" i="21" s="1"/>
  <c r="S129" i="21"/>
  <c r="T128" i="21"/>
  <c r="W128" i="21" s="1"/>
  <c r="S128" i="21"/>
  <c r="T127" i="21"/>
  <c r="W127" i="21" s="1"/>
  <c r="S127" i="21"/>
  <c r="T124" i="21"/>
  <c r="S124" i="21"/>
  <c r="S123" i="21" s="1"/>
  <c r="T115" i="21"/>
  <c r="S115" i="21"/>
  <c r="T113" i="21"/>
  <c r="S113" i="21"/>
  <c r="T110" i="21"/>
  <c r="W110" i="21" s="1"/>
  <c r="S110" i="21"/>
  <c r="T108" i="21"/>
  <c r="W108" i="21" s="1"/>
  <c r="S108" i="21"/>
  <c r="AV5" i="21"/>
  <c r="S194" i="21"/>
  <c r="S190" i="21"/>
  <c r="T179" i="21"/>
  <c r="S118" i="21"/>
  <c r="S117" i="21"/>
  <c r="I196" i="21"/>
  <c r="I192" i="21"/>
  <c r="J176" i="21"/>
  <c r="M176" i="21" s="1"/>
  <c r="I176" i="21"/>
  <c r="I168" i="21"/>
  <c r="I158" i="21"/>
  <c r="J155" i="21"/>
  <c r="M155" i="21" s="1"/>
  <c r="I155" i="21"/>
  <c r="J150" i="21"/>
  <c r="M150" i="21" s="1"/>
  <c r="I150" i="21"/>
  <c r="J145" i="21"/>
  <c r="M145" i="21" s="1"/>
  <c r="I145" i="21"/>
  <c r="J136" i="21"/>
  <c r="M136" i="21" s="1"/>
  <c r="I136" i="21"/>
  <c r="I126" i="21"/>
  <c r="I123" i="21"/>
  <c r="I96" i="21"/>
  <c r="I104" i="21" s="1"/>
  <c r="HB195" i="14"/>
  <c r="GP195" i="14"/>
  <c r="GP194" i="14"/>
  <c r="HB191" i="14"/>
  <c r="GP191" i="14"/>
  <c r="GP190" i="14"/>
  <c r="HB187" i="14"/>
  <c r="HA187" i="14"/>
  <c r="GZ187" i="14"/>
  <c r="GY187" i="14"/>
  <c r="GX187" i="14"/>
  <c r="GW187" i="14"/>
  <c r="GV187" i="14"/>
  <c r="GU187" i="14"/>
  <c r="GT187" i="14"/>
  <c r="GS187" i="14"/>
  <c r="GR187" i="14"/>
  <c r="GQ187" i="14"/>
  <c r="GP187" i="14"/>
  <c r="HB186" i="14"/>
  <c r="HA186" i="14"/>
  <c r="GZ186" i="14"/>
  <c r="GY186" i="14"/>
  <c r="GX186" i="14"/>
  <c r="GW186" i="14"/>
  <c r="GV186" i="14"/>
  <c r="GU186" i="14"/>
  <c r="GT186" i="14"/>
  <c r="GS186" i="14"/>
  <c r="GR186" i="14"/>
  <c r="GQ186" i="14"/>
  <c r="GP186" i="14"/>
  <c r="HB182" i="14"/>
  <c r="HA182" i="14"/>
  <c r="GZ182" i="14"/>
  <c r="GY182" i="14"/>
  <c r="GX182" i="14"/>
  <c r="GW182" i="14"/>
  <c r="GV182" i="14"/>
  <c r="GU182" i="14"/>
  <c r="GT182" i="14"/>
  <c r="GS182" i="14"/>
  <c r="GR182" i="14"/>
  <c r="GQ182" i="14"/>
  <c r="GP182" i="14"/>
  <c r="HB181" i="14"/>
  <c r="HA181" i="14"/>
  <c r="GZ181" i="14"/>
  <c r="GY181" i="14"/>
  <c r="GX181" i="14"/>
  <c r="GW181" i="14"/>
  <c r="GV181" i="14"/>
  <c r="GU181" i="14"/>
  <c r="GT181" i="14"/>
  <c r="GS181" i="14"/>
  <c r="GR181" i="14"/>
  <c r="GQ181" i="14"/>
  <c r="GP181" i="14"/>
  <c r="HB180" i="14"/>
  <c r="HA180" i="14"/>
  <c r="GZ180" i="14"/>
  <c r="GY180" i="14"/>
  <c r="GX180" i="14"/>
  <c r="GW180" i="14"/>
  <c r="GV180" i="14"/>
  <c r="GU180" i="14"/>
  <c r="GT180" i="14"/>
  <c r="GS180" i="14"/>
  <c r="GR180" i="14"/>
  <c r="GQ180" i="14"/>
  <c r="GP180" i="14"/>
  <c r="GV179" i="14"/>
  <c r="HB178" i="14"/>
  <c r="HA178" i="14"/>
  <c r="GZ178" i="14"/>
  <c r="GY178" i="14"/>
  <c r="GX178" i="14"/>
  <c r="GW178" i="14"/>
  <c r="GV178" i="14"/>
  <c r="GU178" i="14"/>
  <c r="GT178" i="14"/>
  <c r="GS178" i="14"/>
  <c r="GR178" i="14"/>
  <c r="GQ178" i="14"/>
  <c r="GP178" i="14"/>
  <c r="HB177" i="14"/>
  <c r="HA177" i="14"/>
  <c r="GZ177" i="14"/>
  <c r="GY177" i="14"/>
  <c r="GX177" i="14"/>
  <c r="GW177" i="14"/>
  <c r="GV177" i="14"/>
  <c r="GU177" i="14"/>
  <c r="GT177" i="14"/>
  <c r="GS177" i="14"/>
  <c r="GR177" i="14"/>
  <c r="GQ177" i="14"/>
  <c r="GP177" i="14"/>
  <c r="HB170" i="14"/>
  <c r="HA170" i="14"/>
  <c r="GZ170" i="14"/>
  <c r="GY170" i="14"/>
  <c r="GX170" i="14"/>
  <c r="GW170" i="14"/>
  <c r="GV170" i="14"/>
  <c r="GU170" i="14"/>
  <c r="GT170" i="14"/>
  <c r="GS170" i="14"/>
  <c r="GR170" i="14"/>
  <c r="GQ170" i="14"/>
  <c r="GP170" i="14"/>
  <c r="HB169" i="14"/>
  <c r="HA169" i="14"/>
  <c r="GZ169" i="14"/>
  <c r="GY169" i="14"/>
  <c r="GX169" i="14"/>
  <c r="GW169" i="14"/>
  <c r="GV169" i="14"/>
  <c r="GU169" i="14"/>
  <c r="GT169" i="14"/>
  <c r="GS169" i="14"/>
  <c r="GR169" i="14"/>
  <c r="GQ169" i="14"/>
  <c r="GP169" i="14"/>
  <c r="HB162" i="14"/>
  <c r="HA162" i="14"/>
  <c r="GZ162" i="14"/>
  <c r="GY162" i="14"/>
  <c r="GX162" i="14"/>
  <c r="GW162" i="14"/>
  <c r="GV162" i="14"/>
  <c r="GU162" i="14"/>
  <c r="GT162" i="14"/>
  <c r="GS162" i="14"/>
  <c r="GR162" i="14"/>
  <c r="GQ162" i="14"/>
  <c r="GP162" i="14"/>
  <c r="HB161" i="14"/>
  <c r="HA161" i="14"/>
  <c r="GZ161" i="14"/>
  <c r="GY161" i="14"/>
  <c r="GX161" i="14"/>
  <c r="GW161" i="14"/>
  <c r="GV161" i="14"/>
  <c r="GU161" i="14"/>
  <c r="GT161" i="14"/>
  <c r="GS161" i="14"/>
  <c r="GR161" i="14"/>
  <c r="GQ161" i="14"/>
  <c r="GP161" i="14"/>
  <c r="HB160" i="14"/>
  <c r="HA160" i="14"/>
  <c r="GZ160" i="14"/>
  <c r="GY160" i="14"/>
  <c r="GX160" i="14"/>
  <c r="GW160" i="14"/>
  <c r="GV160" i="14"/>
  <c r="GU160" i="14"/>
  <c r="GT160" i="14"/>
  <c r="GS160" i="14"/>
  <c r="GR160" i="14"/>
  <c r="GQ160" i="14"/>
  <c r="GP160" i="14"/>
  <c r="HB159" i="14"/>
  <c r="HA159" i="14"/>
  <c r="GZ159" i="14"/>
  <c r="GY159" i="14"/>
  <c r="GX159" i="14"/>
  <c r="GW159" i="14"/>
  <c r="GV159" i="14"/>
  <c r="GU159" i="14"/>
  <c r="GT159" i="14"/>
  <c r="GS159" i="14"/>
  <c r="GR159" i="14"/>
  <c r="GQ159" i="14"/>
  <c r="GP159" i="14"/>
  <c r="HB156" i="14"/>
  <c r="HB155" i="14" s="1"/>
  <c r="HA156" i="14"/>
  <c r="HA155" i="14" s="1"/>
  <c r="GZ156" i="14"/>
  <c r="GZ155" i="14" s="1"/>
  <c r="GY156" i="14"/>
  <c r="GY155" i="14" s="1"/>
  <c r="GX156" i="14"/>
  <c r="GX155" i="14" s="1"/>
  <c r="GW156" i="14"/>
  <c r="GW155" i="14" s="1"/>
  <c r="GV156" i="14"/>
  <c r="GV155" i="14" s="1"/>
  <c r="GU156" i="14"/>
  <c r="GU155" i="14" s="1"/>
  <c r="GT156" i="14"/>
  <c r="GT155" i="14" s="1"/>
  <c r="GS156" i="14"/>
  <c r="GS155" i="14" s="1"/>
  <c r="GR156" i="14"/>
  <c r="GR155" i="14" s="1"/>
  <c r="GQ156" i="14"/>
  <c r="GQ155" i="14" s="1"/>
  <c r="GP156" i="14"/>
  <c r="GP155" i="14" s="1"/>
  <c r="HB152" i="14"/>
  <c r="HA152" i="14"/>
  <c r="GZ152" i="14"/>
  <c r="GY152" i="14"/>
  <c r="GX152" i="14"/>
  <c r="GW152" i="14"/>
  <c r="GV152" i="14"/>
  <c r="GU152" i="14"/>
  <c r="GT152" i="14"/>
  <c r="GS152" i="14"/>
  <c r="GR152" i="14"/>
  <c r="GQ152" i="14"/>
  <c r="GP152" i="14"/>
  <c r="HB151" i="14"/>
  <c r="HA151" i="14"/>
  <c r="GZ151" i="14"/>
  <c r="GY151" i="14"/>
  <c r="GX151" i="14"/>
  <c r="GW151" i="14"/>
  <c r="GV151" i="14"/>
  <c r="GU151" i="14"/>
  <c r="GT151" i="14"/>
  <c r="GS151" i="14"/>
  <c r="GR151" i="14"/>
  <c r="GQ151" i="14"/>
  <c r="GP151" i="14"/>
  <c r="HB146" i="14"/>
  <c r="HB145" i="14" s="1"/>
  <c r="HA146" i="14"/>
  <c r="HA145" i="14" s="1"/>
  <c r="GZ146" i="14"/>
  <c r="GZ145" i="14" s="1"/>
  <c r="GY146" i="14"/>
  <c r="GY145" i="14" s="1"/>
  <c r="GX146" i="14"/>
  <c r="GX145" i="14" s="1"/>
  <c r="GW146" i="14"/>
  <c r="GW145" i="14" s="1"/>
  <c r="GV146" i="14"/>
  <c r="GV145" i="14" s="1"/>
  <c r="GU146" i="14"/>
  <c r="GU145" i="14" s="1"/>
  <c r="GT146" i="14"/>
  <c r="GT145" i="14" s="1"/>
  <c r="GS146" i="14"/>
  <c r="GS145" i="14" s="1"/>
  <c r="GR146" i="14"/>
  <c r="GR145" i="14" s="1"/>
  <c r="GQ146" i="14"/>
  <c r="GQ145" i="14" s="1"/>
  <c r="GP146" i="14"/>
  <c r="GP145" i="14" s="1"/>
  <c r="HB143" i="14"/>
  <c r="HA143" i="14"/>
  <c r="GZ143" i="14"/>
  <c r="GY143" i="14"/>
  <c r="GX143" i="14"/>
  <c r="GW143" i="14"/>
  <c r="GV143" i="14"/>
  <c r="GU143" i="14"/>
  <c r="GT143" i="14"/>
  <c r="GS143" i="14"/>
  <c r="GR143" i="14"/>
  <c r="GQ143" i="14"/>
  <c r="GP143" i="14"/>
  <c r="HB142" i="14"/>
  <c r="HA142" i="14"/>
  <c r="GZ142" i="14"/>
  <c r="GY142" i="14"/>
  <c r="GX142" i="14"/>
  <c r="GW142" i="14"/>
  <c r="GV142" i="14"/>
  <c r="GU142" i="14"/>
  <c r="GT142" i="14"/>
  <c r="GS142" i="14"/>
  <c r="GR142" i="14"/>
  <c r="GQ142" i="14"/>
  <c r="GP142" i="14"/>
  <c r="HB141" i="14"/>
  <c r="HA141" i="14"/>
  <c r="GZ141" i="14"/>
  <c r="GY141" i="14"/>
  <c r="GX141" i="14"/>
  <c r="GW141" i="14"/>
  <c r="GV141" i="14"/>
  <c r="GU141" i="14"/>
  <c r="GT141" i="14"/>
  <c r="GS141" i="14"/>
  <c r="GR141" i="14"/>
  <c r="GQ141" i="14"/>
  <c r="GP141" i="14"/>
  <c r="HB140" i="14"/>
  <c r="HA140" i="14"/>
  <c r="GZ140" i="14"/>
  <c r="GY140" i="14"/>
  <c r="GX140" i="14"/>
  <c r="GW140" i="14"/>
  <c r="GV140" i="14"/>
  <c r="GU140" i="14"/>
  <c r="GT140" i="14"/>
  <c r="GS140" i="14"/>
  <c r="GR140" i="14"/>
  <c r="GQ140" i="14"/>
  <c r="GP140" i="14"/>
  <c r="HB139" i="14"/>
  <c r="HA139" i="14"/>
  <c r="GZ139" i="14"/>
  <c r="GY139" i="14"/>
  <c r="GX139" i="14"/>
  <c r="GW139" i="14"/>
  <c r="GV139" i="14"/>
  <c r="GU139" i="14"/>
  <c r="GT139" i="14"/>
  <c r="GS139" i="14"/>
  <c r="GR139" i="14"/>
  <c r="GQ139" i="14"/>
  <c r="GP139" i="14"/>
  <c r="HB138" i="14"/>
  <c r="HA138" i="14"/>
  <c r="GZ138" i="14"/>
  <c r="GY138" i="14"/>
  <c r="GX138" i="14"/>
  <c r="GW138" i="14"/>
  <c r="GV138" i="14"/>
  <c r="GU138" i="14"/>
  <c r="GT138" i="14"/>
  <c r="GS138" i="14"/>
  <c r="GR138" i="14"/>
  <c r="GQ138" i="14"/>
  <c r="GP138" i="14"/>
  <c r="HB137" i="14"/>
  <c r="HA137" i="14"/>
  <c r="GZ137" i="14"/>
  <c r="GY137" i="14"/>
  <c r="GX137" i="14"/>
  <c r="GW137" i="14"/>
  <c r="GV137" i="14"/>
  <c r="GU137" i="14"/>
  <c r="GT137" i="14"/>
  <c r="GS137" i="14"/>
  <c r="GR137" i="14"/>
  <c r="GQ137" i="14"/>
  <c r="GP137" i="14"/>
  <c r="HB129" i="14"/>
  <c r="HA129" i="14"/>
  <c r="GZ129" i="14"/>
  <c r="GY129" i="14"/>
  <c r="GX129" i="14"/>
  <c r="GW129" i="14"/>
  <c r="GV129" i="14"/>
  <c r="GU129" i="14"/>
  <c r="GT129" i="14"/>
  <c r="GS129" i="14"/>
  <c r="GR129" i="14"/>
  <c r="GQ129" i="14"/>
  <c r="GP129" i="14"/>
  <c r="HB128" i="14"/>
  <c r="HA128" i="14"/>
  <c r="GZ128" i="14"/>
  <c r="GY128" i="14"/>
  <c r="GX128" i="14"/>
  <c r="GW128" i="14"/>
  <c r="GV128" i="14"/>
  <c r="GU128" i="14"/>
  <c r="GT128" i="14"/>
  <c r="GS128" i="14"/>
  <c r="GR128" i="14"/>
  <c r="GQ128" i="14"/>
  <c r="GP128" i="14"/>
  <c r="HB127" i="14"/>
  <c r="HA127" i="14"/>
  <c r="GZ127" i="14"/>
  <c r="GY127" i="14"/>
  <c r="GX127" i="14"/>
  <c r="GW127" i="14"/>
  <c r="GV127" i="14"/>
  <c r="GU127" i="14"/>
  <c r="GT127" i="14"/>
  <c r="GS127" i="14"/>
  <c r="GR127" i="14"/>
  <c r="GQ127" i="14"/>
  <c r="GP127" i="14"/>
  <c r="HB124" i="14"/>
  <c r="HB123" i="14" s="1"/>
  <c r="HA124" i="14"/>
  <c r="HA123" i="14" s="1"/>
  <c r="GZ124" i="14"/>
  <c r="GZ123" i="14" s="1"/>
  <c r="GY124" i="14"/>
  <c r="GY123" i="14" s="1"/>
  <c r="GQ124" i="14"/>
  <c r="GQ123" i="14" s="1"/>
  <c r="GP124" i="14"/>
  <c r="GP123" i="14" s="1"/>
  <c r="GP118" i="14"/>
  <c r="GP117" i="14"/>
  <c r="HB116" i="14"/>
  <c r="HA116" i="14"/>
  <c r="GZ116" i="14"/>
  <c r="GY116" i="14"/>
  <c r="GX116" i="14"/>
  <c r="GW116" i="14"/>
  <c r="GV116" i="14"/>
  <c r="GQ116" i="14"/>
  <c r="GP116" i="14"/>
  <c r="HB115" i="14"/>
  <c r="HA115" i="14"/>
  <c r="GZ115" i="14"/>
  <c r="GY115" i="14"/>
  <c r="GX115" i="14"/>
  <c r="GW115" i="14"/>
  <c r="GV115" i="14"/>
  <c r="GU115" i="14"/>
  <c r="GT115" i="14"/>
  <c r="GS115" i="14"/>
  <c r="GR115" i="14"/>
  <c r="GQ115" i="14"/>
  <c r="GP115" i="14"/>
  <c r="HB113" i="14"/>
  <c r="HA113" i="14"/>
  <c r="GZ113" i="14"/>
  <c r="GY113" i="14"/>
  <c r="GX113" i="14"/>
  <c r="GW113" i="14"/>
  <c r="GV113" i="14"/>
  <c r="GU113" i="14"/>
  <c r="GT113" i="14"/>
  <c r="GS113" i="14"/>
  <c r="GR113" i="14"/>
  <c r="GQ113" i="14"/>
  <c r="GP113" i="14"/>
  <c r="HB111" i="14"/>
  <c r="HA111" i="14"/>
  <c r="GZ111" i="14"/>
  <c r="GY111" i="14"/>
  <c r="GX111" i="14"/>
  <c r="GW111" i="14"/>
  <c r="GV111" i="14"/>
  <c r="GU111" i="14"/>
  <c r="GT111" i="14"/>
  <c r="GS111" i="14"/>
  <c r="GR111" i="14"/>
  <c r="GQ111" i="14"/>
  <c r="GP111" i="14"/>
  <c r="HB110" i="14"/>
  <c r="HA110" i="14"/>
  <c r="GZ110" i="14"/>
  <c r="GY110" i="14"/>
  <c r="GX110" i="14"/>
  <c r="GW110" i="14"/>
  <c r="GV110" i="14"/>
  <c r="GU110" i="14"/>
  <c r="GT110" i="14"/>
  <c r="GS110" i="14"/>
  <c r="GR110" i="14"/>
  <c r="GQ110" i="14"/>
  <c r="GP110" i="14"/>
  <c r="HB108" i="14"/>
  <c r="HA108" i="14"/>
  <c r="GZ108" i="14"/>
  <c r="GY108" i="14"/>
  <c r="GX108" i="14"/>
  <c r="GW108" i="14"/>
  <c r="GV108" i="14"/>
  <c r="GU108" i="14"/>
  <c r="GT108" i="14"/>
  <c r="GS108" i="14"/>
  <c r="GR108" i="14"/>
  <c r="GQ108" i="14"/>
  <c r="GP108" i="14"/>
  <c r="AK195" i="14"/>
  <c r="AK191" i="14"/>
  <c r="AK187" i="14"/>
  <c r="AK186" i="14"/>
  <c r="AK182" i="14"/>
  <c r="AK181" i="14"/>
  <c r="AK180" i="14"/>
  <c r="AK178" i="14"/>
  <c r="AK177" i="14"/>
  <c r="AK170" i="14"/>
  <c r="AK169" i="14"/>
  <c r="AK162" i="14"/>
  <c r="AK161" i="14"/>
  <c r="AK160" i="14"/>
  <c r="AK159" i="14"/>
  <c r="AK156" i="14"/>
  <c r="AK155" i="14" s="1"/>
  <c r="AK152" i="14"/>
  <c r="AK151" i="14"/>
  <c r="AK146" i="14"/>
  <c r="AK145" i="14" s="1"/>
  <c r="AK143" i="14"/>
  <c r="AK142" i="14"/>
  <c r="AK141" i="14"/>
  <c r="AK140" i="14"/>
  <c r="AK139" i="14"/>
  <c r="AK138" i="14"/>
  <c r="AK137" i="14"/>
  <c r="AK129" i="14"/>
  <c r="AK128" i="14"/>
  <c r="AK127" i="14"/>
  <c r="AK124" i="14"/>
  <c r="AK123" i="14" s="1"/>
  <c r="AK116" i="14"/>
  <c r="AK115" i="14"/>
  <c r="AK113" i="14"/>
  <c r="AK111" i="14"/>
  <c r="AK110" i="14"/>
  <c r="AK108" i="14"/>
  <c r="GQ3" i="14"/>
  <c r="GR3" i="14"/>
  <c r="GS3" i="14"/>
  <c r="GT3" i="14"/>
  <c r="GU3" i="14"/>
  <c r="GV3" i="14"/>
  <c r="GW3" i="14"/>
  <c r="GX3" i="14"/>
  <c r="GY3" i="14"/>
  <c r="GZ3" i="14"/>
  <c r="HA3" i="14"/>
  <c r="HB3" i="14"/>
  <c r="GP3" i="14"/>
  <c r="FX3" i="14"/>
  <c r="FY3" i="14"/>
  <c r="FZ3" i="14"/>
  <c r="GA3" i="14"/>
  <c r="GB3" i="14"/>
  <c r="GC3" i="14"/>
  <c r="GD3" i="14"/>
  <c r="GE3" i="14"/>
  <c r="GF3" i="14"/>
  <c r="GG3" i="14"/>
  <c r="GH3" i="14"/>
  <c r="GI3" i="14"/>
  <c r="FW3" i="14"/>
  <c r="FD3" i="14"/>
  <c r="FE3" i="14"/>
  <c r="FF3" i="14"/>
  <c r="FG3" i="14"/>
  <c r="FH3" i="14"/>
  <c r="FI3" i="14"/>
  <c r="FJ3" i="14"/>
  <c r="FK3" i="14"/>
  <c r="FL3" i="14"/>
  <c r="FM3" i="14"/>
  <c r="FN3" i="14"/>
  <c r="FO3" i="14"/>
  <c r="FC3" i="14"/>
  <c r="EK3" i="14"/>
  <c r="EL3" i="14"/>
  <c r="EM3" i="14"/>
  <c r="EN3" i="14"/>
  <c r="EO3" i="14"/>
  <c r="EP3" i="14"/>
  <c r="EQ3" i="14"/>
  <c r="ER3" i="14"/>
  <c r="ES3" i="14"/>
  <c r="ET3" i="14"/>
  <c r="EU3" i="14"/>
  <c r="EV3" i="14"/>
  <c r="EJ3" i="14"/>
  <c r="DR3" i="14"/>
  <c r="DS3" i="14"/>
  <c r="DT3" i="14"/>
  <c r="DU3" i="14"/>
  <c r="DV3" i="14"/>
  <c r="DW3" i="14"/>
  <c r="DX3" i="14"/>
  <c r="DY3" i="14"/>
  <c r="DZ3" i="14"/>
  <c r="EA3" i="14"/>
  <c r="EB3" i="14"/>
  <c r="EC3" i="14"/>
  <c r="DQ3" i="14"/>
  <c r="CY3" i="14"/>
  <c r="CZ3" i="14"/>
  <c r="DA3" i="14"/>
  <c r="DB3" i="14"/>
  <c r="DC3" i="14"/>
  <c r="DD3" i="14"/>
  <c r="DE3" i="14"/>
  <c r="DF3" i="14"/>
  <c r="DG3" i="14"/>
  <c r="DH3" i="14"/>
  <c r="DI3" i="14"/>
  <c r="DJ3" i="14"/>
  <c r="CX3" i="14"/>
  <c r="CF3" i="14"/>
  <c r="CG3" i="14"/>
  <c r="CH3" i="14"/>
  <c r="CI3" i="14"/>
  <c r="CJ3" i="14"/>
  <c r="CK3" i="14"/>
  <c r="CL3" i="14"/>
  <c r="CM3" i="14"/>
  <c r="CN3" i="14"/>
  <c r="CO3" i="14"/>
  <c r="CP3" i="14"/>
  <c r="CQ3" i="14"/>
  <c r="CE3" i="14"/>
  <c r="BM3" i="14"/>
  <c r="BN3" i="14"/>
  <c r="BO3" i="14"/>
  <c r="BP3" i="14"/>
  <c r="BQ3" i="14"/>
  <c r="BR3" i="14"/>
  <c r="BS3" i="14"/>
  <c r="BT3" i="14"/>
  <c r="BU3" i="14"/>
  <c r="BV3" i="14"/>
  <c r="BW3" i="14"/>
  <c r="BX3" i="14"/>
  <c r="BL3" i="14"/>
  <c r="AT3" i="14"/>
  <c r="AU3" i="14"/>
  <c r="AV3" i="14"/>
  <c r="AW3" i="14"/>
  <c r="AX3" i="14"/>
  <c r="AY3" i="14"/>
  <c r="AZ3" i="14"/>
  <c r="BA3" i="14"/>
  <c r="BB3" i="14"/>
  <c r="BC3" i="14"/>
  <c r="BD3" i="14"/>
  <c r="BE3" i="14"/>
  <c r="AS3" i="14"/>
  <c r="Z3" i="14"/>
  <c r="AA3" i="14"/>
  <c r="AB3" i="14"/>
  <c r="AC3" i="14"/>
  <c r="AD3" i="14"/>
  <c r="AE3" i="14"/>
  <c r="AF3" i="14"/>
  <c r="AG3" i="14"/>
  <c r="AH3" i="14"/>
  <c r="AI3" i="14"/>
  <c r="AJ3" i="14"/>
  <c r="AK3" i="14"/>
  <c r="Y3" i="14"/>
  <c r="Q176" i="14"/>
  <c r="Q168" i="14"/>
  <c r="Q173" i="14" s="1"/>
  <c r="Q167" i="14"/>
  <c r="Q158" i="14"/>
  <c r="Q155" i="14"/>
  <c r="Q154" i="14"/>
  <c r="Q150" i="14"/>
  <c r="Q145" i="14"/>
  <c r="Q136" i="14"/>
  <c r="Q126" i="14"/>
  <c r="Q123" i="14"/>
  <c r="Q121" i="14"/>
  <c r="Q114" i="14"/>
  <c r="Q109" i="14"/>
  <c r="GI109" i="14" l="1"/>
  <c r="FO109" i="14"/>
  <c r="EV109" i="14"/>
  <c r="EC109" i="14"/>
  <c r="CQ109" i="14"/>
  <c r="DJ109" i="14"/>
  <c r="BX109" i="14"/>
  <c r="BE109" i="14"/>
  <c r="GI114" i="14"/>
  <c r="FO114" i="14"/>
  <c r="EV114" i="14"/>
  <c r="EC114" i="14"/>
  <c r="DJ114" i="14"/>
  <c r="CQ114" i="14"/>
  <c r="BX114" i="14"/>
  <c r="BE114" i="14"/>
  <c r="M91" i="8"/>
  <c r="CF131" i="21"/>
  <c r="CJ131" i="21" s="1"/>
  <c r="CJ126" i="21"/>
  <c r="CF148" i="21"/>
  <c r="CJ148" i="21" s="1"/>
  <c r="CJ136" i="21"/>
  <c r="CF164" i="21"/>
  <c r="CJ164" i="21" s="1"/>
  <c r="V164" i="21"/>
  <c r="CS38" i="21"/>
  <c r="CS26" i="21"/>
  <c r="CS23" i="21"/>
  <c r="CS29" i="21"/>
  <c r="BG26" i="21"/>
  <c r="BG38" i="21"/>
  <c r="BG29" i="21"/>
  <c r="BG23" i="21"/>
  <c r="BG20" i="21"/>
  <c r="BG16" i="21"/>
  <c r="BG39" i="21"/>
  <c r="BG6" i="21"/>
  <c r="BG12" i="21"/>
  <c r="AO6" i="21"/>
  <c r="AO12" i="21"/>
  <c r="AO26" i="21"/>
  <c r="AO38" i="21"/>
  <c r="AO23" i="21"/>
  <c r="AO29" i="21"/>
  <c r="V91" i="21"/>
  <c r="V117" i="21" s="1"/>
  <c r="U148" i="21"/>
  <c r="V39" i="21"/>
  <c r="V93" i="21"/>
  <c r="V23" i="21"/>
  <c r="V26" i="21"/>
  <c r="V148" i="21"/>
  <c r="V29" i="21"/>
  <c r="AR82" i="21"/>
  <c r="AT82" i="21"/>
  <c r="AV82" i="21"/>
  <c r="GZ150" i="14"/>
  <c r="GV168" i="14"/>
  <c r="GY150" i="14"/>
  <c r="GX176" i="14"/>
  <c r="S150" i="21"/>
  <c r="S168" i="21"/>
  <c r="GW176" i="14"/>
  <c r="GV150" i="14"/>
  <c r="GR168" i="14"/>
  <c r="GT176" i="14"/>
  <c r="GW126" i="14"/>
  <c r="GP196" i="14"/>
  <c r="GY158" i="14"/>
  <c r="GY164" i="14" s="1"/>
  <c r="GP176" i="14"/>
  <c r="GT158" i="14"/>
  <c r="GT164" i="14" s="1"/>
  <c r="GU150" i="14"/>
  <c r="GV158" i="14"/>
  <c r="GV164" i="14" s="1"/>
  <c r="HB176" i="14"/>
  <c r="GQ176" i="14"/>
  <c r="GS158" i="14"/>
  <c r="GS164" i="14" s="1"/>
  <c r="GW168" i="14"/>
  <c r="T176" i="21"/>
  <c r="W176" i="21" s="1"/>
  <c r="GQ150" i="14"/>
  <c r="GU168" i="14"/>
  <c r="AV19" i="21"/>
  <c r="GU126" i="14"/>
  <c r="GS168" i="14"/>
  <c r="GP158" i="14"/>
  <c r="GP164" i="14" s="1"/>
  <c r="GX158" i="14"/>
  <c r="GX164" i="14" s="1"/>
  <c r="GQ168" i="14"/>
  <c r="GY168" i="14"/>
  <c r="GZ168" i="14"/>
  <c r="I131" i="21"/>
  <c r="S136" i="21"/>
  <c r="S148" i="21" s="1"/>
  <c r="GW158" i="14"/>
  <c r="GW164" i="14" s="1"/>
  <c r="GR158" i="14"/>
  <c r="GR164" i="14" s="1"/>
  <c r="GZ158" i="14"/>
  <c r="GZ164" i="14" s="1"/>
  <c r="GU158" i="14"/>
  <c r="GU164" i="14" s="1"/>
  <c r="GT126" i="14"/>
  <c r="HB126" i="14"/>
  <c r="HB131" i="14" s="1"/>
  <c r="GR126" i="14"/>
  <c r="GZ126" i="14"/>
  <c r="GZ131" i="14" s="1"/>
  <c r="GT150" i="14"/>
  <c r="HB150" i="14"/>
  <c r="HA168" i="14"/>
  <c r="GV176" i="14"/>
  <c r="GY176" i="14"/>
  <c r="GR150" i="14"/>
  <c r="I148" i="21"/>
  <c r="T150" i="21"/>
  <c r="W150" i="21" s="1"/>
  <c r="GV126" i="14"/>
  <c r="GP150" i="14"/>
  <c r="GX150" i="14"/>
  <c r="GQ158" i="14"/>
  <c r="GQ164" i="14" s="1"/>
  <c r="GR176" i="14"/>
  <c r="GZ176" i="14"/>
  <c r="GQ126" i="14"/>
  <c r="GQ131" i="14" s="1"/>
  <c r="GY126" i="14"/>
  <c r="GY131" i="14" s="1"/>
  <c r="GP168" i="14"/>
  <c r="GX168" i="14"/>
  <c r="GS176" i="14"/>
  <c r="HA176" i="14"/>
  <c r="S176" i="21"/>
  <c r="GS136" i="14"/>
  <c r="GS148" i="14" s="1"/>
  <c r="HA136" i="14"/>
  <c r="HA148" i="14" s="1"/>
  <c r="GT136" i="14"/>
  <c r="GT148" i="14" s="1"/>
  <c r="GT168" i="14"/>
  <c r="AV35" i="21"/>
  <c r="S158" i="21"/>
  <c r="S164" i="21" s="1"/>
  <c r="T168" i="21"/>
  <c r="AK150" i="14"/>
  <c r="GW150" i="14"/>
  <c r="HA126" i="14"/>
  <c r="HA131" i="14" s="1"/>
  <c r="GP192" i="14"/>
  <c r="GR136" i="14"/>
  <c r="GR148" i="14" s="1"/>
  <c r="GZ136" i="14"/>
  <c r="GZ148" i="14" s="1"/>
  <c r="GP126" i="14"/>
  <c r="GP131" i="14" s="1"/>
  <c r="GX126" i="14"/>
  <c r="GS126" i="14"/>
  <c r="GW136" i="14"/>
  <c r="GW148" i="14" s="1"/>
  <c r="GU136" i="14"/>
  <c r="GU148" i="14" s="1"/>
  <c r="GP136" i="14"/>
  <c r="GP148" i="14" s="1"/>
  <c r="GX136" i="14"/>
  <c r="GX148" i="14" s="1"/>
  <c r="GV136" i="14"/>
  <c r="GV148" i="14" s="1"/>
  <c r="GQ136" i="14"/>
  <c r="GQ148" i="14" s="1"/>
  <c r="GY136" i="14"/>
  <c r="GY148" i="14" s="1"/>
  <c r="GS150" i="14"/>
  <c r="HA150" i="14"/>
  <c r="HA158" i="14"/>
  <c r="HA164" i="14" s="1"/>
  <c r="GU176" i="14"/>
  <c r="HB158" i="14"/>
  <c r="HB164" i="14" s="1"/>
  <c r="S114" i="21"/>
  <c r="T114" i="21"/>
  <c r="S109" i="21"/>
  <c r="HB114" i="14"/>
  <c r="AK114" i="14"/>
  <c r="AK109" i="14"/>
  <c r="HB109" i="14"/>
  <c r="HB168" i="14"/>
  <c r="HB136" i="14"/>
  <c r="HB148" i="14" s="1"/>
  <c r="J158" i="21"/>
  <c r="S196" i="21"/>
  <c r="J126" i="21"/>
  <c r="M126" i="21" s="1"/>
  <c r="S126" i="21"/>
  <c r="I164" i="21"/>
  <c r="J168" i="21"/>
  <c r="S192" i="21"/>
  <c r="AV28" i="21"/>
  <c r="J148" i="21"/>
  <c r="M148" i="21" s="1"/>
  <c r="AK158" i="14"/>
  <c r="Q131" i="14"/>
  <c r="AK126" i="14"/>
  <c r="AK176" i="14"/>
  <c r="Q164" i="14"/>
  <c r="AK136" i="14"/>
  <c r="AK168" i="14"/>
  <c r="Q148" i="14"/>
  <c r="Q174" i="14"/>
  <c r="J129" i="19"/>
  <c r="J164" i="21" l="1"/>
  <c r="M164" i="21" s="1"/>
  <c r="M158" i="21"/>
  <c r="V38" i="21"/>
  <c r="CY129" i="19"/>
  <c r="CF129" i="19"/>
  <c r="CI129" i="19" s="1"/>
  <c r="BW129" i="19"/>
  <c r="CP129" i="19"/>
  <c r="BN129" i="19"/>
  <c r="AM129" i="19"/>
  <c r="BE129" i="19"/>
  <c r="AV129" i="19"/>
  <c r="AD129" i="19"/>
  <c r="M129" i="19"/>
  <c r="K124" i="19"/>
  <c r="L39" i="19"/>
  <c r="AK164" i="14"/>
  <c r="AK131" i="14"/>
  <c r="J174" i="21"/>
  <c r="T109" i="21"/>
  <c r="J123" i="21"/>
  <c r="M123" i="21" s="1"/>
  <c r="J173" i="21"/>
  <c r="S131" i="21"/>
  <c r="AK148" i="14"/>
  <c r="U117" i="21" l="1"/>
  <c r="W109" i="21"/>
  <c r="J131" i="21"/>
  <c r="M131" i="21" s="1"/>
  <c r="K123" i="19"/>
  <c r="L20" i="19" s="1"/>
  <c r="CZ124" i="19"/>
  <c r="CZ123" i="19" s="1"/>
  <c r="CZ131" i="19" s="1"/>
  <c r="CQ124" i="19"/>
  <c r="CQ123" i="19" s="1"/>
  <c r="CQ131" i="19" s="1"/>
  <c r="BO124" i="19"/>
  <c r="BO123" i="19" s="1"/>
  <c r="BO131" i="19" s="1"/>
  <c r="CG124" i="19"/>
  <c r="CG123" i="19" s="1"/>
  <c r="CG131" i="19" s="1"/>
  <c r="BX124" i="19"/>
  <c r="BX123" i="19" s="1"/>
  <c r="BX131" i="19" s="1"/>
  <c r="BF124" i="19"/>
  <c r="BF123" i="19" s="1"/>
  <c r="BF131" i="19" s="1"/>
  <c r="AW124" i="19"/>
  <c r="AW123" i="19" s="1"/>
  <c r="AW131" i="19" s="1"/>
  <c r="U124" i="19"/>
  <c r="AN124" i="19"/>
  <c r="AN123" i="19" s="1"/>
  <c r="AN131" i="19" s="1"/>
  <c r="AE124" i="19"/>
  <c r="AE123" i="19" s="1"/>
  <c r="AE131" i="19" s="1"/>
  <c r="AF16" i="19"/>
  <c r="AF20" i="19"/>
  <c r="AF39" i="19"/>
  <c r="HA191" i="14"/>
  <c r="HA195" i="14"/>
  <c r="J132" i="21"/>
  <c r="S117" i="19"/>
  <c r="S118" i="19"/>
  <c r="O116" i="19"/>
  <c r="P116" i="19"/>
  <c r="Q116" i="19"/>
  <c r="O110" i="19"/>
  <c r="Q110" i="19"/>
  <c r="O111" i="19"/>
  <c r="P111" i="19"/>
  <c r="Q111" i="19"/>
  <c r="J187" i="19"/>
  <c r="J186" i="19"/>
  <c r="J181" i="19"/>
  <c r="J182" i="19"/>
  <c r="J180" i="19"/>
  <c r="J178" i="19"/>
  <c r="J177" i="19"/>
  <c r="J170" i="19"/>
  <c r="J169" i="19"/>
  <c r="J162" i="19"/>
  <c r="J161" i="19"/>
  <c r="J160" i="19"/>
  <c r="J159" i="19"/>
  <c r="J156" i="19"/>
  <c r="J152" i="19"/>
  <c r="J151" i="19"/>
  <c r="J146" i="19"/>
  <c r="J138" i="19"/>
  <c r="J139" i="19"/>
  <c r="J140" i="19"/>
  <c r="J141" i="19"/>
  <c r="J142" i="19"/>
  <c r="J143" i="19"/>
  <c r="J137" i="19"/>
  <c r="J128" i="19"/>
  <c r="J127" i="19"/>
  <c r="I128" i="19"/>
  <c r="I129" i="19"/>
  <c r="I127" i="19"/>
  <c r="J116" i="19"/>
  <c r="J115" i="19"/>
  <c r="J113" i="19"/>
  <c r="J111" i="19"/>
  <c r="J110" i="19"/>
  <c r="J108" i="19"/>
  <c r="I116" i="19"/>
  <c r="I115" i="19"/>
  <c r="I113" i="19"/>
  <c r="I111" i="19"/>
  <c r="I110" i="19"/>
  <c r="I108" i="19"/>
  <c r="H116" i="19"/>
  <c r="H111" i="19"/>
  <c r="J101" i="19"/>
  <c r="J102" i="19"/>
  <c r="J103" i="19"/>
  <c r="J99" i="19"/>
  <c r="J97" i="19"/>
  <c r="AV194" i="19"/>
  <c r="AV190" i="19"/>
  <c r="AV5" i="19"/>
  <c r="AJ187" i="14"/>
  <c r="AJ186" i="14"/>
  <c r="AJ182" i="14"/>
  <c r="AJ181" i="14"/>
  <c r="AJ180" i="14"/>
  <c r="AJ178" i="14"/>
  <c r="AJ177" i="14"/>
  <c r="AJ170" i="14"/>
  <c r="AJ169" i="14"/>
  <c r="AJ162" i="14"/>
  <c r="AJ161" i="14"/>
  <c r="AJ160" i="14"/>
  <c r="AJ159" i="14"/>
  <c r="AJ156" i="14"/>
  <c r="AJ152" i="14"/>
  <c r="AJ151" i="14"/>
  <c r="AJ146" i="14"/>
  <c r="AJ143" i="14"/>
  <c r="AJ142" i="14"/>
  <c r="AJ141" i="14"/>
  <c r="AJ140" i="14"/>
  <c r="AJ139" i="14"/>
  <c r="AJ138" i="14"/>
  <c r="AJ137" i="14"/>
  <c r="AJ129" i="14"/>
  <c r="AJ128" i="14"/>
  <c r="AJ127" i="14"/>
  <c r="AJ124" i="14"/>
  <c r="AJ116" i="14"/>
  <c r="AJ115" i="14"/>
  <c r="AJ113" i="14"/>
  <c r="AJ110" i="14"/>
  <c r="AJ111" i="14"/>
  <c r="AJ108" i="14"/>
  <c r="L16" i="19" l="1"/>
  <c r="CN116" i="19"/>
  <c r="CW116" i="19"/>
  <c r="CD116" i="19"/>
  <c r="BU116" i="19"/>
  <c r="BL116" i="19"/>
  <c r="BC116" i="19"/>
  <c r="AT116" i="19"/>
  <c r="AB116" i="19"/>
  <c r="AK116" i="19"/>
  <c r="CY110" i="19"/>
  <c r="CP110" i="19"/>
  <c r="CF110" i="19"/>
  <c r="CI110" i="19" s="1"/>
  <c r="BW110" i="19"/>
  <c r="BN110" i="19"/>
  <c r="BE110" i="19"/>
  <c r="AV110" i="19"/>
  <c r="AM110" i="19"/>
  <c r="AD110" i="19"/>
  <c r="M110" i="19"/>
  <c r="CY127" i="19"/>
  <c r="BW127" i="19"/>
  <c r="CP127" i="19"/>
  <c r="BN127" i="19"/>
  <c r="CF127" i="19"/>
  <c r="AM127" i="19"/>
  <c r="BE127" i="19"/>
  <c r="AV127" i="19"/>
  <c r="AD127" i="19"/>
  <c r="M127" i="19"/>
  <c r="CY138" i="19"/>
  <c r="CP138" i="19"/>
  <c r="CF138" i="19"/>
  <c r="CI138" i="19" s="1"/>
  <c r="BN138" i="19"/>
  <c r="BW138" i="19"/>
  <c r="AM138" i="19"/>
  <c r="BE138" i="19"/>
  <c r="AV138" i="19"/>
  <c r="M138" i="19"/>
  <c r="AD138" i="19"/>
  <c r="CP162" i="19"/>
  <c r="CF162" i="19"/>
  <c r="CI162" i="19" s="1"/>
  <c r="BW162" i="19"/>
  <c r="BN162" i="19"/>
  <c r="CY162" i="19"/>
  <c r="AM162" i="19"/>
  <c r="BE162" i="19"/>
  <c r="AV162" i="19"/>
  <c r="AD162" i="19"/>
  <c r="M162" i="19"/>
  <c r="CF186" i="19"/>
  <c r="CI186" i="19" s="1"/>
  <c r="CY186" i="19"/>
  <c r="CP186" i="19"/>
  <c r="BN186" i="19"/>
  <c r="BW186" i="19"/>
  <c r="AM186" i="19"/>
  <c r="AV186" i="19"/>
  <c r="BE186" i="19"/>
  <c r="AD186" i="19"/>
  <c r="M186" i="19"/>
  <c r="CX108" i="19"/>
  <c r="CO108" i="19"/>
  <c r="CE108" i="19"/>
  <c r="BV108" i="19"/>
  <c r="BD108" i="19"/>
  <c r="AU108" i="19"/>
  <c r="BM108" i="19"/>
  <c r="AL108" i="19"/>
  <c r="AC108" i="19"/>
  <c r="CY111" i="19"/>
  <c r="CP111" i="19"/>
  <c r="CF111" i="19"/>
  <c r="CI111" i="19" s="1"/>
  <c r="BW111" i="19"/>
  <c r="BN111" i="19"/>
  <c r="BE111" i="19"/>
  <c r="AV111" i="19"/>
  <c r="AM111" i="19"/>
  <c r="AD111" i="19"/>
  <c r="M111" i="19"/>
  <c r="CY128" i="19"/>
  <c r="BW128" i="19"/>
  <c r="CP128" i="19"/>
  <c r="BN128" i="19"/>
  <c r="CF128" i="19"/>
  <c r="CI128" i="19" s="1"/>
  <c r="AM128" i="19"/>
  <c r="BE128" i="19"/>
  <c r="AV128" i="19"/>
  <c r="AD128" i="19"/>
  <c r="M128" i="19"/>
  <c r="CY146" i="19"/>
  <c r="CY145" i="19" s="1"/>
  <c r="CP146" i="19"/>
  <c r="CP145" i="19" s="1"/>
  <c r="CF146" i="19"/>
  <c r="CF145" i="19" s="1"/>
  <c r="CI145" i="19" s="1"/>
  <c r="BW146" i="19"/>
  <c r="BW145" i="19" s="1"/>
  <c r="BN146" i="19"/>
  <c r="BN145" i="19" s="1"/>
  <c r="AM146" i="19"/>
  <c r="AM145" i="19" s="1"/>
  <c r="AV146" i="19"/>
  <c r="AV145" i="19" s="1"/>
  <c r="BE146" i="19"/>
  <c r="BE145" i="19" s="1"/>
  <c r="AD146" i="19"/>
  <c r="AD145" i="19" s="1"/>
  <c r="CF169" i="19"/>
  <c r="CY169" i="19"/>
  <c r="CP169" i="19"/>
  <c r="BW169" i="19"/>
  <c r="AM169" i="19"/>
  <c r="BE169" i="19"/>
  <c r="AV169" i="19"/>
  <c r="BN169" i="19"/>
  <c r="AD169" i="19"/>
  <c r="M169" i="19"/>
  <c r="CP187" i="19"/>
  <c r="CF187" i="19"/>
  <c r="CI187" i="19" s="1"/>
  <c r="CY187" i="19"/>
  <c r="BN187" i="19"/>
  <c r="BE187" i="19"/>
  <c r="BW187" i="19"/>
  <c r="AM187" i="19"/>
  <c r="AV187" i="19"/>
  <c r="AD187" i="19"/>
  <c r="M187" i="19"/>
  <c r="S110" i="19"/>
  <c r="CX110" i="19"/>
  <c r="CE110" i="19"/>
  <c r="BV110" i="19"/>
  <c r="BM110" i="19"/>
  <c r="CO110" i="19"/>
  <c r="BD110" i="19"/>
  <c r="AU110" i="19"/>
  <c r="AL110" i="19"/>
  <c r="AC110" i="19"/>
  <c r="CY113" i="19"/>
  <c r="CP113" i="19"/>
  <c r="CF113" i="19"/>
  <c r="BW113" i="19"/>
  <c r="BN113" i="19"/>
  <c r="BE113" i="19"/>
  <c r="AV113" i="19"/>
  <c r="AM113" i="19"/>
  <c r="AD113" i="19"/>
  <c r="CY137" i="19"/>
  <c r="CP137" i="19"/>
  <c r="CF137" i="19"/>
  <c r="BN137" i="19"/>
  <c r="BW137" i="19"/>
  <c r="BE137" i="19"/>
  <c r="AV137" i="19"/>
  <c r="AD137" i="19"/>
  <c r="AM137" i="19"/>
  <c r="M137" i="19"/>
  <c r="CP151" i="19"/>
  <c r="CF151" i="19"/>
  <c r="BW151" i="19"/>
  <c r="BN151" i="19"/>
  <c r="CY151" i="19"/>
  <c r="AM151" i="19"/>
  <c r="AV151" i="19"/>
  <c r="BE151" i="19"/>
  <c r="AD151" i="19"/>
  <c r="CP170" i="19"/>
  <c r="CF170" i="19"/>
  <c r="CI170" i="19" s="1"/>
  <c r="CY170" i="19"/>
  <c r="BN170" i="19"/>
  <c r="BE170" i="19"/>
  <c r="BW170" i="19"/>
  <c r="AM170" i="19"/>
  <c r="AV170" i="19"/>
  <c r="AD170" i="19"/>
  <c r="M170" i="19"/>
  <c r="S111" i="19"/>
  <c r="CX111" i="19"/>
  <c r="CO111" i="19"/>
  <c r="CE111" i="19"/>
  <c r="BV111" i="19"/>
  <c r="BM111" i="19"/>
  <c r="BD111" i="19"/>
  <c r="AU111" i="19"/>
  <c r="AL111" i="19"/>
  <c r="AC111" i="19"/>
  <c r="CY115" i="19"/>
  <c r="CP115" i="19"/>
  <c r="CF115" i="19"/>
  <c r="BW115" i="19"/>
  <c r="BN115" i="19"/>
  <c r="BE115" i="19"/>
  <c r="AV115" i="19"/>
  <c r="AM115" i="19"/>
  <c r="AD115" i="19"/>
  <c r="CP143" i="19"/>
  <c r="CF143" i="19"/>
  <c r="CI143" i="19" s="1"/>
  <c r="CY143" i="19"/>
  <c r="BN143" i="19"/>
  <c r="BW143" i="19"/>
  <c r="AM143" i="19"/>
  <c r="BE143" i="19"/>
  <c r="AV143" i="19"/>
  <c r="AD143" i="19"/>
  <c r="M143" i="19"/>
  <c r="CY152" i="19"/>
  <c r="CP152" i="19"/>
  <c r="BW152" i="19"/>
  <c r="BN152" i="19"/>
  <c r="CF152" i="19"/>
  <c r="BE152" i="19"/>
  <c r="AM152" i="19"/>
  <c r="AV152" i="19"/>
  <c r="AD152" i="19"/>
  <c r="AD150" i="19" s="1"/>
  <c r="CF177" i="19"/>
  <c r="CY177" i="19"/>
  <c r="CP177" i="19"/>
  <c r="BW177" i="19"/>
  <c r="BN177" i="19"/>
  <c r="BE177" i="19"/>
  <c r="AV177" i="19"/>
  <c r="AM177" i="19"/>
  <c r="AD177" i="19"/>
  <c r="M177" i="19"/>
  <c r="CX113" i="19"/>
  <c r="CE113" i="19"/>
  <c r="BV113" i="19"/>
  <c r="BM113" i="19"/>
  <c r="CO113" i="19"/>
  <c r="BD113" i="19"/>
  <c r="AU113" i="19"/>
  <c r="AL113" i="19"/>
  <c r="AC113" i="19"/>
  <c r="CY116" i="19"/>
  <c r="CP116" i="19"/>
  <c r="CF116" i="19"/>
  <c r="BW116" i="19"/>
  <c r="BN116" i="19"/>
  <c r="BE116" i="19"/>
  <c r="AV116" i="19"/>
  <c r="AM116" i="19"/>
  <c r="AD116" i="19"/>
  <c r="CY142" i="19"/>
  <c r="CP142" i="19"/>
  <c r="CF142" i="19"/>
  <c r="CI142" i="19" s="1"/>
  <c r="BN142" i="19"/>
  <c r="BW142" i="19"/>
  <c r="AM142" i="19"/>
  <c r="BE142" i="19"/>
  <c r="AV142" i="19"/>
  <c r="AD142" i="19"/>
  <c r="M142" i="19"/>
  <c r="CY156" i="19"/>
  <c r="CY155" i="19" s="1"/>
  <c r="CP156" i="19"/>
  <c r="CP155" i="19" s="1"/>
  <c r="CF156" i="19"/>
  <c r="CF155" i="19" s="1"/>
  <c r="CI155" i="19" s="1"/>
  <c r="BW156" i="19"/>
  <c r="BW155" i="19" s="1"/>
  <c r="BN156" i="19"/>
  <c r="BN155" i="19" s="1"/>
  <c r="AM156" i="19"/>
  <c r="AM155" i="19" s="1"/>
  <c r="BE156" i="19"/>
  <c r="BE155" i="19" s="1"/>
  <c r="AV156" i="19"/>
  <c r="AV155" i="19" s="1"/>
  <c r="AD156" i="19"/>
  <c r="AD155" i="19" s="1"/>
  <c r="CF178" i="19"/>
  <c r="CI178" i="19" s="1"/>
  <c r="CY178" i="19"/>
  <c r="CP178" i="19"/>
  <c r="BN178" i="19"/>
  <c r="BW178" i="19"/>
  <c r="AM178" i="19"/>
  <c r="AV178" i="19"/>
  <c r="BE178" i="19"/>
  <c r="AD178" i="19"/>
  <c r="M178" i="19"/>
  <c r="S115" i="19"/>
  <c r="CX115" i="19"/>
  <c r="CE115" i="19"/>
  <c r="CO115" i="19"/>
  <c r="BV115" i="19"/>
  <c r="BM115" i="19"/>
  <c r="BD115" i="19"/>
  <c r="AU115" i="19"/>
  <c r="AL115" i="19"/>
  <c r="AC115" i="19"/>
  <c r="S127" i="19"/>
  <c r="CO127" i="19"/>
  <c r="CX127" i="19"/>
  <c r="CE127" i="19"/>
  <c r="BV127" i="19"/>
  <c r="BM127" i="19"/>
  <c r="AL127" i="19"/>
  <c r="BD127" i="19"/>
  <c r="AU127" i="19"/>
  <c r="AC127" i="19"/>
  <c r="CY141" i="19"/>
  <c r="CP141" i="19"/>
  <c r="CF141" i="19"/>
  <c r="CI141" i="19" s="1"/>
  <c r="BN141" i="19"/>
  <c r="BW141" i="19"/>
  <c r="AM141" i="19"/>
  <c r="BE141" i="19"/>
  <c r="AV141" i="19"/>
  <c r="AD141" i="19"/>
  <c r="M141" i="19"/>
  <c r="CP159" i="19"/>
  <c r="CF159" i="19"/>
  <c r="BW159" i="19"/>
  <c r="BN159" i="19"/>
  <c r="CY159" i="19"/>
  <c r="AM159" i="19"/>
  <c r="BE159" i="19"/>
  <c r="AV159" i="19"/>
  <c r="AD159" i="19"/>
  <c r="M159" i="19"/>
  <c r="CP180" i="19"/>
  <c r="CF180" i="19"/>
  <c r="CI180" i="19" s="1"/>
  <c r="CY180" i="19"/>
  <c r="BN180" i="19"/>
  <c r="BE180" i="19"/>
  <c r="BW180" i="19"/>
  <c r="AM180" i="19"/>
  <c r="AV180" i="19"/>
  <c r="AD180" i="19"/>
  <c r="M180" i="19"/>
  <c r="CX116" i="19"/>
  <c r="CE116" i="19"/>
  <c r="BV116" i="19"/>
  <c r="BM116" i="19"/>
  <c r="CO116" i="19"/>
  <c r="BD116" i="19"/>
  <c r="AU116" i="19"/>
  <c r="AL116" i="19"/>
  <c r="AC116" i="19"/>
  <c r="CO129" i="19"/>
  <c r="CX129" i="19"/>
  <c r="CE129" i="19"/>
  <c r="BV129" i="19"/>
  <c r="BM129" i="19"/>
  <c r="AL129" i="19"/>
  <c r="BD129" i="19"/>
  <c r="AU129" i="19"/>
  <c r="AC129" i="19"/>
  <c r="CP140" i="19"/>
  <c r="CF140" i="19"/>
  <c r="CI140" i="19" s="1"/>
  <c r="CY140" i="19"/>
  <c r="BN140" i="19"/>
  <c r="BW140" i="19"/>
  <c r="BE140" i="19"/>
  <c r="AV140" i="19"/>
  <c r="AM140" i="19"/>
  <c r="AD140" i="19"/>
  <c r="M140" i="19"/>
  <c r="CF160" i="19"/>
  <c r="CI160" i="19" s="1"/>
  <c r="CY160" i="19"/>
  <c r="CP160" i="19"/>
  <c r="BW160" i="19"/>
  <c r="BN160" i="19"/>
  <c r="BE160" i="19"/>
  <c r="AV160" i="19"/>
  <c r="AM160" i="19"/>
  <c r="AD160" i="19"/>
  <c r="M160" i="19"/>
  <c r="CF182" i="19"/>
  <c r="CI182" i="19" s="1"/>
  <c r="CY182" i="19"/>
  <c r="CP182" i="19"/>
  <c r="BW182" i="19"/>
  <c r="BN182" i="19"/>
  <c r="AV182" i="19"/>
  <c r="BE182" i="19"/>
  <c r="AM182" i="19"/>
  <c r="AD182" i="19"/>
  <c r="M182" i="19"/>
  <c r="CN111" i="19"/>
  <c r="CW111" i="19"/>
  <c r="CD111" i="19"/>
  <c r="BU111" i="19"/>
  <c r="BL111" i="19"/>
  <c r="BC111" i="19"/>
  <c r="AT111" i="19"/>
  <c r="AB111" i="19"/>
  <c r="AK111" i="19"/>
  <c r="CY108" i="19"/>
  <c r="CP108" i="19"/>
  <c r="CF108" i="19"/>
  <c r="CI108" i="19" s="1"/>
  <c r="BW108" i="19"/>
  <c r="BE108" i="19"/>
  <c r="AV108" i="19"/>
  <c r="BN108" i="19"/>
  <c r="AM108" i="19"/>
  <c r="AD108" i="19"/>
  <c r="M108" i="19"/>
  <c r="CO128" i="19"/>
  <c r="CX128" i="19"/>
  <c r="CE128" i="19"/>
  <c r="BV128" i="19"/>
  <c r="AL128" i="19"/>
  <c r="BD128" i="19"/>
  <c r="AU128" i="19"/>
  <c r="BM128" i="19"/>
  <c r="AC128" i="19"/>
  <c r="CP139" i="19"/>
  <c r="CF139" i="19"/>
  <c r="CI139" i="19" s="1"/>
  <c r="CY139" i="19"/>
  <c r="BN139" i="19"/>
  <c r="BW139" i="19"/>
  <c r="AM139" i="19"/>
  <c r="BE139" i="19"/>
  <c r="AV139" i="19"/>
  <c r="AD139" i="19"/>
  <c r="M139" i="19"/>
  <c r="CP161" i="19"/>
  <c r="CF161" i="19"/>
  <c r="CI161" i="19" s="1"/>
  <c r="CY161" i="19"/>
  <c r="BN161" i="19"/>
  <c r="BW161" i="19"/>
  <c r="AM161" i="19"/>
  <c r="BE161" i="19"/>
  <c r="AV161" i="19"/>
  <c r="AD161" i="19"/>
  <c r="M161" i="19"/>
  <c r="CP181" i="19"/>
  <c r="CF181" i="19"/>
  <c r="CI181" i="19" s="1"/>
  <c r="BW181" i="19"/>
  <c r="CY181" i="19"/>
  <c r="BN181" i="19"/>
  <c r="BE181" i="19"/>
  <c r="AM181" i="19"/>
  <c r="AV181" i="19"/>
  <c r="AD181" i="19"/>
  <c r="M181" i="19"/>
  <c r="DA92" i="19"/>
  <c r="DA118" i="19" s="1"/>
  <c r="BP92" i="19"/>
  <c r="BP118" i="19" s="1"/>
  <c r="T143" i="19"/>
  <c r="W143" i="19" s="1"/>
  <c r="T152" i="19"/>
  <c r="V168" i="19"/>
  <c r="BY92" i="19"/>
  <c r="BY118" i="19" s="1"/>
  <c r="V155" i="19"/>
  <c r="T140" i="19"/>
  <c r="W140" i="19" s="1"/>
  <c r="T139" i="19"/>
  <c r="W139" i="19" s="1"/>
  <c r="V145" i="19"/>
  <c r="T110" i="19"/>
  <c r="W110" i="19" s="1"/>
  <c r="BP91" i="19"/>
  <c r="BP117" i="19" s="1"/>
  <c r="V126" i="19"/>
  <c r="U126" i="19"/>
  <c r="V158" i="19"/>
  <c r="BY62" i="19"/>
  <c r="AV82" i="19"/>
  <c r="AJ150" i="14"/>
  <c r="AJ168" i="14"/>
  <c r="AJ176" i="14"/>
  <c r="S116" i="19"/>
  <c r="T161" i="19"/>
  <c r="W161" i="19" s="1"/>
  <c r="T182" i="19"/>
  <c r="W182" i="19" s="1"/>
  <c r="S113" i="19"/>
  <c r="R116" i="19"/>
  <c r="T142" i="19"/>
  <c r="W142" i="19" s="1"/>
  <c r="T162" i="19"/>
  <c r="W162" i="19" s="1"/>
  <c r="J109" i="19"/>
  <c r="T113" i="19"/>
  <c r="T127" i="19"/>
  <c r="W127" i="19" s="1"/>
  <c r="T141" i="19"/>
  <c r="W141" i="19" s="1"/>
  <c r="T169" i="19"/>
  <c r="W169" i="19" s="1"/>
  <c r="I109" i="19"/>
  <c r="S128" i="19"/>
  <c r="T170" i="19"/>
  <c r="W170" i="19" s="1"/>
  <c r="T186" i="19"/>
  <c r="W186" i="19" s="1"/>
  <c r="T128" i="19"/>
  <c r="W128" i="19" s="1"/>
  <c r="T177" i="19"/>
  <c r="W177" i="19" s="1"/>
  <c r="T187" i="19"/>
  <c r="W187" i="19" s="1"/>
  <c r="I114" i="19"/>
  <c r="S108" i="19"/>
  <c r="R111" i="19"/>
  <c r="S129" i="19"/>
  <c r="T138" i="19"/>
  <c r="W138" i="19" s="1"/>
  <c r="T156" i="19"/>
  <c r="T178" i="19"/>
  <c r="W178" i="19" s="1"/>
  <c r="T108" i="19"/>
  <c r="W108" i="19" s="1"/>
  <c r="T115" i="19"/>
  <c r="T129" i="19"/>
  <c r="W129" i="19" s="1"/>
  <c r="T146" i="19"/>
  <c r="T159" i="19"/>
  <c r="W159" i="19" s="1"/>
  <c r="T180" i="19"/>
  <c r="W180" i="19" s="1"/>
  <c r="T111" i="19"/>
  <c r="T116" i="19"/>
  <c r="T137" i="19"/>
  <c r="W137" i="19" s="1"/>
  <c r="T151" i="19"/>
  <c r="T160" i="19"/>
  <c r="W160" i="19" s="1"/>
  <c r="T181" i="19"/>
  <c r="W181" i="19" s="1"/>
  <c r="I126" i="19"/>
  <c r="J114" i="19"/>
  <c r="T150" i="19" l="1"/>
  <c r="CP150" i="19"/>
  <c r="BE150" i="19"/>
  <c r="CF150" i="19"/>
  <c r="CI150" i="19" s="1"/>
  <c r="AV168" i="19"/>
  <c r="CY114" i="19"/>
  <c r="CP114" i="19"/>
  <c r="CF114" i="19"/>
  <c r="BW114" i="19"/>
  <c r="BN114" i="19"/>
  <c r="BE114" i="19"/>
  <c r="AV114" i="19"/>
  <c r="AM114" i="19"/>
  <c r="AD114" i="19"/>
  <c r="CX109" i="19"/>
  <c r="CO109" i="19"/>
  <c r="CE109" i="19"/>
  <c r="BV109" i="19"/>
  <c r="BM109" i="19"/>
  <c r="BD109" i="19"/>
  <c r="AU109" i="19"/>
  <c r="AL109" i="19"/>
  <c r="AC109" i="19"/>
  <c r="CX114" i="19"/>
  <c r="CE114" i="19"/>
  <c r="BV114" i="19"/>
  <c r="BM114" i="19"/>
  <c r="CO114" i="19"/>
  <c r="BD114" i="19"/>
  <c r="AU114" i="19"/>
  <c r="AL114" i="19"/>
  <c r="AC114" i="19"/>
  <c r="AV158" i="19"/>
  <c r="AV164" i="19" s="1"/>
  <c r="CE126" i="19"/>
  <c r="AM176" i="19"/>
  <c r="BW150" i="19"/>
  <c r="BW136" i="19"/>
  <c r="BW148" i="19" s="1"/>
  <c r="AM168" i="19"/>
  <c r="BN126" i="19"/>
  <c r="BE158" i="19"/>
  <c r="BE164" i="19" s="1"/>
  <c r="CX126" i="19"/>
  <c r="AV176" i="19"/>
  <c r="BN136" i="19"/>
  <c r="BN148" i="19" s="1"/>
  <c r="BW168" i="19"/>
  <c r="CP126" i="19"/>
  <c r="AM158" i="19"/>
  <c r="AM164" i="19" s="1"/>
  <c r="AC126" i="19"/>
  <c r="CO126" i="19"/>
  <c r="BE176" i="19"/>
  <c r="CF136" i="19"/>
  <c r="CI137" i="19"/>
  <c r="CP168" i="19"/>
  <c r="BW126" i="19"/>
  <c r="CY158" i="19"/>
  <c r="CY164" i="19" s="1"/>
  <c r="AU126" i="19"/>
  <c r="BN176" i="19"/>
  <c r="CP136" i="19"/>
  <c r="CP148" i="19" s="1"/>
  <c r="CY168" i="19"/>
  <c r="AD126" i="19"/>
  <c r="CY126" i="19"/>
  <c r="CY109" i="19"/>
  <c r="CP109" i="19"/>
  <c r="CF109" i="19"/>
  <c r="CI109" i="19" s="1"/>
  <c r="BW109" i="19"/>
  <c r="BN109" i="19"/>
  <c r="BE109" i="19"/>
  <c r="AV109" i="19"/>
  <c r="AM109" i="19"/>
  <c r="AD109" i="19"/>
  <c r="M109" i="19"/>
  <c r="BN158" i="19"/>
  <c r="BN164" i="19" s="1"/>
  <c r="BD126" i="19"/>
  <c r="BW176" i="19"/>
  <c r="AV150" i="19"/>
  <c r="AM136" i="19"/>
  <c r="AM148" i="19" s="1"/>
  <c r="CY136" i="19"/>
  <c r="CY148" i="19" s="1"/>
  <c r="AD168" i="19"/>
  <c r="CF168" i="19"/>
  <c r="CI168" i="19" s="1"/>
  <c r="CI169" i="19"/>
  <c r="AV126" i="19"/>
  <c r="BW158" i="19"/>
  <c r="BW164" i="19" s="1"/>
  <c r="AL126" i="19"/>
  <c r="CP176" i="19"/>
  <c r="AM150" i="19"/>
  <c r="AD136" i="19"/>
  <c r="AD148" i="19" s="1"/>
  <c r="BN168" i="19"/>
  <c r="BE126" i="19"/>
  <c r="CF158" i="19"/>
  <c r="CI159" i="19"/>
  <c r="BM126" i="19"/>
  <c r="CY176" i="19"/>
  <c r="CY150" i="19"/>
  <c r="AV136" i="19"/>
  <c r="AV148" i="19" s="1"/>
  <c r="AM126" i="19"/>
  <c r="AD158" i="19"/>
  <c r="AD164" i="19" s="1"/>
  <c r="CP158" i="19"/>
  <c r="CP164" i="19" s="1"/>
  <c r="BV126" i="19"/>
  <c r="AD176" i="19"/>
  <c r="CF176" i="19"/>
  <c r="CI176" i="19" s="1"/>
  <c r="CI177" i="19"/>
  <c r="BN150" i="19"/>
  <c r="BE136" i="19"/>
  <c r="BE148" i="19" s="1"/>
  <c r="BE168" i="19"/>
  <c r="CF126" i="19"/>
  <c r="CI127" i="19"/>
  <c r="DA91" i="19"/>
  <c r="DA117" i="19" s="1"/>
  <c r="V91" i="19"/>
  <c r="V117" i="19" s="1"/>
  <c r="BG91" i="19"/>
  <c r="BG117" i="19" s="1"/>
  <c r="V164" i="19"/>
  <c r="CH118" i="19"/>
  <c r="CH91" i="19"/>
  <c r="CH117" i="19" s="1"/>
  <c r="V176" i="19"/>
  <c r="V8" i="19"/>
  <c r="AO16" i="19"/>
  <c r="AO20" i="19"/>
  <c r="AO39" i="19"/>
  <c r="AF6" i="19"/>
  <c r="AF12" i="19"/>
  <c r="CR6" i="19"/>
  <c r="CR12" i="19"/>
  <c r="BG92" i="19"/>
  <c r="BG118" i="19" s="1"/>
  <c r="V92" i="19"/>
  <c r="V118" i="19" s="1"/>
  <c r="AF26" i="19"/>
  <c r="AF23" i="19"/>
  <c r="AF29" i="19"/>
  <c r="AF38" i="19"/>
  <c r="V136" i="19"/>
  <c r="BG38" i="19"/>
  <c r="BG26" i="19"/>
  <c r="BG23" i="19"/>
  <c r="BG29" i="19"/>
  <c r="V6" i="19"/>
  <c r="V12" i="19"/>
  <c r="V150" i="19"/>
  <c r="W150" i="19" s="1"/>
  <c r="BY91" i="19"/>
  <c r="BY117" i="19" s="1"/>
  <c r="S126" i="19"/>
  <c r="S114" i="19"/>
  <c r="T109" i="19"/>
  <c r="W109" i="19" s="1"/>
  <c r="T176" i="19"/>
  <c r="T168" i="19"/>
  <c r="W168" i="19" s="1"/>
  <c r="T126" i="19"/>
  <c r="W126" i="19" s="1"/>
  <c r="T114" i="19"/>
  <c r="S109" i="19"/>
  <c r="W176" i="19" l="1"/>
  <c r="CF164" i="19"/>
  <c r="CI164" i="19" s="1"/>
  <c r="CI158" i="19"/>
  <c r="CF148" i="19"/>
  <c r="CI148" i="19" s="1"/>
  <c r="CI136" i="19"/>
  <c r="CI126" i="19"/>
  <c r="V26" i="19"/>
  <c r="V29" i="19"/>
  <c r="V23" i="19"/>
  <c r="V148" i="19"/>
  <c r="DA23" i="19"/>
  <c r="DA26" i="19"/>
  <c r="DA29" i="19"/>
  <c r="DA38" i="19"/>
  <c r="BG6" i="19"/>
  <c r="BG12" i="19"/>
  <c r="DA6" i="19"/>
  <c r="DA12" i="19"/>
  <c r="CR38" i="19"/>
  <c r="CR26" i="19"/>
  <c r="CR23" i="19"/>
  <c r="CR29" i="19"/>
  <c r="AO6" i="19"/>
  <c r="AO12" i="19"/>
  <c r="AO38" i="19"/>
  <c r="AO26" i="19"/>
  <c r="AO23" i="19"/>
  <c r="AO29" i="19"/>
  <c r="AU61" i="19"/>
  <c r="AU63" i="19" s="1"/>
  <c r="AV61" i="19"/>
  <c r="AV45" i="19"/>
  <c r="AV54" i="19" s="1"/>
  <c r="AV35" i="19"/>
  <c r="AV19" i="19"/>
  <c r="J155" i="19"/>
  <c r="M155" i="19" s="1"/>
  <c r="J145" i="19"/>
  <c r="M145" i="19" s="1"/>
  <c r="AJ123" i="14"/>
  <c r="AJ126" i="14"/>
  <c r="AJ136" i="14"/>
  <c r="AJ145" i="14"/>
  <c r="AJ155" i="14"/>
  <c r="AJ158" i="14"/>
  <c r="P109" i="14"/>
  <c r="P114" i="14"/>
  <c r="P121" i="14"/>
  <c r="P123" i="14"/>
  <c r="P126" i="14"/>
  <c r="P136" i="14"/>
  <c r="P145" i="14"/>
  <c r="P150" i="14"/>
  <c r="P154" i="14"/>
  <c r="P155" i="14"/>
  <c r="P158" i="14"/>
  <c r="P167" i="14"/>
  <c r="P168" i="14"/>
  <c r="P176" i="14"/>
  <c r="GH114" i="14" l="1"/>
  <c r="FN114" i="14"/>
  <c r="EU114" i="14"/>
  <c r="EB114" i="14"/>
  <c r="CP114" i="14"/>
  <c r="BW114" i="14"/>
  <c r="DI114" i="14"/>
  <c r="BD114" i="14"/>
  <c r="FN109" i="14"/>
  <c r="GH109" i="14"/>
  <c r="EU109" i="14"/>
  <c r="EB109" i="14"/>
  <c r="BW109" i="14"/>
  <c r="CP109" i="14"/>
  <c r="DI109" i="14"/>
  <c r="BD109" i="14"/>
  <c r="V38" i="19"/>
  <c r="HA109" i="14"/>
  <c r="HA114" i="14"/>
  <c r="AJ195" i="14"/>
  <c r="P164" i="14"/>
  <c r="P174" i="14"/>
  <c r="AJ191" i="14"/>
  <c r="AJ109" i="14"/>
  <c r="P173" i="14"/>
  <c r="AJ114" i="14"/>
  <c r="AV63" i="19"/>
  <c r="AJ131" i="14"/>
  <c r="P148" i="14"/>
  <c r="P131" i="14"/>
  <c r="AV28" i="19"/>
  <c r="J168" i="19"/>
  <c r="M168" i="19" s="1"/>
  <c r="J176" i="19"/>
  <c r="M176" i="19" s="1"/>
  <c r="J150" i="19"/>
  <c r="M150" i="19" s="1"/>
  <c r="J136" i="19"/>
  <c r="M136" i="19" s="1"/>
  <c r="J126" i="19"/>
  <c r="M126" i="19" s="1"/>
  <c r="J158" i="19"/>
  <c r="M158" i="19" s="1"/>
  <c r="AJ148" i="14"/>
  <c r="AJ164" i="14"/>
  <c r="AD87" i="19"/>
  <c r="AM87" i="19"/>
  <c r="AD84" i="19"/>
  <c r="AM84" i="19"/>
  <c r="AD81" i="19"/>
  <c r="AM81" i="19"/>
  <c r="AD80" i="19"/>
  <c r="AM80" i="19"/>
  <c r="AD79" i="19"/>
  <c r="AM79" i="19"/>
  <c r="AD78" i="19"/>
  <c r="AM78" i="19"/>
  <c r="AD77" i="19"/>
  <c r="AM77" i="19"/>
  <c r="AD76" i="19"/>
  <c r="AM76" i="19"/>
  <c r="AD74" i="19"/>
  <c r="AM74" i="19"/>
  <c r="AD73" i="19"/>
  <c r="AM73" i="19"/>
  <c r="AD72" i="19"/>
  <c r="AM72" i="19"/>
  <c r="AD67" i="19"/>
  <c r="AM67" i="19"/>
  <c r="AD66" i="19"/>
  <c r="AM66" i="19"/>
  <c r="AD60" i="19"/>
  <c r="AM60" i="19"/>
  <c r="AD59" i="19"/>
  <c r="AM59" i="19"/>
  <c r="AD57" i="19"/>
  <c r="AM57" i="19"/>
  <c r="AD52" i="19"/>
  <c r="AM52" i="19"/>
  <c r="AD51" i="19"/>
  <c r="AM51" i="19"/>
  <c r="AD49" i="19"/>
  <c r="AM49" i="19"/>
  <c r="AD47" i="19"/>
  <c r="AM47" i="19"/>
  <c r="AD44" i="19"/>
  <c r="AM44" i="19"/>
  <c r="AD43" i="19"/>
  <c r="AM43" i="19"/>
  <c r="AD42" i="19"/>
  <c r="AM42" i="19"/>
  <c r="AD34" i="19"/>
  <c r="AM34" i="19"/>
  <c r="AD33" i="19"/>
  <c r="AM33" i="19"/>
  <c r="AD31" i="19"/>
  <c r="AM31" i="19"/>
  <c r="AD25" i="19"/>
  <c r="AD194" i="19" s="1"/>
  <c r="AM25" i="19"/>
  <c r="AM194" i="19" s="1"/>
  <c r="AD22" i="19"/>
  <c r="AD190" i="19" s="1"/>
  <c r="AM22" i="19"/>
  <c r="AM190" i="19" s="1"/>
  <c r="AD18" i="19"/>
  <c r="AM18" i="19"/>
  <c r="AD17" i="19"/>
  <c r="AM17" i="19"/>
  <c r="AD15" i="19"/>
  <c r="AM15" i="19"/>
  <c r="AD14" i="19"/>
  <c r="AM14" i="19"/>
  <c r="AD10" i="19"/>
  <c r="AM10" i="19"/>
  <c r="AD9" i="19"/>
  <c r="AM9" i="19"/>
  <c r="AD7" i="19"/>
  <c r="AM7" i="19"/>
  <c r="CP72" i="19"/>
  <c r="BW72" i="19"/>
  <c r="T72" i="19"/>
  <c r="W72" i="19" s="1"/>
  <c r="ED67" i="14"/>
  <c r="FP67" i="14" s="1"/>
  <c r="BW9" i="19" l="1"/>
  <c r="BW14" i="19"/>
  <c r="BW17" i="19"/>
  <c r="BW22" i="19"/>
  <c r="BW190" i="19" s="1"/>
  <c r="BW31" i="19"/>
  <c r="BW34" i="19"/>
  <c r="BW43" i="19"/>
  <c r="BW47" i="19"/>
  <c r="BW51" i="19"/>
  <c r="BW57" i="19"/>
  <c r="BW60" i="19"/>
  <c r="BW67" i="19"/>
  <c r="BW73" i="19"/>
  <c r="BW76" i="19"/>
  <c r="BW78" i="19"/>
  <c r="BW80" i="19"/>
  <c r="BW84" i="19"/>
  <c r="CP9" i="19"/>
  <c r="CP14" i="19"/>
  <c r="CP17" i="19"/>
  <c r="GI190" i="14"/>
  <c r="GI192" i="14" s="1"/>
  <c r="CP22" i="19"/>
  <c r="CP190" i="19" s="1"/>
  <c r="CP31" i="19"/>
  <c r="CP34" i="19"/>
  <c r="CP43" i="19"/>
  <c r="CP47" i="19"/>
  <c r="CP51" i="19"/>
  <c r="CP57" i="19"/>
  <c r="CP60" i="19"/>
  <c r="CP67" i="19"/>
  <c r="CP73" i="19"/>
  <c r="CP76" i="19"/>
  <c r="CP78" i="19"/>
  <c r="CP80" i="19"/>
  <c r="CP84" i="19"/>
  <c r="T7" i="19"/>
  <c r="W7" i="19" s="1"/>
  <c r="T10" i="19"/>
  <c r="W10" i="19" s="1"/>
  <c r="T15" i="19"/>
  <c r="W15" i="19" s="1"/>
  <c r="T18" i="19"/>
  <c r="W18" i="19" s="1"/>
  <c r="T25" i="19"/>
  <c r="W25" i="19" s="1"/>
  <c r="T33" i="19"/>
  <c r="W33" i="19" s="1"/>
  <c r="T42" i="19"/>
  <c r="W42" i="19" s="1"/>
  <c r="T44" i="19"/>
  <c r="W44" i="19" s="1"/>
  <c r="T49" i="19"/>
  <c r="W49" i="19" s="1"/>
  <c r="T52" i="19"/>
  <c r="W52" i="19" s="1"/>
  <c r="T59" i="19"/>
  <c r="W59" i="19" s="1"/>
  <c r="T66" i="19"/>
  <c r="W66" i="19" s="1"/>
  <c r="T74" i="19"/>
  <c r="W74" i="19" s="1"/>
  <c r="T77" i="19"/>
  <c r="W77" i="19" s="1"/>
  <c r="T79" i="19"/>
  <c r="W79" i="19" s="1"/>
  <c r="T81" i="19"/>
  <c r="W81" i="19" s="1"/>
  <c r="T87" i="19"/>
  <c r="W87" i="19" s="1"/>
  <c r="BW10" i="19"/>
  <c r="BW25" i="19"/>
  <c r="BW194" i="19" s="1"/>
  <c r="BW33" i="19"/>
  <c r="BW42" i="19"/>
  <c r="BW44" i="19"/>
  <c r="BW49" i="19"/>
  <c r="BW52" i="19"/>
  <c r="BW59" i="19"/>
  <c r="BW66" i="19"/>
  <c r="BW74" i="19"/>
  <c r="BW77" i="19"/>
  <c r="BW79" i="19"/>
  <c r="BW81" i="19"/>
  <c r="BW87" i="19"/>
  <c r="BW7" i="19"/>
  <c r="BW18" i="19"/>
  <c r="CP10" i="19"/>
  <c r="CP15" i="19"/>
  <c r="CP18" i="19"/>
  <c r="GI194" i="14"/>
  <c r="GI196" i="14" s="1"/>
  <c r="CP25" i="19"/>
  <c r="CP194" i="19" s="1"/>
  <c r="CP33" i="19"/>
  <c r="CP42" i="19"/>
  <c r="CP44" i="19"/>
  <c r="CP49" i="19"/>
  <c r="CP52" i="19"/>
  <c r="CP59" i="19"/>
  <c r="CP66" i="19"/>
  <c r="CP74" i="19"/>
  <c r="CP77" i="19"/>
  <c r="CP79" i="19"/>
  <c r="CP81" i="19"/>
  <c r="CP87" i="19"/>
  <c r="BW15" i="19"/>
  <c r="CP7" i="19"/>
  <c r="T9" i="19"/>
  <c r="W9" i="19" s="1"/>
  <c r="T14" i="19"/>
  <c r="W14" i="19" s="1"/>
  <c r="T17" i="19"/>
  <c r="W17" i="19" s="1"/>
  <c r="Q22" i="14"/>
  <c r="T22" i="19"/>
  <c r="W22" i="19" s="1"/>
  <c r="T31" i="19"/>
  <c r="W31" i="19" s="1"/>
  <c r="T34" i="19"/>
  <c r="W34" i="19" s="1"/>
  <c r="T43" i="19"/>
  <c r="W43" i="19" s="1"/>
  <c r="T47" i="19"/>
  <c r="W47" i="19" s="1"/>
  <c r="T51" i="19"/>
  <c r="W51" i="19" s="1"/>
  <c r="T57" i="19"/>
  <c r="W57" i="19" s="1"/>
  <c r="T60" i="19"/>
  <c r="W60" i="19" s="1"/>
  <c r="T67" i="19"/>
  <c r="W67" i="19" s="1"/>
  <c r="T73" i="19"/>
  <c r="W73" i="19" s="1"/>
  <c r="T76" i="19"/>
  <c r="W76" i="19" s="1"/>
  <c r="T78" i="19"/>
  <c r="W78" i="19" s="1"/>
  <c r="T80" i="19"/>
  <c r="W80" i="19" s="1"/>
  <c r="T84" i="19"/>
  <c r="W84" i="19" s="1"/>
  <c r="GJ194" i="14"/>
  <c r="GJ196" i="14" s="1"/>
  <c r="AK5" i="14"/>
  <c r="EC9" i="14"/>
  <c r="FO9" i="14" s="1"/>
  <c r="ED9" i="14"/>
  <c r="FP9" i="14" s="1"/>
  <c r="EC14" i="14"/>
  <c r="FO14" i="14" s="1"/>
  <c r="EC17" i="14"/>
  <c r="FO17" i="14" s="1"/>
  <c r="ED17" i="14"/>
  <c r="FP17" i="14" s="1"/>
  <c r="EC22" i="14"/>
  <c r="EC31" i="14"/>
  <c r="FO31" i="14" s="1"/>
  <c r="ED31" i="14"/>
  <c r="FP31" i="14" s="1"/>
  <c r="EC34" i="14"/>
  <c r="FO34" i="14" s="1"/>
  <c r="ED34" i="14"/>
  <c r="FP34" i="14" s="1"/>
  <c r="EC43" i="14"/>
  <c r="FO43" i="14" s="1"/>
  <c r="ED43" i="14"/>
  <c r="FP43" i="14" s="1"/>
  <c r="ED47" i="14"/>
  <c r="FP47" i="14" s="1"/>
  <c r="EC51" i="14"/>
  <c r="FO51" i="14" s="1"/>
  <c r="ED51" i="14"/>
  <c r="FP51" i="14" s="1"/>
  <c r="EC57" i="14"/>
  <c r="FO57" i="14" s="1"/>
  <c r="ED57" i="14"/>
  <c r="FP57" i="14" s="1"/>
  <c r="EC60" i="14"/>
  <c r="FO60" i="14" s="1"/>
  <c r="ED60" i="14"/>
  <c r="FP60" i="14" s="1"/>
  <c r="EC73" i="14"/>
  <c r="FO73" i="14" s="1"/>
  <c r="ED73" i="14"/>
  <c r="FP73" i="14" s="1"/>
  <c r="EC76" i="14"/>
  <c r="FO76" i="14" s="1"/>
  <c r="ED76" i="14"/>
  <c r="FP76" i="14" s="1"/>
  <c r="EC78" i="14"/>
  <c r="FO78" i="14" s="1"/>
  <c r="ED78" i="14"/>
  <c r="FP78" i="14" s="1"/>
  <c r="EC80" i="14"/>
  <c r="FO80" i="14" s="1"/>
  <c r="ED80" i="14"/>
  <c r="FP80" i="14" s="1"/>
  <c r="EC84" i="14"/>
  <c r="FO84" i="14" s="1"/>
  <c r="ED84" i="14"/>
  <c r="FP84" i="14" s="1"/>
  <c r="ED5" i="14"/>
  <c r="EV5" i="14"/>
  <c r="GJ5" i="14"/>
  <c r="GJ190" i="14"/>
  <c r="GJ192" i="14" s="1"/>
  <c r="CQ7" i="14"/>
  <c r="EC7" i="14"/>
  <c r="FO7" i="14" s="1"/>
  <c r="ED7" i="14"/>
  <c r="FP7" i="14" s="1"/>
  <c r="EC10" i="14"/>
  <c r="FO10" i="14" s="1"/>
  <c r="ED10" i="14"/>
  <c r="FP10" i="14" s="1"/>
  <c r="EC15" i="14"/>
  <c r="FO15" i="14" s="1"/>
  <c r="ED15" i="14"/>
  <c r="FP15" i="14" s="1"/>
  <c r="EC18" i="14"/>
  <c r="FO18" i="14" s="1"/>
  <c r="ED18" i="14"/>
  <c r="FP18" i="14" s="1"/>
  <c r="EC25" i="14"/>
  <c r="ED25" i="14"/>
  <c r="EC33" i="14"/>
  <c r="FO33" i="14" s="1"/>
  <c r="EC42" i="14"/>
  <c r="FO42" i="14" s="1"/>
  <c r="EC44" i="14"/>
  <c r="FO44" i="14" s="1"/>
  <c r="ED44" i="14"/>
  <c r="FP44" i="14" s="1"/>
  <c r="EC49" i="14"/>
  <c r="FO49" i="14" s="1"/>
  <c r="ED49" i="14"/>
  <c r="FP49" i="14" s="1"/>
  <c r="EC52" i="14"/>
  <c r="FO52" i="14" s="1"/>
  <c r="ED52" i="14"/>
  <c r="FP52" i="14" s="1"/>
  <c r="EC59" i="14"/>
  <c r="FO59" i="14" s="1"/>
  <c r="EC66" i="14"/>
  <c r="FO66" i="14" s="1"/>
  <c r="EC72" i="14"/>
  <c r="FO72" i="14" s="1"/>
  <c r="EC74" i="14"/>
  <c r="FO74" i="14" s="1"/>
  <c r="ED74" i="14"/>
  <c r="FP74" i="14" s="1"/>
  <c r="EC77" i="14"/>
  <c r="FO77" i="14" s="1"/>
  <c r="ED77" i="14"/>
  <c r="FP77" i="14" s="1"/>
  <c r="EC79" i="14"/>
  <c r="FO79" i="14" s="1"/>
  <c r="ED79" i="14"/>
  <c r="FP79" i="14" s="1"/>
  <c r="EC81" i="14"/>
  <c r="FO81" i="14" s="1"/>
  <c r="ED81" i="14"/>
  <c r="FP81" i="14" s="1"/>
  <c r="EC87" i="14"/>
  <c r="FO87" i="14" s="1"/>
  <c r="ED87" i="14"/>
  <c r="FP87" i="14" s="1"/>
  <c r="AK8" i="14"/>
  <c r="EC5" i="14"/>
  <c r="EC47" i="14"/>
  <c r="FO47" i="14" s="1"/>
  <c r="Q67" i="14"/>
  <c r="EC67" i="14"/>
  <c r="FO67" i="14" s="1"/>
  <c r="GI5" i="14"/>
  <c r="AK194" i="14"/>
  <c r="AK26" i="14"/>
  <c r="Q5" i="14"/>
  <c r="Q14" i="14"/>
  <c r="Q31" i="14"/>
  <c r="Q34" i="14"/>
  <c r="Q43" i="14"/>
  <c r="Q47" i="14"/>
  <c r="Q57" i="14"/>
  <c r="Q73" i="14"/>
  <c r="Q84" i="14"/>
  <c r="AM5" i="19"/>
  <c r="AD5" i="19"/>
  <c r="Q76" i="14"/>
  <c r="Q10" i="14"/>
  <c r="Q15" i="14"/>
  <c r="Q18" i="14"/>
  <c r="Q25" i="14"/>
  <c r="Q44" i="14"/>
  <c r="Q49" i="14"/>
  <c r="Q52" i="14"/>
  <c r="Q66" i="14"/>
  <c r="Q74" i="14"/>
  <c r="Q77" i="14"/>
  <c r="Q79" i="14"/>
  <c r="Q81" i="14"/>
  <c r="Q87" i="14"/>
  <c r="T5" i="19"/>
  <c r="W5" i="19" s="1"/>
  <c r="BN7" i="19"/>
  <c r="CF7" i="19" s="1"/>
  <c r="BN10" i="19"/>
  <c r="CF10" i="19" s="1"/>
  <c r="BN15" i="19"/>
  <c r="CF15" i="19" s="1"/>
  <c r="BN18" i="19"/>
  <c r="CF18" i="19" s="1"/>
  <c r="BN25" i="19"/>
  <c r="BN33" i="19"/>
  <c r="CF33" i="19" s="1"/>
  <c r="BN42" i="19"/>
  <c r="BN44" i="19"/>
  <c r="BN49" i="19"/>
  <c r="CF49" i="19" s="1"/>
  <c r="CI49" i="19" s="1"/>
  <c r="BN52" i="19"/>
  <c r="CF52" i="19" s="1"/>
  <c r="CI52" i="19" s="1"/>
  <c r="BN59" i="19"/>
  <c r="BN66" i="19"/>
  <c r="BN72" i="19"/>
  <c r="CF72" i="19" s="1"/>
  <c r="CI72" i="19" s="1"/>
  <c r="BN74" i="19"/>
  <c r="CF74" i="19" s="1"/>
  <c r="CI74" i="19" s="1"/>
  <c r="BN77" i="19"/>
  <c r="CF77" i="19" s="1"/>
  <c r="BN79" i="19"/>
  <c r="BN81" i="19"/>
  <c r="CF81" i="19" s="1"/>
  <c r="CI81" i="19" s="1"/>
  <c r="BN87" i="19"/>
  <c r="BN5" i="19"/>
  <c r="BN9" i="19"/>
  <c r="BN14" i="19"/>
  <c r="CF14" i="19" s="1"/>
  <c r="BN17" i="19"/>
  <c r="BN22" i="19"/>
  <c r="BN31" i="19"/>
  <c r="CF31" i="19" s="1"/>
  <c r="BN34" i="19"/>
  <c r="BN43" i="19"/>
  <c r="BN47" i="19"/>
  <c r="CF47" i="19" s="1"/>
  <c r="CI47" i="19" s="1"/>
  <c r="BN51" i="19"/>
  <c r="CF51" i="19" s="1"/>
  <c r="CI51" i="19" s="1"/>
  <c r="BN57" i="19"/>
  <c r="CF57" i="19" s="1"/>
  <c r="CI57" i="19" s="1"/>
  <c r="BN60" i="19"/>
  <c r="BN67" i="19"/>
  <c r="CF67" i="19" s="1"/>
  <c r="BN73" i="19"/>
  <c r="CF73" i="19" s="1"/>
  <c r="CI73" i="19" s="1"/>
  <c r="BN76" i="19"/>
  <c r="CF76" i="19" s="1"/>
  <c r="CI76" i="19" s="1"/>
  <c r="BN78" i="19"/>
  <c r="BN80" i="19"/>
  <c r="CF80" i="19" s="1"/>
  <c r="BN84" i="19"/>
  <c r="CP5" i="19"/>
  <c r="BW5" i="19"/>
  <c r="J7" i="19"/>
  <c r="J10" i="19"/>
  <c r="M10" i="19" s="1"/>
  <c r="J15" i="19"/>
  <c r="M15" i="19" s="1"/>
  <c r="J18" i="19"/>
  <c r="M18" i="19" s="1"/>
  <c r="J33" i="19"/>
  <c r="J44" i="19"/>
  <c r="M44" i="19" s="1"/>
  <c r="J49" i="19"/>
  <c r="M49" i="19" s="1"/>
  <c r="J52" i="19"/>
  <c r="M52" i="19" s="1"/>
  <c r="J59" i="19"/>
  <c r="M59" i="19" s="1"/>
  <c r="J74" i="19"/>
  <c r="M74" i="19" s="1"/>
  <c r="J77" i="19"/>
  <c r="J79" i="19"/>
  <c r="M79" i="19" s="1"/>
  <c r="J81" i="19"/>
  <c r="M81" i="19" s="1"/>
  <c r="J87" i="19"/>
  <c r="M87" i="19" s="1"/>
  <c r="J131" i="19"/>
  <c r="J173" i="19"/>
  <c r="J164" i="19"/>
  <c r="M164" i="19" s="1"/>
  <c r="J148" i="19"/>
  <c r="M148" i="19" s="1"/>
  <c r="J174" i="19"/>
  <c r="J9" i="19"/>
  <c r="M9" i="19" s="1"/>
  <c r="J17" i="19"/>
  <c r="M17" i="19" s="1"/>
  <c r="J43" i="19"/>
  <c r="M43" i="19" s="1"/>
  <c r="J51" i="19"/>
  <c r="M51" i="19" s="1"/>
  <c r="J57" i="19"/>
  <c r="M57" i="19" s="1"/>
  <c r="J60" i="19"/>
  <c r="M60" i="19" s="1"/>
  <c r="J67" i="19"/>
  <c r="M67" i="19" s="1"/>
  <c r="J73" i="19"/>
  <c r="M73" i="19" s="1"/>
  <c r="J76" i="19"/>
  <c r="M76" i="19" s="1"/>
  <c r="J78" i="19"/>
  <c r="M78" i="19" s="1"/>
  <c r="J80" i="19"/>
  <c r="M80" i="19" s="1"/>
  <c r="J84" i="19"/>
  <c r="M84" i="19" s="1"/>
  <c r="J31" i="19"/>
  <c r="M31" i="19" s="1"/>
  <c r="J22" i="19"/>
  <c r="M22" i="19" s="1"/>
  <c r="J5" i="19"/>
  <c r="M5" i="19" s="1"/>
  <c r="J42" i="19"/>
  <c r="M42" i="19" s="1"/>
  <c r="J25" i="19"/>
  <c r="J14" i="19"/>
  <c r="M14" i="19" s="1"/>
  <c r="O100" i="14"/>
  <c r="ED194" i="14" l="1"/>
  <c r="ED196" i="14" s="1"/>
  <c r="FP25" i="14"/>
  <c r="EC194" i="14"/>
  <c r="EC196" i="14" s="1"/>
  <c r="FO25" i="14"/>
  <c r="EC190" i="14"/>
  <c r="EC192" i="14" s="1"/>
  <c r="FO22" i="14"/>
  <c r="EV68" i="14"/>
  <c r="GI26" i="14"/>
  <c r="EV190" i="14"/>
  <c r="EV192" i="14" s="1"/>
  <c r="BE190" i="14"/>
  <c r="BE192" i="14" s="1"/>
  <c r="AK6" i="14"/>
  <c r="Q26" i="14"/>
  <c r="Q80" i="14"/>
  <c r="EW190" i="14"/>
  <c r="EW192" i="14" s="1"/>
  <c r="GJ19" i="14"/>
  <c r="Q7" i="14"/>
  <c r="Q8" i="14" s="1"/>
  <c r="BE194" i="14"/>
  <c r="BE196" i="14" s="1"/>
  <c r="Q60" i="14"/>
  <c r="Q51" i="14"/>
  <c r="Q9" i="14"/>
  <c r="CF60" i="19"/>
  <c r="CI60" i="19" s="1"/>
  <c r="CF17" i="19"/>
  <c r="Q78" i="14"/>
  <c r="EW61" i="14"/>
  <c r="EW62" i="14" s="1"/>
  <c r="CF59" i="19"/>
  <c r="CI59" i="19" s="1"/>
  <c r="CF78" i="19"/>
  <c r="CI78" i="19" s="1"/>
  <c r="Q17" i="14"/>
  <c r="Q19" i="14" s="1"/>
  <c r="CF79" i="19"/>
  <c r="CF42" i="19"/>
  <c r="CI42" i="19" s="1"/>
  <c r="AK68" i="14"/>
  <c r="J194" i="19"/>
  <c r="M25" i="19"/>
  <c r="J132" i="19"/>
  <c r="M131" i="19"/>
  <c r="BN194" i="19"/>
  <c r="CF25" i="19"/>
  <c r="CF43" i="19"/>
  <c r="CI43" i="19" s="1"/>
  <c r="CF87" i="19"/>
  <c r="CI87" i="19" s="1"/>
  <c r="CF34" i="19"/>
  <c r="CF66" i="19"/>
  <c r="CI66" i="19" s="1"/>
  <c r="CF44" i="19"/>
  <c r="CI44" i="19" s="1"/>
  <c r="CF84" i="19"/>
  <c r="CI84" i="19" s="1"/>
  <c r="CF9" i="19"/>
  <c r="J8" i="19"/>
  <c r="M7" i="19"/>
  <c r="BN190" i="19"/>
  <c r="CF22" i="19"/>
  <c r="AK82" i="14"/>
  <c r="GI82" i="14"/>
  <c r="EV82" i="14"/>
  <c r="EV11" i="14"/>
  <c r="EC35" i="14"/>
  <c r="AM82" i="19"/>
  <c r="EC82" i="14"/>
  <c r="T82" i="19"/>
  <c r="W82" i="19" s="1"/>
  <c r="J72" i="19"/>
  <c r="BW82" i="19"/>
  <c r="CP82" i="19"/>
  <c r="BN82" i="19"/>
  <c r="AD82" i="19"/>
  <c r="AK61" i="14"/>
  <c r="AK45" i="14"/>
  <c r="AK54" i="14" s="1"/>
  <c r="AK16" i="14"/>
  <c r="AK35" i="14"/>
  <c r="EV19" i="14"/>
  <c r="GI45" i="14"/>
  <c r="GI54" i="14" s="1"/>
  <c r="GI68" i="14"/>
  <c r="EC45" i="14"/>
  <c r="EC48" i="14" s="1"/>
  <c r="EC19" i="14"/>
  <c r="GI28" i="14"/>
  <c r="GI29" i="14" s="1"/>
  <c r="EC28" i="14"/>
  <c r="EC61" i="14"/>
  <c r="GI23" i="14"/>
  <c r="AK19" i="14"/>
  <c r="EC64" i="14"/>
  <c r="ED14" i="14"/>
  <c r="FP14" i="14" s="1"/>
  <c r="R60" i="14"/>
  <c r="W60" i="14" s="1"/>
  <c r="R43" i="14"/>
  <c r="W43" i="14" s="1"/>
  <c r="R17" i="14"/>
  <c r="W17" i="14" s="1"/>
  <c r="EW68" i="14"/>
  <c r="BE28" i="14"/>
  <c r="BX23" i="14"/>
  <c r="ED33" i="14"/>
  <c r="FP33" i="14" s="1"/>
  <c r="R44" i="14"/>
  <c r="W44" i="14" s="1"/>
  <c r="R18" i="14"/>
  <c r="W18" i="14" s="1"/>
  <c r="ED11" i="14"/>
  <c r="R76" i="14"/>
  <c r="W76" i="14" s="1"/>
  <c r="R57" i="14"/>
  <c r="W57" i="14" s="1"/>
  <c r="DJ60" i="14"/>
  <c r="DJ17" i="14"/>
  <c r="ED72" i="14"/>
  <c r="FP72" i="14" s="1"/>
  <c r="R77" i="14"/>
  <c r="W77" i="14" s="1"/>
  <c r="R15" i="14"/>
  <c r="W15" i="14" s="1"/>
  <c r="GJ6" i="14"/>
  <c r="ED22" i="14"/>
  <c r="R84" i="14"/>
  <c r="W84" i="14" s="1"/>
  <c r="R73" i="14"/>
  <c r="W73" i="14" s="1"/>
  <c r="R51" i="14"/>
  <c r="W51" i="14" s="1"/>
  <c r="R31" i="14"/>
  <c r="W31" i="14" s="1"/>
  <c r="R9" i="14"/>
  <c r="W9" i="14" s="1"/>
  <c r="EW35" i="14"/>
  <c r="BE5" i="14"/>
  <c r="BE6" i="14" s="1"/>
  <c r="BX5" i="14"/>
  <c r="ED66" i="14"/>
  <c r="FP66" i="14" s="1"/>
  <c r="R87" i="14"/>
  <c r="W87" i="14" s="1"/>
  <c r="R74" i="14"/>
  <c r="W74" i="14" s="1"/>
  <c r="R52" i="14"/>
  <c r="W52" i="14" s="1"/>
  <c r="R10" i="14"/>
  <c r="W10" i="14" s="1"/>
  <c r="R80" i="14"/>
  <c r="W80" i="14" s="1"/>
  <c r="R67" i="14"/>
  <c r="W67" i="14" s="1"/>
  <c r="AL5" i="14"/>
  <c r="AQ5" i="14" s="1"/>
  <c r="GJ61" i="14"/>
  <c r="DJ57" i="14"/>
  <c r="HB57" i="14" s="1"/>
  <c r="DJ81" i="14"/>
  <c r="HB81" i="14" s="1"/>
  <c r="ED59" i="14"/>
  <c r="FP59" i="14" s="1"/>
  <c r="ED42" i="14"/>
  <c r="FP42" i="14" s="1"/>
  <c r="R81" i="14"/>
  <c r="W81" i="14" s="1"/>
  <c r="R49" i="14"/>
  <c r="W49" i="14" s="1"/>
  <c r="R25" i="14"/>
  <c r="W25" i="14" s="1"/>
  <c r="R7" i="14"/>
  <c r="W7" i="14" s="1"/>
  <c r="EW5" i="14"/>
  <c r="EW11" i="14" s="1"/>
  <c r="J100" i="21"/>
  <c r="K102" i="8"/>
  <c r="K106" i="8" s="1"/>
  <c r="M106" i="8" s="1"/>
  <c r="Q28" i="14"/>
  <c r="FO61" i="14"/>
  <c r="GI6" i="14"/>
  <c r="GI11" i="14"/>
  <c r="GI12" i="14" s="1"/>
  <c r="FO5" i="14"/>
  <c r="EC11" i="14"/>
  <c r="Q33" i="14"/>
  <c r="Q23" i="14"/>
  <c r="Q190" i="14"/>
  <c r="Q192" i="14" s="1"/>
  <c r="Q24" i="14" s="1"/>
  <c r="GI61" i="14"/>
  <c r="EV61" i="14"/>
  <c r="EV62" i="14" s="1"/>
  <c r="Q59" i="14"/>
  <c r="Q194" i="14"/>
  <c r="Q196" i="14" s="1"/>
  <c r="Q27" i="14" s="1"/>
  <c r="Q16" i="14"/>
  <c r="GI64" i="14"/>
  <c r="EV64" i="14"/>
  <c r="EV45" i="14"/>
  <c r="EV54" i="14" s="1"/>
  <c r="DJ51" i="14"/>
  <c r="Q6" i="14"/>
  <c r="GI19" i="14"/>
  <c r="Q42" i="14"/>
  <c r="EC68" i="14"/>
  <c r="GI35" i="14"/>
  <c r="CP19" i="19"/>
  <c r="J100" i="19"/>
  <c r="BW11" i="19"/>
  <c r="BW19" i="19"/>
  <c r="J6" i="19"/>
  <c r="J11" i="19"/>
  <c r="J28" i="19"/>
  <c r="J190" i="19"/>
  <c r="J61" i="19"/>
  <c r="M61" i="19" s="1"/>
  <c r="T194" i="19"/>
  <c r="J19" i="19"/>
  <c r="M19" i="19" s="1"/>
  <c r="T28" i="19"/>
  <c r="W28" i="19" s="1"/>
  <c r="T190" i="19"/>
  <c r="BN19" i="19"/>
  <c r="CP35" i="19"/>
  <c r="BW35" i="19"/>
  <c r="BN35" i="19"/>
  <c r="T45" i="19"/>
  <c r="J66" i="19"/>
  <c r="J26" i="19"/>
  <c r="T68" i="19"/>
  <c r="W68" i="19" s="1"/>
  <c r="T35" i="19"/>
  <c r="J23" i="19"/>
  <c r="J64" i="19"/>
  <c r="J45" i="19"/>
  <c r="M45" i="19" s="1"/>
  <c r="CP28" i="19"/>
  <c r="CP11" i="19"/>
  <c r="BN28" i="19"/>
  <c r="CF5" i="19"/>
  <c r="BN11" i="19"/>
  <c r="CP68" i="19"/>
  <c r="BW68" i="19"/>
  <c r="BN68" i="19"/>
  <c r="T61" i="19"/>
  <c r="W61" i="19" s="1"/>
  <c r="J47" i="19"/>
  <c r="M47" i="19" s="1"/>
  <c r="J34" i="19"/>
  <c r="J35" i="19" s="1"/>
  <c r="J171" i="19"/>
  <c r="BW28" i="19"/>
  <c r="CP61" i="19"/>
  <c r="CP45" i="19"/>
  <c r="CP54" i="19" s="1"/>
  <c r="CP64" i="19"/>
  <c r="BW61" i="19"/>
  <c r="BW64" i="19"/>
  <c r="BW45" i="19"/>
  <c r="BW54" i="19" s="1"/>
  <c r="T19" i="19"/>
  <c r="W19" i="19" s="1"/>
  <c r="BN61" i="19"/>
  <c r="BN64" i="19"/>
  <c r="BN45" i="19"/>
  <c r="T11" i="19"/>
  <c r="W11" i="19" s="1"/>
  <c r="J124" i="19"/>
  <c r="ED190" i="14" l="1"/>
  <c r="ED192" i="14" s="1"/>
  <c r="FP22" i="14"/>
  <c r="FP190" i="14" s="1"/>
  <c r="FP192" i="14" s="1"/>
  <c r="FO194" i="14"/>
  <c r="FO196" i="14" s="1"/>
  <c r="EV194" i="14"/>
  <c r="EV196" i="14" s="1"/>
  <c r="FO11" i="14"/>
  <c r="Q11" i="14"/>
  <c r="GJ11" i="14"/>
  <c r="GJ12" i="14" s="1"/>
  <c r="GJ82" i="14"/>
  <c r="FO64" i="14"/>
  <c r="AK28" i="14"/>
  <c r="AK29" i="14" s="1"/>
  <c r="FO35" i="14"/>
  <c r="EW19" i="14"/>
  <c r="FO45" i="14"/>
  <c r="CQ31" i="14"/>
  <c r="DJ31" i="14" s="1"/>
  <c r="HB31" i="14" s="1"/>
  <c r="AK11" i="14"/>
  <c r="BF194" i="14"/>
  <c r="BF196" i="14" s="1"/>
  <c r="EV28" i="14"/>
  <c r="GJ68" i="14"/>
  <c r="FO190" i="14"/>
  <c r="FO192" i="14" s="1"/>
  <c r="BF190" i="14"/>
  <c r="BF192" i="14" s="1"/>
  <c r="AK23" i="14"/>
  <c r="GJ35" i="14"/>
  <c r="EV35" i="14"/>
  <c r="R34" i="14"/>
  <c r="R79" i="14"/>
  <c r="AK20" i="14"/>
  <c r="AK190" i="14"/>
  <c r="CQ9" i="14"/>
  <c r="CQ11" i="14" s="1"/>
  <c r="R78" i="14"/>
  <c r="W78" i="14" s="1"/>
  <c r="CF194" i="19"/>
  <c r="J82" i="19"/>
  <c r="M82" i="19" s="1"/>
  <c r="M72" i="19"/>
  <c r="CF190" i="19"/>
  <c r="T54" i="19"/>
  <c r="W54" i="19" s="1"/>
  <c r="W45" i="19"/>
  <c r="CY124" i="19"/>
  <c r="CY123" i="19" s="1"/>
  <c r="CY131" i="19" s="1"/>
  <c r="BW124" i="19"/>
  <c r="BW123" i="19" s="1"/>
  <c r="BW131" i="19" s="1"/>
  <c r="CP124" i="19"/>
  <c r="CP123" i="19" s="1"/>
  <c r="CP131" i="19" s="1"/>
  <c r="BN124" i="19"/>
  <c r="BN123" i="19" s="1"/>
  <c r="BN131" i="19" s="1"/>
  <c r="CF124" i="19"/>
  <c r="CF123" i="19" s="1"/>
  <c r="BE124" i="19"/>
  <c r="BE123" i="19" s="1"/>
  <c r="BE131" i="19" s="1"/>
  <c r="AV124" i="19"/>
  <c r="AV123" i="19" s="1"/>
  <c r="AV131" i="19" s="1"/>
  <c r="AM124" i="19"/>
  <c r="AM123" i="19" s="1"/>
  <c r="AM131" i="19" s="1"/>
  <c r="AD124" i="19"/>
  <c r="AD123" i="19" s="1"/>
  <c r="AD131" i="19" s="1"/>
  <c r="J12" i="19"/>
  <c r="M11" i="19"/>
  <c r="J29" i="19"/>
  <c r="M28" i="19"/>
  <c r="J68" i="19"/>
  <c r="M68" i="19" s="1"/>
  <c r="M66" i="19"/>
  <c r="CR39" i="19"/>
  <c r="U123" i="19"/>
  <c r="V123" i="19"/>
  <c r="R8" i="14"/>
  <c r="Q72" i="14"/>
  <c r="GJ26" i="14"/>
  <c r="FO82" i="14"/>
  <c r="ED82" i="14"/>
  <c r="EW82" i="14"/>
  <c r="EC36" i="14"/>
  <c r="DJ47" i="14"/>
  <c r="HB47" i="14" s="1"/>
  <c r="HB60" i="14"/>
  <c r="DJ10" i="14"/>
  <c r="HB10" i="14" s="1"/>
  <c r="DJ77" i="14"/>
  <c r="HB77" i="14" s="1"/>
  <c r="DJ84" i="14"/>
  <c r="HB84" i="14" s="1"/>
  <c r="HB51" i="14"/>
  <c r="BX26" i="14"/>
  <c r="FO19" i="14"/>
  <c r="DJ5" i="14"/>
  <c r="HB5" i="14" s="1"/>
  <c r="DJ49" i="14"/>
  <c r="HB49" i="14" s="1"/>
  <c r="HB17" i="14"/>
  <c r="DJ87" i="14"/>
  <c r="HB87" i="14" s="1"/>
  <c r="BX68" i="14"/>
  <c r="BE61" i="14"/>
  <c r="BX61" i="14"/>
  <c r="DJ34" i="14"/>
  <c r="HB34" i="14" s="1"/>
  <c r="AK63" i="14"/>
  <c r="CF68" i="19"/>
  <c r="CI68" i="19" s="1"/>
  <c r="CF82" i="19"/>
  <c r="CI82" i="19" s="1"/>
  <c r="BX82" i="14"/>
  <c r="AL82" i="14"/>
  <c r="AQ82" i="14" s="1"/>
  <c r="BE82" i="14"/>
  <c r="BE45" i="14"/>
  <c r="BE54" i="14" s="1"/>
  <c r="EC53" i="14"/>
  <c r="EC54" i="14"/>
  <c r="EC63" i="14" s="1"/>
  <c r="EC50" i="14"/>
  <c r="EC46" i="14"/>
  <c r="DJ14" i="14"/>
  <c r="HB14" i="14" s="1"/>
  <c r="DJ74" i="14"/>
  <c r="HB74" i="14" s="1"/>
  <c r="BE26" i="14"/>
  <c r="BX11" i="14"/>
  <c r="DJ43" i="14"/>
  <c r="HB43" i="14" s="1"/>
  <c r="BE23" i="14"/>
  <c r="DJ25" i="14"/>
  <c r="DJ194" i="14" s="1"/>
  <c r="DJ196" i="14" s="1"/>
  <c r="BE29" i="14"/>
  <c r="BE16" i="14"/>
  <c r="BE19" i="14"/>
  <c r="BE20" i="14" s="1"/>
  <c r="DJ72" i="14"/>
  <c r="HB72" i="14" s="1"/>
  <c r="DJ7" i="14"/>
  <c r="HB7" i="14" s="1"/>
  <c r="DJ42" i="14"/>
  <c r="HB42" i="14" s="1"/>
  <c r="DJ52" i="14"/>
  <c r="HB52" i="14" s="1"/>
  <c r="DJ78" i="14"/>
  <c r="HB78" i="14" s="1"/>
  <c r="DJ76" i="14"/>
  <c r="HB76" i="14" s="1"/>
  <c r="DJ59" i="14"/>
  <c r="HB59" i="14" s="1"/>
  <c r="CR7" i="14"/>
  <c r="AL8" i="14"/>
  <c r="R72" i="14"/>
  <c r="W72" i="14" s="1"/>
  <c r="DK81" i="14"/>
  <c r="HC81" i="14" s="1"/>
  <c r="DK73" i="14"/>
  <c r="HC73" i="14" s="1"/>
  <c r="DK44" i="14"/>
  <c r="HC44" i="14" s="1"/>
  <c r="R5" i="14"/>
  <c r="W5" i="14" s="1"/>
  <c r="BF61" i="14"/>
  <c r="DK84" i="14"/>
  <c r="HC84" i="14" s="1"/>
  <c r="EW64" i="14"/>
  <c r="EW45" i="14"/>
  <c r="EW54" i="14" s="1"/>
  <c r="EW63" i="14" s="1"/>
  <c r="AL68" i="14"/>
  <c r="AQ68" i="14" s="1"/>
  <c r="R194" i="14"/>
  <c r="R196" i="14" s="1"/>
  <c r="R27" i="14" s="1"/>
  <c r="R26" i="14"/>
  <c r="BF5" i="14"/>
  <c r="DK43" i="14"/>
  <c r="HC43" i="14" s="1"/>
  <c r="BF68" i="14"/>
  <c r="CR9" i="14"/>
  <c r="R59" i="14"/>
  <c r="W59" i="14" s="1"/>
  <c r="R14" i="14"/>
  <c r="W14" i="14" s="1"/>
  <c r="R66" i="14"/>
  <c r="W66" i="14" s="1"/>
  <c r="BX28" i="14"/>
  <c r="BX29" i="14" s="1"/>
  <c r="DK77" i="14"/>
  <c r="HC77" i="14" s="1"/>
  <c r="DK17" i="14"/>
  <c r="HC17" i="14" s="1"/>
  <c r="BX35" i="14"/>
  <c r="AL194" i="14"/>
  <c r="AL196" i="14" s="1"/>
  <c r="AL27" i="14" s="1"/>
  <c r="AL26" i="14"/>
  <c r="BF45" i="14"/>
  <c r="DK79" i="14"/>
  <c r="HC79" i="14" s="1"/>
  <c r="AL6" i="14"/>
  <c r="AL11" i="14"/>
  <c r="AQ11" i="14" s="1"/>
  <c r="DK10" i="14"/>
  <c r="HC10" i="14" s="1"/>
  <c r="AL19" i="14"/>
  <c r="AQ19" i="14" s="1"/>
  <c r="AL16" i="14"/>
  <c r="FP19" i="14"/>
  <c r="ED19" i="14"/>
  <c r="ED45" i="14"/>
  <c r="ED53" i="14" s="1"/>
  <c r="ED64" i="14"/>
  <c r="AL23" i="14"/>
  <c r="AL28" i="14"/>
  <c r="AQ28" i="14" s="1"/>
  <c r="AL190" i="14"/>
  <c r="AL192" i="14" s="1"/>
  <c r="AL24" i="14" s="1"/>
  <c r="DK80" i="14"/>
  <c r="HC80" i="14" s="1"/>
  <c r="DK78" i="14"/>
  <c r="HC78" i="14" s="1"/>
  <c r="DK52" i="14"/>
  <c r="HC52" i="14" s="1"/>
  <c r="DK60" i="14"/>
  <c r="HC60" i="14" s="1"/>
  <c r="GJ64" i="14"/>
  <c r="GJ45" i="14"/>
  <c r="GJ54" i="14" s="1"/>
  <c r="GJ63" i="14" s="1"/>
  <c r="CR31" i="14"/>
  <c r="ED28" i="14"/>
  <c r="AL45" i="14"/>
  <c r="AL54" i="14" s="1"/>
  <c r="DK57" i="14"/>
  <c r="HC57" i="14" s="1"/>
  <c r="BF35" i="14"/>
  <c r="FP35" i="14"/>
  <c r="ED35" i="14"/>
  <c r="ED68" i="14"/>
  <c r="FP68" i="14"/>
  <c r="FU68" i="14" s="1"/>
  <c r="DK15" i="14"/>
  <c r="HC15" i="14" s="1"/>
  <c r="DK87" i="14"/>
  <c r="HC87" i="14" s="1"/>
  <c r="R22" i="14"/>
  <c r="W22" i="14" s="1"/>
  <c r="DK74" i="14"/>
  <c r="HC74" i="14" s="1"/>
  <c r="FP61" i="14"/>
  <c r="FU61" i="14" s="1"/>
  <c r="ED61" i="14"/>
  <c r="AL35" i="14"/>
  <c r="DK34" i="14"/>
  <c r="HC34" i="14" s="1"/>
  <c r="DK49" i="14"/>
  <c r="HC49" i="14" s="1"/>
  <c r="R33" i="14"/>
  <c r="GJ23" i="14"/>
  <c r="GJ28" i="14"/>
  <c r="GJ29" i="14" s="1"/>
  <c r="R42" i="14"/>
  <c r="W42" i="14" s="1"/>
  <c r="DK51" i="14"/>
  <c r="HC51" i="14" s="1"/>
  <c r="DK18" i="14"/>
  <c r="HC18" i="14" s="1"/>
  <c r="DJ22" i="14"/>
  <c r="DJ190" i="14" s="1"/>
  <c r="DJ192" i="14" s="1"/>
  <c r="R47" i="14"/>
  <c r="W47" i="14" s="1"/>
  <c r="BY5" i="14"/>
  <c r="AL61" i="14"/>
  <c r="DK76" i="14"/>
  <c r="HC76" i="14" s="1"/>
  <c r="FP5" i="14"/>
  <c r="FP11" i="14" s="1"/>
  <c r="BF82" i="14"/>
  <c r="EV63" i="14"/>
  <c r="FO68" i="14"/>
  <c r="GI63" i="14"/>
  <c r="DJ80" i="14"/>
  <c r="HB80" i="14" s="1"/>
  <c r="BX45" i="14"/>
  <c r="BX54" i="14" s="1"/>
  <c r="DJ15" i="14"/>
  <c r="HB15" i="14" s="1"/>
  <c r="Q20" i="14"/>
  <c r="Q29" i="14"/>
  <c r="Q35" i="14"/>
  <c r="Q36" i="14" s="1"/>
  <c r="GI36" i="14"/>
  <c r="Q61" i="14"/>
  <c r="DJ79" i="14"/>
  <c r="HB79" i="14" s="1"/>
  <c r="BX16" i="14"/>
  <c r="Q68" i="14"/>
  <c r="BX19" i="14"/>
  <c r="Q12" i="14"/>
  <c r="DJ73" i="14"/>
  <c r="HB73" i="14" s="1"/>
  <c r="Q64" i="14"/>
  <c r="Q171" i="14"/>
  <c r="Q45" i="14"/>
  <c r="DJ18" i="14"/>
  <c r="HB18" i="14" s="1"/>
  <c r="BE68" i="14"/>
  <c r="DJ66" i="14"/>
  <c r="HB66" i="14" s="1"/>
  <c r="BE11" i="14"/>
  <c r="BE12" i="14" s="1"/>
  <c r="BE35" i="14"/>
  <c r="DJ33" i="14"/>
  <c r="DJ44" i="14"/>
  <c r="HB44" i="14" s="1"/>
  <c r="CP36" i="19"/>
  <c r="T124" i="19"/>
  <c r="T123" i="19" s="1"/>
  <c r="T131" i="19" s="1"/>
  <c r="J123" i="19"/>
  <c r="M123" i="19" s="1"/>
  <c r="BW36" i="19"/>
  <c r="CP63" i="19"/>
  <c r="T36" i="19"/>
  <c r="CF61" i="19"/>
  <c r="CI61" i="19" s="1"/>
  <c r="J48" i="19"/>
  <c r="CP37" i="19"/>
  <c r="CF11" i="19"/>
  <c r="BN48" i="19"/>
  <c r="BN46" i="19"/>
  <c r="BN50" i="19"/>
  <c r="BN54" i="19"/>
  <c r="BN63" i="19" s="1"/>
  <c r="BN53" i="19"/>
  <c r="BW63" i="19"/>
  <c r="CF28" i="19"/>
  <c r="J46" i="19"/>
  <c r="J50" i="19"/>
  <c r="J54" i="19"/>
  <c r="CF35" i="19"/>
  <c r="CF45" i="19"/>
  <c r="CF64" i="19"/>
  <c r="BN36" i="19"/>
  <c r="T63" i="19"/>
  <c r="W63" i="19" s="1"/>
  <c r="CF19" i="19"/>
  <c r="J36" i="19"/>
  <c r="M36" i="19" s="1"/>
  <c r="AL29" i="14" l="1"/>
  <c r="AL12" i="14"/>
  <c r="FP194" i="14"/>
  <c r="FP196" i="14" s="1"/>
  <c r="EW194" i="14"/>
  <c r="EW196" i="14" s="1"/>
  <c r="AK36" i="14"/>
  <c r="AK37" i="14" s="1"/>
  <c r="FO28" i="14"/>
  <c r="FO36" i="14" s="1"/>
  <c r="EW28" i="14"/>
  <c r="EW36" i="14" s="1"/>
  <c r="EW83" i="14" s="1"/>
  <c r="R68" i="14"/>
  <c r="W68" i="14" s="1"/>
  <c r="R61" i="14"/>
  <c r="W61" i="14" s="1"/>
  <c r="FO54" i="14"/>
  <c r="FO48" i="14"/>
  <c r="FO50" i="14"/>
  <c r="FO46" i="14"/>
  <c r="R82" i="14"/>
  <c r="W82" i="14" s="1"/>
  <c r="CQ36" i="14"/>
  <c r="CQ83" i="14" s="1"/>
  <c r="CQ86" i="14" s="1"/>
  <c r="CQ89" i="14" s="1"/>
  <c r="R35" i="14"/>
  <c r="EV36" i="14"/>
  <c r="EV70" i="14" s="1"/>
  <c r="EV75" i="14" s="1"/>
  <c r="DJ9" i="14"/>
  <c r="HB9" i="14" s="1"/>
  <c r="HB11" i="14" s="1"/>
  <c r="HB12" i="14" s="1"/>
  <c r="AK12" i="14"/>
  <c r="Q82" i="14"/>
  <c r="CI123" i="19"/>
  <c r="CF131" i="19"/>
  <c r="CI131" i="19" s="1"/>
  <c r="J63" i="19"/>
  <c r="M63" i="19" s="1"/>
  <c r="M54" i="19"/>
  <c r="CF50" i="19"/>
  <c r="CI45" i="19"/>
  <c r="T37" i="19"/>
  <c r="W36" i="19"/>
  <c r="V131" i="19"/>
  <c r="W131" i="19" s="1"/>
  <c r="W123" i="19"/>
  <c r="BG16" i="19"/>
  <c r="BG20" i="19"/>
  <c r="BG39" i="19"/>
  <c r="DA20" i="19"/>
  <c r="DA16" i="19"/>
  <c r="DA39" i="19"/>
  <c r="V16" i="19"/>
  <c r="V20" i="19"/>
  <c r="U131" i="19"/>
  <c r="BX63" i="14"/>
  <c r="HB61" i="14"/>
  <c r="BF26" i="14"/>
  <c r="FP82" i="14"/>
  <c r="FU82" i="14" s="1"/>
  <c r="BE63" i="14"/>
  <c r="DJ61" i="14"/>
  <c r="EC55" i="14"/>
  <c r="DK5" i="14"/>
  <c r="HC5" i="14" s="1"/>
  <c r="HB82" i="14"/>
  <c r="EC83" i="14"/>
  <c r="EC85" i="14" s="1"/>
  <c r="EC70" i="14"/>
  <c r="EC75" i="14" s="1"/>
  <c r="DJ82" i="14"/>
  <c r="BY82" i="14"/>
  <c r="AL63" i="14"/>
  <c r="DK59" i="14"/>
  <c r="DK61" i="14" s="1"/>
  <c r="DK9" i="14"/>
  <c r="HC9" i="14" s="1"/>
  <c r="HB25" i="14"/>
  <c r="HB194" i="14" s="1"/>
  <c r="HB196" i="14" s="1"/>
  <c r="HB27" i="14" s="1"/>
  <c r="DJ28" i="14"/>
  <c r="DJ29" i="14" s="1"/>
  <c r="DJ26" i="14"/>
  <c r="R64" i="14"/>
  <c r="DK7" i="14"/>
  <c r="HC7" i="14" s="1"/>
  <c r="DK14" i="14"/>
  <c r="DK19" i="14" s="1"/>
  <c r="DK31" i="14"/>
  <c r="HC31" i="14" s="1"/>
  <c r="GJ36" i="14"/>
  <c r="GJ70" i="14" s="1"/>
  <c r="DK47" i="14"/>
  <c r="HC47" i="14" s="1"/>
  <c r="DK22" i="14"/>
  <c r="DK190" i="14" s="1"/>
  <c r="DK192" i="14" s="1"/>
  <c r="BY45" i="14"/>
  <c r="BY54" i="14" s="1"/>
  <c r="BY35" i="14"/>
  <c r="DK33" i="14"/>
  <c r="R28" i="14"/>
  <c r="W28" i="14" s="1"/>
  <c r="R190" i="14"/>
  <c r="R192" i="14" s="1"/>
  <c r="R24" i="14" s="1"/>
  <c r="R23" i="14"/>
  <c r="ED36" i="14"/>
  <c r="AL36" i="14"/>
  <c r="AQ36" i="14" s="1"/>
  <c r="AL20" i="14"/>
  <c r="BF54" i="14"/>
  <c r="BF63" i="14" s="1"/>
  <c r="R19" i="14"/>
  <c r="W19" i="14" s="1"/>
  <c r="R16" i="14"/>
  <c r="R45" i="14"/>
  <c r="W45" i="14" s="1"/>
  <c r="R171" i="14"/>
  <c r="W171" i="14" s="1"/>
  <c r="BF19" i="14"/>
  <c r="BF16" i="14"/>
  <c r="BF11" i="14"/>
  <c r="BF12" i="14" s="1"/>
  <c r="BF6" i="14"/>
  <c r="R11" i="14"/>
  <c r="W11" i="14" s="1"/>
  <c r="R6" i="14"/>
  <c r="HB22" i="14"/>
  <c r="DJ23" i="14"/>
  <c r="DK42" i="14"/>
  <c r="BY19" i="14"/>
  <c r="BY16" i="14"/>
  <c r="DK25" i="14"/>
  <c r="DK194" i="14" s="1"/>
  <c r="DK196" i="14" s="1"/>
  <c r="BY26" i="14"/>
  <c r="BY61" i="14"/>
  <c r="DK72" i="14"/>
  <c r="DK82" i="14" s="1"/>
  <c r="FP28" i="14"/>
  <c r="FP36" i="14" s="1"/>
  <c r="ED54" i="14"/>
  <c r="ED63" i="14" s="1"/>
  <c r="ED46" i="14"/>
  <c r="ED50" i="14"/>
  <c r="ED48" i="14"/>
  <c r="BY23" i="14"/>
  <c r="BY28" i="14"/>
  <c r="BY29" i="14" s="1"/>
  <c r="BY68" i="14"/>
  <c r="BY11" i="14"/>
  <c r="BY12" i="14" s="1"/>
  <c r="BY6" i="14"/>
  <c r="FP45" i="14"/>
  <c r="FU45" i="14" s="1"/>
  <c r="FP64" i="14"/>
  <c r="CR11" i="14"/>
  <c r="CR36" i="14" s="1"/>
  <c r="BF23" i="14"/>
  <c r="BF28" i="14"/>
  <c r="BF29" i="14" s="1"/>
  <c r="DK66" i="14"/>
  <c r="HC66" i="14" s="1"/>
  <c r="DJ16" i="14"/>
  <c r="DJ45" i="14"/>
  <c r="DJ54" i="14" s="1"/>
  <c r="BE36" i="14"/>
  <c r="Q37" i="14"/>
  <c r="HB6" i="14"/>
  <c r="HB45" i="14"/>
  <c r="HB64" i="14"/>
  <c r="Q46" i="14"/>
  <c r="Q54" i="14"/>
  <c r="Q50" i="14"/>
  <c r="Q48" i="14"/>
  <c r="GI37" i="14"/>
  <c r="GI70" i="14"/>
  <c r="GI83" i="14"/>
  <c r="HB19" i="14"/>
  <c r="HB16" i="14"/>
  <c r="DJ19" i="14"/>
  <c r="HB33" i="14"/>
  <c r="HB35" i="14" s="1"/>
  <c r="DJ35" i="14"/>
  <c r="BX36" i="14"/>
  <c r="BX20" i="14"/>
  <c r="BW70" i="19"/>
  <c r="BW75" i="19" s="1"/>
  <c r="CP70" i="19"/>
  <c r="CP83" i="19"/>
  <c r="CP85" i="19" s="1"/>
  <c r="T70" i="19"/>
  <c r="W70" i="19" s="1"/>
  <c r="BN70" i="19"/>
  <c r="BN75" i="19" s="1"/>
  <c r="BN55" i="19"/>
  <c r="T83" i="19"/>
  <c r="W83" i="19" s="1"/>
  <c r="J37" i="19"/>
  <c r="J38" i="19" s="1"/>
  <c r="CF36" i="19"/>
  <c r="BN83" i="19"/>
  <c r="BW83" i="19"/>
  <c r="CF46" i="19"/>
  <c r="CF54" i="19"/>
  <c r="CF48" i="19"/>
  <c r="J70" i="19" l="1"/>
  <c r="AK83" i="14"/>
  <c r="EW70" i="14"/>
  <c r="EW75" i="14" s="1"/>
  <c r="AK70" i="14"/>
  <c r="AK75" i="14" s="1"/>
  <c r="FO63" i="14"/>
  <c r="FO83" i="14" s="1"/>
  <c r="EV83" i="14"/>
  <c r="EV86" i="14" s="1"/>
  <c r="EV88" i="14" s="1"/>
  <c r="DJ11" i="14"/>
  <c r="CQ70" i="14"/>
  <c r="AK39" i="14"/>
  <c r="J83" i="19"/>
  <c r="M83" i="19" s="1"/>
  <c r="AK38" i="14"/>
  <c r="AK85" i="14"/>
  <c r="J75" i="19"/>
  <c r="M70" i="19"/>
  <c r="CF63" i="19"/>
  <c r="CI63" i="19" s="1"/>
  <c r="CI54" i="19"/>
  <c r="DK24" i="14"/>
  <c r="V39" i="19"/>
  <c r="V93" i="19"/>
  <c r="R29" i="14"/>
  <c r="AK86" i="14"/>
  <c r="R12" i="14"/>
  <c r="DK6" i="14"/>
  <c r="BE83" i="14"/>
  <c r="BE86" i="14" s="1"/>
  <c r="DJ63" i="14"/>
  <c r="EC86" i="14"/>
  <c r="EC88" i="14" s="1"/>
  <c r="HC59" i="14"/>
  <c r="HC61" i="14" s="1"/>
  <c r="HB26" i="14"/>
  <c r="DK11" i="14"/>
  <c r="DK12" i="14" s="1"/>
  <c r="GJ83" i="14"/>
  <c r="GJ86" i="14" s="1"/>
  <c r="GJ37" i="14"/>
  <c r="GJ38" i="14" s="1"/>
  <c r="DK16" i="14"/>
  <c r="HC14" i="14"/>
  <c r="HC16" i="14" s="1"/>
  <c r="ED55" i="14"/>
  <c r="DK23" i="14"/>
  <c r="HC22" i="14"/>
  <c r="HC190" i="14" s="1"/>
  <c r="HC192" i="14" s="1"/>
  <c r="HC24" i="14" s="1"/>
  <c r="DK26" i="14"/>
  <c r="DK27" i="14"/>
  <c r="HC25" i="14"/>
  <c r="HC194" i="14" s="1"/>
  <c r="HC196" i="14" s="1"/>
  <c r="R54" i="14"/>
  <c r="W54" i="14" s="1"/>
  <c r="R46" i="14"/>
  <c r="R50" i="14"/>
  <c r="CR83" i="14"/>
  <c r="CR86" i="14" s="1"/>
  <c r="CR89" i="14" s="1"/>
  <c r="CR70" i="14"/>
  <c r="BY63" i="14"/>
  <c r="AL83" i="14"/>
  <c r="AQ83" i="14" s="1"/>
  <c r="AL37" i="14"/>
  <c r="AQ37" i="14" s="1"/>
  <c r="AL70" i="14"/>
  <c r="HC11" i="14"/>
  <c r="HC12" i="14" s="1"/>
  <c r="HC6" i="14"/>
  <c r="BY36" i="14"/>
  <c r="BY20" i="14"/>
  <c r="ED83" i="14"/>
  <c r="ED70" i="14"/>
  <c r="ED75" i="14" s="1"/>
  <c r="EW86" i="14"/>
  <c r="EW85" i="14"/>
  <c r="HC42" i="14"/>
  <c r="DK45" i="14"/>
  <c r="DK54" i="14" s="1"/>
  <c r="DK63" i="14" s="1"/>
  <c r="DK20" i="14"/>
  <c r="DK28" i="14"/>
  <c r="DK29" i="14" s="1"/>
  <c r="HC72" i="14"/>
  <c r="HC82" i="14" s="1"/>
  <c r="HB190" i="14"/>
  <c r="HB192" i="14" s="1"/>
  <c r="HB24" i="14" s="1"/>
  <c r="HB23" i="14"/>
  <c r="R48" i="14"/>
  <c r="BF36" i="14"/>
  <c r="BF20" i="14"/>
  <c r="HB28" i="14"/>
  <c r="HB29" i="14" s="1"/>
  <c r="DK35" i="14"/>
  <c r="HC33" i="14"/>
  <c r="HC35" i="14" s="1"/>
  <c r="FP46" i="14"/>
  <c r="FP54" i="14"/>
  <c r="FU54" i="14" s="1"/>
  <c r="FP48" i="14"/>
  <c r="FP50" i="14"/>
  <c r="R36" i="14"/>
  <c r="W36" i="14" s="1"/>
  <c r="R20" i="14"/>
  <c r="T75" i="19"/>
  <c r="BE37" i="14"/>
  <c r="BE38" i="14" s="1"/>
  <c r="BE70" i="14"/>
  <c r="BE75" i="14" s="1"/>
  <c r="HB20" i="14"/>
  <c r="GI38" i="14"/>
  <c r="GI39" i="14"/>
  <c r="HB48" i="14"/>
  <c r="HB46" i="14"/>
  <c r="HB54" i="14"/>
  <c r="HB63" i="14" s="1"/>
  <c r="HB50" i="14"/>
  <c r="DJ36" i="14"/>
  <c r="DJ37" i="14" s="1"/>
  <c r="DJ20" i="14"/>
  <c r="BX37" i="14"/>
  <c r="BX83" i="14"/>
  <c r="BX70" i="14"/>
  <c r="BX75" i="14" s="1"/>
  <c r="GI86" i="14"/>
  <c r="GI85" i="14"/>
  <c r="Q63" i="14"/>
  <c r="Q38" i="14"/>
  <c r="Q39" i="14"/>
  <c r="CP86" i="19"/>
  <c r="CP88" i="19" s="1"/>
  <c r="BW86" i="19"/>
  <c r="BW85" i="19"/>
  <c r="BN86" i="19"/>
  <c r="BN85" i="19"/>
  <c r="CF70" i="19"/>
  <c r="CF83" i="19"/>
  <c r="CI83" i="19" s="1"/>
  <c r="T86" i="19"/>
  <c r="W86" i="19" s="1"/>
  <c r="T85" i="19"/>
  <c r="EV85" i="14" l="1"/>
  <c r="J85" i="19"/>
  <c r="J86" i="19"/>
  <c r="M86" i="19" s="1"/>
  <c r="EV89" i="14"/>
  <c r="EV90" i="14" s="1"/>
  <c r="AL75" i="14"/>
  <c r="AQ70" i="14"/>
  <c r="R63" i="14"/>
  <c r="FO70" i="14"/>
  <c r="AK88" i="14"/>
  <c r="AK89" i="14"/>
  <c r="AK90" i="14" s="1"/>
  <c r="FO86" i="14"/>
  <c r="FO89" i="14" s="1"/>
  <c r="EC89" i="14"/>
  <c r="EC92" i="14" s="1"/>
  <c r="EC118" i="14" s="1"/>
  <c r="CF75" i="19"/>
  <c r="CI70" i="19"/>
  <c r="BE85" i="14"/>
  <c r="GJ85" i="14"/>
  <c r="GJ39" i="14"/>
  <c r="FP63" i="14"/>
  <c r="HC19" i="14"/>
  <c r="HC20" i="14" s="1"/>
  <c r="FO85" i="14"/>
  <c r="HC28" i="14"/>
  <c r="HC29" i="14" s="1"/>
  <c r="HC23" i="14"/>
  <c r="HB36" i="14"/>
  <c r="HB37" i="14" s="1"/>
  <c r="HB38" i="14" s="1"/>
  <c r="DK36" i="14"/>
  <c r="DK37" i="14" s="1"/>
  <c r="GJ89" i="14"/>
  <c r="GJ90" i="14" s="1"/>
  <c r="GJ88" i="14"/>
  <c r="BF70" i="14"/>
  <c r="BF75" i="14" s="1"/>
  <c r="BF37" i="14"/>
  <c r="BF83" i="14"/>
  <c r="HC45" i="14"/>
  <c r="HC64" i="14"/>
  <c r="BY70" i="14"/>
  <c r="BY75" i="14" s="1"/>
  <c r="BY83" i="14"/>
  <c r="BY37" i="14"/>
  <c r="HC27" i="14"/>
  <c r="HC26" i="14"/>
  <c r="EW89" i="14"/>
  <c r="EW88" i="14"/>
  <c r="ED86" i="14"/>
  <c r="ED85" i="14"/>
  <c r="AL38" i="14"/>
  <c r="AL39" i="14"/>
  <c r="R37" i="14"/>
  <c r="AL86" i="14"/>
  <c r="AQ86" i="14" s="1"/>
  <c r="AL85" i="14"/>
  <c r="BE39" i="14"/>
  <c r="BX86" i="14"/>
  <c r="BX85" i="14"/>
  <c r="BX38" i="14"/>
  <c r="BX39" i="14"/>
  <c r="Q70" i="14"/>
  <c r="Q83" i="14"/>
  <c r="GI89" i="14"/>
  <c r="GI90" i="14" s="1"/>
  <c r="GI88" i="14"/>
  <c r="DJ38" i="14"/>
  <c r="DJ39" i="14"/>
  <c r="BE88" i="14"/>
  <c r="BE89" i="14"/>
  <c r="BE90" i="14" s="1"/>
  <c r="CP89" i="19"/>
  <c r="CP90" i="19" s="1"/>
  <c r="BW89" i="19"/>
  <c r="BW88" i="19"/>
  <c r="T88" i="19"/>
  <c r="T89" i="19"/>
  <c r="BN89" i="19"/>
  <c r="BN90" i="19" s="1"/>
  <c r="BN88" i="19"/>
  <c r="CF86" i="19"/>
  <c r="CI86" i="19" s="1"/>
  <c r="CF85" i="19"/>
  <c r="J88" i="19"/>
  <c r="J89" i="19"/>
  <c r="AI187" i="14"/>
  <c r="AI186" i="14"/>
  <c r="AI182" i="14"/>
  <c r="AI181" i="14"/>
  <c r="AI180" i="14"/>
  <c r="AI178" i="14"/>
  <c r="AI177" i="14"/>
  <c r="AI170" i="14"/>
  <c r="AI169" i="14"/>
  <c r="AI162" i="14"/>
  <c r="AI161" i="14"/>
  <c r="AI160" i="14"/>
  <c r="AI159" i="14"/>
  <c r="AI156" i="14"/>
  <c r="AI152" i="14"/>
  <c r="AI151" i="14"/>
  <c r="AI146" i="14"/>
  <c r="AI143" i="14"/>
  <c r="AI142" i="14"/>
  <c r="AI141" i="14"/>
  <c r="AI140" i="14"/>
  <c r="AI139" i="14"/>
  <c r="AI138" i="14"/>
  <c r="AI137" i="14"/>
  <c r="AI129" i="14"/>
  <c r="AI128" i="14"/>
  <c r="AI127" i="14"/>
  <c r="AI124" i="14"/>
  <c r="AI116" i="14"/>
  <c r="AI115" i="14"/>
  <c r="AI113" i="14"/>
  <c r="AI111" i="14"/>
  <c r="AI110" i="14"/>
  <c r="AI108" i="14"/>
  <c r="R70" i="14" l="1"/>
  <c r="W70" i="14" s="1"/>
  <c r="W63" i="14"/>
  <c r="EV92" i="14"/>
  <c r="EV118" i="14" s="1"/>
  <c r="EV91" i="14"/>
  <c r="EV117" i="14" s="1"/>
  <c r="R83" i="14"/>
  <c r="AK93" i="14"/>
  <c r="AK91" i="14"/>
  <c r="AK117" i="14" s="1"/>
  <c r="AK92" i="14"/>
  <c r="AK118" i="14" s="1"/>
  <c r="FP83" i="14"/>
  <c r="FU83" i="14" s="1"/>
  <c r="FU63" i="14"/>
  <c r="FO88" i="14"/>
  <c r="R75" i="14"/>
  <c r="FO75" i="14"/>
  <c r="EC91" i="14"/>
  <c r="EC117" i="14" s="1"/>
  <c r="EC90" i="14"/>
  <c r="T90" i="19"/>
  <c r="W89" i="19"/>
  <c r="J96" i="19"/>
  <c r="M89" i="19"/>
  <c r="FP70" i="14"/>
  <c r="FU70" i="14" s="1"/>
  <c r="HB39" i="14"/>
  <c r="HC36" i="14"/>
  <c r="HC37" i="14" s="1"/>
  <c r="HC38" i="14" s="1"/>
  <c r="BF86" i="14"/>
  <c r="BF85" i="14"/>
  <c r="BF38" i="14"/>
  <c r="BF39" i="14"/>
  <c r="AL89" i="14"/>
  <c r="AQ89" i="14" s="1"/>
  <c r="AL88" i="14"/>
  <c r="R38" i="14"/>
  <c r="R39" i="14"/>
  <c r="BY38" i="14"/>
  <c r="BY39" i="14"/>
  <c r="ED89" i="14"/>
  <c r="ED88" i="14"/>
  <c r="BY86" i="14"/>
  <c r="BY85" i="14"/>
  <c r="EW91" i="14"/>
  <c r="EW117" i="14" s="1"/>
  <c r="EW90" i="14"/>
  <c r="EW92" i="14"/>
  <c r="EW118" i="14" s="1"/>
  <c r="HC46" i="14"/>
  <c r="HC54" i="14"/>
  <c r="HC63" i="14" s="1"/>
  <c r="HC50" i="14"/>
  <c r="HC48" i="14"/>
  <c r="DK38" i="14"/>
  <c r="DK39" i="14"/>
  <c r="J195" i="21"/>
  <c r="GZ195" i="14"/>
  <c r="J191" i="21"/>
  <c r="GZ191" i="14"/>
  <c r="AI150" i="14"/>
  <c r="FO90" i="14"/>
  <c r="FO91" i="14"/>
  <c r="FO117" i="14" s="1"/>
  <c r="FO92" i="14"/>
  <c r="FO118" i="14" s="1"/>
  <c r="Q86" i="14"/>
  <c r="Q85" i="14"/>
  <c r="Q75" i="14"/>
  <c r="BX89" i="14"/>
  <c r="BX90" i="14" s="1"/>
  <c r="BX88" i="14"/>
  <c r="AI168" i="14"/>
  <c r="BW90" i="19"/>
  <c r="BW92" i="19"/>
  <c r="BW118" i="19" s="1"/>
  <c r="BW91" i="19"/>
  <c r="BW117" i="19" s="1"/>
  <c r="AI176" i="14"/>
  <c r="J91" i="19"/>
  <c r="J117" i="19" s="1"/>
  <c r="J92" i="19"/>
  <c r="J118" i="19" s="1"/>
  <c r="J90" i="19"/>
  <c r="CF88" i="19"/>
  <c r="CF89" i="19"/>
  <c r="CI89" i="19" s="1"/>
  <c r="J195" i="19"/>
  <c r="J191" i="19"/>
  <c r="AI191" i="14"/>
  <c r="AI195" i="14"/>
  <c r="O176" i="14"/>
  <c r="R86" i="14" l="1"/>
  <c r="W86" i="14" s="1"/>
  <c r="W83" i="14"/>
  <c r="R85" i="14"/>
  <c r="FP85" i="14"/>
  <c r="FP86" i="14"/>
  <c r="FU86" i="14" s="1"/>
  <c r="CZ191" i="21"/>
  <c r="CF191" i="21"/>
  <c r="BW191" i="21"/>
  <c r="BE191" i="21"/>
  <c r="AV191" i="21"/>
  <c r="AV192" i="21" s="1"/>
  <c r="BN191" i="21"/>
  <c r="CQ191" i="21"/>
  <c r="AD191" i="21"/>
  <c r="AM191" i="21"/>
  <c r="CQ195" i="21"/>
  <c r="BW195" i="21"/>
  <c r="AV195" i="21"/>
  <c r="AV196" i="21" s="1"/>
  <c r="AM195" i="21"/>
  <c r="AD195" i="21"/>
  <c r="BN195" i="21"/>
  <c r="BE195" i="21"/>
  <c r="CF195" i="21"/>
  <c r="CZ195" i="21"/>
  <c r="BG24" i="21"/>
  <c r="BG27" i="21"/>
  <c r="V192" i="21"/>
  <c r="V24" i="21" s="1"/>
  <c r="U192" i="21"/>
  <c r="U196" i="21"/>
  <c r="V196" i="21"/>
  <c r="V27" i="21" s="1"/>
  <c r="CF191" i="19"/>
  <c r="CF192" i="19" s="1"/>
  <c r="CY191" i="19"/>
  <c r="CP191" i="19"/>
  <c r="CP192" i="19" s="1"/>
  <c r="BE191" i="19"/>
  <c r="BW191" i="19"/>
  <c r="BW192" i="19" s="1"/>
  <c r="BN191" i="19"/>
  <c r="BN192" i="19" s="1"/>
  <c r="AV191" i="19"/>
  <c r="AV192" i="19" s="1"/>
  <c r="AM191" i="19"/>
  <c r="AM192" i="19" s="1"/>
  <c r="AD191" i="19"/>
  <c r="AD192" i="19" s="1"/>
  <c r="M96" i="19"/>
  <c r="J104" i="19"/>
  <c r="M104" i="19" s="1"/>
  <c r="CP195" i="19"/>
  <c r="CP196" i="19" s="1"/>
  <c r="CY195" i="19"/>
  <c r="CF195" i="19"/>
  <c r="CF196" i="19" s="1"/>
  <c r="BW195" i="19"/>
  <c r="BW196" i="19" s="1"/>
  <c r="BN195" i="19"/>
  <c r="BN196" i="19" s="1"/>
  <c r="BE195" i="19"/>
  <c r="AV195" i="19"/>
  <c r="AV196" i="19" s="1"/>
  <c r="AM195" i="19"/>
  <c r="AM196" i="19" s="1"/>
  <c r="AD195" i="19"/>
  <c r="AD196" i="19" s="1"/>
  <c r="DA27" i="19"/>
  <c r="BG27" i="19"/>
  <c r="V196" i="19"/>
  <c r="V27" i="19" s="1"/>
  <c r="BG24" i="19"/>
  <c r="DA24" i="19"/>
  <c r="V192" i="19"/>
  <c r="V24" i="19" s="1"/>
  <c r="HC39" i="14"/>
  <c r="FP75" i="14"/>
  <c r="ED91" i="14"/>
  <c r="ED117" i="14" s="1"/>
  <c r="ED92" i="14"/>
  <c r="ED118" i="14" s="1"/>
  <c r="ED90" i="14"/>
  <c r="R89" i="14"/>
  <c r="W89" i="14" s="1"/>
  <c r="R88" i="14"/>
  <c r="AL90" i="14"/>
  <c r="AL92" i="14"/>
  <c r="AL118" i="14" s="1"/>
  <c r="AL91" i="14"/>
  <c r="AL117" i="14" s="1"/>
  <c r="AL93" i="14"/>
  <c r="BY89" i="14"/>
  <c r="BY90" i="14" s="1"/>
  <c r="BY88" i="14"/>
  <c r="BF89" i="14"/>
  <c r="BF90" i="14" s="1"/>
  <c r="BF88" i="14"/>
  <c r="T195" i="21"/>
  <c r="T191" i="21"/>
  <c r="Q89" i="14"/>
  <c r="Q88" i="14"/>
  <c r="AV68" i="19"/>
  <c r="CF90" i="19"/>
  <c r="CF91" i="19"/>
  <c r="CF117" i="19" s="1"/>
  <c r="CF92" i="19"/>
  <c r="CF118" i="19" s="1"/>
  <c r="T191" i="19"/>
  <c r="J192" i="19"/>
  <c r="J24" i="19" s="1"/>
  <c r="T195" i="19"/>
  <c r="J196" i="19"/>
  <c r="J27" i="19" s="1"/>
  <c r="FP88" i="14" l="1"/>
  <c r="FP89" i="14"/>
  <c r="FU89" i="14" s="1"/>
  <c r="R90" i="14"/>
  <c r="R91" i="14"/>
  <c r="R92" i="14"/>
  <c r="R96" i="14"/>
  <c r="W96" i="14" s="1"/>
  <c r="FP92" i="14"/>
  <c r="FP118" i="14" s="1"/>
  <c r="FP90" i="14"/>
  <c r="AV68" i="21"/>
  <c r="Q92" i="14"/>
  <c r="Q118" i="14" s="1"/>
  <c r="Q90" i="14"/>
  <c r="Q96" i="14"/>
  <c r="Q91" i="14"/>
  <c r="Q117" i="14" s="1"/>
  <c r="DJ67" i="14"/>
  <c r="F121" i="14"/>
  <c r="G121" i="14"/>
  <c r="H121" i="14"/>
  <c r="I121" i="14"/>
  <c r="J121" i="14"/>
  <c r="K121" i="14"/>
  <c r="L121" i="14"/>
  <c r="M121" i="14"/>
  <c r="N121" i="14"/>
  <c r="O121" i="14"/>
  <c r="E121" i="14"/>
  <c r="FP91" i="14" l="1"/>
  <c r="FP117" i="14" s="1"/>
  <c r="R118" i="14"/>
  <c r="R117" i="14"/>
  <c r="R104" i="14"/>
  <c r="W104" i="14" s="1"/>
  <c r="DK67" i="14"/>
  <c r="Q104" i="14"/>
  <c r="DJ68" i="14"/>
  <c r="DJ83" i="14" s="1"/>
  <c r="HB67" i="14"/>
  <c r="HB68" i="14" s="1"/>
  <c r="G167" i="14"/>
  <c r="H167" i="14"/>
  <c r="I167" i="14"/>
  <c r="J167" i="14"/>
  <c r="K167" i="14"/>
  <c r="L167" i="14"/>
  <c r="M167" i="14"/>
  <c r="N167" i="14"/>
  <c r="O167" i="14"/>
  <c r="F167" i="14"/>
  <c r="HC67" i="14" l="1"/>
  <c r="HC68" i="14" s="1"/>
  <c r="DK68" i="14"/>
  <c r="DJ70" i="14"/>
  <c r="HB70" i="14"/>
  <c r="HB83" i="14"/>
  <c r="DJ86" i="14"/>
  <c r="DJ85" i="14"/>
  <c r="EB87" i="14"/>
  <c r="FN87" i="14" s="1"/>
  <c r="EB81" i="14"/>
  <c r="FN81" i="14" s="1"/>
  <c r="EB79" i="14"/>
  <c r="FN79" i="14" s="1"/>
  <c r="EB77" i="14"/>
  <c r="FN77" i="14" s="1"/>
  <c r="EB74" i="14"/>
  <c r="FN74" i="14" s="1"/>
  <c r="EB73" i="14"/>
  <c r="FN73" i="14" s="1"/>
  <c r="EB60" i="14"/>
  <c r="FN60" i="14" s="1"/>
  <c r="EB57" i="14"/>
  <c r="FN57" i="14" s="1"/>
  <c r="EB52" i="14"/>
  <c r="FN52" i="14" s="1"/>
  <c r="EB51" i="14"/>
  <c r="FN51" i="14" s="1"/>
  <c r="EB49" i="14"/>
  <c r="FN49" i="14" s="1"/>
  <c r="EB44" i="14"/>
  <c r="FN44" i="14" s="1"/>
  <c r="EB34" i="14"/>
  <c r="FN34" i="14" s="1"/>
  <c r="GG194" i="14"/>
  <c r="GG196" i="14" s="1"/>
  <c r="EB25" i="14"/>
  <c r="GG190" i="14"/>
  <c r="GG192" i="14" s="1"/>
  <c r="EB18" i="14"/>
  <c r="FN18" i="14" s="1"/>
  <c r="EB15" i="14"/>
  <c r="FN15" i="14" s="1"/>
  <c r="EB10" i="14"/>
  <c r="FN10" i="14" s="1"/>
  <c r="AI155" i="14"/>
  <c r="AI145" i="14"/>
  <c r="AI126" i="14"/>
  <c r="AI123" i="14"/>
  <c r="O168" i="14"/>
  <c r="O158" i="14"/>
  <c r="O155" i="14"/>
  <c r="O154" i="14"/>
  <c r="O150" i="14"/>
  <c r="O145" i="14"/>
  <c r="O136" i="14"/>
  <c r="O126" i="14"/>
  <c r="O123" i="14"/>
  <c r="O114" i="14"/>
  <c r="O109" i="14"/>
  <c r="EA87" i="14"/>
  <c r="FM87" i="14" s="1"/>
  <c r="EA73" i="14"/>
  <c r="FM73" i="14" s="1"/>
  <c r="EA60" i="14"/>
  <c r="FM60" i="14" s="1"/>
  <c r="EA51" i="14"/>
  <c r="FM51" i="14" s="1"/>
  <c r="EB194" i="14" l="1"/>
  <c r="EB196" i="14" s="1"/>
  <c r="FN25" i="14"/>
  <c r="GG109" i="14"/>
  <c r="FM109" i="14"/>
  <c r="EA109" i="14"/>
  <c r="ET109" i="14"/>
  <c r="DH109" i="14"/>
  <c r="CO109" i="14"/>
  <c r="BC109" i="14"/>
  <c r="BV109" i="14"/>
  <c r="GG114" i="14"/>
  <c r="FM114" i="14"/>
  <c r="EA114" i="14"/>
  <c r="ET114" i="14"/>
  <c r="DH114" i="14"/>
  <c r="CO114" i="14"/>
  <c r="BC114" i="14"/>
  <c r="BV114" i="14"/>
  <c r="BC190" i="14"/>
  <c r="BC192" i="14" s="1"/>
  <c r="ET190" i="14"/>
  <c r="ET192" i="14" s="1"/>
  <c r="BC194" i="14"/>
  <c r="BC196" i="14" s="1"/>
  <c r="ET194" i="14"/>
  <c r="ET196" i="14" s="1"/>
  <c r="BN60" i="21"/>
  <c r="BN73" i="21"/>
  <c r="BN87" i="21"/>
  <c r="BN51" i="21"/>
  <c r="BV82" i="14"/>
  <c r="GG82" i="14"/>
  <c r="BC82" i="14"/>
  <c r="AI82" i="14"/>
  <c r="EB72" i="14"/>
  <c r="FN72" i="14" s="1"/>
  <c r="ET82" i="14"/>
  <c r="AI28" i="14"/>
  <c r="DK70" i="14"/>
  <c r="DK75" i="14" s="1"/>
  <c r="DK83" i="14"/>
  <c r="HC70" i="14"/>
  <c r="HC75" i="14" s="1"/>
  <c r="HC83" i="14"/>
  <c r="EA74" i="14"/>
  <c r="FM74" i="14" s="1"/>
  <c r="EA77" i="14"/>
  <c r="FM77" i="14" s="1"/>
  <c r="EA79" i="14"/>
  <c r="FM79" i="14" s="1"/>
  <c r="EA81" i="14"/>
  <c r="FM81" i="14" s="1"/>
  <c r="HB75" i="14"/>
  <c r="DJ75" i="14"/>
  <c r="GZ114" i="14"/>
  <c r="GZ109" i="14"/>
  <c r="HB85" i="14"/>
  <c r="HB86" i="14"/>
  <c r="DJ6" i="14"/>
  <c r="DJ89" i="14"/>
  <c r="DJ88" i="14"/>
  <c r="BX6" i="14"/>
  <c r="EA15" i="14"/>
  <c r="FM15" i="14" s="1"/>
  <c r="EA49" i="14"/>
  <c r="FM49" i="14" s="1"/>
  <c r="EA72" i="14"/>
  <c r="FM72" i="14" s="1"/>
  <c r="EA42" i="14"/>
  <c r="FM42" i="14" s="1"/>
  <c r="EA44" i="14"/>
  <c r="FM44" i="14" s="1"/>
  <c r="T9" i="21"/>
  <c r="T14" i="21"/>
  <c r="W14" i="21" s="1"/>
  <c r="T17" i="21"/>
  <c r="T22" i="21"/>
  <c r="T31" i="21"/>
  <c r="W31" i="21" s="1"/>
  <c r="T34" i="21"/>
  <c r="W34" i="21" s="1"/>
  <c r="T43" i="21"/>
  <c r="W43" i="21" s="1"/>
  <c r="T47" i="21"/>
  <c r="T51" i="21"/>
  <c r="W51" i="21" s="1"/>
  <c r="T57" i="21"/>
  <c r="T60" i="21"/>
  <c r="T67" i="21"/>
  <c r="T73" i="21"/>
  <c r="T76" i="21"/>
  <c r="T78" i="21"/>
  <c r="T80" i="21"/>
  <c r="T84" i="21"/>
  <c r="EA5" i="14"/>
  <c r="EA9" i="14"/>
  <c r="FM9" i="14" s="1"/>
  <c r="EB9" i="14"/>
  <c r="FN9" i="14" s="1"/>
  <c r="EA14" i="14"/>
  <c r="FM14" i="14" s="1"/>
  <c r="EA17" i="14"/>
  <c r="FM17" i="14" s="1"/>
  <c r="EB17" i="14"/>
  <c r="FN17" i="14" s="1"/>
  <c r="EA22" i="14"/>
  <c r="EA31" i="14"/>
  <c r="FM31" i="14" s="1"/>
  <c r="EB31" i="14"/>
  <c r="FN31" i="14" s="1"/>
  <c r="EA43" i="14"/>
  <c r="FM43" i="14" s="1"/>
  <c r="EB43" i="14"/>
  <c r="FN43" i="14" s="1"/>
  <c r="EB47" i="14"/>
  <c r="FN47" i="14" s="1"/>
  <c r="EA67" i="14"/>
  <c r="FM67" i="14" s="1"/>
  <c r="EB67" i="14"/>
  <c r="FN67" i="14" s="1"/>
  <c r="EA76" i="14"/>
  <c r="FM76" i="14" s="1"/>
  <c r="EB76" i="14"/>
  <c r="FN76" i="14" s="1"/>
  <c r="EA78" i="14"/>
  <c r="FM78" i="14" s="1"/>
  <c r="EB78" i="14"/>
  <c r="FN78" i="14" s="1"/>
  <c r="EA80" i="14"/>
  <c r="FM80" i="14" s="1"/>
  <c r="EB80" i="14"/>
  <c r="FN80" i="14" s="1"/>
  <c r="EA84" i="14"/>
  <c r="FM84" i="14" s="1"/>
  <c r="EB84" i="14"/>
  <c r="FN84" i="14" s="1"/>
  <c r="BW9" i="21"/>
  <c r="BW14" i="21"/>
  <c r="BW17" i="21"/>
  <c r="BW43" i="21"/>
  <c r="BW47" i="21"/>
  <c r="BW51" i="21"/>
  <c r="BW57" i="21"/>
  <c r="BW67" i="21"/>
  <c r="BW76" i="21"/>
  <c r="BW78" i="21"/>
  <c r="BW80" i="21"/>
  <c r="BW84" i="21"/>
  <c r="EA52" i="14"/>
  <c r="FM52" i="14" s="1"/>
  <c r="AI5" i="14"/>
  <c r="CQ9" i="21"/>
  <c r="CQ14" i="21"/>
  <c r="CQ17" i="21"/>
  <c r="CQ31" i="21"/>
  <c r="CQ34" i="21"/>
  <c r="CQ43" i="21"/>
  <c r="CQ47" i="21"/>
  <c r="CQ51" i="21"/>
  <c r="CQ57" i="21"/>
  <c r="CQ60" i="21"/>
  <c r="CQ67" i="21"/>
  <c r="CQ73" i="21"/>
  <c r="CQ76" i="21"/>
  <c r="CQ78" i="21"/>
  <c r="CQ80" i="21"/>
  <c r="CQ84" i="21"/>
  <c r="ET5" i="14"/>
  <c r="EA59" i="14"/>
  <c r="FM59" i="14" s="1"/>
  <c r="T7" i="21"/>
  <c r="T10" i="21"/>
  <c r="T15" i="21"/>
  <c r="W15" i="21" s="1"/>
  <c r="T18" i="21"/>
  <c r="AI194" i="14"/>
  <c r="T25" i="21"/>
  <c r="T33" i="21"/>
  <c r="W33" i="21" s="1"/>
  <c r="T42" i="21"/>
  <c r="W42" i="21" s="1"/>
  <c r="T44" i="21"/>
  <c r="T49" i="21"/>
  <c r="T52" i="21"/>
  <c r="T59" i="21"/>
  <c r="T66" i="21"/>
  <c r="W66" i="21" s="1"/>
  <c r="T72" i="21"/>
  <c r="T74" i="21"/>
  <c r="W74" i="21" s="1"/>
  <c r="T77" i="21"/>
  <c r="T79" i="21"/>
  <c r="T81" i="21"/>
  <c r="T87" i="21"/>
  <c r="EA33" i="14"/>
  <c r="FM33" i="14" s="1"/>
  <c r="EB42" i="14"/>
  <c r="FN42" i="14" s="1"/>
  <c r="EB59" i="14"/>
  <c r="FN59" i="14" s="1"/>
  <c r="EB66" i="14"/>
  <c r="FN66" i="14" s="1"/>
  <c r="EA7" i="14"/>
  <c r="FM7" i="14" s="1"/>
  <c r="EB7" i="14"/>
  <c r="FN7" i="14" s="1"/>
  <c r="EA18" i="14"/>
  <c r="FM18" i="14" s="1"/>
  <c r="EA66" i="14"/>
  <c r="FM66" i="14" s="1"/>
  <c r="BW7" i="21"/>
  <c r="BW18" i="21"/>
  <c r="BW33" i="21"/>
  <c r="BW52" i="21"/>
  <c r="ET61" i="14"/>
  <c r="ET62" i="14" s="1"/>
  <c r="BW59" i="21"/>
  <c r="BW66" i="21"/>
  <c r="BW72" i="21"/>
  <c r="BW81" i="21"/>
  <c r="BW87" i="21"/>
  <c r="CQ7" i="21"/>
  <c r="CQ10" i="21"/>
  <c r="CQ15" i="21"/>
  <c r="CQ18" i="21"/>
  <c r="CQ33" i="21"/>
  <c r="CQ42" i="21"/>
  <c r="CQ44" i="21"/>
  <c r="CQ49" i="21"/>
  <c r="CQ52" i="21"/>
  <c r="CQ59" i="21"/>
  <c r="CQ66" i="21"/>
  <c r="CQ72" i="21"/>
  <c r="CQ74" i="21"/>
  <c r="CQ77" i="21"/>
  <c r="CQ79" i="21"/>
  <c r="CQ81" i="21"/>
  <c r="CQ87" i="21"/>
  <c r="AD60" i="21"/>
  <c r="AM52" i="21"/>
  <c r="AM9" i="21"/>
  <c r="AD42" i="21"/>
  <c r="AM51" i="21"/>
  <c r="AM60" i="21"/>
  <c r="AM73" i="21"/>
  <c r="AM78" i="21"/>
  <c r="AM84" i="21"/>
  <c r="AD31" i="21"/>
  <c r="AD84" i="21"/>
  <c r="AD33" i="21"/>
  <c r="AM43" i="21"/>
  <c r="AM87" i="21"/>
  <c r="AM15" i="21"/>
  <c r="AD44" i="21"/>
  <c r="AD52" i="21"/>
  <c r="AD66" i="21"/>
  <c r="AD74" i="21"/>
  <c r="AD79" i="21"/>
  <c r="AD87" i="21"/>
  <c r="AD9" i="21"/>
  <c r="AM10" i="21"/>
  <c r="AD51" i="21"/>
  <c r="AM44" i="21"/>
  <c r="AD7" i="21"/>
  <c r="AD15" i="21"/>
  <c r="AM33" i="21"/>
  <c r="AM47" i="21"/>
  <c r="AM57" i="21"/>
  <c r="AM67" i="21"/>
  <c r="AM76" i="21"/>
  <c r="AM80" i="21"/>
  <c r="AD10" i="21"/>
  <c r="AD78" i="21"/>
  <c r="AM74" i="21"/>
  <c r="AD43" i="21"/>
  <c r="AM31" i="21"/>
  <c r="AD17" i="21"/>
  <c r="BV35" i="14"/>
  <c r="AM34" i="21"/>
  <c r="AD47" i="21"/>
  <c r="AD57" i="21"/>
  <c r="AD67" i="21"/>
  <c r="AD76" i="21"/>
  <c r="AD80" i="21"/>
  <c r="AD14" i="21"/>
  <c r="AM14" i="21"/>
  <c r="AM79" i="21"/>
  <c r="BV5" i="14"/>
  <c r="AM18" i="21"/>
  <c r="AD34" i="21"/>
  <c r="AM49" i="21"/>
  <c r="AM59" i="21"/>
  <c r="AM72" i="21"/>
  <c r="AM77" i="21"/>
  <c r="AM81" i="21"/>
  <c r="AM17" i="21"/>
  <c r="AD73" i="21"/>
  <c r="AM66" i="21"/>
  <c r="AM7" i="21"/>
  <c r="AM42" i="21"/>
  <c r="AD49" i="21"/>
  <c r="AD59" i="21"/>
  <c r="AD72" i="21"/>
  <c r="AD77" i="21"/>
  <c r="AD81" i="21"/>
  <c r="AD18" i="21"/>
  <c r="AI114" i="14"/>
  <c r="AI109" i="14"/>
  <c r="O173" i="14"/>
  <c r="O174" i="14"/>
  <c r="AI158" i="14"/>
  <c r="AI136" i="14"/>
  <c r="AI131" i="14"/>
  <c r="O148" i="14"/>
  <c r="O131" i="14"/>
  <c r="O164" i="14"/>
  <c r="EA10" i="14"/>
  <c r="FM10" i="14" s="1"/>
  <c r="EA25" i="14"/>
  <c r="EA34" i="14"/>
  <c r="EA47" i="14"/>
  <c r="FM47" i="14" s="1"/>
  <c r="EA57" i="14"/>
  <c r="FM57" i="14" s="1"/>
  <c r="O9" i="14"/>
  <c r="O17" i="14"/>
  <c r="O22" i="14"/>
  <c r="O31" i="14"/>
  <c r="O43" i="14"/>
  <c r="O47" i="14"/>
  <c r="O51" i="14"/>
  <c r="O60" i="14"/>
  <c r="O67" i="14"/>
  <c r="O73" i="14"/>
  <c r="O78" i="14"/>
  <c r="O80" i="14"/>
  <c r="O84" i="14"/>
  <c r="O81" i="14"/>
  <c r="O76" i="14"/>
  <c r="O7" i="14"/>
  <c r="O15" i="14"/>
  <c r="O18" i="14"/>
  <c r="O44" i="14"/>
  <c r="O52" i="14"/>
  <c r="O59" i="14"/>
  <c r="O66" i="14"/>
  <c r="O74" i="14"/>
  <c r="O77" i="14"/>
  <c r="O79" i="14"/>
  <c r="O87" i="14"/>
  <c r="O14" i="14"/>
  <c r="O118" i="8"/>
  <c r="P118" i="8"/>
  <c r="Q118" i="8"/>
  <c r="R118" i="8"/>
  <c r="S118" i="8"/>
  <c r="O113" i="8"/>
  <c r="P113" i="8"/>
  <c r="Q113" i="8"/>
  <c r="R113" i="8"/>
  <c r="S113" i="8"/>
  <c r="Y195" i="14"/>
  <c r="Y191" i="14"/>
  <c r="AH187" i="14"/>
  <c r="AG187" i="14"/>
  <c r="AF187" i="14"/>
  <c r="AE187" i="14"/>
  <c r="AD187" i="14"/>
  <c r="AC187" i="14"/>
  <c r="AB187" i="14"/>
  <c r="AA187" i="14"/>
  <c r="Z187" i="14"/>
  <c r="Y187" i="14"/>
  <c r="AH186" i="14"/>
  <c r="AG186" i="14"/>
  <c r="AF186" i="14"/>
  <c r="AE186" i="14"/>
  <c r="AD186" i="14"/>
  <c r="AC186" i="14"/>
  <c r="AB186" i="14"/>
  <c r="AA186" i="14"/>
  <c r="Z186" i="14"/>
  <c r="Y186" i="14"/>
  <c r="AH182" i="14"/>
  <c r="AG182" i="14"/>
  <c r="AF182" i="14"/>
  <c r="AE182" i="14"/>
  <c r="AD182" i="14"/>
  <c r="AC182" i="14"/>
  <c r="AB182" i="14"/>
  <c r="AA182" i="14"/>
  <c r="Z182" i="14"/>
  <c r="Y182" i="14"/>
  <c r="AH181" i="14"/>
  <c r="AG181" i="14"/>
  <c r="AF181" i="14"/>
  <c r="AE181" i="14"/>
  <c r="AD181" i="14"/>
  <c r="AC181" i="14"/>
  <c r="AB181" i="14"/>
  <c r="AA181" i="14"/>
  <c r="Z181" i="14"/>
  <c r="Y181" i="14"/>
  <c r="AH180" i="14"/>
  <c r="AG180" i="14"/>
  <c r="AF180" i="14"/>
  <c r="AE180" i="14"/>
  <c r="AD180" i="14"/>
  <c r="AC180" i="14"/>
  <c r="AB180" i="14"/>
  <c r="AA180" i="14"/>
  <c r="Z180" i="14"/>
  <c r="Y180" i="14"/>
  <c r="AH178" i="14"/>
  <c r="AG178" i="14"/>
  <c r="AF178" i="14"/>
  <c r="AE178" i="14"/>
  <c r="AD178" i="14"/>
  <c r="AC178" i="14"/>
  <c r="AB178" i="14"/>
  <c r="AA178" i="14"/>
  <c r="Z178" i="14"/>
  <c r="Y178" i="14"/>
  <c r="AH177" i="14"/>
  <c r="AG177" i="14"/>
  <c r="AF177" i="14"/>
  <c r="AE177" i="14"/>
  <c r="AD177" i="14"/>
  <c r="AC177" i="14"/>
  <c r="AB177" i="14"/>
  <c r="AA177" i="14"/>
  <c r="Z177" i="14"/>
  <c r="Y177" i="14"/>
  <c r="AH170" i="14"/>
  <c r="AG170" i="14"/>
  <c r="AF170" i="14"/>
  <c r="AE170" i="14"/>
  <c r="AD170" i="14"/>
  <c r="AC170" i="14"/>
  <c r="AB170" i="14"/>
  <c r="AA170" i="14"/>
  <c r="Z170" i="14"/>
  <c r="Y170" i="14"/>
  <c r="AH169" i="14"/>
  <c r="AG169" i="14"/>
  <c r="AF169" i="14"/>
  <c r="AE169" i="14"/>
  <c r="AD169" i="14"/>
  <c r="AC169" i="14"/>
  <c r="AB169" i="14"/>
  <c r="AA169" i="14"/>
  <c r="Z169" i="14"/>
  <c r="Y169" i="14"/>
  <c r="AH162" i="14"/>
  <c r="AG162" i="14"/>
  <c r="AF162" i="14"/>
  <c r="AE162" i="14"/>
  <c r="AD162" i="14"/>
  <c r="AC162" i="14"/>
  <c r="AB162" i="14"/>
  <c r="AA162" i="14"/>
  <c r="Z162" i="14"/>
  <c r="Y162" i="14"/>
  <c r="AH161" i="14"/>
  <c r="AG161" i="14"/>
  <c r="AF161" i="14"/>
  <c r="AE161" i="14"/>
  <c r="AD161" i="14"/>
  <c r="AC161" i="14"/>
  <c r="AB161" i="14"/>
  <c r="AA161" i="14"/>
  <c r="Z161" i="14"/>
  <c r="Y161" i="14"/>
  <c r="AH160" i="14"/>
  <c r="AG160" i="14"/>
  <c r="AF160" i="14"/>
  <c r="AE160" i="14"/>
  <c r="AD160" i="14"/>
  <c r="AC160" i="14"/>
  <c r="AB160" i="14"/>
  <c r="AA160" i="14"/>
  <c r="Z160" i="14"/>
  <c r="Y160" i="14"/>
  <c r="AH159" i="14"/>
  <c r="AG159" i="14"/>
  <c r="AF159" i="14"/>
  <c r="AE159" i="14"/>
  <c r="AD159" i="14"/>
  <c r="AC159" i="14"/>
  <c r="AB159" i="14"/>
  <c r="AA159" i="14"/>
  <c r="Z159" i="14"/>
  <c r="Y159" i="14"/>
  <c r="AH156" i="14"/>
  <c r="AG156" i="14"/>
  <c r="AF156" i="14"/>
  <c r="AE156" i="14"/>
  <c r="AD156" i="14"/>
  <c r="AC156" i="14"/>
  <c r="AB156" i="14"/>
  <c r="AA156" i="14"/>
  <c r="Z156" i="14"/>
  <c r="Y156" i="14"/>
  <c r="AH152" i="14"/>
  <c r="AG152" i="14"/>
  <c r="AF152" i="14"/>
  <c r="AE152" i="14"/>
  <c r="AD152" i="14"/>
  <c r="AC152" i="14"/>
  <c r="AB152" i="14"/>
  <c r="AA152" i="14"/>
  <c r="Z152" i="14"/>
  <c r="Y152" i="14"/>
  <c r="AH151" i="14"/>
  <c r="AG151" i="14"/>
  <c r="AF151" i="14"/>
  <c r="AE151" i="14"/>
  <c r="AD151" i="14"/>
  <c r="AC151" i="14"/>
  <c r="AB151" i="14"/>
  <c r="AA151" i="14"/>
  <c r="Z151" i="14"/>
  <c r="Y151" i="14"/>
  <c r="AH146" i="14"/>
  <c r="AG146" i="14"/>
  <c r="AF146" i="14"/>
  <c r="AE146" i="14"/>
  <c r="AD146" i="14"/>
  <c r="AC146" i="14"/>
  <c r="AB146" i="14"/>
  <c r="AA146" i="14"/>
  <c r="Z146" i="14"/>
  <c r="Y146" i="14"/>
  <c r="AH143" i="14"/>
  <c r="AG143" i="14"/>
  <c r="AF143" i="14"/>
  <c r="AE143" i="14"/>
  <c r="AD143" i="14"/>
  <c r="AC143" i="14"/>
  <c r="AB143" i="14"/>
  <c r="AA143" i="14"/>
  <c r="Z143" i="14"/>
  <c r="Y143" i="14"/>
  <c r="AH142" i="14"/>
  <c r="AG142" i="14"/>
  <c r="AF142" i="14"/>
  <c r="AE142" i="14"/>
  <c r="AD142" i="14"/>
  <c r="AC142" i="14"/>
  <c r="AB142" i="14"/>
  <c r="AA142" i="14"/>
  <c r="Z142" i="14"/>
  <c r="Y142" i="14"/>
  <c r="AH141" i="14"/>
  <c r="AG141" i="14"/>
  <c r="AF141" i="14"/>
  <c r="AE141" i="14"/>
  <c r="AD141" i="14"/>
  <c r="AC141" i="14"/>
  <c r="AB141" i="14"/>
  <c r="AA141" i="14"/>
  <c r="Z141" i="14"/>
  <c r="Y141" i="14"/>
  <c r="AH140" i="14"/>
  <c r="AG140" i="14"/>
  <c r="AF140" i="14"/>
  <c r="AE140" i="14"/>
  <c r="AD140" i="14"/>
  <c r="AC140" i="14"/>
  <c r="AB140" i="14"/>
  <c r="AA140" i="14"/>
  <c r="Z140" i="14"/>
  <c r="Y140" i="14"/>
  <c r="AH139" i="14"/>
  <c r="AG139" i="14"/>
  <c r="AF139" i="14"/>
  <c r="AE139" i="14"/>
  <c r="AD139" i="14"/>
  <c r="AC139" i="14"/>
  <c r="AB139" i="14"/>
  <c r="AA139" i="14"/>
  <c r="Z139" i="14"/>
  <c r="Y139" i="14"/>
  <c r="AH138" i="14"/>
  <c r="AG138" i="14"/>
  <c r="AF138" i="14"/>
  <c r="AE138" i="14"/>
  <c r="AD138" i="14"/>
  <c r="AC138" i="14"/>
  <c r="AB138" i="14"/>
  <c r="AA138" i="14"/>
  <c r="Z138" i="14"/>
  <c r="Y138" i="14"/>
  <c r="AH137" i="14"/>
  <c r="AG137" i="14"/>
  <c r="AF137" i="14"/>
  <c r="AE137" i="14"/>
  <c r="AD137" i="14"/>
  <c r="AC137" i="14"/>
  <c r="AB137" i="14"/>
  <c r="AA137" i="14"/>
  <c r="Z137" i="14"/>
  <c r="Y137" i="14"/>
  <c r="AH129" i="14"/>
  <c r="AG129" i="14"/>
  <c r="AF129" i="14"/>
  <c r="AE129" i="14"/>
  <c r="AD129" i="14"/>
  <c r="AC129" i="14"/>
  <c r="AB129" i="14"/>
  <c r="AA129" i="14"/>
  <c r="Z129" i="14"/>
  <c r="Y129" i="14"/>
  <c r="AH128" i="14"/>
  <c r="AG128" i="14"/>
  <c r="AF128" i="14"/>
  <c r="AE128" i="14"/>
  <c r="AD128" i="14"/>
  <c r="AC128" i="14"/>
  <c r="AB128" i="14"/>
  <c r="AA128" i="14"/>
  <c r="Z128" i="14"/>
  <c r="Y128" i="14"/>
  <c r="AH127" i="14"/>
  <c r="AG127" i="14"/>
  <c r="AF127" i="14"/>
  <c r="AE127" i="14"/>
  <c r="AD127" i="14"/>
  <c r="AC127" i="14"/>
  <c r="AB127" i="14"/>
  <c r="AA127" i="14"/>
  <c r="Z127" i="14"/>
  <c r="Y127" i="14"/>
  <c r="AH124" i="14"/>
  <c r="Z124" i="14"/>
  <c r="Y124" i="14"/>
  <c r="AH116" i="14"/>
  <c r="AG116" i="14"/>
  <c r="AF116" i="14"/>
  <c r="AE116" i="14"/>
  <c r="Z116" i="14"/>
  <c r="Y116" i="14"/>
  <c r="AH115" i="14"/>
  <c r="AG115" i="14"/>
  <c r="AF115" i="14"/>
  <c r="AE115" i="14"/>
  <c r="AD115" i="14"/>
  <c r="AC115" i="14"/>
  <c r="AB115" i="14"/>
  <c r="AA115" i="14"/>
  <c r="Z115" i="14"/>
  <c r="Y115" i="14"/>
  <c r="AH113" i="14"/>
  <c r="AG113" i="14"/>
  <c r="AF113" i="14"/>
  <c r="AE113" i="14"/>
  <c r="AD113" i="14"/>
  <c r="AC113" i="14"/>
  <c r="AB113" i="14"/>
  <c r="AA113" i="14"/>
  <c r="Z113" i="14"/>
  <c r="Y113" i="14"/>
  <c r="Y110" i="14"/>
  <c r="Z110" i="14"/>
  <c r="AA110" i="14"/>
  <c r="AB110" i="14"/>
  <c r="AC110" i="14"/>
  <c r="AD110" i="14"/>
  <c r="AE110" i="14"/>
  <c r="AF110" i="14"/>
  <c r="AG110" i="14"/>
  <c r="AH110" i="14"/>
  <c r="Y111" i="14"/>
  <c r="Z111" i="14"/>
  <c r="AA111" i="14"/>
  <c r="AB111" i="14"/>
  <c r="AC111" i="14"/>
  <c r="AD111" i="14"/>
  <c r="AE111" i="14"/>
  <c r="AF111" i="14"/>
  <c r="AG111" i="14"/>
  <c r="AH111" i="14"/>
  <c r="AH108" i="14"/>
  <c r="AG108" i="14"/>
  <c r="AC108" i="14"/>
  <c r="J118" i="8"/>
  <c r="J113" i="8"/>
  <c r="I116" i="14"/>
  <c r="H116" i="14"/>
  <c r="G116" i="14"/>
  <c r="J116" i="14"/>
  <c r="N114" i="14"/>
  <c r="M114" i="14"/>
  <c r="L114" i="14"/>
  <c r="K114" i="14"/>
  <c r="F114" i="14"/>
  <c r="E114" i="14"/>
  <c r="F109" i="14"/>
  <c r="G109" i="14"/>
  <c r="H109" i="14"/>
  <c r="I109" i="14"/>
  <c r="J109" i="14"/>
  <c r="K109" i="14"/>
  <c r="L109" i="14"/>
  <c r="M109" i="14"/>
  <c r="N109" i="14"/>
  <c r="E109" i="14"/>
  <c r="EA190" i="14" l="1"/>
  <c r="EA192" i="14" s="1"/>
  <c r="FM22" i="14"/>
  <c r="BN34" i="21"/>
  <c r="FM34" i="14"/>
  <c r="EA194" i="14"/>
  <c r="EA196" i="14" s="1"/>
  <c r="FM25" i="14"/>
  <c r="GD114" i="14"/>
  <c r="FJ114" i="14"/>
  <c r="EQ114" i="14"/>
  <c r="DX114" i="14"/>
  <c r="CL114" i="14"/>
  <c r="DE114" i="14"/>
  <c r="BS114" i="14"/>
  <c r="AZ114" i="14"/>
  <c r="GE114" i="14"/>
  <c r="FK114" i="14"/>
  <c r="DY114" i="14"/>
  <c r="ER114" i="14"/>
  <c r="DF114" i="14"/>
  <c r="CM114" i="14"/>
  <c r="BT114" i="14"/>
  <c r="BA114" i="14"/>
  <c r="FF109" i="14"/>
  <c r="FZ109" i="14"/>
  <c r="EM109" i="14"/>
  <c r="DT109" i="14"/>
  <c r="BO109" i="14"/>
  <c r="CH109" i="14"/>
  <c r="DA109" i="14"/>
  <c r="AV109" i="14"/>
  <c r="CQ25" i="21"/>
  <c r="CQ194" i="21" s="1"/>
  <c r="CQ196" i="21" s="1"/>
  <c r="GH194" i="14"/>
  <c r="GH196" i="14" s="1"/>
  <c r="GF114" i="14"/>
  <c r="FL114" i="14"/>
  <c r="ES114" i="14"/>
  <c r="CN114" i="14"/>
  <c r="DZ114" i="14"/>
  <c r="DG114" i="14"/>
  <c r="BU114" i="14"/>
  <c r="BB114" i="14"/>
  <c r="CQ22" i="21"/>
  <c r="CQ190" i="21" s="1"/>
  <c r="CQ192" i="21" s="1"/>
  <c r="GH190" i="14"/>
  <c r="GH192" i="14" s="1"/>
  <c r="FY109" i="14"/>
  <c r="FE109" i="14"/>
  <c r="DS109" i="14"/>
  <c r="EL109" i="14"/>
  <c r="CZ109" i="14"/>
  <c r="CG109" i="14"/>
  <c r="AU109" i="14"/>
  <c r="BN109" i="14"/>
  <c r="FH109" i="14"/>
  <c r="DV109" i="14"/>
  <c r="GB109" i="14"/>
  <c r="EO109" i="14"/>
  <c r="DC109" i="14"/>
  <c r="CJ109" i="14"/>
  <c r="BQ109" i="14"/>
  <c r="AX109" i="14"/>
  <c r="GA109" i="14"/>
  <c r="FG109" i="14"/>
  <c r="EN109" i="14"/>
  <c r="DU109" i="14"/>
  <c r="CI109" i="14"/>
  <c r="DB109" i="14"/>
  <c r="BP109" i="14"/>
  <c r="AW109" i="14"/>
  <c r="FW109" i="14"/>
  <c r="FC109" i="14"/>
  <c r="DQ109" i="14"/>
  <c r="EJ109" i="14"/>
  <c r="CE109" i="14"/>
  <c r="BL109" i="14"/>
  <c r="CX109" i="14"/>
  <c r="AS109" i="14"/>
  <c r="GF109" i="14"/>
  <c r="FL109" i="14"/>
  <c r="ES109" i="14"/>
  <c r="CN109" i="14"/>
  <c r="DZ109" i="14"/>
  <c r="DG109" i="14"/>
  <c r="BU109" i="14"/>
  <c r="BB109" i="14"/>
  <c r="FW114" i="14"/>
  <c r="FC114" i="14"/>
  <c r="DQ114" i="14"/>
  <c r="EJ114" i="14"/>
  <c r="CX114" i="14"/>
  <c r="CE114" i="14"/>
  <c r="BL114" i="14"/>
  <c r="AS114" i="14"/>
  <c r="FZ116" i="14"/>
  <c r="FF116" i="14"/>
  <c r="EM116" i="14"/>
  <c r="DT116" i="14"/>
  <c r="BO116" i="14"/>
  <c r="DA116" i="14"/>
  <c r="CH116" i="14"/>
  <c r="AV116" i="14"/>
  <c r="GB116" i="14"/>
  <c r="FH116" i="14"/>
  <c r="EO116" i="14"/>
  <c r="CJ116" i="14"/>
  <c r="DC116" i="14"/>
  <c r="DV116" i="14"/>
  <c r="BQ116" i="14"/>
  <c r="AX116" i="14"/>
  <c r="FX109" i="14"/>
  <c r="FD109" i="14"/>
  <c r="EK109" i="14"/>
  <c r="DR109" i="14"/>
  <c r="CF109" i="14"/>
  <c r="CY109" i="14"/>
  <c r="BM109" i="14"/>
  <c r="AT109" i="14"/>
  <c r="GE109" i="14"/>
  <c r="FK109" i="14"/>
  <c r="DY109" i="14"/>
  <c r="ER109" i="14"/>
  <c r="DF109" i="14"/>
  <c r="BT109" i="14"/>
  <c r="CM109" i="14"/>
  <c r="BA109" i="14"/>
  <c r="GD109" i="14"/>
  <c r="FJ109" i="14"/>
  <c r="EQ109" i="14"/>
  <c r="DX109" i="14"/>
  <c r="DE109" i="14"/>
  <c r="BS109" i="14"/>
  <c r="CL109" i="14"/>
  <c r="AZ109" i="14"/>
  <c r="FX114" i="14"/>
  <c r="FD114" i="14"/>
  <c r="EK114" i="14"/>
  <c r="CF114" i="14"/>
  <c r="CY114" i="14"/>
  <c r="DR114" i="14"/>
  <c r="BM114" i="14"/>
  <c r="AT114" i="14"/>
  <c r="GA116" i="14"/>
  <c r="FG116" i="14"/>
  <c r="DU116" i="14"/>
  <c r="EN116" i="14"/>
  <c r="DB116" i="14"/>
  <c r="BP116" i="14"/>
  <c r="CI116" i="14"/>
  <c r="AW116" i="14"/>
  <c r="FY116" i="14"/>
  <c r="FE116" i="14"/>
  <c r="EL116" i="14"/>
  <c r="DS116" i="14"/>
  <c r="CZ116" i="14"/>
  <c r="BN116" i="14"/>
  <c r="CG116" i="14"/>
  <c r="AU116" i="14"/>
  <c r="GC109" i="14"/>
  <c r="FI109" i="14"/>
  <c r="EP109" i="14"/>
  <c r="DW109" i="14"/>
  <c r="DD109" i="14"/>
  <c r="BR109" i="14"/>
  <c r="CK109" i="14"/>
  <c r="AY109" i="14"/>
  <c r="GC114" i="14"/>
  <c r="FI114" i="14"/>
  <c r="EP114" i="14"/>
  <c r="DW114" i="14"/>
  <c r="DD114" i="14"/>
  <c r="CK114" i="14"/>
  <c r="BR114" i="14"/>
  <c r="AY114" i="14"/>
  <c r="BN113" i="8"/>
  <c r="CY113" i="8"/>
  <c r="CP113" i="8"/>
  <c r="CF113" i="8"/>
  <c r="BE113" i="8"/>
  <c r="BW113" i="8"/>
  <c r="BX93" i="8" s="1"/>
  <c r="AV113" i="8"/>
  <c r="AM113" i="8"/>
  <c r="AD113" i="8"/>
  <c r="CY118" i="8"/>
  <c r="BN118" i="8"/>
  <c r="BW118" i="8"/>
  <c r="AV118" i="8"/>
  <c r="CP118" i="8"/>
  <c r="BE118" i="8"/>
  <c r="CF118" i="8"/>
  <c r="AD118" i="8"/>
  <c r="AM118" i="8"/>
  <c r="BV28" i="14"/>
  <c r="BV29" i="14" s="1"/>
  <c r="BN42" i="21"/>
  <c r="BE14" i="21"/>
  <c r="BW79" i="21"/>
  <c r="BW44" i="21"/>
  <c r="BW15" i="21"/>
  <c r="BW34" i="21"/>
  <c r="CF34" i="21" s="1"/>
  <c r="CJ34" i="21" s="1"/>
  <c r="BE81" i="21"/>
  <c r="W81" i="21"/>
  <c r="BE49" i="21"/>
  <c r="W49" i="21"/>
  <c r="BE10" i="21"/>
  <c r="W10" i="21"/>
  <c r="BE73" i="21"/>
  <c r="W73" i="21"/>
  <c r="BE79" i="21"/>
  <c r="W79" i="21"/>
  <c r="BE44" i="21"/>
  <c r="W44" i="21"/>
  <c r="W7" i="21"/>
  <c r="W22" i="21"/>
  <c r="BE74" i="21"/>
  <c r="BE33" i="21"/>
  <c r="BE51" i="21"/>
  <c r="BE77" i="21"/>
  <c r="W77" i="21"/>
  <c r="BE60" i="21"/>
  <c r="W60" i="21"/>
  <c r="BE17" i="21"/>
  <c r="W17" i="21"/>
  <c r="BE57" i="21"/>
  <c r="W57" i="21"/>
  <c r="W9" i="21"/>
  <c r="W25" i="21"/>
  <c r="BE34" i="21"/>
  <c r="BE80" i="21"/>
  <c r="W80" i="21"/>
  <c r="BE47" i="21"/>
  <c r="W47" i="21"/>
  <c r="BE59" i="21"/>
  <c r="W59" i="21"/>
  <c r="BE18" i="21"/>
  <c r="W18" i="21"/>
  <c r="BE78" i="21"/>
  <c r="W78" i="21"/>
  <c r="BE72" i="21"/>
  <c r="W72" i="21"/>
  <c r="BE84" i="21"/>
  <c r="W84" i="21"/>
  <c r="BE42" i="21"/>
  <c r="BE15" i="21"/>
  <c r="W87" i="21"/>
  <c r="BE87" i="21"/>
  <c r="BE52" i="21"/>
  <c r="W52" i="21"/>
  <c r="BE76" i="21"/>
  <c r="W76" i="21"/>
  <c r="BN18" i="21"/>
  <c r="CF18" i="21" s="1"/>
  <c r="CJ18" i="21" s="1"/>
  <c r="BN17" i="21"/>
  <c r="CF17" i="21" s="1"/>
  <c r="CJ17" i="21" s="1"/>
  <c r="CF51" i="21"/>
  <c r="CJ51" i="21" s="1"/>
  <c r="BW49" i="21"/>
  <c r="BE43" i="21"/>
  <c r="BN7" i="21"/>
  <c r="CF7" i="21" s="1"/>
  <c r="CJ7" i="21" s="1"/>
  <c r="BN43" i="21"/>
  <c r="CF43" i="21" s="1"/>
  <c r="CJ43" i="21" s="1"/>
  <c r="CF87" i="21"/>
  <c r="CJ87" i="21" s="1"/>
  <c r="BW77" i="21"/>
  <c r="BW42" i="21"/>
  <c r="BW10" i="21"/>
  <c r="BW73" i="21"/>
  <c r="CF73" i="21" s="1"/>
  <c r="CJ73" i="21" s="1"/>
  <c r="BD194" i="14"/>
  <c r="BD196" i="14" s="1"/>
  <c r="BC28" i="14"/>
  <c r="BC29" i="14" s="1"/>
  <c r="BW74" i="21"/>
  <c r="BW31" i="21"/>
  <c r="W67" i="21"/>
  <c r="BE67" i="21"/>
  <c r="BN31" i="21"/>
  <c r="BN9" i="21"/>
  <c r="CF9" i="21" s="1"/>
  <c r="CJ9" i="21" s="1"/>
  <c r="BN15" i="21"/>
  <c r="BW60" i="21"/>
  <c r="CF60" i="21" s="1"/>
  <c r="CJ60" i="21" s="1"/>
  <c r="BN25" i="21"/>
  <c r="FM194" i="14"/>
  <c r="FM196" i="14" s="1"/>
  <c r="BE66" i="21"/>
  <c r="BN10" i="21"/>
  <c r="FM190" i="14"/>
  <c r="FM192" i="14" s="1"/>
  <c r="BN44" i="21"/>
  <c r="BN80" i="21"/>
  <c r="CF80" i="21" s="1"/>
  <c r="CJ80" i="21" s="1"/>
  <c r="BN57" i="21"/>
  <c r="CF57" i="21" s="1"/>
  <c r="CJ57" i="21" s="1"/>
  <c r="BN81" i="21"/>
  <c r="CF81" i="21" s="1"/>
  <c r="CJ81" i="21" s="1"/>
  <c r="BN66" i="21"/>
  <c r="CF66" i="21" s="1"/>
  <c r="CJ66" i="21" s="1"/>
  <c r="BN47" i="21"/>
  <c r="CF47" i="21" s="1"/>
  <c r="CJ47" i="21" s="1"/>
  <c r="BN78" i="21"/>
  <c r="CF78" i="21" s="1"/>
  <c r="CJ78" i="21" s="1"/>
  <c r="BN72" i="21"/>
  <c r="CF72" i="21" s="1"/>
  <c r="CJ72" i="21" s="1"/>
  <c r="BN52" i="21"/>
  <c r="CF52" i="21" s="1"/>
  <c r="CJ52" i="21" s="1"/>
  <c r="BN49" i="21"/>
  <c r="BN79" i="21"/>
  <c r="BN76" i="21"/>
  <c r="CF76" i="21" s="1"/>
  <c r="CJ76" i="21" s="1"/>
  <c r="BN77" i="21"/>
  <c r="BN59" i="21"/>
  <c r="CF59" i="21" s="1"/>
  <c r="CJ59" i="21" s="1"/>
  <c r="FM61" i="14"/>
  <c r="BN74" i="21"/>
  <c r="BN84" i="21"/>
  <c r="CF84" i="21" s="1"/>
  <c r="CJ84" i="21" s="1"/>
  <c r="BN67" i="21"/>
  <c r="CF67" i="21" s="1"/>
  <c r="CJ67" i="21" s="1"/>
  <c r="AI164" i="14"/>
  <c r="CO7" i="14"/>
  <c r="CO31" i="14"/>
  <c r="CO9" i="14"/>
  <c r="EB82" i="14"/>
  <c r="EA82" i="14"/>
  <c r="O72" i="14"/>
  <c r="CP31" i="14"/>
  <c r="CP7" i="14"/>
  <c r="AJ190" i="14"/>
  <c r="GH61" i="14"/>
  <c r="AJ194" i="14"/>
  <c r="CP9" i="14"/>
  <c r="BX94" i="8"/>
  <c r="T118" i="8"/>
  <c r="HC86" i="14"/>
  <c r="HC85" i="14"/>
  <c r="DK85" i="14"/>
  <c r="DK86" i="14"/>
  <c r="F116" i="21"/>
  <c r="AD150" i="14"/>
  <c r="GH26" i="14"/>
  <c r="AE150" i="14"/>
  <c r="AH150" i="14"/>
  <c r="Z150" i="14"/>
  <c r="AA150" i="14"/>
  <c r="GS109" i="14"/>
  <c r="GY114" i="14"/>
  <c r="AF150" i="14"/>
  <c r="GP109" i="14"/>
  <c r="GR109" i="14"/>
  <c r="G116" i="21"/>
  <c r="GU116" i="14"/>
  <c r="Y150" i="14"/>
  <c r="AG150" i="14"/>
  <c r="AI6" i="14"/>
  <c r="GR116" i="14"/>
  <c r="GS116" i="14"/>
  <c r="GX114" i="14"/>
  <c r="GX109" i="14"/>
  <c r="GW109" i="14"/>
  <c r="GQ114" i="14"/>
  <c r="I114" i="14"/>
  <c r="GT116" i="14"/>
  <c r="AB150" i="14"/>
  <c r="EA61" i="14"/>
  <c r="GT109" i="14"/>
  <c r="GY109" i="14"/>
  <c r="AC150" i="14"/>
  <c r="J149" i="19"/>
  <c r="J149" i="21"/>
  <c r="GQ109" i="14"/>
  <c r="GP114" i="14"/>
  <c r="GV109" i="14"/>
  <c r="GV114" i="14"/>
  <c r="GU109" i="14"/>
  <c r="GW114" i="14"/>
  <c r="HB88" i="14"/>
  <c r="HB89" i="14"/>
  <c r="DJ12" i="14"/>
  <c r="BX12" i="14"/>
  <c r="AI26" i="14"/>
  <c r="DJ92" i="14"/>
  <c r="DJ118" i="14" s="1"/>
  <c r="DJ90" i="14"/>
  <c r="DJ91" i="14"/>
  <c r="DJ117" i="14" s="1"/>
  <c r="ET64" i="14"/>
  <c r="ET35" i="14"/>
  <c r="EA45" i="14"/>
  <c r="EA54" i="14" s="1"/>
  <c r="GG23" i="14"/>
  <c r="GG68" i="14"/>
  <c r="GG26" i="14"/>
  <c r="O5" i="14"/>
  <c r="ET28" i="14"/>
  <c r="DH51" i="14"/>
  <c r="GZ51" i="14" s="1"/>
  <c r="BC16" i="14"/>
  <c r="ET45" i="14"/>
  <c r="ET54" i="14" s="1"/>
  <c r="ET63" i="14" s="1"/>
  <c r="ET19" i="14"/>
  <c r="DH10" i="14"/>
  <c r="GG61" i="14"/>
  <c r="GG45" i="14"/>
  <c r="GG54" i="14" s="1"/>
  <c r="DH43" i="14"/>
  <c r="DH18" i="14"/>
  <c r="ET11" i="14"/>
  <c r="GG64" i="14"/>
  <c r="GG19" i="14"/>
  <c r="DH42" i="14"/>
  <c r="BV68" i="14"/>
  <c r="BC35" i="14"/>
  <c r="DH74" i="14"/>
  <c r="DH33" i="14"/>
  <c r="BC23" i="14"/>
  <c r="ET68" i="14"/>
  <c r="DH87" i="14"/>
  <c r="GZ87" i="14" s="1"/>
  <c r="DH60" i="14"/>
  <c r="GZ60" i="14" s="1"/>
  <c r="DH59" i="14"/>
  <c r="BV11" i="14"/>
  <c r="FM5" i="14"/>
  <c r="GG28" i="14"/>
  <c r="GG29" i="14" s="1"/>
  <c r="DH84" i="14"/>
  <c r="DH14" i="14"/>
  <c r="BC68" i="14"/>
  <c r="DH78" i="14"/>
  <c r="DH15" i="14"/>
  <c r="GG35" i="14"/>
  <c r="P57" i="14"/>
  <c r="EA19" i="14"/>
  <c r="EB61" i="14"/>
  <c r="EB14" i="14"/>
  <c r="FN14" i="14" s="1"/>
  <c r="P76" i="14"/>
  <c r="EA68" i="14"/>
  <c r="P77" i="14"/>
  <c r="J77" i="21" s="1"/>
  <c r="M77" i="21" s="1"/>
  <c r="P15" i="14"/>
  <c r="EU5" i="14"/>
  <c r="P84" i="14"/>
  <c r="P73" i="14"/>
  <c r="P51" i="14"/>
  <c r="P31" i="14"/>
  <c r="P9" i="14"/>
  <c r="P14" i="14"/>
  <c r="EB68" i="14"/>
  <c r="P34" i="14"/>
  <c r="P87" i="14"/>
  <c r="P74" i="14"/>
  <c r="P52" i="14"/>
  <c r="P10" i="14"/>
  <c r="P80" i="14"/>
  <c r="P67" i="14"/>
  <c r="EB33" i="14"/>
  <c r="FN33" i="14" s="1"/>
  <c r="P79" i="14"/>
  <c r="J79" i="21" s="1"/>
  <c r="M79" i="21" s="1"/>
  <c r="P44" i="14"/>
  <c r="P18" i="14"/>
  <c r="GG5" i="14"/>
  <c r="EB22" i="14"/>
  <c r="EB5" i="14"/>
  <c r="BN5" i="21" s="1"/>
  <c r="DH79" i="14"/>
  <c r="DH44" i="14"/>
  <c r="DH52" i="14"/>
  <c r="P81" i="14"/>
  <c r="P49" i="14"/>
  <c r="P25" i="14"/>
  <c r="P7" i="14"/>
  <c r="AJ5" i="14"/>
  <c r="P78" i="14"/>
  <c r="P60" i="14"/>
  <c r="P43" i="14"/>
  <c r="P17" i="14"/>
  <c r="EB45" i="14"/>
  <c r="EB64" i="14"/>
  <c r="BC26" i="14"/>
  <c r="BV45" i="14"/>
  <c r="BV54" i="14" s="1"/>
  <c r="BV61" i="14"/>
  <c r="AF168" i="14"/>
  <c r="AB176" i="14"/>
  <c r="DH49" i="14"/>
  <c r="AB168" i="14"/>
  <c r="AF176" i="14"/>
  <c r="DH17" i="14"/>
  <c r="BC45" i="14"/>
  <c r="BC54" i="14" s="1"/>
  <c r="AC168" i="14"/>
  <c r="Y176" i="14"/>
  <c r="AG176" i="14"/>
  <c r="Z176" i="14"/>
  <c r="AD168" i="14"/>
  <c r="AH176" i="14"/>
  <c r="AE168" i="14"/>
  <c r="AA176" i="14"/>
  <c r="AB116" i="14"/>
  <c r="DH81" i="14"/>
  <c r="DH77" i="14"/>
  <c r="DH66" i="14"/>
  <c r="EA35" i="14"/>
  <c r="AG114" i="14"/>
  <c r="Y168" i="14"/>
  <c r="AG168" i="14"/>
  <c r="AC176" i="14"/>
  <c r="DH25" i="14"/>
  <c r="DH194" i="14" s="1"/>
  <c r="DH196" i="14" s="1"/>
  <c r="BV26" i="14"/>
  <c r="BV23" i="14"/>
  <c r="Z168" i="14"/>
  <c r="AH168" i="14"/>
  <c r="AD176" i="14"/>
  <c r="AA109" i="14"/>
  <c r="DH72" i="14"/>
  <c r="AA168" i="14"/>
  <c r="AE176" i="14"/>
  <c r="BC5" i="14"/>
  <c r="BV16" i="14"/>
  <c r="BC61" i="14"/>
  <c r="BW5" i="14"/>
  <c r="AM5" i="21" s="1"/>
  <c r="BC19" i="14"/>
  <c r="BC20" i="14" s="1"/>
  <c r="DH76" i="14"/>
  <c r="EA28" i="14"/>
  <c r="DH73" i="14"/>
  <c r="GZ73" i="14" s="1"/>
  <c r="AI148" i="14"/>
  <c r="DH47" i="14"/>
  <c r="DH34" i="14"/>
  <c r="AI23" i="14"/>
  <c r="DH57" i="14"/>
  <c r="O23" i="14"/>
  <c r="O68" i="14"/>
  <c r="AI190" i="14"/>
  <c r="O61" i="14"/>
  <c r="O190" i="14"/>
  <c r="O192" i="14" s="1"/>
  <c r="O24" i="14" s="1"/>
  <c r="EA64" i="14"/>
  <c r="DH80" i="14"/>
  <c r="O34" i="14"/>
  <c r="AI11" i="14"/>
  <c r="O57" i="14"/>
  <c r="AI35" i="14"/>
  <c r="BV19" i="14"/>
  <c r="BV20" i="14" s="1"/>
  <c r="O19" i="14"/>
  <c r="O10" i="14"/>
  <c r="EA11" i="14"/>
  <c r="DH67" i="14"/>
  <c r="O49" i="14"/>
  <c r="AI68" i="14"/>
  <c r="O42" i="14"/>
  <c r="O33" i="14"/>
  <c r="AI29" i="14"/>
  <c r="DH22" i="14"/>
  <c r="DH190" i="14" s="1"/>
  <c r="DH192" i="14" s="1"/>
  <c r="AI61" i="14"/>
  <c r="O25" i="14"/>
  <c r="AI45" i="14"/>
  <c r="AI54" i="14" s="1"/>
  <c r="AI19" i="14"/>
  <c r="AC116" i="14"/>
  <c r="AD116" i="14"/>
  <c r="AD109" i="14"/>
  <c r="AC109" i="14"/>
  <c r="AA116" i="14"/>
  <c r="Y114" i="14"/>
  <c r="Z114" i="14"/>
  <c r="AH114" i="14"/>
  <c r="AB109" i="14"/>
  <c r="Z109" i="14"/>
  <c r="AH109" i="14"/>
  <c r="H114" i="14"/>
  <c r="G114" i="14"/>
  <c r="AG109" i="14"/>
  <c r="Y109" i="14"/>
  <c r="AE114" i="14"/>
  <c r="AF109" i="14"/>
  <c r="J114" i="14"/>
  <c r="AE109" i="14"/>
  <c r="AF114" i="14"/>
  <c r="T113" i="8"/>
  <c r="EB190" i="14" l="1"/>
  <c r="EB192" i="14" s="1"/>
  <c r="FN22" i="14"/>
  <c r="BW22" i="21"/>
  <c r="BW190" i="21" s="1"/>
  <c r="BW192" i="21" s="1"/>
  <c r="EU190" i="14"/>
  <c r="EU192" i="14" s="1"/>
  <c r="FY114" i="14"/>
  <c r="FE114" i="14"/>
  <c r="DS114" i="14"/>
  <c r="EL114" i="14"/>
  <c r="CZ114" i="14"/>
  <c r="CG114" i="14"/>
  <c r="AU114" i="14"/>
  <c r="BN114" i="14"/>
  <c r="GB114" i="14"/>
  <c r="DV114" i="14"/>
  <c r="EO114" i="14"/>
  <c r="FH114" i="14"/>
  <c r="DC114" i="14"/>
  <c r="CJ114" i="14"/>
  <c r="BQ114" i="14"/>
  <c r="AX114" i="14"/>
  <c r="FF114" i="14"/>
  <c r="FZ114" i="14"/>
  <c r="EM114" i="14"/>
  <c r="DT114" i="14"/>
  <c r="BO114" i="14"/>
  <c r="DA114" i="14"/>
  <c r="CH114" i="14"/>
  <c r="AV114" i="14"/>
  <c r="GA114" i="14"/>
  <c r="FG114" i="14"/>
  <c r="EN114" i="14"/>
  <c r="DB114" i="14"/>
  <c r="DU114" i="14"/>
  <c r="CI114" i="14"/>
  <c r="BP114" i="14"/>
  <c r="AW114" i="14"/>
  <c r="FN194" i="14"/>
  <c r="FN196" i="14" s="1"/>
  <c r="EU194" i="14"/>
  <c r="EU196" i="14" s="1"/>
  <c r="AD22" i="21"/>
  <c r="AD190" i="21" s="1"/>
  <c r="AD192" i="21" s="1"/>
  <c r="BD190" i="14"/>
  <c r="BD192" i="14" s="1"/>
  <c r="CF49" i="21"/>
  <c r="CJ49" i="21" s="1"/>
  <c r="FN190" i="14"/>
  <c r="FN192" i="14" s="1"/>
  <c r="GZ74" i="14"/>
  <c r="CF15" i="21"/>
  <c r="CJ15" i="21" s="1"/>
  <c r="CF42" i="21"/>
  <c r="CJ42" i="21" s="1"/>
  <c r="GZ77" i="14"/>
  <c r="CF79" i="21"/>
  <c r="CJ79" i="21" s="1"/>
  <c r="AV7" i="21"/>
  <c r="BE7" i="21" s="1"/>
  <c r="CF31" i="21"/>
  <c r="CJ31" i="21" s="1"/>
  <c r="CF77" i="21"/>
  <c r="CJ77" i="21" s="1"/>
  <c r="CF44" i="21"/>
  <c r="CJ44" i="21" s="1"/>
  <c r="AM22" i="21"/>
  <c r="AM190" i="21" s="1"/>
  <c r="AM192" i="21" s="1"/>
  <c r="BW25" i="21"/>
  <c r="BW194" i="21" s="1"/>
  <c r="BW196" i="21" s="1"/>
  <c r="CF10" i="21"/>
  <c r="CJ10" i="21" s="1"/>
  <c r="BN33" i="21"/>
  <c r="CF33" i="21" s="1"/>
  <c r="CJ33" i="21" s="1"/>
  <c r="BN14" i="21"/>
  <c r="CF14" i="21" s="1"/>
  <c r="CJ14" i="21" s="1"/>
  <c r="AV9" i="21"/>
  <c r="BE9" i="21" s="1"/>
  <c r="AV31" i="21"/>
  <c r="BE31" i="21" s="1"/>
  <c r="CF74" i="21"/>
  <c r="CJ74" i="21" s="1"/>
  <c r="AD25" i="21"/>
  <c r="BN194" i="21"/>
  <c r="BN196" i="21" s="1"/>
  <c r="BN22" i="21"/>
  <c r="AM25" i="21"/>
  <c r="AM194" i="21" s="1"/>
  <c r="AM196" i="21" s="1"/>
  <c r="CW116" i="21"/>
  <c r="CC116" i="21"/>
  <c r="CN116" i="21"/>
  <c r="BT116" i="21"/>
  <c r="BK116" i="21"/>
  <c r="BB116" i="21"/>
  <c r="AS116" i="21"/>
  <c r="AJ116" i="21"/>
  <c r="AA116" i="21"/>
  <c r="P116" i="21"/>
  <c r="CV116" i="21"/>
  <c r="CB116" i="21"/>
  <c r="CM116" i="21"/>
  <c r="BS116" i="21"/>
  <c r="BJ116" i="21"/>
  <c r="BA116" i="21"/>
  <c r="AR116" i="21"/>
  <c r="AI116" i="21"/>
  <c r="Z116" i="21"/>
  <c r="DH9" i="14"/>
  <c r="GZ9" i="14" s="1"/>
  <c r="AV9" i="19"/>
  <c r="AV31" i="19"/>
  <c r="AV7" i="19"/>
  <c r="T5" i="21"/>
  <c r="W5" i="21" s="1"/>
  <c r="J51" i="21"/>
  <c r="M51" i="21" s="1"/>
  <c r="J76" i="21"/>
  <c r="M76" i="21" s="1"/>
  <c r="J31" i="21"/>
  <c r="M31" i="21" s="1"/>
  <c r="J73" i="21"/>
  <c r="M73" i="21" s="1"/>
  <c r="J84" i="21"/>
  <c r="M84" i="21" s="1"/>
  <c r="J80" i="21"/>
  <c r="M80" i="21" s="1"/>
  <c r="J17" i="21"/>
  <c r="M17" i="21" s="1"/>
  <c r="P8" i="14"/>
  <c r="J18" i="21"/>
  <c r="M18" i="21" s="1"/>
  <c r="J52" i="21"/>
  <c r="M52" i="21" s="1"/>
  <c r="J81" i="21"/>
  <c r="M81" i="21" s="1"/>
  <c r="J44" i="21"/>
  <c r="M44" i="21" s="1"/>
  <c r="J60" i="21"/>
  <c r="M60" i="21" s="1"/>
  <c r="J87" i="21"/>
  <c r="M87" i="21" s="1"/>
  <c r="AC114" i="14"/>
  <c r="J78" i="21"/>
  <c r="M78" i="21" s="1"/>
  <c r="J67" i="21"/>
  <c r="M67" i="21" s="1"/>
  <c r="J9" i="21"/>
  <c r="M9" i="21" s="1"/>
  <c r="AD68" i="21"/>
  <c r="J15" i="21"/>
  <c r="M15" i="21" s="1"/>
  <c r="CO11" i="14"/>
  <c r="CO36" i="14" s="1"/>
  <c r="CO70" i="14" s="1"/>
  <c r="J14" i="21"/>
  <c r="M14" i="21" s="1"/>
  <c r="AW33" i="8"/>
  <c r="BF33" i="8" s="1"/>
  <c r="CZ33" i="8" s="1"/>
  <c r="AW7" i="8"/>
  <c r="BF7" i="8" s="1"/>
  <c r="O82" i="14"/>
  <c r="DH7" i="14"/>
  <c r="GZ7" i="14" s="1"/>
  <c r="EU28" i="14"/>
  <c r="BD28" i="14"/>
  <c r="BD29" i="14" s="1"/>
  <c r="EU19" i="14"/>
  <c r="BD26" i="14"/>
  <c r="AD82" i="21"/>
  <c r="BD82" i="14"/>
  <c r="BN82" i="21"/>
  <c r="T82" i="21"/>
  <c r="W82" i="21" s="1"/>
  <c r="AJ82" i="14"/>
  <c r="EU82" i="14"/>
  <c r="DH82" i="14"/>
  <c r="CQ82" i="21"/>
  <c r="GH82" i="14"/>
  <c r="AM82" i="21"/>
  <c r="BW82" i="14"/>
  <c r="FM82" i="14"/>
  <c r="GH35" i="14"/>
  <c r="BW26" i="14"/>
  <c r="EU35" i="14"/>
  <c r="CQ68" i="21"/>
  <c r="AM19" i="21"/>
  <c r="T28" i="21"/>
  <c r="W28" i="21" s="1"/>
  <c r="AJ26" i="14"/>
  <c r="EU11" i="14"/>
  <c r="AM61" i="21"/>
  <c r="CQ64" i="21"/>
  <c r="J25" i="21"/>
  <c r="CQ35" i="21"/>
  <c r="AM68" i="21"/>
  <c r="FN82" i="14"/>
  <c r="GH19" i="14"/>
  <c r="AD35" i="21"/>
  <c r="FN61" i="14"/>
  <c r="AD61" i="21"/>
  <c r="T19" i="21"/>
  <c r="W19" i="21" s="1"/>
  <c r="AD45" i="21"/>
  <c r="AD54" i="21" s="1"/>
  <c r="T68" i="21"/>
  <c r="W68" i="21" s="1"/>
  <c r="BW68" i="21"/>
  <c r="T45" i="21"/>
  <c r="T54" i="21" s="1"/>
  <c r="CQ45" i="21"/>
  <c r="CQ54" i="21" s="1"/>
  <c r="AD19" i="21"/>
  <c r="T61" i="21"/>
  <c r="AM35" i="21"/>
  <c r="T35" i="21"/>
  <c r="BE35" i="21"/>
  <c r="AM45" i="21"/>
  <c r="AM54" i="21" s="1"/>
  <c r="AM11" i="21"/>
  <c r="GZ79" i="14"/>
  <c r="CQ19" i="21"/>
  <c r="AJ28" i="14"/>
  <c r="GH68" i="14"/>
  <c r="CQ61" i="21"/>
  <c r="FN68" i="14"/>
  <c r="BW28" i="14"/>
  <c r="BW29" i="14" s="1"/>
  <c r="BW35" i="21"/>
  <c r="F114" i="21"/>
  <c r="BW19" i="21"/>
  <c r="CP11" i="14"/>
  <c r="CP36" i="14" s="1"/>
  <c r="AW9" i="8"/>
  <c r="BF9" i="8" s="1"/>
  <c r="CZ9" i="8" s="1"/>
  <c r="DK89" i="14"/>
  <c r="DK88" i="14"/>
  <c r="HC89" i="14"/>
  <c r="HC88" i="14"/>
  <c r="J49" i="21"/>
  <c r="M49" i="21" s="1"/>
  <c r="J10" i="21"/>
  <c r="M10" i="21" s="1"/>
  <c r="J34" i="21"/>
  <c r="M34" i="21" s="1"/>
  <c r="GZ81" i="14"/>
  <c r="J57" i="21"/>
  <c r="M57" i="21" s="1"/>
  <c r="G114" i="21"/>
  <c r="Q116" i="21"/>
  <c r="GZ57" i="14"/>
  <c r="GZ10" i="14"/>
  <c r="GZ14" i="14"/>
  <c r="GZ72" i="14"/>
  <c r="GZ15" i="14"/>
  <c r="J7" i="21"/>
  <c r="GZ49" i="14"/>
  <c r="T190" i="21"/>
  <c r="EA63" i="14"/>
  <c r="BN11" i="21"/>
  <c r="GZ67" i="14"/>
  <c r="GG6" i="14"/>
  <c r="GT114" i="14"/>
  <c r="GR114" i="14"/>
  <c r="BW5" i="21"/>
  <c r="GS114" i="14"/>
  <c r="O6" i="14"/>
  <c r="GU114" i="14"/>
  <c r="DH5" i="14"/>
  <c r="J74" i="21"/>
  <c r="M74" i="21" s="1"/>
  <c r="BN61" i="21"/>
  <c r="BN45" i="21"/>
  <c r="BN50" i="21" s="1"/>
  <c r="BN64" i="21"/>
  <c r="BN68" i="21"/>
  <c r="J43" i="21"/>
  <c r="M43" i="21" s="1"/>
  <c r="HB92" i="14"/>
  <c r="HB118" i="14" s="1"/>
  <c r="HB90" i="14"/>
  <c r="HB91" i="14"/>
  <c r="HB117" i="14" s="1"/>
  <c r="GZ33" i="14"/>
  <c r="EA46" i="14"/>
  <c r="EA53" i="14"/>
  <c r="EA48" i="14"/>
  <c r="EA50" i="14"/>
  <c r="GG11" i="14"/>
  <c r="GG12" i="14" s="1"/>
  <c r="ET36" i="14"/>
  <c r="ET70" i="14" s="1"/>
  <c r="ET75" i="14" s="1"/>
  <c r="GZ42" i="14"/>
  <c r="DI10" i="14"/>
  <c r="HA10" i="14" s="1"/>
  <c r="GZ52" i="14"/>
  <c r="DI87" i="14"/>
  <c r="HA87" i="14" s="1"/>
  <c r="DH45" i="14"/>
  <c r="DH54" i="14" s="1"/>
  <c r="DH16" i="14"/>
  <c r="GZ59" i="14"/>
  <c r="GZ61" i="14" s="1"/>
  <c r="FM68" i="14"/>
  <c r="GZ43" i="14"/>
  <c r="DI80" i="14"/>
  <c r="GZ80" i="14"/>
  <c r="FM35" i="14"/>
  <c r="GZ18" i="14"/>
  <c r="DH35" i="14"/>
  <c r="DI9" i="14"/>
  <c r="HA9" i="14" s="1"/>
  <c r="DI15" i="14"/>
  <c r="HA15" i="14" s="1"/>
  <c r="DI31" i="14"/>
  <c r="HA31" i="14" s="1"/>
  <c r="DI76" i="14"/>
  <c r="HA76" i="14" s="1"/>
  <c r="GG63" i="14"/>
  <c r="BV63" i="14"/>
  <c r="DI78" i="14"/>
  <c r="HA78" i="14" s="1"/>
  <c r="DI77" i="14"/>
  <c r="HA77" i="14" s="1"/>
  <c r="EU68" i="14"/>
  <c r="DI44" i="14"/>
  <c r="HA44" i="14" s="1"/>
  <c r="DI34" i="14"/>
  <c r="HA34" i="14" s="1"/>
  <c r="DH19" i="14"/>
  <c r="DH20" i="14" s="1"/>
  <c r="EU61" i="14"/>
  <c r="EU62" i="14" s="1"/>
  <c r="FM64" i="14"/>
  <c r="DI67" i="14"/>
  <c r="HA67" i="14" s="1"/>
  <c r="DI57" i="14"/>
  <c r="HA57" i="14" s="1"/>
  <c r="DI73" i="14"/>
  <c r="HA73" i="14" s="1"/>
  <c r="DI18" i="14"/>
  <c r="HA18" i="14" s="1"/>
  <c r="FM11" i="14"/>
  <c r="GZ44" i="14"/>
  <c r="GZ78" i="14"/>
  <c r="GZ84" i="14"/>
  <c r="GZ47" i="14"/>
  <c r="DI79" i="14"/>
  <c r="HA79" i="14" s="1"/>
  <c r="GZ17" i="14"/>
  <c r="DI47" i="14"/>
  <c r="FM45" i="14"/>
  <c r="DI81" i="14"/>
  <c r="HA81" i="14" s="1"/>
  <c r="FM19" i="14"/>
  <c r="GZ76" i="14"/>
  <c r="DI74" i="14"/>
  <c r="DI51" i="14"/>
  <c r="HA51" i="14" s="1"/>
  <c r="DH61" i="14"/>
  <c r="DI60" i="14"/>
  <c r="HA60" i="14" s="1"/>
  <c r="DI49" i="14"/>
  <c r="HA49" i="14" s="1"/>
  <c r="DH26" i="14"/>
  <c r="GZ66" i="14"/>
  <c r="AJ68" i="14"/>
  <c r="P72" i="14"/>
  <c r="P66" i="14"/>
  <c r="AJ23" i="14"/>
  <c r="P33" i="14"/>
  <c r="P35" i="14" s="1"/>
  <c r="GH5" i="14"/>
  <c r="CQ5" i="21" s="1"/>
  <c r="CQ11" i="21" s="1"/>
  <c r="P22" i="14"/>
  <c r="AJ61" i="14"/>
  <c r="BC63" i="14"/>
  <c r="EB54" i="14"/>
  <c r="EB63" i="14" s="1"/>
  <c r="EB46" i="14"/>
  <c r="EB53" i="14"/>
  <c r="EB50" i="14"/>
  <c r="AJ6" i="14"/>
  <c r="AJ11" i="14"/>
  <c r="AJ8" i="14"/>
  <c r="FN5" i="14"/>
  <c r="EB11" i="14"/>
  <c r="AJ35" i="14"/>
  <c r="AJ19" i="14"/>
  <c r="AJ16" i="14"/>
  <c r="EB19" i="14"/>
  <c r="FN45" i="14"/>
  <c r="P5" i="14"/>
  <c r="P194" i="14"/>
  <c r="P26" i="14"/>
  <c r="P47" i="14"/>
  <c r="P59" i="14"/>
  <c r="DI17" i="14"/>
  <c r="HA17" i="14" s="1"/>
  <c r="GH28" i="14"/>
  <c r="GH29" i="14" s="1"/>
  <c r="GH23" i="14"/>
  <c r="EB28" i="14"/>
  <c r="EB35" i="14"/>
  <c r="FN35" i="14"/>
  <c r="GH64" i="14"/>
  <c r="GH45" i="14"/>
  <c r="GH54" i="14" s="1"/>
  <c r="GH63" i="14" s="1"/>
  <c r="AJ45" i="14"/>
  <c r="AJ54" i="14" s="1"/>
  <c r="EU45" i="14"/>
  <c r="EU54" i="14" s="1"/>
  <c r="EU64" i="14"/>
  <c r="EB48" i="14"/>
  <c r="P42" i="14"/>
  <c r="BW61" i="14"/>
  <c r="BW35" i="14"/>
  <c r="DI52" i="14"/>
  <c r="HA52" i="14" s="1"/>
  <c r="BC6" i="14"/>
  <c r="DH31" i="14"/>
  <c r="GZ31" i="14" s="1"/>
  <c r="BW45" i="14"/>
  <c r="BW54" i="14" s="1"/>
  <c r="BC11" i="14"/>
  <c r="BC12" i="14" s="1"/>
  <c r="DI42" i="14"/>
  <c r="DI66" i="14"/>
  <c r="BD68" i="14"/>
  <c r="BW68" i="14"/>
  <c r="BD23" i="14"/>
  <c r="DI22" i="14"/>
  <c r="DI190" i="14" s="1"/>
  <c r="DI192" i="14" s="1"/>
  <c r="BW23" i="14"/>
  <c r="BW19" i="14"/>
  <c r="BW16" i="14"/>
  <c r="DI25" i="14"/>
  <c r="DI194" i="14" s="1"/>
  <c r="DI196" i="14" s="1"/>
  <c r="BD16" i="14"/>
  <c r="BD19" i="14"/>
  <c r="DI14" i="14"/>
  <c r="DI84" i="14"/>
  <c r="DI59" i="14"/>
  <c r="BD61" i="14"/>
  <c r="BW6" i="14"/>
  <c r="BW11" i="14"/>
  <c r="BW12" i="14" s="1"/>
  <c r="DI72" i="14"/>
  <c r="BD5" i="14"/>
  <c r="AD5" i="21" s="1"/>
  <c r="AD11" i="21" s="1"/>
  <c r="DI33" i="14"/>
  <c r="BD35" i="14"/>
  <c r="BD45" i="14"/>
  <c r="BD54" i="14" s="1"/>
  <c r="DI43" i="14"/>
  <c r="HA43" i="14" s="1"/>
  <c r="EA36" i="14"/>
  <c r="AI12" i="14"/>
  <c r="FM28" i="14"/>
  <c r="BV36" i="14"/>
  <c r="O11" i="14"/>
  <c r="GZ25" i="14"/>
  <c r="GZ194" i="14" s="1"/>
  <c r="GZ196" i="14" s="1"/>
  <c r="GZ34" i="14"/>
  <c r="DH68" i="14"/>
  <c r="O35" i="14"/>
  <c r="AI36" i="14"/>
  <c r="GZ22" i="14"/>
  <c r="GZ190" i="14" s="1"/>
  <c r="GZ192" i="14" s="1"/>
  <c r="DH28" i="14"/>
  <c r="DH23" i="14"/>
  <c r="O171" i="14"/>
  <c r="O45" i="14"/>
  <c r="O64" i="14"/>
  <c r="AI63" i="14"/>
  <c r="O194" i="14"/>
  <c r="O196" i="14" s="1"/>
  <c r="O27" i="14" s="1"/>
  <c r="O28" i="14"/>
  <c r="O26" i="14"/>
  <c r="AA114" i="14"/>
  <c r="AD114" i="14"/>
  <c r="AB114" i="14"/>
  <c r="BE22" i="21" l="1"/>
  <c r="BE190" i="21" s="1"/>
  <c r="BE192" i="21" s="1"/>
  <c r="CF25" i="21"/>
  <c r="CJ25" i="21" s="1"/>
  <c r="BN19" i="21"/>
  <c r="J8" i="21"/>
  <c r="M7" i="21"/>
  <c r="BN190" i="21"/>
  <c r="BN192" i="21" s="1"/>
  <c r="CF22" i="21"/>
  <c r="J26" i="21"/>
  <c r="M25" i="21"/>
  <c r="CF194" i="21"/>
  <c r="CF196" i="21" s="1"/>
  <c r="AD194" i="21"/>
  <c r="AD196" i="21" s="1"/>
  <c r="BE25" i="21"/>
  <c r="BE194" i="21" s="1"/>
  <c r="BE196" i="21" s="1"/>
  <c r="CN114" i="21"/>
  <c r="CC114" i="21"/>
  <c r="CW114" i="21"/>
  <c r="BT114" i="21"/>
  <c r="BB114" i="21"/>
  <c r="BK114" i="21"/>
  <c r="AS114" i="21"/>
  <c r="AJ114" i="21"/>
  <c r="AA114" i="21"/>
  <c r="CV114" i="21"/>
  <c r="CM114" i="21"/>
  <c r="CB114" i="21"/>
  <c r="BS114" i="21"/>
  <c r="BA114" i="21"/>
  <c r="BJ114" i="21"/>
  <c r="AR114" i="21"/>
  <c r="AI114" i="21"/>
  <c r="Z114" i="21"/>
  <c r="DH11" i="14"/>
  <c r="DH36" i="14" s="1"/>
  <c r="J16" i="21"/>
  <c r="J19" i="21"/>
  <c r="M19" i="21" s="1"/>
  <c r="J42" i="21"/>
  <c r="J47" i="21"/>
  <c r="M47" i="21" s="1"/>
  <c r="P82" i="14"/>
  <c r="AJ12" i="14"/>
  <c r="J22" i="21"/>
  <c r="AJ29" i="14"/>
  <c r="J5" i="21"/>
  <c r="CO83" i="14"/>
  <c r="CO86" i="14" s="1"/>
  <c r="CO89" i="14" s="1"/>
  <c r="EU36" i="14"/>
  <c r="FM46" i="14"/>
  <c r="FN19" i="14"/>
  <c r="T11" i="21"/>
  <c r="HA80" i="14"/>
  <c r="T194" i="21"/>
  <c r="CZ31" i="21"/>
  <c r="GZ82" i="14"/>
  <c r="CZ43" i="21"/>
  <c r="CZ9" i="21"/>
  <c r="CZ81" i="21"/>
  <c r="DI82" i="14"/>
  <c r="BW82" i="21"/>
  <c r="CF82" i="21"/>
  <c r="CJ82" i="21" s="1"/>
  <c r="BE82" i="21"/>
  <c r="BW28" i="21"/>
  <c r="FN11" i="14"/>
  <c r="AM28" i="21"/>
  <c r="AM36" i="21" s="1"/>
  <c r="CZ80" i="21"/>
  <c r="CZ44" i="21"/>
  <c r="CZ51" i="21"/>
  <c r="CZ77" i="21"/>
  <c r="CZ79" i="21"/>
  <c r="CZ87" i="21"/>
  <c r="CZ78" i="21"/>
  <c r="BE68" i="21"/>
  <c r="CZ73" i="21"/>
  <c r="CZ17" i="21"/>
  <c r="AD63" i="21"/>
  <c r="CZ15" i="21"/>
  <c r="CZ57" i="21"/>
  <c r="CZ67" i="21"/>
  <c r="BE19" i="21"/>
  <c r="CZ60" i="21"/>
  <c r="AM63" i="21"/>
  <c r="J194" i="21"/>
  <c r="J196" i="21" s="1"/>
  <c r="J27" i="21" s="1"/>
  <c r="T63" i="21"/>
  <c r="CQ63" i="21"/>
  <c r="CZ52" i="21"/>
  <c r="CZ10" i="21"/>
  <c r="CZ34" i="21"/>
  <c r="BE61" i="21"/>
  <c r="AD28" i="21"/>
  <c r="AD36" i="21" s="1"/>
  <c r="BW64" i="21"/>
  <c r="BW11" i="21"/>
  <c r="BN28" i="21"/>
  <c r="CZ76" i="21"/>
  <c r="BE45" i="21"/>
  <c r="BE54" i="21" s="1"/>
  <c r="BW45" i="21"/>
  <c r="BW54" i="21" s="1"/>
  <c r="HA47" i="14"/>
  <c r="CZ18" i="21"/>
  <c r="CP83" i="14"/>
  <c r="CP86" i="14" s="1"/>
  <c r="CP89" i="14" s="1"/>
  <c r="CP70" i="14"/>
  <c r="AW11" i="8"/>
  <c r="AW38" i="8" s="1"/>
  <c r="CZ7" i="8"/>
  <c r="CZ11" i="8" s="1"/>
  <c r="CZ38" i="8" s="1"/>
  <c r="BF11" i="8"/>
  <c r="BF38" i="8" s="1"/>
  <c r="BW61" i="21"/>
  <c r="HC92" i="14"/>
  <c r="HC118" i="14" s="1"/>
  <c r="HC91" i="14"/>
  <c r="HC117" i="14" s="1"/>
  <c r="HC90" i="14"/>
  <c r="DK92" i="14"/>
  <c r="DK118" i="14" s="1"/>
  <c r="DK91" i="14"/>
  <c r="DK117" i="14" s="1"/>
  <c r="DK90" i="14"/>
  <c r="GG36" i="14"/>
  <c r="GG37" i="14" s="1"/>
  <c r="GG39" i="14" s="1"/>
  <c r="GZ16" i="14"/>
  <c r="GZ35" i="14"/>
  <c r="CZ14" i="21"/>
  <c r="GZ68" i="14"/>
  <c r="CZ74" i="21"/>
  <c r="FN28" i="14"/>
  <c r="GZ5" i="14"/>
  <c r="GZ11" i="14" s="1"/>
  <c r="CQ28" i="21"/>
  <c r="CQ36" i="21" s="1"/>
  <c r="EA55" i="14"/>
  <c r="HA74" i="14"/>
  <c r="EA83" i="14"/>
  <c r="EA85" i="14" s="1"/>
  <c r="ET83" i="14"/>
  <c r="ET85" i="14" s="1"/>
  <c r="J171" i="21"/>
  <c r="P61" i="14"/>
  <c r="J59" i="21"/>
  <c r="CF64" i="21"/>
  <c r="CZ42" i="21"/>
  <c r="CF45" i="21"/>
  <c r="CJ45" i="21" s="1"/>
  <c r="BN54" i="21"/>
  <c r="BN63" i="21" s="1"/>
  <c r="BN46" i="21"/>
  <c r="BN53" i="21"/>
  <c r="AV11" i="19"/>
  <c r="AV36" i="19" s="1"/>
  <c r="AV70" i="19" s="1"/>
  <c r="CF68" i="21"/>
  <c r="CJ68" i="21" s="1"/>
  <c r="CZ66" i="21"/>
  <c r="CZ49" i="21"/>
  <c r="CZ84" i="21"/>
  <c r="CF5" i="21"/>
  <c r="P68" i="14"/>
  <c r="J66" i="21"/>
  <c r="CF61" i="21"/>
  <c r="CJ61" i="21" s="1"/>
  <c r="CZ59" i="21"/>
  <c r="CZ47" i="21"/>
  <c r="BE5" i="21"/>
  <c r="BN48" i="21"/>
  <c r="J33" i="21"/>
  <c r="J72" i="21"/>
  <c r="BN35" i="21"/>
  <c r="GZ64" i="14"/>
  <c r="DJ27" i="14"/>
  <c r="FM48" i="14"/>
  <c r="AK196" i="14"/>
  <c r="AK27" i="14" s="1"/>
  <c r="GZ45" i="14"/>
  <c r="GZ50" i="14" s="1"/>
  <c r="EU63" i="14"/>
  <c r="BC36" i="14"/>
  <c r="BC70" i="14" s="1"/>
  <c r="BC75" i="14" s="1"/>
  <c r="GZ19" i="14"/>
  <c r="GZ20" i="14" s="1"/>
  <c r="BV70" i="14"/>
  <c r="BV75" i="14" s="1"/>
  <c r="FM36" i="14"/>
  <c r="FN64" i="14"/>
  <c r="FM50" i="14"/>
  <c r="DH63" i="14"/>
  <c r="FM54" i="14"/>
  <c r="AJ63" i="14"/>
  <c r="DI7" i="14"/>
  <c r="HA7" i="14" s="1"/>
  <c r="P45" i="14"/>
  <c r="P171" i="14"/>
  <c r="P64" i="14"/>
  <c r="P23" i="14"/>
  <c r="P190" i="14"/>
  <c r="FN54" i="14"/>
  <c r="FN46" i="14"/>
  <c r="FN50" i="14"/>
  <c r="EB55" i="14"/>
  <c r="GH6" i="14"/>
  <c r="GH11" i="14"/>
  <c r="AJ36" i="14"/>
  <c r="AJ20" i="14"/>
  <c r="P11" i="14"/>
  <c r="P6" i="14"/>
  <c r="BD63" i="14"/>
  <c r="EB36" i="14"/>
  <c r="AJ196" i="14"/>
  <c r="AJ27" i="14" s="1"/>
  <c r="P196" i="14"/>
  <c r="P27" i="14" s="1"/>
  <c r="DI27" i="14"/>
  <c r="P19" i="14"/>
  <c r="P16" i="14"/>
  <c r="P28" i="14"/>
  <c r="FN48" i="14"/>
  <c r="BW63" i="14"/>
  <c r="DI26" i="14"/>
  <c r="HA25" i="14"/>
  <c r="HA194" i="14" s="1"/>
  <c r="HA196" i="14" s="1"/>
  <c r="HA72" i="14"/>
  <c r="BW20" i="14"/>
  <c r="BW36" i="14"/>
  <c r="DI35" i="14"/>
  <c r="HA33" i="14"/>
  <c r="HA35" i="14" s="1"/>
  <c r="HA59" i="14"/>
  <c r="HA61" i="14" s="1"/>
  <c r="DI61" i="14"/>
  <c r="DI5" i="14"/>
  <c r="BD6" i="14"/>
  <c r="BD11" i="14"/>
  <c r="BD12" i="14" s="1"/>
  <c r="HA84" i="14"/>
  <c r="DI19" i="14"/>
  <c r="DI16" i="14"/>
  <c r="HA14" i="14"/>
  <c r="BD20" i="14"/>
  <c r="DI23" i="14"/>
  <c r="HA22" i="14"/>
  <c r="HA190" i="14" s="1"/>
  <c r="HA192" i="14" s="1"/>
  <c r="DI28" i="14"/>
  <c r="DI29" i="14" s="1"/>
  <c r="DI68" i="14"/>
  <c r="HA66" i="14"/>
  <c r="HA68" i="14" s="1"/>
  <c r="DI45" i="14"/>
  <c r="DI54" i="14" s="1"/>
  <c r="HA42" i="14"/>
  <c r="EA70" i="14"/>
  <c r="EA75" i="14" s="1"/>
  <c r="BV83" i="14"/>
  <c r="BV86" i="14" s="1"/>
  <c r="BV89" i="14" s="1"/>
  <c r="AI37" i="14"/>
  <c r="BV37" i="14"/>
  <c r="BV39" i="14" s="1"/>
  <c r="O12" i="14"/>
  <c r="O50" i="14"/>
  <c r="GZ26" i="14"/>
  <c r="AI83" i="14"/>
  <c r="AI70" i="14"/>
  <c r="DH29" i="14"/>
  <c r="GZ28" i="14"/>
  <c r="GZ29" i="14" s="1"/>
  <c r="GZ23" i="14"/>
  <c r="O29" i="14"/>
  <c r="O36" i="14"/>
  <c r="O46" i="14"/>
  <c r="O48" i="14"/>
  <c r="O54" i="14"/>
  <c r="I103" i="8"/>
  <c r="J103" i="8"/>
  <c r="CZ22" i="21" l="1"/>
  <c r="CZ190" i="21" s="1"/>
  <c r="CZ192" i="21" s="1"/>
  <c r="J20" i="21"/>
  <c r="DI63" i="14"/>
  <c r="J45" i="21"/>
  <c r="M45" i="21" s="1"/>
  <c r="M42" i="21"/>
  <c r="J11" i="21"/>
  <c r="M11" i="21" s="1"/>
  <c r="M5" i="21"/>
  <c r="CF11" i="21"/>
  <c r="CJ5" i="21"/>
  <c r="J190" i="21"/>
  <c r="J192" i="21" s="1"/>
  <c r="J24" i="21" s="1"/>
  <c r="M22" i="21"/>
  <c r="CF190" i="21"/>
  <c r="CF192" i="21" s="1"/>
  <c r="CJ22" i="21"/>
  <c r="J35" i="21"/>
  <c r="M33" i="21"/>
  <c r="J61" i="21"/>
  <c r="M61" i="21" s="1"/>
  <c r="M59" i="21"/>
  <c r="J68" i="21"/>
  <c r="M68" i="21" s="1"/>
  <c r="M66" i="21"/>
  <c r="J82" i="21"/>
  <c r="M82" i="21" s="1"/>
  <c r="M72" i="21"/>
  <c r="T36" i="21"/>
  <c r="W36" i="21" s="1"/>
  <c r="W11" i="21"/>
  <c r="J23" i="21"/>
  <c r="J28" i="21"/>
  <c r="M28" i="21" s="1"/>
  <c r="J6" i="21"/>
  <c r="P29" i="14"/>
  <c r="P48" i="14"/>
  <c r="P12" i="14"/>
  <c r="EU83" i="14"/>
  <c r="EU86" i="14" s="1"/>
  <c r="BW63" i="21"/>
  <c r="FM63" i="14"/>
  <c r="FM70" i="14" s="1"/>
  <c r="AI38" i="14"/>
  <c r="AI86" i="14"/>
  <c r="AI88" i="14" s="1"/>
  <c r="BW36" i="21"/>
  <c r="HA82" i="14"/>
  <c r="BE28" i="21"/>
  <c r="CZ25" i="21"/>
  <c r="CZ194" i="21" s="1"/>
  <c r="CZ196" i="21" s="1"/>
  <c r="FN36" i="14"/>
  <c r="CZ61" i="21"/>
  <c r="CZ72" i="21"/>
  <c r="CZ82" i="21" s="1"/>
  <c r="AD70" i="21"/>
  <c r="AD75" i="21" s="1"/>
  <c r="CF28" i="21"/>
  <c r="GG83" i="14"/>
  <c r="GG85" i="14" s="1"/>
  <c r="GG38" i="14"/>
  <c r="GG70" i="14"/>
  <c r="BE63" i="21"/>
  <c r="CZ68" i="21"/>
  <c r="AM83" i="21"/>
  <c r="AM86" i="21" s="1"/>
  <c r="AM89" i="21" s="1"/>
  <c r="AM37" i="21"/>
  <c r="AM70" i="21"/>
  <c r="AM75" i="21" s="1"/>
  <c r="BN36" i="21"/>
  <c r="BN70" i="21" s="1"/>
  <c r="BN75" i="21" s="1"/>
  <c r="CZ19" i="21"/>
  <c r="BF72" i="8"/>
  <c r="BF77" i="8" s="1"/>
  <c r="BF85" i="8"/>
  <c r="BF39" i="8"/>
  <c r="CZ72" i="8"/>
  <c r="CZ77" i="8" s="1"/>
  <c r="CZ39" i="8"/>
  <c r="CZ85" i="8"/>
  <c r="AW85" i="8"/>
  <c r="AW88" i="8" s="1"/>
  <c r="AW91" i="8" s="1"/>
  <c r="AW72" i="8"/>
  <c r="AD83" i="21"/>
  <c r="AD86" i="21" s="1"/>
  <c r="BC83" i="14"/>
  <c r="BC86" i="14" s="1"/>
  <c r="BC89" i="14" s="1"/>
  <c r="BC90" i="14" s="1"/>
  <c r="AD37" i="21"/>
  <c r="EA86" i="14"/>
  <c r="EA89" i="14" s="1"/>
  <c r="CF48" i="21"/>
  <c r="CF19" i="21"/>
  <c r="CQ37" i="21"/>
  <c r="CQ83" i="21"/>
  <c r="CQ85" i="21" s="1"/>
  <c r="CQ70" i="21"/>
  <c r="ET86" i="14"/>
  <c r="ET89" i="14" s="1"/>
  <c r="ET90" i="14" s="1"/>
  <c r="BN55" i="21"/>
  <c r="AI75" i="14"/>
  <c r="CF50" i="21"/>
  <c r="AV11" i="21"/>
  <c r="AV36" i="21" s="1"/>
  <c r="CZ7" i="21"/>
  <c r="CZ5" i="21"/>
  <c r="CF35" i="21"/>
  <c r="CZ33" i="21"/>
  <c r="CZ35" i="21" s="1"/>
  <c r="CF54" i="21"/>
  <c r="CJ54" i="21" s="1"/>
  <c r="CF46" i="21"/>
  <c r="CZ45" i="21"/>
  <c r="CZ48" i="21" s="1"/>
  <c r="CZ64" i="21"/>
  <c r="J64" i="21"/>
  <c r="GZ46" i="14"/>
  <c r="DJ24" i="14"/>
  <c r="GZ54" i="14"/>
  <c r="GZ63" i="14" s="1"/>
  <c r="GZ48" i="14"/>
  <c r="BC37" i="14"/>
  <c r="BC38" i="14" s="1"/>
  <c r="EU70" i="14"/>
  <c r="EU75" i="14" s="1"/>
  <c r="AK192" i="14"/>
  <c r="AK24" i="14" s="1"/>
  <c r="FN63" i="14"/>
  <c r="AV83" i="19"/>
  <c r="AV86" i="19" s="1"/>
  <c r="AV89" i="19" s="1"/>
  <c r="AJ83" i="14"/>
  <c r="AJ70" i="14"/>
  <c r="AJ37" i="14"/>
  <c r="P36" i="14"/>
  <c r="P20" i="14"/>
  <c r="GH12" i="14"/>
  <c r="GH36" i="14"/>
  <c r="EB70" i="14"/>
  <c r="EB75" i="14" s="1"/>
  <c r="EB83" i="14"/>
  <c r="AJ192" i="14"/>
  <c r="AJ24" i="14" s="1"/>
  <c r="P192" i="14"/>
  <c r="P24" i="14" s="1"/>
  <c r="DI24" i="14"/>
  <c r="HA24" i="14"/>
  <c r="P54" i="14"/>
  <c r="P46" i="14"/>
  <c r="P50" i="14"/>
  <c r="HA23" i="14"/>
  <c r="HA28" i="14"/>
  <c r="HA29" i="14" s="1"/>
  <c r="BW37" i="14"/>
  <c r="BW83" i="14"/>
  <c r="BW70" i="14"/>
  <c r="BW75" i="14" s="1"/>
  <c r="BD36" i="14"/>
  <c r="DI6" i="14"/>
  <c r="HA5" i="14"/>
  <c r="DI11" i="14"/>
  <c r="DI12" i="14" s="1"/>
  <c r="HA45" i="14"/>
  <c r="HA64" i="14"/>
  <c r="HA19" i="14"/>
  <c r="HA16" i="14"/>
  <c r="HA27" i="14"/>
  <c r="HA26" i="14"/>
  <c r="DI20" i="14"/>
  <c r="BV88" i="14"/>
  <c r="BV85" i="14"/>
  <c r="BV38" i="14"/>
  <c r="O63" i="14"/>
  <c r="AI85" i="14"/>
  <c r="GZ36" i="14"/>
  <c r="DH83" i="14"/>
  <c r="DH70" i="14"/>
  <c r="DH37" i="14"/>
  <c r="O37" i="14"/>
  <c r="BV90" i="14"/>
  <c r="AV14" i="8"/>
  <c r="J50" i="21" l="1"/>
  <c r="T70" i="21"/>
  <c r="W70" i="21" s="1"/>
  <c r="J48" i="21"/>
  <c r="EU85" i="14"/>
  <c r="T83" i="21"/>
  <c r="W83" i="21" s="1"/>
  <c r="T37" i="21"/>
  <c r="J12" i="21"/>
  <c r="J36" i="21"/>
  <c r="M36" i="21" s="1"/>
  <c r="J29" i="21"/>
  <c r="J54" i="21"/>
  <c r="M54" i="21" s="1"/>
  <c r="J46" i="21"/>
  <c r="FM83" i="14"/>
  <c r="FM86" i="14" s="1"/>
  <c r="FM88" i="14" s="1"/>
  <c r="P63" i="14"/>
  <c r="CZ28" i="21"/>
  <c r="BW70" i="21"/>
  <c r="BW75" i="21" s="1"/>
  <c r="AI89" i="14"/>
  <c r="AI90" i="14" s="1"/>
  <c r="BW83" i="21"/>
  <c r="BW85" i="21" s="1"/>
  <c r="FM75" i="14"/>
  <c r="O83" i="14"/>
  <c r="GG86" i="14"/>
  <c r="GG88" i="14" s="1"/>
  <c r="EA88" i="14"/>
  <c r="AM85" i="21"/>
  <c r="AM88" i="21"/>
  <c r="BN83" i="21"/>
  <c r="BN85" i="21" s="1"/>
  <c r="BC88" i="14"/>
  <c r="BC85" i="14"/>
  <c r="AD85" i="21"/>
  <c r="CZ88" i="8"/>
  <c r="CZ87" i="8"/>
  <c r="BF88" i="8"/>
  <c r="BF87" i="8"/>
  <c r="U195" i="8"/>
  <c r="U199" i="8"/>
  <c r="CF36" i="21"/>
  <c r="CF63" i="21"/>
  <c r="CJ63" i="21" s="1"/>
  <c r="CQ86" i="21"/>
  <c r="CQ88" i="21" s="1"/>
  <c r="ET92" i="14"/>
  <c r="ET118" i="14" s="1"/>
  <c r="ET88" i="14"/>
  <c r="ET91" i="14"/>
  <c r="ET117" i="14" s="1"/>
  <c r="AJ75" i="14"/>
  <c r="DH75" i="14"/>
  <c r="AD89" i="21"/>
  <c r="AD88" i="21"/>
  <c r="GY191" i="14"/>
  <c r="CZ46" i="21"/>
  <c r="CZ54" i="21"/>
  <c r="CZ63" i="21" s="1"/>
  <c r="AV83" i="21"/>
  <c r="AV86" i="21" s="1"/>
  <c r="AV89" i="21" s="1"/>
  <c r="AV70" i="21"/>
  <c r="BE11" i="21"/>
  <c r="BE36" i="21" s="1"/>
  <c r="CZ11" i="21"/>
  <c r="CZ50" i="21"/>
  <c r="GZ83" i="14"/>
  <c r="GZ85" i="14" s="1"/>
  <c r="BC39" i="14"/>
  <c r="FN70" i="14"/>
  <c r="FN83" i="14"/>
  <c r="DI36" i="14"/>
  <c r="DI83" i="14" s="1"/>
  <c r="AJ86" i="14"/>
  <c r="AJ85" i="14"/>
  <c r="EU89" i="14"/>
  <c r="EU88" i="14"/>
  <c r="GH37" i="14"/>
  <c r="GH83" i="14"/>
  <c r="GH70" i="14"/>
  <c r="EB86" i="14"/>
  <c r="EB85" i="14"/>
  <c r="P37" i="14"/>
  <c r="AJ38" i="14"/>
  <c r="AJ39" i="14"/>
  <c r="HA20" i="14"/>
  <c r="HA50" i="14"/>
  <c r="HA54" i="14"/>
  <c r="HA63" i="14" s="1"/>
  <c r="HA46" i="14"/>
  <c r="HA48" i="14"/>
  <c r="BW86" i="14"/>
  <c r="BW85" i="14"/>
  <c r="BW38" i="14"/>
  <c r="BW39" i="14"/>
  <c r="HA11" i="14"/>
  <c r="HA12" i="14" s="1"/>
  <c r="HA6" i="14"/>
  <c r="BD37" i="14"/>
  <c r="BD83" i="14"/>
  <c r="BD70" i="14"/>
  <c r="BD75" i="14" s="1"/>
  <c r="O70" i="14"/>
  <c r="AI192" i="14"/>
  <c r="AI24" i="14" s="1"/>
  <c r="DH24" i="14"/>
  <c r="GZ24" i="14"/>
  <c r="GZ37" i="14"/>
  <c r="GZ39" i="14" s="1"/>
  <c r="GZ70" i="14"/>
  <c r="EA90" i="14"/>
  <c r="O38" i="14"/>
  <c r="DH39" i="14"/>
  <c r="DH38" i="14"/>
  <c r="DH86" i="14"/>
  <c r="DH85" i="14"/>
  <c r="EA92" i="14"/>
  <c r="EA118" i="14" s="1"/>
  <c r="EA91" i="14"/>
  <c r="EA117" i="14" s="1"/>
  <c r="AH191" i="14"/>
  <c r="FM85" i="14" l="1"/>
  <c r="T75" i="21"/>
  <c r="J37" i="21"/>
  <c r="J39" i="21" s="1"/>
  <c r="T85" i="21"/>
  <c r="T86" i="21"/>
  <c r="W86" i="21" s="1"/>
  <c r="J63" i="21"/>
  <c r="J83" i="21" s="1"/>
  <c r="M83" i="21" s="1"/>
  <c r="CZ36" i="21"/>
  <c r="CZ70" i="21" s="1"/>
  <c r="AI92" i="14"/>
  <c r="AI118" i="14" s="1"/>
  <c r="P83" i="14"/>
  <c r="P86" i="14" s="1"/>
  <c r="AI91" i="14"/>
  <c r="AI117" i="14" s="1"/>
  <c r="P70" i="14"/>
  <c r="P75" i="14" s="1"/>
  <c r="FN85" i="14"/>
  <c r="BW86" i="21"/>
  <c r="BN86" i="21"/>
  <c r="BN89" i="21" s="1"/>
  <c r="O85" i="14"/>
  <c r="O86" i="14"/>
  <c r="O89" i="14" s="1"/>
  <c r="GG89" i="14"/>
  <c r="GG90" i="14" s="1"/>
  <c r="FM89" i="14"/>
  <c r="BF91" i="8"/>
  <c r="BF92" i="8" s="1"/>
  <c r="BF90" i="8"/>
  <c r="CZ91" i="8"/>
  <c r="CZ92" i="8" s="1"/>
  <c r="CZ90" i="8"/>
  <c r="CF83" i="21"/>
  <c r="CF70" i="21"/>
  <c r="CQ89" i="21"/>
  <c r="GZ75" i="14"/>
  <c r="BE37" i="21"/>
  <c r="BE70" i="21"/>
  <c r="BE83" i="21"/>
  <c r="GY195" i="14"/>
  <c r="GZ86" i="14"/>
  <c r="GZ89" i="14" s="1"/>
  <c r="GZ91" i="14" s="1"/>
  <c r="GZ117" i="14" s="1"/>
  <c r="FN86" i="14"/>
  <c r="FN75" i="14"/>
  <c r="DI37" i="14"/>
  <c r="DI38" i="14" s="1"/>
  <c r="DI70" i="14"/>
  <c r="GH38" i="14"/>
  <c r="GH39" i="14"/>
  <c r="P38" i="14"/>
  <c r="P39" i="14"/>
  <c r="EU90" i="14"/>
  <c r="EU91" i="14"/>
  <c r="EU117" i="14" s="1"/>
  <c r="EU92" i="14"/>
  <c r="EU118" i="14" s="1"/>
  <c r="EB89" i="14"/>
  <c r="EB88" i="14"/>
  <c r="GH86" i="14"/>
  <c r="GH85" i="14"/>
  <c r="AJ89" i="14"/>
  <c r="AJ88" i="14"/>
  <c r="DI86" i="14"/>
  <c r="DI85" i="14"/>
  <c r="BD86" i="14"/>
  <c r="BD85" i="14"/>
  <c r="BD38" i="14"/>
  <c r="BD39" i="14"/>
  <c r="HA36" i="14"/>
  <c r="BW89" i="14"/>
  <c r="BW88" i="14"/>
  <c r="AH195" i="14"/>
  <c r="O75" i="14"/>
  <c r="DH27" i="14"/>
  <c r="GZ27" i="14"/>
  <c r="AI196" i="14"/>
  <c r="AI27" i="14" s="1"/>
  <c r="GZ38" i="14"/>
  <c r="DH89" i="14"/>
  <c r="DH88" i="14"/>
  <c r="J117" i="8"/>
  <c r="J115" i="8"/>
  <c r="J154" i="8"/>
  <c r="J153" i="8"/>
  <c r="J148" i="8"/>
  <c r="J145" i="8"/>
  <c r="J144" i="8"/>
  <c r="J143" i="8"/>
  <c r="J142" i="8"/>
  <c r="J141" i="8"/>
  <c r="J140" i="8"/>
  <c r="J139" i="8"/>
  <c r="J112" i="8"/>
  <c r="J110" i="8"/>
  <c r="J131" i="8"/>
  <c r="J130" i="8"/>
  <c r="J129" i="8"/>
  <c r="J126" i="8"/>
  <c r="J165" i="8"/>
  <c r="J164" i="8"/>
  <c r="J163" i="8"/>
  <c r="J162" i="8"/>
  <c r="J159" i="8"/>
  <c r="J190" i="8"/>
  <c r="J189" i="8"/>
  <c r="J181" i="8"/>
  <c r="J180" i="8"/>
  <c r="J173" i="8"/>
  <c r="J172" i="8"/>
  <c r="J183" i="8"/>
  <c r="J184" i="8"/>
  <c r="J185" i="8"/>
  <c r="T89" i="21" l="1"/>
  <c r="W89" i="21" s="1"/>
  <c r="J38" i="21"/>
  <c r="T88" i="21"/>
  <c r="BN130" i="8"/>
  <c r="BE130" i="8"/>
  <c r="CY130" i="8"/>
  <c r="BW130" i="8"/>
  <c r="AV130" i="8"/>
  <c r="CF130" i="8"/>
  <c r="CP130" i="8"/>
  <c r="AM130" i="8"/>
  <c r="AD130" i="8"/>
  <c r="BN143" i="8"/>
  <c r="BE143" i="8"/>
  <c r="CP143" i="8"/>
  <c r="CY143" i="8"/>
  <c r="BW143" i="8"/>
  <c r="CF143" i="8"/>
  <c r="AV143" i="8"/>
  <c r="AM143" i="8"/>
  <c r="AD143" i="8"/>
  <c r="BN144" i="8"/>
  <c r="CY144" i="8"/>
  <c r="AV144" i="8"/>
  <c r="BE144" i="8"/>
  <c r="CP144" i="8"/>
  <c r="BW144" i="8"/>
  <c r="CF144" i="8"/>
  <c r="AM144" i="8"/>
  <c r="AD144" i="8"/>
  <c r="CY190" i="8"/>
  <c r="BN190" i="8"/>
  <c r="BE190" i="8"/>
  <c r="BW190" i="8"/>
  <c r="CF190" i="8"/>
  <c r="AV190" i="8"/>
  <c r="CP190" i="8"/>
  <c r="AM190" i="8"/>
  <c r="AD190" i="8"/>
  <c r="BN183" i="8"/>
  <c r="BE183" i="8"/>
  <c r="CP183" i="8"/>
  <c r="CY183" i="8"/>
  <c r="AV183" i="8"/>
  <c r="CF183" i="8"/>
  <c r="BW183" i="8"/>
  <c r="AD183" i="8"/>
  <c r="AM183" i="8"/>
  <c r="BE162" i="8"/>
  <c r="CY162" i="8"/>
  <c r="BN162" i="8"/>
  <c r="CF162" i="8"/>
  <c r="BW162" i="8"/>
  <c r="CP162" i="8"/>
  <c r="AV162" i="8"/>
  <c r="AM162" i="8"/>
  <c r="AD162" i="8"/>
  <c r="CY110" i="8"/>
  <c r="BN110" i="8"/>
  <c r="CF110" i="8"/>
  <c r="BW110" i="8"/>
  <c r="CP110" i="8"/>
  <c r="BE110" i="8"/>
  <c r="AV110" i="8"/>
  <c r="AD110" i="8"/>
  <c r="AM110" i="8"/>
  <c r="BN145" i="8"/>
  <c r="BE145" i="8"/>
  <c r="CY145" i="8"/>
  <c r="AV145" i="8"/>
  <c r="BW145" i="8"/>
  <c r="CP145" i="8"/>
  <c r="CF145" i="8"/>
  <c r="AM145" i="8"/>
  <c r="AD145" i="8"/>
  <c r="CY159" i="8"/>
  <c r="CY158" i="8" s="1"/>
  <c r="BN159" i="8"/>
  <c r="BN158" i="8" s="1"/>
  <c r="BE159" i="8"/>
  <c r="BE158" i="8" s="1"/>
  <c r="CP159" i="8"/>
  <c r="CP158" i="8" s="1"/>
  <c r="CF159" i="8"/>
  <c r="CF158" i="8" s="1"/>
  <c r="BW159" i="8"/>
  <c r="BW158" i="8" s="1"/>
  <c r="AV159" i="8"/>
  <c r="AV158" i="8" s="1"/>
  <c r="AM159" i="8"/>
  <c r="AM158" i="8" s="1"/>
  <c r="AD159" i="8"/>
  <c r="AD158" i="8" s="1"/>
  <c r="CY172" i="8"/>
  <c r="BN172" i="8"/>
  <c r="BE172" i="8"/>
  <c r="CF172" i="8"/>
  <c r="BW172" i="8"/>
  <c r="AV172" i="8"/>
  <c r="CP172" i="8"/>
  <c r="AM172" i="8"/>
  <c r="AD172" i="8"/>
  <c r="BE163" i="8"/>
  <c r="CY163" i="8"/>
  <c r="BN163" i="8"/>
  <c r="CF163" i="8"/>
  <c r="BW163" i="8"/>
  <c r="CP163" i="8"/>
  <c r="AV163" i="8"/>
  <c r="AM163" i="8"/>
  <c r="AD163" i="8"/>
  <c r="BN112" i="8"/>
  <c r="CY112" i="8"/>
  <c r="CF112" i="8"/>
  <c r="BE112" i="8"/>
  <c r="BW112" i="8"/>
  <c r="CP112" i="8"/>
  <c r="AV112" i="8"/>
  <c r="AM112" i="8"/>
  <c r="AD112" i="8"/>
  <c r="BE148" i="8"/>
  <c r="BE147" i="8" s="1"/>
  <c r="CY148" i="8"/>
  <c r="CY147" i="8" s="1"/>
  <c r="BN148" i="8"/>
  <c r="BN147" i="8" s="1"/>
  <c r="BW148" i="8"/>
  <c r="BW147" i="8" s="1"/>
  <c r="CP148" i="8"/>
  <c r="CP147" i="8" s="1"/>
  <c r="CF148" i="8"/>
  <c r="CF147" i="8" s="1"/>
  <c r="AM148" i="8"/>
  <c r="AM147" i="8" s="1"/>
  <c r="AD148" i="8"/>
  <c r="AD147" i="8" s="1"/>
  <c r="AV148" i="8"/>
  <c r="AV147" i="8" s="1"/>
  <c r="CY173" i="8"/>
  <c r="BN173" i="8"/>
  <c r="BE173" i="8"/>
  <c r="CF173" i="8"/>
  <c r="BW173" i="8"/>
  <c r="AV173" i="8"/>
  <c r="CP173" i="8"/>
  <c r="AM173" i="8"/>
  <c r="AD173" i="8"/>
  <c r="BN164" i="8"/>
  <c r="BE164" i="8"/>
  <c r="CY164" i="8"/>
  <c r="AV164" i="8"/>
  <c r="CF164" i="8"/>
  <c r="BW164" i="8"/>
  <c r="CP164" i="8"/>
  <c r="AM164" i="8"/>
  <c r="AD164" i="8"/>
  <c r="CY139" i="8"/>
  <c r="BN139" i="8"/>
  <c r="BE139" i="8"/>
  <c r="CF139" i="8"/>
  <c r="CP139" i="8"/>
  <c r="AV139" i="8"/>
  <c r="BW139" i="8"/>
  <c r="AD139" i="8"/>
  <c r="AM139" i="8"/>
  <c r="BN153" i="8"/>
  <c r="BE153" i="8"/>
  <c r="CY153" i="8"/>
  <c r="CF153" i="8"/>
  <c r="CP153" i="8"/>
  <c r="BW153" i="8"/>
  <c r="AV153" i="8"/>
  <c r="AM153" i="8"/>
  <c r="AD153" i="8"/>
  <c r="BN131" i="8"/>
  <c r="CY131" i="8"/>
  <c r="BE131" i="8"/>
  <c r="BW131" i="8"/>
  <c r="AV131" i="8"/>
  <c r="CF131" i="8"/>
  <c r="CP131" i="8"/>
  <c r="AM131" i="8"/>
  <c r="AD131" i="8"/>
  <c r="BE180" i="8"/>
  <c r="CY180" i="8"/>
  <c r="BN180" i="8"/>
  <c r="CP180" i="8"/>
  <c r="CF180" i="8"/>
  <c r="BW180" i="8"/>
  <c r="AV180" i="8"/>
  <c r="AD180" i="8"/>
  <c r="AM180" i="8"/>
  <c r="BN165" i="8"/>
  <c r="BE165" i="8"/>
  <c r="CY165" i="8"/>
  <c r="CP165" i="8"/>
  <c r="AV165" i="8"/>
  <c r="CF165" i="8"/>
  <c r="BW165" i="8"/>
  <c r="AM165" i="8"/>
  <c r="AD165" i="8"/>
  <c r="BE140" i="8"/>
  <c r="CY140" i="8"/>
  <c r="BN140" i="8"/>
  <c r="CF140" i="8"/>
  <c r="CP140" i="8"/>
  <c r="AV140" i="8"/>
  <c r="BW140" i="8"/>
  <c r="AM140" i="8"/>
  <c r="AD140" i="8"/>
  <c r="BN154" i="8"/>
  <c r="CP154" i="8"/>
  <c r="BE154" i="8"/>
  <c r="CY154" i="8"/>
  <c r="BW154" i="8"/>
  <c r="AV154" i="8"/>
  <c r="CF154" i="8"/>
  <c r="AM154" i="8"/>
  <c r="AD154" i="8"/>
  <c r="BN185" i="8"/>
  <c r="CY185" i="8"/>
  <c r="AV185" i="8"/>
  <c r="BE185" i="8"/>
  <c r="CP185" i="8"/>
  <c r="CF185" i="8"/>
  <c r="BW185" i="8"/>
  <c r="AM185" i="8"/>
  <c r="AD185" i="8"/>
  <c r="BE181" i="8"/>
  <c r="CP181" i="8"/>
  <c r="CY181" i="8"/>
  <c r="BN181" i="8"/>
  <c r="CF181" i="8"/>
  <c r="BW181" i="8"/>
  <c r="AV181" i="8"/>
  <c r="AD181" i="8"/>
  <c r="AM181" i="8"/>
  <c r="BN126" i="8"/>
  <c r="BN125" i="8" s="1"/>
  <c r="CY126" i="8"/>
  <c r="CY125" i="8" s="1"/>
  <c r="CP126" i="8"/>
  <c r="CP125" i="8" s="1"/>
  <c r="BE126" i="8"/>
  <c r="BE125" i="8" s="1"/>
  <c r="CF126" i="8"/>
  <c r="CF125" i="8" s="1"/>
  <c r="BW126" i="8"/>
  <c r="BW125" i="8" s="1"/>
  <c r="AV126" i="8"/>
  <c r="AV125" i="8" s="1"/>
  <c r="AD126" i="8"/>
  <c r="AD125" i="8" s="1"/>
  <c r="AM126" i="8"/>
  <c r="AM125" i="8" s="1"/>
  <c r="BN141" i="8"/>
  <c r="BE141" i="8"/>
  <c r="CY141" i="8"/>
  <c r="CF141" i="8"/>
  <c r="CP141" i="8"/>
  <c r="BW141" i="8"/>
  <c r="AM141" i="8"/>
  <c r="AV141" i="8"/>
  <c r="AD141" i="8"/>
  <c r="BE115" i="8"/>
  <c r="BN115" i="8"/>
  <c r="CY115" i="8"/>
  <c r="CP115" i="8"/>
  <c r="CF115" i="8"/>
  <c r="BW115" i="8"/>
  <c r="AV115" i="8"/>
  <c r="AM115" i="8"/>
  <c r="AD115" i="8"/>
  <c r="BN184" i="8"/>
  <c r="BE184" i="8"/>
  <c r="CY184" i="8"/>
  <c r="CP184" i="8"/>
  <c r="AV184" i="8"/>
  <c r="CF184" i="8"/>
  <c r="BW184" i="8"/>
  <c r="AD184" i="8"/>
  <c r="AM184" i="8"/>
  <c r="CY189" i="8"/>
  <c r="BN189" i="8"/>
  <c r="BE189" i="8"/>
  <c r="BW189" i="8"/>
  <c r="CF189" i="8"/>
  <c r="AV189" i="8"/>
  <c r="CP189" i="8"/>
  <c r="AM189" i="8"/>
  <c r="AD189" i="8"/>
  <c r="BN129" i="8"/>
  <c r="BE129" i="8"/>
  <c r="CY129" i="8"/>
  <c r="AV129" i="8"/>
  <c r="CF129" i="8"/>
  <c r="CP129" i="8"/>
  <c r="BW129" i="8"/>
  <c r="AM129" i="8"/>
  <c r="AD129" i="8"/>
  <c r="BN142" i="8"/>
  <c r="BE142" i="8"/>
  <c r="CP142" i="8"/>
  <c r="CY142" i="8"/>
  <c r="CF142" i="8"/>
  <c r="AV142" i="8"/>
  <c r="BW142" i="8"/>
  <c r="AM142" i="8"/>
  <c r="AD142" i="8"/>
  <c r="BE117" i="8"/>
  <c r="CY117" i="8"/>
  <c r="BN117" i="8"/>
  <c r="BW117" i="8"/>
  <c r="AV117" i="8"/>
  <c r="CP117" i="8"/>
  <c r="CF117" i="8"/>
  <c r="AD117" i="8"/>
  <c r="AM117" i="8"/>
  <c r="CZ83" i="21"/>
  <c r="CZ86" i="21" s="1"/>
  <c r="P85" i="14"/>
  <c r="J70" i="21"/>
  <c r="M63" i="21"/>
  <c r="CZ37" i="21"/>
  <c r="CF86" i="21"/>
  <c r="CJ86" i="21" s="1"/>
  <c r="CJ83" i="21"/>
  <c r="CF75" i="21"/>
  <c r="CJ70" i="21"/>
  <c r="O88" i="14"/>
  <c r="P89" i="14"/>
  <c r="P90" i="14" s="1"/>
  <c r="P88" i="14"/>
  <c r="BN88" i="21"/>
  <c r="T90" i="21"/>
  <c r="FN88" i="14"/>
  <c r="BW89" i="21"/>
  <c r="BW88" i="21"/>
  <c r="FM92" i="14"/>
  <c r="FM118" i="14" s="1"/>
  <c r="FM91" i="14"/>
  <c r="FM117" i="14" s="1"/>
  <c r="FM90" i="14"/>
  <c r="J116" i="8"/>
  <c r="J111" i="8"/>
  <c r="CZ94" i="8"/>
  <c r="CZ120" i="8" s="1"/>
  <c r="T185" i="8"/>
  <c r="CG94" i="8"/>
  <c r="BO94" i="8"/>
  <c r="BO120" i="8" s="1"/>
  <c r="BX64" i="8"/>
  <c r="U125" i="8"/>
  <c r="U147" i="8"/>
  <c r="W147" i="8" s="1"/>
  <c r="U158" i="8"/>
  <c r="W158" i="8" s="1"/>
  <c r="U6" i="8"/>
  <c r="U12" i="8"/>
  <c r="K93" i="8"/>
  <c r="K119" i="8" s="1"/>
  <c r="CF85" i="21"/>
  <c r="DI75" i="14"/>
  <c r="BE75" i="21"/>
  <c r="CZ75" i="21"/>
  <c r="BE86" i="21"/>
  <c r="BE85" i="21"/>
  <c r="BN90" i="21"/>
  <c r="J86" i="21"/>
  <c r="M86" i="21" s="1"/>
  <c r="J85" i="21"/>
  <c r="BW90" i="14"/>
  <c r="AM90" i="21"/>
  <c r="GZ88" i="14"/>
  <c r="GZ92" i="14"/>
  <c r="GZ118" i="14" s="1"/>
  <c r="DI39" i="14"/>
  <c r="FN89" i="14"/>
  <c r="EB92" i="14"/>
  <c r="EB118" i="14" s="1"/>
  <c r="EB91" i="14"/>
  <c r="EB117" i="14" s="1"/>
  <c r="EB90" i="14"/>
  <c r="AJ90" i="14"/>
  <c r="AJ92" i="14"/>
  <c r="AJ118" i="14" s="1"/>
  <c r="AJ91" i="14"/>
  <c r="AJ117" i="14" s="1"/>
  <c r="AJ93" i="14"/>
  <c r="GH89" i="14"/>
  <c r="GH88" i="14"/>
  <c r="BD89" i="14"/>
  <c r="BD88" i="14"/>
  <c r="HA37" i="14"/>
  <c r="HA70" i="14"/>
  <c r="HA83" i="14"/>
  <c r="DI89" i="14"/>
  <c r="DI88" i="14"/>
  <c r="DH92" i="14"/>
  <c r="DH118" i="14" s="1"/>
  <c r="DH91" i="14"/>
  <c r="DH117" i="14" s="1"/>
  <c r="DH90" i="14"/>
  <c r="O90" i="14"/>
  <c r="O96" i="14"/>
  <c r="O91" i="14"/>
  <c r="O117" i="14" s="1"/>
  <c r="O92" i="14"/>
  <c r="GZ90" i="14"/>
  <c r="J161" i="8"/>
  <c r="CY128" i="8" l="1"/>
  <c r="CY133" i="8" s="1"/>
  <c r="BW128" i="8"/>
  <c r="BW133" i="8" s="1"/>
  <c r="CF128" i="8"/>
  <c r="CF133" i="8" s="1"/>
  <c r="AV128" i="8"/>
  <c r="AM128" i="8"/>
  <c r="AM133" i="8" s="1"/>
  <c r="CP128" i="8"/>
  <c r="CP133" i="8" s="1"/>
  <c r="CF179" i="8"/>
  <c r="AV171" i="8"/>
  <c r="AD179" i="8"/>
  <c r="BE138" i="8"/>
  <c r="BE150" i="8" s="1"/>
  <c r="AD171" i="8"/>
  <c r="CY171" i="8"/>
  <c r="BW179" i="8"/>
  <c r="AM138" i="8"/>
  <c r="AM150" i="8" s="1"/>
  <c r="CY138" i="8"/>
  <c r="CY150" i="8" s="1"/>
  <c r="CP171" i="8"/>
  <c r="BN161" i="8"/>
  <c r="BN167" i="8" s="1"/>
  <c r="BW161" i="8"/>
  <c r="BW167" i="8" s="1"/>
  <c r="BE128" i="8"/>
  <c r="BE133" i="8" s="1"/>
  <c r="AD138" i="8"/>
  <c r="AD150" i="8" s="1"/>
  <c r="CY161" i="8"/>
  <c r="CY167" i="8" s="1"/>
  <c r="BN111" i="8"/>
  <c r="CY111" i="8"/>
  <c r="CF111" i="8"/>
  <c r="BE111" i="8"/>
  <c r="BW111" i="8"/>
  <c r="CP111" i="8"/>
  <c r="AV111" i="8"/>
  <c r="AD111" i="8"/>
  <c r="AM111" i="8"/>
  <c r="AD128" i="8"/>
  <c r="AD133" i="8" s="1"/>
  <c r="BN128" i="8"/>
  <c r="BN133" i="8" s="1"/>
  <c r="CP179" i="8"/>
  <c r="BW138" i="8"/>
  <c r="BW150" i="8" s="1"/>
  <c r="BW171" i="8"/>
  <c r="AD161" i="8"/>
  <c r="AD167" i="8" s="1"/>
  <c r="BE161" i="8"/>
  <c r="BE167" i="8" s="1"/>
  <c r="BE116" i="8"/>
  <c r="CY116" i="8"/>
  <c r="BN116" i="8"/>
  <c r="CP116" i="8"/>
  <c r="CF116" i="8"/>
  <c r="BW116" i="8"/>
  <c r="AV116" i="8"/>
  <c r="AM116" i="8"/>
  <c r="AD116" i="8"/>
  <c r="BN179" i="8"/>
  <c r="AV138" i="8"/>
  <c r="AV150" i="8" s="1"/>
  <c r="CF171" i="8"/>
  <c r="AM161" i="8"/>
  <c r="AM167" i="8" s="1"/>
  <c r="V22" i="8"/>
  <c r="V17" i="8"/>
  <c r="W125" i="8"/>
  <c r="CY179" i="8"/>
  <c r="CP138" i="8"/>
  <c r="CP150" i="8" s="1"/>
  <c r="BE171" i="8"/>
  <c r="AV161" i="8"/>
  <c r="AV167" i="8" s="1"/>
  <c r="AM179" i="8"/>
  <c r="BE179" i="8"/>
  <c r="CF138" i="8"/>
  <c r="CF150" i="8" s="1"/>
  <c r="BN171" i="8"/>
  <c r="CP161" i="8"/>
  <c r="CP167" i="8" s="1"/>
  <c r="AV133" i="8"/>
  <c r="AV179" i="8"/>
  <c r="BN138" i="8"/>
  <c r="BN150" i="8" s="1"/>
  <c r="AM171" i="8"/>
  <c r="CF161" i="8"/>
  <c r="CF167" i="8" s="1"/>
  <c r="CZ85" i="21"/>
  <c r="P96" i="14"/>
  <c r="P104" i="14" s="1"/>
  <c r="P92" i="14"/>
  <c r="P118" i="14" s="1"/>
  <c r="P91" i="14"/>
  <c r="P117" i="14" s="1"/>
  <c r="M70" i="21"/>
  <c r="J75" i="21"/>
  <c r="CF89" i="21"/>
  <c r="CJ89" i="21" s="1"/>
  <c r="CF88" i="21"/>
  <c r="FN91" i="14"/>
  <c r="FN117" i="14" s="1"/>
  <c r="BW90" i="21"/>
  <c r="BW92" i="21"/>
  <c r="BW118" i="21" s="1"/>
  <c r="BW91" i="21"/>
  <c r="BW117" i="21" s="1"/>
  <c r="O104" i="14"/>
  <c r="CQ28" i="8"/>
  <c r="CZ26" i="8"/>
  <c r="CZ29" i="8"/>
  <c r="CQ6" i="8"/>
  <c r="CQ12" i="8"/>
  <c r="CQ25" i="8"/>
  <c r="CQ40" i="8"/>
  <c r="CQ31" i="8"/>
  <c r="BF25" i="8"/>
  <c r="BF40" i="8"/>
  <c r="BF28" i="8"/>
  <c r="BF31" i="8"/>
  <c r="U128" i="8"/>
  <c r="AE12" i="8"/>
  <c r="AE6" i="8"/>
  <c r="AE25" i="8"/>
  <c r="AE28" i="8"/>
  <c r="AE31" i="8"/>
  <c r="AE40" i="8"/>
  <c r="U161" i="8"/>
  <c r="W161" i="8" s="1"/>
  <c r="U138" i="8"/>
  <c r="W138" i="8" s="1"/>
  <c r="HA75" i="14"/>
  <c r="BD90" i="14"/>
  <c r="AD90" i="21"/>
  <c r="CZ89" i="21"/>
  <c r="CZ88" i="21"/>
  <c r="J89" i="21"/>
  <c r="M89" i="21" s="1"/>
  <c r="J88" i="21"/>
  <c r="GH90" i="14"/>
  <c r="CQ90" i="21"/>
  <c r="BE89" i="21"/>
  <c r="BE90" i="21" s="1"/>
  <c r="BE88" i="21"/>
  <c r="FN92" i="14"/>
  <c r="FN118" i="14" s="1"/>
  <c r="FN90" i="14"/>
  <c r="HA86" i="14"/>
  <c r="HA85" i="14"/>
  <c r="DI90" i="14"/>
  <c r="DI91" i="14"/>
  <c r="DI117" i="14" s="1"/>
  <c r="DI92" i="14"/>
  <c r="DI118" i="14" s="1"/>
  <c r="HA38" i="14"/>
  <c r="HA39" i="14"/>
  <c r="O118" i="14"/>
  <c r="J101" i="8"/>
  <c r="J104" i="8"/>
  <c r="J105" i="8"/>
  <c r="J99" i="8"/>
  <c r="I101" i="8"/>
  <c r="I104" i="8"/>
  <c r="I105" i="8"/>
  <c r="I99" i="8"/>
  <c r="U133" i="8" l="1"/>
  <c r="V95" i="8" s="1"/>
  <c r="W128" i="8"/>
  <c r="V8" i="8"/>
  <c r="CF91" i="21"/>
  <c r="CF117" i="21" s="1"/>
  <c r="CF92" i="21"/>
  <c r="CF118" i="21" s="1"/>
  <c r="CF90" i="21"/>
  <c r="U167" i="8"/>
  <c r="W167" i="8" s="1"/>
  <c r="CZ25" i="8"/>
  <c r="CZ28" i="8"/>
  <c r="CZ31" i="8"/>
  <c r="CZ40" i="8"/>
  <c r="BF29" i="8"/>
  <c r="BF26" i="8"/>
  <c r="AN40" i="8"/>
  <c r="AN25" i="8"/>
  <c r="AN28" i="8"/>
  <c r="AN31" i="8"/>
  <c r="U150" i="8"/>
  <c r="W150" i="8" s="1"/>
  <c r="U25" i="8"/>
  <c r="U28" i="8"/>
  <c r="U31" i="8"/>
  <c r="U26" i="8"/>
  <c r="U29" i="8"/>
  <c r="CZ90" i="21"/>
  <c r="J90" i="21"/>
  <c r="J96" i="21"/>
  <c r="J104" i="21" s="1"/>
  <c r="J91" i="21"/>
  <c r="J117" i="21" s="1"/>
  <c r="J92" i="21"/>
  <c r="J118" i="21" s="1"/>
  <c r="HA89" i="14"/>
  <c r="HA88" i="14"/>
  <c r="CZ93" i="8"/>
  <c r="CZ119" i="8" s="1"/>
  <c r="BO93" i="8"/>
  <c r="BO119" i="8" s="1"/>
  <c r="T190" i="8"/>
  <c r="T189" i="8"/>
  <c r="T184" i="8"/>
  <c r="T183" i="8"/>
  <c r="T181" i="8"/>
  <c r="T180" i="8"/>
  <c r="T173" i="8"/>
  <c r="T172" i="8"/>
  <c r="T165" i="8"/>
  <c r="T164" i="8"/>
  <c r="T163" i="8"/>
  <c r="T162" i="8"/>
  <c r="T159" i="8"/>
  <c r="T158" i="8" s="1"/>
  <c r="T154" i="8"/>
  <c r="T153" i="8"/>
  <c r="T148" i="8"/>
  <c r="T147" i="8" s="1"/>
  <c r="T145" i="8"/>
  <c r="T144" i="8"/>
  <c r="T143" i="8"/>
  <c r="T142" i="8"/>
  <c r="T141" i="8"/>
  <c r="T140" i="8"/>
  <c r="T139" i="8"/>
  <c r="T131" i="8"/>
  <c r="T130" i="8"/>
  <c r="T129" i="8"/>
  <c r="T126" i="8"/>
  <c r="T125" i="8" s="1"/>
  <c r="T117" i="8"/>
  <c r="T115" i="8"/>
  <c r="T112" i="8"/>
  <c r="T110" i="8"/>
  <c r="AV70" i="8"/>
  <c r="AV63" i="8"/>
  <c r="AV47" i="8"/>
  <c r="AV56" i="8" s="1"/>
  <c r="AV37" i="8"/>
  <c r="AV30" i="8"/>
  <c r="AV21" i="8"/>
  <c r="J179" i="8"/>
  <c r="J171" i="8"/>
  <c r="J158" i="8"/>
  <c r="J152" i="8"/>
  <c r="J147" i="8"/>
  <c r="J138" i="8"/>
  <c r="J128" i="8"/>
  <c r="J125" i="8"/>
  <c r="AH155" i="14"/>
  <c r="AH145" i="14"/>
  <c r="N176" i="14"/>
  <c r="N168" i="14"/>
  <c r="N158" i="14"/>
  <c r="N155" i="14"/>
  <c r="N154" i="14"/>
  <c r="N150" i="14"/>
  <c r="N145" i="14"/>
  <c r="N136" i="14"/>
  <c r="N126" i="14"/>
  <c r="N123" i="14"/>
  <c r="CP89" i="8"/>
  <c r="BW89" i="8"/>
  <c r="BN89" i="8"/>
  <c r="T89" i="8"/>
  <c r="CP86" i="8"/>
  <c r="BW86" i="8"/>
  <c r="BN86" i="8"/>
  <c r="T86" i="8"/>
  <c r="CP83" i="8"/>
  <c r="BW83" i="8"/>
  <c r="BN83" i="8"/>
  <c r="T83" i="8"/>
  <c r="CP82" i="8"/>
  <c r="BW82" i="8"/>
  <c r="BN82" i="8"/>
  <c r="T82" i="8"/>
  <c r="CP81" i="8"/>
  <c r="BW81" i="8"/>
  <c r="BN81" i="8"/>
  <c r="T81" i="8"/>
  <c r="CP80" i="8"/>
  <c r="BW80" i="8"/>
  <c r="T80" i="8"/>
  <c r="CP79" i="8"/>
  <c r="BW79" i="8"/>
  <c r="BN79" i="8"/>
  <c r="T79" i="8"/>
  <c r="CP78" i="8"/>
  <c r="BW78" i="8"/>
  <c r="T78" i="8"/>
  <c r="CP76" i="8"/>
  <c r="BW76" i="8"/>
  <c r="BN76" i="8"/>
  <c r="T76" i="8"/>
  <c r="CP75" i="8"/>
  <c r="BW75" i="8"/>
  <c r="T75" i="8"/>
  <c r="CP74" i="8"/>
  <c r="BW74" i="8"/>
  <c r="BN74" i="8"/>
  <c r="T74" i="8"/>
  <c r="CP69" i="8"/>
  <c r="BW69" i="8"/>
  <c r="BN69" i="8"/>
  <c r="T69" i="8"/>
  <c r="CP68" i="8"/>
  <c r="BW68" i="8"/>
  <c r="BN68" i="8"/>
  <c r="T68" i="8"/>
  <c r="CP62" i="8"/>
  <c r="BW62" i="8"/>
  <c r="BN62" i="8"/>
  <c r="T62" i="8"/>
  <c r="CP61" i="8"/>
  <c r="BW61" i="8"/>
  <c r="T61" i="8"/>
  <c r="CP59" i="8"/>
  <c r="BW59" i="8"/>
  <c r="T59" i="8"/>
  <c r="CP54" i="8"/>
  <c r="BW54" i="8"/>
  <c r="BN54" i="8"/>
  <c r="T54" i="8"/>
  <c r="CP53" i="8"/>
  <c r="BW53" i="8"/>
  <c r="BN53" i="8"/>
  <c r="T53" i="8"/>
  <c r="CP51" i="8"/>
  <c r="BW51" i="8"/>
  <c r="BN51" i="8"/>
  <c r="T51" i="8"/>
  <c r="CP49" i="8"/>
  <c r="BW49" i="8"/>
  <c r="T49" i="8"/>
  <c r="CP46" i="8"/>
  <c r="BW46" i="8"/>
  <c r="BN46" i="8"/>
  <c r="T46" i="8"/>
  <c r="CP45" i="8"/>
  <c r="BW45" i="8"/>
  <c r="BN45" i="8"/>
  <c r="T45" i="8"/>
  <c r="CP44" i="8"/>
  <c r="BW44" i="8"/>
  <c r="BN44" i="8"/>
  <c r="T44" i="8"/>
  <c r="CP36" i="8"/>
  <c r="BW36" i="8"/>
  <c r="BN36" i="8"/>
  <c r="T36" i="8"/>
  <c r="CP35" i="8"/>
  <c r="BW35" i="8"/>
  <c r="T35" i="8"/>
  <c r="CP33" i="8"/>
  <c r="BW33" i="8"/>
  <c r="BN33" i="8"/>
  <c r="T33" i="8"/>
  <c r="CP27" i="8"/>
  <c r="CP197" i="8" s="1"/>
  <c r="CP199" i="8" s="1"/>
  <c r="BN27" i="8"/>
  <c r="BN197" i="8" s="1"/>
  <c r="BN199" i="8" s="1"/>
  <c r="T27" i="8"/>
  <c r="CP24" i="8"/>
  <c r="CP193" i="8" s="1"/>
  <c r="CP195" i="8" s="1"/>
  <c r="BN24" i="8"/>
  <c r="BN193" i="8" s="1"/>
  <c r="BN195" i="8" s="1"/>
  <c r="T24" i="8"/>
  <c r="CP19" i="8"/>
  <c r="BW19" i="8"/>
  <c r="BN19" i="8"/>
  <c r="T19" i="8"/>
  <c r="CP18" i="8"/>
  <c r="BW18" i="8"/>
  <c r="BN18" i="8"/>
  <c r="T18" i="8"/>
  <c r="CP16" i="8"/>
  <c r="BW16" i="8"/>
  <c r="BN16" i="8"/>
  <c r="T16" i="8"/>
  <c r="CP14" i="8"/>
  <c r="BW14" i="8"/>
  <c r="BN14" i="8"/>
  <c r="T14" i="8"/>
  <c r="CP10" i="8"/>
  <c r="BW10" i="8"/>
  <c r="T10" i="8"/>
  <c r="CP9" i="8"/>
  <c r="BW9" i="8"/>
  <c r="BN9" i="8"/>
  <c r="T9" i="8"/>
  <c r="CP7" i="8"/>
  <c r="BW7" i="8"/>
  <c r="T7" i="8"/>
  <c r="BW5" i="8"/>
  <c r="AD89" i="8"/>
  <c r="AM89" i="8"/>
  <c r="AD86" i="8"/>
  <c r="AM86" i="8"/>
  <c r="AD83" i="8"/>
  <c r="AM83" i="8"/>
  <c r="AD82" i="8"/>
  <c r="AM82" i="8"/>
  <c r="AD81" i="8"/>
  <c r="AM81" i="8"/>
  <c r="AD80" i="8"/>
  <c r="AM80" i="8"/>
  <c r="AD79" i="8"/>
  <c r="AM79" i="8"/>
  <c r="AD78" i="8"/>
  <c r="AM78" i="8"/>
  <c r="AD76" i="8"/>
  <c r="AM76" i="8"/>
  <c r="AD75" i="8"/>
  <c r="AM75" i="8"/>
  <c r="AD74" i="8"/>
  <c r="AM74" i="8"/>
  <c r="AD69" i="8"/>
  <c r="AM69" i="8"/>
  <c r="AD68" i="8"/>
  <c r="AM68" i="8"/>
  <c r="AD62" i="8"/>
  <c r="AM62" i="8"/>
  <c r="AD61" i="8"/>
  <c r="AM61" i="8"/>
  <c r="AD59" i="8"/>
  <c r="AM59" i="8"/>
  <c r="AD54" i="8"/>
  <c r="AM54" i="8"/>
  <c r="AD53" i="8"/>
  <c r="AM53" i="8"/>
  <c r="AD51" i="8"/>
  <c r="AM51" i="8"/>
  <c r="AD49" i="8"/>
  <c r="AM49" i="8"/>
  <c r="AD46" i="8"/>
  <c r="AM46" i="8"/>
  <c r="AD45" i="8"/>
  <c r="AM45" i="8"/>
  <c r="AD44" i="8"/>
  <c r="AM44" i="8"/>
  <c r="AD36" i="8"/>
  <c r="AM36" i="8"/>
  <c r="AD35" i="8"/>
  <c r="AM35" i="8"/>
  <c r="AD33" i="8"/>
  <c r="AM33" i="8"/>
  <c r="AM27" i="8"/>
  <c r="AM197" i="8" s="1"/>
  <c r="AM199" i="8" s="1"/>
  <c r="AD24" i="8"/>
  <c r="AD193" i="8" s="1"/>
  <c r="AD195" i="8" s="1"/>
  <c r="AM24" i="8"/>
  <c r="AM193" i="8" s="1"/>
  <c r="AM195" i="8" s="1"/>
  <c r="AD19" i="8"/>
  <c r="AM19" i="8"/>
  <c r="AD18" i="8"/>
  <c r="AM18" i="8"/>
  <c r="AD16" i="8"/>
  <c r="AM16" i="8"/>
  <c r="AD14" i="8"/>
  <c r="AM14" i="8"/>
  <c r="AD10" i="8"/>
  <c r="AM10" i="8"/>
  <c r="AD9" i="8"/>
  <c r="AM9" i="8"/>
  <c r="AD7" i="8"/>
  <c r="AM7" i="8"/>
  <c r="K20" i="8" l="1"/>
  <c r="K15" i="8"/>
  <c r="T179" i="8"/>
  <c r="T171" i="8"/>
  <c r="BN152" i="8"/>
  <c r="BE152" i="8"/>
  <c r="CY152" i="8"/>
  <c r="CP152" i="8"/>
  <c r="BW152" i="8"/>
  <c r="AV152" i="8"/>
  <c r="CF152" i="8"/>
  <c r="AM152" i="8"/>
  <c r="AD152" i="8"/>
  <c r="W133" i="8"/>
  <c r="V41" i="8"/>
  <c r="CP84" i="8"/>
  <c r="BW84" i="8"/>
  <c r="AM84" i="8"/>
  <c r="AD84" i="8"/>
  <c r="T84" i="8"/>
  <c r="CF83" i="8"/>
  <c r="CF89" i="8"/>
  <c r="CF86" i="8"/>
  <c r="CF68" i="8"/>
  <c r="CF74" i="8"/>
  <c r="CF76" i="8"/>
  <c r="CF79" i="8"/>
  <c r="CF81" i="8"/>
  <c r="CF19" i="8"/>
  <c r="CF44" i="8"/>
  <c r="CF9" i="8"/>
  <c r="CF14" i="8"/>
  <c r="CF18" i="8"/>
  <c r="CF33" i="8"/>
  <c r="CF36" i="8"/>
  <c r="CF45" i="8"/>
  <c r="CF53" i="8"/>
  <c r="CF62" i="8"/>
  <c r="CF69" i="8"/>
  <c r="CF82" i="8"/>
  <c r="BW24" i="8"/>
  <c r="AD27" i="8"/>
  <c r="CF16" i="8"/>
  <c r="CF46" i="8"/>
  <c r="CF51" i="8"/>
  <c r="CF54" i="8"/>
  <c r="BW27" i="8"/>
  <c r="BW197" i="8" s="1"/>
  <c r="BW199" i="8" s="1"/>
  <c r="K8" i="8"/>
  <c r="CG93" i="8"/>
  <c r="U40" i="8"/>
  <c r="CZ6" i="8"/>
  <c r="CZ12" i="8"/>
  <c r="BF94" i="8"/>
  <c r="BF120" i="8" s="1"/>
  <c r="AN6" i="8"/>
  <c r="AN17" i="8"/>
  <c r="AN22" i="8"/>
  <c r="AN41" i="8"/>
  <c r="AE17" i="8"/>
  <c r="AE22" i="8"/>
  <c r="AE41" i="8"/>
  <c r="U94" i="8"/>
  <c r="U120" i="8" s="1"/>
  <c r="U17" i="8"/>
  <c r="U22" i="8"/>
  <c r="K22" i="8"/>
  <c r="K17" i="8"/>
  <c r="O8" i="14"/>
  <c r="HA92" i="14"/>
  <c r="HA118" i="14" s="1"/>
  <c r="HA91" i="14"/>
  <c r="HA117" i="14" s="1"/>
  <c r="HA90" i="14"/>
  <c r="BW70" i="8"/>
  <c r="O16" i="14"/>
  <c r="O20" i="14"/>
  <c r="BW37" i="8"/>
  <c r="AH126" i="14"/>
  <c r="N173" i="14"/>
  <c r="AH158" i="14"/>
  <c r="N131" i="14"/>
  <c r="AH136" i="14"/>
  <c r="J18" i="8"/>
  <c r="CP37" i="8"/>
  <c r="T5" i="8"/>
  <c r="T30" i="8"/>
  <c r="T47" i="8"/>
  <c r="BN7" i="8"/>
  <c r="CF7" i="8" s="1"/>
  <c r="BN10" i="8"/>
  <c r="CF10" i="8" s="1"/>
  <c r="BN35" i="8"/>
  <c r="BN61" i="8"/>
  <c r="CF61" i="8" s="1"/>
  <c r="BN5" i="8"/>
  <c r="CP47" i="8"/>
  <c r="T37" i="8"/>
  <c r="CP5" i="8"/>
  <c r="CP6" i="8" s="1"/>
  <c r="BE16" i="8"/>
  <c r="BN59" i="8"/>
  <c r="CF59" i="8" s="1"/>
  <c r="AM70" i="8"/>
  <c r="CP63" i="8"/>
  <c r="BE81" i="8"/>
  <c r="AD5" i="8"/>
  <c r="AD6" i="8" s="1"/>
  <c r="AM5" i="8"/>
  <c r="AD70" i="8"/>
  <c r="J59" i="8"/>
  <c r="J62" i="8"/>
  <c r="J69" i="8"/>
  <c r="J75" i="8"/>
  <c r="BE75" i="8"/>
  <c r="J78" i="8"/>
  <c r="J80" i="8"/>
  <c r="BE80" i="8"/>
  <c r="J82" i="8"/>
  <c r="J86" i="8"/>
  <c r="BE86" i="8"/>
  <c r="BE45" i="8"/>
  <c r="BE68" i="8"/>
  <c r="BE54" i="8"/>
  <c r="BE61" i="8"/>
  <c r="BE79" i="8"/>
  <c r="BN49" i="8"/>
  <c r="CF49" i="8" s="1"/>
  <c r="BN75" i="8"/>
  <c r="CF75" i="8" s="1"/>
  <c r="BN80" i="8"/>
  <c r="CF80" i="8" s="1"/>
  <c r="AV9" i="8"/>
  <c r="BN78" i="8"/>
  <c r="CF78" i="8" s="1"/>
  <c r="BE46" i="8"/>
  <c r="BE51" i="8"/>
  <c r="BE74" i="8"/>
  <c r="CP70" i="8"/>
  <c r="BW66" i="8"/>
  <c r="T128" i="8"/>
  <c r="J150" i="8"/>
  <c r="BN70" i="8"/>
  <c r="J167" i="8"/>
  <c r="AM47" i="8"/>
  <c r="BE44" i="8"/>
  <c r="BE83" i="8"/>
  <c r="J177" i="8"/>
  <c r="J176" i="8"/>
  <c r="AD63" i="8"/>
  <c r="J133" i="8"/>
  <c r="T194" i="8"/>
  <c r="T198" i="8"/>
  <c r="T152" i="8"/>
  <c r="AV65" i="8"/>
  <c r="T161" i="8"/>
  <c r="T138" i="8"/>
  <c r="CQ41" i="8"/>
  <c r="BF17" i="8"/>
  <c r="T116" i="8"/>
  <c r="BF93" i="8"/>
  <c r="BF119" i="8" s="1"/>
  <c r="T111" i="8"/>
  <c r="N164" i="14"/>
  <c r="N174" i="14"/>
  <c r="N148" i="14"/>
  <c r="BN21" i="8"/>
  <c r="BE14" i="8"/>
  <c r="BN47" i="8"/>
  <c r="BN30" i="8"/>
  <c r="AD17" i="8"/>
  <c r="J9" i="8"/>
  <c r="J24" i="8"/>
  <c r="J33" i="8"/>
  <c r="J36" i="8"/>
  <c r="J45" i="8"/>
  <c r="J53" i="8"/>
  <c r="J10" i="8"/>
  <c r="J7" i="8"/>
  <c r="J16" i="8"/>
  <c r="J19" i="8"/>
  <c r="J46" i="8"/>
  <c r="J51" i="8"/>
  <c r="J54" i="8"/>
  <c r="J74" i="8"/>
  <c r="J76" i="8"/>
  <c r="J79" i="8"/>
  <c r="J81" i="8"/>
  <c r="J83" i="8"/>
  <c r="J89" i="8"/>
  <c r="J44" i="8"/>
  <c r="J14" i="8"/>
  <c r="J15" i="8" s="1"/>
  <c r="J49" i="8"/>
  <c r="K134" i="8" l="1"/>
  <c r="AD28" i="8"/>
  <c r="AD197" i="8"/>
  <c r="AD199" i="8" s="1"/>
  <c r="CF24" i="8"/>
  <c r="CF193" i="8" s="1"/>
  <c r="CF195" i="8" s="1"/>
  <c r="BW193" i="8"/>
  <c r="BW195" i="8" s="1"/>
  <c r="BW30" i="8"/>
  <c r="BN84" i="8"/>
  <c r="J84" i="8"/>
  <c r="CF84" i="8"/>
  <c r="CF27" i="8"/>
  <c r="CF197" i="8" s="1"/>
  <c r="CF199" i="8" s="1"/>
  <c r="BE27" i="8"/>
  <c r="K41" i="8"/>
  <c r="BN37" i="8"/>
  <c r="CF35" i="8"/>
  <c r="CF37" i="8" s="1"/>
  <c r="BN63" i="8"/>
  <c r="U93" i="8"/>
  <c r="U119" i="8" s="1"/>
  <c r="U8" i="8"/>
  <c r="CZ17" i="8"/>
  <c r="CZ22" i="8"/>
  <c r="CZ41" i="8"/>
  <c r="AN12" i="8"/>
  <c r="BF22" i="8"/>
  <c r="BF41" i="8"/>
  <c r="BF6" i="8"/>
  <c r="BF12" i="8"/>
  <c r="BE10" i="8"/>
  <c r="CY10" i="8" s="1"/>
  <c r="BW21" i="8"/>
  <c r="BE9" i="8"/>
  <c r="CY9" i="8" s="1"/>
  <c r="AH164" i="14"/>
  <c r="AI8" i="14"/>
  <c r="AH148" i="14"/>
  <c r="BW11" i="8"/>
  <c r="BE76" i="8"/>
  <c r="CY76" i="8" s="1"/>
  <c r="I131" i="19"/>
  <c r="J39" i="19" s="1"/>
  <c r="I132" i="21"/>
  <c r="AD37" i="8"/>
  <c r="BE69" i="8"/>
  <c r="CY69" i="8" s="1"/>
  <c r="BE18" i="8"/>
  <c r="CP56" i="8"/>
  <c r="CP65" i="8" s="1"/>
  <c r="BE36" i="8"/>
  <c r="CY36" i="8" s="1"/>
  <c r="CF70" i="8"/>
  <c r="T21" i="8"/>
  <c r="BE53" i="8"/>
  <c r="CY53" i="8" s="1"/>
  <c r="AM17" i="8"/>
  <c r="BE19" i="8"/>
  <c r="CY19" i="8" s="1"/>
  <c r="BE89" i="8"/>
  <c r="CY89" i="8" s="1"/>
  <c r="BE49" i="8"/>
  <c r="CY49" i="8" s="1"/>
  <c r="BN66" i="8"/>
  <c r="BN11" i="8"/>
  <c r="CP21" i="8"/>
  <c r="O39" i="14"/>
  <c r="GZ6" i="14"/>
  <c r="GZ12" i="14"/>
  <c r="DH6" i="14"/>
  <c r="DH12" i="14"/>
  <c r="BV6" i="14"/>
  <c r="BV12" i="14"/>
  <c r="AM11" i="8"/>
  <c r="AM12" i="8" s="1"/>
  <c r="BE62" i="8"/>
  <c r="CY62" i="8" s="1"/>
  <c r="AM6" i="8"/>
  <c r="AD30" i="8"/>
  <c r="AD31" i="8" s="1"/>
  <c r="AV33" i="8"/>
  <c r="BE33" i="8" s="1"/>
  <c r="CY33" i="8" s="1"/>
  <c r="T6" i="8"/>
  <c r="AD25" i="8"/>
  <c r="T133" i="8"/>
  <c r="BE78" i="8"/>
  <c r="BE59" i="8"/>
  <c r="T197" i="8"/>
  <c r="T199" i="8" s="1"/>
  <c r="T29" i="8" s="1"/>
  <c r="T167" i="8"/>
  <c r="T150" i="8"/>
  <c r="J25" i="8"/>
  <c r="CY81" i="8"/>
  <c r="CY51" i="8"/>
  <c r="BE24" i="8"/>
  <c r="T193" i="8"/>
  <c r="T195" i="8" s="1"/>
  <c r="T26" i="8" s="1"/>
  <c r="CP28" i="8"/>
  <c r="AD47" i="8"/>
  <c r="AD56" i="8" s="1"/>
  <c r="AD65" i="8" s="1"/>
  <c r="T11" i="8"/>
  <c r="CP11" i="8"/>
  <c r="CP12" i="8" s="1"/>
  <c r="CF5" i="8"/>
  <c r="CP30" i="8"/>
  <c r="CP31" i="8" s="1"/>
  <c r="CY80" i="8"/>
  <c r="AM30" i="8"/>
  <c r="AM31" i="8" s="1"/>
  <c r="AM25" i="8"/>
  <c r="BE82" i="8"/>
  <c r="CY82" i="8" s="1"/>
  <c r="AV7" i="8"/>
  <c r="BE7" i="8" s="1"/>
  <c r="CP25" i="8"/>
  <c r="BE35" i="8"/>
  <c r="CP66" i="8"/>
  <c r="J21" i="8"/>
  <c r="CY16" i="8"/>
  <c r="CY46" i="8"/>
  <c r="CY45" i="8"/>
  <c r="AD11" i="8"/>
  <c r="AD12" i="8" s="1"/>
  <c r="BW63" i="8"/>
  <c r="CY79" i="8"/>
  <c r="T70" i="8"/>
  <c r="BN55" i="8"/>
  <c r="CY74" i="8"/>
  <c r="CY54" i="8"/>
  <c r="CY86" i="8"/>
  <c r="AM37" i="8"/>
  <c r="BW47" i="8"/>
  <c r="BW56" i="8" s="1"/>
  <c r="AM21" i="8"/>
  <c r="AM22" i="8" s="1"/>
  <c r="J47" i="8"/>
  <c r="J193" i="8"/>
  <c r="J195" i="8" s="1"/>
  <c r="J26" i="8" s="1"/>
  <c r="J61" i="8"/>
  <c r="CY83" i="8"/>
  <c r="J5" i="8"/>
  <c r="J174" i="8"/>
  <c r="AM56" i="8"/>
  <c r="AM63" i="8"/>
  <c r="AD21" i="8"/>
  <c r="AD22" i="8" s="1"/>
  <c r="J35" i="8"/>
  <c r="J27" i="8"/>
  <c r="T63" i="8"/>
  <c r="J68" i="8"/>
  <c r="T56" i="8"/>
  <c r="AM28" i="8"/>
  <c r="T28" i="8"/>
  <c r="T25" i="8"/>
  <c r="BE47" i="8"/>
  <c r="BE17" i="8"/>
  <c r="CY44" i="8"/>
  <c r="CF47" i="8"/>
  <c r="BN50" i="8"/>
  <c r="T31" i="8"/>
  <c r="CY68" i="8"/>
  <c r="CY14" i="8"/>
  <c r="BN52" i="8"/>
  <c r="BN56" i="8"/>
  <c r="BN48" i="8"/>
  <c r="F154" i="14"/>
  <c r="G154" i="14"/>
  <c r="H154" i="14"/>
  <c r="I154" i="14"/>
  <c r="J154" i="14"/>
  <c r="K154" i="14"/>
  <c r="L154" i="14"/>
  <c r="M154" i="14"/>
  <c r="E154" i="14"/>
  <c r="BW64" i="8" l="1"/>
  <c r="BW67" i="8"/>
  <c r="BE197" i="8"/>
  <c r="BE199" i="8" s="1"/>
  <c r="BE29" i="8" s="1"/>
  <c r="BE193" i="8"/>
  <c r="BE195" i="8" s="1"/>
  <c r="BE26" i="8" s="1"/>
  <c r="BE28" i="8"/>
  <c r="BN65" i="8"/>
  <c r="BN38" i="8"/>
  <c r="CF30" i="8"/>
  <c r="CY27" i="8"/>
  <c r="BE84" i="8"/>
  <c r="U95" i="8"/>
  <c r="J70" i="8"/>
  <c r="J37" i="8"/>
  <c r="J63" i="8"/>
  <c r="BE37" i="8"/>
  <c r="BW38" i="8"/>
  <c r="CY18" i="8"/>
  <c r="CY21" i="8" s="1"/>
  <c r="CY22" i="8" s="1"/>
  <c r="CY7" i="8"/>
  <c r="U41" i="8"/>
  <c r="I124" i="19"/>
  <c r="BE21" i="8"/>
  <c r="BE22" i="8" s="1"/>
  <c r="BW65" i="8"/>
  <c r="BE70" i="8"/>
  <c r="CY59" i="8"/>
  <c r="CF11" i="8"/>
  <c r="BE56" i="8"/>
  <c r="BE30" i="8"/>
  <c r="BE31" i="8" s="1"/>
  <c r="CY75" i="8"/>
  <c r="CP38" i="8"/>
  <c r="CP39" i="8" s="1"/>
  <c r="CP40" i="8" s="1"/>
  <c r="CY78" i="8"/>
  <c r="BE63" i="8"/>
  <c r="CF21" i="8"/>
  <c r="T12" i="8"/>
  <c r="CY24" i="8"/>
  <c r="BE25" i="8"/>
  <c r="J50" i="8"/>
  <c r="CY35" i="8"/>
  <c r="CY37" i="8" s="1"/>
  <c r="AD38" i="8"/>
  <c r="AD85" i="8" s="1"/>
  <c r="AD88" i="8" s="1"/>
  <c r="T38" i="8"/>
  <c r="AM38" i="8"/>
  <c r="AM39" i="8" s="1"/>
  <c r="AM41" i="8" s="1"/>
  <c r="CY70" i="8"/>
  <c r="CY47" i="8"/>
  <c r="CY48" i="8" s="1"/>
  <c r="AM65" i="8"/>
  <c r="BN57" i="8"/>
  <c r="J6" i="8"/>
  <c r="J11" i="8"/>
  <c r="T65" i="8"/>
  <c r="J66" i="8"/>
  <c r="CF63" i="8"/>
  <c r="CY61" i="8"/>
  <c r="J197" i="8"/>
  <c r="J199" i="8" s="1"/>
  <c r="J29" i="8" s="1"/>
  <c r="J28" i="8"/>
  <c r="J56" i="8"/>
  <c r="J48" i="8"/>
  <c r="CF66" i="8"/>
  <c r="J30" i="8"/>
  <c r="J52" i="8"/>
  <c r="CF50" i="8"/>
  <c r="CF48" i="8"/>
  <c r="CF52" i="8"/>
  <c r="CF56" i="8"/>
  <c r="CY17" i="8"/>
  <c r="I126" i="14"/>
  <c r="H187" i="21"/>
  <c r="H186" i="21"/>
  <c r="F187" i="21"/>
  <c r="F186" i="21"/>
  <c r="F181" i="21"/>
  <c r="H181" i="21"/>
  <c r="F182" i="21"/>
  <c r="H182" i="21"/>
  <c r="H180" i="21"/>
  <c r="F180" i="21"/>
  <c r="H178" i="21"/>
  <c r="F178" i="21"/>
  <c r="H177" i="21"/>
  <c r="F177" i="21"/>
  <c r="F170" i="21"/>
  <c r="H170" i="21"/>
  <c r="H169" i="21"/>
  <c r="F169" i="21"/>
  <c r="H162" i="21"/>
  <c r="F162" i="21"/>
  <c r="H161" i="21"/>
  <c r="F161" i="21"/>
  <c r="H160" i="21"/>
  <c r="F160" i="21"/>
  <c r="H159" i="21"/>
  <c r="F159" i="21"/>
  <c r="H156" i="21"/>
  <c r="F156" i="21"/>
  <c r="H152" i="21"/>
  <c r="F152" i="21"/>
  <c r="H151" i="21"/>
  <c r="F151" i="21"/>
  <c r="H146" i="21"/>
  <c r="F146" i="21"/>
  <c r="H138" i="21"/>
  <c r="H139" i="21"/>
  <c r="H140" i="21"/>
  <c r="H141" i="21"/>
  <c r="H142" i="21"/>
  <c r="H143" i="21"/>
  <c r="H137" i="21"/>
  <c r="F138" i="21"/>
  <c r="F139" i="21"/>
  <c r="F140" i="21"/>
  <c r="F141" i="21"/>
  <c r="F142" i="21"/>
  <c r="F143" i="21"/>
  <c r="F137" i="21"/>
  <c r="CY193" i="8" l="1"/>
  <c r="CY195" i="8" s="1"/>
  <c r="CY26" i="8" s="1"/>
  <c r="CY197" i="8"/>
  <c r="CY199" i="8" s="1"/>
  <c r="CY29" i="8" s="1"/>
  <c r="BN72" i="8"/>
  <c r="BN77" i="8" s="1"/>
  <c r="CD178" i="21"/>
  <c r="AT178" i="21"/>
  <c r="CX178" i="21"/>
  <c r="BC178" i="21"/>
  <c r="BU178" i="21"/>
  <c r="AK178" i="21"/>
  <c r="CO178" i="21"/>
  <c r="BL178" i="21"/>
  <c r="AB178" i="21"/>
  <c r="AR169" i="21"/>
  <c r="CB169" i="21"/>
  <c r="CV169" i="21"/>
  <c r="BA169" i="21"/>
  <c r="CM169" i="21"/>
  <c r="BS169" i="21"/>
  <c r="Z169" i="21"/>
  <c r="BJ169" i="21"/>
  <c r="AI169" i="21"/>
  <c r="CM180" i="21"/>
  <c r="BS180" i="21"/>
  <c r="AI180" i="21"/>
  <c r="CV180" i="21"/>
  <c r="CB180" i="21"/>
  <c r="Z180" i="21"/>
  <c r="BJ180" i="21"/>
  <c r="BA180" i="21"/>
  <c r="AR180" i="21"/>
  <c r="CX186" i="21"/>
  <c r="AK186" i="21"/>
  <c r="CO186" i="21"/>
  <c r="CD186" i="21"/>
  <c r="BU186" i="21"/>
  <c r="BL186" i="21"/>
  <c r="BC186" i="21"/>
  <c r="AB186" i="21"/>
  <c r="AT186" i="21"/>
  <c r="CV187" i="21"/>
  <c r="BS187" i="21"/>
  <c r="BA187" i="21"/>
  <c r="AI187" i="21"/>
  <c r="AR187" i="21"/>
  <c r="CM187" i="21"/>
  <c r="BJ187" i="21"/>
  <c r="Z187" i="21"/>
  <c r="CB187" i="21"/>
  <c r="CX169" i="21"/>
  <c r="BU169" i="21"/>
  <c r="CO169" i="21"/>
  <c r="BC169" i="21"/>
  <c r="AK169" i="21"/>
  <c r="BL169" i="21"/>
  <c r="CD169" i="21"/>
  <c r="AB169" i="21"/>
  <c r="AT169" i="21"/>
  <c r="CO180" i="21"/>
  <c r="CD180" i="21"/>
  <c r="CX180" i="21"/>
  <c r="BU180" i="21"/>
  <c r="BL180" i="21"/>
  <c r="BC180" i="21"/>
  <c r="AK180" i="21"/>
  <c r="AT180" i="21"/>
  <c r="AB180" i="21"/>
  <c r="CX187" i="21"/>
  <c r="AK187" i="21"/>
  <c r="CO187" i="21"/>
  <c r="CD187" i="21"/>
  <c r="BU187" i="21"/>
  <c r="BL187" i="21"/>
  <c r="AB187" i="21"/>
  <c r="AT187" i="21"/>
  <c r="BC187" i="21"/>
  <c r="CD170" i="21"/>
  <c r="CO170" i="21"/>
  <c r="BC170" i="21"/>
  <c r="CX170" i="21"/>
  <c r="BL170" i="21"/>
  <c r="BU170" i="21"/>
  <c r="AT170" i="21"/>
  <c r="AK170" i="21"/>
  <c r="AB170" i="21"/>
  <c r="CV170" i="21"/>
  <c r="BS170" i="21"/>
  <c r="BJ170" i="21"/>
  <c r="AR170" i="21"/>
  <c r="CB170" i="21"/>
  <c r="BA170" i="21"/>
  <c r="AI170" i="21"/>
  <c r="CM170" i="21"/>
  <c r="Z170" i="21"/>
  <c r="CM177" i="21"/>
  <c r="CV177" i="21"/>
  <c r="BS177" i="21"/>
  <c r="BJ177" i="21"/>
  <c r="AR177" i="21"/>
  <c r="BA177" i="21"/>
  <c r="Z177" i="21"/>
  <c r="AI177" i="21"/>
  <c r="CB177" i="21"/>
  <c r="CO181" i="21"/>
  <c r="CD181" i="21"/>
  <c r="CX181" i="21"/>
  <c r="BU181" i="21"/>
  <c r="BL181" i="21"/>
  <c r="BC181" i="21"/>
  <c r="AK181" i="21"/>
  <c r="AT181" i="21"/>
  <c r="AB181" i="21"/>
  <c r="BA182" i="21"/>
  <c r="CM182" i="21"/>
  <c r="CB182" i="21"/>
  <c r="AI182" i="21"/>
  <c r="CV182" i="21"/>
  <c r="BJ182" i="21"/>
  <c r="Z182" i="21"/>
  <c r="BS182" i="21"/>
  <c r="AR182" i="21"/>
  <c r="CD177" i="21"/>
  <c r="CD176" i="21" s="1"/>
  <c r="BU177" i="21"/>
  <c r="AT177" i="21"/>
  <c r="BC177" i="21"/>
  <c r="AK177" i="21"/>
  <c r="CO177" i="21"/>
  <c r="BL177" i="21"/>
  <c r="CX177" i="21"/>
  <c r="AB177" i="21"/>
  <c r="AB176" i="21" s="1"/>
  <c r="CV181" i="21"/>
  <c r="BS181" i="21"/>
  <c r="AI181" i="21"/>
  <c r="BJ181" i="21"/>
  <c r="CM181" i="21"/>
  <c r="CB181" i="21"/>
  <c r="AR181" i="21"/>
  <c r="Z181" i="21"/>
  <c r="BA181" i="21"/>
  <c r="CO182" i="21"/>
  <c r="CD182" i="21"/>
  <c r="CX182" i="21"/>
  <c r="BC182" i="21"/>
  <c r="BL182" i="21"/>
  <c r="AB182" i="21"/>
  <c r="AK182" i="21"/>
  <c r="AT182" i="21"/>
  <c r="BU182" i="21"/>
  <c r="CV178" i="21"/>
  <c r="BS178" i="21"/>
  <c r="BJ178" i="21"/>
  <c r="CB178" i="21"/>
  <c r="AR178" i="21"/>
  <c r="BA178" i="21"/>
  <c r="CM178" i="21"/>
  <c r="Z178" i="21"/>
  <c r="AI178" i="21"/>
  <c r="CM186" i="21"/>
  <c r="CB186" i="21"/>
  <c r="BA186" i="21"/>
  <c r="AI186" i="21"/>
  <c r="Z186" i="21"/>
  <c r="CV186" i="21"/>
  <c r="AR186" i="21"/>
  <c r="BS186" i="21"/>
  <c r="BJ186" i="21"/>
  <c r="CV139" i="21"/>
  <c r="BS139" i="21"/>
  <c r="CB139" i="21"/>
  <c r="CM139" i="21"/>
  <c r="BJ139" i="21"/>
  <c r="BA139" i="21"/>
  <c r="AR139" i="21"/>
  <c r="AI139" i="21"/>
  <c r="Z139" i="21"/>
  <c r="CD138" i="21"/>
  <c r="CO138" i="21"/>
  <c r="CX138" i="21"/>
  <c r="BL138" i="21"/>
  <c r="BU138" i="21"/>
  <c r="BC138" i="21"/>
  <c r="AT138" i="21"/>
  <c r="AK138" i="21"/>
  <c r="AB138" i="21"/>
  <c r="CX156" i="21"/>
  <c r="CX155" i="21" s="1"/>
  <c r="CD156" i="21"/>
  <c r="CD155" i="21" s="1"/>
  <c r="BU156" i="21"/>
  <c r="BU155" i="21" s="1"/>
  <c r="AT156" i="21"/>
  <c r="AT155" i="21" s="1"/>
  <c r="CO156" i="21"/>
  <c r="CO155" i="21" s="1"/>
  <c r="BL156" i="21"/>
  <c r="BL155" i="21" s="1"/>
  <c r="BC156" i="21"/>
  <c r="BC155" i="21" s="1"/>
  <c r="AB156" i="21"/>
  <c r="AB155" i="21" s="1"/>
  <c r="AK156" i="21"/>
  <c r="AK155" i="21" s="1"/>
  <c r="CX162" i="21"/>
  <c r="CD162" i="21"/>
  <c r="BU162" i="21"/>
  <c r="AT162" i="21"/>
  <c r="BL162" i="21"/>
  <c r="CO162" i="21"/>
  <c r="BC162" i="21"/>
  <c r="AB162" i="21"/>
  <c r="AK162" i="21"/>
  <c r="BS138" i="21"/>
  <c r="CB138" i="21"/>
  <c r="CM138" i="21"/>
  <c r="BJ138" i="21"/>
  <c r="CV138" i="21"/>
  <c r="BA138" i="21"/>
  <c r="AR138" i="21"/>
  <c r="AI138" i="21"/>
  <c r="Z138" i="21"/>
  <c r="BS146" i="21"/>
  <c r="BS145" i="21" s="1"/>
  <c r="CV146" i="21"/>
  <c r="CV145" i="21" s="1"/>
  <c r="CB146" i="21"/>
  <c r="CB145" i="21" s="1"/>
  <c r="AR146" i="21"/>
  <c r="AR145" i="21" s="1"/>
  <c r="CM146" i="21"/>
  <c r="CM145" i="21" s="1"/>
  <c r="BJ146" i="21"/>
  <c r="BJ145" i="21" s="1"/>
  <c r="BA146" i="21"/>
  <c r="BA145" i="21" s="1"/>
  <c r="AI146" i="21"/>
  <c r="AI145" i="21" s="1"/>
  <c r="Z146" i="21"/>
  <c r="Z145" i="21" s="1"/>
  <c r="CV159" i="21"/>
  <c r="CM159" i="21"/>
  <c r="CB159" i="21"/>
  <c r="BS159" i="21"/>
  <c r="BA159" i="21"/>
  <c r="AR159" i="21"/>
  <c r="BJ159" i="21"/>
  <c r="Z159" i="21"/>
  <c r="AI159" i="21"/>
  <c r="CD137" i="21"/>
  <c r="CO137" i="21"/>
  <c r="CX137" i="21"/>
  <c r="BU137" i="21"/>
  <c r="BL137" i="21"/>
  <c r="BC137" i="21"/>
  <c r="AT137" i="21"/>
  <c r="AK137" i="21"/>
  <c r="AB137" i="21"/>
  <c r="CX146" i="21"/>
  <c r="CX145" i="21" s="1"/>
  <c r="BU146" i="21"/>
  <c r="BU145" i="21" s="1"/>
  <c r="CD146" i="21"/>
  <c r="CD145" i="21" s="1"/>
  <c r="CO146" i="21"/>
  <c r="CO145" i="21" s="1"/>
  <c r="BL146" i="21"/>
  <c r="BL145" i="21" s="1"/>
  <c r="BC146" i="21"/>
  <c r="BC145" i="21" s="1"/>
  <c r="AT146" i="21"/>
  <c r="AT145" i="21" s="1"/>
  <c r="AK146" i="21"/>
  <c r="AK145" i="21" s="1"/>
  <c r="AB146" i="21"/>
  <c r="AB145" i="21" s="1"/>
  <c r="CX159" i="21"/>
  <c r="CD159" i="21"/>
  <c r="BU159" i="21"/>
  <c r="AT159" i="21"/>
  <c r="BL159" i="21"/>
  <c r="BC159" i="21"/>
  <c r="CO159" i="21"/>
  <c r="AB159" i="21"/>
  <c r="AK159" i="21"/>
  <c r="CM151" i="21"/>
  <c r="BS151" i="21"/>
  <c r="CV151" i="21"/>
  <c r="CB151" i="21"/>
  <c r="AR151" i="21"/>
  <c r="BJ151" i="21"/>
  <c r="BA151" i="21"/>
  <c r="Z151" i="21"/>
  <c r="AI151" i="21"/>
  <c r="CV160" i="21"/>
  <c r="CM160" i="21"/>
  <c r="CB160" i="21"/>
  <c r="BS160" i="21"/>
  <c r="BA160" i="21"/>
  <c r="AR160" i="21"/>
  <c r="BJ160" i="21"/>
  <c r="Z160" i="21"/>
  <c r="AI160" i="21"/>
  <c r="CV143" i="21"/>
  <c r="BS143" i="21"/>
  <c r="CB143" i="21"/>
  <c r="CM143" i="21"/>
  <c r="AR143" i="21"/>
  <c r="BJ143" i="21"/>
  <c r="BA143" i="21"/>
  <c r="AI143" i="21"/>
  <c r="Z143" i="21"/>
  <c r="CX142" i="21"/>
  <c r="BU142" i="21"/>
  <c r="CD142" i="21"/>
  <c r="CO142" i="21"/>
  <c r="BL142" i="21"/>
  <c r="BC142" i="21"/>
  <c r="AT142" i="21"/>
  <c r="AK142" i="21"/>
  <c r="AB142" i="21"/>
  <c r="CX151" i="21"/>
  <c r="BU151" i="21"/>
  <c r="CD151" i="21"/>
  <c r="AT151" i="21"/>
  <c r="CO151" i="21"/>
  <c r="BL151" i="21"/>
  <c r="BC151" i="21"/>
  <c r="AB151" i="21"/>
  <c r="AK151" i="21"/>
  <c r="CX160" i="21"/>
  <c r="CD160" i="21"/>
  <c r="BU160" i="21"/>
  <c r="CO160" i="21"/>
  <c r="AT160" i="21"/>
  <c r="BL160" i="21"/>
  <c r="BC160" i="21"/>
  <c r="AB160" i="21"/>
  <c r="AK160" i="21"/>
  <c r="CX141" i="21"/>
  <c r="CD141" i="21"/>
  <c r="CO141" i="21"/>
  <c r="BL141" i="21"/>
  <c r="BU141" i="21"/>
  <c r="BC141" i="21"/>
  <c r="AT141" i="21"/>
  <c r="AK141" i="21"/>
  <c r="AB141" i="21"/>
  <c r="CM152" i="21"/>
  <c r="BS152" i="21"/>
  <c r="CB152" i="21"/>
  <c r="CV152" i="21"/>
  <c r="AR152" i="21"/>
  <c r="BJ152" i="21"/>
  <c r="BA152" i="21"/>
  <c r="Z152" i="21"/>
  <c r="AI152" i="21"/>
  <c r="CV161" i="21"/>
  <c r="CM161" i="21"/>
  <c r="CB161" i="21"/>
  <c r="BS161" i="21"/>
  <c r="BA161" i="21"/>
  <c r="AR161" i="21"/>
  <c r="BJ161" i="21"/>
  <c r="Z161" i="21"/>
  <c r="AI161" i="21"/>
  <c r="CX143" i="21"/>
  <c r="BU143" i="21"/>
  <c r="CD143" i="21"/>
  <c r="CO143" i="21"/>
  <c r="BL143" i="21"/>
  <c r="BC143" i="21"/>
  <c r="AT143" i="21"/>
  <c r="AK143" i="21"/>
  <c r="AB143" i="21"/>
  <c r="CV141" i="21"/>
  <c r="BS141" i="21"/>
  <c r="CB141" i="21"/>
  <c r="CM141" i="21"/>
  <c r="BJ141" i="21"/>
  <c r="BA141" i="21"/>
  <c r="AR141" i="21"/>
  <c r="AI141" i="21"/>
  <c r="Z141" i="21"/>
  <c r="CX140" i="21"/>
  <c r="CD140" i="21"/>
  <c r="CO140" i="21"/>
  <c r="BL140" i="21"/>
  <c r="BC140" i="21"/>
  <c r="AT140" i="21"/>
  <c r="BU140" i="21"/>
  <c r="AK140" i="21"/>
  <c r="AB140" i="21"/>
  <c r="CX152" i="21"/>
  <c r="BU152" i="21"/>
  <c r="CD152" i="21"/>
  <c r="AT152" i="21"/>
  <c r="BL152" i="21"/>
  <c r="CO152" i="21"/>
  <c r="BC152" i="21"/>
  <c r="AB152" i="21"/>
  <c r="AK152" i="21"/>
  <c r="CX161" i="21"/>
  <c r="CD161" i="21"/>
  <c r="BU161" i="21"/>
  <c r="AT161" i="21"/>
  <c r="CO161" i="21"/>
  <c r="BL161" i="21"/>
  <c r="BC161" i="21"/>
  <c r="AB161" i="21"/>
  <c r="AK161" i="21"/>
  <c r="BS137" i="21"/>
  <c r="CB137" i="21"/>
  <c r="CM137" i="21"/>
  <c r="CV137" i="21"/>
  <c r="BJ137" i="21"/>
  <c r="BA137" i="21"/>
  <c r="AR137" i="21"/>
  <c r="AI137" i="21"/>
  <c r="Z137" i="21"/>
  <c r="CV142" i="21"/>
  <c r="BS142" i="21"/>
  <c r="CB142" i="21"/>
  <c r="CM142" i="21"/>
  <c r="AR142" i="21"/>
  <c r="BJ142" i="21"/>
  <c r="BA142" i="21"/>
  <c r="AI142" i="21"/>
  <c r="Z142" i="21"/>
  <c r="CV140" i="21"/>
  <c r="BS140" i="21"/>
  <c r="CB140" i="21"/>
  <c r="CM140" i="21"/>
  <c r="BJ140" i="21"/>
  <c r="BA140" i="21"/>
  <c r="AR140" i="21"/>
  <c r="AI140" i="21"/>
  <c r="Z140" i="21"/>
  <c r="CX139" i="21"/>
  <c r="CD139" i="21"/>
  <c r="CO139" i="21"/>
  <c r="BL139" i="21"/>
  <c r="BC139" i="21"/>
  <c r="BU139" i="21"/>
  <c r="AT139" i="21"/>
  <c r="AK139" i="21"/>
  <c r="AB139" i="21"/>
  <c r="CV156" i="21"/>
  <c r="CV155" i="21" s="1"/>
  <c r="CM156" i="21"/>
  <c r="CM155" i="21" s="1"/>
  <c r="CB156" i="21"/>
  <c r="CB155" i="21" s="1"/>
  <c r="BS156" i="21"/>
  <c r="BS155" i="21" s="1"/>
  <c r="AR156" i="21"/>
  <c r="AR155" i="21" s="1"/>
  <c r="BJ156" i="21"/>
  <c r="BJ155" i="21" s="1"/>
  <c r="BA156" i="21"/>
  <c r="BA155" i="21" s="1"/>
  <c r="Z156" i="21"/>
  <c r="Z155" i="21" s="1"/>
  <c r="AI156" i="21"/>
  <c r="AI155" i="21" s="1"/>
  <c r="CV162" i="21"/>
  <c r="CM162" i="21"/>
  <c r="CB162" i="21"/>
  <c r="BS162" i="21"/>
  <c r="BA162" i="21"/>
  <c r="AR162" i="21"/>
  <c r="BJ162" i="21"/>
  <c r="Z162" i="21"/>
  <c r="AI162" i="21"/>
  <c r="CY28" i="8"/>
  <c r="BN85" i="8"/>
  <c r="BN87" i="8" s="1"/>
  <c r="CO124" i="19"/>
  <c r="CO123" i="19" s="1"/>
  <c r="CO131" i="19" s="1"/>
  <c r="CX124" i="19"/>
  <c r="CX123" i="19" s="1"/>
  <c r="CX131" i="19" s="1"/>
  <c r="BV124" i="19"/>
  <c r="BV123" i="19" s="1"/>
  <c r="BV131" i="19" s="1"/>
  <c r="BM124" i="19"/>
  <c r="BM123" i="19" s="1"/>
  <c r="BM131" i="19" s="1"/>
  <c r="CE124" i="19"/>
  <c r="CE123" i="19" s="1"/>
  <c r="CE131" i="19" s="1"/>
  <c r="AL124" i="19"/>
  <c r="AL123" i="19" s="1"/>
  <c r="AL131" i="19" s="1"/>
  <c r="BD124" i="19"/>
  <c r="BD123" i="19" s="1"/>
  <c r="BD131" i="19" s="1"/>
  <c r="AU124" i="19"/>
  <c r="AU123" i="19" s="1"/>
  <c r="AU131" i="19" s="1"/>
  <c r="AC124" i="19"/>
  <c r="AC123" i="19" s="1"/>
  <c r="AC131" i="19" s="1"/>
  <c r="CY84" i="8"/>
  <c r="BW72" i="8"/>
  <c r="BW77" i="8" s="1"/>
  <c r="S124" i="19"/>
  <c r="S123" i="19" s="1"/>
  <c r="S131" i="19" s="1"/>
  <c r="I123" i="19"/>
  <c r="J16" i="19" s="1"/>
  <c r="CF38" i="8"/>
  <c r="BW62" i="21"/>
  <c r="T145" i="21"/>
  <c r="W145" i="21" s="1"/>
  <c r="T155" i="21"/>
  <c r="W155" i="21" s="1"/>
  <c r="T158" i="21"/>
  <c r="W158" i="21" s="1"/>
  <c r="BW85" i="8"/>
  <c r="BW88" i="8" s="1"/>
  <c r="BW91" i="8" s="1"/>
  <c r="BW92" i="8" s="1"/>
  <c r="BE65" i="8"/>
  <c r="CY25" i="8"/>
  <c r="CP85" i="8"/>
  <c r="CP88" i="8" s="1"/>
  <c r="CP90" i="8" s="1"/>
  <c r="CY30" i="8"/>
  <c r="CY31" i="8" s="1"/>
  <c r="CP41" i="8"/>
  <c r="CP72" i="8"/>
  <c r="T39" i="8"/>
  <c r="J12" i="8"/>
  <c r="J65" i="8"/>
  <c r="AM72" i="8"/>
  <c r="AM77" i="8" s="1"/>
  <c r="AM85" i="8"/>
  <c r="T85" i="8"/>
  <c r="AD39" i="8"/>
  <c r="AD41" i="8" s="1"/>
  <c r="AD72" i="8"/>
  <c r="AD77" i="8" s="1"/>
  <c r="AD87" i="8"/>
  <c r="CF65" i="8"/>
  <c r="CY50" i="8"/>
  <c r="CY56" i="8"/>
  <c r="CY52" i="8"/>
  <c r="T72" i="8"/>
  <c r="J31" i="8"/>
  <c r="J38" i="8"/>
  <c r="CY63" i="8"/>
  <c r="CY66" i="8"/>
  <c r="AM40" i="8"/>
  <c r="BN88" i="8"/>
  <c r="AD91" i="8"/>
  <c r="AD92" i="8" s="1"/>
  <c r="AD90" i="8"/>
  <c r="H110" i="21"/>
  <c r="F110" i="21"/>
  <c r="H108" i="21"/>
  <c r="F108" i="21"/>
  <c r="H99" i="21"/>
  <c r="H102" i="21"/>
  <c r="H103" i="21"/>
  <c r="H97" i="21"/>
  <c r="F99" i="21"/>
  <c r="F102" i="21"/>
  <c r="F103" i="21"/>
  <c r="F97" i="21"/>
  <c r="AT176" i="21" l="1"/>
  <c r="CO168" i="21"/>
  <c r="CX176" i="21"/>
  <c r="BA176" i="21"/>
  <c r="Z168" i="21"/>
  <c r="AK176" i="21"/>
  <c r="BS168" i="21"/>
  <c r="BJ176" i="21"/>
  <c r="AT168" i="21"/>
  <c r="CX168" i="21"/>
  <c r="CM168" i="21"/>
  <c r="BS176" i="21"/>
  <c r="AB168" i="21"/>
  <c r="BA168" i="21"/>
  <c r="CV176" i="21"/>
  <c r="CD168" i="21"/>
  <c r="AI176" i="21"/>
  <c r="BU176" i="21"/>
  <c r="AR176" i="21"/>
  <c r="BU168" i="21"/>
  <c r="BL176" i="21"/>
  <c r="CV168" i="21"/>
  <c r="CO176" i="21"/>
  <c r="CB176" i="21"/>
  <c r="CM176" i="21"/>
  <c r="BL168" i="21"/>
  <c r="CB168" i="21"/>
  <c r="AK168" i="21"/>
  <c r="AI168" i="21"/>
  <c r="AR168" i="21"/>
  <c r="BC176" i="21"/>
  <c r="Z176" i="21"/>
  <c r="BC168" i="21"/>
  <c r="BJ168" i="21"/>
  <c r="AI136" i="21"/>
  <c r="AI148" i="21" s="1"/>
  <c r="BA136" i="21"/>
  <c r="BA148" i="21" s="1"/>
  <c r="CB150" i="21"/>
  <c r="BL158" i="21"/>
  <c r="BL164" i="21" s="1"/>
  <c r="AT136" i="21"/>
  <c r="AT148" i="21" s="1"/>
  <c r="Z158" i="21"/>
  <c r="Z164" i="21" s="1"/>
  <c r="CM108" i="21"/>
  <c r="CB108" i="21"/>
  <c r="CV108" i="21"/>
  <c r="BS108" i="21"/>
  <c r="BA108" i="21"/>
  <c r="BJ108" i="21"/>
  <c r="AR108" i="21"/>
  <c r="AI108" i="21"/>
  <c r="Z108" i="21"/>
  <c r="BU150" i="21"/>
  <c r="BJ150" i="21"/>
  <c r="CO158" i="21"/>
  <c r="CO164" i="21" s="1"/>
  <c r="AB136" i="21"/>
  <c r="AB148" i="21" s="1"/>
  <c r="CD136" i="21"/>
  <c r="CD148" i="21" s="1"/>
  <c r="CM158" i="21"/>
  <c r="CM164" i="21" s="1"/>
  <c r="CO108" i="21"/>
  <c r="CD108" i="21"/>
  <c r="CX108" i="21"/>
  <c r="BU108" i="21"/>
  <c r="BC108" i="21"/>
  <c r="BL108" i="21"/>
  <c r="AK108" i="21"/>
  <c r="AB108" i="21"/>
  <c r="AT108" i="21"/>
  <c r="AR136" i="21"/>
  <c r="AR148" i="21" s="1"/>
  <c r="AK150" i="21"/>
  <c r="CX150" i="21"/>
  <c r="AR150" i="21"/>
  <c r="BC158" i="21"/>
  <c r="BC164" i="21" s="1"/>
  <c r="AK136" i="21"/>
  <c r="AK148" i="21" s="1"/>
  <c r="AI158" i="21"/>
  <c r="AI164" i="21" s="1"/>
  <c r="CV158" i="21"/>
  <c r="CV164" i="21" s="1"/>
  <c r="CM110" i="21"/>
  <c r="CB110" i="21"/>
  <c r="CV110" i="21"/>
  <c r="BS110" i="21"/>
  <c r="BA110" i="21"/>
  <c r="BJ110" i="21"/>
  <c r="AR110" i="21"/>
  <c r="AI110" i="21"/>
  <c r="Z110" i="21"/>
  <c r="CO110" i="21"/>
  <c r="CD110" i="21"/>
  <c r="CX110" i="21"/>
  <c r="BU110" i="21"/>
  <c r="BC110" i="21"/>
  <c r="BL110" i="21"/>
  <c r="AT110" i="21"/>
  <c r="AK110" i="21"/>
  <c r="AB110" i="21"/>
  <c r="BJ136" i="21"/>
  <c r="BJ148" i="21" s="1"/>
  <c r="BC150" i="21"/>
  <c r="CV150" i="21"/>
  <c r="AT158" i="21"/>
  <c r="AT164" i="21" s="1"/>
  <c r="BC136" i="21"/>
  <c r="BC148" i="21" s="1"/>
  <c r="BJ158" i="21"/>
  <c r="BJ164" i="21" s="1"/>
  <c r="AB150" i="21"/>
  <c r="CV136" i="21"/>
  <c r="CV148" i="21" s="1"/>
  <c r="BL150" i="21"/>
  <c r="BS150" i="21"/>
  <c r="BU158" i="21"/>
  <c r="BU164" i="21" s="1"/>
  <c r="BL136" i="21"/>
  <c r="BL148" i="21" s="1"/>
  <c r="AR158" i="21"/>
  <c r="AR164" i="21" s="1"/>
  <c r="CM136" i="21"/>
  <c r="CM148" i="21" s="1"/>
  <c r="CO150" i="21"/>
  <c r="AI150" i="21"/>
  <c r="CM150" i="21"/>
  <c r="CD158" i="21"/>
  <c r="CD164" i="21" s="1"/>
  <c r="BU136" i="21"/>
  <c r="BU148" i="21" s="1"/>
  <c r="BA158" i="21"/>
  <c r="BA164" i="21" s="1"/>
  <c r="CB136" i="21"/>
  <c r="CB148" i="21" s="1"/>
  <c r="AT150" i="21"/>
  <c r="Z150" i="21"/>
  <c r="AK158" i="21"/>
  <c r="AK164" i="21" s="1"/>
  <c r="CX158" i="21"/>
  <c r="CX164" i="21" s="1"/>
  <c r="CX136" i="21"/>
  <c r="CX148" i="21" s="1"/>
  <c r="BS158" i="21"/>
  <c r="BS164" i="21" s="1"/>
  <c r="Z136" i="21"/>
  <c r="Z148" i="21" s="1"/>
  <c r="BS136" i="21"/>
  <c r="BS148" i="21" s="1"/>
  <c r="CD150" i="21"/>
  <c r="BA150" i="21"/>
  <c r="AB158" i="21"/>
  <c r="AB164" i="21" s="1"/>
  <c r="CO136" i="21"/>
  <c r="CO148" i="21" s="1"/>
  <c r="CB158" i="21"/>
  <c r="CB164" i="21" s="1"/>
  <c r="J20" i="19"/>
  <c r="T87" i="8"/>
  <c r="BW87" i="8"/>
  <c r="BW90" i="8"/>
  <c r="BW94" i="8"/>
  <c r="BW93" i="8"/>
  <c r="F109" i="21"/>
  <c r="H109" i="21"/>
  <c r="CZ91" i="21"/>
  <c r="CZ117" i="21" s="1"/>
  <c r="T164" i="21"/>
  <c r="W164" i="21" s="1"/>
  <c r="T126" i="21"/>
  <c r="W126" i="21" s="1"/>
  <c r="CQ23" i="21"/>
  <c r="CQ38" i="21"/>
  <c r="CQ26" i="21"/>
  <c r="CQ29" i="21"/>
  <c r="BN91" i="21"/>
  <c r="BN117" i="21" s="1"/>
  <c r="AD23" i="21"/>
  <c r="AD26" i="21"/>
  <c r="AD29" i="21"/>
  <c r="AD38" i="21"/>
  <c r="T6" i="21"/>
  <c r="T12" i="21"/>
  <c r="CZ23" i="21"/>
  <c r="CZ26" i="21"/>
  <c r="CZ29" i="21"/>
  <c r="CZ38" i="21"/>
  <c r="AD6" i="21"/>
  <c r="AD12" i="21"/>
  <c r="CZ92" i="21"/>
  <c r="CZ118" i="21" s="1"/>
  <c r="CQ6" i="21"/>
  <c r="CQ12" i="21"/>
  <c r="T136" i="21"/>
  <c r="W136" i="21" s="1"/>
  <c r="R115" i="21"/>
  <c r="BN92" i="21"/>
  <c r="BN118" i="21" s="1"/>
  <c r="CP87" i="8"/>
  <c r="CP91" i="8"/>
  <c r="CP92" i="8" s="1"/>
  <c r="CF85" i="8"/>
  <c r="T77" i="8"/>
  <c r="T88" i="8"/>
  <c r="T40" i="8"/>
  <c r="AM88" i="8"/>
  <c r="AM87" i="8"/>
  <c r="AD40" i="8"/>
  <c r="CF72" i="8"/>
  <c r="CY65" i="8"/>
  <c r="J85" i="8"/>
  <c r="J39" i="8"/>
  <c r="J72" i="8"/>
  <c r="BN91" i="8"/>
  <c r="BN90" i="8"/>
  <c r="BO95" i="8" l="1"/>
  <c r="CM109" i="21"/>
  <c r="CB109" i="21"/>
  <c r="CV109" i="21"/>
  <c r="BS109" i="21"/>
  <c r="BA109" i="21"/>
  <c r="BJ109" i="21"/>
  <c r="AR109" i="21"/>
  <c r="AI109" i="21"/>
  <c r="Z109" i="21"/>
  <c r="CO109" i="21"/>
  <c r="CD109" i="21"/>
  <c r="CX109" i="21"/>
  <c r="BU109" i="21"/>
  <c r="BC109" i="21"/>
  <c r="BL109" i="21"/>
  <c r="AK109" i="21"/>
  <c r="AB109" i="21"/>
  <c r="AT109" i="21"/>
  <c r="T91" i="8"/>
  <c r="CF87" i="8"/>
  <c r="AM38" i="21"/>
  <c r="AM26" i="21"/>
  <c r="AM23" i="21"/>
  <c r="AM29" i="21"/>
  <c r="AD16" i="21"/>
  <c r="AD20" i="21"/>
  <c r="AD39" i="21"/>
  <c r="T8" i="21"/>
  <c r="T26" i="21"/>
  <c r="T29" i="21"/>
  <c r="T148" i="21"/>
  <c r="W148" i="21" s="1"/>
  <c r="T23" i="21"/>
  <c r="BE38" i="21"/>
  <c r="BE23" i="21"/>
  <c r="BE26" i="21"/>
  <c r="BE29" i="21"/>
  <c r="AM16" i="21"/>
  <c r="AM20" i="21"/>
  <c r="AM39" i="21"/>
  <c r="CF77" i="8"/>
  <c r="CF88" i="8"/>
  <c r="T90" i="8"/>
  <c r="J40" i="8"/>
  <c r="J77" i="8"/>
  <c r="AM90" i="8"/>
  <c r="AM91" i="8"/>
  <c r="AM92" i="8" s="1"/>
  <c r="J88" i="8"/>
  <c r="J87" i="8"/>
  <c r="BN92" i="8"/>
  <c r="BN94" i="8"/>
  <c r="BN120" i="8" s="1"/>
  <c r="BN93" i="8"/>
  <c r="BN119" i="8" s="1"/>
  <c r="T92" i="8" l="1"/>
  <c r="T94" i="8"/>
  <c r="T120" i="8" s="1"/>
  <c r="T38" i="21"/>
  <c r="CF91" i="8"/>
  <c r="CF90" i="8"/>
  <c r="J91" i="8"/>
  <c r="J90" i="8"/>
  <c r="CF92" i="8" l="1"/>
  <c r="CF93" i="8"/>
  <c r="CF94" i="8"/>
  <c r="J94" i="8"/>
  <c r="J120" i="8" s="1"/>
  <c r="J93" i="8"/>
  <c r="J119" i="8" s="1"/>
  <c r="J92" i="8"/>
  <c r="J98" i="8"/>
  <c r="J106" i="8" l="1"/>
  <c r="AT5" i="21"/>
  <c r="AR5" i="21"/>
  <c r="AS61" i="19"/>
  <c r="AS63" i="19" s="1"/>
  <c r="AQ61" i="19"/>
  <c r="AQ63" i="19" s="1"/>
  <c r="AT87" i="19"/>
  <c r="AR87" i="19"/>
  <c r="AT84" i="19"/>
  <c r="AR84" i="19"/>
  <c r="AT81" i="19"/>
  <c r="AR81" i="19"/>
  <c r="AT80" i="19"/>
  <c r="AR80" i="19"/>
  <c r="AT79" i="19"/>
  <c r="AR79" i="19"/>
  <c r="AT78" i="19"/>
  <c r="AR78" i="19"/>
  <c r="AT77" i="19"/>
  <c r="AR77" i="19"/>
  <c r="AT76" i="19"/>
  <c r="AR76" i="19"/>
  <c r="AT74" i="19"/>
  <c r="AR74" i="19"/>
  <c r="AT73" i="19"/>
  <c r="AR73" i="19"/>
  <c r="AT72" i="19"/>
  <c r="AR72" i="19"/>
  <c r="AT66" i="19"/>
  <c r="AR66" i="19"/>
  <c r="AT60" i="19"/>
  <c r="AR60" i="19"/>
  <c r="AT59" i="19"/>
  <c r="AR59" i="19"/>
  <c r="AT57" i="19"/>
  <c r="AR57" i="19"/>
  <c r="AT52" i="19"/>
  <c r="AR52" i="19"/>
  <c r="AT51" i="19"/>
  <c r="AR51" i="19"/>
  <c r="AT49" i="19"/>
  <c r="AR49" i="19"/>
  <c r="AT47" i="19"/>
  <c r="AR47" i="19"/>
  <c r="AT44" i="19"/>
  <c r="AR44" i="19"/>
  <c r="AT43" i="19"/>
  <c r="AR43" i="19"/>
  <c r="AT42" i="19"/>
  <c r="AR42" i="19"/>
  <c r="AT34" i="19"/>
  <c r="AR34" i="19"/>
  <c r="AT33" i="19"/>
  <c r="AR33" i="19"/>
  <c r="AT25" i="19"/>
  <c r="AT194" i="19" s="1"/>
  <c r="AR25" i="19"/>
  <c r="AR194" i="19" s="1"/>
  <c r="AT22" i="19"/>
  <c r="AT190" i="19" s="1"/>
  <c r="AR22" i="19"/>
  <c r="AR190" i="19" s="1"/>
  <c r="AT18" i="19"/>
  <c r="AR18" i="19"/>
  <c r="AT17" i="19"/>
  <c r="AR17" i="19"/>
  <c r="AT15" i="19"/>
  <c r="AR15" i="19"/>
  <c r="AT14" i="19"/>
  <c r="AR14" i="19"/>
  <c r="AT10" i="19"/>
  <c r="AR10" i="19"/>
  <c r="AT5" i="19"/>
  <c r="AR5" i="19"/>
  <c r="Q194" i="21"/>
  <c r="O194" i="21"/>
  <c r="Q190" i="21"/>
  <c r="O190" i="21"/>
  <c r="Q187" i="21"/>
  <c r="O187" i="21"/>
  <c r="Q186" i="21"/>
  <c r="O186" i="21"/>
  <c r="Q182" i="21"/>
  <c r="P182" i="21"/>
  <c r="O182" i="21"/>
  <c r="Q181" i="21"/>
  <c r="O181" i="21"/>
  <c r="Q180" i="21"/>
  <c r="O180" i="21"/>
  <c r="R179" i="21"/>
  <c r="Q178" i="21"/>
  <c r="O178" i="21"/>
  <c r="Q177" i="21"/>
  <c r="O177" i="21"/>
  <c r="G176" i="21"/>
  <c r="E176" i="21"/>
  <c r="Q170" i="21"/>
  <c r="O170" i="21"/>
  <c r="Q169" i="21"/>
  <c r="P169" i="21"/>
  <c r="O169" i="21"/>
  <c r="G168" i="21"/>
  <c r="E168" i="21"/>
  <c r="Q162" i="21"/>
  <c r="P162" i="21"/>
  <c r="O162" i="21"/>
  <c r="Q161" i="21"/>
  <c r="O161" i="21"/>
  <c r="Q160" i="21"/>
  <c r="O160" i="21"/>
  <c r="R160" i="21"/>
  <c r="Q159" i="21"/>
  <c r="O159" i="21"/>
  <c r="P159" i="21"/>
  <c r="G158" i="21"/>
  <c r="E158" i="21"/>
  <c r="R156" i="21"/>
  <c r="R155" i="21" s="1"/>
  <c r="Q156" i="21"/>
  <c r="Q155" i="21" s="1"/>
  <c r="P156" i="21"/>
  <c r="P155" i="21" s="1"/>
  <c r="O156" i="21"/>
  <c r="O155" i="21" s="1"/>
  <c r="H155" i="21"/>
  <c r="G155" i="21"/>
  <c r="E155" i="21"/>
  <c r="Q152" i="21"/>
  <c r="O152" i="21"/>
  <c r="Q151" i="21"/>
  <c r="O151" i="21"/>
  <c r="G150" i="21"/>
  <c r="E150" i="21"/>
  <c r="R146" i="21"/>
  <c r="R145" i="21" s="1"/>
  <c r="Q146" i="21"/>
  <c r="Q145" i="21" s="1"/>
  <c r="O146" i="21"/>
  <c r="O145" i="21" s="1"/>
  <c r="H145" i="21"/>
  <c r="G145" i="21"/>
  <c r="E145" i="21"/>
  <c r="Q143" i="21"/>
  <c r="P143" i="21"/>
  <c r="O143" i="21"/>
  <c r="Q142" i="21"/>
  <c r="P142" i="21"/>
  <c r="O142" i="21"/>
  <c r="R141" i="21"/>
  <c r="Q141" i="21"/>
  <c r="O141" i="21"/>
  <c r="Q140" i="21"/>
  <c r="O140" i="21"/>
  <c r="Q139" i="21"/>
  <c r="O139" i="21"/>
  <c r="Q138" i="21"/>
  <c r="O138" i="21"/>
  <c r="R138" i="21"/>
  <c r="Q137" i="21"/>
  <c r="O137" i="21"/>
  <c r="R137" i="21"/>
  <c r="G136" i="21"/>
  <c r="E136" i="21"/>
  <c r="Q129" i="21"/>
  <c r="O129" i="21"/>
  <c r="Q128" i="21"/>
  <c r="P128" i="21"/>
  <c r="O128" i="21"/>
  <c r="Q127" i="21"/>
  <c r="O127" i="21"/>
  <c r="G126" i="21"/>
  <c r="E126" i="21"/>
  <c r="O124" i="21"/>
  <c r="O123" i="21" s="1"/>
  <c r="E123" i="21"/>
  <c r="Q118" i="21"/>
  <c r="O118" i="21"/>
  <c r="Q117" i="21"/>
  <c r="O117" i="21"/>
  <c r="Q115" i="21"/>
  <c r="O115" i="21"/>
  <c r="Q113" i="21"/>
  <c r="O113" i="21"/>
  <c r="Q110" i="21"/>
  <c r="O110" i="21"/>
  <c r="R108" i="21"/>
  <c r="Q108" i="21"/>
  <c r="P108" i="21"/>
  <c r="O108" i="21"/>
  <c r="G96" i="21"/>
  <c r="G104" i="21" s="1"/>
  <c r="E96" i="21"/>
  <c r="E104" i="21" s="1"/>
  <c r="BR2" i="21"/>
  <c r="BI2" i="21"/>
  <c r="AZ2" i="21"/>
  <c r="AR82" i="19" l="1"/>
  <c r="AT82" i="19"/>
  <c r="Q150" i="21"/>
  <c r="O168" i="21"/>
  <c r="O176" i="21"/>
  <c r="Q176" i="21"/>
  <c r="Q168" i="21"/>
  <c r="O150" i="21"/>
  <c r="E131" i="21"/>
  <c r="BE92" i="21"/>
  <c r="BE118" i="21" s="1"/>
  <c r="T92" i="21"/>
  <c r="T118" i="21" s="1"/>
  <c r="O158" i="21"/>
  <c r="O164" i="21" s="1"/>
  <c r="G148" i="21"/>
  <c r="G164" i="21"/>
  <c r="AT28" i="19"/>
  <c r="AT45" i="19"/>
  <c r="AT54" i="19" s="1"/>
  <c r="AT61" i="19"/>
  <c r="E148" i="21"/>
  <c r="E164" i="21"/>
  <c r="O114" i="21"/>
  <c r="AT35" i="21"/>
  <c r="Q158" i="21"/>
  <c r="Q164" i="21" s="1"/>
  <c r="AR28" i="19"/>
  <c r="P177" i="21"/>
  <c r="AR45" i="19"/>
  <c r="AR54" i="19" s="1"/>
  <c r="AR61" i="19"/>
  <c r="F150" i="21"/>
  <c r="P151" i="21"/>
  <c r="P161" i="21"/>
  <c r="P187" i="21"/>
  <c r="AR28" i="21"/>
  <c r="P137" i="21"/>
  <c r="R140" i="21"/>
  <c r="H136" i="21"/>
  <c r="P170" i="21"/>
  <c r="P168" i="21" s="1"/>
  <c r="Q109" i="21"/>
  <c r="P113" i="21"/>
  <c r="F158" i="21"/>
  <c r="R113" i="21"/>
  <c r="Q126" i="21"/>
  <c r="H168" i="21"/>
  <c r="R170" i="21"/>
  <c r="O126" i="21"/>
  <c r="O131" i="21" s="1"/>
  <c r="P129" i="21"/>
  <c r="P152" i="21"/>
  <c r="R178" i="21"/>
  <c r="R162" i="21"/>
  <c r="P181" i="21"/>
  <c r="Q136" i="21"/>
  <c r="Q148" i="21" s="1"/>
  <c r="R139" i="21"/>
  <c r="R182" i="21"/>
  <c r="H176" i="21"/>
  <c r="AR19" i="21"/>
  <c r="AT19" i="21"/>
  <c r="AR35" i="21"/>
  <c r="AT28" i="21"/>
  <c r="P127" i="21"/>
  <c r="F126" i="21"/>
  <c r="O109" i="21"/>
  <c r="R110" i="21"/>
  <c r="Q114" i="21"/>
  <c r="P138" i="21"/>
  <c r="F136" i="21"/>
  <c r="P140" i="21"/>
  <c r="R127" i="21"/>
  <c r="F176" i="21"/>
  <c r="P178" i="21"/>
  <c r="H158" i="21"/>
  <c r="R159" i="21"/>
  <c r="R142" i="21"/>
  <c r="P110" i="21"/>
  <c r="P114" i="21"/>
  <c r="R128" i="21"/>
  <c r="O136" i="21"/>
  <c r="O148" i="21" s="1"/>
  <c r="P146" i="21"/>
  <c r="P145" i="21" s="1"/>
  <c r="F145" i="21"/>
  <c r="H126" i="21"/>
  <c r="R129" i="21"/>
  <c r="R143" i="21"/>
  <c r="R114" i="21"/>
  <c r="P115" i="21"/>
  <c r="P139" i="21"/>
  <c r="R161" i="21"/>
  <c r="P141" i="21"/>
  <c r="H150" i="21"/>
  <c r="R151" i="21"/>
  <c r="F155" i="21"/>
  <c r="R152" i="21"/>
  <c r="R180" i="21"/>
  <c r="P160" i="21"/>
  <c r="R177" i="21"/>
  <c r="R187" i="21"/>
  <c r="R169" i="21"/>
  <c r="R181" i="21"/>
  <c r="P186" i="21"/>
  <c r="P180" i="21"/>
  <c r="R186" i="21"/>
  <c r="F168" i="21"/>
  <c r="F174" i="21" s="1"/>
  <c r="P176" i="21" l="1"/>
  <c r="P150" i="21"/>
  <c r="H148" i="21"/>
  <c r="R150" i="21"/>
  <c r="R168" i="21"/>
  <c r="H164" i="21"/>
  <c r="R176" i="21"/>
  <c r="T91" i="21"/>
  <c r="T117" i="21" s="1"/>
  <c r="BE91" i="21"/>
  <c r="BE117" i="21" s="1"/>
  <c r="AT63" i="19"/>
  <c r="AR63" i="19"/>
  <c r="H174" i="21"/>
  <c r="H173" i="21"/>
  <c r="F164" i="21"/>
  <c r="P126" i="21"/>
  <c r="P109" i="21"/>
  <c r="R126" i="21"/>
  <c r="R109" i="21"/>
  <c r="P158" i="21"/>
  <c r="P164" i="21" s="1"/>
  <c r="F148" i="21"/>
  <c r="P136" i="21"/>
  <c r="F173" i="21"/>
  <c r="R158" i="21"/>
  <c r="R136" i="21"/>
  <c r="CZ6" i="21" l="1"/>
  <c r="CZ12" i="21"/>
  <c r="AM6" i="21"/>
  <c r="AM12" i="21"/>
  <c r="BE6" i="21"/>
  <c r="BE12" i="21"/>
  <c r="R164" i="21"/>
  <c r="R148" i="21"/>
  <c r="P148" i="21"/>
  <c r="AG155" i="14" l="1"/>
  <c r="AG145" i="14"/>
  <c r="AC145" i="14"/>
  <c r="AC155" i="14"/>
  <c r="I124" i="14"/>
  <c r="I136" i="14"/>
  <c r="I145" i="14"/>
  <c r="I150" i="14"/>
  <c r="I155" i="14"/>
  <c r="I158" i="14"/>
  <c r="I168" i="14"/>
  <c r="I176" i="14"/>
  <c r="M176" i="14"/>
  <c r="M168" i="14"/>
  <c r="M158" i="14"/>
  <c r="M155" i="14"/>
  <c r="M150" i="14"/>
  <c r="M145" i="14"/>
  <c r="M136" i="14"/>
  <c r="M126" i="14"/>
  <c r="H103" i="19"/>
  <c r="H102" i="19"/>
  <c r="F103" i="19"/>
  <c r="F102" i="19"/>
  <c r="F99" i="19"/>
  <c r="FG124" i="14" l="1"/>
  <c r="FG123" i="14" s="1"/>
  <c r="FG131" i="14" s="1"/>
  <c r="GA124" i="14"/>
  <c r="GA123" i="14" s="1"/>
  <c r="GA131" i="14" s="1"/>
  <c r="EN124" i="14"/>
  <c r="EN123" i="14" s="1"/>
  <c r="EN131" i="14" s="1"/>
  <c r="DU124" i="14"/>
  <c r="DU123" i="14" s="1"/>
  <c r="DU131" i="14" s="1"/>
  <c r="CI124" i="14"/>
  <c r="CI123" i="14" s="1"/>
  <c r="CI131" i="14" s="1"/>
  <c r="DB124" i="14"/>
  <c r="DB123" i="14" s="1"/>
  <c r="DB131" i="14" s="1"/>
  <c r="BP124" i="14"/>
  <c r="BP123" i="14" s="1"/>
  <c r="BP131" i="14" s="1"/>
  <c r="AW124" i="14"/>
  <c r="AW123" i="14" s="1"/>
  <c r="AW131" i="14" s="1"/>
  <c r="F124" i="21"/>
  <c r="GT124" i="14"/>
  <c r="GT123" i="14" s="1"/>
  <c r="GT131" i="14" s="1"/>
  <c r="M124" i="14"/>
  <c r="M174" i="14"/>
  <c r="I123" i="14"/>
  <c r="AC124" i="14"/>
  <c r="AG126" i="14"/>
  <c r="AC158" i="14"/>
  <c r="AC164" i="14" s="1"/>
  <c r="AG136" i="14"/>
  <c r="AG158" i="14"/>
  <c r="AC136" i="14"/>
  <c r="AC126" i="14"/>
  <c r="I148" i="14"/>
  <c r="M164" i="14"/>
  <c r="I164" i="14"/>
  <c r="I174" i="14"/>
  <c r="I173" i="14"/>
  <c r="M173" i="14"/>
  <c r="M148" i="14"/>
  <c r="H115" i="19"/>
  <c r="H113" i="19"/>
  <c r="F115" i="19"/>
  <c r="F113" i="19"/>
  <c r="FK124" i="14" l="1"/>
  <c r="FK123" i="14" s="1"/>
  <c r="FK131" i="14" s="1"/>
  <c r="GE124" i="14"/>
  <c r="GE123" i="14" s="1"/>
  <c r="GE131" i="14" s="1"/>
  <c r="ER124" i="14"/>
  <c r="ER123" i="14" s="1"/>
  <c r="ER131" i="14" s="1"/>
  <c r="DY124" i="14"/>
  <c r="DY123" i="14" s="1"/>
  <c r="DY131" i="14" s="1"/>
  <c r="DF124" i="14"/>
  <c r="DF123" i="14" s="1"/>
  <c r="DF131" i="14" s="1"/>
  <c r="CM124" i="14"/>
  <c r="CM123" i="14" s="1"/>
  <c r="CM131" i="14" s="1"/>
  <c r="BT124" i="14"/>
  <c r="BT123" i="14" s="1"/>
  <c r="BT131" i="14" s="1"/>
  <c r="BA124" i="14"/>
  <c r="BA123" i="14" s="1"/>
  <c r="BA131" i="14" s="1"/>
  <c r="CM124" i="21"/>
  <c r="CM123" i="21" s="1"/>
  <c r="CM131" i="21" s="1"/>
  <c r="CB124" i="21"/>
  <c r="CB123" i="21" s="1"/>
  <c r="CB131" i="21" s="1"/>
  <c r="CV124" i="21"/>
  <c r="CV123" i="21" s="1"/>
  <c r="CV131" i="21" s="1"/>
  <c r="BJ124" i="21"/>
  <c r="BJ123" i="21" s="1"/>
  <c r="BJ131" i="21" s="1"/>
  <c r="BA124" i="21"/>
  <c r="BA123" i="21" s="1"/>
  <c r="BA131" i="21" s="1"/>
  <c r="AR124" i="21"/>
  <c r="AR123" i="21" s="1"/>
  <c r="AR131" i="21" s="1"/>
  <c r="BS124" i="21"/>
  <c r="BS123" i="21" s="1"/>
  <c r="BS131" i="21" s="1"/>
  <c r="AI124" i="21"/>
  <c r="AI123" i="21" s="1"/>
  <c r="AI131" i="21" s="1"/>
  <c r="Z124" i="21"/>
  <c r="Z123" i="21" s="1"/>
  <c r="Z131" i="21" s="1"/>
  <c r="CL113" i="19"/>
  <c r="CU113" i="19"/>
  <c r="BJ113" i="19"/>
  <c r="CB113" i="19"/>
  <c r="BS113" i="19"/>
  <c r="BA113" i="19"/>
  <c r="AR113" i="19"/>
  <c r="Z113" i="19"/>
  <c r="AI113" i="19"/>
  <c r="CL115" i="19"/>
  <c r="CU115" i="19"/>
  <c r="BJ115" i="19"/>
  <c r="CB115" i="19"/>
  <c r="BS115" i="19"/>
  <c r="BA115" i="19"/>
  <c r="AR115" i="19"/>
  <c r="Z115" i="19"/>
  <c r="AI115" i="19"/>
  <c r="CN115" i="19"/>
  <c r="CW115" i="19"/>
  <c r="CD115" i="19"/>
  <c r="BU115" i="19"/>
  <c r="BL115" i="19"/>
  <c r="BC115" i="19"/>
  <c r="AT115" i="19"/>
  <c r="AB115" i="19"/>
  <c r="AK115" i="19"/>
  <c r="CN113" i="19"/>
  <c r="CW113" i="19"/>
  <c r="CD113" i="19"/>
  <c r="BU113" i="19"/>
  <c r="BL113" i="19"/>
  <c r="BC113" i="19"/>
  <c r="AT113" i="19"/>
  <c r="AB113" i="19"/>
  <c r="AK113" i="19"/>
  <c r="AG124" i="14"/>
  <c r="M123" i="14"/>
  <c r="AG164" i="14"/>
  <c r="AG148" i="14"/>
  <c r="H124" i="21"/>
  <c r="GX124" i="14"/>
  <c r="GX123" i="14" s="1"/>
  <c r="GX131" i="14" s="1"/>
  <c r="P124" i="21"/>
  <c r="P123" i="21" s="1"/>
  <c r="P131" i="21" s="1"/>
  <c r="F123" i="21"/>
  <c r="F131" i="21" s="1"/>
  <c r="F132" i="21" s="1"/>
  <c r="H114" i="19"/>
  <c r="BN92" i="19"/>
  <c r="BN118" i="19" s="1"/>
  <c r="AC148" i="14"/>
  <c r="CX124" i="21" l="1"/>
  <c r="CX123" i="21" s="1"/>
  <c r="CX131" i="21" s="1"/>
  <c r="CO124" i="21"/>
  <c r="CO123" i="21" s="1"/>
  <c r="CO131" i="21" s="1"/>
  <c r="CD124" i="21"/>
  <c r="CD123" i="21" s="1"/>
  <c r="CD131" i="21" s="1"/>
  <c r="AT124" i="21"/>
  <c r="AT123" i="21" s="1"/>
  <c r="AT131" i="21" s="1"/>
  <c r="BU124" i="21"/>
  <c r="BU123" i="21" s="1"/>
  <c r="BU131" i="21" s="1"/>
  <c r="BL124" i="21"/>
  <c r="BL123" i="21" s="1"/>
  <c r="BL131" i="21" s="1"/>
  <c r="BC124" i="21"/>
  <c r="BC123" i="21" s="1"/>
  <c r="BC131" i="21" s="1"/>
  <c r="AK124" i="21"/>
  <c r="AK123" i="21" s="1"/>
  <c r="AK131" i="21" s="1"/>
  <c r="AB124" i="21"/>
  <c r="AB123" i="21" s="1"/>
  <c r="AB131" i="21" s="1"/>
  <c r="CN114" i="19"/>
  <c r="CW114" i="19"/>
  <c r="CD114" i="19"/>
  <c r="BU114" i="19"/>
  <c r="BL114" i="19"/>
  <c r="BC114" i="19"/>
  <c r="AT114" i="19"/>
  <c r="AB114" i="19"/>
  <c r="AK114" i="19"/>
  <c r="H187" i="19" l="1"/>
  <c r="H186" i="19"/>
  <c r="F187" i="19"/>
  <c r="F186" i="19"/>
  <c r="F181" i="19"/>
  <c r="F182" i="19"/>
  <c r="H181" i="19"/>
  <c r="H182" i="19"/>
  <c r="H180" i="19"/>
  <c r="F180" i="19"/>
  <c r="H178" i="19"/>
  <c r="H177" i="19"/>
  <c r="F178" i="19"/>
  <c r="F177" i="19"/>
  <c r="H170" i="19"/>
  <c r="H169" i="19"/>
  <c r="F170" i="19"/>
  <c r="F169" i="19"/>
  <c r="H162" i="19"/>
  <c r="H161" i="19"/>
  <c r="H160" i="19"/>
  <c r="H159" i="19"/>
  <c r="F162" i="19"/>
  <c r="F161" i="19"/>
  <c r="F160" i="19"/>
  <c r="F159" i="19"/>
  <c r="H156" i="19"/>
  <c r="F156" i="19"/>
  <c r="H152" i="19"/>
  <c r="H151" i="19"/>
  <c r="F152" i="19"/>
  <c r="F151" i="19"/>
  <c r="H146" i="19"/>
  <c r="F146" i="19"/>
  <c r="F138" i="19"/>
  <c r="F139" i="19"/>
  <c r="F140" i="19"/>
  <c r="F141" i="19"/>
  <c r="F142" i="19"/>
  <c r="F143" i="19"/>
  <c r="H138" i="19"/>
  <c r="H139" i="19"/>
  <c r="H140" i="19"/>
  <c r="H141" i="19"/>
  <c r="H142" i="19"/>
  <c r="H143" i="19"/>
  <c r="H137" i="19"/>
  <c r="F137" i="19"/>
  <c r="H129" i="19"/>
  <c r="H128" i="19"/>
  <c r="H127" i="19"/>
  <c r="F131" i="19"/>
  <c r="F132" i="19" s="1"/>
  <c r="F129" i="19"/>
  <c r="F128" i="19"/>
  <c r="F127" i="19"/>
  <c r="H110" i="19"/>
  <c r="H108" i="19"/>
  <c r="F110" i="19"/>
  <c r="F108" i="19"/>
  <c r="CL110" i="19" l="1"/>
  <c r="CU110" i="19"/>
  <c r="BJ110" i="19"/>
  <c r="CB110" i="19"/>
  <c r="BS110" i="19"/>
  <c r="BA110" i="19"/>
  <c r="AR110" i="19"/>
  <c r="Z110" i="19"/>
  <c r="AI110" i="19"/>
  <c r="CN128" i="19"/>
  <c r="CW128" i="19"/>
  <c r="BL128" i="19"/>
  <c r="CD128" i="19"/>
  <c r="BU128" i="19"/>
  <c r="BC128" i="19"/>
  <c r="AT128" i="19"/>
  <c r="AK128" i="19"/>
  <c r="AB128" i="19"/>
  <c r="CN139" i="19"/>
  <c r="CD139" i="19"/>
  <c r="CW139" i="19"/>
  <c r="BL139" i="19"/>
  <c r="BU139" i="19"/>
  <c r="BC139" i="19"/>
  <c r="AT139" i="19"/>
  <c r="AK139" i="19"/>
  <c r="AB139" i="19"/>
  <c r="CL146" i="19"/>
  <c r="CL145" i="19" s="1"/>
  <c r="CB146" i="19"/>
  <c r="CB145" i="19" s="1"/>
  <c r="CU146" i="19"/>
  <c r="CU145" i="19" s="1"/>
  <c r="BS146" i="19"/>
  <c r="BS145" i="19" s="1"/>
  <c r="BJ146" i="19"/>
  <c r="BJ145" i="19" s="1"/>
  <c r="AR146" i="19"/>
  <c r="AR145" i="19" s="1"/>
  <c r="BA146" i="19"/>
  <c r="BA145" i="19" s="1"/>
  <c r="AI146" i="19"/>
  <c r="AI145" i="19" s="1"/>
  <c r="Z146" i="19"/>
  <c r="Z145" i="19" s="1"/>
  <c r="CB159" i="19"/>
  <c r="CU159" i="19"/>
  <c r="CL159" i="19"/>
  <c r="BS159" i="19"/>
  <c r="BJ159" i="19"/>
  <c r="BA159" i="19"/>
  <c r="AR159" i="19"/>
  <c r="AI159" i="19"/>
  <c r="Z159" i="19"/>
  <c r="CL169" i="19"/>
  <c r="CB169" i="19"/>
  <c r="CU169" i="19"/>
  <c r="BJ169" i="19"/>
  <c r="BS169" i="19"/>
  <c r="AI169" i="19"/>
  <c r="BA169" i="19"/>
  <c r="AR169" i="19"/>
  <c r="Z169" i="19"/>
  <c r="CU180" i="19"/>
  <c r="CL180" i="19"/>
  <c r="BS180" i="19"/>
  <c r="CB180" i="19"/>
  <c r="BJ180" i="19"/>
  <c r="BA180" i="19"/>
  <c r="AI180" i="19"/>
  <c r="AR180" i="19"/>
  <c r="Z180" i="19"/>
  <c r="CD186" i="19"/>
  <c r="CW186" i="19"/>
  <c r="BL186" i="19"/>
  <c r="BC186" i="19"/>
  <c r="CN186" i="19"/>
  <c r="BU186" i="19"/>
  <c r="AK186" i="19"/>
  <c r="AT186" i="19"/>
  <c r="AB186" i="19"/>
  <c r="CL138" i="19"/>
  <c r="CB138" i="19"/>
  <c r="CU138" i="19"/>
  <c r="BJ138" i="19"/>
  <c r="BS138" i="19"/>
  <c r="BA138" i="19"/>
  <c r="AR138" i="19"/>
  <c r="AI138" i="19"/>
  <c r="Z138" i="19"/>
  <c r="CW138" i="19"/>
  <c r="BL138" i="19"/>
  <c r="BU138" i="19"/>
  <c r="CD138" i="19"/>
  <c r="CN138" i="19"/>
  <c r="AK138" i="19"/>
  <c r="BC138" i="19"/>
  <c r="AT138" i="19"/>
  <c r="AB138" i="19"/>
  <c r="CW146" i="19"/>
  <c r="CW145" i="19" s="1"/>
  <c r="CN146" i="19"/>
  <c r="CN145" i="19" s="1"/>
  <c r="CD146" i="19"/>
  <c r="CD145" i="19" s="1"/>
  <c r="BU146" i="19"/>
  <c r="BU145" i="19" s="1"/>
  <c r="BL146" i="19"/>
  <c r="BL145" i="19" s="1"/>
  <c r="BC146" i="19"/>
  <c r="BC145" i="19" s="1"/>
  <c r="AK146" i="19"/>
  <c r="AK145" i="19" s="1"/>
  <c r="AT146" i="19"/>
  <c r="AT145" i="19" s="1"/>
  <c r="AB146" i="19"/>
  <c r="AB145" i="19" s="1"/>
  <c r="CL160" i="19"/>
  <c r="CB160" i="19"/>
  <c r="CU160" i="19"/>
  <c r="BJ160" i="19"/>
  <c r="BS160" i="19"/>
  <c r="AI160" i="19"/>
  <c r="BA160" i="19"/>
  <c r="AR160" i="19"/>
  <c r="Z160" i="19"/>
  <c r="CU170" i="19"/>
  <c r="CL170" i="19"/>
  <c r="CB170" i="19"/>
  <c r="BS170" i="19"/>
  <c r="BJ170" i="19"/>
  <c r="AI170" i="19"/>
  <c r="BA170" i="19"/>
  <c r="AR170" i="19"/>
  <c r="Z170" i="19"/>
  <c r="CN180" i="19"/>
  <c r="CD180" i="19"/>
  <c r="CW180" i="19"/>
  <c r="BU180" i="19"/>
  <c r="BL180" i="19"/>
  <c r="AK180" i="19"/>
  <c r="AT180" i="19"/>
  <c r="BC180" i="19"/>
  <c r="AB180" i="19"/>
  <c r="CN187" i="19"/>
  <c r="CD187" i="19"/>
  <c r="CW187" i="19"/>
  <c r="BU187" i="19"/>
  <c r="BL187" i="19"/>
  <c r="BC187" i="19"/>
  <c r="AK187" i="19"/>
  <c r="AT187" i="19"/>
  <c r="AB187" i="19"/>
  <c r="CL108" i="19"/>
  <c r="CU108" i="19"/>
  <c r="BJ108" i="19"/>
  <c r="CB108" i="19"/>
  <c r="BS108" i="19"/>
  <c r="BA108" i="19"/>
  <c r="AR108" i="19"/>
  <c r="Z108" i="19"/>
  <c r="AI108" i="19"/>
  <c r="CU187" i="19"/>
  <c r="CL187" i="19"/>
  <c r="CB187" i="19"/>
  <c r="BS187" i="19"/>
  <c r="BJ187" i="19"/>
  <c r="BA187" i="19"/>
  <c r="AI187" i="19"/>
  <c r="AR187" i="19"/>
  <c r="Z187" i="19"/>
  <c r="CL143" i="19"/>
  <c r="CB143" i="19"/>
  <c r="CU143" i="19"/>
  <c r="BJ143" i="19"/>
  <c r="BS143" i="19"/>
  <c r="AI143" i="19"/>
  <c r="BA143" i="19"/>
  <c r="AR143" i="19"/>
  <c r="Z143" i="19"/>
  <c r="CB151" i="19"/>
  <c r="CU151" i="19"/>
  <c r="CL151" i="19"/>
  <c r="BS151" i="19"/>
  <c r="BJ151" i="19"/>
  <c r="BA151" i="19"/>
  <c r="AI151" i="19"/>
  <c r="AR151" i="19"/>
  <c r="Z151" i="19"/>
  <c r="CU161" i="19"/>
  <c r="CL161" i="19"/>
  <c r="CB161" i="19"/>
  <c r="BS161" i="19"/>
  <c r="BJ161" i="19"/>
  <c r="AI161" i="19"/>
  <c r="BA161" i="19"/>
  <c r="AR161" i="19"/>
  <c r="Z161" i="19"/>
  <c r="CD169" i="19"/>
  <c r="CW169" i="19"/>
  <c r="BL169" i="19"/>
  <c r="CN169" i="19"/>
  <c r="BU169" i="19"/>
  <c r="AK169" i="19"/>
  <c r="BC169" i="19"/>
  <c r="AT169" i="19"/>
  <c r="AB169" i="19"/>
  <c r="CD182" i="19"/>
  <c r="CW182" i="19"/>
  <c r="CN182" i="19"/>
  <c r="BU182" i="19"/>
  <c r="AT182" i="19"/>
  <c r="BL182" i="19"/>
  <c r="BC182" i="19"/>
  <c r="AK182" i="19"/>
  <c r="AB182" i="19"/>
  <c r="CN127" i="19"/>
  <c r="CW127" i="19"/>
  <c r="BL127" i="19"/>
  <c r="CD127" i="19"/>
  <c r="BU127" i="19"/>
  <c r="BC127" i="19"/>
  <c r="AT127" i="19"/>
  <c r="AB127" i="19"/>
  <c r="AK127" i="19"/>
  <c r="CW156" i="19"/>
  <c r="CW155" i="19" s="1"/>
  <c r="CN156" i="19"/>
  <c r="CN155" i="19" s="1"/>
  <c r="CD156" i="19"/>
  <c r="CD155" i="19" s="1"/>
  <c r="BU156" i="19"/>
  <c r="BU155" i="19" s="1"/>
  <c r="BL156" i="19"/>
  <c r="BL155" i="19" s="1"/>
  <c r="AK156" i="19"/>
  <c r="AK155" i="19" s="1"/>
  <c r="BC156" i="19"/>
  <c r="BC155" i="19" s="1"/>
  <c r="AT156" i="19"/>
  <c r="AT155" i="19" s="1"/>
  <c r="AB156" i="19"/>
  <c r="AB155" i="19" s="1"/>
  <c r="CN108" i="19"/>
  <c r="CW108" i="19"/>
  <c r="CD108" i="19"/>
  <c r="BU108" i="19"/>
  <c r="BC108" i="19"/>
  <c r="AT108" i="19"/>
  <c r="BL108" i="19"/>
  <c r="AB108" i="19"/>
  <c r="AK108" i="19"/>
  <c r="CW137" i="19"/>
  <c r="CN137" i="19"/>
  <c r="CD137" i="19"/>
  <c r="BU137" i="19"/>
  <c r="BL137" i="19"/>
  <c r="AK137" i="19"/>
  <c r="BC137" i="19"/>
  <c r="AT137" i="19"/>
  <c r="AB137" i="19"/>
  <c r="CL142" i="19"/>
  <c r="CB142" i="19"/>
  <c r="CU142" i="19"/>
  <c r="BJ142" i="19"/>
  <c r="BS142" i="19"/>
  <c r="BA142" i="19"/>
  <c r="AR142" i="19"/>
  <c r="AI142" i="19"/>
  <c r="Z142" i="19"/>
  <c r="CL152" i="19"/>
  <c r="CB152" i="19"/>
  <c r="CU152" i="19"/>
  <c r="BS152" i="19"/>
  <c r="BJ152" i="19"/>
  <c r="AR152" i="19"/>
  <c r="BA152" i="19"/>
  <c r="AI152" i="19"/>
  <c r="Z152" i="19"/>
  <c r="CB162" i="19"/>
  <c r="CU162" i="19"/>
  <c r="CL162" i="19"/>
  <c r="BS162" i="19"/>
  <c r="BJ162" i="19"/>
  <c r="BA162" i="19"/>
  <c r="AR162" i="19"/>
  <c r="AI162" i="19"/>
  <c r="Z162" i="19"/>
  <c r="CN170" i="19"/>
  <c r="CD170" i="19"/>
  <c r="CW170" i="19"/>
  <c r="BL170" i="19"/>
  <c r="BU170" i="19"/>
  <c r="AK170" i="19"/>
  <c r="BC170" i="19"/>
  <c r="AT170" i="19"/>
  <c r="AB170" i="19"/>
  <c r="CW181" i="19"/>
  <c r="CN181" i="19"/>
  <c r="BU181" i="19"/>
  <c r="BL181" i="19"/>
  <c r="CD181" i="19"/>
  <c r="BC181" i="19"/>
  <c r="AK181" i="19"/>
  <c r="AT181" i="19"/>
  <c r="AB181" i="19"/>
  <c r="CD178" i="19"/>
  <c r="CW178" i="19"/>
  <c r="BL178" i="19"/>
  <c r="BC178" i="19"/>
  <c r="BU178" i="19"/>
  <c r="CN178" i="19"/>
  <c r="AK178" i="19"/>
  <c r="AT178" i="19"/>
  <c r="AB178" i="19"/>
  <c r="CN110" i="19"/>
  <c r="CW110" i="19"/>
  <c r="CD110" i="19"/>
  <c r="BU110" i="19"/>
  <c r="BC110" i="19"/>
  <c r="AT110" i="19"/>
  <c r="BL110" i="19"/>
  <c r="AB110" i="19"/>
  <c r="AK110" i="19"/>
  <c r="CL127" i="19"/>
  <c r="BJ127" i="19"/>
  <c r="CB127" i="19"/>
  <c r="BS127" i="19"/>
  <c r="CU127" i="19"/>
  <c r="BA127" i="19"/>
  <c r="AR127" i="19"/>
  <c r="AI127" i="19"/>
  <c r="Z127" i="19"/>
  <c r="CL128" i="19"/>
  <c r="BJ128" i="19"/>
  <c r="CB128" i="19"/>
  <c r="CU128" i="19"/>
  <c r="BS128" i="19"/>
  <c r="BA128" i="19"/>
  <c r="AR128" i="19"/>
  <c r="AI128" i="19"/>
  <c r="Z128" i="19"/>
  <c r="CU141" i="19"/>
  <c r="CL141" i="19"/>
  <c r="BJ141" i="19"/>
  <c r="BS141" i="19"/>
  <c r="CB141" i="19"/>
  <c r="AI141" i="19"/>
  <c r="BA141" i="19"/>
  <c r="AR141" i="19"/>
  <c r="Z141" i="19"/>
  <c r="CW159" i="19"/>
  <c r="CN159" i="19"/>
  <c r="CD159" i="19"/>
  <c r="BU159" i="19"/>
  <c r="BL159" i="19"/>
  <c r="AK159" i="19"/>
  <c r="BC159" i="19"/>
  <c r="AT159" i="19"/>
  <c r="AB159" i="19"/>
  <c r="CB182" i="19"/>
  <c r="CU182" i="19"/>
  <c r="CL182" i="19"/>
  <c r="BJ182" i="19"/>
  <c r="BA182" i="19"/>
  <c r="BS182" i="19"/>
  <c r="AI182" i="19"/>
  <c r="AR182" i="19"/>
  <c r="Z182" i="19"/>
  <c r="CL129" i="19"/>
  <c r="CU129" i="19"/>
  <c r="BJ129" i="19"/>
  <c r="CB129" i="19"/>
  <c r="BS129" i="19"/>
  <c r="BA129" i="19"/>
  <c r="AR129" i="19"/>
  <c r="AI129" i="19"/>
  <c r="Z129" i="19"/>
  <c r="CW142" i="19"/>
  <c r="BL142" i="19"/>
  <c r="BU142" i="19"/>
  <c r="CN142" i="19"/>
  <c r="CD142" i="19"/>
  <c r="AK142" i="19"/>
  <c r="BC142" i="19"/>
  <c r="AT142" i="19"/>
  <c r="AB142" i="19"/>
  <c r="CU140" i="19"/>
  <c r="CL140" i="19"/>
  <c r="CB140" i="19"/>
  <c r="BS140" i="19"/>
  <c r="BJ140" i="19"/>
  <c r="AI140" i="19"/>
  <c r="BA140" i="19"/>
  <c r="AR140" i="19"/>
  <c r="Z140" i="19"/>
  <c r="CD152" i="19"/>
  <c r="CW152" i="19"/>
  <c r="CN152" i="19"/>
  <c r="BU152" i="19"/>
  <c r="BL152" i="19"/>
  <c r="BC152" i="19"/>
  <c r="AK152" i="19"/>
  <c r="AT152" i="19"/>
  <c r="AB152" i="19"/>
  <c r="CD160" i="19"/>
  <c r="CW160" i="19"/>
  <c r="CN160" i="19"/>
  <c r="BU160" i="19"/>
  <c r="BL160" i="19"/>
  <c r="AK160" i="19"/>
  <c r="BC160" i="19"/>
  <c r="AT160" i="19"/>
  <c r="AB160" i="19"/>
  <c r="CL178" i="19"/>
  <c r="CB178" i="19"/>
  <c r="CU178" i="19"/>
  <c r="BS178" i="19"/>
  <c r="BJ178" i="19"/>
  <c r="AI178" i="19"/>
  <c r="BA178" i="19"/>
  <c r="AR178" i="19"/>
  <c r="Z178" i="19"/>
  <c r="CB181" i="19"/>
  <c r="CU181" i="19"/>
  <c r="CL181" i="19"/>
  <c r="BS181" i="19"/>
  <c r="AR181" i="19"/>
  <c r="BA181" i="19"/>
  <c r="BJ181" i="19"/>
  <c r="AI181" i="19"/>
  <c r="Z181" i="19"/>
  <c r="CN140" i="19"/>
  <c r="CW140" i="19"/>
  <c r="BL140" i="19"/>
  <c r="CD140" i="19"/>
  <c r="BU140" i="19"/>
  <c r="AK140" i="19"/>
  <c r="BC140" i="19"/>
  <c r="AT140" i="19"/>
  <c r="AB140" i="19"/>
  <c r="CW162" i="19"/>
  <c r="CN162" i="19"/>
  <c r="CD162" i="19"/>
  <c r="BU162" i="19"/>
  <c r="BL162" i="19"/>
  <c r="AK162" i="19"/>
  <c r="BC162" i="19"/>
  <c r="AT162" i="19"/>
  <c r="AB162" i="19"/>
  <c r="CN129" i="19"/>
  <c r="CW129" i="19"/>
  <c r="BL129" i="19"/>
  <c r="CD129" i="19"/>
  <c r="BU129" i="19"/>
  <c r="BC129" i="19"/>
  <c r="AT129" i="19"/>
  <c r="AB129" i="19"/>
  <c r="AK129" i="19"/>
  <c r="CU137" i="19"/>
  <c r="BJ137" i="19"/>
  <c r="BS137" i="19"/>
  <c r="CL137" i="19"/>
  <c r="CB137" i="19"/>
  <c r="AI137" i="19"/>
  <c r="BA137" i="19"/>
  <c r="AR137" i="19"/>
  <c r="Z137" i="19"/>
  <c r="CN143" i="19"/>
  <c r="CD143" i="19"/>
  <c r="CW143" i="19"/>
  <c r="BL143" i="19"/>
  <c r="BU143" i="19"/>
  <c r="BC143" i="19"/>
  <c r="AT143" i="19"/>
  <c r="AK143" i="19"/>
  <c r="AB143" i="19"/>
  <c r="CW151" i="19"/>
  <c r="CW150" i="19" s="1"/>
  <c r="CN151" i="19"/>
  <c r="CN150" i="19" s="1"/>
  <c r="CD151" i="19"/>
  <c r="CD150" i="19" s="1"/>
  <c r="BU151" i="19"/>
  <c r="BL151" i="19"/>
  <c r="AK151" i="19"/>
  <c r="AT151" i="19"/>
  <c r="AT150" i="19" s="1"/>
  <c r="BC151" i="19"/>
  <c r="AB151" i="19"/>
  <c r="AB150" i="19" s="1"/>
  <c r="CB177" i="19"/>
  <c r="CU177" i="19"/>
  <c r="BJ177" i="19"/>
  <c r="CL177" i="19"/>
  <c r="BS177" i="19"/>
  <c r="AI177" i="19"/>
  <c r="BA177" i="19"/>
  <c r="AR177" i="19"/>
  <c r="Z177" i="19"/>
  <c r="CW141" i="19"/>
  <c r="CN141" i="19"/>
  <c r="CD141" i="19"/>
  <c r="BU141" i="19"/>
  <c r="AK141" i="19"/>
  <c r="BC141" i="19"/>
  <c r="AT141" i="19"/>
  <c r="BL141" i="19"/>
  <c r="AB141" i="19"/>
  <c r="CL139" i="19"/>
  <c r="CU139" i="19"/>
  <c r="CB139" i="19"/>
  <c r="BJ139" i="19"/>
  <c r="BS139" i="19"/>
  <c r="AI139" i="19"/>
  <c r="BA139" i="19"/>
  <c r="AR139" i="19"/>
  <c r="Z139" i="19"/>
  <c r="CB156" i="19"/>
  <c r="CB155" i="19" s="1"/>
  <c r="CU156" i="19"/>
  <c r="CU155" i="19" s="1"/>
  <c r="CL156" i="19"/>
  <c r="CL155" i="19" s="1"/>
  <c r="BS156" i="19"/>
  <c r="BS155" i="19" s="1"/>
  <c r="BJ156" i="19"/>
  <c r="BJ155" i="19" s="1"/>
  <c r="BA156" i="19"/>
  <c r="BA155" i="19" s="1"/>
  <c r="AR156" i="19"/>
  <c r="AR155" i="19" s="1"/>
  <c r="AI156" i="19"/>
  <c r="AI155" i="19" s="1"/>
  <c r="Z156" i="19"/>
  <c r="Z155" i="19" s="1"/>
  <c r="CN161" i="19"/>
  <c r="CD161" i="19"/>
  <c r="CW161" i="19"/>
  <c r="BL161" i="19"/>
  <c r="BU161" i="19"/>
  <c r="AK161" i="19"/>
  <c r="BC161" i="19"/>
  <c r="AT161" i="19"/>
  <c r="AB161" i="19"/>
  <c r="CD177" i="19"/>
  <c r="CW177" i="19"/>
  <c r="CN177" i="19"/>
  <c r="BU177" i="19"/>
  <c r="BC177" i="19"/>
  <c r="AT177" i="19"/>
  <c r="BL177" i="19"/>
  <c r="AK177" i="19"/>
  <c r="AB177" i="19"/>
  <c r="CL186" i="19"/>
  <c r="CB186" i="19"/>
  <c r="CU186" i="19"/>
  <c r="BS186" i="19"/>
  <c r="BJ186" i="19"/>
  <c r="BA186" i="19"/>
  <c r="AI186" i="19"/>
  <c r="AR186" i="19"/>
  <c r="Z186" i="19"/>
  <c r="GW195" i="14"/>
  <c r="GT191" i="14"/>
  <c r="GS191" i="14"/>
  <c r="GT195" i="14"/>
  <c r="GS195" i="14"/>
  <c r="GX195" i="14"/>
  <c r="GX191" i="14"/>
  <c r="GW191" i="14"/>
  <c r="H109" i="19"/>
  <c r="R110" i="19"/>
  <c r="P110" i="19"/>
  <c r="T155" i="19"/>
  <c r="W155" i="19" s="1"/>
  <c r="T145" i="19"/>
  <c r="W145" i="19" s="1"/>
  <c r="BW62" i="19"/>
  <c r="BN91" i="19"/>
  <c r="BN117" i="19" s="1"/>
  <c r="AF191" i="14"/>
  <c r="AG195" i="14"/>
  <c r="AF195" i="14"/>
  <c r="AG191" i="14"/>
  <c r="AC191" i="14"/>
  <c r="AB191" i="14"/>
  <c r="AC195" i="14"/>
  <c r="AB195" i="14"/>
  <c r="F109" i="19"/>
  <c r="F114" i="19"/>
  <c r="H99" i="19"/>
  <c r="H97" i="19"/>
  <c r="F97" i="19"/>
  <c r="AF155" i="14"/>
  <c r="AB155" i="14"/>
  <c r="AF145" i="14"/>
  <c r="AB145" i="14"/>
  <c r="AF108" i="14"/>
  <c r="AB108" i="14"/>
  <c r="AK150" i="19" l="1"/>
  <c r="AR136" i="19"/>
  <c r="AR148" i="19" s="1"/>
  <c r="BU158" i="19"/>
  <c r="BU164" i="19" s="1"/>
  <c r="AR126" i="19"/>
  <c r="BC136" i="19"/>
  <c r="BC148" i="19" s="1"/>
  <c r="CW126" i="19"/>
  <c r="BA150" i="19"/>
  <c r="AK136" i="19"/>
  <c r="AK148" i="19" s="1"/>
  <c r="CL158" i="19"/>
  <c r="CL164" i="19" s="1"/>
  <c r="BL150" i="19"/>
  <c r="CN158" i="19"/>
  <c r="CN164" i="19" s="1"/>
  <c r="CU126" i="19"/>
  <c r="AB126" i="19"/>
  <c r="BS150" i="19"/>
  <c r="CU158" i="19"/>
  <c r="CU164" i="19" s="1"/>
  <c r="BJ150" i="19"/>
  <c r="CL114" i="19"/>
  <c r="CU114" i="19"/>
  <c r="BJ114" i="19"/>
  <c r="CB114" i="19"/>
  <c r="BS114" i="19"/>
  <c r="BA114" i="19"/>
  <c r="AR114" i="19"/>
  <c r="Z114" i="19"/>
  <c r="AI114" i="19"/>
  <c r="CB136" i="19"/>
  <c r="CB148" i="19" s="1"/>
  <c r="BU150" i="19"/>
  <c r="AB158" i="19"/>
  <c r="AB164" i="19" s="1"/>
  <c r="CW158" i="19"/>
  <c r="CW164" i="19" s="1"/>
  <c r="BS126" i="19"/>
  <c r="BU136" i="19"/>
  <c r="BU148" i="19" s="1"/>
  <c r="AT126" i="19"/>
  <c r="CL150" i="19"/>
  <c r="Z158" i="19"/>
  <c r="Z164" i="19" s="1"/>
  <c r="CB158" i="19"/>
  <c r="CB164" i="19" s="1"/>
  <c r="BS158" i="19"/>
  <c r="BS164" i="19" s="1"/>
  <c r="BA126" i="19"/>
  <c r="BA136" i="19"/>
  <c r="BA148" i="19" s="1"/>
  <c r="CL136" i="19"/>
  <c r="CL148" i="19" s="1"/>
  <c r="AT158" i="19"/>
  <c r="AT164" i="19" s="1"/>
  <c r="CB126" i="19"/>
  <c r="CD136" i="19"/>
  <c r="CD148" i="19" s="1"/>
  <c r="BC126" i="19"/>
  <c r="CU150" i="19"/>
  <c r="CD158" i="19"/>
  <c r="CD164" i="19" s="1"/>
  <c r="CN126" i="19"/>
  <c r="CN109" i="19"/>
  <c r="CW109" i="19"/>
  <c r="CD109" i="19"/>
  <c r="BU109" i="19"/>
  <c r="BL109" i="19"/>
  <c r="BC109" i="19"/>
  <c r="AT109" i="19"/>
  <c r="AB109" i="19"/>
  <c r="AK109" i="19"/>
  <c r="AI136" i="19"/>
  <c r="AI148" i="19" s="1"/>
  <c r="BS136" i="19"/>
  <c r="BS148" i="19" s="1"/>
  <c r="BC158" i="19"/>
  <c r="BC164" i="19" s="1"/>
  <c r="BJ126" i="19"/>
  <c r="CN136" i="19"/>
  <c r="CN148" i="19" s="1"/>
  <c r="BU126" i="19"/>
  <c r="AR158" i="19"/>
  <c r="AR164" i="19" s="1"/>
  <c r="Z150" i="19"/>
  <c r="CB150" i="19"/>
  <c r="BL136" i="19"/>
  <c r="BL148" i="19" s="1"/>
  <c r="AK126" i="19"/>
  <c r="CL109" i="19"/>
  <c r="CU109" i="19"/>
  <c r="BJ109" i="19"/>
  <c r="CB109" i="19"/>
  <c r="BS109" i="19"/>
  <c r="BA109" i="19"/>
  <c r="AR109" i="19"/>
  <c r="Z109" i="19"/>
  <c r="AI109" i="19"/>
  <c r="BC150" i="19"/>
  <c r="BJ136" i="19"/>
  <c r="BJ148" i="19" s="1"/>
  <c r="AK158" i="19"/>
  <c r="AK164" i="19" s="1"/>
  <c r="Z126" i="19"/>
  <c r="CL126" i="19"/>
  <c r="AB136" i="19"/>
  <c r="AB148" i="19" s="1"/>
  <c r="CW136" i="19"/>
  <c r="CW148" i="19" s="1"/>
  <c r="CD126" i="19"/>
  <c r="BA158" i="19"/>
  <c r="BA164" i="19" s="1"/>
  <c r="AR150" i="19"/>
  <c r="Z136" i="19"/>
  <c r="Z148" i="19" s="1"/>
  <c r="CU136" i="19"/>
  <c r="CU148" i="19" s="1"/>
  <c r="BL158" i="19"/>
  <c r="BL164" i="19" s="1"/>
  <c r="AI126" i="19"/>
  <c r="AT136" i="19"/>
  <c r="AT148" i="19" s="1"/>
  <c r="BL126" i="19"/>
  <c r="AI158" i="19"/>
  <c r="AI164" i="19" s="1"/>
  <c r="AI150" i="19"/>
  <c r="BJ158" i="19"/>
  <c r="BJ164" i="19" s="1"/>
  <c r="P109" i="19"/>
  <c r="R109" i="19"/>
  <c r="T91" i="19"/>
  <c r="T117" i="19" s="1"/>
  <c r="T6" i="19"/>
  <c r="T12" i="19"/>
  <c r="T92" i="19"/>
  <c r="T118" i="19" s="1"/>
  <c r="T136" i="19"/>
  <c r="W136" i="19" s="1"/>
  <c r="CP6" i="19"/>
  <c r="CP12" i="19"/>
  <c r="T158" i="19"/>
  <c r="W158" i="19" s="1"/>
  <c r="CP23" i="19"/>
  <c r="CP38" i="19"/>
  <c r="CP26" i="19"/>
  <c r="CP29" i="19"/>
  <c r="AB126" i="14"/>
  <c r="AF136" i="14"/>
  <c r="AF148" i="14" s="1"/>
  <c r="AB158" i="14"/>
  <c r="AB164" i="14" s="1"/>
  <c r="AF126" i="14"/>
  <c r="AB136" i="14"/>
  <c r="AB148" i="14" s="1"/>
  <c r="AF158" i="14"/>
  <c r="AF164" i="14" s="1"/>
  <c r="T164" i="19" l="1"/>
  <c r="W164" i="19" s="1"/>
  <c r="T8" i="19"/>
  <c r="T148" i="19"/>
  <c r="W148" i="19" s="1"/>
  <c r="T23" i="19"/>
  <c r="T26" i="19"/>
  <c r="T29" i="19"/>
  <c r="H150" i="14"/>
  <c r="L150" i="14"/>
  <c r="H136" i="14"/>
  <c r="L136" i="14"/>
  <c r="H145" i="14"/>
  <c r="L145" i="14"/>
  <c r="T38" i="19" l="1"/>
  <c r="H148" i="14"/>
  <c r="L148" i="14"/>
  <c r="L126" i="14" l="1"/>
  <c r="H126" i="14"/>
  <c r="L124" i="14" l="1"/>
  <c r="AH123" i="14"/>
  <c r="AG123" i="14"/>
  <c r="H124" i="14"/>
  <c r="L155" i="14"/>
  <c r="H155" i="14"/>
  <c r="H158" i="14"/>
  <c r="L158" i="14"/>
  <c r="FZ124" i="14" l="1"/>
  <c r="FZ123" i="14" s="1"/>
  <c r="FZ131" i="14" s="1"/>
  <c r="FF124" i="14"/>
  <c r="FF123" i="14" s="1"/>
  <c r="FF131" i="14" s="1"/>
  <c r="DT124" i="14"/>
  <c r="DT123" i="14" s="1"/>
  <c r="DT131" i="14" s="1"/>
  <c r="EM124" i="14"/>
  <c r="EM123" i="14" s="1"/>
  <c r="EM131" i="14" s="1"/>
  <c r="DA124" i="14"/>
  <c r="DA123" i="14" s="1"/>
  <c r="DA131" i="14" s="1"/>
  <c r="CH124" i="14"/>
  <c r="CH123" i="14" s="1"/>
  <c r="CH131" i="14" s="1"/>
  <c r="BO124" i="14"/>
  <c r="BO123" i="14" s="1"/>
  <c r="BO131" i="14" s="1"/>
  <c r="AV124" i="14"/>
  <c r="AV123" i="14" s="1"/>
  <c r="AV131" i="14" s="1"/>
  <c r="FJ124" i="14"/>
  <c r="FJ123" i="14" s="1"/>
  <c r="FJ131" i="14" s="1"/>
  <c r="GD124" i="14"/>
  <c r="GD123" i="14" s="1"/>
  <c r="GD131" i="14" s="1"/>
  <c r="EQ124" i="14"/>
  <c r="EQ123" i="14" s="1"/>
  <c r="EQ131" i="14" s="1"/>
  <c r="CL124" i="14"/>
  <c r="CL123" i="14" s="1"/>
  <c r="CL131" i="14" s="1"/>
  <c r="DE124" i="14"/>
  <c r="DE123" i="14" s="1"/>
  <c r="DE131" i="14" s="1"/>
  <c r="DX124" i="14"/>
  <c r="DX123" i="14" s="1"/>
  <c r="DX131" i="14" s="1"/>
  <c r="BS124" i="14"/>
  <c r="BS123" i="14" s="1"/>
  <c r="BS131" i="14" s="1"/>
  <c r="AZ124" i="14"/>
  <c r="AZ123" i="14" s="1"/>
  <c r="AZ131" i="14" s="1"/>
  <c r="AG131" i="14"/>
  <c r="GS124" i="14"/>
  <c r="GS123" i="14" s="1"/>
  <c r="GS131" i="14" s="1"/>
  <c r="L123" i="14"/>
  <c r="GW124" i="14"/>
  <c r="GW123" i="14" s="1"/>
  <c r="GW131" i="14" s="1"/>
  <c r="AF124" i="14"/>
  <c r="AF123" i="14" s="1"/>
  <c r="AH131" i="14"/>
  <c r="AI16" i="14"/>
  <c r="AI20" i="14"/>
  <c r="AB124" i="14"/>
  <c r="AB123" i="14" s="1"/>
  <c r="AC123" i="14"/>
  <c r="H123" i="14"/>
  <c r="L164" i="14"/>
  <c r="H164" i="14"/>
  <c r="L176" i="14"/>
  <c r="H176" i="14"/>
  <c r="L168" i="14"/>
  <c r="H168" i="14"/>
  <c r="AI39" i="14" l="1"/>
  <c r="AI93" i="14"/>
  <c r="AC131" i="14"/>
  <c r="AF131" i="14"/>
  <c r="AB131" i="14"/>
  <c r="H131" i="19"/>
  <c r="L173" i="14"/>
  <c r="L174" i="14"/>
  <c r="H174" i="14"/>
  <c r="H173" i="14"/>
  <c r="BR2" i="19"/>
  <c r="BI2" i="19"/>
  <c r="AZ2" i="19"/>
  <c r="R187" i="19"/>
  <c r="Q187" i="19"/>
  <c r="P187" i="19"/>
  <c r="O187" i="19"/>
  <c r="R186" i="19"/>
  <c r="Q186" i="19"/>
  <c r="P186" i="19"/>
  <c r="O186" i="19"/>
  <c r="R182" i="19"/>
  <c r="Q182" i="19"/>
  <c r="P182" i="19"/>
  <c r="O182" i="19"/>
  <c r="R181" i="19"/>
  <c r="Q181" i="19"/>
  <c r="P181" i="19"/>
  <c r="O181" i="19"/>
  <c r="R180" i="19"/>
  <c r="Q180" i="19"/>
  <c r="P180" i="19"/>
  <c r="O180" i="19"/>
  <c r="R178" i="19"/>
  <c r="Q178" i="19"/>
  <c r="P178" i="19"/>
  <c r="O178" i="19"/>
  <c r="R177" i="19"/>
  <c r="Q177" i="19"/>
  <c r="P177" i="19"/>
  <c r="O177" i="19"/>
  <c r="H176" i="19"/>
  <c r="F176" i="19"/>
  <c r="E176" i="19"/>
  <c r="R170" i="19"/>
  <c r="Q170" i="19"/>
  <c r="P170" i="19"/>
  <c r="O170" i="19"/>
  <c r="R169" i="19"/>
  <c r="Q169" i="19"/>
  <c r="P169" i="19"/>
  <c r="O169" i="19"/>
  <c r="H168" i="19"/>
  <c r="F168" i="19"/>
  <c r="E168" i="19"/>
  <c r="R162" i="19"/>
  <c r="Q162" i="19"/>
  <c r="P162" i="19"/>
  <c r="O162" i="19"/>
  <c r="R161" i="19"/>
  <c r="Q161" i="19"/>
  <c r="P161" i="19"/>
  <c r="O161" i="19"/>
  <c r="R160" i="19"/>
  <c r="Q160" i="19"/>
  <c r="P160" i="19"/>
  <c r="O160" i="19"/>
  <c r="R159" i="19"/>
  <c r="Q159" i="19"/>
  <c r="P159" i="19"/>
  <c r="O159" i="19"/>
  <c r="H158" i="19"/>
  <c r="G158" i="19"/>
  <c r="F158" i="19"/>
  <c r="E158" i="19"/>
  <c r="R156" i="19"/>
  <c r="R155" i="19" s="1"/>
  <c r="Q156" i="19"/>
  <c r="Q155" i="19" s="1"/>
  <c r="P156" i="19"/>
  <c r="P155" i="19" s="1"/>
  <c r="O156" i="19"/>
  <c r="O155" i="19" s="1"/>
  <c r="H155" i="19"/>
  <c r="G155" i="19"/>
  <c r="F155" i="19"/>
  <c r="E155" i="19"/>
  <c r="R152" i="19"/>
  <c r="Q152" i="19"/>
  <c r="P152" i="19"/>
  <c r="O152" i="19"/>
  <c r="R151" i="19"/>
  <c r="Q151" i="19"/>
  <c r="P151" i="19"/>
  <c r="O151" i="19"/>
  <c r="H150" i="19"/>
  <c r="G150" i="19"/>
  <c r="F150" i="19"/>
  <c r="E150" i="19"/>
  <c r="R146" i="19"/>
  <c r="R145" i="19" s="1"/>
  <c r="Q146" i="19"/>
  <c r="Q145" i="19" s="1"/>
  <c r="P146" i="19"/>
  <c r="P145" i="19" s="1"/>
  <c r="O146" i="19"/>
  <c r="O145" i="19" s="1"/>
  <c r="H145" i="19"/>
  <c r="G145" i="19"/>
  <c r="F145" i="19"/>
  <c r="E145" i="19"/>
  <c r="R143" i="19"/>
  <c r="Q143" i="19"/>
  <c r="P143" i="19"/>
  <c r="O143" i="19"/>
  <c r="R142" i="19"/>
  <c r="Q142" i="19"/>
  <c r="P142" i="19"/>
  <c r="O142" i="19"/>
  <c r="R141" i="19"/>
  <c r="Q141" i="19"/>
  <c r="P141" i="19"/>
  <c r="O141" i="19"/>
  <c r="R140" i="19"/>
  <c r="Q140" i="19"/>
  <c r="P140" i="19"/>
  <c r="O140" i="19"/>
  <c r="R139" i="19"/>
  <c r="Q139" i="19"/>
  <c r="P139" i="19"/>
  <c r="O139" i="19"/>
  <c r="R138" i="19"/>
  <c r="Q138" i="19"/>
  <c r="P138" i="19"/>
  <c r="O138" i="19"/>
  <c r="R137" i="19"/>
  <c r="Q137" i="19"/>
  <c r="P137" i="19"/>
  <c r="O137" i="19"/>
  <c r="H136" i="19"/>
  <c r="G136" i="19"/>
  <c r="F136" i="19"/>
  <c r="E136" i="19"/>
  <c r="R129" i="19"/>
  <c r="Q129" i="19"/>
  <c r="P129" i="19"/>
  <c r="O129" i="19"/>
  <c r="R128" i="19"/>
  <c r="Q128" i="19"/>
  <c r="P128" i="19"/>
  <c r="O128" i="19"/>
  <c r="R127" i="19"/>
  <c r="Q127" i="19"/>
  <c r="P127" i="19"/>
  <c r="O127" i="19"/>
  <c r="H126" i="19"/>
  <c r="G126" i="19"/>
  <c r="F126" i="19"/>
  <c r="F124" i="19" s="1"/>
  <c r="E126" i="19"/>
  <c r="Q124" i="19"/>
  <c r="Q123" i="19" s="1"/>
  <c r="O124" i="19"/>
  <c r="O123" i="19" s="1"/>
  <c r="G123" i="19"/>
  <c r="E123" i="19"/>
  <c r="R115" i="19"/>
  <c r="Q115" i="19"/>
  <c r="P115" i="19"/>
  <c r="O115" i="19"/>
  <c r="G114" i="19"/>
  <c r="E114" i="19"/>
  <c r="R113" i="19"/>
  <c r="Q113" i="19"/>
  <c r="P113" i="19"/>
  <c r="O113" i="19"/>
  <c r="G109" i="19"/>
  <c r="E109" i="19"/>
  <c r="R108" i="19"/>
  <c r="Q108" i="19"/>
  <c r="P108" i="19"/>
  <c r="O108" i="19"/>
  <c r="AT35" i="19"/>
  <c r="AR35" i="19"/>
  <c r="O190" i="19"/>
  <c r="AT19" i="19"/>
  <c r="AR19" i="19"/>
  <c r="CK109" i="19" l="1"/>
  <c r="BR109" i="19"/>
  <c r="BI109" i="19"/>
  <c r="CT109" i="19"/>
  <c r="CA109" i="19"/>
  <c r="AQ109" i="19"/>
  <c r="AZ109" i="19"/>
  <c r="AH109" i="19"/>
  <c r="Y109" i="19"/>
  <c r="CK168" i="19"/>
  <c r="CA168" i="19"/>
  <c r="CT168" i="19"/>
  <c r="BI168" i="19"/>
  <c r="BR168" i="19"/>
  <c r="AH168" i="19"/>
  <c r="AZ168" i="19"/>
  <c r="AQ168" i="19"/>
  <c r="Y168" i="19"/>
  <c r="CM109" i="19"/>
  <c r="CV109" i="19"/>
  <c r="CC109" i="19"/>
  <c r="BT109" i="19"/>
  <c r="BK109" i="19"/>
  <c r="BB109" i="19"/>
  <c r="AS109" i="19"/>
  <c r="AA109" i="19"/>
  <c r="AJ109" i="19"/>
  <c r="CM150" i="19"/>
  <c r="CC150" i="19"/>
  <c r="CV150" i="19"/>
  <c r="BT150" i="19"/>
  <c r="BK150" i="19"/>
  <c r="AS150" i="19"/>
  <c r="BB150" i="19"/>
  <c r="AJ150" i="19"/>
  <c r="AA150" i="19"/>
  <c r="CD168" i="19"/>
  <c r="CW168" i="19"/>
  <c r="CN168" i="19"/>
  <c r="BU168" i="19"/>
  <c r="BL168" i="19"/>
  <c r="BC168" i="19"/>
  <c r="AT168" i="19"/>
  <c r="AK168" i="19"/>
  <c r="AB168" i="19"/>
  <c r="CB168" i="19"/>
  <c r="CU168" i="19"/>
  <c r="CL168" i="19"/>
  <c r="BS168" i="19"/>
  <c r="BJ168" i="19"/>
  <c r="AI168" i="19"/>
  <c r="BA168" i="19"/>
  <c r="AR168" i="19"/>
  <c r="Z168" i="19"/>
  <c r="CA176" i="19"/>
  <c r="CT176" i="19"/>
  <c r="CK176" i="19"/>
  <c r="BR176" i="19"/>
  <c r="AH176" i="19"/>
  <c r="BI176" i="19"/>
  <c r="AZ176" i="19"/>
  <c r="AQ176" i="19"/>
  <c r="Y176" i="19"/>
  <c r="CB176" i="19"/>
  <c r="CU176" i="19"/>
  <c r="CL176" i="19"/>
  <c r="BS176" i="19"/>
  <c r="BJ176" i="19"/>
  <c r="BA176" i="19"/>
  <c r="AR176" i="19"/>
  <c r="AI176" i="19"/>
  <c r="Z176" i="19"/>
  <c r="CM114" i="19"/>
  <c r="CV114" i="19"/>
  <c r="CC114" i="19"/>
  <c r="BT114" i="19"/>
  <c r="BK114" i="19"/>
  <c r="BB114" i="19"/>
  <c r="AS114" i="19"/>
  <c r="AA114" i="19"/>
  <c r="AJ114" i="19"/>
  <c r="CL124" i="19"/>
  <c r="CL123" i="19" s="1"/>
  <c r="CL131" i="19" s="1"/>
  <c r="BJ124" i="19"/>
  <c r="BJ123" i="19" s="1"/>
  <c r="BJ131" i="19" s="1"/>
  <c r="CB124" i="19"/>
  <c r="CB123" i="19" s="1"/>
  <c r="CB131" i="19" s="1"/>
  <c r="BS124" i="19"/>
  <c r="BS123" i="19" s="1"/>
  <c r="BS131" i="19" s="1"/>
  <c r="CU124" i="19"/>
  <c r="CU123" i="19" s="1"/>
  <c r="CU131" i="19" s="1"/>
  <c r="BA124" i="19"/>
  <c r="BA123" i="19" s="1"/>
  <c r="BA131" i="19" s="1"/>
  <c r="AR124" i="19"/>
  <c r="AR123" i="19" s="1"/>
  <c r="AR131" i="19" s="1"/>
  <c r="AI124" i="19"/>
  <c r="AI123" i="19" s="1"/>
  <c r="AI131" i="19" s="1"/>
  <c r="Z124" i="19"/>
  <c r="Z123" i="19" s="1"/>
  <c r="Z131" i="19" s="1"/>
  <c r="CW176" i="19"/>
  <c r="CN176" i="19"/>
  <c r="CD176" i="19"/>
  <c r="BU176" i="19"/>
  <c r="BL176" i="19"/>
  <c r="AK176" i="19"/>
  <c r="BC176" i="19"/>
  <c r="AT176" i="19"/>
  <c r="AB176" i="19"/>
  <c r="CK114" i="19"/>
  <c r="BR114" i="19"/>
  <c r="BI114" i="19"/>
  <c r="CT114" i="19"/>
  <c r="CA114" i="19"/>
  <c r="AQ114" i="19"/>
  <c r="AZ114" i="19"/>
  <c r="AH114" i="19"/>
  <c r="Y114" i="19"/>
  <c r="O150" i="19"/>
  <c r="O109" i="19"/>
  <c r="P150" i="19"/>
  <c r="R150" i="19"/>
  <c r="Q109" i="19"/>
  <c r="H132" i="19"/>
  <c r="H124" i="19"/>
  <c r="G148" i="19"/>
  <c r="F164" i="19"/>
  <c r="R126" i="19"/>
  <c r="P136" i="19"/>
  <c r="P148" i="19" s="1"/>
  <c r="P126" i="19"/>
  <c r="R176" i="19"/>
  <c r="E164" i="19"/>
  <c r="H148" i="19"/>
  <c r="R136" i="19"/>
  <c r="Q158" i="19"/>
  <c r="Q164" i="19" s="1"/>
  <c r="Q126" i="19"/>
  <c r="Q131" i="19" s="1"/>
  <c r="E148" i="19"/>
  <c r="Q136" i="19"/>
  <c r="G131" i="19"/>
  <c r="H164" i="19"/>
  <c r="G164" i="19"/>
  <c r="R114" i="19"/>
  <c r="Q150" i="19"/>
  <c r="R158" i="19"/>
  <c r="O158" i="19"/>
  <c r="O164" i="19" s="1"/>
  <c r="Q176" i="19"/>
  <c r="O126" i="19"/>
  <c r="O131" i="19" s="1"/>
  <c r="F148" i="19"/>
  <c r="P158" i="19"/>
  <c r="P164" i="19" s="1"/>
  <c r="F173" i="19"/>
  <c r="O136" i="19"/>
  <c r="O148" i="19" s="1"/>
  <c r="E131" i="19"/>
  <c r="O194" i="19"/>
  <c r="Q194" i="19"/>
  <c r="Q190" i="19"/>
  <c r="Q114" i="19"/>
  <c r="O114" i="19"/>
  <c r="P124" i="19"/>
  <c r="P123" i="19" s="1"/>
  <c r="F123" i="19"/>
  <c r="P114" i="19"/>
  <c r="Q168" i="19"/>
  <c r="O168" i="19"/>
  <c r="H173" i="19"/>
  <c r="P168" i="19"/>
  <c r="F174" i="19"/>
  <c r="O176" i="19"/>
  <c r="R168" i="19"/>
  <c r="H174" i="19"/>
  <c r="P176" i="19"/>
  <c r="CN124" i="19" l="1"/>
  <c r="CN123" i="19" s="1"/>
  <c r="CN131" i="19" s="1"/>
  <c r="CW124" i="19"/>
  <c r="CW123" i="19" s="1"/>
  <c r="CW131" i="19" s="1"/>
  <c r="CD124" i="19"/>
  <c r="CD123" i="19" s="1"/>
  <c r="CD131" i="19" s="1"/>
  <c r="BU124" i="19"/>
  <c r="BU123" i="19" s="1"/>
  <c r="BU131" i="19" s="1"/>
  <c r="BC124" i="19"/>
  <c r="BC123" i="19" s="1"/>
  <c r="BC131" i="19" s="1"/>
  <c r="AT124" i="19"/>
  <c r="AT123" i="19" s="1"/>
  <c r="AT131" i="19" s="1"/>
  <c r="BL124" i="19"/>
  <c r="BL123" i="19" s="1"/>
  <c r="BL131" i="19" s="1"/>
  <c r="AK124" i="19"/>
  <c r="AK123" i="19" s="1"/>
  <c r="AK131" i="19" s="1"/>
  <c r="AB124" i="19"/>
  <c r="AB123" i="19" s="1"/>
  <c r="AB131" i="19" s="1"/>
  <c r="CQ39" i="21"/>
  <c r="T123" i="21"/>
  <c r="W123" i="21" s="1"/>
  <c r="H123" i="21"/>
  <c r="R124" i="21"/>
  <c r="R123" i="21" s="1"/>
  <c r="R148" i="19"/>
  <c r="R164" i="19"/>
  <c r="Q148" i="19"/>
  <c r="P131" i="19"/>
  <c r="H131" i="21" l="1"/>
  <c r="T16" i="21"/>
  <c r="T20" i="21"/>
  <c r="T131" i="21"/>
  <c r="W131" i="21" s="1"/>
  <c r="CZ16" i="21"/>
  <c r="CZ20" i="21"/>
  <c r="CZ39" i="21"/>
  <c r="BE16" i="21"/>
  <c r="BE20" i="21"/>
  <c r="BE39" i="21"/>
  <c r="T20" i="19"/>
  <c r="T16" i="19"/>
  <c r="CP39" i="19"/>
  <c r="R131" i="21"/>
  <c r="H132" i="21" l="1"/>
  <c r="T39" i="21"/>
  <c r="T93" i="21"/>
  <c r="T39" i="19"/>
  <c r="T93" i="19"/>
  <c r="Q118" i="19" l="1"/>
  <c r="Q117" i="19"/>
  <c r="E96" i="19"/>
  <c r="E104" i="19" s="1"/>
  <c r="O117" i="19"/>
  <c r="O118" i="19"/>
  <c r="G96" i="19"/>
  <c r="G104" i="19" s="1"/>
  <c r="AR67" i="19" l="1"/>
  <c r="AR68" i="19" s="1"/>
  <c r="AR68" i="21"/>
  <c r="AT67" i="19"/>
  <c r="AT68" i="19" s="1"/>
  <c r="AT68" i="21"/>
  <c r="Z87" i="19" l="1"/>
  <c r="CL10" i="19"/>
  <c r="CL7" i="19"/>
  <c r="P15" i="19"/>
  <c r="P18" i="19"/>
  <c r="P25" i="19"/>
  <c r="P33" i="19"/>
  <c r="P42" i="19"/>
  <c r="P44" i="19"/>
  <c r="P49" i="19"/>
  <c r="P52" i="19"/>
  <c r="P59" i="19"/>
  <c r="P66" i="19"/>
  <c r="P72" i="19"/>
  <c r="P74" i="19"/>
  <c r="P77" i="19"/>
  <c r="P79" i="19"/>
  <c r="P81" i="19"/>
  <c r="P87" i="19"/>
  <c r="AI14" i="19"/>
  <c r="AI22" i="19"/>
  <c r="AI190" i="19" s="1"/>
  <c r="AI34" i="19"/>
  <c r="AI47" i="19"/>
  <c r="AI57" i="19"/>
  <c r="AI67" i="19"/>
  <c r="AI76" i="19"/>
  <c r="AI80" i="19"/>
  <c r="BS10" i="19"/>
  <c r="BS7" i="19"/>
  <c r="Z14" i="19"/>
  <c r="Z22" i="19"/>
  <c r="Z190" i="19" s="1"/>
  <c r="Z34" i="19"/>
  <c r="Z47" i="19"/>
  <c r="Z57" i="19"/>
  <c r="Z67" i="19"/>
  <c r="Z76" i="19"/>
  <c r="Z80" i="19"/>
  <c r="BS15" i="19"/>
  <c r="BS18" i="19"/>
  <c r="BS25" i="19"/>
  <c r="BS194" i="19" s="1"/>
  <c r="BS33" i="19"/>
  <c r="BS42" i="19"/>
  <c r="BS44" i="19"/>
  <c r="BS49" i="19"/>
  <c r="BS52" i="19"/>
  <c r="BS59" i="19"/>
  <c r="BS66" i="19"/>
  <c r="BS72" i="19"/>
  <c r="BS74" i="19"/>
  <c r="BS77" i="19"/>
  <c r="BS79" i="19"/>
  <c r="BS81" i="19"/>
  <c r="BS87" i="19"/>
  <c r="AI7" i="19"/>
  <c r="AI15" i="19"/>
  <c r="AI25" i="19"/>
  <c r="AI194" i="19" s="1"/>
  <c r="AI42" i="19"/>
  <c r="AI49" i="19"/>
  <c r="AI59" i="19"/>
  <c r="AI72" i="19"/>
  <c r="AI77" i="19"/>
  <c r="AI81" i="19"/>
  <c r="P10" i="19"/>
  <c r="P7" i="19"/>
  <c r="CL15" i="19"/>
  <c r="CL18" i="19"/>
  <c r="CL25" i="19"/>
  <c r="CL194" i="19" s="1"/>
  <c r="CL33" i="19"/>
  <c r="CL42" i="19"/>
  <c r="CL44" i="19"/>
  <c r="CL49" i="19"/>
  <c r="CL52" i="19"/>
  <c r="CL59" i="19"/>
  <c r="CL66" i="19"/>
  <c r="CL72" i="19"/>
  <c r="CL74" i="19"/>
  <c r="CL77" i="19"/>
  <c r="CL79" i="19"/>
  <c r="CL81" i="19"/>
  <c r="CL87" i="19"/>
  <c r="Z7" i="19"/>
  <c r="Z15" i="19"/>
  <c r="Z25" i="19"/>
  <c r="Z194" i="19" s="1"/>
  <c r="Z42" i="19"/>
  <c r="Z49" i="19"/>
  <c r="Z59" i="19"/>
  <c r="Z72" i="19"/>
  <c r="Z77" i="19"/>
  <c r="Z81" i="19"/>
  <c r="CL9" i="19"/>
  <c r="P14" i="19"/>
  <c r="P17" i="19"/>
  <c r="P22" i="19"/>
  <c r="P31" i="19"/>
  <c r="P34" i="19"/>
  <c r="P43" i="19"/>
  <c r="P47" i="19"/>
  <c r="P51" i="19"/>
  <c r="P57" i="19"/>
  <c r="P60" i="19"/>
  <c r="P67" i="19"/>
  <c r="P73" i="19"/>
  <c r="P76" i="19"/>
  <c r="P78" i="19"/>
  <c r="P80" i="19"/>
  <c r="P84" i="19"/>
  <c r="AI9" i="19"/>
  <c r="AI17" i="19"/>
  <c r="AI31" i="19"/>
  <c r="AI43" i="19"/>
  <c r="AI51" i="19"/>
  <c r="AI60" i="19"/>
  <c r="AI73" i="19"/>
  <c r="AI78" i="19"/>
  <c r="AI84" i="19"/>
  <c r="Z60" i="19"/>
  <c r="Z73" i="19"/>
  <c r="Z78" i="19"/>
  <c r="Z84" i="19"/>
  <c r="BS9" i="19"/>
  <c r="Z9" i="19"/>
  <c r="Z31" i="19"/>
  <c r="Z51" i="19"/>
  <c r="BS14" i="19"/>
  <c r="BS17" i="19"/>
  <c r="BS22" i="19"/>
  <c r="BS190" i="19" s="1"/>
  <c r="BS31" i="19"/>
  <c r="BS34" i="19"/>
  <c r="BS43" i="19"/>
  <c r="BS47" i="19"/>
  <c r="BS51" i="19"/>
  <c r="BS57" i="19"/>
  <c r="BS60" i="19"/>
  <c r="BS67" i="19"/>
  <c r="BS73" i="19"/>
  <c r="BS76" i="19"/>
  <c r="BS78" i="19"/>
  <c r="BS80" i="19"/>
  <c r="BS84" i="19"/>
  <c r="AI10" i="19"/>
  <c r="AI18" i="19"/>
  <c r="AI33" i="19"/>
  <c r="AI44" i="19"/>
  <c r="AI52" i="19"/>
  <c r="AI66" i="19"/>
  <c r="AI74" i="19"/>
  <c r="AI79" i="19"/>
  <c r="AI87" i="19"/>
  <c r="Z17" i="19"/>
  <c r="Z43" i="19"/>
  <c r="P9" i="19"/>
  <c r="CL14" i="19"/>
  <c r="CL17" i="19"/>
  <c r="CL22" i="19"/>
  <c r="CL190" i="19" s="1"/>
  <c r="CL31" i="19"/>
  <c r="CL34" i="19"/>
  <c r="CL43" i="19"/>
  <c r="CL47" i="19"/>
  <c r="CL51" i="19"/>
  <c r="CL57" i="19"/>
  <c r="CL60" i="19"/>
  <c r="CL67" i="19"/>
  <c r="CL73" i="19"/>
  <c r="CL76" i="19"/>
  <c r="CL78" i="19"/>
  <c r="CL80" i="19"/>
  <c r="CL84" i="19"/>
  <c r="Z10" i="19"/>
  <c r="Z18" i="19"/>
  <c r="Z33" i="19"/>
  <c r="Z44" i="19"/>
  <c r="Z52" i="19"/>
  <c r="Z66" i="19"/>
  <c r="Z74" i="19"/>
  <c r="Z79" i="19"/>
  <c r="P82" i="19" l="1"/>
  <c r="AI82" i="19"/>
  <c r="CL82" i="19"/>
  <c r="BS82" i="19"/>
  <c r="Z82" i="19"/>
  <c r="P5" i="19"/>
  <c r="P6" i="19" s="1"/>
  <c r="BJ59" i="19"/>
  <c r="CB59" i="19" s="1"/>
  <c r="BJ31" i="19"/>
  <c r="CB31" i="19" s="1"/>
  <c r="BJ15" i="19"/>
  <c r="CB15" i="19" s="1"/>
  <c r="Z5" i="19"/>
  <c r="BJ84" i="19"/>
  <c r="CB84" i="19" s="1"/>
  <c r="BS5" i="19"/>
  <c r="AI5" i="19"/>
  <c r="BJ60" i="19"/>
  <c r="CB60" i="19" s="1"/>
  <c r="BJ81" i="19"/>
  <c r="CB81" i="19" s="1"/>
  <c r="BJ49" i="19"/>
  <c r="CB49" i="19" s="1"/>
  <c r="BJ87" i="19"/>
  <c r="CB87" i="19" s="1"/>
  <c r="BJ43" i="19"/>
  <c r="CB43" i="19" s="1"/>
  <c r="BJ79" i="19"/>
  <c r="CB79" i="19" s="1"/>
  <c r="BJ44" i="19"/>
  <c r="CB44" i="19" s="1"/>
  <c r="BJ78" i="19"/>
  <c r="CB78" i="19" s="1"/>
  <c r="BJ22" i="19"/>
  <c r="BJ80" i="19"/>
  <c r="CB80" i="19" s="1"/>
  <c r="BJ77" i="19"/>
  <c r="CB77" i="19" s="1"/>
  <c r="BJ42" i="19"/>
  <c r="CB42" i="19" s="1"/>
  <c r="BJ67" i="19"/>
  <c r="CB67" i="19" s="1"/>
  <c r="BJ5" i="19"/>
  <c r="CL5" i="19"/>
  <c r="BJ73" i="19"/>
  <c r="CB73" i="19" s="1"/>
  <c r="BJ74" i="19"/>
  <c r="CB74" i="19" s="1"/>
  <c r="BJ33" i="19"/>
  <c r="CB33" i="19" s="1"/>
  <c r="BJ51" i="19"/>
  <c r="CB51" i="19" s="1"/>
  <c r="BJ57" i="19"/>
  <c r="CB57" i="19" s="1"/>
  <c r="BJ17" i="19"/>
  <c r="CB17" i="19" s="1"/>
  <c r="BJ7" i="19"/>
  <c r="CB7" i="19" s="1"/>
  <c r="BJ72" i="19"/>
  <c r="CB72" i="19" s="1"/>
  <c r="BJ25" i="19"/>
  <c r="BJ34" i="19"/>
  <c r="CB34" i="19" s="1"/>
  <c r="BJ76" i="19"/>
  <c r="CB76" i="19" s="1"/>
  <c r="BJ52" i="19"/>
  <c r="CB52" i="19" s="1"/>
  <c r="BJ9" i="19"/>
  <c r="CB9" i="19" s="1"/>
  <c r="BJ47" i="19"/>
  <c r="CB47" i="19" s="1"/>
  <c r="BJ10" i="19"/>
  <c r="CB10" i="19" s="1"/>
  <c r="BJ66" i="19"/>
  <c r="CB66" i="19" s="1"/>
  <c r="BJ18" i="19"/>
  <c r="CB18" i="19" s="1"/>
  <c r="BJ14" i="19"/>
  <c r="CB14" i="19" s="1"/>
  <c r="BJ194" i="19" l="1"/>
  <c r="CB25" i="19"/>
  <c r="CB194" i="19" s="1"/>
  <c r="BJ190" i="19"/>
  <c r="CB22" i="19"/>
  <c r="CB190" i="19" s="1"/>
  <c r="BJ82" i="19"/>
  <c r="F73" i="19"/>
  <c r="F81" i="19"/>
  <c r="F76" i="19"/>
  <c r="F87" i="19"/>
  <c r="F72" i="19"/>
  <c r="F42" i="19"/>
  <c r="F171" i="19" s="1"/>
  <c r="F43" i="19"/>
  <c r="F15" i="19"/>
  <c r="F47" i="19"/>
  <c r="F7" i="19"/>
  <c r="F8" i="19" s="1"/>
  <c r="F52" i="19"/>
  <c r="F5" i="19"/>
  <c r="F6" i="19" s="1"/>
  <c r="F33" i="19"/>
  <c r="F77" i="19"/>
  <c r="F78" i="19"/>
  <c r="F59" i="19"/>
  <c r="F74" i="19"/>
  <c r="F44" i="19"/>
  <c r="F80" i="19"/>
  <c r="F18" i="19"/>
  <c r="F25" i="19"/>
  <c r="F194" i="19" s="1"/>
  <c r="F79" i="19"/>
  <c r="F9" i="19"/>
  <c r="F66" i="19"/>
  <c r="F22" i="19"/>
  <c r="F190" i="19" s="1"/>
  <c r="F10" i="19"/>
  <c r="F60" i="19"/>
  <c r="F51" i="19"/>
  <c r="F57" i="19"/>
  <c r="F34" i="19"/>
  <c r="F67" i="19"/>
  <c r="F31" i="19"/>
  <c r="F49" i="19"/>
  <c r="F84" i="19"/>
  <c r="F17" i="19"/>
  <c r="F14" i="19"/>
  <c r="BA18" i="19"/>
  <c r="CU18" i="19" s="1"/>
  <c r="BA67" i="19"/>
  <c r="BA80" i="19"/>
  <c r="Z68" i="19"/>
  <c r="BA74" i="19"/>
  <c r="CL68" i="19"/>
  <c r="CL61" i="19"/>
  <c r="BA5" i="19"/>
  <c r="BA6" i="19" s="1"/>
  <c r="Z61" i="19"/>
  <c r="BA47" i="19"/>
  <c r="AI68" i="19"/>
  <c r="BA34" i="19"/>
  <c r="CU34" i="19" s="1"/>
  <c r="CL35" i="19"/>
  <c r="BS35" i="19"/>
  <c r="Z45" i="19"/>
  <c r="Z54" i="19" s="1"/>
  <c r="BA17" i="19"/>
  <c r="BA49" i="19"/>
  <c r="BA57" i="19"/>
  <c r="AI35" i="19"/>
  <c r="Z35" i="19"/>
  <c r="BS68" i="19"/>
  <c r="BA79" i="19"/>
  <c r="Z23" i="19"/>
  <c r="Z28" i="19"/>
  <c r="Z29" i="19" s="1"/>
  <c r="BA77" i="19"/>
  <c r="BJ61" i="19"/>
  <c r="BA14" i="19"/>
  <c r="P19" i="19"/>
  <c r="P16" i="19"/>
  <c r="BA60" i="19"/>
  <c r="BS19" i="19"/>
  <c r="P8" i="19"/>
  <c r="P11" i="19"/>
  <c r="P12" i="19" s="1"/>
  <c r="BA81" i="19"/>
  <c r="AI45" i="19"/>
  <c r="AI54" i="19" s="1"/>
  <c r="AI11" i="19"/>
  <c r="AI12" i="19" s="1"/>
  <c r="AI6" i="19"/>
  <c r="AI26" i="19"/>
  <c r="Z26" i="19"/>
  <c r="Z11" i="19"/>
  <c r="Z12" i="19" s="1"/>
  <c r="Z6" i="19"/>
  <c r="AI16" i="19"/>
  <c r="AI19" i="19"/>
  <c r="Z16" i="19"/>
  <c r="Z19" i="19"/>
  <c r="CL64" i="19"/>
  <c r="CL45" i="19"/>
  <c r="CL54" i="19" s="1"/>
  <c r="BA10" i="19"/>
  <c r="BJ28" i="19"/>
  <c r="BS11" i="19"/>
  <c r="AI61" i="19"/>
  <c r="CL26" i="19"/>
  <c r="BJ19" i="19"/>
  <c r="P194" i="19"/>
  <c r="BA25" i="19"/>
  <c r="BA194" i="19" s="1"/>
  <c r="P26" i="19"/>
  <c r="P190" i="19"/>
  <c r="P28" i="19"/>
  <c r="P29" i="19" s="1"/>
  <c r="BA22" i="19"/>
  <c r="BA190" i="19" s="1"/>
  <c r="P23" i="19"/>
  <c r="BA73" i="19"/>
  <c r="BS28" i="19"/>
  <c r="BA76" i="19"/>
  <c r="BA43" i="19"/>
  <c r="CL6" i="19"/>
  <c r="CL11" i="19"/>
  <c r="CL12" i="19" s="1"/>
  <c r="CL28" i="19"/>
  <c r="CL29" i="19" s="1"/>
  <c r="CL23" i="19"/>
  <c r="CL19" i="19"/>
  <c r="BA59" i="19"/>
  <c r="P61" i="19"/>
  <c r="BA84" i="19"/>
  <c r="BJ68" i="19"/>
  <c r="BA52" i="19"/>
  <c r="BJ45" i="19"/>
  <c r="BJ53" i="19" s="1"/>
  <c r="BJ64" i="19"/>
  <c r="BA44" i="19"/>
  <c r="BA78" i="19"/>
  <c r="BA87" i="19"/>
  <c r="BA51" i="19"/>
  <c r="BA66" i="19"/>
  <c r="P68" i="19"/>
  <c r="AI28" i="19"/>
  <c r="AI29" i="19" s="1"/>
  <c r="AI23" i="19"/>
  <c r="BA72" i="19"/>
  <c r="BJ11" i="19"/>
  <c r="CB5" i="19"/>
  <c r="P45" i="19"/>
  <c r="P54" i="19" s="1"/>
  <c r="BA42" i="19"/>
  <c r="BS45" i="19"/>
  <c r="BS54" i="19" s="1"/>
  <c r="BS64" i="19"/>
  <c r="BA33" i="19"/>
  <c r="P35" i="19"/>
  <c r="CB35" i="19"/>
  <c r="BJ35" i="19"/>
  <c r="BS61" i="19"/>
  <c r="BS62" i="19" s="1"/>
  <c r="BA15" i="19"/>
  <c r="F82" i="19" l="1"/>
  <c r="BA82" i="19"/>
  <c r="CB82" i="19"/>
  <c r="CL63" i="19"/>
  <c r="F23" i="19"/>
  <c r="F16" i="19"/>
  <c r="F28" i="19"/>
  <c r="F29" i="19" s="1"/>
  <c r="F26" i="19"/>
  <c r="F45" i="19"/>
  <c r="F50" i="19" s="1"/>
  <c r="AI36" i="19"/>
  <c r="F64" i="19"/>
  <c r="F35" i="19"/>
  <c r="CU15" i="19"/>
  <c r="CL36" i="19"/>
  <c r="BJ36" i="19"/>
  <c r="BS36" i="19"/>
  <c r="F68" i="19"/>
  <c r="F61" i="19"/>
  <c r="F19" i="19"/>
  <c r="F20" i="19" s="1"/>
  <c r="F11" i="19"/>
  <c r="F12" i="19" s="1"/>
  <c r="CU67" i="19"/>
  <c r="CU74" i="19"/>
  <c r="CU73" i="19"/>
  <c r="CU79" i="19"/>
  <c r="CU44" i="19"/>
  <c r="CU52" i="19"/>
  <c r="BA61" i="19"/>
  <c r="Z63" i="19"/>
  <c r="CU80" i="19"/>
  <c r="CB11" i="19"/>
  <c r="CU57" i="19"/>
  <c r="CU47" i="19"/>
  <c r="CU77" i="19"/>
  <c r="BS63" i="19"/>
  <c r="CU51" i="19"/>
  <c r="CU43" i="19"/>
  <c r="CU49" i="19"/>
  <c r="P63" i="19"/>
  <c r="CU17" i="19"/>
  <c r="CU76" i="19"/>
  <c r="CB68" i="19"/>
  <c r="CU78" i="19"/>
  <c r="CU5" i="19"/>
  <c r="CU6" i="19" s="1"/>
  <c r="CU72" i="19"/>
  <c r="CB28" i="19"/>
  <c r="BA26" i="19"/>
  <c r="CU25" i="19"/>
  <c r="CU194" i="19" s="1"/>
  <c r="CU84" i="19"/>
  <c r="AI20" i="19"/>
  <c r="CU87" i="19"/>
  <c r="BJ48" i="19"/>
  <c r="BJ54" i="19"/>
  <c r="BJ63" i="19" s="1"/>
  <c r="BJ46" i="19"/>
  <c r="BJ50" i="19"/>
  <c r="CU42" i="19"/>
  <c r="BA45" i="19"/>
  <c r="BA54" i="19" s="1"/>
  <c r="CU10" i="19"/>
  <c r="CU59" i="19"/>
  <c r="CB61" i="19"/>
  <c r="CU33" i="19"/>
  <c r="CU35" i="19" s="1"/>
  <c r="BA35" i="19"/>
  <c r="P20" i="19"/>
  <c r="P36" i="19"/>
  <c r="CB64" i="19"/>
  <c r="CB45" i="19"/>
  <c r="CB48" i="19" s="1"/>
  <c r="Z20" i="19"/>
  <c r="Z36" i="19"/>
  <c r="BA16" i="19"/>
  <c r="BA19" i="19"/>
  <c r="AI63" i="19"/>
  <c r="CU66" i="19"/>
  <c r="BA68" i="19"/>
  <c r="CU60" i="19"/>
  <c r="CU22" i="19"/>
  <c r="CU190" i="19" s="1"/>
  <c r="BA23" i="19"/>
  <c r="BA28" i="19"/>
  <c r="BA29" i="19" s="1"/>
  <c r="CU14" i="19"/>
  <c r="CB19" i="19"/>
  <c r="CU81" i="19"/>
  <c r="CU82" i="19" l="1"/>
  <c r="F46" i="19"/>
  <c r="CB36" i="19"/>
  <c r="F48" i="19"/>
  <c r="F54" i="19"/>
  <c r="F63" i="19" s="1"/>
  <c r="F36" i="19"/>
  <c r="F37" i="19" s="1"/>
  <c r="CU68" i="19"/>
  <c r="BA63" i="19"/>
  <c r="CU61" i="19"/>
  <c r="CU26" i="19"/>
  <c r="BS83" i="19"/>
  <c r="BS70" i="19"/>
  <c r="BS75" i="19" s="1"/>
  <c r="P83" i="19"/>
  <c r="P70" i="19"/>
  <c r="P37" i="19"/>
  <c r="CB50" i="19"/>
  <c r="CB54" i="19"/>
  <c r="CB63" i="19" s="1"/>
  <c r="CB46" i="19"/>
  <c r="CL37" i="19"/>
  <c r="CL83" i="19"/>
  <c r="CL70" i="19"/>
  <c r="BJ55" i="19"/>
  <c r="Z83" i="19"/>
  <c r="Z37" i="19"/>
  <c r="Z70" i="19"/>
  <c r="Z75" i="19" s="1"/>
  <c r="CU28" i="19"/>
  <c r="CU29" i="19" s="1"/>
  <c r="CU23" i="19"/>
  <c r="CU19" i="19"/>
  <c r="CU16" i="19"/>
  <c r="BA20" i="19"/>
  <c r="CU64" i="19"/>
  <c r="CU45" i="19"/>
  <c r="AI70" i="19"/>
  <c r="AI75" i="19" s="1"/>
  <c r="AI83" i="19"/>
  <c r="AI37" i="19"/>
  <c r="BJ70" i="19"/>
  <c r="BJ75" i="19" s="1"/>
  <c r="BJ83" i="19"/>
  <c r="AB60" i="19"/>
  <c r="AB81" i="19"/>
  <c r="P75" i="19" l="1"/>
  <c r="F70" i="19"/>
  <c r="F83" i="19"/>
  <c r="F86" i="19" s="1"/>
  <c r="CL38" i="19"/>
  <c r="CL39" i="19"/>
  <c r="Z39" i="19"/>
  <c r="Z38" i="19"/>
  <c r="CU46" i="19"/>
  <c r="CU54" i="19"/>
  <c r="CU63" i="19" s="1"/>
  <c r="CU48" i="19"/>
  <c r="CU50" i="19"/>
  <c r="CL86" i="19"/>
  <c r="CL85" i="19"/>
  <c r="F39" i="19"/>
  <c r="F38" i="19"/>
  <c r="Z86" i="19"/>
  <c r="Z85" i="19"/>
  <c r="BJ86" i="19"/>
  <c r="BJ85" i="19"/>
  <c r="AI39" i="19"/>
  <c r="AI38" i="19"/>
  <c r="AI86" i="19"/>
  <c r="AI85" i="19"/>
  <c r="CU20" i="19"/>
  <c r="P39" i="19"/>
  <c r="P38" i="19"/>
  <c r="BS86" i="19"/>
  <c r="BS85" i="19"/>
  <c r="CB83" i="19"/>
  <c r="CB70" i="19"/>
  <c r="CB75" i="19" s="1"/>
  <c r="P86" i="19"/>
  <c r="P85" i="19"/>
  <c r="AK84" i="19"/>
  <c r="BU25" i="19"/>
  <c r="BU194" i="19" s="1"/>
  <c r="BU59" i="19"/>
  <c r="BU79" i="19"/>
  <c r="AB43" i="19"/>
  <c r="R10" i="19"/>
  <c r="R7" i="19"/>
  <c r="CN15" i="19"/>
  <c r="CN18" i="19"/>
  <c r="CN25" i="19"/>
  <c r="CN194" i="19" s="1"/>
  <c r="CN33" i="19"/>
  <c r="CN42" i="19"/>
  <c r="CN44" i="19"/>
  <c r="CN49" i="19"/>
  <c r="CN52" i="19"/>
  <c r="CN59" i="19"/>
  <c r="CN66" i="19"/>
  <c r="CN72" i="19"/>
  <c r="CN74" i="19"/>
  <c r="CN77" i="19"/>
  <c r="CN79" i="19"/>
  <c r="CN81" i="19"/>
  <c r="CN87" i="19"/>
  <c r="AK10" i="19"/>
  <c r="AK18" i="19"/>
  <c r="AK33" i="19"/>
  <c r="AK44" i="19"/>
  <c r="AK52" i="19"/>
  <c r="AK66" i="19"/>
  <c r="AK74" i="19"/>
  <c r="AK79" i="19"/>
  <c r="AK87" i="19"/>
  <c r="BU7" i="19"/>
  <c r="AK51" i="19"/>
  <c r="BU33" i="19"/>
  <c r="BU72" i="19"/>
  <c r="AB9" i="19"/>
  <c r="AB51" i="19"/>
  <c r="CN9" i="19"/>
  <c r="R14" i="19"/>
  <c r="R17" i="19"/>
  <c r="R22" i="19"/>
  <c r="R31" i="19"/>
  <c r="R34" i="19"/>
  <c r="R43" i="19"/>
  <c r="R47" i="19"/>
  <c r="R51" i="19"/>
  <c r="R57" i="19"/>
  <c r="R60" i="19"/>
  <c r="R67" i="19"/>
  <c r="R73" i="19"/>
  <c r="R76" i="19"/>
  <c r="R78" i="19"/>
  <c r="R80" i="19"/>
  <c r="R84" i="19"/>
  <c r="AB10" i="19"/>
  <c r="AB18" i="19"/>
  <c r="AB33" i="19"/>
  <c r="AB44" i="19"/>
  <c r="AB52" i="19"/>
  <c r="AB66" i="19"/>
  <c r="AB74" i="19"/>
  <c r="AB79" i="19"/>
  <c r="AB87" i="19"/>
  <c r="AK17" i="19"/>
  <c r="AK60" i="19"/>
  <c r="BU18" i="19"/>
  <c r="BU52" i="19"/>
  <c r="BU77" i="19"/>
  <c r="AB31" i="19"/>
  <c r="AB73" i="19"/>
  <c r="BU9" i="19"/>
  <c r="AK14" i="19"/>
  <c r="AK22" i="19"/>
  <c r="AK190" i="19" s="1"/>
  <c r="AK34" i="19"/>
  <c r="AK47" i="19"/>
  <c r="AK57" i="19"/>
  <c r="AK67" i="19"/>
  <c r="AK76" i="19"/>
  <c r="AK80" i="19"/>
  <c r="BU10" i="19"/>
  <c r="AK31" i="19"/>
  <c r="AK73" i="19"/>
  <c r="BU15" i="19"/>
  <c r="BU49" i="19"/>
  <c r="BU74" i="19"/>
  <c r="AB17" i="19"/>
  <c r="AB78" i="19"/>
  <c r="BU14" i="19"/>
  <c r="BU17" i="19"/>
  <c r="BU22" i="19"/>
  <c r="BU190" i="19" s="1"/>
  <c r="BU31" i="19"/>
  <c r="BU34" i="19"/>
  <c r="BU43" i="19"/>
  <c r="BU47" i="19"/>
  <c r="BU51" i="19"/>
  <c r="BU57" i="19"/>
  <c r="BU60" i="19"/>
  <c r="BU67" i="19"/>
  <c r="BU73" i="19"/>
  <c r="BU76" i="19"/>
  <c r="BU78" i="19"/>
  <c r="BU80" i="19"/>
  <c r="BU84" i="19"/>
  <c r="AB14" i="19"/>
  <c r="AB22" i="19"/>
  <c r="AB190" i="19" s="1"/>
  <c r="AB34" i="19"/>
  <c r="AB47" i="19"/>
  <c r="AB57" i="19"/>
  <c r="AB67" i="19"/>
  <c r="AB76" i="19"/>
  <c r="AB80" i="19"/>
  <c r="AK9" i="19"/>
  <c r="AK78" i="19"/>
  <c r="BU44" i="19"/>
  <c r="BU81" i="19"/>
  <c r="AB84" i="19"/>
  <c r="R9" i="19"/>
  <c r="CN14" i="19"/>
  <c r="CN17" i="19"/>
  <c r="CN22" i="19"/>
  <c r="CN190" i="19" s="1"/>
  <c r="CN31" i="19"/>
  <c r="CN34" i="19"/>
  <c r="CN43" i="19"/>
  <c r="CN47" i="19"/>
  <c r="CN51" i="19"/>
  <c r="CN57" i="19"/>
  <c r="CN60" i="19"/>
  <c r="CN67" i="19"/>
  <c r="CN73" i="19"/>
  <c r="CN76" i="19"/>
  <c r="CN78" i="19"/>
  <c r="CN80" i="19"/>
  <c r="CN84" i="19"/>
  <c r="AK7" i="19"/>
  <c r="AK15" i="19"/>
  <c r="AK25" i="19"/>
  <c r="AK194" i="19" s="1"/>
  <c r="AK42" i="19"/>
  <c r="AK49" i="19"/>
  <c r="AK59" i="19"/>
  <c r="AK72" i="19"/>
  <c r="AK77" i="19"/>
  <c r="AK81" i="19"/>
  <c r="AK43" i="19"/>
  <c r="BU42" i="19"/>
  <c r="BU66" i="19"/>
  <c r="BU87" i="19"/>
  <c r="CN10" i="19"/>
  <c r="CN7" i="19"/>
  <c r="R15" i="19"/>
  <c r="R18" i="19"/>
  <c r="R25" i="19"/>
  <c r="R33" i="19"/>
  <c r="R42" i="19"/>
  <c r="R44" i="19"/>
  <c r="R49" i="19"/>
  <c r="R52" i="19"/>
  <c r="R59" i="19"/>
  <c r="R66" i="19"/>
  <c r="R72" i="19"/>
  <c r="R74" i="19"/>
  <c r="R77" i="19"/>
  <c r="R79" i="19"/>
  <c r="R81" i="19"/>
  <c r="R87" i="19"/>
  <c r="AB7" i="19"/>
  <c r="AB15" i="19"/>
  <c r="AB25" i="19"/>
  <c r="AB194" i="19" s="1"/>
  <c r="AB42" i="19"/>
  <c r="AB49" i="19"/>
  <c r="AB59" i="19"/>
  <c r="AB72" i="19"/>
  <c r="AB77" i="19"/>
  <c r="AB82" i="19" l="1"/>
  <c r="AK82" i="19"/>
  <c r="F75" i="19"/>
  <c r="GE190" i="14"/>
  <c r="GE192" i="14" s="1"/>
  <c r="GE194" i="14"/>
  <c r="GE196" i="14" s="1"/>
  <c r="BE10" i="19"/>
  <c r="CY10" i="19" s="1"/>
  <c r="BE78" i="19"/>
  <c r="CY78" i="19" s="1"/>
  <c r="BE57" i="19"/>
  <c r="CY57" i="19" s="1"/>
  <c r="BE34" i="19"/>
  <c r="CY34" i="19" s="1"/>
  <c r="BE74" i="19"/>
  <c r="AM35" i="19"/>
  <c r="BE51" i="19"/>
  <c r="CY51" i="19" s="1"/>
  <c r="BE60" i="19"/>
  <c r="CY60" i="19" s="1"/>
  <c r="BE49" i="19"/>
  <c r="CY49" i="19" s="1"/>
  <c r="BE52" i="19"/>
  <c r="CY52" i="19" s="1"/>
  <c r="BE9" i="19"/>
  <c r="CY9" i="19" s="1"/>
  <c r="BE80" i="19"/>
  <c r="CY80" i="19" s="1"/>
  <c r="BE44" i="19"/>
  <c r="CY44" i="19" s="1"/>
  <c r="BE81" i="19"/>
  <c r="BE67" i="19"/>
  <c r="CY67" i="19" s="1"/>
  <c r="AM61" i="19"/>
  <c r="BE73" i="19"/>
  <c r="CY73" i="19" s="1"/>
  <c r="F85" i="19"/>
  <c r="DY79" i="14"/>
  <c r="FK79" i="14" s="1"/>
  <c r="DZ79" i="14"/>
  <c r="FL79" i="14" s="1"/>
  <c r="DZ66" i="14"/>
  <c r="FL66" i="14" s="1"/>
  <c r="DY73" i="14"/>
  <c r="FK73" i="14" s="1"/>
  <c r="DZ73" i="14"/>
  <c r="FL73" i="14" s="1"/>
  <c r="DY31" i="14"/>
  <c r="FK31" i="14" s="1"/>
  <c r="DZ31" i="14"/>
  <c r="FL31" i="14" s="1"/>
  <c r="DY44" i="14"/>
  <c r="FK44" i="14" s="1"/>
  <c r="DZ44" i="14"/>
  <c r="FL44" i="14" s="1"/>
  <c r="DZ33" i="14"/>
  <c r="FL33" i="14" s="1"/>
  <c r="DY67" i="14"/>
  <c r="FK67" i="14" s="1"/>
  <c r="DZ67" i="14"/>
  <c r="FL67" i="14" s="1"/>
  <c r="DY22" i="14"/>
  <c r="DY77" i="14"/>
  <c r="FK77" i="14" s="1"/>
  <c r="DZ77" i="14"/>
  <c r="FL77" i="14" s="1"/>
  <c r="ER5" i="14"/>
  <c r="DY25" i="14"/>
  <c r="DZ25" i="14"/>
  <c r="DY15" i="14"/>
  <c r="FK15" i="14" s="1"/>
  <c r="DZ15" i="14"/>
  <c r="FL15" i="14" s="1"/>
  <c r="DY60" i="14"/>
  <c r="FK60" i="14" s="1"/>
  <c r="DZ60" i="14"/>
  <c r="FL60" i="14" s="1"/>
  <c r="DY17" i="14"/>
  <c r="FK17" i="14" s="1"/>
  <c r="DZ17" i="14"/>
  <c r="FL17" i="14" s="1"/>
  <c r="AG5" i="14"/>
  <c r="DY49" i="14"/>
  <c r="FK49" i="14" s="1"/>
  <c r="DZ49" i="14"/>
  <c r="FL49" i="14" s="1"/>
  <c r="DY34" i="14"/>
  <c r="FK34" i="14" s="1"/>
  <c r="DZ34" i="14"/>
  <c r="FL34" i="14" s="1"/>
  <c r="DY72" i="14"/>
  <c r="FK72" i="14" s="1"/>
  <c r="BT5" i="14"/>
  <c r="BT6" i="14" s="1"/>
  <c r="DY57" i="14"/>
  <c r="FK57" i="14" s="1"/>
  <c r="DZ57" i="14"/>
  <c r="FL57" i="14" s="1"/>
  <c r="DY14" i="14"/>
  <c r="FK14" i="14" s="1"/>
  <c r="DY87" i="14"/>
  <c r="FK87" i="14" s="1"/>
  <c r="DZ87" i="14"/>
  <c r="FL87" i="14" s="1"/>
  <c r="DZ42" i="14"/>
  <c r="FL42" i="14" s="1"/>
  <c r="DY84" i="14"/>
  <c r="FK84" i="14" s="1"/>
  <c r="DZ84" i="14"/>
  <c r="FL84" i="14" s="1"/>
  <c r="DY51" i="14"/>
  <c r="FK51" i="14" s="1"/>
  <c r="DZ51" i="14"/>
  <c r="FL51" i="14" s="1"/>
  <c r="DY81" i="14"/>
  <c r="FK81" i="14" s="1"/>
  <c r="DZ81" i="14"/>
  <c r="FL81" i="14" s="1"/>
  <c r="DY76" i="14"/>
  <c r="FK76" i="14" s="1"/>
  <c r="DZ76" i="14"/>
  <c r="FL76" i="14" s="1"/>
  <c r="DY10" i="14"/>
  <c r="FK10" i="14" s="1"/>
  <c r="DZ10" i="14"/>
  <c r="FL10" i="14" s="1"/>
  <c r="DY5" i="14"/>
  <c r="DY80" i="14"/>
  <c r="FK80" i="14" s="1"/>
  <c r="DZ80" i="14"/>
  <c r="FL80" i="14" s="1"/>
  <c r="DY47" i="14"/>
  <c r="FK47" i="14" s="1"/>
  <c r="GE5" i="14"/>
  <c r="DY74" i="14"/>
  <c r="FK74" i="14" s="1"/>
  <c r="DZ74" i="14"/>
  <c r="FL74" i="14" s="1"/>
  <c r="DY59" i="14"/>
  <c r="FK59" i="14" s="1"/>
  <c r="DY7" i="14"/>
  <c r="FK7" i="14" s="1"/>
  <c r="DZ7" i="14"/>
  <c r="FL7" i="14" s="1"/>
  <c r="DY9" i="14"/>
  <c r="FK9" i="14" s="1"/>
  <c r="DZ9" i="14"/>
  <c r="FL9" i="14" s="1"/>
  <c r="DY78" i="14"/>
  <c r="FK78" i="14" s="1"/>
  <c r="DZ78" i="14"/>
  <c r="FL78" i="14" s="1"/>
  <c r="DY43" i="14"/>
  <c r="FK43" i="14" s="1"/>
  <c r="DZ43" i="14"/>
  <c r="FL43" i="14" s="1"/>
  <c r="DY52" i="14"/>
  <c r="FK52" i="14" s="1"/>
  <c r="DZ52" i="14"/>
  <c r="FL52" i="14" s="1"/>
  <c r="DY18" i="14"/>
  <c r="FK18" i="14" s="1"/>
  <c r="DZ18" i="14"/>
  <c r="FL18" i="14" s="1"/>
  <c r="DY42" i="14"/>
  <c r="FK42" i="14" s="1"/>
  <c r="M9" i="14"/>
  <c r="M74" i="14"/>
  <c r="DY66" i="14"/>
  <c r="FK66" i="14" s="1"/>
  <c r="DY33" i="14"/>
  <c r="FK33" i="14" s="1"/>
  <c r="M5" i="14"/>
  <c r="BS89" i="19"/>
  <c r="BS90" i="19" s="1"/>
  <c r="BS88" i="19"/>
  <c r="BJ89" i="19"/>
  <c r="BJ88" i="19"/>
  <c r="P89" i="19"/>
  <c r="P88" i="19"/>
  <c r="CL89" i="19"/>
  <c r="CL90" i="19" s="1"/>
  <c r="CL88" i="19"/>
  <c r="F89" i="19"/>
  <c r="F88" i="19"/>
  <c r="CB86" i="19"/>
  <c r="CB85" i="19"/>
  <c r="AI89" i="19"/>
  <c r="AI90" i="19" s="1"/>
  <c r="AI88" i="19"/>
  <c r="Z89" i="19"/>
  <c r="Z90" i="19" s="1"/>
  <c r="Z88" i="19"/>
  <c r="BL43" i="19"/>
  <c r="CD43" i="19" s="1"/>
  <c r="BU5" i="19"/>
  <c r="BL87" i="19"/>
  <c r="CD87" i="19" s="1"/>
  <c r="BL76" i="19"/>
  <c r="CD76" i="19" s="1"/>
  <c r="BL34" i="19"/>
  <c r="CD34" i="19" s="1"/>
  <c r="BL25" i="19"/>
  <c r="BL10" i="19"/>
  <c r="CD10" i="19" s="1"/>
  <c r="BL78" i="19"/>
  <c r="CD78" i="19" s="1"/>
  <c r="BL18" i="19"/>
  <c r="CD18" i="19" s="1"/>
  <c r="BL79" i="19"/>
  <c r="CD79" i="19" s="1"/>
  <c r="BL66" i="19"/>
  <c r="CD66" i="19" s="1"/>
  <c r="BL73" i="19"/>
  <c r="CD73" i="19" s="1"/>
  <c r="BL31" i="19"/>
  <c r="CD31" i="19" s="1"/>
  <c r="BL7" i="19"/>
  <c r="CD7" i="19" s="1"/>
  <c r="BL52" i="19"/>
  <c r="CD52" i="19" s="1"/>
  <c r="BL44" i="19"/>
  <c r="CD44" i="19" s="1"/>
  <c r="BL33" i="19"/>
  <c r="CD33" i="19" s="1"/>
  <c r="BL67" i="19"/>
  <c r="CD67" i="19" s="1"/>
  <c r="BL22" i="19"/>
  <c r="BL77" i="19"/>
  <c r="CD77" i="19" s="1"/>
  <c r="BL15" i="19"/>
  <c r="CD15" i="19" s="1"/>
  <c r="BL60" i="19"/>
  <c r="CD60" i="19" s="1"/>
  <c r="BL17" i="19"/>
  <c r="CD17" i="19" s="1"/>
  <c r="R5" i="19"/>
  <c r="BL49" i="19"/>
  <c r="CD49" i="19" s="1"/>
  <c r="BL9" i="19"/>
  <c r="CD9" i="19" s="1"/>
  <c r="AB61" i="19"/>
  <c r="BL72" i="19"/>
  <c r="CD72" i="19" s="1"/>
  <c r="AK5" i="19"/>
  <c r="BL57" i="19"/>
  <c r="CD57" i="19" s="1"/>
  <c r="BL14" i="19"/>
  <c r="CD14" i="19" s="1"/>
  <c r="AB68" i="19"/>
  <c r="BL42" i="19"/>
  <c r="CD42" i="19" s="1"/>
  <c r="BL84" i="19"/>
  <c r="CD84" i="19" s="1"/>
  <c r="BL51" i="19"/>
  <c r="CD51" i="19" s="1"/>
  <c r="BL81" i="19"/>
  <c r="CD81" i="19" s="1"/>
  <c r="BL5" i="19"/>
  <c r="AB5" i="19"/>
  <c r="BL80" i="19"/>
  <c r="CD80" i="19" s="1"/>
  <c r="BL47" i="19"/>
  <c r="CD47" i="19" s="1"/>
  <c r="CN5" i="19"/>
  <c r="BL74" i="19"/>
  <c r="CD74" i="19" s="1"/>
  <c r="BL59" i="19"/>
  <c r="CD59" i="19" s="1"/>
  <c r="DY194" i="14" l="1"/>
  <c r="DY196" i="14" s="1"/>
  <c r="FK25" i="14"/>
  <c r="DY190" i="14"/>
  <c r="DY192" i="14" s="1"/>
  <c r="FK22" i="14"/>
  <c r="DZ194" i="14"/>
  <c r="DZ196" i="14" s="1"/>
  <c r="FL25" i="14"/>
  <c r="ES194" i="14"/>
  <c r="ES196" i="14" s="1"/>
  <c r="ER190" i="14"/>
  <c r="ER192" i="14" s="1"/>
  <c r="ER194" i="14"/>
  <c r="ER196" i="14" s="1"/>
  <c r="BA194" i="14"/>
  <c r="BA196" i="14" s="1"/>
  <c r="BA190" i="14"/>
  <c r="BA192" i="14" s="1"/>
  <c r="ES190" i="14"/>
  <c r="ES192" i="14" s="1"/>
  <c r="M7" i="14"/>
  <c r="M8" i="14" s="1"/>
  <c r="BL190" i="19"/>
  <c r="CD22" i="19"/>
  <c r="CD190" i="19" s="1"/>
  <c r="BL194" i="19"/>
  <c r="CD25" i="19"/>
  <c r="CD194" i="19" s="1"/>
  <c r="BT35" i="14"/>
  <c r="AG28" i="14"/>
  <c r="AG29" i="14" s="1"/>
  <c r="AG8" i="14"/>
  <c r="CM31" i="14"/>
  <c r="DF31" i="14" s="1"/>
  <c r="GF190" i="14"/>
  <c r="GF192" i="14" s="1"/>
  <c r="M33" i="14"/>
  <c r="BU82" i="19"/>
  <c r="AG82" i="14"/>
  <c r="M31" i="14"/>
  <c r="M10" i="14"/>
  <c r="GE82" i="14"/>
  <c r="M14" i="14"/>
  <c r="M34" i="14"/>
  <c r="R82" i="19"/>
  <c r="BL82" i="19"/>
  <c r="M47" i="14"/>
  <c r="M66" i="14"/>
  <c r="M87" i="14"/>
  <c r="M84" i="14"/>
  <c r="BA82" i="14"/>
  <c r="M72" i="14"/>
  <c r="M76" i="14"/>
  <c r="M60" i="14"/>
  <c r="BT82" i="14"/>
  <c r="ER82" i="14"/>
  <c r="DY82" i="14"/>
  <c r="CN82" i="19"/>
  <c r="M15" i="14"/>
  <c r="M77" i="14"/>
  <c r="M25" i="14"/>
  <c r="M26" i="14" s="1"/>
  <c r="CN7" i="14"/>
  <c r="BA61" i="14"/>
  <c r="GE68" i="14"/>
  <c r="CN31" i="14"/>
  <c r="AG6" i="14"/>
  <c r="DF79" i="14"/>
  <c r="AG61" i="14"/>
  <c r="GE35" i="14"/>
  <c r="ER35" i="14"/>
  <c r="DF47" i="14"/>
  <c r="CY74" i="19"/>
  <c r="GE61" i="14"/>
  <c r="GE45" i="14"/>
  <c r="GE54" i="14" s="1"/>
  <c r="M44" i="14"/>
  <c r="M51" i="14"/>
  <c r="BA5" i="14"/>
  <c r="BA6" i="14" s="1"/>
  <c r="ER61" i="14"/>
  <c r="ER62" i="14" s="1"/>
  <c r="M80" i="14"/>
  <c r="M57" i="14"/>
  <c r="M18" i="14"/>
  <c r="BA35" i="14"/>
  <c r="M43" i="14"/>
  <c r="M17" i="14"/>
  <c r="M79" i="14"/>
  <c r="M78" i="14"/>
  <c r="M49" i="14"/>
  <c r="M52" i="14"/>
  <c r="M67" i="14"/>
  <c r="M81" i="14"/>
  <c r="M73" i="14"/>
  <c r="DF52" i="14"/>
  <c r="GX52" i="14" s="1"/>
  <c r="DF34" i="14"/>
  <c r="DF14" i="14"/>
  <c r="BT19" i="14"/>
  <c r="BT20" i="14" s="1"/>
  <c r="BT16" i="14"/>
  <c r="BT68" i="14"/>
  <c r="AD68" i="19"/>
  <c r="BE66" i="19"/>
  <c r="AD35" i="19"/>
  <c r="BE33" i="19"/>
  <c r="BE76" i="19"/>
  <c r="CY76" i="19" s="1"/>
  <c r="BE17" i="19"/>
  <c r="CY17" i="19" s="1"/>
  <c r="BE77" i="19"/>
  <c r="CY77" i="19" s="1"/>
  <c r="BE22" i="19"/>
  <c r="BE190" i="19" s="1"/>
  <c r="BE192" i="19" s="1"/>
  <c r="AD28" i="19"/>
  <c r="AD29" i="19" s="1"/>
  <c r="AD23" i="19"/>
  <c r="AM19" i="19"/>
  <c r="AM16" i="19"/>
  <c r="BE72" i="19"/>
  <c r="BE7" i="19"/>
  <c r="CY7" i="19" s="1"/>
  <c r="BE47" i="19"/>
  <c r="CY47" i="19" s="1"/>
  <c r="BE84" i="19"/>
  <c r="CY81" i="19"/>
  <c r="BE42" i="19"/>
  <c r="AD45" i="19"/>
  <c r="AD54" i="19" s="1"/>
  <c r="AD61" i="19"/>
  <c r="BE59" i="19"/>
  <c r="AM11" i="19"/>
  <c r="AM12" i="19" s="1"/>
  <c r="AM6" i="19"/>
  <c r="BE18" i="19"/>
  <c r="CY18" i="19" s="1"/>
  <c r="BE87" i="19"/>
  <c r="BE43" i="19"/>
  <c r="CY43" i="19" s="1"/>
  <c r="AD11" i="19"/>
  <c r="AD12" i="19" s="1"/>
  <c r="BE5" i="19"/>
  <c r="AD6" i="19"/>
  <c r="AD19" i="19"/>
  <c r="BE14" i="19"/>
  <c r="AD16" i="19"/>
  <c r="BE79" i="19"/>
  <c r="CY79" i="19" s="1"/>
  <c r="AM45" i="19"/>
  <c r="AM54" i="19" s="1"/>
  <c r="AM63" i="19" s="1"/>
  <c r="BE25" i="19"/>
  <c r="BE194" i="19" s="1"/>
  <c r="BE196" i="19" s="1"/>
  <c r="AD26" i="19"/>
  <c r="BE31" i="19"/>
  <c r="BE15" i="19"/>
  <c r="CY15" i="19" s="1"/>
  <c r="AM23" i="19"/>
  <c r="AM28" i="19"/>
  <c r="AM29" i="19" s="1"/>
  <c r="AM26" i="19"/>
  <c r="AM68" i="19"/>
  <c r="FK5" i="14"/>
  <c r="DY19" i="14"/>
  <c r="BT61" i="14"/>
  <c r="BA45" i="14"/>
  <c r="BA54" i="14" s="1"/>
  <c r="DY61" i="14"/>
  <c r="GE19" i="14"/>
  <c r="DF49" i="14"/>
  <c r="DF43" i="14"/>
  <c r="DY11" i="14"/>
  <c r="DF51" i="14"/>
  <c r="AG19" i="14"/>
  <c r="DF15" i="14"/>
  <c r="GE11" i="14"/>
  <c r="GE12" i="14" s="1"/>
  <c r="DF73" i="14"/>
  <c r="DF80" i="14"/>
  <c r="GX80" i="14" s="1"/>
  <c r="DF72" i="14"/>
  <c r="DF78" i="14"/>
  <c r="ER19" i="14"/>
  <c r="DF84" i="14"/>
  <c r="BA68" i="14"/>
  <c r="BT11" i="14"/>
  <c r="BT12" i="14" s="1"/>
  <c r="DF57" i="14"/>
  <c r="DY28" i="14"/>
  <c r="ER11" i="14"/>
  <c r="AG16" i="14"/>
  <c r="ER68" i="14"/>
  <c r="DF44" i="14"/>
  <c r="DZ47" i="14"/>
  <c r="FL47" i="14" s="1"/>
  <c r="DZ5" i="14"/>
  <c r="N9" i="14"/>
  <c r="DF18" i="14"/>
  <c r="ES5" i="14"/>
  <c r="N87" i="14"/>
  <c r="AH5" i="14"/>
  <c r="DF66" i="14"/>
  <c r="DZ59" i="14"/>
  <c r="FL59" i="14" s="1"/>
  <c r="DZ14" i="14"/>
  <c r="FL14" i="14" s="1"/>
  <c r="DZ72" i="14"/>
  <c r="FL72" i="14" s="1"/>
  <c r="DZ35" i="14"/>
  <c r="DZ22" i="14"/>
  <c r="DZ45" i="14"/>
  <c r="DZ53" i="14" s="1"/>
  <c r="N7" i="14"/>
  <c r="BB5" i="14"/>
  <c r="DZ68" i="14"/>
  <c r="DF67" i="14"/>
  <c r="GE6" i="14"/>
  <c r="GF5" i="14"/>
  <c r="BU5" i="14"/>
  <c r="AG45" i="14"/>
  <c r="AG54" i="14" s="1"/>
  <c r="BT45" i="14"/>
  <c r="DF42" i="14"/>
  <c r="DF81" i="14"/>
  <c r="DF76" i="14"/>
  <c r="DF10" i="14"/>
  <c r="DY68" i="14"/>
  <c r="DY45" i="14"/>
  <c r="DY64" i="14"/>
  <c r="AG194" i="14"/>
  <c r="AG196" i="14" s="1"/>
  <c r="AG27" i="14" s="1"/>
  <c r="AG26" i="14"/>
  <c r="DF74" i="14"/>
  <c r="DY35" i="14"/>
  <c r="DF77" i="14"/>
  <c r="BA19" i="14"/>
  <c r="BA16" i="14"/>
  <c r="DF17" i="14"/>
  <c r="R19" i="19"/>
  <c r="DF87" i="14"/>
  <c r="GX87" i="14" s="1"/>
  <c r="DF60" i="14"/>
  <c r="AG35" i="14"/>
  <c r="M6" i="14"/>
  <c r="AG68" i="14"/>
  <c r="H84" i="19"/>
  <c r="H42" i="19"/>
  <c r="H5" i="19"/>
  <c r="H52" i="19"/>
  <c r="H60" i="19"/>
  <c r="H25" i="19"/>
  <c r="H34" i="19"/>
  <c r="H57" i="19"/>
  <c r="H79" i="19"/>
  <c r="H15" i="19"/>
  <c r="H77" i="19"/>
  <c r="H47" i="19"/>
  <c r="H80" i="19"/>
  <c r="H22" i="19"/>
  <c r="H59" i="19"/>
  <c r="H76" i="19"/>
  <c r="H66" i="19"/>
  <c r="H81" i="19"/>
  <c r="H7" i="19"/>
  <c r="H33" i="19"/>
  <c r="H14" i="19"/>
  <c r="H73" i="19"/>
  <c r="H31" i="19"/>
  <c r="H18" i="19"/>
  <c r="H9" i="19"/>
  <c r="H87" i="19"/>
  <c r="H78" i="19"/>
  <c r="H67" i="19"/>
  <c r="H17" i="19"/>
  <c r="H10" i="19"/>
  <c r="H74" i="19"/>
  <c r="H43" i="19"/>
  <c r="H49" i="19"/>
  <c r="H51" i="19"/>
  <c r="H72" i="19"/>
  <c r="H44" i="19"/>
  <c r="BU68" i="19"/>
  <c r="CN68" i="19"/>
  <c r="P90" i="19"/>
  <c r="P92" i="19"/>
  <c r="P118" i="19" s="1"/>
  <c r="P91" i="19"/>
  <c r="P117" i="19" s="1"/>
  <c r="P93" i="19"/>
  <c r="F91" i="19"/>
  <c r="F117" i="19" s="1"/>
  <c r="F96" i="19"/>
  <c r="F104" i="19" s="1"/>
  <c r="F92" i="19"/>
  <c r="F118" i="19" s="1"/>
  <c r="F90" i="19"/>
  <c r="CB89" i="19"/>
  <c r="CB90" i="19" s="1"/>
  <c r="CB88" i="19"/>
  <c r="BJ92" i="19"/>
  <c r="BJ118" i="19" s="1"/>
  <c r="BJ91" i="19"/>
  <c r="BJ117" i="19" s="1"/>
  <c r="BJ90" i="19"/>
  <c r="CN61" i="19"/>
  <c r="BC34" i="19"/>
  <c r="BC76" i="19"/>
  <c r="CN19" i="19"/>
  <c r="BC73" i="19"/>
  <c r="AB45" i="19"/>
  <c r="AB54" i="19" s="1"/>
  <c r="AB63" i="19" s="1"/>
  <c r="CN35" i="19"/>
  <c r="AK16" i="19"/>
  <c r="AK19" i="19"/>
  <c r="AB26" i="19"/>
  <c r="BC84" i="19"/>
  <c r="AK68" i="19"/>
  <c r="CN11" i="19"/>
  <c r="CN12" i="19" s="1"/>
  <c r="CN6" i="19"/>
  <c r="AB11" i="19"/>
  <c r="AB12" i="19" s="1"/>
  <c r="AB6" i="19"/>
  <c r="BC74" i="19"/>
  <c r="BC14" i="19"/>
  <c r="AB16" i="19"/>
  <c r="AB19" i="19"/>
  <c r="BC77" i="19"/>
  <c r="AK11" i="19"/>
  <c r="AK12" i="19" s="1"/>
  <c r="AK6" i="19"/>
  <c r="BC67" i="19"/>
  <c r="BU61" i="19"/>
  <c r="BU62" i="19" s="1"/>
  <c r="BC15" i="19"/>
  <c r="BC18" i="19"/>
  <c r="BU35" i="19"/>
  <c r="CN26" i="19"/>
  <c r="R11" i="19"/>
  <c r="R6" i="19"/>
  <c r="BC5" i="19"/>
  <c r="AB35" i="19"/>
  <c r="AK28" i="19"/>
  <c r="AK29" i="19" s="1"/>
  <c r="AK23" i="19"/>
  <c r="BC43" i="19"/>
  <c r="BC66" i="19"/>
  <c r="R68" i="19"/>
  <c r="CN28" i="19"/>
  <c r="CN29" i="19" s="1"/>
  <c r="CN23" i="19"/>
  <c r="BC59" i="19"/>
  <c r="R61" i="19"/>
  <c r="BC44" i="19"/>
  <c r="BC47" i="19"/>
  <c r="BC17" i="19"/>
  <c r="BL45" i="19"/>
  <c r="BL50" i="19" s="1"/>
  <c r="BL64" i="19"/>
  <c r="AB28" i="19"/>
  <c r="AB29" i="19" s="1"/>
  <c r="AB23" i="19"/>
  <c r="BC49" i="19"/>
  <c r="BU19" i="19"/>
  <c r="CD5" i="19"/>
  <c r="BL11" i="19"/>
  <c r="BU45" i="19"/>
  <c r="BU54" i="19" s="1"/>
  <c r="BU64" i="19"/>
  <c r="BC79" i="19"/>
  <c r="BC25" i="19"/>
  <c r="BC194" i="19" s="1"/>
  <c r="R194" i="19"/>
  <c r="R26" i="19"/>
  <c r="BL19" i="19"/>
  <c r="AK61" i="19"/>
  <c r="BC81" i="19"/>
  <c r="BL35" i="19"/>
  <c r="BC52" i="19"/>
  <c r="CN64" i="19"/>
  <c r="CN45" i="19"/>
  <c r="CN54" i="19" s="1"/>
  <c r="BL68" i="19"/>
  <c r="AK45" i="19"/>
  <c r="AK54" i="19" s="1"/>
  <c r="BL61" i="19"/>
  <c r="BC78" i="19"/>
  <c r="AK35" i="19"/>
  <c r="BC80" i="19"/>
  <c r="BC51" i="19"/>
  <c r="BL28" i="19"/>
  <c r="BC60" i="19"/>
  <c r="BU11" i="19"/>
  <c r="R8" i="19"/>
  <c r="BC33" i="19"/>
  <c r="R35" i="19"/>
  <c r="R190" i="19"/>
  <c r="BC22" i="19"/>
  <c r="BC190" i="19" s="1"/>
  <c r="R28" i="19"/>
  <c r="R23" i="19"/>
  <c r="R45" i="19"/>
  <c r="BC42" i="19"/>
  <c r="BU28" i="19"/>
  <c r="AK26" i="19"/>
  <c r="BC87" i="19"/>
  <c r="BC57" i="19"/>
  <c r="BC10" i="19"/>
  <c r="BC72" i="19"/>
  <c r="DZ190" i="14" l="1"/>
  <c r="DZ192" i="14" s="1"/>
  <c r="FL22" i="14"/>
  <c r="GF26" i="14"/>
  <c r="GF194" i="14"/>
  <c r="GF196" i="14" s="1"/>
  <c r="FL190" i="14"/>
  <c r="FL192" i="14" s="1"/>
  <c r="FK190" i="14"/>
  <c r="FK192" i="14" s="1"/>
  <c r="BB190" i="14"/>
  <c r="BB192" i="14" s="1"/>
  <c r="FK194" i="14"/>
  <c r="FK196" i="14" s="1"/>
  <c r="FL194" i="14"/>
  <c r="FL196" i="14" s="1"/>
  <c r="CN9" i="14"/>
  <c r="BB194" i="14"/>
  <c r="BB196" i="14" s="1"/>
  <c r="M11" i="14"/>
  <c r="N25" i="14"/>
  <c r="N194" i="14" s="1"/>
  <c r="N196" i="14" s="1"/>
  <c r="N27" i="14" s="1"/>
  <c r="M59" i="14"/>
  <c r="M61" i="14" s="1"/>
  <c r="FL19" i="14"/>
  <c r="GF68" i="14"/>
  <c r="BB61" i="14"/>
  <c r="M22" i="14"/>
  <c r="M190" i="14" s="1"/>
  <c r="M192" i="14" s="1"/>
  <c r="M24" i="14" s="1"/>
  <c r="AG190" i="14"/>
  <c r="AG192" i="14" s="1"/>
  <c r="AG24" i="14" s="1"/>
  <c r="AG23" i="14"/>
  <c r="N14" i="14"/>
  <c r="M194" i="14"/>
  <c r="M196" i="14" s="1"/>
  <c r="M27" i="14" s="1"/>
  <c r="GE28" i="14"/>
  <c r="GE29" i="14" s="1"/>
  <c r="AG11" i="14"/>
  <c r="AG12" i="14" s="1"/>
  <c r="M16" i="14"/>
  <c r="N60" i="14"/>
  <c r="CM9" i="14"/>
  <c r="DF9" i="14" s="1"/>
  <c r="GX9" i="14" s="1"/>
  <c r="GX81" i="14"/>
  <c r="N81" i="14"/>
  <c r="GF19" i="14"/>
  <c r="CM7" i="14"/>
  <c r="N34" i="14"/>
  <c r="ES11" i="14"/>
  <c r="FL82" i="14"/>
  <c r="GX47" i="14"/>
  <c r="AH194" i="14"/>
  <c r="AH196" i="14" s="1"/>
  <c r="AH27" i="14" s="1"/>
  <c r="AH26" i="14"/>
  <c r="AH28" i="14"/>
  <c r="AH29" i="14" s="1"/>
  <c r="GF35" i="14"/>
  <c r="BA23" i="14"/>
  <c r="BU82" i="14"/>
  <c r="GX49" i="14"/>
  <c r="GE26" i="14"/>
  <c r="BT26" i="14"/>
  <c r="N84" i="14"/>
  <c r="ES35" i="14"/>
  <c r="N76" i="14"/>
  <c r="M35" i="14"/>
  <c r="GX17" i="14"/>
  <c r="N33" i="14"/>
  <c r="DF59" i="14"/>
  <c r="GX59" i="14" s="1"/>
  <c r="GX67" i="14"/>
  <c r="BC82" i="19"/>
  <c r="DG79" i="14"/>
  <c r="GY79" i="14" s="1"/>
  <c r="ES82" i="14"/>
  <c r="H82" i="19"/>
  <c r="BE82" i="19"/>
  <c r="ER28" i="14"/>
  <c r="ER36" i="14" s="1"/>
  <c r="DZ82" i="14"/>
  <c r="N18" i="14"/>
  <c r="FK82" i="14"/>
  <c r="BB82" i="14"/>
  <c r="GF82" i="14"/>
  <c r="M82" i="14"/>
  <c r="AH82" i="14"/>
  <c r="GX72" i="14"/>
  <c r="DF82" i="14"/>
  <c r="CD82" i="19"/>
  <c r="N74" i="14"/>
  <c r="GX57" i="14"/>
  <c r="FK19" i="14"/>
  <c r="DF33" i="14"/>
  <c r="GX33" i="14" s="1"/>
  <c r="GX14" i="14"/>
  <c r="BT28" i="14"/>
  <c r="BT29" i="14" s="1"/>
  <c r="BA26" i="14"/>
  <c r="GX66" i="14"/>
  <c r="DF25" i="14"/>
  <c r="DF194" i="14" s="1"/>
  <c r="DF196" i="14" s="1"/>
  <c r="GE23" i="14"/>
  <c r="BA63" i="14"/>
  <c r="BT23" i="14"/>
  <c r="N15" i="14"/>
  <c r="DF22" i="14"/>
  <c r="DF190" i="14" s="1"/>
  <c r="DF192" i="14" s="1"/>
  <c r="N43" i="14"/>
  <c r="N17" i="14"/>
  <c r="N10" i="14"/>
  <c r="BA28" i="14"/>
  <c r="BA29" i="14" s="1"/>
  <c r="GX78" i="14"/>
  <c r="GX76" i="14"/>
  <c r="GX15" i="14"/>
  <c r="GE64" i="14"/>
  <c r="AG20" i="14"/>
  <c r="GX79" i="14"/>
  <c r="BT54" i="14"/>
  <c r="BT63" i="14" s="1"/>
  <c r="BA11" i="14"/>
  <c r="BA12" i="14" s="1"/>
  <c r="DF5" i="14"/>
  <c r="DF6" i="14" s="1"/>
  <c r="GX51" i="14"/>
  <c r="GX34" i="14"/>
  <c r="GX74" i="14"/>
  <c r="BB35" i="14"/>
  <c r="N52" i="14"/>
  <c r="AG63" i="14"/>
  <c r="N31" i="14"/>
  <c r="ES61" i="14"/>
  <c r="ES62" i="14" s="1"/>
  <c r="GF61" i="14"/>
  <c r="GE63" i="14"/>
  <c r="DG67" i="14"/>
  <c r="GY67" i="14" s="1"/>
  <c r="M12" i="14"/>
  <c r="GX77" i="14"/>
  <c r="GX10" i="14"/>
  <c r="GX60" i="14"/>
  <c r="DG76" i="14"/>
  <c r="GY76" i="14" s="1"/>
  <c r="BB45" i="14"/>
  <c r="BB54" i="14" s="1"/>
  <c r="ES19" i="14"/>
  <c r="M19" i="14"/>
  <c r="DG10" i="14"/>
  <c r="GY10" i="14" s="1"/>
  <c r="N49" i="14"/>
  <c r="N78" i="14"/>
  <c r="N57" i="14"/>
  <c r="DG77" i="14"/>
  <c r="GY77" i="14" s="1"/>
  <c r="BU35" i="14"/>
  <c r="ES68" i="14"/>
  <c r="N79" i="14"/>
  <c r="N44" i="14"/>
  <c r="N80" i="14"/>
  <c r="GX84" i="14"/>
  <c r="FL35" i="14"/>
  <c r="GX73" i="14"/>
  <c r="M68" i="14"/>
  <c r="N77" i="14"/>
  <c r="N51" i="14"/>
  <c r="N73" i="14"/>
  <c r="GX44" i="14"/>
  <c r="N59" i="14"/>
  <c r="N67" i="14"/>
  <c r="GX43" i="14"/>
  <c r="DG44" i="14"/>
  <c r="GY44" i="14" s="1"/>
  <c r="R54" i="19"/>
  <c r="H8" i="19"/>
  <c r="H64" i="19"/>
  <c r="AD63" i="19"/>
  <c r="AM20" i="19"/>
  <c r="AM36" i="19"/>
  <c r="CY14" i="19"/>
  <c r="BE19" i="19"/>
  <c r="BE16" i="19"/>
  <c r="AD20" i="19"/>
  <c r="AD36" i="19"/>
  <c r="BE45" i="19"/>
  <c r="BE54" i="19" s="1"/>
  <c r="CY42" i="19"/>
  <c r="BE61" i="19"/>
  <c r="CY59" i="19"/>
  <c r="CY61" i="19" s="1"/>
  <c r="BE6" i="19"/>
  <c r="BE11" i="19"/>
  <c r="BE12" i="19" s="1"/>
  <c r="CY5" i="19"/>
  <c r="CY72" i="19"/>
  <c r="CY82" i="19" s="1"/>
  <c r="CY33" i="19"/>
  <c r="CY35" i="19" s="1"/>
  <c r="BE35" i="19"/>
  <c r="CY31" i="19"/>
  <c r="DF16" i="14"/>
  <c r="BE68" i="19"/>
  <c r="CY66" i="19"/>
  <c r="CY68" i="19" s="1"/>
  <c r="CY25" i="19"/>
  <c r="CY194" i="19" s="1"/>
  <c r="CY196" i="19" s="1"/>
  <c r="BE26" i="19"/>
  <c r="CY87" i="19"/>
  <c r="CY84" i="19"/>
  <c r="BE28" i="19"/>
  <c r="BE29" i="19" s="1"/>
  <c r="CY22" i="19"/>
  <c r="CY190" i="19" s="1"/>
  <c r="CY192" i="19" s="1"/>
  <c r="BE23" i="19"/>
  <c r="H171" i="19"/>
  <c r="GX42" i="14"/>
  <c r="DZ64" i="14"/>
  <c r="GX18" i="14"/>
  <c r="GX31" i="14"/>
  <c r="H35" i="19"/>
  <c r="DG15" i="14"/>
  <c r="GY15" i="14" s="1"/>
  <c r="DF45" i="14"/>
  <c r="DF54" i="14" s="1"/>
  <c r="FK11" i="14"/>
  <c r="BU45" i="14"/>
  <c r="BU54" i="14" s="1"/>
  <c r="DZ50" i="14"/>
  <c r="DG80" i="14"/>
  <c r="GY80" i="14" s="1"/>
  <c r="N8" i="14"/>
  <c r="DG73" i="14"/>
  <c r="GY73" i="14" s="1"/>
  <c r="BU68" i="14"/>
  <c r="FK61" i="14"/>
  <c r="DG60" i="14"/>
  <c r="GY60" i="14" s="1"/>
  <c r="DY36" i="14"/>
  <c r="DF68" i="14"/>
  <c r="BU61" i="14"/>
  <c r="DG51" i="14"/>
  <c r="GY51" i="14" s="1"/>
  <c r="N5" i="14"/>
  <c r="DG47" i="14"/>
  <c r="GY47" i="14" s="1"/>
  <c r="AH35" i="14"/>
  <c r="DG33" i="14"/>
  <c r="GY33" i="14" s="1"/>
  <c r="BU11" i="14"/>
  <c r="BU12" i="14" s="1"/>
  <c r="BU6" i="14"/>
  <c r="DZ61" i="14"/>
  <c r="DG52" i="14"/>
  <c r="GY52" i="14" s="1"/>
  <c r="AH11" i="14"/>
  <c r="AH6" i="14"/>
  <c r="DG5" i="14"/>
  <c r="H190" i="19"/>
  <c r="FL68" i="14"/>
  <c r="DG14" i="14"/>
  <c r="BB19" i="14"/>
  <c r="BB16" i="14"/>
  <c r="AH8" i="14"/>
  <c r="DG66" i="14"/>
  <c r="GY66" i="14" s="1"/>
  <c r="AH68" i="14"/>
  <c r="DZ11" i="14"/>
  <c r="FL5" i="14"/>
  <c r="FL11" i="14" s="1"/>
  <c r="GF11" i="14"/>
  <c r="GF12" i="14" s="1"/>
  <c r="GF6" i="14"/>
  <c r="AH23" i="14"/>
  <c r="AH190" i="14"/>
  <c r="AH192" i="14" s="1"/>
  <c r="AH24" i="14" s="1"/>
  <c r="ES28" i="14"/>
  <c r="BB11" i="14"/>
  <c r="BB12" i="14" s="1"/>
  <c r="BB6" i="14"/>
  <c r="DZ19" i="14"/>
  <c r="DG18" i="14"/>
  <c r="GY18" i="14" s="1"/>
  <c r="DG49" i="14"/>
  <c r="GY49" i="14" s="1"/>
  <c r="N72" i="14"/>
  <c r="DG17" i="14"/>
  <c r="N66" i="14"/>
  <c r="BU23" i="14"/>
  <c r="DG31" i="14"/>
  <c r="GY31" i="14" s="1"/>
  <c r="BU19" i="14"/>
  <c r="BU16" i="14"/>
  <c r="DG72" i="14"/>
  <c r="DG42" i="14"/>
  <c r="GY42" i="14" s="1"/>
  <c r="AH45" i="14"/>
  <c r="AH54" i="14" s="1"/>
  <c r="DZ48" i="14"/>
  <c r="DG81" i="14"/>
  <c r="GY81" i="14" s="1"/>
  <c r="H6" i="19"/>
  <c r="AH19" i="14"/>
  <c r="AH16" i="14"/>
  <c r="DZ54" i="14"/>
  <c r="DZ46" i="14"/>
  <c r="DG78" i="14"/>
  <c r="GY78" i="14" s="1"/>
  <c r="DG43" i="14"/>
  <c r="GY43" i="14" s="1"/>
  <c r="DG87" i="14"/>
  <c r="GY87" i="14" s="1"/>
  <c r="DG57" i="14"/>
  <c r="GY57" i="14" s="1"/>
  <c r="DG84" i="14"/>
  <c r="GY84" i="14" s="1"/>
  <c r="GF45" i="14"/>
  <c r="GF54" i="14" s="1"/>
  <c r="DZ28" i="14"/>
  <c r="AH61" i="14"/>
  <c r="N47" i="14"/>
  <c r="BL36" i="19"/>
  <c r="CN36" i="19"/>
  <c r="H61" i="19"/>
  <c r="BU36" i="19"/>
  <c r="AK36" i="19"/>
  <c r="DF19" i="14"/>
  <c r="DF20" i="14" s="1"/>
  <c r="H23" i="19"/>
  <c r="H11" i="19"/>
  <c r="H68" i="19"/>
  <c r="BA20" i="14"/>
  <c r="CW81" i="19"/>
  <c r="H45" i="19"/>
  <c r="H19" i="19"/>
  <c r="FK68" i="14"/>
  <c r="M42" i="14"/>
  <c r="CW74" i="19"/>
  <c r="ER64" i="14"/>
  <c r="ER45" i="14"/>
  <c r="ER54" i="14" s="1"/>
  <c r="ER63" i="14" s="1"/>
  <c r="DY53" i="14"/>
  <c r="DY54" i="14"/>
  <c r="DY63" i="14" s="1"/>
  <c r="DY46" i="14"/>
  <c r="DY48" i="14"/>
  <c r="DY50" i="14"/>
  <c r="H26" i="19"/>
  <c r="H28" i="19"/>
  <c r="H194" i="19"/>
  <c r="CW77" i="19"/>
  <c r="CW44" i="19"/>
  <c r="CW18" i="19"/>
  <c r="CW52" i="19"/>
  <c r="R12" i="19"/>
  <c r="R29" i="19"/>
  <c r="CW49" i="19"/>
  <c r="CN63" i="19"/>
  <c r="CW73" i="19"/>
  <c r="CW76" i="19"/>
  <c r="CW34" i="19"/>
  <c r="CD68" i="19"/>
  <c r="BU63" i="19"/>
  <c r="CW67" i="19"/>
  <c r="CW51" i="19"/>
  <c r="CW80" i="19"/>
  <c r="CW17" i="19"/>
  <c r="CW10" i="19"/>
  <c r="CW57" i="19"/>
  <c r="CW47" i="19"/>
  <c r="CW78" i="19"/>
  <c r="CD11" i="19"/>
  <c r="CW79" i="19"/>
  <c r="CD28" i="19"/>
  <c r="BL48" i="19"/>
  <c r="CW43" i="19"/>
  <c r="CW33" i="19"/>
  <c r="BC35" i="19"/>
  <c r="BL53" i="19"/>
  <c r="CD19" i="19"/>
  <c r="CW5" i="19"/>
  <c r="BC6" i="19"/>
  <c r="AB20" i="19"/>
  <c r="AB36" i="19"/>
  <c r="AK20" i="19"/>
  <c r="AK63" i="19"/>
  <c r="CD35" i="19"/>
  <c r="CW66" i="19"/>
  <c r="BC68" i="19"/>
  <c r="CW42" i="19"/>
  <c r="BC45" i="19"/>
  <c r="BC54" i="19" s="1"/>
  <c r="CW72" i="19"/>
  <c r="CW60" i="19"/>
  <c r="CW14" i="19"/>
  <c r="BC19" i="19"/>
  <c r="CW84" i="19"/>
  <c r="CD61" i="19"/>
  <c r="CW59" i="19"/>
  <c r="BC61" i="19"/>
  <c r="CW87" i="19"/>
  <c r="R36" i="19"/>
  <c r="BL54" i="19"/>
  <c r="BL63" i="19" s="1"/>
  <c r="BL46" i="19"/>
  <c r="CW15" i="19"/>
  <c r="CW22" i="19"/>
  <c r="CW190" i="19" s="1"/>
  <c r="BC28" i="19"/>
  <c r="BC29" i="19" s="1"/>
  <c r="BC23" i="19"/>
  <c r="CW25" i="19"/>
  <c r="CW194" i="19" s="1"/>
  <c r="BC26" i="19"/>
  <c r="CD45" i="19"/>
  <c r="CD64" i="19"/>
  <c r="DG22" i="14" l="1"/>
  <c r="DG190" i="14" s="1"/>
  <c r="DG192" i="14" s="1"/>
  <c r="BB23" i="14"/>
  <c r="CN11" i="14"/>
  <c r="CN36" i="14" s="1"/>
  <c r="CN70" i="14" s="1"/>
  <c r="DG9" i="14"/>
  <c r="GY9" i="14" s="1"/>
  <c r="N22" i="14"/>
  <c r="N190" i="14" s="1"/>
  <c r="N192" i="14" s="1"/>
  <c r="N24" i="14" s="1"/>
  <c r="N26" i="14"/>
  <c r="GF23" i="14"/>
  <c r="GF28" i="14"/>
  <c r="GF29" i="14" s="1"/>
  <c r="M28" i="14"/>
  <c r="M29" i="14" s="1"/>
  <c r="AG36" i="14"/>
  <c r="AG83" i="14" s="1"/>
  <c r="M23" i="14"/>
  <c r="DF61" i="14"/>
  <c r="DF63" i="14" s="1"/>
  <c r="DG59" i="14"/>
  <c r="GY59" i="14" s="1"/>
  <c r="GY61" i="14" s="1"/>
  <c r="BB63" i="14"/>
  <c r="GE36" i="14"/>
  <c r="GE83" i="14" s="1"/>
  <c r="DF24" i="14"/>
  <c r="DF27" i="14"/>
  <c r="DF26" i="14"/>
  <c r="DF35" i="14"/>
  <c r="GX25" i="14"/>
  <c r="GX194" i="14" s="1"/>
  <c r="GX196" i="14" s="1"/>
  <c r="GX27" i="14" s="1"/>
  <c r="GY17" i="14"/>
  <c r="CM11" i="14"/>
  <c r="CM36" i="14" s="1"/>
  <c r="DF7" i="14"/>
  <c r="GX7" i="14" s="1"/>
  <c r="GY14" i="14"/>
  <c r="BT36" i="14"/>
  <c r="BT83" i="14" s="1"/>
  <c r="BT86" i="14" s="1"/>
  <c r="FK28" i="14"/>
  <c r="BA36" i="14"/>
  <c r="BA83" i="14" s="1"/>
  <c r="GX68" i="14"/>
  <c r="DF23" i="14"/>
  <c r="BB26" i="14"/>
  <c r="CW82" i="19"/>
  <c r="GY72" i="14"/>
  <c r="GX82" i="14"/>
  <c r="N82" i="14"/>
  <c r="GX16" i="14"/>
  <c r="DG25" i="14"/>
  <c r="DG194" i="14" s="1"/>
  <c r="DG196" i="14" s="1"/>
  <c r="BU26" i="14"/>
  <c r="GX22" i="14"/>
  <c r="GX190" i="14" s="1"/>
  <c r="GX192" i="14" s="1"/>
  <c r="GX24" i="14" s="1"/>
  <c r="DF28" i="14"/>
  <c r="DF29" i="14" s="1"/>
  <c r="BU28" i="14"/>
  <c r="BU29" i="14" s="1"/>
  <c r="BB28" i="14"/>
  <c r="BB29" i="14" s="1"/>
  <c r="N61" i="14"/>
  <c r="N35" i="14"/>
  <c r="AH20" i="14"/>
  <c r="AH12" i="14"/>
  <c r="GX19" i="14"/>
  <c r="GX20" i="14" s="1"/>
  <c r="GX5" i="14"/>
  <c r="GX6" i="14" s="1"/>
  <c r="GX35" i="14"/>
  <c r="FK35" i="14"/>
  <c r="N42" i="14"/>
  <c r="R63" i="19"/>
  <c r="FL61" i="14"/>
  <c r="DG34" i="14"/>
  <c r="GY34" i="14" s="1"/>
  <c r="GY35" i="14" s="1"/>
  <c r="GF64" i="14"/>
  <c r="BB68" i="14"/>
  <c r="DG74" i="14"/>
  <c r="DG82" i="14" s="1"/>
  <c r="GF63" i="14"/>
  <c r="M20" i="14"/>
  <c r="ES36" i="14"/>
  <c r="N68" i="14"/>
  <c r="H29" i="19"/>
  <c r="CY19" i="19"/>
  <c r="CY16" i="19"/>
  <c r="CY28" i="19"/>
  <c r="CY29" i="19" s="1"/>
  <c r="CY23" i="19"/>
  <c r="CY26" i="19"/>
  <c r="AD37" i="19"/>
  <c r="AD83" i="19"/>
  <c r="AD70" i="19"/>
  <c r="AD75" i="19" s="1"/>
  <c r="BE63" i="19"/>
  <c r="BE20" i="19"/>
  <c r="BE36" i="19"/>
  <c r="CY64" i="19"/>
  <c r="CY45" i="19"/>
  <c r="AM83" i="19"/>
  <c r="AM37" i="19"/>
  <c r="AM70" i="19"/>
  <c r="AM75" i="19" s="1"/>
  <c r="CY11" i="19"/>
  <c r="CY12" i="19" s="1"/>
  <c r="CY6" i="19"/>
  <c r="H48" i="19"/>
  <c r="DZ55" i="14"/>
  <c r="ER70" i="14"/>
  <c r="ER75" i="14" s="1"/>
  <c r="GY22" i="14"/>
  <c r="GY190" i="14" s="1"/>
  <c r="GY192" i="14" s="1"/>
  <c r="DZ63" i="14"/>
  <c r="GX61" i="14"/>
  <c r="BU63" i="14"/>
  <c r="DY70" i="14"/>
  <c r="DY75" i="14" s="1"/>
  <c r="AH63" i="14"/>
  <c r="AH36" i="14"/>
  <c r="H54" i="19"/>
  <c r="ES64" i="14"/>
  <c r="ES45" i="14"/>
  <c r="ES54" i="14" s="1"/>
  <c r="ES63" i="14" s="1"/>
  <c r="DG7" i="14"/>
  <c r="GY7" i="14" s="1"/>
  <c r="N23" i="14"/>
  <c r="N28" i="14"/>
  <c r="N19" i="14"/>
  <c r="N16" i="14"/>
  <c r="DZ36" i="14"/>
  <c r="DG45" i="14"/>
  <c r="DG54" i="14" s="1"/>
  <c r="GY68" i="14"/>
  <c r="DG68" i="14"/>
  <c r="H50" i="19"/>
  <c r="BB20" i="14"/>
  <c r="BU20" i="14"/>
  <c r="DG16" i="14"/>
  <c r="DG19" i="14"/>
  <c r="N6" i="14"/>
  <c r="N11" i="14"/>
  <c r="FL28" i="14"/>
  <c r="FL36" i="14" s="1"/>
  <c r="DG23" i="14"/>
  <c r="DG24" i="14"/>
  <c r="GY5" i="14"/>
  <c r="DG6" i="14"/>
  <c r="H46" i="19"/>
  <c r="H12" i="19"/>
  <c r="CD36" i="19"/>
  <c r="ER83" i="14"/>
  <c r="ER86" i="14" s="1"/>
  <c r="FK45" i="14"/>
  <c r="FK64" i="14"/>
  <c r="DY55" i="14"/>
  <c r="AG70" i="14"/>
  <c r="AG37" i="14"/>
  <c r="M45" i="14"/>
  <c r="M64" i="14"/>
  <c r="M171" i="14"/>
  <c r="DY83" i="14"/>
  <c r="H36" i="19"/>
  <c r="CW68" i="19"/>
  <c r="CD48" i="19"/>
  <c r="CW35" i="19"/>
  <c r="CW61" i="19"/>
  <c r="CW64" i="19"/>
  <c r="CW45" i="19"/>
  <c r="CW23" i="19"/>
  <c r="CW28" i="19"/>
  <c r="CW29" i="19" s="1"/>
  <c r="CN70" i="19"/>
  <c r="CN83" i="19"/>
  <c r="CN37" i="19"/>
  <c r="CN38" i="19" s="1"/>
  <c r="CW26" i="19"/>
  <c r="R37" i="19"/>
  <c r="R38" i="19" s="1"/>
  <c r="BL55" i="19"/>
  <c r="AB37" i="19"/>
  <c r="AB83" i="19"/>
  <c r="AB70" i="19"/>
  <c r="AB75" i="19" s="1"/>
  <c r="BU83" i="19"/>
  <c r="BU70" i="19"/>
  <c r="BU75" i="19" s="1"/>
  <c r="BL70" i="19"/>
  <c r="BL75" i="19" s="1"/>
  <c r="BL83" i="19"/>
  <c r="AK83" i="19"/>
  <c r="AK70" i="19"/>
  <c r="AK75" i="19" s="1"/>
  <c r="AK37" i="19"/>
  <c r="CW6" i="19"/>
  <c r="CD50" i="19"/>
  <c r="CD54" i="19"/>
  <c r="CD46" i="19"/>
  <c r="CW19" i="19"/>
  <c r="BC63" i="19"/>
  <c r="CN83" i="14" l="1"/>
  <c r="CN86" i="14" s="1"/>
  <c r="CN89" i="14" s="1"/>
  <c r="GE37" i="14"/>
  <c r="GE38" i="14" s="1"/>
  <c r="GF36" i="14"/>
  <c r="DG61" i="14"/>
  <c r="DG63" i="14" s="1"/>
  <c r="M36" i="14"/>
  <c r="M37" i="14" s="1"/>
  <c r="M38" i="14" s="1"/>
  <c r="GE70" i="14"/>
  <c r="GX26" i="14"/>
  <c r="DG27" i="14"/>
  <c r="BT70" i="14"/>
  <c r="BT75" i="14" s="1"/>
  <c r="BT37" i="14"/>
  <c r="BT38" i="14" s="1"/>
  <c r="DF11" i="14"/>
  <c r="DF12" i="14" s="1"/>
  <c r="FK36" i="14"/>
  <c r="BA37" i="14"/>
  <c r="BA38" i="14" s="1"/>
  <c r="CM83" i="14"/>
  <c r="CM86" i="14" s="1"/>
  <c r="CM89" i="14" s="1"/>
  <c r="CM70" i="14"/>
  <c r="BA70" i="14"/>
  <c r="BA75" i="14" s="1"/>
  <c r="DG26" i="14"/>
  <c r="DG28" i="14"/>
  <c r="DG29" i="14" s="1"/>
  <c r="GY25" i="14"/>
  <c r="GY194" i="14" s="1"/>
  <c r="GY196" i="14" s="1"/>
  <c r="GY27" i="14" s="1"/>
  <c r="GX28" i="14"/>
  <c r="GX29" i="14" s="1"/>
  <c r="GX23" i="14"/>
  <c r="BB36" i="14"/>
  <c r="BB37" i="14" s="1"/>
  <c r="GX11" i="14"/>
  <c r="GX12" i="14" s="1"/>
  <c r="N171" i="14"/>
  <c r="N64" i="14"/>
  <c r="N45" i="14"/>
  <c r="AH37" i="14"/>
  <c r="R83" i="19"/>
  <c r="R70" i="19"/>
  <c r="DG35" i="14"/>
  <c r="AG75" i="14"/>
  <c r="BU36" i="14"/>
  <c r="BU37" i="14" s="1"/>
  <c r="GY74" i="14"/>
  <c r="GY82" i="14" s="1"/>
  <c r="BT85" i="14"/>
  <c r="ES70" i="14"/>
  <c r="ES75" i="14" s="1"/>
  <c r="H63" i="19"/>
  <c r="BE37" i="19"/>
  <c r="BE83" i="19"/>
  <c r="BE70" i="19"/>
  <c r="AM39" i="19"/>
  <c r="AM38" i="19"/>
  <c r="AM86" i="19"/>
  <c r="AM85" i="19"/>
  <c r="CY50" i="19"/>
  <c r="CY54" i="19"/>
  <c r="CY63" i="19" s="1"/>
  <c r="CY46" i="19"/>
  <c r="CY48" i="19"/>
  <c r="AD86" i="19"/>
  <c r="AD85" i="19"/>
  <c r="AD39" i="19"/>
  <c r="AD38" i="19"/>
  <c r="CY20" i="19"/>
  <c r="CY36" i="19"/>
  <c r="AH83" i="14"/>
  <c r="N29" i="14"/>
  <c r="N12" i="14"/>
  <c r="AH70" i="14"/>
  <c r="ES83" i="14"/>
  <c r="ES86" i="14" s="1"/>
  <c r="DG11" i="14"/>
  <c r="DG12" i="14" s="1"/>
  <c r="GY6" i="14"/>
  <c r="GY11" i="14"/>
  <c r="GY12" i="14" s="1"/>
  <c r="GY24" i="14"/>
  <c r="GY23" i="14"/>
  <c r="GY16" i="14"/>
  <c r="GY19" i="14"/>
  <c r="DG20" i="14"/>
  <c r="GY45" i="14"/>
  <c r="GY64" i="14"/>
  <c r="FL64" i="14"/>
  <c r="FL45" i="14"/>
  <c r="DZ70" i="14"/>
  <c r="DZ75" i="14" s="1"/>
  <c r="DZ83" i="14"/>
  <c r="GF37" i="14"/>
  <c r="GF83" i="14"/>
  <c r="GF70" i="14"/>
  <c r="N20" i="14"/>
  <c r="N36" i="14"/>
  <c r="H37" i="19"/>
  <c r="H38" i="19" s="1"/>
  <c r="ER85" i="14"/>
  <c r="DY85" i="14"/>
  <c r="DY86" i="14"/>
  <c r="FK50" i="14"/>
  <c r="FK54" i="14"/>
  <c r="FK46" i="14"/>
  <c r="FK48" i="14"/>
  <c r="GX45" i="14"/>
  <c r="GX64" i="14"/>
  <c r="M48" i="14"/>
  <c r="M46" i="14"/>
  <c r="M54" i="14"/>
  <c r="M50" i="14"/>
  <c r="BT89" i="14"/>
  <c r="BT90" i="14" s="1"/>
  <c r="BT88" i="14"/>
  <c r="AG85" i="14"/>
  <c r="AG86" i="14"/>
  <c r="AG38" i="14"/>
  <c r="AG39" i="14"/>
  <c r="BA85" i="14"/>
  <c r="BA86" i="14"/>
  <c r="ER89" i="14"/>
  <c r="ER88" i="14"/>
  <c r="GE86" i="14"/>
  <c r="GE85" i="14"/>
  <c r="CD63" i="19"/>
  <c r="AB39" i="19"/>
  <c r="AB38" i="19"/>
  <c r="BU86" i="19"/>
  <c r="BU85" i="19"/>
  <c r="AK39" i="19"/>
  <c r="AK38" i="19"/>
  <c r="AK86" i="19"/>
  <c r="AK85" i="19"/>
  <c r="CW46" i="19"/>
  <c r="CW54" i="19"/>
  <c r="CW63" i="19" s="1"/>
  <c r="CW48" i="19"/>
  <c r="CW50" i="19"/>
  <c r="BL86" i="19"/>
  <c r="BL85" i="19"/>
  <c r="AB86" i="19"/>
  <c r="AB85" i="19"/>
  <c r="CN86" i="19"/>
  <c r="CN85" i="19"/>
  <c r="O144" i="8"/>
  <c r="P144" i="8"/>
  <c r="Q144" i="8"/>
  <c r="R144" i="8"/>
  <c r="S144" i="8"/>
  <c r="GE39" i="14" l="1"/>
  <c r="BT39" i="14"/>
  <c r="BA39" i="14"/>
  <c r="DF36" i="14"/>
  <c r="DF70" i="14" s="1"/>
  <c r="DF75" i="14" s="1"/>
  <c r="R85" i="19"/>
  <c r="R86" i="19"/>
  <c r="R88" i="19" s="1"/>
  <c r="R75" i="19"/>
  <c r="GY28" i="14"/>
  <c r="GY29" i="14" s="1"/>
  <c r="GY26" i="14"/>
  <c r="BB70" i="14"/>
  <c r="BB75" i="14" s="1"/>
  <c r="BB83" i="14"/>
  <c r="BB86" i="14" s="1"/>
  <c r="GX36" i="14"/>
  <c r="GX37" i="14" s="1"/>
  <c r="GX38" i="14" s="1"/>
  <c r="N46" i="14"/>
  <c r="N54" i="14"/>
  <c r="N50" i="14"/>
  <c r="N48" i="14"/>
  <c r="AH39" i="14"/>
  <c r="AH38" i="14"/>
  <c r="BU83" i="14"/>
  <c r="BU85" i="14" s="1"/>
  <c r="AH86" i="14"/>
  <c r="BU70" i="14"/>
  <c r="BU75" i="14" s="1"/>
  <c r="FK63" i="14"/>
  <c r="M39" i="14"/>
  <c r="BE75" i="19"/>
  <c r="AH75" i="14"/>
  <c r="M63" i="14"/>
  <c r="H83" i="19"/>
  <c r="H70" i="19"/>
  <c r="CY37" i="19"/>
  <c r="CY70" i="19"/>
  <c r="CY83" i="19"/>
  <c r="BE38" i="19"/>
  <c r="BE39" i="19"/>
  <c r="AD89" i="19"/>
  <c r="AD90" i="19" s="1"/>
  <c r="AD88" i="19"/>
  <c r="AM89" i="19"/>
  <c r="AM90" i="19" s="1"/>
  <c r="AM88" i="19"/>
  <c r="BE86" i="19"/>
  <c r="BE85" i="19"/>
  <c r="AH85" i="14"/>
  <c r="ER90" i="14"/>
  <c r="ER92" i="14"/>
  <c r="ER118" i="14" s="1"/>
  <c r="ER91" i="14"/>
  <c r="ER117" i="14" s="1"/>
  <c r="DG36" i="14"/>
  <c r="DG37" i="14" s="1"/>
  <c r="ES85" i="14"/>
  <c r="GY20" i="14"/>
  <c r="N37" i="14"/>
  <c r="GF86" i="14"/>
  <c r="GF85" i="14"/>
  <c r="GF38" i="14"/>
  <c r="GF39" i="14"/>
  <c r="FL54" i="14"/>
  <c r="FL46" i="14"/>
  <c r="FL50" i="14"/>
  <c r="FL48" i="14"/>
  <c r="ES89" i="14"/>
  <c r="ES88" i="14"/>
  <c r="DZ86" i="14"/>
  <c r="DZ85" i="14"/>
  <c r="BU39" i="14"/>
  <c r="BU38" i="14"/>
  <c r="GY48" i="14"/>
  <c r="GY46" i="14"/>
  <c r="GY54" i="14"/>
  <c r="GY63" i="14" s="1"/>
  <c r="GY50" i="14"/>
  <c r="BB39" i="14"/>
  <c r="BB38" i="14"/>
  <c r="AG89" i="14"/>
  <c r="AG88" i="14"/>
  <c r="BA89" i="14"/>
  <c r="BA90" i="14" s="1"/>
  <c r="BA88" i="14"/>
  <c r="DY88" i="14"/>
  <c r="DY89" i="14"/>
  <c r="GE89" i="14"/>
  <c r="GE90" i="14" s="1"/>
  <c r="GE88" i="14"/>
  <c r="GX48" i="14"/>
  <c r="GX46" i="14"/>
  <c r="GX54" i="14"/>
  <c r="GX63" i="14" s="1"/>
  <c r="GX50" i="14"/>
  <c r="CD70" i="19"/>
  <c r="CD83" i="19"/>
  <c r="CN89" i="19"/>
  <c r="CN90" i="19" s="1"/>
  <c r="CN88" i="19"/>
  <c r="AB89" i="19"/>
  <c r="AB90" i="19" s="1"/>
  <c r="AB88" i="19"/>
  <c r="AK89" i="19"/>
  <c r="AK90" i="19" s="1"/>
  <c r="AK88" i="19"/>
  <c r="R89" i="19"/>
  <c r="BL89" i="19"/>
  <c r="BL88" i="19"/>
  <c r="BU89" i="19"/>
  <c r="BU90" i="19" s="1"/>
  <c r="BU88" i="19"/>
  <c r="GX39" i="14" l="1"/>
  <c r="GY36" i="14"/>
  <c r="GY37" i="14" s="1"/>
  <c r="DF37" i="14"/>
  <c r="DF38" i="14" s="1"/>
  <c r="BB85" i="14"/>
  <c r="DF83" i="14"/>
  <c r="DF85" i="14" s="1"/>
  <c r="N63" i="14"/>
  <c r="N70" i="14" s="1"/>
  <c r="FL63" i="14"/>
  <c r="FL83" i="14" s="1"/>
  <c r="AH88" i="14"/>
  <c r="AH89" i="14"/>
  <c r="AH90" i="14" s="1"/>
  <c r="BU86" i="14"/>
  <c r="BU88" i="14" s="1"/>
  <c r="FK83" i="14"/>
  <c r="FK86" i="14" s="1"/>
  <c r="FK70" i="14"/>
  <c r="FK75" i="14" s="1"/>
  <c r="M83" i="14"/>
  <c r="M70" i="14"/>
  <c r="CY75" i="19"/>
  <c r="H75" i="19"/>
  <c r="CD75" i="19"/>
  <c r="H86" i="19"/>
  <c r="H85" i="19"/>
  <c r="CY39" i="19"/>
  <c r="CY38" i="19"/>
  <c r="CY86" i="19"/>
  <c r="CY85" i="19"/>
  <c r="BE89" i="19"/>
  <c r="BE88" i="19"/>
  <c r="DG83" i="14"/>
  <c r="DG86" i="14" s="1"/>
  <c r="DG70" i="14"/>
  <c r="ES90" i="14"/>
  <c r="ES92" i="14"/>
  <c r="ES118" i="14" s="1"/>
  <c r="ES91" i="14"/>
  <c r="ES117" i="14" s="1"/>
  <c r="N39" i="14"/>
  <c r="N38" i="14"/>
  <c r="BB89" i="14"/>
  <c r="BB90" i="14" s="1"/>
  <c r="BB88" i="14"/>
  <c r="DZ89" i="14"/>
  <c r="DZ88" i="14"/>
  <c r="DG39" i="14"/>
  <c r="DG38" i="14"/>
  <c r="GF89" i="14"/>
  <c r="GF90" i="14" s="1"/>
  <c r="GF88" i="14"/>
  <c r="GX70" i="14"/>
  <c r="GX83" i="14"/>
  <c r="AG90" i="14"/>
  <c r="AG92" i="14"/>
  <c r="AG118" i="14" s="1"/>
  <c r="AG91" i="14"/>
  <c r="AG117" i="14" s="1"/>
  <c r="AG93" i="14"/>
  <c r="DY92" i="14"/>
  <c r="DY118" i="14" s="1"/>
  <c r="DY90" i="14"/>
  <c r="DY91" i="14"/>
  <c r="DY117" i="14" s="1"/>
  <c r="CD85" i="19"/>
  <c r="CD86" i="19"/>
  <c r="R90" i="19"/>
  <c r="R92" i="19"/>
  <c r="R118" i="19" s="1"/>
  <c r="R91" i="19"/>
  <c r="R117" i="19" s="1"/>
  <c r="BL91" i="19"/>
  <c r="BL117" i="19" s="1"/>
  <c r="BL92" i="19"/>
  <c r="BL118" i="19" s="1"/>
  <c r="BL90" i="19"/>
  <c r="N83" i="14" l="1"/>
  <c r="N86" i="14" s="1"/>
  <c r="GY70" i="14"/>
  <c r="GY83" i="14"/>
  <c r="GY86" i="14" s="1"/>
  <c r="DF86" i="14"/>
  <c r="DF39" i="14"/>
  <c r="FL70" i="14"/>
  <c r="FL75" i="14" s="1"/>
  <c r="BU89" i="14"/>
  <c r="BU90" i="14" s="1"/>
  <c r="FK85" i="14"/>
  <c r="N75" i="14"/>
  <c r="AH91" i="14"/>
  <c r="AH117" i="14" s="1"/>
  <c r="AH92" i="14"/>
  <c r="AH118" i="14" s="1"/>
  <c r="AH93" i="14"/>
  <c r="M75" i="14"/>
  <c r="M86" i="14"/>
  <c r="M85" i="14"/>
  <c r="GY75" i="14"/>
  <c r="DG75" i="14"/>
  <c r="GX75" i="14"/>
  <c r="H89" i="19"/>
  <c r="H88" i="19"/>
  <c r="BE91" i="19"/>
  <c r="BE117" i="19" s="1"/>
  <c r="BE90" i="19"/>
  <c r="BE92" i="19"/>
  <c r="BE118" i="19" s="1"/>
  <c r="CY89" i="19"/>
  <c r="CY88" i="19"/>
  <c r="DG85" i="14"/>
  <c r="DZ90" i="14"/>
  <c r="DZ91" i="14"/>
  <c r="DZ117" i="14" s="1"/>
  <c r="DZ92" i="14"/>
  <c r="DZ118" i="14" s="1"/>
  <c r="FL86" i="14"/>
  <c r="FL85" i="14"/>
  <c r="DG89" i="14"/>
  <c r="DG88" i="14"/>
  <c r="GY39" i="14"/>
  <c r="GY38" i="14"/>
  <c r="CD89" i="19"/>
  <c r="CD92" i="19" s="1"/>
  <c r="CD118" i="19" s="1"/>
  <c r="CD88" i="19"/>
  <c r="FK89" i="14"/>
  <c r="FK88" i="14"/>
  <c r="GX86" i="14"/>
  <c r="GX85" i="14"/>
  <c r="GY85" i="14" l="1"/>
  <c r="N85" i="14"/>
  <c r="DF89" i="14"/>
  <c r="DF88" i="14"/>
  <c r="N88" i="14"/>
  <c r="M88" i="14"/>
  <c r="M89" i="14"/>
  <c r="M96" i="14" s="1"/>
  <c r="GR195" i="14"/>
  <c r="GR191" i="14"/>
  <c r="GV195" i="14"/>
  <c r="GV191" i="14"/>
  <c r="CD90" i="19"/>
  <c r="H92" i="19"/>
  <c r="H118" i="19" s="1"/>
  <c r="H96" i="19"/>
  <c r="H91" i="19"/>
  <c r="H117" i="19" s="1"/>
  <c r="H90" i="19"/>
  <c r="CY92" i="19"/>
  <c r="CY118" i="19" s="1"/>
  <c r="CY91" i="19"/>
  <c r="CY117" i="19" s="1"/>
  <c r="CY90" i="19"/>
  <c r="N89" i="14"/>
  <c r="FK90" i="14"/>
  <c r="FK91" i="14"/>
  <c r="FK117" i="14" s="1"/>
  <c r="FK92" i="14"/>
  <c r="FK118" i="14" s="1"/>
  <c r="F195" i="21"/>
  <c r="AA195" i="14"/>
  <c r="H191" i="21"/>
  <c r="AE191" i="14"/>
  <c r="H195" i="21"/>
  <c r="AE195" i="14"/>
  <c r="F191" i="21"/>
  <c r="AA191" i="14"/>
  <c r="GY89" i="14"/>
  <c r="GY88" i="14"/>
  <c r="DG91" i="14"/>
  <c r="DG117" i="14" s="1"/>
  <c r="DG90" i="14"/>
  <c r="DG92" i="14"/>
  <c r="DG118" i="14" s="1"/>
  <c r="FL89" i="14"/>
  <c r="FL88" i="14"/>
  <c r="F195" i="19"/>
  <c r="GX89" i="14"/>
  <c r="GX88" i="14"/>
  <c r="H191" i="19"/>
  <c r="H195" i="19"/>
  <c r="F191" i="19"/>
  <c r="BA195" i="21" l="1"/>
  <c r="BJ195" i="21"/>
  <c r="BS195" i="21"/>
  <c r="AR195" i="21"/>
  <c r="AR196" i="21" s="1"/>
  <c r="AI195" i="21"/>
  <c r="Z195" i="21"/>
  <c r="CB195" i="21"/>
  <c r="CV195" i="21"/>
  <c r="CM195" i="21"/>
  <c r="CV191" i="21"/>
  <c r="CB191" i="21"/>
  <c r="CM191" i="21"/>
  <c r="BS191" i="21"/>
  <c r="AI191" i="21"/>
  <c r="BJ191" i="21"/>
  <c r="AR191" i="21"/>
  <c r="AR192" i="21" s="1"/>
  <c r="BA191" i="21"/>
  <c r="Z191" i="21"/>
  <c r="CD195" i="21"/>
  <c r="CX195" i="21"/>
  <c r="CO195" i="21"/>
  <c r="BU195" i="21"/>
  <c r="BL195" i="21"/>
  <c r="AB195" i="21"/>
  <c r="AT195" i="21"/>
  <c r="AT196" i="21" s="1"/>
  <c r="AK195" i="21"/>
  <c r="BC195" i="21"/>
  <c r="CO191" i="21"/>
  <c r="BU191" i="21"/>
  <c r="AK191" i="21"/>
  <c r="CD191" i="21"/>
  <c r="BC191" i="21"/>
  <c r="BL191" i="21"/>
  <c r="CX191" i="21"/>
  <c r="AT191" i="21"/>
  <c r="AT192" i="21" s="1"/>
  <c r="AB191" i="21"/>
  <c r="DF90" i="14"/>
  <c r="DF91" i="14"/>
  <c r="DF117" i="14" s="1"/>
  <c r="DF92" i="14"/>
  <c r="DF118" i="14" s="1"/>
  <c r="CL191" i="19"/>
  <c r="CL192" i="19" s="1"/>
  <c r="CB191" i="19"/>
  <c r="CB192" i="19" s="1"/>
  <c r="CU191" i="19"/>
  <c r="CU192" i="19" s="1"/>
  <c r="CU24" i="19" s="1"/>
  <c r="BJ191" i="19"/>
  <c r="BJ192" i="19" s="1"/>
  <c r="BA191" i="19"/>
  <c r="BA192" i="19" s="1"/>
  <c r="BA24" i="19" s="1"/>
  <c r="BS191" i="19"/>
  <c r="BS192" i="19" s="1"/>
  <c r="AI191" i="19"/>
  <c r="AI192" i="19" s="1"/>
  <c r="AR191" i="19"/>
  <c r="AR192" i="19" s="1"/>
  <c r="Z191" i="19"/>
  <c r="Z192" i="19" s="1"/>
  <c r="CD191" i="19"/>
  <c r="CD192" i="19" s="1"/>
  <c r="CW191" i="19"/>
  <c r="CW192" i="19" s="1"/>
  <c r="CW24" i="19" s="1"/>
  <c r="CN191" i="19"/>
  <c r="CN192" i="19" s="1"/>
  <c r="BL191" i="19"/>
  <c r="BL192" i="19" s="1"/>
  <c r="BU191" i="19"/>
  <c r="BU192" i="19" s="1"/>
  <c r="AK191" i="19"/>
  <c r="AK192" i="19" s="1"/>
  <c r="AT191" i="19"/>
  <c r="AT192" i="19" s="1"/>
  <c r="BC191" i="19"/>
  <c r="BC192" i="19" s="1"/>
  <c r="BC24" i="19" s="1"/>
  <c r="AB191" i="19"/>
  <c r="AB192" i="19" s="1"/>
  <c r="CU195" i="19"/>
  <c r="CU196" i="19" s="1"/>
  <c r="CU27" i="19" s="1"/>
  <c r="CB195" i="19"/>
  <c r="CB196" i="19" s="1"/>
  <c r="CL195" i="19"/>
  <c r="CL196" i="19" s="1"/>
  <c r="BS195" i="19"/>
  <c r="BS196" i="19" s="1"/>
  <c r="BJ195" i="19"/>
  <c r="BJ196" i="19" s="1"/>
  <c r="BA195" i="19"/>
  <c r="BA196" i="19" s="1"/>
  <c r="BA27" i="19" s="1"/>
  <c r="AR195" i="19"/>
  <c r="AR196" i="19" s="1"/>
  <c r="AI195" i="19"/>
  <c r="AI196" i="19" s="1"/>
  <c r="Z195" i="19"/>
  <c r="Z196" i="19" s="1"/>
  <c r="CN195" i="19"/>
  <c r="CN196" i="19" s="1"/>
  <c r="CW195" i="19"/>
  <c r="CW196" i="19" s="1"/>
  <c r="CW27" i="19" s="1"/>
  <c r="CD195" i="19"/>
  <c r="CD196" i="19" s="1"/>
  <c r="BU195" i="19"/>
  <c r="BU196" i="19" s="1"/>
  <c r="BL195" i="19"/>
  <c r="BL196" i="19" s="1"/>
  <c r="BC195" i="19"/>
  <c r="BC196" i="19" s="1"/>
  <c r="BC27" i="19" s="1"/>
  <c r="AT195" i="19"/>
  <c r="AT196" i="19" s="1"/>
  <c r="AK195" i="19"/>
  <c r="AK196" i="19" s="1"/>
  <c r="AB195" i="19"/>
  <c r="AB196" i="19" s="1"/>
  <c r="M90" i="14"/>
  <c r="N91" i="14"/>
  <c r="N117" i="14" s="1"/>
  <c r="M91" i="14"/>
  <c r="M117" i="14" s="1"/>
  <c r="M92" i="14"/>
  <c r="M118" i="14" s="1"/>
  <c r="M104" i="14"/>
  <c r="CZ27" i="21"/>
  <c r="T196" i="21"/>
  <c r="T27" i="21" s="1"/>
  <c r="BE27" i="21"/>
  <c r="CZ24" i="21"/>
  <c r="BE24" i="21"/>
  <c r="T192" i="21"/>
  <c r="T24" i="21" s="1"/>
  <c r="H104" i="19"/>
  <c r="N90" i="14"/>
  <c r="T192" i="19"/>
  <c r="T24" i="19" s="1"/>
  <c r="CY24" i="19"/>
  <c r="BE24" i="19"/>
  <c r="T196" i="19"/>
  <c r="T27" i="19" s="1"/>
  <c r="BE27" i="19"/>
  <c r="CY27" i="19"/>
  <c r="N96" i="14"/>
  <c r="N92" i="14"/>
  <c r="N118" i="14" s="1"/>
  <c r="FL90" i="14"/>
  <c r="FL91" i="14"/>
  <c r="FL117" i="14" s="1"/>
  <c r="FL92" i="14"/>
  <c r="FL118" i="14" s="1"/>
  <c r="GY92" i="14"/>
  <c r="GY118" i="14" s="1"/>
  <c r="GY91" i="14"/>
  <c r="GY117" i="14" s="1"/>
  <c r="GY90" i="14"/>
  <c r="F192" i="19"/>
  <c r="F24" i="19" s="1"/>
  <c r="P191" i="19"/>
  <c r="P192" i="19" s="1"/>
  <c r="P24" i="19" s="1"/>
  <c r="R191" i="19"/>
  <c r="R192" i="19" s="1"/>
  <c r="R24" i="19" s="1"/>
  <c r="P195" i="19"/>
  <c r="P196" i="19" s="1"/>
  <c r="P27" i="19" s="1"/>
  <c r="F196" i="19"/>
  <c r="F27" i="19" s="1"/>
  <c r="R195" i="21"/>
  <c r="R191" i="21"/>
  <c r="H192" i="19"/>
  <c r="H24" i="19" s="1"/>
  <c r="R195" i="19"/>
  <c r="R196" i="19" s="1"/>
  <c r="R27" i="19" s="1"/>
  <c r="GX90" i="14"/>
  <c r="GX92" i="14"/>
  <c r="GX118" i="14" s="1"/>
  <c r="GX91" i="14"/>
  <c r="GX117" i="14" s="1"/>
  <c r="P191" i="21"/>
  <c r="P195" i="21"/>
  <c r="H196" i="19"/>
  <c r="H27" i="19" s="1"/>
  <c r="AE179" i="14"/>
  <c r="N104" i="14" l="1"/>
  <c r="G176" i="14"/>
  <c r="K176" i="14"/>
  <c r="K168" i="14"/>
  <c r="G168" i="14"/>
  <c r="G174" i="14" l="1"/>
  <c r="G173" i="14"/>
  <c r="K173" i="14"/>
  <c r="K174" i="14"/>
  <c r="G158" i="14"/>
  <c r="J158" i="14"/>
  <c r="K158" i="14"/>
  <c r="K155" i="14"/>
  <c r="G155" i="14"/>
  <c r="K150" i="14"/>
  <c r="G150" i="14"/>
  <c r="G145" i="14"/>
  <c r="G136" i="14"/>
  <c r="K136" i="14"/>
  <c r="K145" i="14"/>
  <c r="K126" i="14"/>
  <c r="G126" i="14"/>
  <c r="K124" i="14" l="1"/>
  <c r="G124" i="14"/>
  <c r="G148" i="14"/>
  <c r="F149" i="21" s="1"/>
  <c r="K148" i="14"/>
  <c r="K164" i="14"/>
  <c r="G164" i="14"/>
  <c r="FY124" i="14" l="1"/>
  <c r="FY123" i="14" s="1"/>
  <c r="FY131" i="14" s="1"/>
  <c r="FE124" i="14"/>
  <c r="FE123" i="14" s="1"/>
  <c r="FE131" i="14" s="1"/>
  <c r="EL124" i="14"/>
  <c r="EL123" i="14" s="1"/>
  <c r="EL131" i="14" s="1"/>
  <c r="CZ124" i="14"/>
  <c r="CZ123" i="14" s="1"/>
  <c r="CZ131" i="14" s="1"/>
  <c r="DS124" i="14"/>
  <c r="DS123" i="14" s="1"/>
  <c r="DS131" i="14" s="1"/>
  <c r="CG124" i="14"/>
  <c r="CG123" i="14" s="1"/>
  <c r="CG131" i="14" s="1"/>
  <c r="BN124" i="14"/>
  <c r="BN123" i="14" s="1"/>
  <c r="BN131" i="14" s="1"/>
  <c r="AU124" i="14"/>
  <c r="AU123" i="14" s="1"/>
  <c r="AU131" i="14" s="1"/>
  <c r="FI124" i="14"/>
  <c r="FI123" i="14" s="1"/>
  <c r="FI131" i="14" s="1"/>
  <c r="DW124" i="14"/>
  <c r="DW123" i="14" s="1"/>
  <c r="DW131" i="14" s="1"/>
  <c r="EP124" i="14"/>
  <c r="EP123" i="14" s="1"/>
  <c r="EP131" i="14" s="1"/>
  <c r="GC124" i="14"/>
  <c r="GC123" i="14" s="1"/>
  <c r="GC131" i="14" s="1"/>
  <c r="DD124" i="14"/>
  <c r="DD123" i="14" s="1"/>
  <c r="DD131" i="14" s="1"/>
  <c r="CK124" i="14"/>
  <c r="CK123" i="14" s="1"/>
  <c r="CK131" i="14" s="1"/>
  <c r="AY124" i="14"/>
  <c r="AY123" i="14" s="1"/>
  <c r="AY131" i="14" s="1"/>
  <c r="BR124" i="14"/>
  <c r="BR123" i="14" s="1"/>
  <c r="BR131" i="14" s="1"/>
  <c r="GR124" i="14"/>
  <c r="GR123" i="14" s="1"/>
  <c r="GR131" i="14" s="1"/>
  <c r="GV124" i="14"/>
  <c r="GV123" i="14" s="1"/>
  <c r="GV131" i="14" s="1"/>
  <c r="AE124" i="14"/>
  <c r="H149" i="21"/>
  <c r="AA124" i="14"/>
  <c r="AA123" i="14" s="1"/>
  <c r="F149" i="19"/>
  <c r="H149" i="19"/>
  <c r="G123" i="14"/>
  <c r="AE155" i="14"/>
  <c r="AA155" i="14"/>
  <c r="AE145" i="14"/>
  <c r="AA145" i="14"/>
  <c r="AE108" i="14"/>
  <c r="AA108" i="14"/>
  <c r="AD108" i="14"/>
  <c r="AD145" i="14"/>
  <c r="AD155" i="14"/>
  <c r="AA136" i="14" l="1"/>
  <c r="AA148" i="14" s="1"/>
  <c r="AD158" i="14"/>
  <c r="AD164" i="14" s="1"/>
  <c r="AD126" i="14"/>
  <c r="AA158" i="14"/>
  <c r="AA164" i="14" s="1"/>
  <c r="AD136" i="14"/>
  <c r="AD148" i="14" s="1"/>
  <c r="AA126" i="14"/>
  <c r="AE126" i="14"/>
  <c r="AE158" i="14"/>
  <c r="AE164" i="14" s="1"/>
  <c r="AE136" i="14"/>
  <c r="AA131" i="14" l="1"/>
  <c r="AE148" i="14"/>
  <c r="DW7" i="14"/>
  <c r="FI7" i="14" s="1"/>
  <c r="DW10" i="14"/>
  <c r="FI10" i="14" s="1"/>
  <c r="DW15" i="14"/>
  <c r="FI15" i="14" s="1"/>
  <c r="DW18" i="14"/>
  <c r="FI18" i="14" s="1"/>
  <c r="DW25" i="14"/>
  <c r="DW33" i="14"/>
  <c r="FI33" i="14" s="1"/>
  <c r="DW42" i="14"/>
  <c r="FI42" i="14" s="1"/>
  <c r="DW44" i="14"/>
  <c r="FI44" i="14" s="1"/>
  <c r="DW49" i="14"/>
  <c r="FI49" i="14" s="1"/>
  <c r="DW52" i="14"/>
  <c r="FI52" i="14" s="1"/>
  <c r="DW59" i="14"/>
  <c r="FI59" i="14" s="1"/>
  <c r="DW66" i="14"/>
  <c r="FI66" i="14" s="1"/>
  <c r="DW72" i="14"/>
  <c r="FI72" i="14" s="1"/>
  <c r="DW74" i="14"/>
  <c r="FI74" i="14" s="1"/>
  <c r="DW77" i="14"/>
  <c r="FI77" i="14" s="1"/>
  <c r="DW79" i="14"/>
  <c r="FI79" i="14" s="1"/>
  <c r="DW81" i="14"/>
  <c r="FI81" i="14" s="1"/>
  <c r="DW87" i="14"/>
  <c r="FI87" i="14" s="1"/>
  <c r="GC194" i="14"/>
  <c r="GC196" i="14" s="1"/>
  <c r="DW9" i="14"/>
  <c r="FI9" i="14" s="1"/>
  <c r="DW14" i="14"/>
  <c r="FI14" i="14" s="1"/>
  <c r="DW17" i="14"/>
  <c r="FI17" i="14" s="1"/>
  <c r="DW22" i="14"/>
  <c r="DW31" i="14"/>
  <c r="FI31" i="14" s="1"/>
  <c r="DW34" i="14"/>
  <c r="FI34" i="14" s="1"/>
  <c r="DW43" i="14"/>
  <c r="FI43" i="14" s="1"/>
  <c r="DW47" i="14"/>
  <c r="FI47" i="14" s="1"/>
  <c r="DW51" i="14"/>
  <c r="FI51" i="14" s="1"/>
  <c r="DW57" i="14"/>
  <c r="FI57" i="14" s="1"/>
  <c r="DW60" i="14"/>
  <c r="FI60" i="14" s="1"/>
  <c r="DW67" i="14"/>
  <c r="FI67" i="14" s="1"/>
  <c r="DW73" i="14"/>
  <c r="FI73" i="14" s="1"/>
  <c r="DW76" i="14"/>
  <c r="FI76" i="14" s="1"/>
  <c r="DW78" i="14"/>
  <c r="FI78" i="14" s="1"/>
  <c r="DW80" i="14"/>
  <c r="FI80" i="14" s="1"/>
  <c r="DW84" i="14"/>
  <c r="FI84" i="14" s="1"/>
  <c r="AZ5" i="14"/>
  <c r="GC190" i="14"/>
  <c r="GC192" i="14" s="1"/>
  <c r="DW194" i="14" l="1"/>
  <c r="DW196" i="14" s="1"/>
  <c r="FI25" i="14"/>
  <c r="DW190" i="14"/>
  <c r="DW192" i="14" s="1"/>
  <c r="FI22" i="14"/>
  <c r="AY194" i="14"/>
  <c r="AY196" i="14" s="1"/>
  <c r="EP194" i="14"/>
  <c r="EP196" i="14" s="1"/>
  <c r="AY190" i="14"/>
  <c r="AY192" i="14" s="1"/>
  <c r="CK9" i="14"/>
  <c r="CK31" i="14"/>
  <c r="CK7" i="14"/>
  <c r="AE82" i="14"/>
  <c r="BR82" i="14"/>
  <c r="GC82" i="14"/>
  <c r="EP82" i="14"/>
  <c r="AY82" i="14"/>
  <c r="DW82" i="14"/>
  <c r="AE28" i="14"/>
  <c r="R33" i="21"/>
  <c r="CO76" i="21"/>
  <c r="R66" i="21"/>
  <c r="R18" i="21"/>
  <c r="CO73" i="21"/>
  <c r="CO31" i="21"/>
  <c r="AB66" i="21"/>
  <c r="AK57" i="21"/>
  <c r="AB80" i="21"/>
  <c r="AK77" i="21"/>
  <c r="AK9" i="21"/>
  <c r="AK84" i="21"/>
  <c r="AB31" i="21"/>
  <c r="AB14" i="21"/>
  <c r="AK52" i="21"/>
  <c r="BU76" i="21"/>
  <c r="DX80" i="14"/>
  <c r="FJ80" i="14" s="1"/>
  <c r="DX47" i="14"/>
  <c r="FJ47" i="14" s="1"/>
  <c r="DW5" i="14"/>
  <c r="R57" i="21"/>
  <c r="R14" i="21"/>
  <c r="CO72" i="21"/>
  <c r="BU77" i="21"/>
  <c r="BU42" i="21"/>
  <c r="DX81" i="14"/>
  <c r="FJ81" i="14" s="1"/>
  <c r="DX49" i="14"/>
  <c r="FJ49" i="14" s="1"/>
  <c r="DX7" i="14"/>
  <c r="FJ7" i="14" s="1"/>
  <c r="CO78" i="21"/>
  <c r="CO34" i="21"/>
  <c r="R59" i="21"/>
  <c r="R15" i="21"/>
  <c r="CO67" i="21"/>
  <c r="AB79" i="21"/>
  <c r="AK67" i="21"/>
  <c r="AK7" i="21"/>
  <c r="AK81" i="21"/>
  <c r="AK17" i="21"/>
  <c r="AB43" i="21"/>
  <c r="AB57" i="21"/>
  <c r="AK66" i="21"/>
  <c r="BU73" i="21"/>
  <c r="DX78" i="14"/>
  <c r="FJ78" i="14" s="1"/>
  <c r="DX43" i="14"/>
  <c r="R84" i="21"/>
  <c r="R51" i="21"/>
  <c r="R9" i="21"/>
  <c r="CO66" i="21"/>
  <c r="CO18" i="21"/>
  <c r="BU74" i="21"/>
  <c r="BU33" i="21"/>
  <c r="DX79" i="14"/>
  <c r="FJ79" i="14" s="1"/>
  <c r="DX44" i="14"/>
  <c r="FJ44" i="14" s="1"/>
  <c r="R77" i="21"/>
  <c r="R72" i="21"/>
  <c r="R87" i="21"/>
  <c r="R52" i="21"/>
  <c r="R10" i="21"/>
  <c r="CO60" i="21"/>
  <c r="CO17" i="21"/>
  <c r="AB87" i="21"/>
  <c r="AK76" i="21"/>
  <c r="AK15" i="21"/>
  <c r="AB81" i="21"/>
  <c r="AK31" i="21"/>
  <c r="AB47" i="21"/>
  <c r="AB51" i="21"/>
  <c r="AB42" i="21"/>
  <c r="AK74" i="21"/>
  <c r="BU67" i="21"/>
  <c r="DX76" i="14"/>
  <c r="FJ76" i="14" s="1"/>
  <c r="DX34" i="14"/>
  <c r="R80" i="21"/>
  <c r="R47" i="21"/>
  <c r="AE5" i="14"/>
  <c r="CO59" i="21"/>
  <c r="CO15" i="21"/>
  <c r="BU72" i="21"/>
  <c r="DX77" i="14"/>
  <c r="FJ77" i="14" s="1"/>
  <c r="DX42" i="14"/>
  <c r="R81" i="21"/>
  <c r="R49" i="21"/>
  <c r="R7" i="21"/>
  <c r="CO57" i="21"/>
  <c r="CO14" i="21"/>
  <c r="BS5" i="14"/>
  <c r="AK80" i="21"/>
  <c r="AB18" i="21"/>
  <c r="AK43" i="21"/>
  <c r="AB15" i="21"/>
  <c r="AB60" i="21"/>
  <c r="AB72" i="21"/>
  <c r="AK79" i="21"/>
  <c r="BU60" i="21"/>
  <c r="BU17" i="21"/>
  <c r="DX73" i="14"/>
  <c r="FJ73" i="14" s="1"/>
  <c r="DX31" i="14"/>
  <c r="R78" i="21"/>
  <c r="R43" i="21"/>
  <c r="CO87" i="21"/>
  <c r="CO52" i="21"/>
  <c r="CO10" i="21"/>
  <c r="EP68" i="14"/>
  <c r="BU66" i="21"/>
  <c r="BU18" i="21"/>
  <c r="DX74" i="14"/>
  <c r="FJ74" i="14" s="1"/>
  <c r="DX33" i="14"/>
  <c r="CO84" i="21"/>
  <c r="CO51" i="21"/>
  <c r="CO9" i="21"/>
  <c r="AK14" i="21"/>
  <c r="AB44" i="21"/>
  <c r="AK42" i="21"/>
  <c r="AK51" i="21"/>
  <c r="AB49" i="21"/>
  <c r="AB73" i="21"/>
  <c r="AK10" i="21"/>
  <c r="AK87" i="21"/>
  <c r="BU57" i="21"/>
  <c r="BU14" i="21"/>
  <c r="DX67" i="14"/>
  <c r="FJ67" i="14" s="1"/>
  <c r="DX22" i="14"/>
  <c r="FJ22" i="14" s="1"/>
  <c r="R76" i="21"/>
  <c r="R34" i="21"/>
  <c r="CO81" i="21"/>
  <c r="CO49" i="21"/>
  <c r="CO7" i="21"/>
  <c r="BU59" i="21"/>
  <c r="BU15" i="21"/>
  <c r="DX72" i="14"/>
  <c r="FJ72" i="14" s="1"/>
  <c r="DX25" i="14"/>
  <c r="FJ25" i="14" s="1"/>
  <c r="BU84" i="21"/>
  <c r="R44" i="21"/>
  <c r="CO80" i="21"/>
  <c r="CO47" i="21"/>
  <c r="GC5" i="14"/>
  <c r="AB34" i="21"/>
  <c r="AK49" i="21"/>
  <c r="AB7" i="21"/>
  <c r="AK60" i="21"/>
  <c r="AB77" i="21"/>
  <c r="AB78" i="21"/>
  <c r="AK18" i="21"/>
  <c r="AB74" i="21"/>
  <c r="BU51" i="21"/>
  <c r="BU9" i="21"/>
  <c r="DX60" i="14"/>
  <c r="FJ60" i="14" s="1"/>
  <c r="DX17" i="14"/>
  <c r="FJ17" i="14" s="1"/>
  <c r="R73" i="21"/>
  <c r="R31" i="21"/>
  <c r="CO79" i="21"/>
  <c r="CO44" i="21"/>
  <c r="BU87" i="21"/>
  <c r="BU52" i="21"/>
  <c r="BU10" i="21"/>
  <c r="DX66" i="14"/>
  <c r="FJ66" i="14" s="1"/>
  <c r="DX18" i="14"/>
  <c r="R79" i="21"/>
  <c r="R74" i="21"/>
  <c r="CO43" i="21"/>
  <c r="AB33" i="21"/>
  <c r="AK34" i="21"/>
  <c r="AB67" i="21"/>
  <c r="AK59" i="21"/>
  <c r="AK73" i="21"/>
  <c r="AB9" i="21"/>
  <c r="AB84" i="21"/>
  <c r="AK33" i="21"/>
  <c r="BU80" i="21"/>
  <c r="BU47" i="21"/>
  <c r="EP5" i="14"/>
  <c r="DX57" i="14"/>
  <c r="FJ57" i="14" s="1"/>
  <c r="DX14" i="14"/>
  <c r="DD67" i="14"/>
  <c r="R67" i="21"/>
  <c r="R22" i="21"/>
  <c r="CO77" i="21"/>
  <c r="CO42" i="21"/>
  <c r="BU81" i="21"/>
  <c r="BU49" i="21"/>
  <c r="BU7" i="21"/>
  <c r="DX59" i="14"/>
  <c r="FJ59" i="14" s="1"/>
  <c r="DX15" i="14"/>
  <c r="FJ15" i="14" s="1"/>
  <c r="R42" i="21"/>
  <c r="R25" i="21"/>
  <c r="AB52" i="21"/>
  <c r="AK47" i="21"/>
  <c r="AB76" i="21"/>
  <c r="AK72" i="21"/>
  <c r="AB59" i="21"/>
  <c r="AK78" i="21"/>
  <c r="AB17" i="21"/>
  <c r="AB10" i="21"/>
  <c r="AK44" i="21"/>
  <c r="BU78" i="21"/>
  <c r="DX84" i="14"/>
  <c r="FJ84" i="14" s="1"/>
  <c r="DX51" i="14"/>
  <c r="FJ51" i="14" s="1"/>
  <c r="DX9" i="14"/>
  <c r="FJ9" i="14" s="1"/>
  <c r="AE61" i="14"/>
  <c r="R60" i="21"/>
  <c r="R17" i="21"/>
  <c r="CO74" i="21"/>
  <c r="GC35" i="14"/>
  <c r="CO33" i="21"/>
  <c r="BU79" i="21"/>
  <c r="BU44" i="21"/>
  <c r="DX87" i="14"/>
  <c r="FJ87" i="14" s="1"/>
  <c r="DX52" i="14"/>
  <c r="FJ52" i="14" s="1"/>
  <c r="DX10" i="14"/>
  <c r="FJ10" i="14" s="1"/>
  <c r="AY5" i="14"/>
  <c r="AB5" i="21" s="1"/>
  <c r="AB6" i="21" s="1"/>
  <c r="BR5" i="14"/>
  <c r="K67" i="14"/>
  <c r="K34" i="14"/>
  <c r="K47" i="14"/>
  <c r="K25" i="14"/>
  <c r="GC26" i="14"/>
  <c r="K77" i="14"/>
  <c r="K14" i="14"/>
  <c r="K22" i="14"/>
  <c r="K76" i="14"/>
  <c r="K79" i="14"/>
  <c r="K7" i="14"/>
  <c r="K66" i="14"/>
  <c r="K18" i="14"/>
  <c r="K5" i="14"/>
  <c r="K6" i="14" s="1"/>
  <c r="K81" i="14"/>
  <c r="K87" i="14"/>
  <c r="K52" i="14"/>
  <c r="K10" i="14"/>
  <c r="K17" i="14"/>
  <c r="K31" i="14"/>
  <c r="K78" i="14"/>
  <c r="K43" i="14"/>
  <c r="K84" i="14"/>
  <c r="K74" i="14"/>
  <c r="EP35" i="14"/>
  <c r="K49" i="14"/>
  <c r="K57" i="14"/>
  <c r="K80" i="14"/>
  <c r="K44" i="14"/>
  <c r="K72" i="14"/>
  <c r="K59" i="14"/>
  <c r="K73" i="14"/>
  <c r="K60" i="14"/>
  <c r="K9" i="14"/>
  <c r="K15" i="14"/>
  <c r="K33" i="14"/>
  <c r="K51" i="14"/>
  <c r="BL42" i="21" l="1"/>
  <c r="FJ42" i="14"/>
  <c r="BL34" i="21"/>
  <c r="FJ34" i="14"/>
  <c r="BL14" i="21"/>
  <c r="FJ14" i="14"/>
  <c r="BL18" i="21"/>
  <c r="CD18" i="21" s="1"/>
  <c r="FJ18" i="14"/>
  <c r="BL43" i="21"/>
  <c r="FJ43" i="14"/>
  <c r="BL33" i="21"/>
  <c r="CD33" i="21" s="1"/>
  <c r="FJ33" i="14"/>
  <c r="BL31" i="21"/>
  <c r="FJ31" i="14"/>
  <c r="CO25" i="21"/>
  <c r="CO194" i="21" s="1"/>
  <c r="CO196" i="21" s="1"/>
  <c r="GD194" i="14"/>
  <c r="GD196" i="14" s="1"/>
  <c r="FI190" i="14"/>
  <c r="FI192" i="14" s="1"/>
  <c r="EP190" i="14"/>
  <c r="EP192" i="14" s="1"/>
  <c r="BL25" i="21"/>
  <c r="BL194" i="21" s="1"/>
  <c r="BL196" i="21" s="1"/>
  <c r="DX194" i="14"/>
  <c r="DX196" i="14" s="1"/>
  <c r="BL22" i="21"/>
  <c r="BL190" i="21" s="1"/>
  <c r="BL192" i="21" s="1"/>
  <c r="DX190" i="14"/>
  <c r="DX192" i="14" s="1"/>
  <c r="CO22" i="21"/>
  <c r="CO190" i="21" s="1"/>
  <c r="CO192" i="21" s="1"/>
  <c r="GD190" i="14"/>
  <c r="GD192" i="14" s="1"/>
  <c r="CD42" i="21"/>
  <c r="BC57" i="21"/>
  <c r="BC33" i="21"/>
  <c r="BR28" i="14"/>
  <c r="BC73" i="21"/>
  <c r="BC60" i="21"/>
  <c r="BC47" i="21"/>
  <c r="BC87" i="21"/>
  <c r="BC77" i="21"/>
  <c r="BC15" i="21"/>
  <c r="BC44" i="21"/>
  <c r="BC34" i="21"/>
  <c r="BC80" i="21"/>
  <c r="BC10" i="21"/>
  <c r="BC67" i="21"/>
  <c r="BC52" i="21"/>
  <c r="BC43" i="21"/>
  <c r="BC18" i="21"/>
  <c r="BC76" i="21"/>
  <c r="BC79" i="21"/>
  <c r="CD14" i="21"/>
  <c r="BC74" i="21"/>
  <c r="BC78" i="21"/>
  <c r="BC72" i="21"/>
  <c r="BC49" i="21"/>
  <c r="BC59" i="21"/>
  <c r="BC51" i="21"/>
  <c r="BC17" i="21"/>
  <c r="BC81" i="21"/>
  <c r="BC42" i="21"/>
  <c r="BL7" i="21"/>
  <c r="CD7" i="21" s="1"/>
  <c r="BU34" i="21"/>
  <c r="CD34" i="21" s="1"/>
  <c r="BL15" i="21"/>
  <c r="CD15" i="21" s="1"/>
  <c r="AY28" i="14"/>
  <c r="AZ190" i="14"/>
  <c r="AZ192" i="14" s="1"/>
  <c r="AZ194" i="14"/>
  <c r="AZ196" i="14" s="1"/>
  <c r="BC66" i="21"/>
  <c r="BL17" i="21"/>
  <c r="CD17" i="21" s="1"/>
  <c r="AK25" i="21"/>
  <c r="AK194" i="21" s="1"/>
  <c r="AK196" i="21" s="1"/>
  <c r="BC14" i="21"/>
  <c r="BC84" i="21"/>
  <c r="BL10" i="21"/>
  <c r="CD10" i="21" s="1"/>
  <c r="BL9" i="21"/>
  <c r="CD9" i="21" s="1"/>
  <c r="FI194" i="14"/>
  <c r="FI196" i="14" s="1"/>
  <c r="BU31" i="21"/>
  <c r="CD31" i="21" s="1"/>
  <c r="BU43" i="21"/>
  <c r="CD43" i="21" s="1"/>
  <c r="BL44" i="21"/>
  <c r="CD44" i="21" s="1"/>
  <c r="BL72" i="21"/>
  <c r="CD72" i="21" s="1"/>
  <c r="BL84" i="21"/>
  <c r="CD84" i="21" s="1"/>
  <c r="BL79" i="21"/>
  <c r="CD79" i="21" s="1"/>
  <c r="BL81" i="21"/>
  <c r="CD81" i="21" s="1"/>
  <c r="BL51" i="21"/>
  <c r="CD51" i="21" s="1"/>
  <c r="BL67" i="21"/>
  <c r="CD67" i="21" s="1"/>
  <c r="BL77" i="21"/>
  <c r="CD77" i="21" s="1"/>
  <c r="BL78" i="21"/>
  <c r="CD78" i="21" s="1"/>
  <c r="BL47" i="21"/>
  <c r="CD47" i="21" s="1"/>
  <c r="BL59" i="21"/>
  <c r="CD59" i="21" s="1"/>
  <c r="BL74" i="21"/>
  <c r="CD74" i="21" s="1"/>
  <c r="BL76" i="21"/>
  <c r="CD76" i="21" s="1"/>
  <c r="BL60" i="21"/>
  <c r="CD60" i="21" s="1"/>
  <c r="BL52" i="21"/>
  <c r="CD52" i="21" s="1"/>
  <c r="BL57" i="21"/>
  <c r="CD57" i="21" s="1"/>
  <c r="BL73" i="21"/>
  <c r="CD73" i="21" s="1"/>
  <c r="BL80" i="21"/>
  <c r="CD80" i="21" s="1"/>
  <c r="BL49" i="21"/>
  <c r="CD49" i="21" s="1"/>
  <c r="BL87" i="21"/>
  <c r="CD87" i="21" s="1"/>
  <c r="BL66" i="21"/>
  <c r="CD66" i="21" s="1"/>
  <c r="CK11" i="14"/>
  <c r="CK36" i="14" s="1"/>
  <c r="CK83" i="14" s="1"/>
  <c r="CK86" i="14" s="1"/>
  <c r="CK89" i="14" s="1"/>
  <c r="K82" i="14"/>
  <c r="DX82" i="14"/>
  <c r="FI82" i="14"/>
  <c r="CL9" i="14"/>
  <c r="AT9" i="19" s="1"/>
  <c r="BC9" i="19" s="1"/>
  <c r="CW9" i="19" s="1"/>
  <c r="CL31" i="14"/>
  <c r="AT31" i="21" s="1"/>
  <c r="BC31" i="21" s="1"/>
  <c r="CL7" i="14"/>
  <c r="AT7" i="21" s="1"/>
  <c r="BC7" i="21" s="1"/>
  <c r="GV67" i="14"/>
  <c r="GC23" i="14"/>
  <c r="DD22" i="14"/>
  <c r="DD190" i="14" s="1"/>
  <c r="DD192" i="14" s="1"/>
  <c r="GC28" i="14"/>
  <c r="GC29" i="14" s="1"/>
  <c r="K42" i="14"/>
  <c r="GC6" i="14"/>
  <c r="AK5" i="21"/>
  <c r="AE6" i="14"/>
  <c r="EP64" i="14"/>
  <c r="GC61" i="14"/>
  <c r="DD42" i="14"/>
  <c r="GV42" i="14" s="1"/>
  <c r="EP28" i="14"/>
  <c r="DD73" i="14"/>
  <c r="GV73" i="14" s="1"/>
  <c r="DW28" i="14"/>
  <c r="EP19" i="14"/>
  <c r="GC68" i="14"/>
  <c r="DD17" i="14"/>
  <c r="GV17" i="14" s="1"/>
  <c r="GC11" i="14"/>
  <c r="GC12" i="14" s="1"/>
  <c r="EP61" i="14"/>
  <c r="EP62" i="14" s="1"/>
  <c r="DD7" i="14"/>
  <c r="GV7" i="14" s="1"/>
  <c r="GC19" i="14"/>
  <c r="EP45" i="14"/>
  <c r="EP54" i="14" s="1"/>
  <c r="DW64" i="14"/>
  <c r="EP11" i="14"/>
  <c r="DD44" i="14"/>
  <c r="GV44" i="14" s="1"/>
  <c r="DD49" i="14"/>
  <c r="GV49" i="14" s="1"/>
  <c r="DW35" i="14"/>
  <c r="FI64" i="14"/>
  <c r="DD31" i="14"/>
  <c r="GV31" i="14" s="1"/>
  <c r="DD80" i="14"/>
  <c r="GV80" i="14" s="1"/>
  <c r="AE19" i="14"/>
  <c r="L67" i="14"/>
  <c r="L74" i="14"/>
  <c r="GD5" i="14"/>
  <c r="CO5" i="21" s="1"/>
  <c r="L34" i="14"/>
  <c r="DD87" i="14"/>
  <c r="GV87" i="14" s="1"/>
  <c r="DD59" i="14"/>
  <c r="GV59" i="14" s="1"/>
  <c r="DD18" i="14"/>
  <c r="GV18" i="14" s="1"/>
  <c r="L49" i="14"/>
  <c r="DW11" i="14"/>
  <c r="DD74" i="14"/>
  <c r="DD34" i="14"/>
  <c r="GV34" i="14" s="1"/>
  <c r="L81" i="14"/>
  <c r="L47" i="14"/>
  <c r="L72" i="14"/>
  <c r="L9" i="14"/>
  <c r="L66" i="14"/>
  <c r="DX5" i="14"/>
  <c r="BL5" i="21" s="1"/>
  <c r="L18" i="14"/>
  <c r="FI5" i="14"/>
  <c r="L79" i="14"/>
  <c r="L31" i="14"/>
  <c r="L76" i="14"/>
  <c r="L43" i="14"/>
  <c r="DD81" i="14"/>
  <c r="GV81" i="14" s="1"/>
  <c r="DD47" i="14"/>
  <c r="GV47" i="14" s="1"/>
  <c r="DD72" i="14"/>
  <c r="DD9" i="14"/>
  <c r="GV9" i="14" s="1"/>
  <c r="DD66" i="14"/>
  <c r="GV66" i="14" s="1"/>
  <c r="L87" i="14"/>
  <c r="L59" i="14"/>
  <c r="L17" i="14"/>
  <c r="L25" i="14"/>
  <c r="DD79" i="14"/>
  <c r="GV79" i="14" s="1"/>
  <c r="DD76" i="14"/>
  <c r="GV76" i="14" s="1"/>
  <c r="DD43" i="14"/>
  <c r="GV43" i="14" s="1"/>
  <c r="L80" i="14"/>
  <c r="L10" i="14"/>
  <c r="L77" i="14"/>
  <c r="L51" i="14"/>
  <c r="L14" i="14"/>
  <c r="AF5" i="14"/>
  <c r="DE5" i="14" s="1"/>
  <c r="DD25" i="14"/>
  <c r="DD194" i="14" s="1"/>
  <c r="DD196" i="14" s="1"/>
  <c r="L73" i="14"/>
  <c r="L78" i="14"/>
  <c r="DD10" i="14"/>
  <c r="GV10" i="14" s="1"/>
  <c r="DD77" i="14"/>
  <c r="GV77" i="14" s="1"/>
  <c r="DD51" i="14"/>
  <c r="GV51" i="14" s="1"/>
  <c r="DD14" i="14"/>
  <c r="GV14" i="14" s="1"/>
  <c r="L60" i="14"/>
  <c r="L42" i="14"/>
  <c r="DD78" i="14"/>
  <c r="GV78" i="14" s="1"/>
  <c r="L7" i="14"/>
  <c r="L52" i="14"/>
  <c r="L84" i="14"/>
  <c r="L15" i="14"/>
  <c r="L57" i="14"/>
  <c r="L33" i="14"/>
  <c r="DW68" i="14"/>
  <c r="DD60" i="14"/>
  <c r="GV60" i="14" s="1"/>
  <c r="L22" i="14"/>
  <c r="EQ5" i="14"/>
  <c r="L44" i="14"/>
  <c r="DD52" i="14"/>
  <c r="GV52" i="14" s="1"/>
  <c r="DD84" i="14"/>
  <c r="GV84" i="14" s="1"/>
  <c r="DD15" i="14"/>
  <c r="GV15" i="14" s="1"/>
  <c r="DD57" i="14"/>
  <c r="GV57" i="14" s="1"/>
  <c r="DD33" i="14"/>
  <c r="GV33" i="14" s="1"/>
  <c r="BS6" i="14"/>
  <c r="AZ6" i="14"/>
  <c r="AE68" i="14"/>
  <c r="AE35" i="14"/>
  <c r="AE190" i="14"/>
  <c r="AE192" i="14" s="1"/>
  <c r="AE24" i="14" s="1"/>
  <c r="AE23" i="14"/>
  <c r="AE29" i="14"/>
  <c r="K68" i="14"/>
  <c r="AE8" i="14"/>
  <c r="AE11" i="14"/>
  <c r="K61" i="14"/>
  <c r="DW45" i="14"/>
  <c r="DW53" i="14" s="1"/>
  <c r="K19" i="14"/>
  <c r="AE45" i="14"/>
  <c r="AE54" i="14" s="1"/>
  <c r="AE63" i="14" s="1"/>
  <c r="DW19" i="14"/>
  <c r="K11" i="14"/>
  <c r="K35" i="14"/>
  <c r="GC45" i="14"/>
  <c r="GC54" i="14" s="1"/>
  <c r="GC64" i="14"/>
  <c r="FI68" i="14"/>
  <c r="AE194" i="14"/>
  <c r="AE196" i="14" s="1"/>
  <c r="AE27" i="14" s="1"/>
  <c r="AE26" i="14"/>
  <c r="DW61" i="14"/>
  <c r="K194" i="14"/>
  <c r="K196" i="14" s="1"/>
  <c r="K27" i="14" s="1"/>
  <c r="K26" i="14"/>
  <c r="FJ190" i="14" l="1"/>
  <c r="FJ192" i="14" s="1"/>
  <c r="EQ190" i="14"/>
  <c r="EQ192" i="14" s="1"/>
  <c r="FJ194" i="14"/>
  <c r="FJ196" i="14" s="1"/>
  <c r="EQ194" i="14"/>
  <c r="EQ196" i="14" s="1"/>
  <c r="AB25" i="21"/>
  <c r="AB194" i="21" s="1"/>
  <c r="AB196" i="21" s="1"/>
  <c r="BU22" i="21"/>
  <c r="BU25" i="21"/>
  <c r="BU194" i="21" s="1"/>
  <c r="BU196" i="21" s="1"/>
  <c r="AK22" i="21"/>
  <c r="AK190" i="21" s="1"/>
  <c r="AK192" i="21" s="1"/>
  <c r="AT9" i="21"/>
  <c r="BC9" i="21" s="1"/>
  <c r="AB22" i="21"/>
  <c r="CK70" i="14"/>
  <c r="EQ82" i="14"/>
  <c r="BL82" i="21"/>
  <c r="AF82" i="14"/>
  <c r="CO82" i="21"/>
  <c r="GD82" i="14"/>
  <c r="GV72" i="14"/>
  <c r="DD82" i="14"/>
  <c r="AB82" i="21"/>
  <c r="AZ82" i="14"/>
  <c r="L82" i="14"/>
  <c r="CL11" i="14"/>
  <c r="CL36" i="14" s="1"/>
  <c r="AK82" i="21"/>
  <c r="BS82" i="14"/>
  <c r="GD35" i="14"/>
  <c r="FJ19" i="14"/>
  <c r="GD61" i="14"/>
  <c r="FJ35" i="14"/>
  <c r="AF28" i="14"/>
  <c r="AF29" i="14" s="1"/>
  <c r="AZ28" i="14"/>
  <c r="AZ29" i="14" s="1"/>
  <c r="BS28" i="14"/>
  <c r="BS29" i="14" s="1"/>
  <c r="GV74" i="14"/>
  <c r="BL61" i="21"/>
  <c r="H34" i="21"/>
  <c r="H33" i="21"/>
  <c r="H59" i="21"/>
  <c r="H77" i="21"/>
  <c r="H57" i="21"/>
  <c r="H84" i="21"/>
  <c r="H44" i="21"/>
  <c r="H15" i="21"/>
  <c r="H87" i="21"/>
  <c r="H43" i="21"/>
  <c r="H66" i="21"/>
  <c r="H31" i="21"/>
  <c r="H7" i="21"/>
  <c r="H14" i="21"/>
  <c r="H80" i="21"/>
  <c r="H17" i="21"/>
  <c r="H74" i="21"/>
  <c r="H73" i="21"/>
  <c r="H22" i="21"/>
  <c r="H76" i="21"/>
  <c r="H47" i="21"/>
  <c r="H67" i="21"/>
  <c r="H51" i="21"/>
  <c r="H9" i="21"/>
  <c r="H49" i="21"/>
  <c r="H78" i="21"/>
  <c r="H60" i="21"/>
  <c r="H52" i="21"/>
  <c r="H18" i="21"/>
  <c r="H10" i="21"/>
  <c r="H25" i="21"/>
  <c r="H79" i="21"/>
  <c r="H72" i="21"/>
  <c r="CO35" i="21"/>
  <c r="GV22" i="14"/>
  <c r="GV190" i="14" s="1"/>
  <c r="GV192" i="14" s="1"/>
  <c r="AE12" i="14"/>
  <c r="H81" i="21"/>
  <c r="R190" i="21"/>
  <c r="R192" i="21" s="1"/>
  <c r="R24" i="21" s="1"/>
  <c r="R23" i="21"/>
  <c r="R35" i="21"/>
  <c r="R45" i="21"/>
  <c r="R54" i="21" s="1"/>
  <c r="R61" i="21"/>
  <c r="R68" i="21"/>
  <c r="R19" i="21"/>
  <c r="R26" i="21"/>
  <c r="R194" i="21"/>
  <c r="R196" i="21" s="1"/>
  <c r="R27" i="21" s="1"/>
  <c r="R28" i="21"/>
  <c r="GV25" i="14"/>
  <c r="GV194" i="14" s="1"/>
  <c r="GV196" i="14" s="1"/>
  <c r="K12" i="14"/>
  <c r="AZ61" i="14"/>
  <c r="GD68" i="14"/>
  <c r="EQ11" i="14"/>
  <c r="EQ68" i="14"/>
  <c r="AK26" i="21"/>
  <c r="AK68" i="21"/>
  <c r="DE57" i="14"/>
  <c r="GW57" i="14" s="1"/>
  <c r="AZ68" i="14"/>
  <c r="AK61" i="21"/>
  <c r="AK35" i="21"/>
  <c r="AB61" i="21"/>
  <c r="EQ19" i="14"/>
  <c r="CO61" i="21"/>
  <c r="GD19" i="14"/>
  <c r="AB11" i="21"/>
  <c r="AB12" i="21" s="1"/>
  <c r="AK16" i="21"/>
  <c r="AK19" i="21"/>
  <c r="AK20" i="21" s="1"/>
  <c r="CO68" i="21"/>
  <c r="AB16" i="21"/>
  <c r="AB19" i="21"/>
  <c r="AB20" i="21" s="1"/>
  <c r="CO45" i="21"/>
  <c r="CO54" i="21" s="1"/>
  <c r="CO64" i="21"/>
  <c r="AB68" i="21"/>
  <c r="AK45" i="21"/>
  <c r="AK54" i="21" s="1"/>
  <c r="AZ35" i="14"/>
  <c r="AZ45" i="14"/>
  <c r="AZ54" i="14" s="1"/>
  <c r="EQ61" i="14"/>
  <c r="EQ62" i="14" s="1"/>
  <c r="AZ11" i="14"/>
  <c r="AZ12" i="14" s="1"/>
  <c r="AZ19" i="14"/>
  <c r="AZ20" i="14" s="1"/>
  <c r="GD26" i="14"/>
  <c r="AB35" i="21"/>
  <c r="CO19" i="21"/>
  <c r="EQ35" i="14"/>
  <c r="FJ61" i="14"/>
  <c r="AB45" i="21"/>
  <c r="AB54" i="21" s="1"/>
  <c r="GC63" i="14"/>
  <c r="GC36" i="14"/>
  <c r="GC37" i="14" s="1"/>
  <c r="BL11" i="21"/>
  <c r="AZ26" i="14"/>
  <c r="DW36" i="14"/>
  <c r="AE36" i="14"/>
  <c r="EP36" i="14"/>
  <c r="CO11" i="21"/>
  <c r="CO12" i="21" s="1"/>
  <c r="CO6" i="21"/>
  <c r="BL45" i="21"/>
  <c r="BL64" i="21"/>
  <c r="H42" i="21"/>
  <c r="BL19" i="21"/>
  <c r="K171" i="14"/>
  <c r="BL35" i="21"/>
  <c r="AK11" i="21"/>
  <c r="AK12" i="21" s="1"/>
  <c r="AK6" i="21"/>
  <c r="BL68" i="21"/>
  <c r="BL28" i="21"/>
  <c r="R5" i="21"/>
  <c r="BU5" i="21"/>
  <c r="EP63" i="14"/>
  <c r="BS11" i="14"/>
  <c r="BS12" i="14" s="1"/>
  <c r="FI19" i="14"/>
  <c r="DE52" i="14"/>
  <c r="FI35" i="14"/>
  <c r="AZ16" i="14"/>
  <c r="BS16" i="14"/>
  <c r="DE73" i="14"/>
  <c r="DE79" i="14"/>
  <c r="GW79" i="14" s="1"/>
  <c r="FI45" i="14"/>
  <c r="FI46" i="14" s="1"/>
  <c r="AF35" i="14"/>
  <c r="DE18" i="14"/>
  <c r="BS45" i="14"/>
  <c r="BS54" i="14" s="1"/>
  <c r="DE76" i="14"/>
  <c r="GW76" i="14" s="1"/>
  <c r="DE17" i="14"/>
  <c r="GW17" i="14" s="1"/>
  <c r="BS61" i="14"/>
  <c r="DE74" i="14"/>
  <c r="AF8" i="14"/>
  <c r="DE51" i="14"/>
  <c r="GW51" i="14" s="1"/>
  <c r="L19" i="14"/>
  <c r="DE80" i="14"/>
  <c r="GW80" i="14" s="1"/>
  <c r="BS26" i="14"/>
  <c r="DX19" i="14"/>
  <c r="GD23" i="14"/>
  <c r="GD28" i="14"/>
  <c r="GD29" i="14" s="1"/>
  <c r="AF61" i="14"/>
  <c r="DE59" i="14"/>
  <c r="GW59" i="14" s="1"/>
  <c r="AZ23" i="14"/>
  <c r="BS19" i="14"/>
  <c r="L8" i="14"/>
  <c r="DE60" i="14"/>
  <c r="GW60" i="14" s="1"/>
  <c r="DE78" i="14"/>
  <c r="GW78" i="14" s="1"/>
  <c r="AF19" i="14"/>
  <c r="DE14" i="14"/>
  <c r="GW14" i="14" s="1"/>
  <c r="DE77" i="14"/>
  <c r="GW77" i="14" s="1"/>
  <c r="AF26" i="14"/>
  <c r="AF194" i="14"/>
  <c r="AF196" i="14" s="1"/>
  <c r="AF27" i="14" s="1"/>
  <c r="DE25" i="14"/>
  <c r="DE194" i="14" s="1"/>
  <c r="DE196" i="14" s="1"/>
  <c r="GD64" i="14"/>
  <c r="GD45" i="14"/>
  <c r="GD54" i="14" s="1"/>
  <c r="L68" i="14"/>
  <c r="DE47" i="14"/>
  <c r="GW47" i="14" s="1"/>
  <c r="FI11" i="14"/>
  <c r="L35" i="14"/>
  <c r="DE87" i="14"/>
  <c r="GW87" i="14" s="1"/>
  <c r="DE10" i="14"/>
  <c r="GW10" i="14" s="1"/>
  <c r="L194" i="14"/>
  <c r="L196" i="14" s="1"/>
  <c r="L27" i="14" s="1"/>
  <c r="L26" i="14"/>
  <c r="BS68" i="14"/>
  <c r="DE43" i="14"/>
  <c r="DX11" i="14"/>
  <c r="FJ5" i="14"/>
  <c r="FJ11" i="14" s="1"/>
  <c r="DE66" i="14"/>
  <c r="GW66" i="14" s="1"/>
  <c r="DE72" i="14"/>
  <c r="DE33" i="14"/>
  <c r="BS35" i="14"/>
  <c r="FI28" i="14"/>
  <c r="DE22" i="14"/>
  <c r="DE190" i="14" s="1"/>
  <c r="DE192" i="14" s="1"/>
  <c r="AF23" i="14"/>
  <c r="AF190" i="14"/>
  <c r="AF192" i="14" s="1"/>
  <c r="AF24" i="14" s="1"/>
  <c r="L5" i="14"/>
  <c r="EQ64" i="14"/>
  <c r="EQ45" i="14"/>
  <c r="EQ54" i="14" s="1"/>
  <c r="DX45" i="14"/>
  <c r="DX64" i="14"/>
  <c r="DE15" i="14"/>
  <c r="GW15" i="14" s="1"/>
  <c r="GD6" i="14"/>
  <c r="GD11" i="14"/>
  <c r="GD12" i="14" s="1"/>
  <c r="AF68" i="14"/>
  <c r="DE67" i="14"/>
  <c r="GW67" i="14" s="1"/>
  <c r="DE42" i="14"/>
  <c r="GW42" i="14" s="1"/>
  <c r="AF45" i="14"/>
  <c r="AF54" i="14" s="1"/>
  <c r="BS23" i="14"/>
  <c r="DE44" i="14"/>
  <c r="GW44" i="14" s="1"/>
  <c r="FJ68" i="14"/>
  <c r="DX68" i="14"/>
  <c r="DX35" i="14"/>
  <c r="DX28" i="14"/>
  <c r="AF11" i="14"/>
  <c r="AF6" i="14"/>
  <c r="L61" i="14"/>
  <c r="DX61" i="14"/>
  <c r="DE9" i="14"/>
  <c r="DE81" i="14"/>
  <c r="EQ28" i="14"/>
  <c r="DE84" i="14"/>
  <c r="GW84" i="14" s="1"/>
  <c r="L171" i="14"/>
  <c r="DE49" i="14"/>
  <c r="GW49" i="14" s="1"/>
  <c r="DE34" i="14"/>
  <c r="GW34" i="14" s="1"/>
  <c r="DE6" i="14"/>
  <c r="DW46" i="14"/>
  <c r="DW48" i="14"/>
  <c r="DW54" i="14"/>
  <c r="DW63" i="14" s="1"/>
  <c r="DW50" i="14"/>
  <c r="K23" i="14"/>
  <c r="K190" i="14"/>
  <c r="K192" i="14" s="1"/>
  <c r="K24" i="14" s="1"/>
  <c r="K28" i="14"/>
  <c r="K64" i="14"/>
  <c r="K45" i="14"/>
  <c r="FI61" i="14"/>
  <c r="BC25" i="21" l="1"/>
  <c r="BC194" i="21" s="1"/>
  <c r="BC196" i="21" s="1"/>
  <c r="CD25" i="21"/>
  <c r="CD194" i="21" s="1"/>
  <c r="CD196" i="21" s="1"/>
  <c r="BU190" i="21"/>
  <c r="BU192" i="21" s="1"/>
  <c r="CD22" i="21"/>
  <c r="CD190" i="21" s="1"/>
  <c r="CD192" i="21" s="1"/>
  <c r="AB190" i="21"/>
  <c r="AB192" i="21" s="1"/>
  <c r="BC22" i="21"/>
  <c r="BC190" i="21" s="1"/>
  <c r="BC192" i="21" s="1"/>
  <c r="GD63" i="14"/>
  <c r="CX9" i="21"/>
  <c r="GW81" i="14"/>
  <c r="GW33" i="14"/>
  <c r="GW35" i="14" s="1"/>
  <c r="GW73" i="14"/>
  <c r="CL83" i="14"/>
  <c r="CL86" i="14" s="1"/>
  <c r="CL89" i="14" s="1"/>
  <c r="CL70" i="14"/>
  <c r="BU68" i="21"/>
  <c r="GW52" i="14"/>
  <c r="BC82" i="21"/>
  <c r="BU82" i="21"/>
  <c r="R82" i="21"/>
  <c r="H82" i="21"/>
  <c r="GW72" i="14"/>
  <c r="DE82" i="14"/>
  <c r="GV82" i="14"/>
  <c r="FJ82" i="14"/>
  <c r="GW18" i="14"/>
  <c r="GW19" i="14" s="1"/>
  <c r="GW43" i="14"/>
  <c r="GW45" i="14" s="1"/>
  <c r="GW9" i="14"/>
  <c r="R8" i="21"/>
  <c r="R29" i="21"/>
  <c r="GW74" i="14"/>
  <c r="H8" i="21"/>
  <c r="H61" i="21"/>
  <c r="H23" i="21"/>
  <c r="H26" i="21"/>
  <c r="H190" i="21"/>
  <c r="H192" i="21" s="1"/>
  <c r="H24" i="21" s="1"/>
  <c r="H28" i="21"/>
  <c r="H194" i="21"/>
  <c r="H196" i="21" s="1"/>
  <c r="H27" i="21" s="1"/>
  <c r="H68" i="21"/>
  <c r="H19" i="21"/>
  <c r="H35" i="21"/>
  <c r="GW25" i="14"/>
  <c r="GW194" i="14" s="1"/>
  <c r="GW196" i="14" s="1"/>
  <c r="DE27" i="14"/>
  <c r="H5" i="21"/>
  <c r="AF12" i="14"/>
  <c r="AB23" i="21"/>
  <c r="BU61" i="21"/>
  <c r="BU62" i="21" s="1"/>
  <c r="CD61" i="21"/>
  <c r="AE37" i="14"/>
  <c r="AE38" i="14" s="1"/>
  <c r="R63" i="21"/>
  <c r="AZ63" i="14"/>
  <c r="CX52" i="21"/>
  <c r="AB28" i="21"/>
  <c r="AB29" i="21" s="1"/>
  <c r="AB26" i="21"/>
  <c r="CX78" i="21"/>
  <c r="K29" i="14"/>
  <c r="GW22" i="14"/>
  <c r="GW190" i="14" s="1"/>
  <c r="GW192" i="14" s="1"/>
  <c r="CX43" i="21"/>
  <c r="EQ36" i="14"/>
  <c r="AK28" i="21"/>
  <c r="AK29" i="21" s="1"/>
  <c r="AK23" i="21"/>
  <c r="CX66" i="21"/>
  <c r="CO26" i="21"/>
  <c r="BC68" i="21"/>
  <c r="CX76" i="21"/>
  <c r="BC61" i="21"/>
  <c r="AK63" i="21"/>
  <c r="CO28" i="21"/>
  <c r="CO29" i="21" s="1"/>
  <c r="CX73" i="21"/>
  <c r="CX77" i="21"/>
  <c r="BC19" i="21"/>
  <c r="CO23" i="21"/>
  <c r="CX59" i="21"/>
  <c r="CX34" i="21"/>
  <c r="BU28" i="21"/>
  <c r="EQ63" i="14"/>
  <c r="CX44" i="21"/>
  <c r="CX87" i="21"/>
  <c r="CX10" i="21"/>
  <c r="CO63" i="21"/>
  <c r="CX17" i="21"/>
  <c r="CX84" i="21"/>
  <c r="CX15" i="21"/>
  <c r="BC45" i="21"/>
  <c r="BC54" i="21" s="1"/>
  <c r="CX60" i="21"/>
  <c r="CX49" i="21"/>
  <c r="CX74" i="21"/>
  <c r="CX47" i="21"/>
  <c r="BC35" i="21"/>
  <c r="CX42" i="21"/>
  <c r="GC83" i="14"/>
  <c r="GC86" i="14" s="1"/>
  <c r="CX51" i="21"/>
  <c r="BU35" i="21"/>
  <c r="CX79" i="21"/>
  <c r="GW61" i="14"/>
  <c r="CX81" i="21"/>
  <c r="AB63" i="21"/>
  <c r="CX67" i="21"/>
  <c r="BU45" i="21"/>
  <c r="BU54" i="21" s="1"/>
  <c r="BU64" i="21"/>
  <c r="CX18" i="21"/>
  <c r="CX80" i="21"/>
  <c r="BU19" i="21"/>
  <c r="GC70" i="14"/>
  <c r="DX36" i="14"/>
  <c r="GD36" i="14"/>
  <c r="AF36" i="14"/>
  <c r="BS20" i="14"/>
  <c r="BS36" i="14"/>
  <c r="BS37" i="14" s="1"/>
  <c r="FI36" i="14"/>
  <c r="AZ36" i="14"/>
  <c r="K36" i="14"/>
  <c r="BL36" i="21"/>
  <c r="DE24" i="14"/>
  <c r="CD19" i="21"/>
  <c r="CD5" i="21"/>
  <c r="BU11" i="21"/>
  <c r="BL53" i="21"/>
  <c r="BL46" i="21"/>
  <c r="BL54" i="21"/>
  <c r="BL63" i="21" s="1"/>
  <c r="BL50" i="21"/>
  <c r="DE31" i="14"/>
  <c r="AT31" i="19"/>
  <c r="BC31" i="19" s="1"/>
  <c r="CD64" i="21"/>
  <c r="CD45" i="21"/>
  <c r="R11" i="21"/>
  <c r="BC5" i="21"/>
  <c r="R6" i="21"/>
  <c r="CX57" i="21"/>
  <c r="CX14" i="21"/>
  <c r="BL48" i="21"/>
  <c r="H45" i="21"/>
  <c r="H171" i="21"/>
  <c r="H64" i="21"/>
  <c r="AT7" i="19"/>
  <c r="FI54" i="14"/>
  <c r="EP70" i="14"/>
  <c r="EP75" i="14" s="1"/>
  <c r="EP83" i="14"/>
  <c r="EP85" i="14" s="1"/>
  <c r="FI48" i="14"/>
  <c r="FI50" i="14"/>
  <c r="GW5" i="14"/>
  <c r="GW6" i="14" s="1"/>
  <c r="BS63" i="14"/>
  <c r="AF63" i="14"/>
  <c r="DE26" i="14"/>
  <c r="DE16" i="14"/>
  <c r="DE61" i="14"/>
  <c r="DE19" i="14"/>
  <c r="DE68" i="14"/>
  <c r="DE35" i="14"/>
  <c r="DE28" i="14"/>
  <c r="DE29" i="14" s="1"/>
  <c r="GW68" i="14"/>
  <c r="DE23" i="14"/>
  <c r="DX50" i="14"/>
  <c r="DX46" i="14"/>
  <c r="DX54" i="14"/>
  <c r="DX63" i="14" s="1"/>
  <c r="DX53" i="14"/>
  <c r="L190" i="14"/>
  <c r="L192" i="14" s="1"/>
  <c r="L24" i="14" s="1"/>
  <c r="L23" i="14"/>
  <c r="L28" i="14"/>
  <c r="DE7" i="14"/>
  <c r="GW7" i="14" s="1"/>
  <c r="DX48" i="14"/>
  <c r="FJ45" i="14"/>
  <c r="FJ64" i="14"/>
  <c r="L11" i="14"/>
  <c r="L6" i="14"/>
  <c r="DE45" i="14"/>
  <c r="DE54" i="14" s="1"/>
  <c r="L45" i="14"/>
  <c r="L64" i="14"/>
  <c r="FJ28" i="14"/>
  <c r="FJ36" i="14" s="1"/>
  <c r="AE83" i="14"/>
  <c r="AE86" i="14" s="1"/>
  <c r="DW83" i="14"/>
  <c r="DW85" i="14" s="1"/>
  <c r="DW70" i="14"/>
  <c r="DW75" i="14" s="1"/>
  <c r="AE70" i="14"/>
  <c r="DW55" i="14"/>
  <c r="K46" i="14"/>
  <c r="K54" i="14"/>
  <c r="K48" i="14"/>
  <c r="K50" i="14"/>
  <c r="GC38" i="14"/>
  <c r="BC23" i="21" l="1"/>
  <c r="CX72" i="21"/>
  <c r="CX82" i="21" s="1"/>
  <c r="CD82" i="21"/>
  <c r="GW82" i="14"/>
  <c r="R36" i="21"/>
  <c r="CD48" i="21"/>
  <c r="AE75" i="14"/>
  <c r="H29" i="21"/>
  <c r="H6" i="21"/>
  <c r="H11" i="21"/>
  <c r="AB36" i="21"/>
  <c r="AB37" i="21" s="1"/>
  <c r="AB39" i="21" s="1"/>
  <c r="AZ70" i="14"/>
  <c r="AZ75" i="14" s="1"/>
  <c r="CX61" i="21"/>
  <c r="CX25" i="21"/>
  <c r="CX194" i="21" s="1"/>
  <c r="CX196" i="21" s="1"/>
  <c r="BC26" i="21"/>
  <c r="BU63" i="21"/>
  <c r="BC27" i="21"/>
  <c r="FI63" i="14"/>
  <c r="CX22" i="21"/>
  <c r="CX190" i="21" s="1"/>
  <c r="CX192" i="21" s="1"/>
  <c r="BC28" i="21"/>
  <c r="BC29" i="21" s="1"/>
  <c r="BC24" i="21"/>
  <c r="EQ70" i="14"/>
  <c r="EQ75" i="14" s="1"/>
  <c r="K63" i="14"/>
  <c r="GW31" i="14"/>
  <c r="CD28" i="21"/>
  <c r="AK36" i="21"/>
  <c r="AK70" i="21" s="1"/>
  <c r="AK75" i="21" s="1"/>
  <c r="GC85" i="14"/>
  <c r="BC63" i="21"/>
  <c r="CX68" i="21"/>
  <c r="EQ83" i="14"/>
  <c r="EQ86" i="14" s="1"/>
  <c r="CX45" i="21"/>
  <c r="CX54" i="21" s="1"/>
  <c r="CO36" i="21"/>
  <c r="CO70" i="21" s="1"/>
  <c r="GW24" i="14"/>
  <c r="GW26" i="14"/>
  <c r="GW27" i="14"/>
  <c r="CX64" i="21"/>
  <c r="EP86" i="14"/>
  <c r="EP88" i="14" s="1"/>
  <c r="CD68" i="21"/>
  <c r="BU36" i="21"/>
  <c r="CX33" i="21"/>
  <c r="CX35" i="21" s="1"/>
  <c r="CD35" i="21"/>
  <c r="L36" i="14"/>
  <c r="DE20" i="14"/>
  <c r="CX19" i="21"/>
  <c r="H46" i="21"/>
  <c r="H54" i="21"/>
  <c r="H48" i="21"/>
  <c r="H50" i="21"/>
  <c r="BL70" i="21"/>
  <c r="BL75" i="21" s="1"/>
  <c r="BL83" i="21"/>
  <c r="BC6" i="21"/>
  <c r="CX5" i="21"/>
  <c r="R12" i="21"/>
  <c r="CX31" i="21"/>
  <c r="CD46" i="21"/>
  <c r="CD54" i="21"/>
  <c r="CD50" i="21"/>
  <c r="CW31" i="19"/>
  <c r="BL55" i="21"/>
  <c r="AT11" i="19"/>
  <c r="AT36" i="19" s="1"/>
  <c r="BC7" i="19"/>
  <c r="AT11" i="21"/>
  <c r="AT36" i="21" s="1"/>
  <c r="CX7" i="21"/>
  <c r="CD11" i="21"/>
  <c r="BS83" i="14"/>
  <c r="BS86" i="14" s="1"/>
  <c r="AZ37" i="14"/>
  <c r="AZ39" i="14" s="1"/>
  <c r="AZ83" i="14"/>
  <c r="AZ86" i="14" s="1"/>
  <c r="BS70" i="14"/>
  <c r="BS75" i="14" s="1"/>
  <c r="DE63" i="14"/>
  <c r="GW16" i="14"/>
  <c r="GW28" i="14"/>
  <c r="GW29" i="14" s="1"/>
  <c r="GW23" i="14"/>
  <c r="DX55" i="14"/>
  <c r="L46" i="14"/>
  <c r="L54" i="14"/>
  <c r="L50" i="14"/>
  <c r="L29" i="14"/>
  <c r="GD37" i="14"/>
  <c r="GD70" i="14"/>
  <c r="GD83" i="14"/>
  <c r="GW64" i="14"/>
  <c r="L12" i="14"/>
  <c r="DX83" i="14"/>
  <c r="DX70" i="14"/>
  <c r="DX75" i="14" s="1"/>
  <c r="FJ48" i="14"/>
  <c r="FJ54" i="14"/>
  <c r="FJ46" i="14"/>
  <c r="FJ50" i="14"/>
  <c r="AF37" i="14"/>
  <c r="AF38" i="14" s="1"/>
  <c r="AF70" i="14"/>
  <c r="AF83" i="14"/>
  <c r="L48" i="14"/>
  <c r="GW11" i="14"/>
  <c r="GW12" i="14" s="1"/>
  <c r="DE11" i="14"/>
  <c r="DE36" i="14" s="1"/>
  <c r="GW20" i="14"/>
  <c r="BS39" i="14"/>
  <c r="BS38" i="14"/>
  <c r="GW46" i="14"/>
  <c r="GW54" i="14"/>
  <c r="GW63" i="14" s="1"/>
  <c r="GW48" i="14"/>
  <c r="GW50" i="14"/>
  <c r="AE85" i="14"/>
  <c r="DW86" i="14"/>
  <c r="DW89" i="14" s="1"/>
  <c r="GC89" i="14"/>
  <c r="GC90" i="14" s="1"/>
  <c r="GC88" i="14"/>
  <c r="K37" i="14"/>
  <c r="AE89" i="14"/>
  <c r="AE88" i="14"/>
  <c r="AF75" i="14" l="1"/>
  <c r="H36" i="21"/>
  <c r="CX27" i="21"/>
  <c r="CX23" i="21"/>
  <c r="CX24" i="21"/>
  <c r="H12" i="21"/>
  <c r="FJ63" i="14"/>
  <c r="FJ83" i="14" s="1"/>
  <c r="FJ85" i="14" s="1"/>
  <c r="CX63" i="21"/>
  <c r="AB38" i="21"/>
  <c r="AB70" i="21"/>
  <c r="AB75" i="21" s="1"/>
  <c r="AB83" i="21"/>
  <c r="AB86" i="21" s="1"/>
  <c r="AB89" i="21" s="1"/>
  <c r="FI83" i="14"/>
  <c r="FI86" i="14" s="1"/>
  <c r="FI89" i="14" s="1"/>
  <c r="CX28" i="21"/>
  <c r="CX29" i="21" s="1"/>
  <c r="CX26" i="21"/>
  <c r="AK37" i="21"/>
  <c r="AK39" i="21" s="1"/>
  <c r="K38" i="14"/>
  <c r="FI70" i="14"/>
  <c r="FI75" i="14" s="1"/>
  <c r="AK83" i="21"/>
  <c r="AK85" i="21" s="1"/>
  <c r="BU70" i="21"/>
  <c r="BU75" i="21" s="1"/>
  <c r="K83" i="14"/>
  <c r="K70" i="14"/>
  <c r="EQ85" i="14"/>
  <c r="CO37" i="21"/>
  <c r="CO83" i="21"/>
  <c r="EP89" i="14"/>
  <c r="EP91" i="14" s="1"/>
  <c r="EP117" i="14" s="1"/>
  <c r="CX50" i="21"/>
  <c r="CX46" i="21"/>
  <c r="CX48" i="21"/>
  <c r="BU83" i="21"/>
  <c r="BU85" i="21" s="1"/>
  <c r="CD36" i="21"/>
  <c r="GW36" i="14"/>
  <c r="GW83" i="14" s="1"/>
  <c r="AT70" i="21"/>
  <c r="AT83" i="21"/>
  <c r="AT86" i="21" s="1"/>
  <c r="AT89" i="21" s="1"/>
  <c r="BC11" i="21"/>
  <c r="BC36" i="21" s="1"/>
  <c r="AT83" i="19"/>
  <c r="AT86" i="19" s="1"/>
  <c r="AT89" i="19" s="1"/>
  <c r="AT70" i="19"/>
  <c r="H63" i="21"/>
  <c r="CD63" i="21"/>
  <c r="BL85" i="21"/>
  <c r="BL86" i="21"/>
  <c r="BC11" i="19"/>
  <c r="BC36" i="19" s="1"/>
  <c r="CW7" i="19"/>
  <c r="CW11" i="19" s="1"/>
  <c r="CW36" i="19" s="1"/>
  <c r="R37" i="21"/>
  <c r="R83" i="21"/>
  <c r="R70" i="21"/>
  <c r="CX11" i="21"/>
  <c r="CX12" i="21" s="1"/>
  <c r="CX6" i="21"/>
  <c r="AZ38" i="14"/>
  <c r="AZ85" i="14"/>
  <c r="BS85" i="14"/>
  <c r="DE12" i="14"/>
  <c r="DX86" i="14"/>
  <c r="DX85" i="14"/>
  <c r="L37" i="14"/>
  <c r="GD86" i="14"/>
  <c r="GD85" i="14"/>
  <c r="L63" i="14"/>
  <c r="EQ89" i="14"/>
  <c r="EQ88" i="14"/>
  <c r="GD39" i="14"/>
  <c r="GD38" i="14"/>
  <c r="AF86" i="14"/>
  <c r="AF85" i="14"/>
  <c r="BS89" i="14"/>
  <c r="BS90" i="14" s="1"/>
  <c r="BS88" i="14"/>
  <c r="AZ89" i="14"/>
  <c r="AZ90" i="14" s="1"/>
  <c r="AZ88" i="14"/>
  <c r="DW88" i="14"/>
  <c r="DW90" i="14"/>
  <c r="DW92" i="14"/>
  <c r="DW118" i="14" s="1"/>
  <c r="DW91" i="14"/>
  <c r="DW117" i="14" s="1"/>
  <c r="AE90" i="14"/>
  <c r="AE92" i="14"/>
  <c r="AE118" i="14" s="1"/>
  <c r="AV5" i="14"/>
  <c r="AB5" i="14"/>
  <c r="FY194" i="14"/>
  <c r="FY196" i="14" s="1"/>
  <c r="FY190" i="14"/>
  <c r="FY192" i="14" s="1"/>
  <c r="AU194" i="14" l="1"/>
  <c r="AU196" i="14" s="1"/>
  <c r="EL190" i="14"/>
  <c r="EL192" i="14" s="1"/>
  <c r="EL194" i="14"/>
  <c r="EL196" i="14" s="1"/>
  <c r="AU190" i="14"/>
  <c r="AU192" i="14" s="1"/>
  <c r="CG7" i="14"/>
  <c r="CG31" i="14"/>
  <c r="CG9" i="14"/>
  <c r="FY82" i="14"/>
  <c r="EL82" i="14"/>
  <c r="BN82" i="14"/>
  <c r="AA82" i="14"/>
  <c r="AU82" i="14"/>
  <c r="AA28" i="14"/>
  <c r="K75" i="14"/>
  <c r="H37" i="21"/>
  <c r="H38" i="21" s="1"/>
  <c r="H83" i="21"/>
  <c r="FI88" i="14"/>
  <c r="FJ70" i="14"/>
  <c r="G60" i="14"/>
  <c r="G17" i="14"/>
  <c r="FI85" i="14"/>
  <c r="AB88" i="21"/>
  <c r="L83" i="14"/>
  <c r="AK38" i="21"/>
  <c r="AB85" i="21"/>
  <c r="AK86" i="21"/>
  <c r="AK89" i="21" s="1"/>
  <c r="K85" i="14"/>
  <c r="K86" i="14"/>
  <c r="K88" i="14" s="1"/>
  <c r="CD70" i="21"/>
  <c r="EP90" i="14"/>
  <c r="EP92" i="14"/>
  <c r="EP118" i="14" s="1"/>
  <c r="CO38" i="21"/>
  <c r="CO85" i="21"/>
  <c r="CO86" i="21"/>
  <c r="BU86" i="21"/>
  <c r="BU89" i="21" s="1"/>
  <c r="EQ90" i="14"/>
  <c r="EQ92" i="14"/>
  <c r="EQ118" i="14" s="1"/>
  <c r="EQ91" i="14"/>
  <c r="EQ117" i="14" s="1"/>
  <c r="FI90" i="14"/>
  <c r="FI92" i="14"/>
  <c r="FI118" i="14" s="1"/>
  <c r="FI91" i="14"/>
  <c r="FI117" i="14" s="1"/>
  <c r="H70" i="21"/>
  <c r="G14" i="14"/>
  <c r="G57" i="14"/>
  <c r="CX36" i="21"/>
  <c r="BC12" i="19"/>
  <c r="CD83" i="21"/>
  <c r="CW12" i="19"/>
  <c r="R75" i="21"/>
  <c r="BC12" i="21"/>
  <c r="R86" i="21"/>
  <c r="R85" i="21"/>
  <c r="BL89" i="21"/>
  <c r="BL88" i="21"/>
  <c r="R38" i="21"/>
  <c r="FJ86" i="14"/>
  <c r="FJ89" i="14" s="1"/>
  <c r="L70" i="14"/>
  <c r="L38" i="14"/>
  <c r="DS74" i="14"/>
  <c r="FE74" i="14" s="1"/>
  <c r="DT74" i="14"/>
  <c r="FF74" i="14" s="1"/>
  <c r="DS67" i="14"/>
  <c r="FE67" i="14" s="1"/>
  <c r="DT67" i="14"/>
  <c r="FF67" i="14" s="1"/>
  <c r="DS22" i="14"/>
  <c r="GW70" i="14"/>
  <c r="DS42" i="14"/>
  <c r="FE42" i="14" s="1"/>
  <c r="FZ194" i="14"/>
  <c r="FZ196" i="14" s="1"/>
  <c r="DS72" i="14"/>
  <c r="FE72" i="14" s="1"/>
  <c r="DS25" i="14"/>
  <c r="DT25" i="14"/>
  <c r="DS60" i="14"/>
  <c r="FE60" i="14" s="1"/>
  <c r="DT60" i="14"/>
  <c r="FF60" i="14" s="1"/>
  <c r="DS17" i="14"/>
  <c r="FE17" i="14" s="1"/>
  <c r="DT17" i="14"/>
  <c r="FF17" i="14" s="1"/>
  <c r="GW37" i="14"/>
  <c r="GW38" i="14" s="1"/>
  <c r="DS33" i="14"/>
  <c r="FE33" i="14" s="1"/>
  <c r="FZ190" i="14"/>
  <c r="FZ192" i="14" s="1"/>
  <c r="DS66" i="14"/>
  <c r="FE66" i="14" s="1"/>
  <c r="DS18" i="14"/>
  <c r="FE18" i="14" s="1"/>
  <c r="DT18" i="14"/>
  <c r="FF18" i="14" s="1"/>
  <c r="DS57" i="14"/>
  <c r="FE57" i="14" s="1"/>
  <c r="DT57" i="14"/>
  <c r="FF57" i="14" s="1"/>
  <c r="DS14" i="14"/>
  <c r="FE14" i="14" s="1"/>
  <c r="DS31" i="14"/>
  <c r="FE31" i="14" s="1"/>
  <c r="DS59" i="14"/>
  <c r="FE59" i="14" s="1"/>
  <c r="DS84" i="14"/>
  <c r="FE84" i="14" s="1"/>
  <c r="DT84" i="14"/>
  <c r="FF84" i="14" s="1"/>
  <c r="DS51" i="14"/>
  <c r="FE51" i="14" s="1"/>
  <c r="DT51" i="14"/>
  <c r="FF51" i="14" s="1"/>
  <c r="DS9" i="14"/>
  <c r="FE9" i="14" s="1"/>
  <c r="DT9" i="14"/>
  <c r="FF9" i="14" s="1"/>
  <c r="GD89" i="14"/>
  <c r="GD90" i="14" s="1"/>
  <c r="GD88" i="14"/>
  <c r="DS73" i="14"/>
  <c r="FE73" i="14" s="1"/>
  <c r="DT73" i="14"/>
  <c r="FF73" i="14" s="1"/>
  <c r="DS87" i="14"/>
  <c r="FE87" i="14" s="1"/>
  <c r="DT87" i="14"/>
  <c r="FF87" i="14" s="1"/>
  <c r="DS52" i="14"/>
  <c r="FE52" i="14" s="1"/>
  <c r="DT52" i="14"/>
  <c r="FF52" i="14" s="1"/>
  <c r="DS10" i="14"/>
  <c r="FE10" i="14" s="1"/>
  <c r="DT10" i="14"/>
  <c r="FF10" i="14" s="1"/>
  <c r="FZ5" i="14"/>
  <c r="EL5" i="14"/>
  <c r="EM5" i="14"/>
  <c r="DS80" i="14"/>
  <c r="FE80" i="14" s="1"/>
  <c r="DT80" i="14"/>
  <c r="FF80" i="14" s="1"/>
  <c r="DS47" i="14"/>
  <c r="FE47" i="14" s="1"/>
  <c r="DS5" i="14"/>
  <c r="DX89" i="14"/>
  <c r="DX88" i="14"/>
  <c r="DS77" i="14"/>
  <c r="FE77" i="14" s="1"/>
  <c r="DT77" i="14"/>
  <c r="FF77" i="14" s="1"/>
  <c r="DS15" i="14"/>
  <c r="FE15" i="14" s="1"/>
  <c r="DT15" i="14"/>
  <c r="FF15" i="14" s="1"/>
  <c r="DS81" i="14"/>
  <c r="FE81" i="14" s="1"/>
  <c r="DS49" i="14"/>
  <c r="FE49" i="14" s="1"/>
  <c r="DT49" i="14"/>
  <c r="FF49" i="14" s="1"/>
  <c r="DS7" i="14"/>
  <c r="FE7" i="14" s="1"/>
  <c r="DT7" i="14"/>
  <c r="FF7" i="14" s="1"/>
  <c r="DS78" i="14"/>
  <c r="FE78" i="14" s="1"/>
  <c r="DT78" i="14"/>
  <c r="FF78" i="14" s="1"/>
  <c r="DS43" i="14"/>
  <c r="FE43" i="14" s="1"/>
  <c r="DT43" i="14"/>
  <c r="FF43" i="14" s="1"/>
  <c r="AB6" i="14"/>
  <c r="DE70" i="14"/>
  <c r="DE37" i="14"/>
  <c r="DE83" i="14"/>
  <c r="DS79" i="14"/>
  <c r="FE79" i="14" s="1"/>
  <c r="DS44" i="14"/>
  <c r="FE44" i="14" s="1"/>
  <c r="DT44" i="14"/>
  <c r="FF44" i="14" s="1"/>
  <c r="FY61" i="14"/>
  <c r="DS76" i="14"/>
  <c r="FE76" i="14" s="1"/>
  <c r="DT76" i="14"/>
  <c r="FF76" i="14" s="1"/>
  <c r="DS34" i="14"/>
  <c r="FE34" i="14" s="1"/>
  <c r="DT34" i="14"/>
  <c r="FF34" i="14" s="1"/>
  <c r="BO5" i="14"/>
  <c r="DA5" i="14" s="1"/>
  <c r="AF89" i="14"/>
  <c r="AF88" i="14"/>
  <c r="BN5" i="14"/>
  <c r="AV6" i="14"/>
  <c r="GW86" i="14"/>
  <c r="GW85" i="14"/>
  <c r="G67" i="14"/>
  <c r="G22" i="14"/>
  <c r="EL68" i="14"/>
  <c r="G72" i="14"/>
  <c r="G66" i="14"/>
  <c r="G74" i="14"/>
  <c r="FY28" i="14"/>
  <c r="FY29" i="14" s="1"/>
  <c r="AA190" i="14"/>
  <c r="AA192" i="14" s="1"/>
  <c r="AA24" i="14" s="1"/>
  <c r="FY19" i="14"/>
  <c r="G34" i="14"/>
  <c r="G42" i="14"/>
  <c r="G76" i="14"/>
  <c r="G18" i="14"/>
  <c r="G87" i="14"/>
  <c r="G52" i="14"/>
  <c r="G10" i="14"/>
  <c r="FY26" i="14"/>
  <c r="G73" i="14"/>
  <c r="G49" i="14"/>
  <c r="G7" i="14"/>
  <c r="FY5" i="14"/>
  <c r="G84" i="14"/>
  <c r="G51" i="14"/>
  <c r="G9" i="14"/>
  <c r="G31" i="14"/>
  <c r="G33" i="14"/>
  <c r="G25" i="14"/>
  <c r="G77" i="14"/>
  <c r="G79" i="14"/>
  <c r="G78" i="14"/>
  <c r="G43" i="14"/>
  <c r="G80" i="14"/>
  <c r="AA5" i="14"/>
  <c r="AU5" i="14"/>
  <c r="G59" i="14"/>
  <c r="G15" i="14"/>
  <c r="G47" i="14"/>
  <c r="G81" i="14"/>
  <c r="G44" i="14"/>
  <c r="G5" i="14"/>
  <c r="DS190" i="14" l="1"/>
  <c r="DS192" i="14" s="1"/>
  <c r="FE22" i="14"/>
  <c r="DT194" i="14"/>
  <c r="DT196" i="14" s="1"/>
  <c r="FF25" i="14"/>
  <c r="DS194" i="14"/>
  <c r="DS196" i="14" s="1"/>
  <c r="FE25" i="14"/>
  <c r="FE194" i="14" s="1"/>
  <c r="FE196" i="14" s="1"/>
  <c r="AU28" i="14"/>
  <c r="FE190" i="14"/>
  <c r="FE192" i="14" s="1"/>
  <c r="BN28" i="14"/>
  <c r="AV190" i="14"/>
  <c r="AV192" i="14" s="1"/>
  <c r="EM190" i="14"/>
  <c r="EM192" i="14" s="1"/>
  <c r="AV194" i="14"/>
  <c r="AV196" i="14" s="1"/>
  <c r="CG11" i="14"/>
  <c r="CG36" i="14" s="1"/>
  <c r="CG70" i="14" s="1"/>
  <c r="CH9" i="14"/>
  <c r="CH7" i="14"/>
  <c r="CH31" i="14"/>
  <c r="BO82" i="14"/>
  <c r="DS82" i="14"/>
  <c r="EM82" i="14"/>
  <c r="AV82" i="14"/>
  <c r="G82" i="14"/>
  <c r="FZ82" i="14"/>
  <c r="AB82" i="14"/>
  <c r="AB28" i="14"/>
  <c r="CD75" i="21"/>
  <c r="H85" i="21"/>
  <c r="BU90" i="21"/>
  <c r="BU92" i="21"/>
  <c r="BU118" i="21" s="1"/>
  <c r="BU91" i="21"/>
  <c r="BU117" i="21" s="1"/>
  <c r="GW75" i="14"/>
  <c r="H86" i="21"/>
  <c r="DE75" i="14"/>
  <c r="H75" i="21"/>
  <c r="L85" i="14"/>
  <c r="L86" i="14"/>
  <c r="FJ75" i="14"/>
  <c r="AK88" i="21"/>
  <c r="BU88" i="21"/>
  <c r="DS28" i="14"/>
  <c r="K89" i="14"/>
  <c r="K90" i="14" s="1"/>
  <c r="BL90" i="21"/>
  <c r="CO89" i="21"/>
  <c r="CO90" i="21" s="1"/>
  <c r="CO88" i="21"/>
  <c r="FJ92" i="14"/>
  <c r="FJ118" i="14" s="1"/>
  <c r="FJ91" i="14"/>
  <c r="FJ117" i="14" s="1"/>
  <c r="AA68" i="14"/>
  <c r="DS68" i="14"/>
  <c r="BL91" i="21"/>
  <c r="BL117" i="21" s="1"/>
  <c r="BL92" i="21"/>
  <c r="BL118" i="21" s="1"/>
  <c r="CZ74" i="14"/>
  <c r="AA23" i="14"/>
  <c r="BC70" i="21"/>
  <c r="BC37" i="21"/>
  <c r="BC83" i="21"/>
  <c r="G190" i="14"/>
  <c r="G192" i="14" s="1"/>
  <c r="G24" i="14" s="1"/>
  <c r="CD86" i="21"/>
  <c r="CD85" i="21"/>
  <c r="AA194" i="14"/>
  <c r="AA196" i="14" s="1"/>
  <c r="AA27" i="14" s="1"/>
  <c r="CW37" i="19"/>
  <c r="CW38" i="19" s="1"/>
  <c r="CW83" i="19"/>
  <c r="CW70" i="19"/>
  <c r="BC83" i="19"/>
  <c r="BC70" i="19"/>
  <c r="BC37" i="19"/>
  <c r="BC38" i="19" s="1"/>
  <c r="G171" i="14"/>
  <c r="G61" i="14"/>
  <c r="CX70" i="21"/>
  <c r="CX83" i="21"/>
  <c r="CX37" i="21"/>
  <c r="R89" i="21"/>
  <c r="R88" i="21"/>
  <c r="FJ88" i="14"/>
  <c r="FY68" i="14"/>
  <c r="GW39" i="14"/>
  <c r="CZ47" i="14"/>
  <c r="EL64" i="14"/>
  <c r="EL11" i="14"/>
  <c r="FY23" i="14"/>
  <c r="CZ78" i="14"/>
  <c r="EL19" i="14"/>
  <c r="FY35" i="14"/>
  <c r="EL35" i="14"/>
  <c r="DS35" i="14"/>
  <c r="EL45" i="14"/>
  <c r="EL54" i="14" s="1"/>
  <c r="AA26" i="14"/>
  <c r="CZ17" i="14"/>
  <c r="AA29" i="14"/>
  <c r="AA45" i="14"/>
  <c r="AA54" i="14" s="1"/>
  <c r="FY45" i="14"/>
  <c r="FY54" i="14" s="1"/>
  <c r="FY63" i="14" s="1"/>
  <c r="FE5" i="14"/>
  <c r="AA19" i="14"/>
  <c r="FY64" i="14"/>
  <c r="CZ79" i="14"/>
  <c r="FJ90" i="14"/>
  <c r="DS11" i="14"/>
  <c r="CZ43" i="14"/>
  <c r="CZ77" i="14"/>
  <c r="CZ66" i="14"/>
  <c r="CZ72" i="14"/>
  <c r="AF90" i="14"/>
  <c r="AF92" i="14"/>
  <c r="AF118" i="14" s="1"/>
  <c r="AF91" i="14"/>
  <c r="AF117" i="14" s="1"/>
  <c r="H78" i="14"/>
  <c r="FZ45" i="14"/>
  <c r="H77" i="14"/>
  <c r="CZ80" i="14"/>
  <c r="CZ25" i="14"/>
  <c r="CZ194" i="14" s="1"/>
  <c r="CZ196" i="14" s="1"/>
  <c r="CZ57" i="14"/>
  <c r="CZ52" i="14"/>
  <c r="CZ33" i="14"/>
  <c r="CZ60" i="14"/>
  <c r="GR60" i="14" s="1"/>
  <c r="CZ59" i="14"/>
  <c r="AV61" i="14"/>
  <c r="EM68" i="14"/>
  <c r="H18" i="14"/>
  <c r="DT72" i="14"/>
  <c r="FF72" i="14" s="1"/>
  <c r="AV11" i="14"/>
  <c r="AV12" i="14" s="1"/>
  <c r="DT22" i="14"/>
  <c r="FF22" i="14" s="1"/>
  <c r="H51" i="14"/>
  <c r="H49" i="14"/>
  <c r="DT59" i="14"/>
  <c r="FF59" i="14" s="1"/>
  <c r="EM35" i="14"/>
  <c r="DT33" i="14"/>
  <c r="FF33" i="14" s="1"/>
  <c r="FZ35" i="14"/>
  <c r="CZ22" i="14"/>
  <c r="CZ190" i="14" s="1"/>
  <c r="CZ192" i="14" s="1"/>
  <c r="CZ18" i="14"/>
  <c r="H5" i="14"/>
  <c r="FZ68" i="14"/>
  <c r="H74" i="14"/>
  <c r="CZ51" i="14"/>
  <c r="FZ6" i="14"/>
  <c r="CZ49" i="14"/>
  <c r="H67" i="14"/>
  <c r="DT42" i="14"/>
  <c r="FF42" i="14" s="1"/>
  <c r="H44" i="14"/>
  <c r="H81" i="14"/>
  <c r="DT81" i="14"/>
  <c r="FF81" i="14" s="1"/>
  <c r="H84" i="14"/>
  <c r="H87" i="14"/>
  <c r="DT14" i="14"/>
  <c r="FF14" i="14" s="1"/>
  <c r="CZ67" i="14"/>
  <c r="DE85" i="14"/>
  <c r="DE86" i="14"/>
  <c r="CZ44" i="14"/>
  <c r="DX90" i="14"/>
  <c r="DX92" i="14"/>
  <c r="DX118" i="14" s="1"/>
  <c r="DX91" i="14"/>
  <c r="DX117" i="14" s="1"/>
  <c r="CZ84" i="14"/>
  <c r="CZ81" i="14"/>
  <c r="CZ87" i="14"/>
  <c r="H17" i="14"/>
  <c r="EM61" i="14"/>
  <c r="EM62" i="14" s="1"/>
  <c r="DA17" i="14"/>
  <c r="H73" i="14"/>
  <c r="DE38" i="14"/>
  <c r="DE39" i="14"/>
  <c r="BO35" i="14"/>
  <c r="DT5" i="14"/>
  <c r="H10" i="14"/>
  <c r="H31" i="14"/>
  <c r="DT31" i="14"/>
  <c r="FF31" i="14" s="1"/>
  <c r="DA79" i="14"/>
  <c r="H15" i="14"/>
  <c r="DT66" i="14"/>
  <c r="FF66" i="14" s="1"/>
  <c r="H34" i="14"/>
  <c r="CZ73" i="14"/>
  <c r="FZ61" i="14"/>
  <c r="H79" i="14"/>
  <c r="DT79" i="14"/>
  <c r="FF79" i="14" s="1"/>
  <c r="CZ14" i="14"/>
  <c r="CZ10" i="14"/>
  <c r="CZ15" i="14"/>
  <c r="CZ34" i="14"/>
  <c r="AV19" i="14"/>
  <c r="H76" i="14"/>
  <c r="L75" i="14"/>
  <c r="FZ19" i="14"/>
  <c r="CZ42" i="14"/>
  <c r="H80" i="14"/>
  <c r="DA80" i="14"/>
  <c r="H43" i="14"/>
  <c r="H25" i="14"/>
  <c r="DT47" i="14"/>
  <c r="FF47" i="14" s="1"/>
  <c r="H7" i="14"/>
  <c r="H57" i="14"/>
  <c r="H9" i="14"/>
  <c r="FZ11" i="14"/>
  <c r="FZ12" i="14" s="1"/>
  <c r="H52" i="14"/>
  <c r="H60" i="14"/>
  <c r="EM11" i="14"/>
  <c r="CZ76" i="14"/>
  <c r="AV16" i="14"/>
  <c r="DA6" i="14"/>
  <c r="GW89" i="14"/>
  <c r="GW88" i="14"/>
  <c r="AV35" i="14"/>
  <c r="AV68" i="14"/>
  <c r="BO6" i="14"/>
  <c r="AA61" i="14"/>
  <c r="EL61" i="14"/>
  <c r="EL62" i="14" s="1"/>
  <c r="EL28" i="14"/>
  <c r="AA35" i="14"/>
  <c r="G68" i="14"/>
  <c r="G23" i="14"/>
  <c r="G35" i="14"/>
  <c r="G19" i="14"/>
  <c r="G26" i="14"/>
  <c r="G194" i="14"/>
  <c r="G196" i="14" s="1"/>
  <c r="G27" i="14" s="1"/>
  <c r="G6" i="14"/>
  <c r="G11" i="14"/>
  <c r="G12" i="14" s="1"/>
  <c r="G28" i="14"/>
  <c r="G29" i="14" s="1"/>
  <c r="G45" i="14"/>
  <c r="G48" i="14" s="1"/>
  <c r="G64" i="14"/>
  <c r="DS61" i="14"/>
  <c r="DS64" i="14"/>
  <c r="FY11" i="14"/>
  <c r="FY12" i="14" s="1"/>
  <c r="FY6" i="14"/>
  <c r="DS45" i="14"/>
  <c r="DS48" i="14" s="1"/>
  <c r="DS19" i="14"/>
  <c r="AA11" i="14"/>
  <c r="AA12" i="14" s="1"/>
  <c r="AA6" i="14"/>
  <c r="AU6" i="14"/>
  <c r="AY6" i="14"/>
  <c r="FF194" i="14" l="1"/>
  <c r="FF196" i="14" s="1"/>
  <c r="EM194" i="14"/>
  <c r="EM196" i="14" s="1"/>
  <c r="FF190" i="14"/>
  <c r="FF192" i="14" s="1"/>
  <c r="DT190" i="14"/>
  <c r="DT192" i="14" s="1"/>
  <c r="GR17" i="14"/>
  <c r="GR57" i="14"/>
  <c r="GR73" i="14"/>
  <c r="BO28" i="14"/>
  <c r="BO29" i="14" s="1"/>
  <c r="GR44" i="14"/>
  <c r="FF35" i="14"/>
  <c r="GR51" i="14"/>
  <c r="GR78" i="14"/>
  <c r="GR47" i="14"/>
  <c r="FE82" i="14"/>
  <c r="CH11" i="14"/>
  <c r="CH36" i="14" s="1"/>
  <c r="CH70" i="14" s="1"/>
  <c r="CG83" i="14"/>
  <c r="CG86" i="14" s="1"/>
  <c r="CG89" i="14" s="1"/>
  <c r="FZ23" i="14"/>
  <c r="CZ82" i="14"/>
  <c r="FF82" i="14"/>
  <c r="DT82" i="14"/>
  <c r="AV28" i="14"/>
  <c r="AV29" i="14" s="1"/>
  <c r="H88" i="21"/>
  <c r="GR76" i="14"/>
  <c r="GR42" i="14"/>
  <c r="GR43" i="14"/>
  <c r="GR34" i="14"/>
  <c r="GR10" i="14"/>
  <c r="H89" i="21"/>
  <c r="GR87" i="14"/>
  <c r="GR59" i="14"/>
  <c r="GR14" i="14"/>
  <c r="GR67" i="14"/>
  <c r="GR84" i="14"/>
  <c r="GR18" i="14"/>
  <c r="GS17" i="14"/>
  <c r="FE68" i="14"/>
  <c r="GR74" i="14"/>
  <c r="GR80" i="14"/>
  <c r="BC75" i="19"/>
  <c r="GR81" i="14"/>
  <c r="GR77" i="14"/>
  <c r="CX75" i="21"/>
  <c r="GR49" i="14"/>
  <c r="GR33" i="14"/>
  <c r="CW75" i="19"/>
  <c r="BC75" i="21"/>
  <c r="CZ31" i="14"/>
  <c r="GR31" i="14" s="1"/>
  <c r="GR52" i="14"/>
  <c r="GR15" i="14"/>
  <c r="GR79" i="14"/>
  <c r="GR72" i="14"/>
  <c r="GR66" i="14"/>
  <c r="L88" i="14"/>
  <c r="L89" i="14"/>
  <c r="L91" i="14" s="1"/>
  <c r="L117" i="14" s="1"/>
  <c r="GS79" i="14"/>
  <c r="AV26" i="14"/>
  <c r="K91" i="14"/>
  <c r="K117" i="14" s="1"/>
  <c r="K96" i="14"/>
  <c r="K104" i="14" s="1"/>
  <c r="K92" i="14"/>
  <c r="FZ28" i="14"/>
  <c r="FZ29" i="14" s="1"/>
  <c r="GR22" i="14"/>
  <c r="GR190" i="14" s="1"/>
  <c r="GR192" i="14" s="1"/>
  <c r="GS80" i="14"/>
  <c r="GR25" i="14"/>
  <c r="GR194" i="14" s="1"/>
  <c r="GR196" i="14" s="1"/>
  <c r="DS36" i="14"/>
  <c r="G36" i="14"/>
  <c r="EL36" i="14"/>
  <c r="AA36" i="14"/>
  <c r="AA37" i="14" s="1"/>
  <c r="AA38" i="14" s="1"/>
  <c r="FY36" i="14"/>
  <c r="FY70" i="14" s="1"/>
  <c r="R90" i="21"/>
  <c r="R92" i="21"/>
  <c r="R118" i="21" s="1"/>
  <c r="R91" i="21"/>
  <c r="R117" i="21" s="1"/>
  <c r="AR9" i="19"/>
  <c r="BA9" i="19" s="1"/>
  <c r="CU9" i="19" s="1"/>
  <c r="FF68" i="14"/>
  <c r="BC86" i="19"/>
  <c r="BC85" i="19"/>
  <c r="BC85" i="21"/>
  <c r="BC86" i="21"/>
  <c r="CX38" i="21"/>
  <c r="BC38" i="21"/>
  <c r="CZ9" i="14"/>
  <c r="GR9" i="14" s="1"/>
  <c r="CX86" i="21"/>
  <c r="CX85" i="21"/>
  <c r="CW85" i="19"/>
  <c r="CW86" i="19"/>
  <c r="CD89" i="21"/>
  <c r="CD88" i="21"/>
  <c r="AR31" i="19"/>
  <c r="BA31" i="19" s="1"/>
  <c r="FE11" i="14"/>
  <c r="BO16" i="14"/>
  <c r="FE35" i="14"/>
  <c r="BO61" i="14"/>
  <c r="DA60" i="14"/>
  <c r="GS60" i="14" s="1"/>
  <c r="FE19" i="14"/>
  <c r="AV45" i="14"/>
  <c r="AV54" i="14" s="1"/>
  <c r="AV63" i="14" s="1"/>
  <c r="DA43" i="14"/>
  <c r="GS43" i="14" s="1"/>
  <c r="DA84" i="14"/>
  <c r="GS84" i="14" s="1"/>
  <c r="DA76" i="14"/>
  <c r="GS76" i="14" s="1"/>
  <c r="DA73" i="14"/>
  <c r="GS73" i="14" s="1"/>
  <c r="BO45" i="14"/>
  <c r="BO54" i="14" s="1"/>
  <c r="DA15" i="14"/>
  <c r="GS15" i="14" s="1"/>
  <c r="DA9" i="14"/>
  <c r="GS9" i="14" s="1"/>
  <c r="BO11" i="14"/>
  <c r="BO12" i="14" s="1"/>
  <c r="BO23" i="14"/>
  <c r="FE64" i="14"/>
  <c r="BO19" i="14"/>
  <c r="DA34" i="14"/>
  <c r="GS34" i="14" s="1"/>
  <c r="FE45" i="14"/>
  <c r="FE54" i="14" s="1"/>
  <c r="DA87" i="14"/>
  <c r="GS87" i="14" s="1"/>
  <c r="AA63" i="14"/>
  <c r="DA52" i="14"/>
  <c r="GS52" i="14" s="1"/>
  <c r="FZ54" i="14"/>
  <c r="FZ63" i="14" s="1"/>
  <c r="AV23" i="14"/>
  <c r="DA74" i="14"/>
  <c r="DA57" i="14"/>
  <c r="GS57" i="14" s="1"/>
  <c r="DA31" i="14"/>
  <c r="H33" i="14"/>
  <c r="AB19" i="14"/>
  <c r="DA14" i="14"/>
  <c r="GS14" i="14" s="1"/>
  <c r="AB16" i="14"/>
  <c r="H66" i="14"/>
  <c r="DA51" i="14"/>
  <c r="GS51" i="14" s="1"/>
  <c r="DA33" i="14"/>
  <c r="AB35" i="14"/>
  <c r="AB68" i="14"/>
  <c r="DA66" i="14"/>
  <c r="GS66" i="14" s="1"/>
  <c r="CZ7" i="14"/>
  <c r="GR7" i="14" s="1"/>
  <c r="FZ64" i="14"/>
  <c r="BO68" i="14"/>
  <c r="AB190" i="14"/>
  <c r="AB192" i="14" s="1"/>
  <c r="AB24" i="14" s="1"/>
  <c r="AB23" i="14"/>
  <c r="DA22" i="14"/>
  <c r="DA190" i="14" s="1"/>
  <c r="DA192" i="14" s="1"/>
  <c r="AB29" i="14"/>
  <c r="DA78" i="14"/>
  <c r="GS78" i="14" s="1"/>
  <c r="H8" i="14"/>
  <c r="H59" i="14"/>
  <c r="AB8" i="14"/>
  <c r="AB11" i="14"/>
  <c r="AB12" i="14" s="1"/>
  <c r="H194" i="14"/>
  <c r="H196" i="14" s="1"/>
  <c r="H27" i="14" s="1"/>
  <c r="H26" i="14"/>
  <c r="H47" i="14"/>
  <c r="DE89" i="14"/>
  <c r="DE88" i="14"/>
  <c r="FF19" i="14"/>
  <c r="DT19" i="14"/>
  <c r="EM19" i="14"/>
  <c r="H72" i="14"/>
  <c r="H82" i="14" s="1"/>
  <c r="H22" i="14"/>
  <c r="AB61" i="14"/>
  <c r="DA59" i="14"/>
  <c r="GS59" i="14" s="1"/>
  <c r="AB26" i="14"/>
  <c r="AB194" i="14"/>
  <c r="AB196" i="14" s="1"/>
  <c r="AB27" i="14" s="1"/>
  <c r="DA25" i="14"/>
  <c r="DA194" i="14" s="1"/>
  <c r="DA196" i="14" s="1"/>
  <c r="DA10" i="14"/>
  <c r="GS10" i="14" s="1"/>
  <c r="FF5" i="14"/>
  <c r="DT11" i="14"/>
  <c r="DA47" i="14"/>
  <c r="GS47" i="14" s="1"/>
  <c r="DA44" i="14"/>
  <c r="GS44" i="14" s="1"/>
  <c r="EM64" i="14"/>
  <c r="EM45" i="14"/>
  <c r="EM54" i="14" s="1"/>
  <c r="EM63" i="14" s="1"/>
  <c r="DT28" i="14"/>
  <c r="H42" i="14"/>
  <c r="DA18" i="14"/>
  <c r="GS18" i="14" s="1"/>
  <c r="EM28" i="14"/>
  <c r="DA42" i="14"/>
  <c r="GS42" i="14" s="1"/>
  <c r="AB45" i="14"/>
  <c r="AB54" i="14" s="1"/>
  <c r="DA81" i="14"/>
  <c r="GS81" i="14" s="1"/>
  <c r="BO26" i="14"/>
  <c r="DA67" i="14"/>
  <c r="GS67" i="14" s="1"/>
  <c r="H6" i="14"/>
  <c r="H11" i="14"/>
  <c r="DA49" i="14"/>
  <c r="GS49" i="14" s="1"/>
  <c r="DT68" i="14"/>
  <c r="H14" i="14"/>
  <c r="DA72" i="14"/>
  <c r="DT64" i="14"/>
  <c r="DT45" i="14"/>
  <c r="DT48" i="14" s="1"/>
  <c r="DT35" i="14"/>
  <c r="DT61" i="14"/>
  <c r="FZ26" i="14"/>
  <c r="DA77" i="14"/>
  <c r="GS77" i="14" s="1"/>
  <c r="AV20" i="14"/>
  <c r="GW91" i="14"/>
  <c r="GW117" i="14" s="1"/>
  <c r="GW92" i="14"/>
  <c r="GW118" i="14" s="1"/>
  <c r="FE28" i="14"/>
  <c r="EL63" i="14"/>
  <c r="G50" i="14"/>
  <c r="FE61" i="14"/>
  <c r="DS53" i="14"/>
  <c r="DS46" i="14"/>
  <c r="DS54" i="14"/>
  <c r="DS63" i="14" s="1"/>
  <c r="DS50" i="14"/>
  <c r="G54" i="14"/>
  <c r="G63" i="14" s="1"/>
  <c r="G46" i="14"/>
  <c r="GS33" i="14" l="1"/>
  <c r="CH83" i="14"/>
  <c r="CH86" i="14" s="1"/>
  <c r="CH89" i="14" s="1"/>
  <c r="GR82" i="14"/>
  <c r="GS72" i="14"/>
  <c r="DA82" i="14"/>
  <c r="H92" i="21"/>
  <c r="H118" i="21" s="1"/>
  <c r="H96" i="21"/>
  <c r="H104" i="21" s="1"/>
  <c r="H91" i="21"/>
  <c r="H117" i="21" s="1"/>
  <c r="CD92" i="21"/>
  <c r="CD118" i="21" s="1"/>
  <c r="CD91" i="21"/>
  <c r="CD117" i="21" s="1"/>
  <c r="GW90" i="14"/>
  <c r="GS74" i="14"/>
  <c r="L92" i="14"/>
  <c r="L118" i="14" s="1"/>
  <c r="L90" i="14"/>
  <c r="L96" i="14"/>
  <c r="L104" i="14" s="1"/>
  <c r="H90" i="21"/>
  <c r="GS25" i="14"/>
  <c r="GS194" i="14" s="1"/>
  <c r="GS196" i="14" s="1"/>
  <c r="DA27" i="14"/>
  <c r="K118" i="14"/>
  <c r="GS22" i="14"/>
  <c r="GS190" i="14" s="1"/>
  <c r="GS192" i="14" s="1"/>
  <c r="FZ36" i="14"/>
  <c r="FZ83" i="14" s="1"/>
  <c r="GS31" i="14"/>
  <c r="DA24" i="14"/>
  <c r="AB36" i="14"/>
  <c r="GS61" i="14"/>
  <c r="EM36" i="14"/>
  <c r="DT36" i="14"/>
  <c r="AV36" i="14"/>
  <c r="AV83" i="14" s="1"/>
  <c r="BO20" i="14"/>
  <c r="BO36" i="14"/>
  <c r="FE36" i="14"/>
  <c r="H68" i="14"/>
  <c r="CX89" i="21"/>
  <c r="CX88" i="21"/>
  <c r="H61" i="14"/>
  <c r="CW88" i="19"/>
  <c r="CW89" i="19"/>
  <c r="BC89" i="19"/>
  <c r="BC88" i="19"/>
  <c r="CD90" i="21"/>
  <c r="GS68" i="14"/>
  <c r="FF61" i="14"/>
  <c r="CU31" i="19"/>
  <c r="BC89" i="21"/>
  <c r="BC88" i="21"/>
  <c r="H35" i="14"/>
  <c r="AR7" i="19"/>
  <c r="EL83" i="14"/>
  <c r="EL86" i="14" s="1"/>
  <c r="DA35" i="14"/>
  <c r="DA61" i="14"/>
  <c r="BO63" i="14"/>
  <c r="DS83" i="14"/>
  <c r="DS85" i="14" s="1"/>
  <c r="FE46" i="14"/>
  <c r="FE50" i="14"/>
  <c r="FE48" i="14"/>
  <c r="DA28" i="14"/>
  <c r="DA29" i="14" s="1"/>
  <c r="DA23" i="14"/>
  <c r="GS19" i="14"/>
  <c r="DA26" i="14"/>
  <c r="DA68" i="14"/>
  <c r="DA19" i="14"/>
  <c r="H12" i="14"/>
  <c r="DE92" i="14"/>
  <c r="DE118" i="14" s="1"/>
  <c r="DE91" i="14"/>
  <c r="DE117" i="14" s="1"/>
  <c r="DE90" i="14"/>
  <c r="AB20" i="14"/>
  <c r="DA16" i="14"/>
  <c r="H171" i="14"/>
  <c r="H45" i="14"/>
  <c r="H48" i="14" s="1"/>
  <c r="H64" i="14"/>
  <c r="FF28" i="14"/>
  <c r="DA7" i="14"/>
  <c r="GS7" i="14" s="1"/>
  <c r="GS35" i="14"/>
  <c r="H19" i="14"/>
  <c r="H16" i="14"/>
  <c r="FF11" i="14"/>
  <c r="GS5" i="14"/>
  <c r="DA45" i="14"/>
  <c r="DA54" i="14" s="1"/>
  <c r="AB63" i="14"/>
  <c r="H190" i="14"/>
  <c r="H192" i="14" s="1"/>
  <c r="H24" i="14" s="1"/>
  <c r="H23" i="14"/>
  <c r="H28" i="14"/>
  <c r="DT54" i="14"/>
  <c r="DT63" i="14" s="1"/>
  <c r="DT46" i="14"/>
  <c r="DT53" i="14"/>
  <c r="DT50" i="14"/>
  <c r="FF45" i="14"/>
  <c r="FF64" i="14"/>
  <c r="EL70" i="14"/>
  <c r="EL75" i="14" s="1"/>
  <c r="DS55" i="14"/>
  <c r="FY37" i="14"/>
  <c r="FY39" i="14" s="1"/>
  <c r="FY83" i="14"/>
  <c r="FY85" i="14" s="1"/>
  <c r="AA83" i="14"/>
  <c r="AA86" i="14" s="1"/>
  <c r="AA70" i="14"/>
  <c r="FE63" i="14"/>
  <c r="DS70" i="14"/>
  <c r="DS75" i="14" s="1"/>
  <c r="G37" i="14"/>
  <c r="G38" i="14" s="1"/>
  <c r="G83" i="14"/>
  <c r="G70" i="14"/>
  <c r="GS82" i="14" l="1"/>
  <c r="AA75" i="14"/>
  <c r="G75" i="14"/>
  <c r="FZ37" i="14"/>
  <c r="FZ38" i="14" s="1"/>
  <c r="FZ70" i="14"/>
  <c r="GS26" i="14"/>
  <c r="GS27" i="14"/>
  <c r="GS24" i="14"/>
  <c r="DS86" i="14"/>
  <c r="DS89" i="14" s="1"/>
  <c r="EL85" i="14"/>
  <c r="FF36" i="14"/>
  <c r="H36" i="14"/>
  <c r="DA20" i="14"/>
  <c r="CX91" i="21"/>
  <c r="CX117" i="21" s="1"/>
  <c r="CX92" i="21"/>
  <c r="CX118" i="21" s="1"/>
  <c r="BC92" i="21"/>
  <c r="BC118" i="21" s="1"/>
  <c r="BC91" i="21"/>
  <c r="BC117" i="21" s="1"/>
  <c r="AR11" i="19"/>
  <c r="AR36" i="19" s="1"/>
  <c r="BA7" i="19"/>
  <c r="CX90" i="21"/>
  <c r="G196" i="21"/>
  <c r="Q195" i="21"/>
  <c r="Q196" i="21" s="1"/>
  <c r="BC92" i="19"/>
  <c r="BC118" i="19" s="1"/>
  <c r="BC90" i="19"/>
  <c r="BC91" i="19"/>
  <c r="BC117" i="19" s="1"/>
  <c r="CW91" i="19"/>
  <c r="CW117" i="19" s="1"/>
  <c r="CW92" i="19"/>
  <c r="CW118" i="19" s="1"/>
  <c r="CW90" i="19"/>
  <c r="O195" i="21"/>
  <c r="O196" i="21" s="1"/>
  <c r="E196" i="21"/>
  <c r="BC90" i="21"/>
  <c r="FE70" i="14"/>
  <c r="FE75" i="14" s="1"/>
  <c r="BO70" i="14"/>
  <c r="BO75" i="14" s="1"/>
  <c r="DA63" i="14"/>
  <c r="BO37" i="14"/>
  <c r="BO39" i="14" s="1"/>
  <c r="GS16" i="14"/>
  <c r="AV70" i="14"/>
  <c r="AV75" i="14" s="1"/>
  <c r="AV37" i="14"/>
  <c r="AV38" i="14" s="1"/>
  <c r="GS23" i="14"/>
  <c r="GS28" i="14"/>
  <c r="GS29" i="14" s="1"/>
  <c r="BO83" i="14"/>
  <c r="BO86" i="14" s="1"/>
  <c r="DT55" i="14"/>
  <c r="FF46" i="14"/>
  <c r="FF54" i="14"/>
  <c r="FF63" i="14" s="1"/>
  <c r="FF50" i="14"/>
  <c r="DT83" i="14"/>
  <c r="DT70" i="14"/>
  <c r="DT75" i="14" s="1"/>
  <c r="GS11" i="14"/>
  <c r="DA11" i="14"/>
  <c r="DA36" i="14" s="1"/>
  <c r="AB70" i="14"/>
  <c r="AB37" i="14"/>
  <c r="AB83" i="14"/>
  <c r="EM70" i="14"/>
  <c r="EM75" i="14" s="1"/>
  <c r="EM83" i="14"/>
  <c r="H29" i="14"/>
  <c r="FF48" i="14"/>
  <c r="H46" i="14"/>
  <c r="H54" i="14"/>
  <c r="H50" i="14"/>
  <c r="GS64" i="14"/>
  <c r="GS45" i="14"/>
  <c r="GS6" i="14"/>
  <c r="H20" i="14"/>
  <c r="FZ86" i="14"/>
  <c r="FZ85" i="14"/>
  <c r="GS20" i="14"/>
  <c r="AV86" i="14"/>
  <c r="AV85" i="14"/>
  <c r="FY38" i="14"/>
  <c r="FY86" i="14"/>
  <c r="FY89" i="14" s="1"/>
  <c r="FE83" i="14"/>
  <c r="FE86" i="14" s="1"/>
  <c r="AA85" i="14"/>
  <c r="EL89" i="14"/>
  <c r="EL88" i="14"/>
  <c r="AA89" i="14"/>
  <c r="AA88" i="14"/>
  <c r="G86" i="14"/>
  <c r="G85" i="14"/>
  <c r="AB75" i="14" l="1"/>
  <c r="GU195" i="14"/>
  <c r="GQ195" i="14"/>
  <c r="FZ39" i="14"/>
  <c r="AD195" i="14"/>
  <c r="Z195" i="14"/>
  <c r="GS36" i="14"/>
  <c r="GS37" i="14" s="1"/>
  <c r="DS88" i="14"/>
  <c r="FY90" i="14"/>
  <c r="EL90" i="14"/>
  <c r="O191" i="21"/>
  <c r="O192" i="21" s="1"/>
  <c r="E192" i="21"/>
  <c r="G192" i="21"/>
  <c r="Q191" i="21"/>
  <c r="Q192" i="21" s="1"/>
  <c r="CU7" i="19"/>
  <c r="CU11" i="19" s="1"/>
  <c r="CU36" i="19" s="1"/>
  <c r="BA11" i="19"/>
  <c r="BA36" i="19" s="1"/>
  <c r="AR83" i="19"/>
  <c r="AR86" i="19" s="1"/>
  <c r="AR89" i="19" s="1"/>
  <c r="AR70" i="19"/>
  <c r="AV39" i="14"/>
  <c r="BO38" i="14"/>
  <c r="FF83" i="14"/>
  <c r="FF85" i="14" s="1"/>
  <c r="BO85" i="14"/>
  <c r="GS12" i="14"/>
  <c r="H63" i="14"/>
  <c r="FZ89" i="14"/>
  <c r="FZ90" i="14" s="1"/>
  <c r="FZ88" i="14"/>
  <c r="Q195" i="19"/>
  <c r="Q196" i="19" s="1"/>
  <c r="AB38" i="14"/>
  <c r="AB39" i="14"/>
  <c r="GS54" i="14"/>
  <c r="GS63" i="14" s="1"/>
  <c r="GS46" i="14"/>
  <c r="GS50" i="14"/>
  <c r="GS48" i="14"/>
  <c r="FF70" i="14"/>
  <c r="FF75" i="14" s="1"/>
  <c r="DA12" i="14"/>
  <c r="AB85" i="14"/>
  <c r="AB86" i="14"/>
  <c r="H37" i="14"/>
  <c r="EM85" i="14"/>
  <c r="EM86" i="14"/>
  <c r="DT86" i="14"/>
  <c r="DT85" i="14"/>
  <c r="O195" i="19"/>
  <c r="O196" i="19" s="1"/>
  <c r="BO89" i="14"/>
  <c r="BO90" i="14" s="1"/>
  <c r="BO88" i="14"/>
  <c r="AV89" i="14"/>
  <c r="AV90" i="14" s="1"/>
  <c r="AV88" i="14"/>
  <c r="FY88" i="14"/>
  <c r="FE85" i="14"/>
  <c r="FE88" i="14"/>
  <c r="FE89" i="14"/>
  <c r="FE90" i="14" s="1"/>
  <c r="DS90" i="14"/>
  <c r="DS92" i="14"/>
  <c r="DS118" i="14" s="1"/>
  <c r="DS91" i="14"/>
  <c r="DS117" i="14" s="1"/>
  <c r="AA90" i="14"/>
  <c r="AA92" i="14"/>
  <c r="AA118" i="14" s="1"/>
  <c r="G89" i="14"/>
  <c r="G88" i="14"/>
  <c r="GU191" i="14" l="1"/>
  <c r="GQ191" i="14"/>
  <c r="AD191" i="14"/>
  <c r="Z191" i="14"/>
  <c r="G96" i="14"/>
  <c r="G104" i="14" s="1"/>
  <c r="CU12" i="19"/>
  <c r="BA12" i="19"/>
  <c r="FF86" i="14"/>
  <c r="FF89" i="14" s="1"/>
  <c r="GS83" i="14"/>
  <c r="GS86" i="14" s="1"/>
  <c r="H83" i="14"/>
  <c r="H86" i="14" s="1"/>
  <c r="H70" i="14"/>
  <c r="DA70" i="14"/>
  <c r="DA83" i="14"/>
  <c r="DA37" i="14"/>
  <c r="GS70" i="14"/>
  <c r="EM89" i="14"/>
  <c r="EM92" i="14" s="1"/>
  <c r="EM118" i="14" s="1"/>
  <c r="EM88" i="14"/>
  <c r="Q191" i="19"/>
  <c r="Q192" i="19" s="1"/>
  <c r="AB88" i="14"/>
  <c r="AB89" i="14"/>
  <c r="DT89" i="14"/>
  <c r="DT88" i="14"/>
  <c r="H39" i="14"/>
  <c r="H38" i="14"/>
  <c r="O191" i="19"/>
  <c r="O192" i="19" s="1"/>
  <c r="GS38" i="14"/>
  <c r="GS39" i="14"/>
  <c r="G90" i="14"/>
  <c r="G92" i="14"/>
  <c r="G118" i="14" s="1"/>
  <c r="G91" i="14"/>
  <c r="G117" i="14" s="1"/>
  <c r="EJ2" i="14"/>
  <c r="DQ2" i="14"/>
  <c r="CX2" i="14"/>
  <c r="J176" i="14"/>
  <c r="F176" i="14"/>
  <c r="E176" i="14"/>
  <c r="J168" i="14"/>
  <c r="F168" i="14"/>
  <c r="E168" i="14"/>
  <c r="F158" i="14"/>
  <c r="E158" i="14"/>
  <c r="Z155" i="14"/>
  <c r="Y155" i="14"/>
  <c r="J155" i="14"/>
  <c r="F155" i="14"/>
  <c r="E155" i="14"/>
  <c r="J150" i="14"/>
  <c r="F150" i="14"/>
  <c r="E150" i="14"/>
  <c r="Z145" i="14"/>
  <c r="Y145" i="14"/>
  <c r="J145" i="14"/>
  <c r="F145" i="14"/>
  <c r="E145" i="14"/>
  <c r="J136" i="14"/>
  <c r="F136" i="14"/>
  <c r="E136" i="14"/>
  <c r="J126" i="14"/>
  <c r="F126" i="14"/>
  <c r="G8" i="14" s="1"/>
  <c r="E126" i="14"/>
  <c r="Z123" i="14"/>
  <c r="Y123" i="14"/>
  <c r="F123" i="14"/>
  <c r="E123" i="14"/>
  <c r="Z108" i="14"/>
  <c r="Y108" i="14"/>
  <c r="DA75" i="14" l="1"/>
  <c r="GS75" i="14"/>
  <c r="FF91" i="14"/>
  <c r="FF117" i="14" s="1"/>
  <c r="FF92" i="14"/>
  <c r="FF118" i="14" s="1"/>
  <c r="J164" i="14"/>
  <c r="J124" i="14"/>
  <c r="H85" i="14"/>
  <c r="GS85" i="14"/>
  <c r="EM90" i="14"/>
  <c r="BA83" i="19"/>
  <c r="BA70" i="19"/>
  <c r="BA37" i="19"/>
  <c r="AI18" i="21"/>
  <c r="Z43" i="21"/>
  <c r="P60" i="21"/>
  <c r="DU7" i="14"/>
  <c r="FG7" i="14" s="1"/>
  <c r="Z74" i="21"/>
  <c r="DU10" i="14"/>
  <c r="FG10" i="14" s="1"/>
  <c r="P18" i="21"/>
  <c r="CM73" i="21"/>
  <c r="DU31" i="14"/>
  <c r="AI59" i="21"/>
  <c r="BP5" i="14"/>
  <c r="CM74" i="21"/>
  <c r="BS9" i="21"/>
  <c r="CM18" i="21"/>
  <c r="AI76" i="21"/>
  <c r="CM76" i="21"/>
  <c r="CM60" i="21"/>
  <c r="AI60" i="21"/>
  <c r="BS74" i="21"/>
  <c r="P49" i="21"/>
  <c r="CM52" i="21"/>
  <c r="DU78" i="14"/>
  <c r="FG78" i="14" s="1"/>
  <c r="BS84" i="21"/>
  <c r="CM49" i="21"/>
  <c r="DU67" i="14"/>
  <c r="FG67" i="14" s="1"/>
  <c r="P66" i="21"/>
  <c r="BS7" i="21"/>
  <c r="P81" i="21"/>
  <c r="AI34" i="21"/>
  <c r="P22" i="21"/>
  <c r="AI87" i="21"/>
  <c r="P17" i="21"/>
  <c r="BS17" i="21"/>
  <c r="Z14" i="21"/>
  <c r="DU5" i="14"/>
  <c r="CM31" i="21"/>
  <c r="AI78" i="21"/>
  <c r="BS79" i="21"/>
  <c r="P59" i="21"/>
  <c r="Z44" i="21"/>
  <c r="AI73" i="21"/>
  <c r="AI49" i="21"/>
  <c r="P87" i="21"/>
  <c r="DU9" i="14"/>
  <c r="FG9" i="14" s="1"/>
  <c r="CM17" i="21"/>
  <c r="P78" i="21"/>
  <c r="CM10" i="21"/>
  <c r="Z42" i="21"/>
  <c r="Z9" i="21"/>
  <c r="P7" i="21"/>
  <c r="AI57" i="21"/>
  <c r="Z79" i="21"/>
  <c r="DU80" i="14"/>
  <c r="FG80" i="14" s="1"/>
  <c r="P10" i="21"/>
  <c r="AI47" i="21"/>
  <c r="CM43" i="21"/>
  <c r="BS52" i="21"/>
  <c r="BS49" i="21"/>
  <c r="AI80" i="21"/>
  <c r="DU47" i="14"/>
  <c r="FG47" i="14" s="1"/>
  <c r="CM66" i="21"/>
  <c r="Z84" i="21"/>
  <c r="AI84" i="21"/>
  <c r="DU44" i="14"/>
  <c r="FG44" i="14" s="1"/>
  <c r="DU42" i="14"/>
  <c r="Z34" i="21"/>
  <c r="AI10" i="21"/>
  <c r="Z49" i="21"/>
  <c r="DU72" i="14"/>
  <c r="FG72" i="14" s="1"/>
  <c r="CM79" i="21"/>
  <c r="AI31" i="21"/>
  <c r="DU84" i="14"/>
  <c r="FG84" i="14" s="1"/>
  <c r="P84" i="21"/>
  <c r="BS44" i="21"/>
  <c r="P15" i="21"/>
  <c r="P80" i="21"/>
  <c r="BS77" i="21"/>
  <c r="P52" i="21"/>
  <c r="P14" i="21"/>
  <c r="DU60" i="14"/>
  <c r="FG60" i="14" s="1"/>
  <c r="P43" i="21"/>
  <c r="Z67" i="21"/>
  <c r="CM80" i="21"/>
  <c r="Z10" i="21"/>
  <c r="Z78" i="21"/>
  <c r="P79" i="21"/>
  <c r="CM84" i="21"/>
  <c r="Z73" i="21"/>
  <c r="AI15" i="21"/>
  <c r="P77" i="21"/>
  <c r="P25" i="21"/>
  <c r="Z18" i="21"/>
  <c r="CM87" i="21"/>
  <c r="CM81" i="21"/>
  <c r="P74" i="21"/>
  <c r="BS57" i="21"/>
  <c r="CM77" i="21"/>
  <c r="DU25" i="14"/>
  <c r="DU51" i="14"/>
  <c r="FG51" i="14" s="1"/>
  <c r="DU66" i="14"/>
  <c r="FG66" i="14" s="1"/>
  <c r="BS59" i="21"/>
  <c r="AI74" i="21"/>
  <c r="P51" i="21"/>
  <c r="Z80" i="21"/>
  <c r="BS60" i="21"/>
  <c r="DU76" i="14"/>
  <c r="FG76" i="14" s="1"/>
  <c r="P47" i="21"/>
  <c r="CM7" i="21"/>
  <c r="AI52" i="21"/>
  <c r="Z81" i="21"/>
  <c r="DU81" i="14"/>
  <c r="FG81" i="14" s="1"/>
  <c r="DU73" i="14"/>
  <c r="FG73" i="14" s="1"/>
  <c r="CM57" i="21"/>
  <c r="AI51" i="21"/>
  <c r="BS72" i="21"/>
  <c r="P44" i="21"/>
  <c r="CM51" i="21"/>
  <c r="AI43" i="21"/>
  <c r="BS66" i="21"/>
  <c r="P42" i="21"/>
  <c r="DU74" i="14"/>
  <c r="FG74" i="14" s="1"/>
  <c r="P33" i="21"/>
  <c r="BS14" i="21"/>
  <c r="CM42" i="21"/>
  <c r="DU34" i="14"/>
  <c r="Z17" i="21"/>
  <c r="DU18" i="14"/>
  <c r="FG18" i="14" s="1"/>
  <c r="Z52" i="21"/>
  <c r="BS80" i="21"/>
  <c r="CM9" i="21"/>
  <c r="AW5" i="14"/>
  <c r="Z59" i="21"/>
  <c r="AI66" i="21"/>
  <c r="Z76" i="21"/>
  <c r="GA5" i="14"/>
  <c r="AI72" i="21"/>
  <c r="BS76" i="21"/>
  <c r="Z7" i="21"/>
  <c r="DU49" i="14"/>
  <c r="FG49" i="14" s="1"/>
  <c r="CM44" i="21"/>
  <c r="CM14" i="21"/>
  <c r="P76" i="21"/>
  <c r="CM47" i="21"/>
  <c r="P9" i="21"/>
  <c r="P73" i="21"/>
  <c r="BS18" i="21"/>
  <c r="Z87" i="21"/>
  <c r="AI17" i="21"/>
  <c r="Z66" i="21"/>
  <c r="DU57" i="14"/>
  <c r="FG57" i="14" s="1"/>
  <c r="AI77" i="21"/>
  <c r="AI9" i="21"/>
  <c r="DU14" i="14"/>
  <c r="FG14" i="14" s="1"/>
  <c r="BS51" i="21"/>
  <c r="BS47" i="21"/>
  <c r="DU59" i="14"/>
  <c r="FG59" i="14" s="1"/>
  <c r="BS15" i="21"/>
  <c r="BS78" i="21"/>
  <c r="AC5" i="14"/>
  <c r="DU87" i="14"/>
  <c r="FG87" i="14" s="1"/>
  <c r="P67" i="21"/>
  <c r="Z33" i="21"/>
  <c r="CM59" i="21"/>
  <c r="BS10" i="21"/>
  <c r="DU33" i="14"/>
  <c r="DU43" i="14"/>
  <c r="P34" i="21"/>
  <c r="BA34" i="21" s="1"/>
  <c r="Z57" i="21"/>
  <c r="Z60" i="21"/>
  <c r="DU22" i="14"/>
  <c r="P31" i="21"/>
  <c r="Z47" i="21"/>
  <c r="BS81" i="21"/>
  <c r="Z51" i="21"/>
  <c r="AI42" i="21"/>
  <c r="BS73" i="21"/>
  <c r="BS67" i="21"/>
  <c r="CM78" i="21"/>
  <c r="DU17" i="14"/>
  <c r="FG17" i="14" s="1"/>
  <c r="BS87" i="21"/>
  <c r="P72" i="21"/>
  <c r="CM33" i="21"/>
  <c r="AI14" i="21"/>
  <c r="P57" i="21"/>
  <c r="EN5" i="14"/>
  <c r="CM72" i="21"/>
  <c r="DU15" i="14"/>
  <c r="FG15" i="14" s="1"/>
  <c r="CM34" i="21"/>
  <c r="Z15" i="21"/>
  <c r="DU52" i="14"/>
  <c r="FG52" i="14" s="1"/>
  <c r="AI81" i="21"/>
  <c r="CM67" i="21"/>
  <c r="Z31" i="21"/>
  <c r="CM15" i="21"/>
  <c r="AI67" i="21"/>
  <c r="AI79" i="21"/>
  <c r="AI44" i="21"/>
  <c r="Z77" i="21"/>
  <c r="DU79" i="14"/>
  <c r="FG79" i="14" s="1"/>
  <c r="AI7" i="21"/>
  <c r="AI33" i="21"/>
  <c r="Z72" i="21"/>
  <c r="DU77" i="14"/>
  <c r="FG77" i="14" s="1"/>
  <c r="CU70" i="19"/>
  <c r="CU83" i="19"/>
  <c r="CU37" i="19"/>
  <c r="FF88" i="14"/>
  <c r="H75" i="14"/>
  <c r="H89" i="14"/>
  <c r="H88" i="14"/>
  <c r="DT90" i="14"/>
  <c r="DT92" i="14"/>
  <c r="DT118" i="14" s="1"/>
  <c r="DT91" i="14"/>
  <c r="DT117" i="14" s="1"/>
  <c r="AB90" i="14"/>
  <c r="AB92" i="14"/>
  <c r="AB118" i="14" s="1"/>
  <c r="AB91" i="14"/>
  <c r="AB117" i="14" s="1"/>
  <c r="AB93" i="14"/>
  <c r="DA38" i="14"/>
  <c r="DA39" i="14"/>
  <c r="DA86" i="14"/>
  <c r="DA85" i="14"/>
  <c r="FF90" i="14"/>
  <c r="GS89" i="14"/>
  <c r="GS88" i="14"/>
  <c r="F174" i="14"/>
  <c r="F173" i="14"/>
  <c r="J174" i="14"/>
  <c r="J173" i="14"/>
  <c r="F164" i="14"/>
  <c r="K8" i="14"/>
  <c r="AA91" i="14"/>
  <c r="AA117" i="14" s="1"/>
  <c r="AE91" i="14"/>
  <c r="AE117" i="14" s="1"/>
  <c r="G16" i="14"/>
  <c r="G20" i="14"/>
  <c r="AA20" i="14"/>
  <c r="AA16" i="14"/>
  <c r="J148" i="14"/>
  <c r="E192" i="14"/>
  <c r="Y136" i="14"/>
  <c r="Y148" i="14" s="1"/>
  <c r="Z126" i="14"/>
  <c r="AA8" i="14" s="1"/>
  <c r="E148" i="14"/>
  <c r="Z158" i="14"/>
  <c r="Z164" i="14" s="1"/>
  <c r="Y126" i="14"/>
  <c r="Z136" i="14"/>
  <c r="Z148" i="14" s="1"/>
  <c r="E131" i="14"/>
  <c r="Y158" i="14"/>
  <c r="Y164" i="14" s="1"/>
  <c r="F131" i="14"/>
  <c r="E164" i="14"/>
  <c r="F148" i="14"/>
  <c r="E196" i="14"/>
  <c r="Y194" i="14"/>
  <c r="Y190" i="14"/>
  <c r="DU190" i="14" l="1"/>
  <c r="DU192" i="14" s="1"/>
  <c r="FG22" i="14"/>
  <c r="DU194" i="14"/>
  <c r="DU196" i="14" s="1"/>
  <c r="FG25" i="14"/>
  <c r="BJ42" i="21"/>
  <c r="FG42" i="14"/>
  <c r="BJ31" i="21"/>
  <c r="FG31" i="14"/>
  <c r="BJ43" i="21"/>
  <c r="FG43" i="14"/>
  <c r="BJ33" i="21"/>
  <c r="FG33" i="14"/>
  <c r="BJ34" i="21"/>
  <c r="FG34" i="14"/>
  <c r="FH124" i="14"/>
  <c r="FH123" i="14" s="1"/>
  <c r="FH131" i="14" s="1"/>
  <c r="GB124" i="14"/>
  <c r="GB123" i="14" s="1"/>
  <c r="GB131" i="14" s="1"/>
  <c r="EO124" i="14"/>
  <c r="EO123" i="14" s="1"/>
  <c r="EO131" i="14" s="1"/>
  <c r="DV124" i="14"/>
  <c r="DV123" i="14" s="1"/>
  <c r="DV131" i="14" s="1"/>
  <c r="CJ124" i="14"/>
  <c r="CJ123" i="14" s="1"/>
  <c r="CJ131" i="14" s="1"/>
  <c r="BQ124" i="14"/>
  <c r="BQ123" i="14" s="1"/>
  <c r="BQ131" i="14" s="1"/>
  <c r="DC124" i="14"/>
  <c r="DC123" i="14" s="1"/>
  <c r="DC131" i="14" s="1"/>
  <c r="AX124" i="14"/>
  <c r="AX123" i="14" s="1"/>
  <c r="AX131" i="14" s="1"/>
  <c r="CM22" i="21"/>
  <c r="CM190" i="21" s="1"/>
  <c r="CM192" i="21" s="1"/>
  <c r="GA190" i="14"/>
  <c r="GA192" i="14" s="1"/>
  <c r="CM25" i="21"/>
  <c r="CM194" i="21" s="1"/>
  <c r="CM196" i="21" s="1"/>
  <c r="GA194" i="14"/>
  <c r="GA196" i="14" s="1"/>
  <c r="BA57" i="21"/>
  <c r="BA49" i="21"/>
  <c r="BA72" i="21"/>
  <c r="BA66" i="21"/>
  <c r="BA33" i="21"/>
  <c r="BA47" i="21"/>
  <c r="BA73" i="21"/>
  <c r="BJ7" i="21"/>
  <c r="CB7" i="21" s="1"/>
  <c r="BA44" i="21"/>
  <c r="AI25" i="21"/>
  <c r="AI194" i="21" s="1"/>
  <c r="AI196" i="21" s="1"/>
  <c r="BJ14" i="21"/>
  <c r="CB14" i="21" s="1"/>
  <c r="BS42" i="21"/>
  <c r="CB42" i="21" s="1"/>
  <c r="BA60" i="21"/>
  <c r="BA51" i="21"/>
  <c r="BA80" i="21"/>
  <c r="BA10" i="21"/>
  <c r="BS33" i="21"/>
  <c r="CB33" i="21" s="1"/>
  <c r="BA59" i="21"/>
  <c r="BA17" i="21"/>
  <c r="BS43" i="21"/>
  <c r="CB43" i="21" s="1"/>
  <c r="AI22" i="21"/>
  <c r="AI190" i="21" s="1"/>
  <c r="AI192" i="21" s="1"/>
  <c r="BJ25" i="21"/>
  <c r="BA77" i="21"/>
  <c r="BA78" i="21"/>
  <c r="BA52" i="21"/>
  <c r="BA42" i="21"/>
  <c r="BA67" i="21"/>
  <c r="BA15" i="21"/>
  <c r="BJ15" i="21"/>
  <c r="CB15" i="21" s="1"/>
  <c r="BJ17" i="21"/>
  <c r="CB17" i="21" s="1"/>
  <c r="BJ18" i="21"/>
  <c r="CB18" i="21" s="1"/>
  <c r="BA43" i="21"/>
  <c r="BJ9" i="21"/>
  <c r="CB9" i="21" s="1"/>
  <c r="BA18" i="21"/>
  <c r="BJ22" i="21"/>
  <c r="BS34" i="21"/>
  <c r="CB34" i="21" s="1"/>
  <c r="BA76" i="21"/>
  <c r="BA74" i="21"/>
  <c r="BA84" i="21"/>
  <c r="BA87" i="21"/>
  <c r="BA81" i="21"/>
  <c r="BJ10" i="21"/>
  <c r="CB10" i="21" s="1"/>
  <c r="BA79" i="21"/>
  <c r="BA14" i="21"/>
  <c r="BS31" i="21"/>
  <c r="BJ44" i="21"/>
  <c r="CB44" i="21" s="1"/>
  <c r="BJ49" i="21"/>
  <c r="CB49" i="21" s="1"/>
  <c r="BJ51" i="21"/>
  <c r="CB51" i="21" s="1"/>
  <c r="BJ72" i="21"/>
  <c r="CB72" i="21" s="1"/>
  <c r="BJ79" i="21"/>
  <c r="CB79" i="21" s="1"/>
  <c r="BJ74" i="21"/>
  <c r="CB74" i="21" s="1"/>
  <c r="BJ76" i="21"/>
  <c r="CB76" i="21" s="1"/>
  <c r="BJ47" i="21"/>
  <c r="CB47" i="21" s="1"/>
  <c r="BJ80" i="21"/>
  <c r="CB80" i="21" s="1"/>
  <c r="BJ66" i="21"/>
  <c r="CB66" i="21" s="1"/>
  <c r="BJ77" i="21"/>
  <c r="CB77" i="21" s="1"/>
  <c r="BJ73" i="21"/>
  <c r="CB73" i="21" s="1"/>
  <c r="BJ67" i="21"/>
  <c r="CB67" i="21" s="1"/>
  <c r="BJ57" i="21"/>
  <c r="CB57" i="21" s="1"/>
  <c r="BJ81" i="21"/>
  <c r="CB81" i="21" s="1"/>
  <c r="BJ78" i="21"/>
  <c r="CB78" i="21" s="1"/>
  <c r="BJ87" i="21"/>
  <c r="CB87" i="21" s="1"/>
  <c r="BJ59" i="21"/>
  <c r="CB59" i="21" s="1"/>
  <c r="BJ60" i="21"/>
  <c r="CB60" i="21" s="1"/>
  <c r="BJ52" i="21"/>
  <c r="CB52" i="21" s="1"/>
  <c r="BJ84" i="21"/>
  <c r="CB84" i="21" s="1"/>
  <c r="DU82" i="14"/>
  <c r="CI9" i="14"/>
  <c r="AR9" i="21" s="1"/>
  <c r="BA9" i="21" s="1"/>
  <c r="AC28" i="14"/>
  <c r="CI31" i="14"/>
  <c r="AR31" i="21" s="1"/>
  <c r="BA31" i="21" s="1"/>
  <c r="CI7" i="14"/>
  <c r="AR7" i="21" s="1"/>
  <c r="BA7" i="21" s="1"/>
  <c r="AC68" i="14"/>
  <c r="DB49" i="14"/>
  <c r="CU75" i="19"/>
  <c r="BA75" i="19"/>
  <c r="G124" i="21"/>
  <c r="GU124" i="14"/>
  <c r="GU123" i="14" s="1"/>
  <c r="GU131" i="14" s="1"/>
  <c r="G39" i="14"/>
  <c r="E132" i="21"/>
  <c r="J123" i="14"/>
  <c r="GA26" i="14"/>
  <c r="AD124" i="14"/>
  <c r="AD123" i="14" s="1"/>
  <c r="AD131" i="14" s="1"/>
  <c r="CU86" i="19"/>
  <c r="CU85" i="19"/>
  <c r="BS5" i="21"/>
  <c r="DU19" i="14"/>
  <c r="AW6" i="14"/>
  <c r="Z5" i="21"/>
  <c r="DU68" i="14"/>
  <c r="BP6" i="14"/>
  <c r="AI5" i="21"/>
  <c r="AC6" i="14"/>
  <c r="DB5" i="14"/>
  <c r="P5" i="21"/>
  <c r="AC35" i="14"/>
  <c r="AC194" i="14"/>
  <c r="AC196" i="14" s="1"/>
  <c r="AC27" i="14" s="1"/>
  <c r="AC61" i="14"/>
  <c r="DU35" i="14"/>
  <c r="BA39" i="19"/>
  <c r="BA38" i="19"/>
  <c r="DU61" i="14"/>
  <c r="GA6" i="14"/>
  <c r="CM5" i="21"/>
  <c r="CU39" i="19"/>
  <c r="CU38" i="19"/>
  <c r="DU28" i="14"/>
  <c r="DU64" i="14"/>
  <c r="DU45" i="14"/>
  <c r="DU53" i="14" s="1"/>
  <c r="FG5" i="14"/>
  <c r="DU11" i="14"/>
  <c r="BJ5" i="21"/>
  <c r="BA86" i="19"/>
  <c r="BA85" i="19"/>
  <c r="DA89" i="14"/>
  <c r="DA88" i="14"/>
  <c r="H96" i="14"/>
  <c r="H90" i="14"/>
  <c r="H91" i="14"/>
  <c r="H117" i="14" s="1"/>
  <c r="H92" i="14"/>
  <c r="H118" i="14" s="1"/>
  <c r="GS90" i="14"/>
  <c r="GS91" i="14"/>
  <c r="GS117" i="14" s="1"/>
  <c r="GS92" i="14"/>
  <c r="GS118" i="14" s="1"/>
  <c r="Y131" i="14"/>
  <c r="Y196" i="14"/>
  <c r="Z131" i="14"/>
  <c r="Y192" i="14"/>
  <c r="CB31" i="21" l="1"/>
  <c r="Z25" i="21"/>
  <c r="Z194" i="21" s="1"/>
  <c r="Z196" i="21" s="1"/>
  <c r="AW194" i="14"/>
  <c r="AW196" i="14" s="1"/>
  <c r="BS25" i="21"/>
  <c r="BS194" i="21" s="1"/>
  <c r="BS196" i="21" s="1"/>
  <c r="EN194" i="14"/>
  <c r="EN196" i="14" s="1"/>
  <c r="Z22" i="21"/>
  <c r="Z190" i="21" s="1"/>
  <c r="Z192" i="21" s="1"/>
  <c r="AW190" i="14"/>
  <c r="AW192" i="14" s="1"/>
  <c r="BS22" i="21"/>
  <c r="BS190" i="21" s="1"/>
  <c r="BS192" i="21" s="1"/>
  <c r="EN190" i="14"/>
  <c r="EN192" i="14" s="1"/>
  <c r="FG190" i="14"/>
  <c r="FG192" i="14" s="1"/>
  <c r="BP23" i="14"/>
  <c r="AW28" i="14"/>
  <c r="AW29" i="14" s="1"/>
  <c r="BP28" i="14"/>
  <c r="BP29" i="14" s="1"/>
  <c r="BJ190" i="21"/>
  <c r="BJ192" i="21" s="1"/>
  <c r="BA25" i="21"/>
  <c r="BA194" i="21" s="1"/>
  <c r="BA196" i="21" s="1"/>
  <c r="BJ194" i="21"/>
  <c r="BJ196" i="21" s="1"/>
  <c r="FG194" i="14"/>
  <c r="FG196" i="14" s="1"/>
  <c r="CW124" i="21"/>
  <c r="CW123" i="21" s="1"/>
  <c r="CW131" i="21" s="1"/>
  <c r="BB124" i="21"/>
  <c r="BB123" i="21" s="1"/>
  <c r="BB131" i="21" s="1"/>
  <c r="CN124" i="21"/>
  <c r="CN123" i="21" s="1"/>
  <c r="CN131" i="21" s="1"/>
  <c r="CO39" i="21" s="1"/>
  <c r="AS124" i="21"/>
  <c r="AS123" i="21" s="1"/>
  <c r="AS131" i="21" s="1"/>
  <c r="CC124" i="21"/>
  <c r="CC123" i="21" s="1"/>
  <c r="CC131" i="21" s="1"/>
  <c r="BT124" i="21"/>
  <c r="BT123" i="21" s="1"/>
  <c r="BT131" i="21" s="1"/>
  <c r="BK124" i="21"/>
  <c r="BK123" i="21" s="1"/>
  <c r="BK131" i="21" s="1"/>
  <c r="AJ124" i="21"/>
  <c r="AJ123" i="21" s="1"/>
  <c r="AJ131" i="21" s="1"/>
  <c r="AA124" i="21"/>
  <c r="AA123" i="21" s="1"/>
  <c r="AA131" i="21" s="1"/>
  <c r="CI11" i="14"/>
  <c r="CI36" i="14" s="1"/>
  <c r="AC8" i="14"/>
  <c r="AC26" i="14"/>
  <c r="DB72" i="14"/>
  <c r="GT72" i="14" s="1"/>
  <c r="AC19" i="14"/>
  <c r="AC20" i="14" s="1"/>
  <c r="BJ82" i="21"/>
  <c r="CM82" i="21"/>
  <c r="GA82" i="14"/>
  <c r="AC82" i="14"/>
  <c r="Z82" i="21"/>
  <c r="AW82" i="14"/>
  <c r="EN82" i="14"/>
  <c r="AI82" i="21"/>
  <c r="BP82" i="14"/>
  <c r="DB66" i="14"/>
  <c r="GT66" i="14" s="1"/>
  <c r="DB77" i="14"/>
  <c r="GT77" i="14" s="1"/>
  <c r="DB84" i="14"/>
  <c r="GA64" i="14"/>
  <c r="BP61" i="14"/>
  <c r="FG45" i="14"/>
  <c r="AC23" i="14"/>
  <c r="AC190" i="14"/>
  <c r="AC192" i="14" s="1"/>
  <c r="AC24" i="14" s="1"/>
  <c r="AC29" i="14"/>
  <c r="AC16" i="14"/>
  <c r="DB78" i="14"/>
  <c r="GT78" i="14" s="1"/>
  <c r="DB81" i="14"/>
  <c r="DB52" i="14"/>
  <c r="GT52" i="14" s="1"/>
  <c r="AW16" i="14"/>
  <c r="DB33" i="14"/>
  <c r="FG11" i="14"/>
  <c r="DB87" i="14"/>
  <c r="GT87" i="14" s="1"/>
  <c r="GA45" i="14"/>
  <c r="GA54" i="14" s="1"/>
  <c r="GA35" i="14"/>
  <c r="AC11" i="14"/>
  <c r="AC12" i="14" s="1"/>
  <c r="GT49" i="14"/>
  <c r="DB42" i="14"/>
  <c r="GT42" i="14" s="1"/>
  <c r="EN35" i="14"/>
  <c r="DB14" i="14"/>
  <c r="DB59" i="14"/>
  <c r="GT59" i="14" s="1"/>
  <c r="FG35" i="14"/>
  <c r="CM45" i="21"/>
  <c r="CM54" i="21" s="1"/>
  <c r="BS35" i="21"/>
  <c r="CM35" i="21"/>
  <c r="AC45" i="14"/>
  <c r="AC54" i="14" s="1"/>
  <c r="AC63" i="14" s="1"/>
  <c r="P8" i="21"/>
  <c r="DB7" i="14"/>
  <c r="G123" i="21"/>
  <c r="Q124" i="21"/>
  <c r="Q123" i="21" s="1"/>
  <c r="DB25" i="14"/>
  <c r="DB194" i="14" s="1"/>
  <c r="DB196" i="14" s="1"/>
  <c r="GA23" i="14"/>
  <c r="AI23" i="21"/>
  <c r="GA28" i="14"/>
  <c r="GA29" i="14" s="1"/>
  <c r="AW26" i="14"/>
  <c r="EN28" i="14"/>
  <c r="AW23" i="14"/>
  <c r="AI26" i="21"/>
  <c r="BP26" i="14"/>
  <c r="CM28" i="21"/>
  <c r="CM29" i="21" s="1"/>
  <c r="DB22" i="14"/>
  <c r="DB190" i="14" s="1"/>
  <c r="DB192" i="14" s="1"/>
  <c r="DB74" i="14"/>
  <c r="DB18" i="14"/>
  <c r="GT18" i="14" s="1"/>
  <c r="EN11" i="14"/>
  <c r="DB80" i="14"/>
  <c r="GT80" i="14" s="1"/>
  <c r="AW45" i="14"/>
  <c r="AW54" i="14" s="1"/>
  <c r="GA68" i="14"/>
  <c r="AW19" i="14"/>
  <c r="AW20" i="14" s="1"/>
  <c r="AW68" i="14"/>
  <c r="DB44" i="14"/>
  <c r="DB15" i="14"/>
  <c r="GT15" i="14" s="1"/>
  <c r="DB60" i="14"/>
  <c r="BP19" i="14"/>
  <c r="BP20" i="14" s="1"/>
  <c r="GA61" i="14"/>
  <c r="DB47" i="14"/>
  <c r="GT47" i="14" s="1"/>
  <c r="DB79" i="14"/>
  <c r="DB67" i="14"/>
  <c r="GA11" i="14"/>
  <c r="GA12" i="14" s="1"/>
  <c r="AW61" i="14"/>
  <c r="DB43" i="14"/>
  <c r="GT43" i="14" s="1"/>
  <c r="BP45" i="14"/>
  <c r="BP54" i="14" s="1"/>
  <c r="DB73" i="14"/>
  <c r="DB10" i="14"/>
  <c r="GT10" i="14" s="1"/>
  <c r="EN19" i="14"/>
  <c r="BP11" i="14"/>
  <c r="BP12" i="14" s="1"/>
  <c r="BP16" i="14"/>
  <c r="AW11" i="14"/>
  <c r="AW12" i="14" s="1"/>
  <c r="DB51" i="14"/>
  <c r="GT51" i="14" s="1"/>
  <c r="EN45" i="14"/>
  <c r="EN54" i="14" s="1"/>
  <c r="AI16" i="21"/>
  <c r="CM61" i="21"/>
  <c r="DB17" i="14"/>
  <c r="DB76" i="14"/>
  <c r="GT76" i="14" s="1"/>
  <c r="DB34" i="14"/>
  <c r="GT34" i="14" s="1"/>
  <c r="BS61" i="21"/>
  <c r="BS62" i="21" s="1"/>
  <c r="Z68" i="21"/>
  <c r="Z16" i="21"/>
  <c r="GA19" i="14"/>
  <c r="BP68" i="14"/>
  <c r="EN64" i="14"/>
  <c r="Z45" i="21"/>
  <c r="DB57" i="14"/>
  <c r="GT57" i="14" s="1"/>
  <c r="Z61" i="21"/>
  <c r="Z35" i="21"/>
  <c r="AI68" i="21"/>
  <c r="Z11" i="21"/>
  <c r="Z12" i="21" s="1"/>
  <c r="Z19" i="21"/>
  <c r="AI61" i="21"/>
  <c r="AI35" i="21"/>
  <c r="BP35" i="14"/>
  <c r="EN61" i="14"/>
  <c r="EN62" i="14" s="1"/>
  <c r="AW35" i="14"/>
  <c r="EN68" i="14"/>
  <c r="CM68" i="21"/>
  <c r="AI45" i="21"/>
  <c r="CM19" i="21"/>
  <c r="DU48" i="14"/>
  <c r="DB9" i="14"/>
  <c r="GT9" i="14" s="1"/>
  <c r="DB31" i="14"/>
  <c r="DU36" i="14"/>
  <c r="P16" i="21"/>
  <c r="FG64" i="14"/>
  <c r="Z6" i="21"/>
  <c r="I47" i="14"/>
  <c r="F47" i="21" s="1"/>
  <c r="I84" i="14"/>
  <c r="I10" i="14"/>
  <c r="F10" i="21" s="1"/>
  <c r="I87" i="14"/>
  <c r="BJ61" i="21"/>
  <c r="I59" i="14"/>
  <c r="P35" i="21"/>
  <c r="FG68" i="14"/>
  <c r="I31" i="14"/>
  <c r="I72" i="14"/>
  <c r="I14" i="14"/>
  <c r="I77" i="14"/>
  <c r="F77" i="21" s="1"/>
  <c r="I73" i="14"/>
  <c r="F73" i="21" s="1"/>
  <c r="I76" i="14"/>
  <c r="F76" i="21" s="1"/>
  <c r="I44" i="14"/>
  <c r="F44" i="21" s="1"/>
  <c r="I52" i="14"/>
  <c r="F52" i="21" s="1"/>
  <c r="P19" i="21"/>
  <c r="CM6" i="21"/>
  <c r="CM11" i="21"/>
  <c r="CM12" i="21" s="1"/>
  <c r="AI11" i="21"/>
  <c r="AI12" i="21" s="1"/>
  <c r="AI6" i="21"/>
  <c r="CM64" i="21"/>
  <c r="I42" i="14"/>
  <c r="CU89" i="19"/>
  <c r="CU90" i="19" s="1"/>
  <c r="CU88" i="19"/>
  <c r="I74" i="14"/>
  <c r="I57" i="14"/>
  <c r="F57" i="21" s="1"/>
  <c r="I60" i="14"/>
  <c r="F60" i="21" s="1"/>
  <c r="I81" i="14"/>
  <c r="I78" i="14"/>
  <c r="F78" i="21" s="1"/>
  <c r="I79" i="14"/>
  <c r="F79" i="21" s="1"/>
  <c r="BJ11" i="21"/>
  <c r="CB5" i="21"/>
  <c r="FG61" i="14"/>
  <c r="BJ35" i="21"/>
  <c r="I18" i="14"/>
  <c r="F18" i="21" s="1"/>
  <c r="I33" i="14"/>
  <c r="I15" i="14"/>
  <c r="F15" i="21" s="1"/>
  <c r="I80" i="14"/>
  <c r="F80" i="21" s="1"/>
  <c r="I17" i="14"/>
  <c r="F17" i="21" s="1"/>
  <c r="I22" i="14"/>
  <c r="I34" i="14"/>
  <c r="F34" i="21" s="1"/>
  <c r="I9" i="14"/>
  <c r="F9" i="21" s="1"/>
  <c r="I25" i="14"/>
  <c r="BA89" i="19"/>
  <c r="BA88" i="19"/>
  <c r="BJ64" i="21"/>
  <c r="BJ45" i="21"/>
  <c r="BJ53" i="21" s="1"/>
  <c r="P6" i="21"/>
  <c r="BA5" i="21"/>
  <c r="BJ19" i="21"/>
  <c r="I5" i="14"/>
  <c r="I66" i="14"/>
  <c r="I51" i="14"/>
  <c r="F51" i="21" s="1"/>
  <c r="I7" i="14"/>
  <c r="DU50" i="14"/>
  <c r="DU46" i="14"/>
  <c r="DU54" i="14"/>
  <c r="DU63" i="14" s="1"/>
  <c r="BJ28" i="21"/>
  <c r="P194" i="21"/>
  <c r="P196" i="21" s="1"/>
  <c r="P27" i="21" s="1"/>
  <c r="P26" i="21"/>
  <c r="GT5" i="14"/>
  <c r="DB6" i="14"/>
  <c r="BJ68" i="21"/>
  <c r="I67" i="14"/>
  <c r="F67" i="21" s="1"/>
  <c r="I43" i="14"/>
  <c r="I49" i="14"/>
  <c r="CM23" i="21"/>
  <c r="P61" i="21"/>
  <c r="H104" i="14"/>
  <c r="DA91" i="14"/>
  <c r="DA117" i="14" s="1"/>
  <c r="DA92" i="14"/>
  <c r="DA118" i="14" s="1"/>
  <c r="DA90" i="14"/>
  <c r="AA39" i="14"/>
  <c r="AA93" i="14"/>
  <c r="CB25" i="21" l="1"/>
  <c r="CB194" i="21" s="1"/>
  <c r="CB196" i="21" s="1"/>
  <c r="CB22" i="21"/>
  <c r="CB190" i="21" s="1"/>
  <c r="CB192" i="21" s="1"/>
  <c r="BA22" i="21"/>
  <c r="BA190" i="21" s="1"/>
  <c r="BA192" i="21" s="1"/>
  <c r="FG28" i="14"/>
  <c r="DB23" i="14"/>
  <c r="DB24" i="14"/>
  <c r="P68" i="21"/>
  <c r="GT84" i="14"/>
  <c r="GT7" i="14"/>
  <c r="GT11" i="14" s="1"/>
  <c r="GT12" i="14" s="1"/>
  <c r="AC36" i="14"/>
  <c r="AC70" i="14" s="1"/>
  <c r="P28" i="21"/>
  <c r="P29" i="21" s="1"/>
  <c r="GT81" i="14"/>
  <c r="BA82" i="21"/>
  <c r="FG82" i="14"/>
  <c r="DB82" i="14"/>
  <c r="I82" i="14"/>
  <c r="P82" i="21"/>
  <c r="CB82" i="21"/>
  <c r="BS82" i="21"/>
  <c r="GT33" i="14"/>
  <c r="GT35" i="14" s="1"/>
  <c r="GT73" i="14"/>
  <c r="P45" i="21"/>
  <c r="P54" i="21" s="1"/>
  <c r="P63" i="21" s="1"/>
  <c r="BP63" i="14"/>
  <c r="GT14" i="14"/>
  <c r="GT44" i="14"/>
  <c r="GT45" i="14" s="1"/>
  <c r="GT50" i="14" s="1"/>
  <c r="DB61" i="14"/>
  <c r="FG19" i="14"/>
  <c r="P190" i="21"/>
  <c r="P192" i="21" s="1"/>
  <c r="P24" i="21" s="1"/>
  <c r="GT17" i="14"/>
  <c r="FG50" i="14"/>
  <c r="P23" i="21"/>
  <c r="P11" i="21"/>
  <c r="CV33" i="21"/>
  <c r="CV7" i="21"/>
  <c r="GT79" i="14"/>
  <c r="CI83" i="14"/>
  <c r="CI86" i="14" s="1"/>
  <c r="CI89" i="14" s="1"/>
  <c r="CI70" i="14"/>
  <c r="AI54" i="21"/>
  <c r="AI63" i="21" s="1"/>
  <c r="AR11" i="21"/>
  <c r="AR36" i="21" s="1"/>
  <c r="AR83" i="21" s="1"/>
  <c r="AR86" i="21" s="1"/>
  <c r="AR89" i="21" s="1"/>
  <c r="GT74" i="14"/>
  <c r="DB27" i="14"/>
  <c r="CX16" i="21"/>
  <c r="CX20" i="21"/>
  <c r="CX39" i="21"/>
  <c r="Q131" i="21"/>
  <c r="R16" i="21"/>
  <c r="R20" i="21"/>
  <c r="BC16" i="21"/>
  <c r="BC20" i="21"/>
  <c r="BC39" i="21"/>
  <c r="G131" i="21"/>
  <c r="H16" i="21"/>
  <c r="H20" i="21"/>
  <c r="F43" i="21"/>
  <c r="F74" i="21"/>
  <c r="Z26" i="21"/>
  <c r="BA23" i="21"/>
  <c r="DB26" i="14"/>
  <c r="Z28" i="21"/>
  <c r="Z29" i="21" s="1"/>
  <c r="DB28" i="14"/>
  <c r="DB29" i="14" s="1"/>
  <c r="BS28" i="21"/>
  <c r="DB16" i="14"/>
  <c r="CM26" i="21"/>
  <c r="GT25" i="14"/>
  <c r="GT194" i="14" s="1"/>
  <c r="GT196" i="14" s="1"/>
  <c r="BA35" i="21"/>
  <c r="CV17" i="21"/>
  <c r="BA28" i="21"/>
  <c r="BA29" i="21" s="1"/>
  <c r="AI28" i="21"/>
  <c r="AI29" i="21" s="1"/>
  <c r="Z23" i="21"/>
  <c r="DB19" i="14"/>
  <c r="DB20" i="14" s="1"/>
  <c r="GT60" i="14"/>
  <c r="GT61" i="14" s="1"/>
  <c r="GA63" i="14"/>
  <c r="EN36" i="14"/>
  <c r="GT22" i="14"/>
  <c r="GT190" i="14" s="1"/>
  <c r="GT192" i="14" s="1"/>
  <c r="AW63" i="14"/>
  <c r="DB68" i="14"/>
  <c r="GT67" i="14"/>
  <c r="GT68" i="14" s="1"/>
  <c r="GT31" i="14"/>
  <c r="CM63" i="21"/>
  <c r="AI19" i="21"/>
  <c r="DB45" i="14"/>
  <c r="DB54" i="14" s="1"/>
  <c r="BA16" i="21"/>
  <c r="DB35" i="14"/>
  <c r="CV80" i="21"/>
  <c r="CV18" i="21"/>
  <c r="BS45" i="21"/>
  <c r="BS54" i="21" s="1"/>
  <c r="BS63" i="21" s="1"/>
  <c r="BP36" i="14"/>
  <c r="AW36" i="14"/>
  <c r="AW37" i="14" s="1"/>
  <c r="GA36" i="14"/>
  <c r="GA37" i="14" s="1"/>
  <c r="GA39" i="14" s="1"/>
  <c r="BS19" i="21"/>
  <c r="CV43" i="21"/>
  <c r="CV79" i="21"/>
  <c r="BS64" i="21"/>
  <c r="CV44" i="21"/>
  <c r="CV74" i="21"/>
  <c r="CV77" i="21"/>
  <c r="EN63" i="14"/>
  <c r="CV57" i="21"/>
  <c r="Z54" i="21"/>
  <c r="Z63" i="21" s="1"/>
  <c r="BS11" i="21"/>
  <c r="CV10" i="21"/>
  <c r="CV9" i="21"/>
  <c r="CV52" i="21"/>
  <c r="CV67" i="21"/>
  <c r="CV78" i="21"/>
  <c r="BS68" i="21"/>
  <c r="CV73" i="21"/>
  <c r="CV49" i="21"/>
  <c r="FG48" i="14"/>
  <c r="CV51" i="21"/>
  <c r="BJ36" i="21"/>
  <c r="DB11" i="14"/>
  <c r="DB12" i="14" s="1"/>
  <c r="DU55" i="14"/>
  <c r="P20" i="21"/>
  <c r="CM36" i="21"/>
  <c r="Z20" i="21"/>
  <c r="CV87" i="21"/>
  <c r="BA90" i="19"/>
  <c r="BA92" i="19"/>
  <c r="BA118" i="19" s="1"/>
  <c r="BA91" i="19"/>
  <c r="BA117" i="19" s="1"/>
  <c r="F87" i="21"/>
  <c r="I6" i="14"/>
  <c r="I11" i="14"/>
  <c r="I12" i="14" s="1"/>
  <c r="F5" i="21"/>
  <c r="I28" i="14"/>
  <c r="I29" i="14" s="1"/>
  <c r="I23" i="14"/>
  <c r="I190" i="14"/>
  <c r="I192" i="14" s="1"/>
  <c r="I24" i="14" s="1"/>
  <c r="F22" i="21"/>
  <c r="I8" i="14"/>
  <c r="F7" i="21"/>
  <c r="F8" i="21" s="1"/>
  <c r="I26" i="14"/>
  <c r="I194" i="14"/>
  <c r="I196" i="14" s="1"/>
  <c r="I27" i="14" s="1"/>
  <c r="F25" i="21"/>
  <c r="I171" i="14"/>
  <c r="I45" i="14"/>
  <c r="I50" i="14" s="1"/>
  <c r="I64" i="14"/>
  <c r="F42" i="21"/>
  <c r="CV84" i="21"/>
  <c r="FG54" i="14"/>
  <c r="FG63" i="14" s="1"/>
  <c r="FG46" i="14"/>
  <c r="CB68" i="21"/>
  <c r="CV66" i="21"/>
  <c r="I35" i="14"/>
  <c r="F33" i="21"/>
  <c r="F81" i="21"/>
  <c r="CU91" i="19"/>
  <c r="CU117" i="19" s="1"/>
  <c r="CU92" i="19"/>
  <c r="CU118" i="19" s="1"/>
  <c r="I19" i="14"/>
  <c r="I16" i="14"/>
  <c r="F14" i="21"/>
  <c r="F16" i="21" s="1"/>
  <c r="F84" i="21"/>
  <c r="GT64" i="14"/>
  <c r="CV42" i="21"/>
  <c r="BA45" i="21"/>
  <c r="BA54" i="21" s="1"/>
  <c r="GT6" i="14"/>
  <c r="CB19" i="21"/>
  <c r="CJ19" i="21" s="1"/>
  <c r="CV59" i="21"/>
  <c r="BA61" i="21"/>
  <c r="F49" i="21"/>
  <c r="BJ46" i="21"/>
  <c r="BJ54" i="21"/>
  <c r="BJ63" i="21" s="1"/>
  <c r="BA24" i="21"/>
  <c r="CV47" i="21"/>
  <c r="CB11" i="21"/>
  <c r="CJ11" i="21" s="1"/>
  <c r="BJ50" i="21"/>
  <c r="F31" i="21"/>
  <c r="CV31" i="21"/>
  <c r="CV81" i="21"/>
  <c r="F72" i="21"/>
  <c r="I61" i="14"/>
  <c r="F59" i="21"/>
  <c r="DU70" i="14"/>
  <c r="DU75" i="14" s="1"/>
  <c r="DU83" i="14"/>
  <c r="I68" i="14"/>
  <c r="F66" i="21"/>
  <c r="BA6" i="21"/>
  <c r="CV5" i="21"/>
  <c r="CB45" i="21"/>
  <c r="CB50" i="21" s="1"/>
  <c r="CB64" i="21"/>
  <c r="BJ48" i="21"/>
  <c r="CV14" i="21"/>
  <c r="S181" i="8"/>
  <c r="R181" i="8"/>
  <c r="Q181" i="8"/>
  <c r="P181" i="8"/>
  <c r="O181" i="8"/>
  <c r="S180" i="8"/>
  <c r="R180" i="8"/>
  <c r="Q180" i="8"/>
  <c r="P180" i="8"/>
  <c r="O180" i="8"/>
  <c r="I179" i="8"/>
  <c r="H179" i="8"/>
  <c r="G179" i="8"/>
  <c r="F179" i="8"/>
  <c r="O172" i="8"/>
  <c r="P172" i="8"/>
  <c r="Q172" i="8"/>
  <c r="R172" i="8"/>
  <c r="S172" i="8"/>
  <c r="O173" i="8"/>
  <c r="P173" i="8"/>
  <c r="Q173" i="8"/>
  <c r="R173" i="8"/>
  <c r="S173" i="8"/>
  <c r="G171" i="8"/>
  <c r="H171" i="8"/>
  <c r="I171" i="8"/>
  <c r="F171" i="8"/>
  <c r="O190" i="8"/>
  <c r="P190" i="8"/>
  <c r="Q190" i="8"/>
  <c r="R190" i="8"/>
  <c r="S190" i="8"/>
  <c r="S117" i="8"/>
  <c r="R117" i="8"/>
  <c r="Q117" i="8"/>
  <c r="P117" i="8"/>
  <c r="O117" i="8"/>
  <c r="S115" i="8"/>
  <c r="R115" i="8"/>
  <c r="Q115" i="8"/>
  <c r="P115" i="8"/>
  <c r="O115" i="8"/>
  <c r="E116" i="8"/>
  <c r="R171" i="8" l="1"/>
  <c r="S179" i="8"/>
  <c r="Q179" i="8"/>
  <c r="CT116" i="8"/>
  <c r="BI116" i="8"/>
  <c r="CA116" i="8"/>
  <c r="AZ116" i="8"/>
  <c r="BR116" i="8"/>
  <c r="AQ116" i="8"/>
  <c r="CK116" i="8"/>
  <c r="AH116" i="8"/>
  <c r="Y116" i="8"/>
  <c r="S171" i="8"/>
  <c r="O179" i="8"/>
  <c r="Q171" i="8"/>
  <c r="P179" i="8"/>
  <c r="P171" i="8"/>
  <c r="O171" i="8"/>
  <c r="R179" i="8"/>
  <c r="FG36" i="14"/>
  <c r="AC83" i="14"/>
  <c r="AC86" i="14" s="1"/>
  <c r="CV72" i="21"/>
  <c r="AC37" i="14"/>
  <c r="AC38" i="14" s="1"/>
  <c r="DB63" i="14"/>
  <c r="P36" i="21"/>
  <c r="P37" i="21" s="1"/>
  <c r="P39" i="21" s="1"/>
  <c r="AR70" i="21"/>
  <c r="GT19" i="14"/>
  <c r="GT20" i="14" s="1"/>
  <c r="P12" i="21"/>
  <c r="GT16" i="14"/>
  <c r="GT82" i="14"/>
  <c r="BP83" i="14"/>
  <c r="BP86" i="14" s="1"/>
  <c r="F82" i="21"/>
  <c r="AC75" i="14"/>
  <c r="G132" i="21"/>
  <c r="H39" i="21"/>
  <c r="R39" i="21"/>
  <c r="R93" i="21"/>
  <c r="Z36" i="21"/>
  <c r="Z70" i="21" s="1"/>
  <c r="Z75" i="21" s="1"/>
  <c r="CV22" i="21"/>
  <c r="CV190" i="21" s="1"/>
  <c r="CV192" i="21" s="1"/>
  <c r="CB28" i="21"/>
  <c r="CJ28" i="21" s="1"/>
  <c r="GT24" i="14"/>
  <c r="GT27" i="14"/>
  <c r="GT26" i="14"/>
  <c r="AI36" i="21"/>
  <c r="AI70" i="21" s="1"/>
  <c r="AI75" i="21" s="1"/>
  <c r="EN83" i="14"/>
  <c r="EN86" i="14" s="1"/>
  <c r="CV25" i="21"/>
  <c r="CV194" i="21" s="1"/>
  <c r="CV196" i="21" s="1"/>
  <c r="BA27" i="21"/>
  <c r="BA26" i="21"/>
  <c r="GT28" i="14"/>
  <c r="GT29" i="14" s="1"/>
  <c r="GT23" i="14"/>
  <c r="CV68" i="21"/>
  <c r="CV60" i="21"/>
  <c r="CV61" i="21" s="1"/>
  <c r="AI20" i="21"/>
  <c r="GA38" i="14"/>
  <c r="AW70" i="14"/>
  <c r="AW75" i="14" s="1"/>
  <c r="AW83" i="14"/>
  <c r="AW86" i="14" s="1"/>
  <c r="CB61" i="21"/>
  <c r="CV15" i="21"/>
  <c r="CV16" i="21" s="1"/>
  <c r="GA83" i="14"/>
  <c r="GA86" i="14" s="1"/>
  <c r="GA88" i="14" s="1"/>
  <c r="EN70" i="14"/>
  <c r="EN75" i="14" s="1"/>
  <c r="BS36" i="21"/>
  <c r="BS83" i="21" s="1"/>
  <c r="BP70" i="14"/>
  <c r="BP75" i="14" s="1"/>
  <c r="BA19" i="21"/>
  <c r="BA20" i="21" s="1"/>
  <c r="BP37" i="14"/>
  <c r="BP38" i="14" s="1"/>
  <c r="GA70" i="14"/>
  <c r="CB35" i="21"/>
  <c r="CV34" i="21"/>
  <c r="CV35" i="21" s="1"/>
  <c r="BA68" i="21"/>
  <c r="CV76" i="21"/>
  <c r="I177" i="8"/>
  <c r="I176" i="8"/>
  <c r="H177" i="8"/>
  <c r="H176" i="8"/>
  <c r="G177" i="8"/>
  <c r="G176" i="8"/>
  <c r="BJ55" i="21"/>
  <c r="DB36" i="14"/>
  <c r="I36" i="14"/>
  <c r="CB48" i="21"/>
  <c r="BA63" i="21"/>
  <c r="BA11" i="21"/>
  <c r="BA12" i="21" s="1"/>
  <c r="CV6" i="21"/>
  <c r="CV11" i="21"/>
  <c r="CV12" i="21" s="1"/>
  <c r="CV45" i="21"/>
  <c r="CV64" i="21"/>
  <c r="F64" i="21"/>
  <c r="F45" i="21"/>
  <c r="F50" i="21" s="1"/>
  <c r="F171" i="21"/>
  <c r="F194" i="21"/>
  <c r="F196" i="21" s="1"/>
  <c r="F27" i="21" s="1"/>
  <c r="F26" i="21"/>
  <c r="DU85" i="14"/>
  <c r="DU86" i="14"/>
  <c r="F61" i="21"/>
  <c r="F19" i="21"/>
  <c r="F35" i="21"/>
  <c r="F190" i="21"/>
  <c r="F192" i="21" s="1"/>
  <c r="F24" i="21" s="1"/>
  <c r="F28" i="21"/>
  <c r="F23" i="21"/>
  <c r="FG70" i="14"/>
  <c r="FG75" i="14" s="1"/>
  <c r="FG83" i="14"/>
  <c r="GT54" i="14"/>
  <c r="GT63" i="14" s="1"/>
  <c r="GT46" i="14"/>
  <c r="I48" i="14"/>
  <c r="I54" i="14"/>
  <c r="I63" i="14" s="1"/>
  <c r="I46" i="14"/>
  <c r="F68" i="21"/>
  <c r="I20" i="14"/>
  <c r="GT48" i="14"/>
  <c r="CB46" i="21"/>
  <c r="CB54" i="21"/>
  <c r="AW38" i="14"/>
  <c r="AW39" i="14"/>
  <c r="CM37" i="21"/>
  <c r="CM39" i="21" s="1"/>
  <c r="CM70" i="21"/>
  <c r="CM83" i="21"/>
  <c r="BJ83" i="21"/>
  <c r="BJ70" i="21"/>
  <c r="BJ75" i="21" s="1"/>
  <c r="F6" i="21"/>
  <c r="F11" i="21"/>
  <c r="S116" i="8"/>
  <c r="O116" i="8"/>
  <c r="P116" i="8"/>
  <c r="Q116" i="8"/>
  <c r="R116" i="8"/>
  <c r="O198" i="8"/>
  <c r="O197" i="8"/>
  <c r="DB83" i="14" l="1"/>
  <c r="DB86" i="14" s="1"/>
  <c r="AC39" i="14"/>
  <c r="CV82" i="21"/>
  <c r="AC85" i="14"/>
  <c r="P70" i="21"/>
  <c r="P75" i="21" s="1"/>
  <c r="P83" i="21"/>
  <c r="P86" i="21" s="1"/>
  <c r="BP85" i="14"/>
  <c r="Z83" i="21"/>
  <c r="Z86" i="21" s="1"/>
  <c r="Z37" i="21"/>
  <c r="Z39" i="21" s="1"/>
  <c r="CV24" i="21"/>
  <c r="CV23" i="21"/>
  <c r="CV28" i="21"/>
  <c r="CV29" i="21" s="1"/>
  <c r="AI83" i="21"/>
  <c r="AI85" i="21" s="1"/>
  <c r="CB36" i="21"/>
  <c r="CJ36" i="21" s="1"/>
  <c r="CV27" i="21"/>
  <c r="EN85" i="14"/>
  <c r="AI37" i="21"/>
  <c r="AI39" i="21" s="1"/>
  <c r="CV26" i="21"/>
  <c r="GT36" i="14"/>
  <c r="GT70" i="14" s="1"/>
  <c r="AW85" i="14"/>
  <c r="CV19" i="21"/>
  <c r="GA89" i="14"/>
  <c r="GA85" i="14"/>
  <c r="BS70" i="21"/>
  <c r="BS75" i="21" s="1"/>
  <c r="BP39" i="14"/>
  <c r="BS86" i="21"/>
  <c r="BS88" i="21" s="1"/>
  <c r="BS85" i="21"/>
  <c r="DB70" i="14"/>
  <c r="DB37" i="14"/>
  <c r="DB38" i="14" s="1"/>
  <c r="R198" i="8"/>
  <c r="BA36" i="21"/>
  <c r="BA37" i="21" s="1"/>
  <c r="BA39" i="21" s="1"/>
  <c r="F36" i="21"/>
  <c r="F20" i="21"/>
  <c r="CM86" i="21"/>
  <c r="CM85" i="21"/>
  <c r="CB63" i="21"/>
  <c r="CV54" i="21"/>
  <c r="CV63" i="21" s="1"/>
  <c r="CV46" i="21"/>
  <c r="CV50" i="21"/>
  <c r="CV48" i="21"/>
  <c r="I37" i="14"/>
  <c r="I70" i="14"/>
  <c r="I83" i="14"/>
  <c r="BJ86" i="21"/>
  <c r="BJ85" i="21"/>
  <c r="P38" i="21"/>
  <c r="CM38" i="21"/>
  <c r="F29" i="21"/>
  <c r="BP89" i="14"/>
  <c r="BP90" i="14" s="1"/>
  <c r="BP88" i="14"/>
  <c r="F12" i="21"/>
  <c r="F54" i="21"/>
  <c r="F46" i="21"/>
  <c r="F48" i="21"/>
  <c r="FG86" i="14"/>
  <c r="FG85" i="14"/>
  <c r="AW89" i="14"/>
  <c r="AW90" i="14" s="1"/>
  <c r="AW88" i="14"/>
  <c r="EN89" i="14"/>
  <c r="EN88" i="14"/>
  <c r="AC89" i="14"/>
  <c r="AC88" i="14"/>
  <c r="DU89" i="14"/>
  <c r="DU88" i="14"/>
  <c r="E118" i="14"/>
  <c r="E117" i="14"/>
  <c r="Y117" i="14"/>
  <c r="Y118" i="14"/>
  <c r="O199" i="8"/>
  <c r="P198" i="8"/>
  <c r="Q198" i="8"/>
  <c r="S198" i="8"/>
  <c r="S148" i="8"/>
  <c r="S147" i="8" s="1"/>
  <c r="R148" i="8"/>
  <c r="R147" i="8" s="1"/>
  <c r="Q148" i="8"/>
  <c r="Q147" i="8" s="1"/>
  <c r="P148" i="8"/>
  <c r="P147" i="8" s="1"/>
  <c r="O148" i="8"/>
  <c r="O147" i="8" s="1"/>
  <c r="S145" i="8"/>
  <c r="R145" i="8"/>
  <c r="Q145" i="8"/>
  <c r="P145" i="8"/>
  <c r="O145" i="8"/>
  <c r="S143" i="8"/>
  <c r="R143" i="8"/>
  <c r="Q143" i="8"/>
  <c r="P143" i="8"/>
  <c r="O143" i="8"/>
  <c r="S142" i="8"/>
  <c r="R142" i="8"/>
  <c r="Q142" i="8"/>
  <c r="P142" i="8"/>
  <c r="O142" i="8"/>
  <c r="S141" i="8"/>
  <c r="R141" i="8"/>
  <c r="Q141" i="8"/>
  <c r="P141" i="8"/>
  <c r="O141" i="8"/>
  <c r="S140" i="8"/>
  <c r="R140" i="8"/>
  <c r="Q140" i="8"/>
  <c r="P140" i="8"/>
  <c r="O140" i="8"/>
  <c r="S139" i="8"/>
  <c r="R139" i="8"/>
  <c r="Q139" i="8"/>
  <c r="P139" i="8"/>
  <c r="O139" i="8"/>
  <c r="S184" i="8"/>
  <c r="R184" i="8"/>
  <c r="Q184" i="8"/>
  <c r="P184" i="8"/>
  <c r="O184" i="8"/>
  <c r="S183" i="8"/>
  <c r="R183" i="8"/>
  <c r="Q183" i="8"/>
  <c r="P183" i="8"/>
  <c r="O183" i="8"/>
  <c r="S165" i="8"/>
  <c r="R165" i="8"/>
  <c r="Q165" i="8"/>
  <c r="P165" i="8"/>
  <c r="O165" i="8"/>
  <c r="S164" i="8"/>
  <c r="R164" i="8"/>
  <c r="Q164" i="8"/>
  <c r="P164" i="8"/>
  <c r="O164" i="8"/>
  <c r="S163" i="8"/>
  <c r="R163" i="8"/>
  <c r="Q163" i="8"/>
  <c r="P163" i="8"/>
  <c r="O163" i="8"/>
  <c r="S162" i="8"/>
  <c r="R162" i="8"/>
  <c r="Q162" i="8"/>
  <c r="P162" i="8"/>
  <c r="O162" i="8"/>
  <c r="S159" i="8"/>
  <c r="S158" i="8" s="1"/>
  <c r="R159" i="8"/>
  <c r="R158" i="8" s="1"/>
  <c r="Q159" i="8"/>
  <c r="Q158" i="8" s="1"/>
  <c r="P159" i="8"/>
  <c r="P158" i="8" s="1"/>
  <c r="O159" i="8"/>
  <c r="O158" i="8" s="1"/>
  <c r="S131" i="8"/>
  <c r="R131" i="8"/>
  <c r="Q131" i="8"/>
  <c r="P131" i="8"/>
  <c r="O131" i="8"/>
  <c r="S130" i="8"/>
  <c r="R130" i="8"/>
  <c r="Q130" i="8"/>
  <c r="P130" i="8"/>
  <c r="O130" i="8"/>
  <c r="S129" i="8"/>
  <c r="R129" i="8"/>
  <c r="Q129" i="8"/>
  <c r="P129" i="8"/>
  <c r="O129" i="8"/>
  <c r="S126" i="8"/>
  <c r="S125" i="8" s="1"/>
  <c r="R126" i="8"/>
  <c r="R125" i="8" s="1"/>
  <c r="Q126" i="8"/>
  <c r="Q125" i="8" s="1"/>
  <c r="P126" i="8"/>
  <c r="P125" i="8" s="1"/>
  <c r="O126" i="8"/>
  <c r="O125" i="8" s="1"/>
  <c r="F128" i="8"/>
  <c r="G128" i="8"/>
  <c r="H128" i="8"/>
  <c r="I128" i="8"/>
  <c r="E128" i="8"/>
  <c r="F125" i="8"/>
  <c r="G125" i="8"/>
  <c r="H125" i="8"/>
  <c r="I125" i="8"/>
  <c r="J20" i="8" s="1"/>
  <c r="E125" i="8"/>
  <c r="G147" i="8"/>
  <c r="H147" i="8"/>
  <c r="I147" i="8"/>
  <c r="F147" i="8"/>
  <c r="G138" i="8"/>
  <c r="H138" i="8"/>
  <c r="I138" i="8"/>
  <c r="F138" i="8"/>
  <c r="DB85" i="14" l="1"/>
  <c r="P85" i="21"/>
  <c r="Z38" i="21"/>
  <c r="T22" i="8"/>
  <c r="Z85" i="21"/>
  <c r="I75" i="14"/>
  <c r="DB75" i="14"/>
  <c r="GT75" i="14"/>
  <c r="CV36" i="21"/>
  <c r="CV83" i="21" s="1"/>
  <c r="AI86" i="21"/>
  <c r="AI88" i="21" s="1"/>
  <c r="AI38" i="21"/>
  <c r="GT37" i="14"/>
  <c r="GT39" i="14" s="1"/>
  <c r="GT83" i="14"/>
  <c r="GT86" i="14" s="1"/>
  <c r="CV20" i="21"/>
  <c r="GA90" i="14"/>
  <c r="BS89" i="21"/>
  <c r="EN92" i="14"/>
  <c r="EN118" i="14" s="1"/>
  <c r="EN91" i="14"/>
  <c r="EN117" i="14" s="1"/>
  <c r="J8" i="8"/>
  <c r="DB39" i="14"/>
  <c r="J17" i="8"/>
  <c r="J22" i="8"/>
  <c r="T17" i="8"/>
  <c r="BA70" i="21"/>
  <c r="BA83" i="21"/>
  <c r="BA86" i="21" s="1"/>
  <c r="F63" i="21"/>
  <c r="BJ89" i="21"/>
  <c r="BJ88" i="21"/>
  <c r="DU90" i="14"/>
  <c r="DU92" i="14"/>
  <c r="DU118" i="14" s="1"/>
  <c r="DU91" i="14"/>
  <c r="DU117" i="14" s="1"/>
  <c r="FG89" i="14"/>
  <c r="FG88" i="14"/>
  <c r="BA38" i="21"/>
  <c r="P89" i="21"/>
  <c r="P88" i="21"/>
  <c r="CB70" i="21"/>
  <c r="AC90" i="14"/>
  <c r="AC92" i="14"/>
  <c r="AC118" i="14" s="1"/>
  <c r="AC91" i="14"/>
  <c r="AC117" i="14" s="1"/>
  <c r="AC93" i="14"/>
  <c r="EN90" i="14"/>
  <c r="I86" i="14"/>
  <c r="I85" i="14"/>
  <c r="F37" i="21"/>
  <c r="F39" i="21" s="1"/>
  <c r="CM89" i="21"/>
  <c r="CM90" i="21" s="1"/>
  <c r="CM88" i="21"/>
  <c r="DB88" i="14"/>
  <c r="DB89" i="14"/>
  <c r="I38" i="14"/>
  <c r="I39" i="14"/>
  <c r="Z89" i="21"/>
  <c r="Z88" i="21"/>
  <c r="CB83" i="21"/>
  <c r="P138" i="8"/>
  <c r="P150" i="8" s="1"/>
  <c r="Q138" i="8"/>
  <c r="Q150" i="8" s="1"/>
  <c r="R138" i="8"/>
  <c r="R150" i="8" s="1"/>
  <c r="Q161" i="8"/>
  <c r="Q167" i="8" s="1"/>
  <c r="S161" i="8"/>
  <c r="O138" i="8"/>
  <c r="O150" i="8" s="1"/>
  <c r="E133" i="8"/>
  <c r="S138" i="8"/>
  <c r="R161" i="8"/>
  <c r="R167" i="8" s="1"/>
  <c r="P161" i="8"/>
  <c r="P167" i="8" s="1"/>
  <c r="O161" i="8"/>
  <c r="O167" i="8" s="1"/>
  <c r="S128" i="8"/>
  <c r="F133" i="8"/>
  <c r="I133" i="8"/>
  <c r="G133" i="8"/>
  <c r="O128" i="8"/>
  <c r="O133" i="8" s="1"/>
  <c r="H133" i="8"/>
  <c r="H134" i="8" s="1"/>
  <c r="R128" i="8"/>
  <c r="R133" i="8" s="1"/>
  <c r="P128" i="8"/>
  <c r="P133" i="8" s="1"/>
  <c r="Q128" i="8"/>
  <c r="Q133" i="8" s="1"/>
  <c r="F150" i="8"/>
  <c r="I150" i="8"/>
  <c r="H150" i="8"/>
  <c r="G150" i="8"/>
  <c r="I134" i="8" l="1"/>
  <c r="J134" i="8"/>
  <c r="BS90" i="21"/>
  <c r="BS91" i="21"/>
  <c r="BS117" i="21" s="1"/>
  <c r="BS92" i="21"/>
  <c r="BS118" i="21" s="1"/>
  <c r="BA75" i="21"/>
  <c r="AI89" i="21"/>
  <c r="CV70" i="21"/>
  <c r="CV37" i="21"/>
  <c r="CV39" i="21" s="1"/>
  <c r="GT38" i="14"/>
  <c r="GT85" i="14"/>
  <c r="FG90" i="14"/>
  <c r="FG92" i="14"/>
  <c r="FG118" i="14" s="1"/>
  <c r="FG91" i="14"/>
  <c r="FG117" i="14" s="1"/>
  <c r="S167" i="8"/>
  <c r="S150" i="8"/>
  <c r="J41" i="8"/>
  <c r="BA85" i="21"/>
  <c r="S133" i="8"/>
  <c r="T8" i="8"/>
  <c r="F70" i="21"/>
  <c r="F83" i="21"/>
  <c r="F85" i="21" s="1"/>
  <c r="P90" i="21"/>
  <c r="P92" i="21"/>
  <c r="P118" i="21" s="1"/>
  <c r="P91" i="21"/>
  <c r="P117" i="21" s="1"/>
  <c r="P93" i="21"/>
  <c r="BJ90" i="21"/>
  <c r="BJ92" i="21"/>
  <c r="BJ118" i="21" s="1"/>
  <c r="BJ91" i="21"/>
  <c r="BJ117" i="21" s="1"/>
  <c r="I89" i="14"/>
  <c r="I88" i="14"/>
  <c r="CV86" i="21"/>
  <c r="CV85" i="21"/>
  <c r="BA89" i="21"/>
  <c r="BA88" i="21"/>
  <c r="GT89" i="14"/>
  <c r="GT88" i="14"/>
  <c r="DB90" i="14"/>
  <c r="DB91" i="14"/>
  <c r="DB117" i="14" s="1"/>
  <c r="DB92" i="14"/>
  <c r="DB118" i="14" s="1"/>
  <c r="CB86" i="21"/>
  <c r="CB85" i="21"/>
  <c r="CB75" i="21"/>
  <c r="F38" i="21"/>
  <c r="G152" i="8"/>
  <c r="H152" i="8"/>
  <c r="I152" i="8"/>
  <c r="F152" i="8"/>
  <c r="I161" i="8"/>
  <c r="H161" i="8"/>
  <c r="G161" i="8"/>
  <c r="F161" i="8"/>
  <c r="E161" i="8"/>
  <c r="I158" i="8"/>
  <c r="H158" i="8"/>
  <c r="G158" i="8"/>
  <c r="F158" i="8"/>
  <c r="E158" i="8"/>
  <c r="BM152" i="8" l="1"/>
  <c r="BD152" i="8"/>
  <c r="CX152" i="8"/>
  <c r="CE152" i="8"/>
  <c r="CO152" i="8"/>
  <c r="BV152" i="8"/>
  <c r="AU152" i="8"/>
  <c r="AL152" i="8"/>
  <c r="AC152" i="8"/>
  <c r="BJ152" i="8"/>
  <c r="BA152" i="8"/>
  <c r="CU152" i="8"/>
  <c r="BS152" i="8"/>
  <c r="AR152" i="8"/>
  <c r="CB152" i="8"/>
  <c r="CL152" i="8"/>
  <c r="AI152" i="8"/>
  <c r="Z152" i="8"/>
  <c r="BL152" i="8"/>
  <c r="CN152" i="8"/>
  <c r="BC152" i="8"/>
  <c r="CW152" i="8"/>
  <c r="BU152" i="8"/>
  <c r="AT152" i="8"/>
  <c r="CD152" i="8"/>
  <c r="AK152" i="8"/>
  <c r="AB152" i="8"/>
  <c r="BK152" i="8"/>
  <c r="CM152" i="8"/>
  <c r="CV152" i="8"/>
  <c r="BB152" i="8"/>
  <c r="BT152" i="8"/>
  <c r="AS152" i="8"/>
  <c r="CC152" i="8"/>
  <c r="AJ152" i="8"/>
  <c r="AA152" i="8"/>
  <c r="F75" i="21"/>
  <c r="CV75" i="21"/>
  <c r="CV38" i="21"/>
  <c r="F86" i="21"/>
  <c r="F89" i="21" s="1"/>
  <c r="T41" i="8"/>
  <c r="T95" i="8"/>
  <c r="BA92" i="21"/>
  <c r="BA118" i="21" s="1"/>
  <c r="BA91" i="21"/>
  <c r="BA117" i="21" s="1"/>
  <c r="CB89" i="21"/>
  <c r="CB88" i="21"/>
  <c r="CV89" i="21"/>
  <c r="CV88" i="21"/>
  <c r="GT90" i="14"/>
  <c r="GT91" i="14"/>
  <c r="GT117" i="14" s="1"/>
  <c r="GT92" i="14"/>
  <c r="GT118" i="14" s="1"/>
  <c r="I90" i="14"/>
  <c r="I92" i="14"/>
  <c r="I118" i="14" s="1"/>
  <c r="I96" i="14"/>
  <c r="I104" i="14" s="1"/>
  <c r="I91" i="14"/>
  <c r="I117" i="14" s="1"/>
  <c r="BA90" i="21"/>
  <c r="F167" i="8"/>
  <c r="E167" i="8"/>
  <c r="I167" i="8"/>
  <c r="G167" i="8"/>
  <c r="H167" i="8"/>
  <c r="CB92" i="21" l="1"/>
  <c r="CB118" i="21" s="1"/>
  <c r="CB91" i="21"/>
  <c r="CB117" i="21" s="1"/>
  <c r="F88" i="21"/>
  <c r="CV91" i="21"/>
  <c r="CV117" i="21" s="1"/>
  <c r="CV92" i="21"/>
  <c r="CV118" i="21" s="1"/>
  <c r="F92" i="21"/>
  <c r="F118" i="21" s="1"/>
  <c r="F91" i="21"/>
  <c r="F117" i="21" s="1"/>
  <c r="F90" i="21"/>
  <c r="F96" i="21"/>
  <c r="F104" i="21" s="1"/>
  <c r="CV90" i="21"/>
  <c r="CB90" i="21"/>
  <c r="O193" i="8"/>
  <c r="Q194" i="8"/>
  <c r="P194" i="8"/>
  <c r="O194" i="8"/>
  <c r="O195" i="8" l="1"/>
  <c r="R194" i="8"/>
  <c r="S194" i="8"/>
  <c r="AU21" i="8"/>
  <c r="AT21" i="8"/>
  <c r="AS21" i="8"/>
  <c r="AR21" i="8"/>
  <c r="AR69" i="8" l="1"/>
  <c r="AU69" i="8" l="1"/>
  <c r="AT69" i="8"/>
  <c r="AS69" i="8"/>
  <c r="S189" i="8" l="1"/>
  <c r="R189" i="8"/>
  <c r="Q189" i="8"/>
  <c r="P189" i="8"/>
  <c r="O189" i="8"/>
  <c r="S112" i="8"/>
  <c r="R112" i="8"/>
  <c r="Q112" i="8"/>
  <c r="P112" i="8"/>
  <c r="O112" i="8"/>
  <c r="S110" i="8"/>
  <c r="R110" i="8"/>
  <c r="Q110" i="8"/>
  <c r="P110" i="8"/>
  <c r="O110" i="8"/>
  <c r="S152" i="8"/>
  <c r="Q152" i="8"/>
  <c r="P152" i="8"/>
  <c r="O152" i="8"/>
  <c r="S154" i="8"/>
  <c r="R154" i="8"/>
  <c r="Q154" i="8"/>
  <c r="P154" i="8"/>
  <c r="O154" i="8"/>
  <c r="S153" i="8"/>
  <c r="R153" i="8"/>
  <c r="Q153" i="8"/>
  <c r="P153" i="8"/>
  <c r="O153" i="8"/>
  <c r="O111" i="8" l="1"/>
  <c r="AR70" i="8"/>
  <c r="AR63" i="8"/>
  <c r="AR47" i="8"/>
  <c r="AR56" i="8" s="1"/>
  <c r="AR37" i="8"/>
  <c r="AR30" i="8"/>
  <c r="F89" i="8"/>
  <c r="F86" i="8"/>
  <c r="AU30" i="8"/>
  <c r="AT30" i="8"/>
  <c r="AS30" i="8"/>
  <c r="AU70" i="8"/>
  <c r="AT70" i="8"/>
  <c r="AS70" i="8"/>
  <c r="AU63" i="8"/>
  <c r="AT63" i="8"/>
  <c r="AS63" i="8"/>
  <c r="AU47" i="8"/>
  <c r="AU56" i="8" s="1"/>
  <c r="AT47" i="8"/>
  <c r="AT56" i="8" s="1"/>
  <c r="AS47" i="8"/>
  <c r="AS56" i="8" s="1"/>
  <c r="AU37" i="8"/>
  <c r="AT37" i="8"/>
  <c r="AS37" i="8"/>
  <c r="BR2" i="8"/>
  <c r="AZ2" i="8"/>
  <c r="BI2" i="8"/>
  <c r="R111" i="8" l="1"/>
  <c r="S111" i="8"/>
  <c r="P111" i="8"/>
  <c r="Q111" i="8"/>
  <c r="Z89" i="8"/>
  <c r="Z81" i="8"/>
  <c r="Z76" i="8"/>
  <c r="Z68" i="8"/>
  <c r="Z54" i="8"/>
  <c r="Z46" i="8"/>
  <c r="Z35" i="8"/>
  <c r="Z19" i="8"/>
  <c r="Z10" i="8"/>
  <c r="P86" i="8"/>
  <c r="P82" i="8"/>
  <c r="P80" i="8"/>
  <c r="P78" i="8"/>
  <c r="P75" i="8"/>
  <c r="P69" i="8"/>
  <c r="P62" i="8"/>
  <c r="P59" i="8"/>
  <c r="P53" i="8"/>
  <c r="P49" i="8"/>
  <c r="P45" i="8"/>
  <c r="P36" i="8"/>
  <c r="P33" i="8"/>
  <c r="P24" i="8"/>
  <c r="P18" i="8"/>
  <c r="P14" i="8"/>
  <c r="AI89" i="8"/>
  <c r="AI81" i="8"/>
  <c r="AI76" i="8"/>
  <c r="AI68" i="8"/>
  <c r="AI54" i="8"/>
  <c r="AI46" i="8"/>
  <c r="AI35" i="8"/>
  <c r="AI19" i="8"/>
  <c r="AI10" i="8"/>
  <c r="CL89" i="8"/>
  <c r="CL83" i="8"/>
  <c r="CL81" i="8"/>
  <c r="CL79" i="8"/>
  <c r="CL76" i="8"/>
  <c r="CL74" i="8"/>
  <c r="CL68" i="8"/>
  <c r="CL61" i="8"/>
  <c r="CL54" i="8"/>
  <c r="CL51" i="8"/>
  <c r="CL46" i="8"/>
  <c r="CL44" i="8"/>
  <c r="CL35" i="8"/>
  <c r="CL19" i="8"/>
  <c r="CL16" i="8"/>
  <c r="CL10" i="8"/>
  <c r="CL7" i="8"/>
  <c r="Z86" i="8"/>
  <c r="Z80" i="8"/>
  <c r="Z75" i="8"/>
  <c r="Z62" i="8"/>
  <c r="Z53" i="8"/>
  <c r="Z45" i="8"/>
  <c r="Z33" i="8"/>
  <c r="Z18" i="8"/>
  <c r="Z9" i="8"/>
  <c r="BS89" i="8"/>
  <c r="BS83" i="8"/>
  <c r="BS81" i="8"/>
  <c r="BS79" i="8"/>
  <c r="BS76" i="8"/>
  <c r="BS74" i="8"/>
  <c r="BS68" i="8"/>
  <c r="BS61" i="8"/>
  <c r="BS54" i="8"/>
  <c r="BS51" i="8"/>
  <c r="BS46" i="8"/>
  <c r="BS44" i="8"/>
  <c r="BS35" i="8"/>
  <c r="BS19" i="8"/>
  <c r="BS16" i="8"/>
  <c r="BS10" i="8"/>
  <c r="BS7" i="8"/>
  <c r="AI86" i="8"/>
  <c r="AI80" i="8"/>
  <c r="AI75" i="8"/>
  <c r="AI62" i="8"/>
  <c r="AI53" i="8"/>
  <c r="AI45" i="8"/>
  <c r="AI33" i="8"/>
  <c r="AI18" i="8"/>
  <c r="AI9" i="8"/>
  <c r="BJ89" i="8"/>
  <c r="BJ83" i="8"/>
  <c r="Z83" i="8"/>
  <c r="Z79" i="8"/>
  <c r="Z74" i="8"/>
  <c r="Z61" i="8"/>
  <c r="Z51" i="8"/>
  <c r="Z44" i="8"/>
  <c r="Z16" i="8"/>
  <c r="Z7" i="8"/>
  <c r="AI83" i="8"/>
  <c r="AI79" i="8"/>
  <c r="AI74" i="8"/>
  <c r="AI61" i="8"/>
  <c r="AI51" i="8"/>
  <c r="AI44" i="8"/>
  <c r="AI16" i="8"/>
  <c r="AI7" i="8"/>
  <c r="Z82" i="8"/>
  <c r="Z78" i="8"/>
  <c r="Z69" i="8"/>
  <c r="Z59" i="8"/>
  <c r="Z49" i="8"/>
  <c r="Z36" i="8"/>
  <c r="Z14" i="8"/>
  <c r="BS86" i="8"/>
  <c r="BS82" i="8"/>
  <c r="BS80" i="8"/>
  <c r="BS78" i="8"/>
  <c r="BS75" i="8"/>
  <c r="BS69" i="8"/>
  <c r="BS62" i="8"/>
  <c r="BS59" i="8"/>
  <c r="BS53" i="8"/>
  <c r="AI82" i="8"/>
  <c r="P83" i="8"/>
  <c r="P79" i="8"/>
  <c r="P74" i="8"/>
  <c r="P61" i="8"/>
  <c r="P51" i="8"/>
  <c r="BJ45" i="8"/>
  <c r="CL33" i="8"/>
  <c r="BJ19" i="8"/>
  <c r="CB19" i="8" s="1"/>
  <c r="BS14" i="8"/>
  <c r="BJ7" i="8"/>
  <c r="AI36" i="8"/>
  <c r="CL80" i="8"/>
  <c r="P46" i="8"/>
  <c r="BJ79" i="8"/>
  <c r="P35" i="8"/>
  <c r="AI78" i="8"/>
  <c r="CL82" i="8"/>
  <c r="CL78" i="8"/>
  <c r="CL69" i="8"/>
  <c r="CL59" i="8"/>
  <c r="CL49" i="8"/>
  <c r="BS33" i="8"/>
  <c r="P19" i="8"/>
  <c r="P7" i="8"/>
  <c r="P89" i="8"/>
  <c r="CL53" i="8"/>
  <c r="BS9" i="8"/>
  <c r="AI69" i="8"/>
  <c r="BJ82" i="8"/>
  <c r="BJ78" i="8"/>
  <c r="BJ69" i="8"/>
  <c r="BJ59" i="8"/>
  <c r="BS49" i="8"/>
  <c r="P44" i="8"/>
  <c r="BJ33" i="8"/>
  <c r="CL18" i="8"/>
  <c r="BJ10" i="8"/>
  <c r="CL75" i="8"/>
  <c r="BS45" i="8"/>
  <c r="AI59" i="8"/>
  <c r="BJ81" i="8"/>
  <c r="CB81" i="8" s="1"/>
  <c r="BJ76" i="8"/>
  <c r="BJ54" i="8"/>
  <c r="CL36" i="8"/>
  <c r="BJ27" i="8"/>
  <c r="BJ197" i="8" s="1"/>
  <c r="BJ199" i="8" s="1"/>
  <c r="BS18" i="8"/>
  <c r="P10" i="8"/>
  <c r="BJ36" i="8"/>
  <c r="CL14" i="8"/>
  <c r="AI49" i="8"/>
  <c r="P81" i="8"/>
  <c r="P76" i="8"/>
  <c r="P68" i="8"/>
  <c r="P54" i="8"/>
  <c r="BJ46" i="8"/>
  <c r="BS36" i="8"/>
  <c r="P27" i="8"/>
  <c r="BJ18" i="8"/>
  <c r="CL9" i="8"/>
  <c r="CL62" i="8"/>
  <c r="BJ16" i="8"/>
  <c r="CB16" i="8" s="1"/>
  <c r="BJ86" i="8"/>
  <c r="CL86" i="8"/>
  <c r="BJ80" i="8"/>
  <c r="CB80" i="8" s="1"/>
  <c r="BJ75" i="8"/>
  <c r="BJ62" i="8"/>
  <c r="CB62" i="8" s="1"/>
  <c r="BJ53" i="8"/>
  <c r="CL45" i="8"/>
  <c r="P16" i="8"/>
  <c r="BJ9" i="8"/>
  <c r="AI14" i="8"/>
  <c r="BJ51" i="8"/>
  <c r="CB51" i="8" s="1"/>
  <c r="P9" i="8"/>
  <c r="AR65" i="8"/>
  <c r="R152" i="8"/>
  <c r="AT65" i="8"/>
  <c r="AU65" i="8"/>
  <c r="AS65" i="8"/>
  <c r="CB59" i="8" l="1"/>
  <c r="CB69" i="8"/>
  <c r="CB79" i="8"/>
  <c r="CB46" i="8"/>
  <c r="CB78" i="8"/>
  <c r="CB33" i="8"/>
  <c r="AI84" i="8"/>
  <c r="Z84" i="8"/>
  <c r="P84" i="8"/>
  <c r="BS84" i="8"/>
  <c r="CL84" i="8"/>
  <c r="CB53" i="8"/>
  <c r="CB54" i="8"/>
  <c r="CB75" i="8"/>
  <c r="CB9" i="8"/>
  <c r="CB18" i="8"/>
  <c r="CB89" i="8"/>
  <c r="CB10" i="8"/>
  <c r="CB86" i="8"/>
  <c r="CB76" i="8"/>
  <c r="CB45" i="8"/>
  <c r="CL24" i="8"/>
  <c r="CL193" i="8" s="1"/>
  <c r="CL195" i="8" s="1"/>
  <c r="Z24" i="8"/>
  <c r="Z193" i="8" s="1"/>
  <c r="Z195" i="8" s="1"/>
  <c r="BS27" i="8"/>
  <c r="BS24" i="8"/>
  <c r="BS193" i="8" s="1"/>
  <c r="BS195" i="8" s="1"/>
  <c r="AI24" i="8"/>
  <c r="AI193" i="8" s="1"/>
  <c r="AI195" i="8" s="1"/>
  <c r="CB7" i="8"/>
  <c r="AI27" i="8"/>
  <c r="AI197" i="8" s="1"/>
  <c r="AI199" i="8" s="1"/>
  <c r="CB83" i="8"/>
  <c r="CB36" i="8"/>
  <c r="CB82" i="8"/>
  <c r="Z27" i="8"/>
  <c r="Z197" i="8" s="1"/>
  <c r="Z199" i="8" s="1"/>
  <c r="CL27" i="8"/>
  <c r="T93" i="8"/>
  <c r="T119" i="8" s="1"/>
  <c r="BV9" i="8"/>
  <c r="CO9" i="8"/>
  <c r="AL9" i="8"/>
  <c r="DV9" i="14"/>
  <c r="FH9" i="14" s="1"/>
  <c r="AC9" i="8"/>
  <c r="S9" i="8"/>
  <c r="AC46" i="8"/>
  <c r="AL46" i="8"/>
  <c r="BV46" i="8"/>
  <c r="DV44" i="14"/>
  <c r="FH44" i="14" s="1"/>
  <c r="S46" i="8"/>
  <c r="CO46" i="8"/>
  <c r="AC10" i="8"/>
  <c r="AL10" i="8"/>
  <c r="BV10" i="8"/>
  <c r="CO10" i="8"/>
  <c r="DV10" i="14"/>
  <c r="FH10" i="14" s="1"/>
  <c r="S10" i="8"/>
  <c r="AC19" i="8"/>
  <c r="AL19" i="8"/>
  <c r="BV19" i="8"/>
  <c r="DV18" i="14"/>
  <c r="FH18" i="14" s="1"/>
  <c r="S19" i="8"/>
  <c r="CO19" i="8"/>
  <c r="AC54" i="8"/>
  <c r="BV54" i="8"/>
  <c r="AL54" i="8"/>
  <c r="DV52" i="14"/>
  <c r="FH52" i="14" s="1"/>
  <c r="CO54" i="8"/>
  <c r="S75" i="8"/>
  <c r="AC75" i="8"/>
  <c r="CO75" i="8"/>
  <c r="DV73" i="14"/>
  <c r="FH73" i="14" s="1"/>
  <c r="AL75" i="8"/>
  <c r="BV75" i="8"/>
  <c r="S86" i="8"/>
  <c r="CO86" i="8"/>
  <c r="AL86" i="8"/>
  <c r="DV84" i="14"/>
  <c r="FH84" i="14" s="1"/>
  <c r="AC86" i="8"/>
  <c r="BV86" i="8"/>
  <c r="F54" i="8"/>
  <c r="F10" i="8"/>
  <c r="AC78" i="8"/>
  <c r="BV78" i="8"/>
  <c r="AL78" i="8"/>
  <c r="DV76" i="14"/>
  <c r="FH76" i="14" s="1"/>
  <c r="S78" i="8"/>
  <c r="CO78" i="8"/>
  <c r="BV79" i="8"/>
  <c r="DV77" i="14"/>
  <c r="FH77" i="14" s="1"/>
  <c r="AL79" i="8"/>
  <c r="CO79" i="8"/>
  <c r="AC79" i="8"/>
  <c r="S79" i="8"/>
  <c r="AC89" i="8"/>
  <c r="CO89" i="8"/>
  <c r="AL89" i="8"/>
  <c r="BV89" i="8"/>
  <c r="DV87" i="14"/>
  <c r="FH87" i="14" s="1"/>
  <c r="BV59" i="8"/>
  <c r="DV57" i="14"/>
  <c r="FH57" i="14" s="1"/>
  <c r="CO59" i="8"/>
  <c r="S59" i="8"/>
  <c r="AL59" i="8"/>
  <c r="AC59" i="8"/>
  <c r="DV31" i="14"/>
  <c r="FH31" i="14" s="1"/>
  <c r="AC33" i="8"/>
  <c r="AL33" i="8"/>
  <c r="CO33" i="8"/>
  <c r="BV33" i="8"/>
  <c r="AC62" i="8"/>
  <c r="AL62" i="8"/>
  <c r="CO62" i="8"/>
  <c r="BV62" i="8"/>
  <c r="DV60" i="14"/>
  <c r="FH60" i="14" s="1"/>
  <c r="S62" i="8"/>
  <c r="CO80" i="8"/>
  <c r="BV80" i="8"/>
  <c r="AL80" i="8"/>
  <c r="DV78" i="14"/>
  <c r="FH78" i="14" s="1"/>
  <c r="AC80" i="8"/>
  <c r="S80" i="8"/>
  <c r="AC7" i="8"/>
  <c r="BV7" i="8"/>
  <c r="AL7" i="8"/>
  <c r="DV7" i="14"/>
  <c r="FH7" i="14" s="1"/>
  <c r="CO7" i="8"/>
  <c r="S7" i="8"/>
  <c r="AC76" i="8"/>
  <c r="BV76" i="8"/>
  <c r="AL76" i="8"/>
  <c r="DV74" i="14"/>
  <c r="FH74" i="14" s="1"/>
  <c r="CO76" i="8"/>
  <c r="S76" i="8"/>
  <c r="BJ74" i="8"/>
  <c r="AC81" i="8"/>
  <c r="BV81" i="8"/>
  <c r="AL81" i="8"/>
  <c r="DV79" i="14"/>
  <c r="FH79" i="14" s="1"/>
  <c r="S81" i="8"/>
  <c r="CO81" i="8"/>
  <c r="DV43" i="14"/>
  <c r="FH43" i="14" s="1"/>
  <c r="CO45" i="8"/>
  <c r="AC45" i="8"/>
  <c r="BV45" i="8"/>
  <c r="AL45" i="8"/>
  <c r="S45" i="8"/>
  <c r="BV27" i="8"/>
  <c r="BV197" i="8" s="1"/>
  <c r="BV199" i="8" s="1"/>
  <c r="DV25" i="14"/>
  <c r="S27" i="8"/>
  <c r="AC27" i="8"/>
  <c r="AC197" i="8" s="1"/>
  <c r="AC199" i="8" s="1"/>
  <c r="CO27" i="8"/>
  <c r="CO197" i="8" s="1"/>
  <c r="CO199" i="8" s="1"/>
  <c r="AC18" i="8"/>
  <c r="AL18" i="8"/>
  <c r="DV17" i="14"/>
  <c r="FH17" i="14" s="1"/>
  <c r="CO18" i="8"/>
  <c r="BV18" i="8"/>
  <c r="AC36" i="8"/>
  <c r="DV34" i="14"/>
  <c r="FH34" i="14" s="1"/>
  <c r="AL36" i="8"/>
  <c r="CO36" i="8"/>
  <c r="BV36" i="8"/>
  <c r="S36" i="8"/>
  <c r="AL69" i="8"/>
  <c r="CO69" i="8"/>
  <c r="BV69" i="8"/>
  <c r="DV67" i="14"/>
  <c r="FH67" i="14" s="1"/>
  <c r="AC69" i="8"/>
  <c r="S69" i="8"/>
  <c r="DV80" i="14"/>
  <c r="FH80" i="14" s="1"/>
  <c r="AC82" i="8"/>
  <c r="AL82" i="8"/>
  <c r="CO82" i="8"/>
  <c r="BV82" i="8"/>
  <c r="S82" i="8"/>
  <c r="BV16" i="8"/>
  <c r="DV15" i="14"/>
  <c r="FH15" i="14" s="1"/>
  <c r="AC16" i="8"/>
  <c r="S16" i="8"/>
  <c r="CO16" i="8"/>
  <c r="AL16" i="8"/>
  <c r="BV51" i="8"/>
  <c r="DV49" i="14"/>
  <c r="FH49" i="14" s="1"/>
  <c r="AC51" i="8"/>
  <c r="AL51" i="8"/>
  <c r="CO51" i="8"/>
  <c r="S53" i="8"/>
  <c r="DV51" i="14"/>
  <c r="FH51" i="14" s="1"/>
  <c r="AL53" i="8"/>
  <c r="CO53" i="8"/>
  <c r="AC53" i="8"/>
  <c r="BV53" i="8"/>
  <c r="BV83" i="8"/>
  <c r="DV81" i="14"/>
  <c r="FH81" i="14" s="1"/>
  <c r="AC83" i="8"/>
  <c r="AL83" i="8"/>
  <c r="CO83" i="8"/>
  <c r="S83" i="8"/>
  <c r="BJ61" i="8"/>
  <c r="CB61" i="8" s="1"/>
  <c r="BJ44" i="8"/>
  <c r="CB44" i="8" s="1"/>
  <c r="CL37" i="8"/>
  <c r="P193" i="8"/>
  <c r="P195" i="8" s="1"/>
  <c r="F69" i="8"/>
  <c r="Z37" i="8"/>
  <c r="P5" i="8"/>
  <c r="Z63" i="8"/>
  <c r="F33" i="8"/>
  <c r="F75" i="8"/>
  <c r="BJ5" i="8"/>
  <c r="F76" i="8"/>
  <c r="F46" i="8"/>
  <c r="F51" i="8"/>
  <c r="Z5" i="8"/>
  <c r="BS63" i="8"/>
  <c r="BS64" i="8" s="1"/>
  <c r="F36" i="8"/>
  <c r="F78" i="8"/>
  <c r="F81" i="8"/>
  <c r="BS70" i="8"/>
  <c r="F45" i="8"/>
  <c r="F80" i="8"/>
  <c r="Z70" i="8"/>
  <c r="F16" i="8"/>
  <c r="BJ49" i="8"/>
  <c r="CB49" i="8" s="1"/>
  <c r="F7" i="8"/>
  <c r="AR7" i="8"/>
  <c r="F82" i="8"/>
  <c r="F27" i="8"/>
  <c r="P197" i="8"/>
  <c r="P199" i="8" s="1"/>
  <c r="P29" i="8" s="1"/>
  <c r="CL21" i="8"/>
  <c r="CL5" i="8"/>
  <c r="BJ14" i="8"/>
  <c r="CB14" i="8" s="1"/>
  <c r="F79" i="8"/>
  <c r="BS37" i="8"/>
  <c r="CL63" i="8"/>
  <c r="BA89" i="8"/>
  <c r="F53" i="8"/>
  <c r="BJ35" i="8"/>
  <c r="CB35" i="8" s="1"/>
  <c r="BJ24" i="8"/>
  <c r="BJ68" i="8"/>
  <c r="CB68" i="8" s="1"/>
  <c r="F19" i="8"/>
  <c r="BS21" i="8"/>
  <c r="F83" i="8"/>
  <c r="CL70" i="8"/>
  <c r="F59" i="8"/>
  <c r="AR9" i="8"/>
  <c r="F9" i="8"/>
  <c r="BS5" i="8"/>
  <c r="BS11" i="8" s="1"/>
  <c r="AI5" i="8"/>
  <c r="Z47" i="8"/>
  <c r="BA86" i="8"/>
  <c r="F18" i="8"/>
  <c r="F62" i="8"/>
  <c r="DV194" i="14" l="1"/>
  <c r="DV196" i="14" s="1"/>
  <c r="FH25" i="14"/>
  <c r="CB24" i="8"/>
  <c r="CB193" i="8" s="1"/>
  <c r="CB195" i="8" s="1"/>
  <c r="BJ193" i="8"/>
  <c r="BJ195" i="8" s="1"/>
  <c r="CL28" i="8"/>
  <c r="CL197" i="8"/>
  <c r="CL199" i="8" s="1"/>
  <c r="CB27" i="8"/>
  <c r="CB197" i="8" s="1"/>
  <c r="CB199" i="8" s="1"/>
  <c r="BS197" i="8"/>
  <c r="BS199" i="8" s="1"/>
  <c r="CB74" i="8"/>
  <c r="CB84" i="8" s="1"/>
  <c r="BJ84" i="8"/>
  <c r="Z28" i="8"/>
  <c r="AL27" i="8"/>
  <c r="AL197" i="8" s="1"/>
  <c r="AL199" i="8" s="1"/>
  <c r="GB194" i="14"/>
  <c r="GB196" i="14" s="1"/>
  <c r="Z56" i="8"/>
  <c r="Z65" i="8" s="1"/>
  <c r="BM27" i="8"/>
  <c r="BM7" i="8"/>
  <c r="CE7" i="8" s="1"/>
  <c r="BM19" i="8"/>
  <c r="CE19" i="8" s="1"/>
  <c r="BM18" i="8"/>
  <c r="CE18" i="8" s="1"/>
  <c r="BM83" i="8"/>
  <c r="CE83" i="8" s="1"/>
  <c r="BM82" i="8"/>
  <c r="CE82" i="8" s="1"/>
  <c r="BM81" i="8"/>
  <c r="CE81" i="8" s="1"/>
  <c r="BM76" i="8"/>
  <c r="CE76" i="8" s="1"/>
  <c r="BM59" i="8"/>
  <c r="CE59" i="8" s="1"/>
  <c r="BM78" i="8"/>
  <c r="CE78" i="8" s="1"/>
  <c r="BM54" i="8"/>
  <c r="CE54" i="8" s="1"/>
  <c r="BM9" i="8"/>
  <c r="CE9" i="8" s="1"/>
  <c r="BM16" i="8"/>
  <c r="CE16" i="8" s="1"/>
  <c r="BM62" i="8"/>
  <c r="CE62" i="8" s="1"/>
  <c r="BM53" i="8"/>
  <c r="CE53" i="8" s="1"/>
  <c r="BM89" i="8"/>
  <c r="CE89" i="8" s="1"/>
  <c r="BM46" i="8"/>
  <c r="CE46" i="8" s="1"/>
  <c r="BM51" i="8"/>
  <c r="CE51" i="8" s="1"/>
  <c r="BM69" i="8"/>
  <c r="CE69" i="8" s="1"/>
  <c r="BM36" i="8"/>
  <c r="CE36" i="8" s="1"/>
  <c r="BM33" i="8"/>
  <c r="CE33" i="8" s="1"/>
  <c r="BM79" i="8"/>
  <c r="CE79" i="8" s="1"/>
  <c r="BM75" i="8"/>
  <c r="CE75" i="8" s="1"/>
  <c r="BM10" i="8"/>
  <c r="CE10" i="8" s="1"/>
  <c r="BM80" i="8"/>
  <c r="CE80" i="8" s="1"/>
  <c r="BM45" i="8"/>
  <c r="CE45" i="8" s="1"/>
  <c r="BM86" i="8"/>
  <c r="CE86" i="8" s="1"/>
  <c r="AI28" i="8"/>
  <c r="F28" i="8"/>
  <c r="F197" i="8"/>
  <c r="F199" i="8" s="1"/>
  <c r="F29" i="8" s="1"/>
  <c r="BA62" i="8"/>
  <c r="CU62" i="8" s="1"/>
  <c r="CU86" i="8"/>
  <c r="CU89" i="8"/>
  <c r="BA81" i="8"/>
  <c r="CU81" i="8" s="1"/>
  <c r="BA76" i="8"/>
  <c r="CL30" i="8"/>
  <c r="CL31" i="8" s="1"/>
  <c r="BA7" i="8"/>
  <c r="CU7" i="8" s="1"/>
  <c r="BA16" i="8"/>
  <c r="CU16" i="8" s="1"/>
  <c r="CL25" i="8"/>
  <c r="BS30" i="8"/>
  <c r="BS38" i="8" s="1"/>
  <c r="AI25" i="8"/>
  <c r="BA19" i="8"/>
  <c r="CU19" i="8" s="1"/>
  <c r="BA79" i="8"/>
  <c r="CU79" i="8" s="1"/>
  <c r="BA51" i="8"/>
  <c r="CU51" i="8" s="1"/>
  <c r="AI47" i="8"/>
  <c r="AI56" i="8" s="1"/>
  <c r="BA9" i="8"/>
  <c r="CU9" i="8" s="1"/>
  <c r="AI37" i="8"/>
  <c r="BA45" i="8"/>
  <c r="CU45" i="8" s="1"/>
  <c r="AI63" i="8"/>
  <c r="F61" i="8"/>
  <c r="F63" i="8" s="1"/>
  <c r="Z6" i="8"/>
  <c r="Z11" i="8"/>
  <c r="Z12" i="8" s="1"/>
  <c r="BA27" i="8"/>
  <c r="BA197" i="8" s="1"/>
  <c r="BA199" i="8" s="1"/>
  <c r="BA74" i="8"/>
  <c r="CL66" i="8"/>
  <c r="CL47" i="8"/>
  <c r="CL56" i="8" s="1"/>
  <c r="CL65" i="8" s="1"/>
  <c r="F24" i="8"/>
  <c r="F193" i="8" s="1"/>
  <c r="F195" i="8" s="1"/>
  <c r="F26" i="8" s="1"/>
  <c r="AL74" i="8"/>
  <c r="AL84" i="8" s="1"/>
  <c r="BV44" i="8"/>
  <c r="S68" i="8"/>
  <c r="CO49" i="8"/>
  <c r="I76" i="8"/>
  <c r="DV14" i="14"/>
  <c r="FH14" i="14" s="1"/>
  <c r="DV59" i="14"/>
  <c r="FH59" i="14" s="1"/>
  <c r="AI11" i="8"/>
  <c r="AI12" i="8" s="1"/>
  <c r="AI6" i="8"/>
  <c r="F14" i="8"/>
  <c r="BS66" i="8"/>
  <c r="BS47" i="8"/>
  <c r="BS56" i="8" s="1"/>
  <c r="BS65" i="8" s="1"/>
  <c r="BA83" i="8"/>
  <c r="BA82" i="8"/>
  <c r="CU82" i="8" s="1"/>
  <c r="BA80" i="8"/>
  <c r="CU80" i="8" s="1"/>
  <c r="BA75" i="8"/>
  <c r="BA5" i="8"/>
  <c r="P6" i="8"/>
  <c r="P11" i="8"/>
  <c r="P12" i="8" s="1"/>
  <c r="I83" i="8"/>
  <c r="S74" i="8"/>
  <c r="S84" i="8" s="1"/>
  <c r="S51" i="8"/>
  <c r="I16" i="8"/>
  <c r="S18" i="8"/>
  <c r="DV66" i="14"/>
  <c r="FH66" i="14" s="1"/>
  <c r="AL49" i="8"/>
  <c r="I81" i="8"/>
  <c r="CO35" i="8"/>
  <c r="BV14" i="8"/>
  <c r="BV61" i="8"/>
  <c r="F68" i="8"/>
  <c r="F70" i="8" s="1"/>
  <c r="BJ70" i="8"/>
  <c r="CB70" i="8"/>
  <c r="CB21" i="8"/>
  <c r="BJ21" i="8"/>
  <c r="I53" i="8"/>
  <c r="AL68" i="8"/>
  <c r="AC49" i="8"/>
  <c r="I45" i="8"/>
  <c r="S35" i="8"/>
  <c r="AC14" i="8"/>
  <c r="S24" i="8"/>
  <c r="BA78" i="8"/>
  <c r="CU78" i="8" s="1"/>
  <c r="F5" i="8"/>
  <c r="CO74" i="8"/>
  <c r="CO84" i="8" s="1"/>
  <c r="P8" i="8"/>
  <c r="AR11" i="8"/>
  <c r="BA18" i="8"/>
  <c r="CU18" i="8" s="1"/>
  <c r="BA14" i="8"/>
  <c r="P21" i="8"/>
  <c r="P22" i="8" s="1"/>
  <c r="BJ30" i="8"/>
  <c r="AI30" i="8"/>
  <c r="AI31" i="8" s="1"/>
  <c r="BA49" i="8"/>
  <c r="BA36" i="8"/>
  <c r="CU36" i="8" s="1"/>
  <c r="AR33" i="8"/>
  <c r="BA33" i="8" s="1"/>
  <c r="DV72" i="14"/>
  <c r="FH72" i="14" s="1"/>
  <c r="CO44" i="8"/>
  <c r="I36" i="8"/>
  <c r="BV68" i="8"/>
  <c r="I62" i="8"/>
  <c r="DV33" i="14"/>
  <c r="FH33" i="14" s="1"/>
  <c r="CO14" i="8"/>
  <c r="P70" i="8"/>
  <c r="BA68" i="8"/>
  <c r="I75" i="8"/>
  <c r="I19" i="8"/>
  <c r="BA53" i="8"/>
  <c r="CU53" i="8" s="1"/>
  <c r="F74" i="8"/>
  <c r="F84" i="8" s="1"/>
  <c r="P63" i="8"/>
  <c r="BA61" i="8"/>
  <c r="CB5" i="8"/>
  <c r="CB11" i="8" s="1"/>
  <c r="BJ11" i="8"/>
  <c r="BA35" i="8"/>
  <c r="P37" i="8"/>
  <c r="BA46" i="8"/>
  <c r="CU46" i="8" s="1"/>
  <c r="AI21" i="8"/>
  <c r="AI17" i="8"/>
  <c r="BA69" i="8"/>
  <c r="CU69" i="8" s="1"/>
  <c r="BV74" i="8"/>
  <c r="BV84" i="8" s="1"/>
  <c r="AC44" i="8"/>
  <c r="AC68" i="8"/>
  <c r="BV35" i="8"/>
  <c r="AL14" i="8"/>
  <c r="S61" i="8"/>
  <c r="I78" i="8"/>
  <c r="S54" i="8"/>
  <c r="I9" i="8"/>
  <c r="AL44" i="8"/>
  <c r="I69" i="8"/>
  <c r="S49" i="8"/>
  <c r="I80" i="8"/>
  <c r="AL35" i="8"/>
  <c r="S33" i="8"/>
  <c r="I59" i="8"/>
  <c r="CO61" i="8"/>
  <c r="BA10" i="8"/>
  <c r="CU10" i="8" s="1"/>
  <c r="I86" i="8"/>
  <c r="DV22" i="14"/>
  <c r="P17" i="8"/>
  <c r="F35" i="8"/>
  <c r="F37" i="8" s="1"/>
  <c r="Z21" i="8"/>
  <c r="Z17" i="8"/>
  <c r="P47" i="8"/>
  <c r="P56" i="8" s="1"/>
  <c r="BA44" i="8"/>
  <c r="S44" i="8"/>
  <c r="BV49" i="8"/>
  <c r="I7" i="8"/>
  <c r="AC35" i="8"/>
  <c r="I79" i="8"/>
  <c r="AL61" i="8"/>
  <c r="BA54" i="8"/>
  <c r="CU54" i="8" s="1"/>
  <c r="I10" i="8"/>
  <c r="CB37" i="8"/>
  <c r="BJ37" i="8"/>
  <c r="CL6" i="8"/>
  <c r="CL11" i="8"/>
  <c r="F49" i="8"/>
  <c r="BJ66" i="8"/>
  <c r="BJ47" i="8"/>
  <c r="BA59" i="8"/>
  <c r="CU59" i="8" s="1"/>
  <c r="Z25" i="8"/>
  <c r="Z30" i="8"/>
  <c r="Z31" i="8" s="1"/>
  <c r="AI70" i="8"/>
  <c r="F44" i="8"/>
  <c r="BA24" i="8"/>
  <c r="BA193" i="8" s="1"/>
  <c r="BA195" i="8" s="1"/>
  <c r="P30" i="8"/>
  <c r="BJ63" i="8"/>
  <c r="CB63" i="8"/>
  <c r="AC74" i="8"/>
  <c r="AC84" i="8" s="1"/>
  <c r="DV42" i="14"/>
  <c r="FH42" i="14" s="1"/>
  <c r="I82" i="8"/>
  <c r="CO68" i="8"/>
  <c r="DV47" i="14"/>
  <c r="FH47" i="14" s="1"/>
  <c r="I27" i="8"/>
  <c r="S14" i="8"/>
  <c r="AC61" i="8"/>
  <c r="I46" i="8"/>
  <c r="DV190" i="14" l="1"/>
  <c r="DV192" i="14" s="1"/>
  <c r="FH22" i="14"/>
  <c r="CE27" i="8"/>
  <c r="CE197" i="8" s="1"/>
  <c r="CE199" i="8" s="1"/>
  <c r="BM197" i="8"/>
  <c r="BM199" i="8" s="1"/>
  <c r="AX194" i="14"/>
  <c r="AX196" i="14" s="1"/>
  <c r="CJ7" i="14"/>
  <c r="CJ9" i="14"/>
  <c r="DV82" i="14"/>
  <c r="BA84" i="8"/>
  <c r="AL24" i="8"/>
  <c r="AL193" i="8" s="1"/>
  <c r="AL195" i="8" s="1"/>
  <c r="AC24" i="8"/>
  <c r="AC193" i="8" s="1"/>
  <c r="AC195" i="8" s="1"/>
  <c r="CO24" i="8"/>
  <c r="CO193" i="8" s="1"/>
  <c r="CO195" i="8" s="1"/>
  <c r="BV24" i="8"/>
  <c r="BV193" i="8" s="1"/>
  <c r="BV195" i="8" s="1"/>
  <c r="CU76" i="8"/>
  <c r="DC79" i="14"/>
  <c r="GU79" i="14" s="1"/>
  <c r="DC80" i="14"/>
  <c r="GU80" i="14" s="1"/>
  <c r="DC44" i="14"/>
  <c r="GU44" i="14" s="1"/>
  <c r="DC34" i="14"/>
  <c r="GU34" i="14" s="1"/>
  <c r="S197" i="8"/>
  <c r="S199" i="8" s="1"/>
  <c r="S29" i="8" s="1"/>
  <c r="DC74" i="14"/>
  <c r="DC78" i="14"/>
  <c r="GU78" i="14" s="1"/>
  <c r="DC15" i="14"/>
  <c r="GU15" i="14" s="1"/>
  <c r="DC51" i="14"/>
  <c r="GU51" i="14" s="1"/>
  <c r="DC81" i="14"/>
  <c r="GU81" i="14" s="1"/>
  <c r="DC67" i="14"/>
  <c r="GU67" i="14" s="1"/>
  <c r="I8" i="8"/>
  <c r="DC57" i="14"/>
  <c r="GU57" i="14" s="1"/>
  <c r="DC77" i="14"/>
  <c r="GU77" i="14" s="1"/>
  <c r="DC84" i="14"/>
  <c r="GU84" i="14" s="1"/>
  <c r="DC76" i="14"/>
  <c r="GU76" i="14" s="1"/>
  <c r="DC10" i="14"/>
  <c r="GU10" i="14" s="1"/>
  <c r="DC73" i="14"/>
  <c r="GU73" i="14" s="1"/>
  <c r="DC43" i="14"/>
  <c r="GU43" i="14" s="1"/>
  <c r="DC60" i="14"/>
  <c r="GU60" i="14" s="1"/>
  <c r="DC18" i="14"/>
  <c r="GU18" i="14" s="1"/>
  <c r="CO21" i="8"/>
  <c r="CO37" i="8"/>
  <c r="AC37" i="8"/>
  <c r="AL37" i="8"/>
  <c r="AC70" i="8"/>
  <c r="AC63" i="8"/>
  <c r="CO70" i="8"/>
  <c r="CO63" i="8"/>
  <c r="AC47" i="8"/>
  <c r="BV70" i="8"/>
  <c r="CU75" i="8"/>
  <c r="BV63" i="8"/>
  <c r="BD18" i="8"/>
  <c r="AL63" i="8"/>
  <c r="BD54" i="8"/>
  <c r="BV37" i="8"/>
  <c r="AL70" i="8"/>
  <c r="BA29" i="8"/>
  <c r="BA26" i="8"/>
  <c r="CO28" i="8"/>
  <c r="AX5" i="14"/>
  <c r="AX6" i="14" s="1"/>
  <c r="GB190" i="14"/>
  <c r="GB192" i="14" s="1"/>
  <c r="AD194" i="14"/>
  <c r="AD196" i="14" s="1"/>
  <c r="AD27" i="14" s="1"/>
  <c r="AD26" i="14"/>
  <c r="BN61" i="14"/>
  <c r="BR61" i="14"/>
  <c r="BR35" i="14"/>
  <c r="BN35" i="14"/>
  <c r="BQ5" i="14"/>
  <c r="BQ11" i="14" s="1"/>
  <c r="BQ12" i="14" s="1"/>
  <c r="BR19" i="14"/>
  <c r="BR26" i="14"/>
  <c r="BN45" i="14"/>
  <c r="BN54" i="14" s="1"/>
  <c r="BR45" i="14"/>
  <c r="BR54" i="14" s="1"/>
  <c r="BN68" i="14"/>
  <c r="BR68" i="14"/>
  <c r="BR16" i="14"/>
  <c r="BN26" i="14"/>
  <c r="AU9" i="8"/>
  <c r="BD9" i="8" s="1"/>
  <c r="AC28" i="8"/>
  <c r="J44" i="14"/>
  <c r="J18" i="14"/>
  <c r="J77" i="14"/>
  <c r="J10" i="14"/>
  <c r="GB5" i="14"/>
  <c r="J84" i="14"/>
  <c r="J78" i="14"/>
  <c r="J74" i="14"/>
  <c r="J80" i="14"/>
  <c r="J25" i="14"/>
  <c r="EO5" i="14"/>
  <c r="EO11" i="14" s="1"/>
  <c r="J15" i="14"/>
  <c r="J43" i="14"/>
  <c r="DV61" i="14"/>
  <c r="J79" i="14"/>
  <c r="J73" i="14"/>
  <c r="DV5" i="14"/>
  <c r="J7" i="14"/>
  <c r="J67" i="14"/>
  <c r="J81" i="14"/>
  <c r="J51" i="14"/>
  <c r="J34" i="14"/>
  <c r="J9" i="14"/>
  <c r="J57" i="14"/>
  <c r="J60" i="14"/>
  <c r="J76" i="14"/>
  <c r="AL28" i="8"/>
  <c r="I28" i="8"/>
  <c r="I197" i="8"/>
  <c r="I199" i="8" s="1"/>
  <c r="I29" i="8" s="1"/>
  <c r="BD80" i="8"/>
  <c r="CU49" i="8"/>
  <c r="BD82" i="8"/>
  <c r="P65" i="8"/>
  <c r="BS85" i="8"/>
  <c r="BS88" i="8" s="1"/>
  <c r="BS91" i="8" s="1"/>
  <c r="BS92" i="8" s="1"/>
  <c r="BD79" i="8"/>
  <c r="BD86" i="8"/>
  <c r="BD69" i="8"/>
  <c r="BD45" i="8"/>
  <c r="BS72" i="8"/>
  <c r="BD10" i="8"/>
  <c r="CB30" i="8"/>
  <c r="CB38" i="8" s="1"/>
  <c r="AI65" i="8"/>
  <c r="P38" i="8"/>
  <c r="AR38" i="8"/>
  <c r="BD53" i="8"/>
  <c r="BD46" i="8"/>
  <c r="BM49" i="8"/>
  <c r="CE49" i="8" s="1"/>
  <c r="CL12" i="8"/>
  <c r="CL38" i="8"/>
  <c r="CL72" i="8" s="1"/>
  <c r="I33" i="8"/>
  <c r="BD19" i="8"/>
  <c r="BD36" i="8"/>
  <c r="CX36" i="8" s="1"/>
  <c r="BM74" i="8"/>
  <c r="F6" i="8"/>
  <c r="F11" i="8"/>
  <c r="F12" i="8" s="1"/>
  <c r="I18" i="8"/>
  <c r="I20" i="8" s="1"/>
  <c r="BD83" i="8"/>
  <c r="BM14" i="8"/>
  <c r="CE14" i="8" s="1"/>
  <c r="F30" i="8"/>
  <c r="F31" i="8" s="1"/>
  <c r="F25" i="8"/>
  <c r="CU74" i="8"/>
  <c r="BM44" i="8"/>
  <c r="CE44" i="8" s="1"/>
  <c r="F66" i="8"/>
  <c r="F47" i="8"/>
  <c r="CO5" i="8"/>
  <c r="BD81" i="8"/>
  <c r="BD16" i="8"/>
  <c r="CU83" i="8"/>
  <c r="BJ52" i="8"/>
  <c r="BJ48" i="8"/>
  <c r="BJ56" i="8"/>
  <c r="BJ65" i="8" s="1"/>
  <c r="BJ55" i="8"/>
  <c r="BA47" i="8"/>
  <c r="BA56" i="8" s="1"/>
  <c r="CU44" i="8"/>
  <c r="CU35" i="8"/>
  <c r="CU37" i="8" s="1"/>
  <c r="BA37" i="8"/>
  <c r="BD75" i="8"/>
  <c r="S5" i="8"/>
  <c r="BM5" i="8"/>
  <c r="S193" i="8"/>
  <c r="S195" i="8" s="1"/>
  <c r="BV5" i="8"/>
  <c r="BV11" i="8" s="1"/>
  <c r="BD76" i="8"/>
  <c r="CU27" i="8"/>
  <c r="CU197" i="8" s="1"/>
  <c r="CU199" i="8" s="1"/>
  <c r="BA28" i="8"/>
  <c r="CB47" i="8"/>
  <c r="CB66" i="8"/>
  <c r="AU7" i="8"/>
  <c r="S8" i="8"/>
  <c r="BM24" i="8"/>
  <c r="AI22" i="8"/>
  <c r="AI38" i="8"/>
  <c r="CU33" i="8"/>
  <c r="BJ38" i="8"/>
  <c r="BV21" i="8"/>
  <c r="I51" i="8"/>
  <c r="BA11" i="8"/>
  <c r="BA12" i="8" s="1"/>
  <c r="CU5" i="8"/>
  <c r="BA6" i="8"/>
  <c r="BM61" i="8"/>
  <c r="CE61" i="8" s="1"/>
  <c r="BJ50" i="8"/>
  <c r="BD27" i="8"/>
  <c r="BD197" i="8" s="1"/>
  <c r="BD199" i="8" s="1"/>
  <c r="BD59" i="8"/>
  <c r="AL47" i="8"/>
  <c r="BM35" i="8"/>
  <c r="CE35" i="8" s="1"/>
  <c r="BA17" i="8"/>
  <c r="BA21" i="8"/>
  <c r="CU14" i="8"/>
  <c r="F21" i="8"/>
  <c r="Z22" i="8"/>
  <c r="Z38" i="8"/>
  <c r="Z72" i="8" s="1"/>
  <c r="Z77" i="8" s="1"/>
  <c r="AC5" i="8"/>
  <c r="I54" i="8"/>
  <c r="BA70" i="8"/>
  <c r="CU68" i="8"/>
  <c r="CU70" i="8" s="1"/>
  <c r="BD62" i="8"/>
  <c r="BM68" i="8"/>
  <c r="CE68" i="8" s="1"/>
  <c r="BA25" i="8"/>
  <c r="BA30" i="8"/>
  <c r="BA31" i="8" s="1"/>
  <c r="CU24" i="8"/>
  <c r="CU193" i="8" s="1"/>
  <c r="CU195" i="8" s="1"/>
  <c r="BD78" i="8"/>
  <c r="CU61" i="8"/>
  <c r="CU63" i="8" s="1"/>
  <c r="BA63" i="8"/>
  <c r="AL5" i="8"/>
  <c r="FH194" i="14" l="1"/>
  <c r="FH196" i="14" s="1"/>
  <c r="EO194" i="14"/>
  <c r="EO196" i="14" s="1"/>
  <c r="BV64" i="8"/>
  <c r="BV67" i="8"/>
  <c r="CE24" i="8"/>
  <c r="CE193" i="8" s="1"/>
  <c r="CE195" i="8" s="1"/>
  <c r="BM193" i="8"/>
  <c r="BM195" i="8" s="1"/>
  <c r="AX190" i="14"/>
  <c r="AX192" i="14" s="1"/>
  <c r="AD82" i="14"/>
  <c r="AD28" i="14"/>
  <c r="AD29" i="14" s="1"/>
  <c r="CJ11" i="14"/>
  <c r="DC7" i="14"/>
  <c r="GU7" i="14" s="1"/>
  <c r="GB82" i="14"/>
  <c r="AX82" i="14"/>
  <c r="CJ31" i="14"/>
  <c r="BQ82" i="14"/>
  <c r="CE74" i="8"/>
  <c r="CE84" i="8" s="1"/>
  <c r="BM84" i="8"/>
  <c r="FH82" i="14"/>
  <c r="EO82" i="14"/>
  <c r="CU84" i="8"/>
  <c r="BQ28" i="14"/>
  <c r="GU74" i="14"/>
  <c r="BQ35" i="14"/>
  <c r="CE70" i="8"/>
  <c r="AD8" i="14"/>
  <c r="J17" i="14"/>
  <c r="DC17" i="14"/>
  <c r="GU17" i="14" s="1"/>
  <c r="J52" i="14"/>
  <c r="DC52" i="14"/>
  <c r="GU52" i="14" s="1"/>
  <c r="BQ45" i="14"/>
  <c r="BQ54" i="14" s="1"/>
  <c r="J59" i="14"/>
  <c r="J61" i="14" s="1"/>
  <c r="CE21" i="8"/>
  <c r="J22" i="14"/>
  <c r="CE37" i="8"/>
  <c r="J42" i="14"/>
  <c r="DC9" i="14"/>
  <c r="GU9" i="14" s="1"/>
  <c r="AD35" i="14"/>
  <c r="BQ61" i="14"/>
  <c r="DC49" i="14"/>
  <c r="GU49" i="14" s="1"/>
  <c r="AD16" i="14"/>
  <c r="GB61" i="14"/>
  <c r="AD68" i="14"/>
  <c r="BQ19" i="14"/>
  <c r="BQ20" i="14" s="1"/>
  <c r="GB68" i="14"/>
  <c r="GB45" i="14"/>
  <c r="GB54" i="14" s="1"/>
  <c r="AD61" i="14"/>
  <c r="GB35" i="14"/>
  <c r="GB19" i="14"/>
  <c r="DC47" i="14"/>
  <c r="GU47" i="14" s="1"/>
  <c r="BD51" i="8"/>
  <c r="CX51" i="8" s="1"/>
  <c r="J33" i="14"/>
  <c r="J35" i="14" s="1"/>
  <c r="J47" i="14"/>
  <c r="J49" i="14"/>
  <c r="BQ26" i="14"/>
  <c r="CE63" i="8"/>
  <c r="DC25" i="14"/>
  <c r="DC194" i="14" s="1"/>
  <c r="DC196" i="14" s="1"/>
  <c r="EO35" i="14"/>
  <c r="J66" i="14"/>
  <c r="J68" i="14" s="1"/>
  <c r="BQ68" i="14"/>
  <c r="AD45" i="14"/>
  <c r="EO19" i="14"/>
  <c r="J72" i="14"/>
  <c r="J82" i="14" s="1"/>
  <c r="J14" i="14"/>
  <c r="CU26" i="8"/>
  <c r="BD29" i="8"/>
  <c r="CX18" i="8"/>
  <c r="CX16" i="8"/>
  <c r="CX78" i="8"/>
  <c r="CX82" i="8"/>
  <c r="J5" i="14"/>
  <c r="AD5" i="14"/>
  <c r="DC5" i="14" s="1"/>
  <c r="DC6" i="14" s="1"/>
  <c r="J31" i="14"/>
  <c r="CX19" i="8"/>
  <c r="CX54" i="8"/>
  <c r="CX79" i="8"/>
  <c r="CX46" i="8"/>
  <c r="BQ6" i="14"/>
  <c r="J8" i="14"/>
  <c r="CX59" i="8"/>
  <c r="CX69" i="8"/>
  <c r="CX62" i="8"/>
  <c r="CX80" i="8"/>
  <c r="BN63" i="14"/>
  <c r="BN29" i="14"/>
  <c r="BN23" i="14"/>
  <c r="AY11" i="14"/>
  <c r="AY12" i="14" s="1"/>
  <c r="AU16" i="14"/>
  <c r="AU11" i="14"/>
  <c r="AU12" i="14" s="1"/>
  <c r="AY35" i="14"/>
  <c r="AY61" i="14"/>
  <c r="AU61" i="14"/>
  <c r="BR6" i="14"/>
  <c r="BR11" i="14"/>
  <c r="BR12" i="14" s="1"/>
  <c r="DD5" i="14"/>
  <c r="AU19" i="14"/>
  <c r="AU45" i="14"/>
  <c r="AU54" i="14" s="1"/>
  <c r="BN6" i="14"/>
  <c r="BN11" i="14"/>
  <c r="BN12" i="14" s="1"/>
  <c r="CZ5" i="14"/>
  <c r="AY19" i="14"/>
  <c r="AY16" i="14"/>
  <c r="AY45" i="14"/>
  <c r="AY54" i="14" s="1"/>
  <c r="AY23" i="14"/>
  <c r="AY29" i="14"/>
  <c r="BR63" i="14"/>
  <c r="BN16" i="14"/>
  <c r="BN19" i="14"/>
  <c r="AU26" i="14"/>
  <c r="AU68" i="14"/>
  <c r="AU23" i="14"/>
  <c r="AU29" i="14"/>
  <c r="BR20" i="14"/>
  <c r="AY26" i="14"/>
  <c r="AY68" i="14"/>
  <c r="AU35" i="14"/>
  <c r="BR29" i="14"/>
  <c r="BR23" i="14"/>
  <c r="AU11" i="8"/>
  <c r="CX76" i="8"/>
  <c r="CX9" i="8"/>
  <c r="CX81" i="8"/>
  <c r="CX45" i="8"/>
  <c r="CX10" i="8"/>
  <c r="CX53" i="8"/>
  <c r="CX86" i="8"/>
  <c r="AX35" i="14"/>
  <c r="J194" i="14"/>
  <c r="J196" i="14" s="1"/>
  <c r="J27" i="14" s="1"/>
  <c r="J26" i="14"/>
  <c r="EO64" i="14"/>
  <c r="EO45" i="14"/>
  <c r="EO54" i="14" s="1"/>
  <c r="FH19" i="14"/>
  <c r="DV19" i="14"/>
  <c r="DV11" i="14"/>
  <c r="FH5" i="14"/>
  <c r="FH11" i="14" s="1"/>
  <c r="AX16" i="14"/>
  <c r="AX19" i="14"/>
  <c r="DV64" i="14"/>
  <c r="DV45" i="14"/>
  <c r="DV48" i="14" s="1"/>
  <c r="AX61" i="14"/>
  <c r="FH35" i="14"/>
  <c r="DV35" i="14"/>
  <c r="AX26" i="14"/>
  <c r="GB6" i="14"/>
  <c r="GB11" i="14"/>
  <c r="GB12" i="14" s="1"/>
  <c r="AX11" i="14"/>
  <c r="AX12" i="14" s="1"/>
  <c r="EO68" i="14"/>
  <c r="DV28" i="14"/>
  <c r="FH61" i="14"/>
  <c r="EO61" i="14"/>
  <c r="EO62" i="14" s="1"/>
  <c r="FH68" i="14"/>
  <c r="DV68" i="14"/>
  <c r="AX68" i="14"/>
  <c r="GB26" i="14"/>
  <c r="AX45" i="14"/>
  <c r="AX54" i="14" s="1"/>
  <c r="CU28" i="8"/>
  <c r="CU29" i="8"/>
  <c r="BS87" i="8"/>
  <c r="BS90" i="8"/>
  <c r="P85" i="8"/>
  <c r="P88" i="8" s="1"/>
  <c r="AI72" i="8"/>
  <c r="AI77" i="8" s="1"/>
  <c r="BJ57" i="8"/>
  <c r="BJ72" i="8"/>
  <c r="BJ77" i="8" s="1"/>
  <c r="AL56" i="8"/>
  <c r="AL65" i="8" s="1"/>
  <c r="AR85" i="8"/>
  <c r="AR88" i="8" s="1"/>
  <c r="AR91" i="8" s="1"/>
  <c r="AR72" i="8"/>
  <c r="P39" i="8"/>
  <c r="P72" i="8"/>
  <c r="AC56" i="8"/>
  <c r="AC65" i="8" s="1"/>
  <c r="BS77" i="8"/>
  <c r="CX75" i="8"/>
  <c r="BD7" i="8"/>
  <c r="CX7" i="8" s="1"/>
  <c r="BV30" i="8"/>
  <c r="BV38" i="8" s="1"/>
  <c r="AC30" i="8"/>
  <c r="AC31" i="8" s="1"/>
  <c r="AC25" i="8"/>
  <c r="Z39" i="8"/>
  <c r="Z85" i="8"/>
  <c r="CO30" i="8"/>
  <c r="CO31" i="8" s="1"/>
  <c r="CO25" i="8"/>
  <c r="BJ85" i="8"/>
  <c r="S63" i="8"/>
  <c r="BD61" i="8"/>
  <c r="BA65" i="8"/>
  <c r="S21" i="8"/>
  <c r="BD14" i="8"/>
  <c r="S17" i="8"/>
  <c r="BM66" i="8"/>
  <c r="BM47" i="8"/>
  <c r="I68" i="8"/>
  <c r="I70" i="8" s="1"/>
  <c r="AC6" i="8"/>
  <c r="AC11" i="8"/>
  <c r="AC12" i="8" s="1"/>
  <c r="AL6" i="8"/>
  <c r="AL11" i="8"/>
  <c r="AL12" i="8" s="1"/>
  <c r="CU25" i="8"/>
  <c r="CU30" i="8"/>
  <c r="CU31" i="8" s="1"/>
  <c r="AL21" i="8"/>
  <c r="AL17" i="8"/>
  <c r="AC21" i="8"/>
  <c r="AC17" i="8"/>
  <c r="BM11" i="8"/>
  <c r="CE5" i="8"/>
  <c r="S6" i="8"/>
  <c r="S11" i="8"/>
  <c r="BD5" i="8"/>
  <c r="I61" i="8"/>
  <c r="I63" i="8" s="1"/>
  <c r="I14" i="8"/>
  <c r="I15" i="8" s="1"/>
  <c r="BM21" i="8"/>
  <c r="AU33" i="8"/>
  <c r="BD33" i="8" s="1"/>
  <c r="CU11" i="8"/>
  <c r="CU12" i="8" s="1"/>
  <c r="CU6" i="8"/>
  <c r="BV66" i="8"/>
  <c r="BV47" i="8"/>
  <c r="BV56" i="8" s="1"/>
  <c r="BV65" i="8" s="1"/>
  <c r="CO6" i="8"/>
  <c r="CO11" i="8"/>
  <c r="CO12" i="8" s="1"/>
  <c r="I74" i="8"/>
  <c r="I84" i="8" s="1"/>
  <c r="CU21" i="8"/>
  <c r="CU17" i="8"/>
  <c r="CX27" i="8"/>
  <c r="CX197" i="8" s="1"/>
  <c r="CX199" i="8" s="1"/>
  <c r="BD28" i="8"/>
  <c r="BM30" i="8"/>
  <c r="BD24" i="8"/>
  <c r="BD193" i="8" s="1"/>
  <c r="BD195" i="8" s="1"/>
  <c r="S30" i="8"/>
  <c r="I5" i="8"/>
  <c r="CU66" i="8"/>
  <c r="CU47" i="8"/>
  <c r="AL25" i="8"/>
  <c r="AL30" i="8"/>
  <c r="AL31" i="8" s="1"/>
  <c r="BA38" i="8"/>
  <c r="BA22" i="8"/>
  <c r="I24" i="8"/>
  <c r="CL39" i="8"/>
  <c r="CL85" i="8"/>
  <c r="S70" i="8"/>
  <c r="BD68" i="8"/>
  <c r="BD35" i="8"/>
  <c r="S37" i="8"/>
  <c r="BD49" i="8"/>
  <c r="BM70" i="8"/>
  <c r="CO47" i="8"/>
  <c r="CO56" i="8" s="1"/>
  <c r="CO65" i="8" s="1"/>
  <c r="CO66" i="8"/>
  <c r="BD44" i="8"/>
  <c r="S47" i="8"/>
  <c r="CX83" i="8"/>
  <c r="BD74" i="8"/>
  <c r="BD84" i="8" s="1"/>
  <c r="I35" i="8"/>
  <c r="I37" i="8" s="1"/>
  <c r="I49" i="8"/>
  <c r="BM63" i="8"/>
  <c r="AI39" i="8"/>
  <c r="AI85" i="8"/>
  <c r="I44" i="8"/>
  <c r="CB48" i="8"/>
  <c r="CB56" i="8"/>
  <c r="CB65" i="8" s="1"/>
  <c r="CB72" i="8" s="1"/>
  <c r="CB77" i="8" s="1"/>
  <c r="CB52" i="8"/>
  <c r="CB50" i="8"/>
  <c r="F38" i="8"/>
  <c r="BM37" i="8"/>
  <c r="F50" i="8"/>
  <c r="F48" i="8"/>
  <c r="F52" i="8"/>
  <c r="F56" i="8"/>
  <c r="F65" i="8" s="1"/>
  <c r="FH190" i="14" l="1"/>
  <c r="FH192" i="14" s="1"/>
  <c r="EO190" i="14"/>
  <c r="EO192" i="14" s="1"/>
  <c r="AX28" i="14"/>
  <c r="AX29" i="14" s="1"/>
  <c r="AD23" i="14"/>
  <c r="AD190" i="14"/>
  <c r="AD192" i="14" s="1"/>
  <c r="AD24" i="14" s="1"/>
  <c r="CJ36" i="14"/>
  <c r="CJ83" i="14" s="1"/>
  <c r="CJ86" i="14" s="1"/>
  <c r="CJ89" i="14" s="1"/>
  <c r="DC66" i="14"/>
  <c r="DC68" i="14" s="1"/>
  <c r="AD19" i="14"/>
  <c r="AD20" i="14" s="1"/>
  <c r="DC42" i="14"/>
  <c r="GU42" i="14" s="1"/>
  <c r="GU45" i="14" s="1"/>
  <c r="DC59" i="14"/>
  <c r="GU59" i="14" s="1"/>
  <c r="GU61" i="14" s="1"/>
  <c r="DC72" i="14"/>
  <c r="GB63" i="14"/>
  <c r="GB64" i="14"/>
  <c r="DC33" i="14"/>
  <c r="GU33" i="14" s="1"/>
  <c r="GU35" i="14" s="1"/>
  <c r="DC14" i="14"/>
  <c r="GU14" i="14" s="1"/>
  <c r="AD54" i="14"/>
  <c r="AD63" i="14" s="1"/>
  <c r="BQ16" i="14"/>
  <c r="DC27" i="14"/>
  <c r="GU25" i="14"/>
  <c r="GU194" i="14" s="1"/>
  <c r="GU196" i="14" s="1"/>
  <c r="BQ63" i="14"/>
  <c r="GB28" i="14"/>
  <c r="GB36" i="14" s="1"/>
  <c r="GB23" i="14"/>
  <c r="CE11" i="8"/>
  <c r="BQ29" i="14"/>
  <c r="S56" i="8"/>
  <c r="S12" i="8"/>
  <c r="EO28" i="14"/>
  <c r="EO36" i="14" s="1"/>
  <c r="I174" i="8"/>
  <c r="I193" i="8"/>
  <c r="I195" i="8" s="1"/>
  <c r="I26" i="8" s="1"/>
  <c r="AX23" i="14"/>
  <c r="J6" i="14"/>
  <c r="DC22" i="14"/>
  <c r="DC190" i="14" s="1"/>
  <c r="DC192" i="14" s="1"/>
  <c r="BQ23" i="14"/>
  <c r="BD26" i="8"/>
  <c r="AY36" i="14"/>
  <c r="AU36" i="14"/>
  <c r="DV36" i="14"/>
  <c r="BN36" i="14"/>
  <c r="AD6" i="14"/>
  <c r="AD11" i="14"/>
  <c r="AD12" i="14" s="1"/>
  <c r="BR36" i="14"/>
  <c r="BR37" i="14" s="1"/>
  <c r="J11" i="14"/>
  <c r="DC11" i="14"/>
  <c r="DC12" i="14" s="1"/>
  <c r="CZ68" i="14"/>
  <c r="GR61" i="14"/>
  <c r="AY63" i="14"/>
  <c r="AU63" i="14"/>
  <c r="CZ19" i="14"/>
  <c r="DD68" i="14"/>
  <c r="GV68" i="14"/>
  <c r="CZ26" i="14"/>
  <c r="CZ27" i="14"/>
  <c r="CZ45" i="14"/>
  <c r="CZ54" i="14" s="1"/>
  <c r="CZ28" i="14"/>
  <c r="CZ29" i="14" s="1"/>
  <c r="CZ23" i="14"/>
  <c r="CZ24" i="14"/>
  <c r="DD45" i="14"/>
  <c r="DD54" i="14" s="1"/>
  <c r="BN20" i="14"/>
  <c r="DD26" i="14"/>
  <c r="DD27" i="14"/>
  <c r="DD19" i="14"/>
  <c r="CZ11" i="14"/>
  <c r="CZ12" i="14" s="1"/>
  <c r="CZ6" i="14"/>
  <c r="GR5" i="14"/>
  <c r="CZ16" i="14"/>
  <c r="GR19" i="14"/>
  <c r="DD35" i="14"/>
  <c r="GV35" i="14"/>
  <c r="AY20" i="14"/>
  <c r="AU20" i="14"/>
  <c r="DD61" i="14"/>
  <c r="GV61" i="14"/>
  <c r="GR68" i="14"/>
  <c r="DD28" i="14"/>
  <c r="DD29" i="14" s="1"/>
  <c r="DD23" i="14"/>
  <c r="DD24" i="14"/>
  <c r="CZ35" i="14"/>
  <c r="GR35" i="14"/>
  <c r="CZ61" i="14"/>
  <c r="GV5" i="14"/>
  <c r="DD11" i="14"/>
  <c r="DD12" i="14" s="1"/>
  <c r="DD6" i="14"/>
  <c r="AX63" i="14"/>
  <c r="GU5" i="14"/>
  <c r="GU11" i="14" s="1"/>
  <c r="GU12" i="14" s="1"/>
  <c r="J16" i="14"/>
  <c r="J19" i="14"/>
  <c r="J64" i="14"/>
  <c r="J45" i="14"/>
  <c r="EO63" i="14"/>
  <c r="DC26" i="14"/>
  <c r="DV53" i="14"/>
  <c r="DV46" i="14"/>
  <c r="DV54" i="14"/>
  <c r="DV63" i="14" s="1"/>
  <c r="DV50" i="14"/>
  <c r="AX20" i="14"/>
  <c r="FH64" i="14"/>
  <c r="FH45" i="14"/>
  <c r="FH48" i="14" s="1"/>
  <c r="J190" i="14"/>
  <c r="J192" i="14" s="1"/>
  <c r="J24" i="14" s="1"/>
  <c r="J28" i="14"/>
  <c r="J23" i="14"/>
  <c r="CX28" i="8"/>
  <c r="CX29" i="8"/>
  <c r="P87" i="8"/>
  <c r="BM50" i="8"/>
  <c r="AU38" i="8"/>
  <c r="AU85" i="8" s="1"/>
  <c r="AU88" i="8" s="1"/>
  <c r="AU91" i="8" s="1"/>
  <c r="BD11" i="8"/>
  <c r="BD12" i="8" s="1"/>
  <c r="BA72" i="8"/>
  <c r="BV72" i="8"/>
  <c r="BV77" i="8" s="1"/>
  <c r="F72" i="8"/>
  <c r="P77" i="8"/>
  <c r="P41" i="8"/>
  <c r="CE30" i="8"/>
  <c r="CL40" i="8"/>
  <c r="CL41" i="8"/>
  <c r="BJ87" i="8"/>
  <c r="BJ88" i="8"/>
  <c r="CB85" i="8"/>
  <c r="BD47" i="8"/>
  <c r="BD56" i="8" s="1"/>
  <c r="CX44" i="8"/>
  <c r="CX49" i="8"/>
  <c r="BM38" i="8"/>
  <c r="S22" i="8"/>
  <c r="S38" i="8"/>
  <c r="AL22" i="8"/>
  <c r="AL38" i="8"/>
  <c r="AL72" i="8" s="1"/>
  <c r="AL77" i="8" s="1"/>
  <c r="BA85" i="8"/>
  <c r="BA39" i="8"/>
  <c r="I6" i="8"/>
  <c r="I11" i="8"/>
  <c r="BV85" i="8"/>
  <c r="CX35" i="8"/>
  <c r="CX37" i="8" s="1"/>
  <c r="BD37" i="8"/>
  <c r="BM52" i="8"/>
  <c r="BM55" i="8"/>
  <c r="BM48" i="8"/>
  <c r="BM56" i="8"/>
  <c r="BM65" i="8" s="1"/>
  <c r="BD63" i="8"/>
  <c r="CX61" i="8"/>
  <c r="CX63" i="8" s="1"/>
  <c r="F39" i="8"/>
  <c r="F85" i="8"/>
  <c r="AI41" i="8"/>
  <c r="AI40" i="8"/>
  <c r="CX74" i="8"/>
  <c r="CX84" i="8" s="1"/>
  <c r="CX68" i="8"/>
  <c r="CX70" i="8" s="1"/>
  <c r="BD70" i="8"/>
  <c r="I21" i="8"/>
  <c r="I17" i="8"/>
  <c r="Z88" i="8"/>
  <c r="Z87" i="8"/>
  <c r="BD21" i="8"/>
  <c r="BD17" i="8"/>
  <c r="CX14" i="8"/>
  <c r="AI88" i="8"/>
  <c r="AI87" i="8"/>
  <c r="I30" i="8"/>
  <c r="I25" i="8"/>
  <c r="BD30" i="8"/>
  <c r="BD31" i="8" s="1"/>
  <c r="BD25" i="8"/>
  <c r="CX24" i="8"/>
  <c r="CX193" i="8" s="1"/>
  <c r="CX195" i="8" s="1"/>
  <c r="CU22" i="8"/>
  <c r="CU38" i="8"/>
  <c r="AC22" i="8"/>
  <c r="AC38" i="8"/>
  <c r="AC72" i="8" s="1"/>
  <c r="AC77" i="8" s="1"/>
  <c r="CE66" i="8"/>
  <c r="CE47" i="8"/>
  <c r="Z41" i="8"/>
  <c r="Z40" i="8"/>
  <c r="I66" i="8"/>
  <c r="I47" i="8"/>
  <c r="CL88" i="8"/>
  <c r="CL87" i="8"/>
  <c r="CX33" i="8"/>
  <c r="CO38" i="8"/>
  <c r="CO72" i="8" s="1"/>
  <c r="CU56" i="8"/>
  <c r="CU65" i="8" s="1"/>
  <c r="CU52" i="8"/>
  <c r="CU48" i="8"/>
  <c r="CU50" i="8"/>
  <c r="BD6" i="8"/>
  <c r="CX5" i="8"/>
  <c r="CX6" i="8" s="1"/>
  <c r="P91" i="8"/>
  <c r="P90" i="8"/>
  <c r="CJ70" i="14" l="1"/>
  <c r="GU72" i="14"/>
  <c r="GU82" i="14" s="1"/>
  <c r="DC82" i="14"/>
  <c r="BA77" i="8"/>
  <c r="F77" i="8"/>
  <c r="DC61" i="14"/>
  <c r="GU66" i="14"/>
  <c r="GU68" i="14" s="1"/>
  <c r="DC45" i="14"/>
  <c r="DC54" i="14" s="1"/>
  <c r="S65" i="8"/>
  <c r="DC35" i="14"/>
  <c r="DC19" i="14"/>
  <c r="DC20" i="14" s="1"/>
  <c r="DC16" i="14"/>
  <c r="DC31" i="14"/>
  <c r="GU31" i="14" s="1"/>
  <c r="DC28" i="14"/>
  <c r="DC29" i="14" s="1"/>
  <c r="GU22" i="14"/>
  <c r="GU190" i="14" s="1"/>
  <c r="GU192" i="14" s="1"/>
  <c r="FH28" i="14"/>
  <c r="FH36" i="14" s="1"/>
  <c r="GB29" i="14"/>
  <c r="DC23" i="14"/>
  <c r="AX36" i="14"/>
  <c r="AX70" i="14" s="1"/>
  <c r="AX75" i="14" s="1"/>
  <c r="BQ36" i="14"/>
  <c r="BQ83" i="14" s="1"/>
  <c r="BQ86" i="14" s="1"/>
  <c r="CE50" i="8"/>
  <c r="CE38" i="8"/>
  <c r="DC24" i="14"/>
  <c r="I50" i="8"/>
  <c r="I12" i="8"/>
  <c r="J12" i="14"/>
  <c r="J29" i="14"/>
  <c r="EO70" i="14"/>
  <c r="EO75" i="14" s="1"/>
  <c r="CX26" i="8"/>
  <c r="J36" i="14"/>
  <c r="CZ20" i="14"/>
  <c r="CZ36" i="14"/>
  <c r="CZ37" i="14" s="1"/>
  <c r="DD36" i="14"/>
  <c r="AD36" i="14"/>
  <c r="AD83" i="14" s="1"/>
  <c r="GR16" i="14"/>
  <c r="BR70" i="14"/>
  <c r="BR75" i="14" s="1"/>
  <c r="BR83" i="14"/>
  <c r="BR86" i="14" s="1"/>
  <c r="BN83" i="14"/>
  <c r="BN37" i="14"/>
  <c r="BN70" i="14"/>
  <c r="BN75" i="14" s="1"/>
  <c r="CZ63" i="14"/>
  <c r="GV19" i="14"/>
  <c r="GV45" i="14"/>
  <c r="GV64" i="14"/>
  <c r="DD63" i="14"/>
  <c r="AU70" i="14"/>
  <c r="AU75" i="14" s="1"/>
  <c r="AU37" i="14"/>
  <c r="AU83" i="14"/>
  <c r="GR20" i="14"/>
  <c r="GR26" i="14"/>
  <c r="GR27" i="14"/>
  <c r="GV26" i="14"/>
  <c r="GV27" i="14"/>
  <c r="GR6" i="14"/>
  <c r="GR11" i="14"/>
  <c r="GR12" i="14" s="1"/>
  <c r="GR23" i="14"/>
  <c r="GR28" i="14"/>
  <c r="GR29" i="14" s="1"/>
  <c r="GR24" i="14"/>
  <c r="GV23" i="14"/>
  <c r="GV28" i="14"/>
  <c r="GV29" i="14" s="1"/>
  <c r="GV24" i="14"/>
  <c r="BR39" i="14"/>
  <c r="BR38" i="14"/>
  <c r="AY70" i="14"/>
  <c r="AY75" i="14" s="1"/>
  <c r="AY83" i="14"/>
  <c r="AY37" i="14"/>
  <c r="GV6" i="14"/>
  <c r="GV11" i="14"/>
  <c r="GV12" i="14" s="1"/>
  <c r="GR45" i="14"/>
  <c r="GR64" i="14"/>
  <c r="GU6" i="14"/>
  <c r="DV55" i="14"/>
  <c r="GU48" i="14"/>
  <c r="EO83" i="14"/>
  <c r="EO85" i="14" s="1"/>
  <c r="GU64" i="14"/>
  <c r="GU27" i="14"/>
  <c r="GU26" i="14"/>
  <c r="J20" i="14"/>
  <c r="GB70" i="14"/>
  <c r="GB37" i="14"/>
  <c r="GB83" i="14"/>
  <c r="FH46" i="14"/>
  <c r="FH54" i="14"/>
  <c r="FH63" i="14" s="1"/>
  <c r="FH50" i="14"/>
  <c r="DV70" i="14"/>
  <c r="DV75" i="14" s="1"/>
  <c r="DV83" i="14"/>
  <c r="GU16" i="14"/>
  <c r="GU19" i="14"/>
  <c r="J48" i="14"/>
  <c r="J54" i="14"/>
  <c r="J46" i="14"/>
  <c r="J50" i="14"/>
  <c r="GU46" i="14"/>
  <c r="GU54" i="14"/>
  <c r="GU63" i="14" s="1"/>
  <c r="GU50" i="14"/>
  <c r="P94" i="8"/>
  <c r="P120" i="8" s="1"/>
  <c r="AU72" i="8"/>
  <c r="CU72" i="8"/>
  <c r="CX11" i="8"/>
  <c r="CX12" i="8" s="1"/>
  <c r="BM72" i="8"/>
  <c r="BM77" i="8" s="1"/>
  <c r="BD65" i="8"/>
  <c r="I31" i="8"/>
  <c r="BM57" i="8"/>
  <c r="AC85" i="8"/>
  <c r="AC39" i="8"/>
  <c r="Z91" i="8"/>
  <c r="Z92" i="8" s="1"/>
  <c r="Z90" i="8"/>
  <c r="CL91" i="8"/>
  <c r="CL90" i="8"/>
  <c r="I22" i="8"/>
  <c r="I38" i="8"/>
  <c r="F88" i="8"/>
  <c r="F87" i="8"/>
  <c r="S39" i="8"/>
  <c r="CB87" i="8"/>
  <c r="CB88" i="8"/>
  <c r="CO39" i="8"/>
  <c r="CO85" i="8"/>
  <c r="I56" i="8"/>
  <c r="I48" i="8"/>
  <c r="I52" i="8"/>
  <c r="CU39" i="8"/>
  <c r="CU85" i="8"/>
  <c r="AI91" i="8"/>
  <c r="AI92" i="8" s="1"/>
  <c r="AI90" i="8"/>
  <c r="F41" i="8"/>
  <c r="F40" i="8"/>
  <c r="CX21" i="8"/>
  <c r="CX17" i="8"/>
  <c r="BM85" i="8"/>
  <c r="BJ91" i="8"/>
  <c r="BJ90" i="8"/>
  <c r="CX25" i="8"/>
  <c r="CX30" i="8"/>
  <c r="CX31" i="8" s="1"/>
  <c r="BA41" i="8"/>
  <c r="BA40" i="8"/>
  <c r="BD22" i="8"/>
  <c r="BD38" i="8"/>
  <c r="AL39" i="8"/>
  <c r="AL85" i="8"/>
  <c r="CE52" i="8"/>
  <c r="CE56" i="8"/>
  <c r="CE48" i="8"/>
  <c r="BV87" i="8"/>
  <c r="BV88" i="8"/>
  <c r="BA87" i="8"/>
  <c r="BA88" i="8"/>
  <c r="CX66" i="8"/>
  <c r="CX47" i="8"/>
  <c r="CX50" i="8" s="1"/>
  <c r="P92" i="8"/>
  <c r="P93" i="8"/>
  <c r="P119" i="8" s="1"/>
  <c r="P95" i="8"/>
  <c r="CU77" i="8" l="1"/>
  <c r="S85" i="8"/>
  <c r="S88" i="8" s="1"/>
  <c r="S72" i="8"/>
  <c r="DC63" i="14"/>
  <c r="DC36" i="14"/>
  <c r="DC37" i="14" s="1"/>
  <c r="FH70" i="14"/>
  <c r="FH75" i="14" s="1"/>
  <c r="AX83" i="14"/>
  <c r="AX85" i="14" s="1"/>
  <c r="AX37" i="14"/>
  <c r="AX39" i="14" s="1"/>
  <c r="BQ70" i="14"/>
  <c r="BQ75" i="14" s="1"/>
  <c r="BQ85" i="14"/>
  <c r="BQ37" i="14"/>
  <c r="CE65" i="8"/>
  <c r="CE85" i="8" s="1"/>
  <c r="GU24" i="14"/>
  <c r="I65" i="8"/>
  <c r="I85" i="8" s="1"/>
  <c r="AD37" i="14"/>
  <c r="AD38" i="14" s="1"/>
  <c r="J63" i="14"/>
  <c r="AD70" i="14"/>
  <c r="GU28" i="14"/>
  <c r="GU29" i="14" s="1"/>
  <c r="GU23" i="14"/>
  <c r="GR36" i="14"/>
  <c r="GV36" i="14"/>
  <c r="BR85" i="14"/>
  <c r="CZ83" i="14"/>
  <c r="CZ85" i="14" s="1"/>
  <c r="BR89" i="14"/>
  <c r="BR88" i="14"/>
  <c r="DD37" i="14"/>
  <c r="DD70" i="14"/>
  <c r="DD83" i="14"/>
  <c r="GR46" i="14"/>
  <c r="GR54" i="14"/>
  <c r="GR63" i="14" s="1"/>
  <c r="GR50" i="14"/>
  <c r="GR48" i="14"/>
  <c r="BN39" i="14"/>
  <c r="BN38" i="14"/>
  <c r="BN86" i="14"/>
  <c r="BN85" i="14"/>
  <c r="AU86" i="14"/>
  <c r="AU85" i="14"/>
  <c r="GV46" i="14"/>
  <c r="GV54" i="14"/>
  <c r="GV63" i="14" s="1"/>
  <c r="GV48" i="14"/>
  <c r="GV50" i="14"/>
  <c r="CZ70" i="14"/>
  <c r="AY38" i="14"/>
  <c r="AY39" i="14"/>
  <c r="AU38" i="14"/>
  <c r="AU39" i="14"/>
  <c r="CZ38" i="14"/>
  <c r="CZ39" i="14"/>
  <c r="AY86" i="14"/>
  <c r="AY85" i="14"/>
  <c r="EO86" i="14"/>
  <c r="EO89" i="14" s="1"/>
  <c r="DV86" i="14"/>
  <c r="DV85" i="14"/>
  <c r="FH83" i="14"/>
  <c r="J37" i="14"/>
  <c r="AD86" i="14"/>
  <c r="AD85" i="14"/>
  <c r="GB39" i="14"/>
  <c r="GB38" i="14"/>
  <c r="BQ89" i="14"/>
  <c r="BQ90" i="14" s="1"/>
  <c r="BQ88" i="14"/>
  <c r="GB86" i="14"/>
  <c r="GB85" i="14"/>
  <c r="GU20" i="14"/>
  <c r="BJ94" i="8"/>
  <c r="BJ120" i="8" s="1"/>
  <c r="BD72" i="8"/>
  <c r="CL92" i="8"/>
  <c r="S87" i="8"/>
  <c r="BV90" i="8"/>
  <c r="BV91" i="8"/>
  <c r="AL87" i="8"/>
  <c r="AL88" i="8"/>
  <c r="S41" i="8"/>
  <c r="CO87" i="8"/>
  <c r="CO88" i="8"/>
  <c r="AL41" i="8"/>
  <c r="AL40" i="8"/>
  <c r="BJ92" i="8"/>
  <c r="BJ93" i="8"/>
  <c r="BJ119" i="8" s="1"/>
  <c r="AC40" i="8"/>
  <c r="AC41" i="8"/>
  <c r="CX22" i="8"/>
  <c r="CX38" i="8"/>
  <c r="BD85" i="8"/>
  <c r="BD39" i="8"/>
  <c r="BM87" i="8"/>
  <c r="BM88" i="8"/>
  <c r="CO41" i="8"/>
  <c r="CO40" i="8"/>
  <c r="F91" i="8"/>
  <c r="F98" i="8" s="1"/>
  <c r="F90" i="8"/>
  <c r="AC87" i="8"/>
  <c r="AC88" i="8"/>
  <c r="CU41" i="8"/>
  <c r="CU40" i="8"/>
  <c r="BA91" i="8"/>
  <c r="BA94" i="8" s="1"/>
  <c r="BA120" i="8" s="1"/>
  <c r="BA90" i="8"/>
  <c r="CX52" i="8"/>
  <c r="CX56" i="8"/>
  <c r="CX65" i="8" s="1"/>
  <c r="CX48" i="8"/>
  <c r="CU87" i="8"/>
  <c r="CU88" i="8"/>
  <c r="CB91" i="8"/>
  <c r="CB92" i="8" s="1"/>
  <c r="CB90" i="8"/>
  <c r="I39" i="8"/>
  <c r="AD75" i="14" l="1"/>
  <c r="BD77" i="8"/>
  <c r="S77" i="8"/>
  <c r="CZ75" i="14"/>
  <c r="DD75" i="14"/>
  <c r="DC70" i="14"/>
  <c r="DC83" i="14"/>
  <c r="DC85" i="14" s="1"/>
  <c r="AX38" i="14"/>
  <c r="J70" i="14"/>
  <c r="AX86" i="14"/>
  <c r="AX89" i="14" s="1"/>
  <c r="AX90" i="14" s="1"/>
  <c r="J83" i="14"/>
  <c r="BQ39" i="14"/>
  <c r="BQ38" i="14"/>
  <c r="AD39" i="14"/>
  <c r="CE87" i="8"/>
  <c r="I72" i="8"/>
  <c r="CE72" i="8"/>
  <c r="EO90" i="14"/>
  <c r="EO92" i="14"/>
  <c r="EO118" i="14" s="1"/>
  <c r="EO91" i="14"/>
  <c r="EO117" i="14" s="1"/>
  <c r="GU36" i="14"/>
  <c r="GU70" i="14" s="1"/>
  <c r="BR90" i="14"/>
  <c r="AK90" i="21"/>
  <c r="CZ86" i="14"/>
  <c r="CZ89" i="14" s="1"/>
  <c r="BN89" i="14"/>
  <c r="BN88" i="14"/>
  <c r="DD86" i="14"/>
  <c r="DD85" i="14"/>
  <c r="AY89" i="14"/>
  <c r="AY88" i="14"/>
  <c r="DD38" i="14"/>
  <c r="GR83" i="14"/>
  <c r="GR37" i="14"/>
  <c r="GR70" i="14"/>
  <c r="GV83" i="14"/>
  <c r="GV70" i="14"/>
  <c r="GV37" i="14"/>
  <c r="AU89" i="14"/>
  <c r="AU88" i="14"/>
  <c r="EO88" i="14"/>
  <c r="J39" i="14"/>
  <c r="J38" i="14"/>
  <c r="GB89" i="14"/>
  <c r="GB90" i="14" s="1"/>
  <c r="GB88" i="14"/>
  <c r="FH86" i="14"/>
  <c r="FH85" i="14"/>
  <c r="DC38" i="14"/>
  <c r="DC39" i="14"/>
  <c r="DV89" i="14"/>
  <c r="DV88" i="14"/>
  <c r="F93" i="8"/>
  <c r="F119" i="8" s="1"/>
  <c r="F94" i="8"/>
  <c r="F120" i="8" s="1"/>
  <c r="CN7" i="8"/>
  <c r="Q82" i="8"/>
  <c r="CN69" i="8"/>
  <c r="AB82" i="8"/>
  <c r="AA36" i="8"/>
  <c r="CM36" i="8"/>
  <c r="AA18" i="8"/>
  <c r="AB9" i="8"/>
  <c r="AA86" i="8"/>
  <c r="BU10" i="8"/>
  <c r="AK76" i="8"/>
  <c r="AB86" i="8"/>
  <c r="R86" i="8"/>
  <c r="BK54" i="8"/>
  <c r="CN51" i="8"/>
  <c r="Q76" i="8"/>
  <c r="AJ76" i="8"/>
  <c r="AB75" i="8"/>
  <c r="BT16" i="8"/>
  <c r="AJ45" i="8"/>
  <c r="AA45" i="8"/>
  <c r="BK78" i="8"/>
  <c r="CM19" i="8"/>
  <c r="CM79" i="8"/>
  <c r="AA79" i="8"/>
  <c r="AK36" i="8"/>
  <c r="CN78" i="8"/>
  <c r="AB33" i="8"/>
  <c r="AJ80" i="8"/>
  <c r="Q80" i="8"/>
  <c r="AA80" i="8"/>
  <c r="AJ89" i="8"/>
  <c r="CN79" i="8"/>
  <c r="R89" i="8"/>
  <c r="AJ83" i="8"/>
  <c r="BU83" i="8"/>
  <c r="AB83" i="8"/>
  <c r="Q9" i="8"/>
  <c r="BK9" i="8"/>
  <c r="CM81" i="8"/>
  <c r="AA81" i="8"/>
  <c r="AK18" i="8"/>
  <c r="CN62" i="8"/>
  <c r="AB80" i="8"/>
  <c r="BU80" i="8"/>
  <c r="BK75" i="8"/>
  <c r="CM75" i="8"/>
  <c r="Q59" i="8"/>
  <c r="AJ59" i="8"/>
  <c r="AJ33" i="8"/>
  <c r="BT33" i="8"/>
  <c r="AJ51" i="8"/>
  <c r="AA51" i="8"/>
  <c r="AA69" i="8"/>
  <c r="BK69" i="8"/>
  <c r="R19" i="8"/>
  <c r="AB46" i="8"/>
  <c r="CN81" i="8"/>
  <c r="CX72" i="8"/>
  <c r="BV92" i="8"/>
  <c r="CX85" i="8"/>
  <c r="CX87" i="8" s="1"/>
  <c r="CE88" i="8"/>
  <c r="BD40" i="8"/>
  <c r="BD41" i="8"/>
  <c r="I87" i="8"/>
  <c r="I88" i="8"/>
  <c r="I40" i="8"/>
  <c r="I41" i="8"/>
  <c r="CX39" i="8"/>
  <c r="BD87" i="8"/>
  <c r="BD88" i="8"/>
  <c r="AA83" i="8"/>
  <c r="AA74" i="8"/>
  <c r="AA61" i="8"/>
  <c r="AA44" i="8"/>
  <c r="AA7" i="8"/>
  <c r="AA49" i="8"/>
  <c r="AJ79" i="8"/>
  <c r="AJ61" i="8"/>
  <c r="AJ44" i="8"/>
  <c r="AJ18" i="8"/>
  <c r="AJ7" i="8"/>
  <c r="AA82" i="8"/>
  <c r="AJ82" i="8"/>
  <c r="AJ78" i="8"/>
  <c r="AJ69" i="8"/>
  <c r="AJ49" i="8"/>
  <c r="AJ36" i="8"/>
  <c r="AJ14" i="8"/>
  <c r="AA89" i="8"/>
  <c r="AA76" i="8"/>
  <c r="AA68" i="8"/>
  <c r="AA54" i="8"/>
  <c r="AA46" i="8"/>
  <c r="AA19" i="8"/>
  <c r="AA10" i="8"/>
  <c r="AJ81" i="8"/>
  <c r="AJ68" i="8"/>
  <c r="AJ54" i="8"/>
  <c r="AJ46" i="8"/>
  <c r="AJ35" i="8"/>
  <c r="AJ19" i="8"/>
  <c r="AJ10" i="8"/>
  <c r="AA59" i="8"/>
  <c r="AA75" i="8"/>
  <c r="AA62" i="8"/>
  <c r="AA53" i="8"/>
  <c r="AA33" i="8"/>
  <c r="AA16" i="8"/>
  <c r="AA9" i="8"/>
  <c r="AA78" i="8"/>
  <c r="AJ86" i="8"/>
  <c r="AJ75" i="8"/>
  <c r="AJ62" i="8"/>
  <c r="AJ53" i="8"/>
  <c r="AJ16" i="8"/>
  <c r="AJ9" i="8"/>
  <c r="BK86" i="8"/>
  <c r="BK82" i="8"/>
  <c r="BK80" i="8"/>
  <c r="BK62" i="8"/>
  <c r="BK59" i="8"/>
  <c r="BK53" i="8"/>
  <c r="BK45" i="8"/>
  <c r="BK36" i="8"/>
  <c r="BK33" i="8"/>
  <c r="BK16" i="8"/>
  <c r="BT9" i="8"/>
  <c r="Q86" i="8"/>
  <c r="Q78" i="8"/>
  <c r="Q69" i="8"/>
  <c r="Q62" i="8"/>
  <c r="Q53" i="8"/>
  <c r="Q45" i="8"/>
  <c r="Q36" i="8"/>
  <c r="Q33" i="8"/>
  <c r="Q16" i="8"/>
  <c r="Q14" i="8"/>
  <c r="CM9" i="8"/>
  <c r="CM89" i="8"/>
  <c r="CM76" i="8"/>
  <c r="CM74" i="8"/>
  <c r="CM68" i="8"/>
  <c r="CM54" i="8"/>
  <c r="CM51" i="8"/>
  <c r="CM46" i="8"/>
  <c r="CM35" i="8"/>
  <c r="CM18" i="8"/>
  <c r="Q7" i="8"/>
  <c r="Q10" i="8"/>
  <c r="BT89" i="8"/>
  <c r="BT83" i="8"/>
  <c r="BT81" i="8"/>
  <c r="BT79" i="8"/>
  <c r="BT76" i="8"/>
  <c r="BT74" i="8"/>
  <c r="BT61" i="8"/>
  <c r="BT54" i="8"/>
  <c r="BT51" i="8"/>
  <c r="BT46" i="8"/>
  <c r="BT44" i="8"/>
  <c r="BT19" i="8"/>
  <c r="BT18" i="8"/>
  <c r="BK7" i="8"/>
  <c r="BK10" i="8"/>
  <c r="Q89" i="8"/>
  <c r="Q83" i="8"/>
  <c r="Q81" i="8"/>
  <c r="Q79" i="8"/>
  <c r="Q74" i="8"/>
  <c r="Q68" i="8"/>
  <c r="Q61" i="8"/>
  <c r="Q54" i="8"/>
  <c r="Q51" i="8"/>
  <c r="Q46" i="8"/>
  <c r="Q44" i="8"/>
  <c r="Q35" i="8"/>
  <c r="Q27" i="8"/>
  <c r="Q19" i="8"/>
  <c r="Q18" i="8"/>
  <c r="CM7" i="8"/>
  <c r="CM86" i="8"/>
  <c r="CM82" i="8"/>
  <c r="CM80" i="8"/>
  <c r="CM78" i="8"/>
  <c r="CM69" i="8"/>
  <c r="CM62" i="8"/>
  <c r="CM59" i="8"/>
  <c r="CM53" i="8"/>
  <c r="CM49" i="8"/>
  <c r="CM45" i="8"/>
  <c r="CM33" i="8"/>
  <c r="CM16" i="8"/>
  <c r="CM14" i="8"/>
  <c r="BK79" i="8"/>
  <c r="BK18" i="8"/>
  <c r="BT49" i="8"/>
  <c r="BT78" i="8"/>
  <c r="BT59" i="8"/>
  <c r="BT36" i="8"/>
  <c r="BT14" i="8"/>
  <c r="BT69" i="8"/>
  <c r="BK89" i="8"/>
  <c r="CC89" i="8" s="1"/>
  <c r="BK76" i="8"/>
  <c r="BT7" i="8"/>
  <c r="BT86" i="8"/>
  <c r="BT75" i="8"/>
  <c r="BT53" i="8"/>
  <c r="BT82" i="8"/>
  <c r="CM10" i="8"/>
  <c r="BK83" i="8"/>
  <c r="CC83" i="8" s="1"/>
  <c r="BK51" i="8"/>
  <c r="CC51" i="8" s="1"/>
  <c r="BK27" i="8"/>
  <c r="BK197" i="8" s="1"/>
  <c r="BK199" i="8" s="1"/>
  <c r="BT10" i="8"/>
  <c r="BK81" i="8"/>
  <c r="BK46" i="8"/>
  <c r="BK19" i="8"/>
  <c r="BT80" i="8"/>
  <c r="BT62" i="8"/>
  <c r="BT45" i="8"/>
  <c r="F92" i="8"/>
  <c r="BM90" i="8"/>
  <c r="BM91" i="8"/>
  <c r="BN95" i="8" s="1"/>
  <c r="AB78" i="8"/>
  <c r="AB69" i="8"/>
  <c r="AB59" i="8"/>
  <c r="AB49" i="8"/>
  <c r="AB36" i="8"/>
  <c r="AB14" i="8"/>
  <c r="AT5" i="14"/>
  <c r="AB54" i="8"/>
  <c r="AK82" i="8"/>
  <c r="AK78" i="8"/>
  <c r="AK69" i="8"/>
  <c r="AK59" i="8"/>
  <c r="AK49" i="8"/>
  <c r="AK24" i="8"/>
  <c r="AK193" i="8" s="1"/>
  <c r="AK195" i="8" s="1"/>
  <c r="AK14" i="8"/>
  <c r="BM5" i="14"/>
  <c r="AB76" i="8"/>
  <c r="AK89" i="8"/>
  <c r="AK81" i="8"/>
  <c r="AK54" i="8"/>
  <c r="AK46" i="8"/>
  <c r="AK35" i="8"/>
  <c r="AK19" i="8"/>
  <c r="AK10" i="8"/>
  <c r="AB68" i="8"/>
  <c r="AB19" i="8"/>
  <c r="AB62" i="8"/>
  <c r="AB53" i="8"/>
  <c r="AB45" i="8"/>
  <c r="AB18" i="8"/>
  <c r="AB35" i="8"/>
  <c r="AK86" i="8"/>
  <c r="AK80" i="8"/>
  <c r="AK75" i="8"/>
  <c r="AK62" i="8"/>
  <c r="AK53" i="8"/>
  <c r="AK45" i="8"/>
  <c r="AK33" i="8"/>
  <c r="AK9" i="8"/>
  <c r="AB79" i="8"/>
  <c r="AB74" i="8"/>
  <c r="AB51" i="8"/>
  <c r="AB44" i="8"/>
  <c r="AB16" i="8"/>
  <c r="AB7" i="8"/>
  <c r="AB81" i="8"/>
  <c r="AK83" i="8"/>
  <c r="AK79" i="8"/>
  <c r="AK74" i="8"/>
  <c r="AK61" i="8"/>
  <c r="AK51" i="8"/>
  <c r="AK44" i="8"/>
  <c r="AK27" i="8"/>
  <c r="AK197" i="8" s="1"/>
  <c r="AK199" i="8" s="1"/>
  <c r="AK16" i="8"/>
  <c r="AK7" i="8"/>
  <c r="AB89" i="8"/>
  <c r="AB10" i="8"/>
  <c r="R83" i="8"/>
  <c r="R81" i="8"/>
  <c r="R79" i="8"/>
  <c r="R76" i="8"/>
  <c r="R74" i="8"/>
  <c r="R68" i="8"/>
  <c r="R61" i="8"/>
  <c r="R51" i="8"/>
  <c r="R46" i="8"/>
  <c r="R44" i="8"/>
  <c r="R35" i="8"/>
  <c r="R27" i="8"/>
  <c r="R16" i="8"/>
  <c r="R10" i="8"/>
  <c r="R7" i="8"/>
  <c r="CN86" i="8"/>
  <c r="CN82" i="8"/>
  <c r="CN80" i="8"/>
  <c r="CN75" i="8"/>
  <c r="CN59" i="8"/>
  <c r="CN53" i="8"/>
  <c r="CN49" i="8"/>
  <c r="CN45" i="8"/>
  <c r="CN36" i="8"/>
  <c r="CN33" i="8"/>
  <c r="CN24" i="8"/>
  <c r="CN193" i="8" s="1"/>
  <c r="CN195" i="8" s="1"/>
  <c r="CN18" i="8"/>
  <c r="CN14" i="8"/>
  <c r="CN9" i="8"/>
  <c r="FX5" i="14"/>
  <c r="BU86" i="8"/>
  <c r="BU82" i="8"/>
  <c r="BU78" i="8"/>
  <c r="BU75" i="8"/>
  <c r="BU69" i="8"/>
  <c r="BU62" i="8"/>
  <c r="BU53" i="8"/>
  <c r="BU49" i="8"/>
  <c r="BU45" i="8"/>
  <c r="BU36" i="8"/>
  <c r="BU33" i="8"/>
  <c r="BU24" i="8"/>
  <c r="BU193" i="8" s="1"/>
  <c r="BU195" i="8" s="1"/>
  <c r="BU18" i="8"/>
  <c r="BU14" i="8"/>
  <c r="BU9" i="8"/>
  <c r="DR22" i="14"/>
  <c r="DR5" i="14"/>
  <c r="R82" i="8"/>
  <c r="R80" i="8"/>
  <c r="R78" i="8"/>
  <c r="R75" i="8"/>
  <c r="R69" i="8"/>
  <c r="R62" i="8"/>
  <c r="R59" i="8"/>
  <c r="R53" i="8"/>
  <c r="R49" i="8"/>
  <c r="R45" i="8"/>
  <c r="R36" i="8"/>
  <c r="CN89" i="8"/>
  <c r="CN83" i="8"/>
  <c r="CN76" i="8"/>
  <c r="CN74" i="8"/>
  <c r="CN68" i="8"/>
  <c r="CN61" i="8"/>
  <c r="CN54" i="8"/>
  <c r="CN46" i="8"/>
  <c r="CN44" i="8"/>
  <c r="CN35" i="8"/>
  <c r="CN19" i="8"/>
  <c r="CN16" i="8"/>
  <c r="CN10" i="8"/>
  <c r="BU89" i="8"/>
  <c r="BU81" i="8"/>
  <c r="BU79" i="8"/>
  <c r="BU76" i="8"/>
  <c r="BU74" i="8"/>
  <c r="BU68" i="8"/>
  <c r="BU54" i="8"/>
  <c r="BU51" i="8"/>
  <c r="BU46" i="8"/>
  <c r="BU44" i="8"/>
  <c r="BU35" i="8"/>
  <c r="BU19" i="8"/>
  <c r="BU16" i="8"/>
  <c r="BU7" i="8"/>
  <c r="DR59" i="14"/>
  <c r="FD59" i="14" s="1"/>
  <c r="R24" i="8"/>
  <c r="Z5" i="14"/>
  <c r="DR52" i="14"/>
  <c r="FD52" i="14" s="1"/>
  <c r="R18" i="8"/>
  <c r="R14" i="8"/>
  <c r="DR72" i="14"/>
  <c r="FD72" i="14" s="1"/>
  <c r="R33" i="8"/>
  <c r="R9" i="8"/>
  <c r="DR66" i="14"/>
  <c r="FD66" i="14" s="1"/>
  <c r="BA93" i="8"/>
  <c r="BA119" i="8" s="1"/>
  <c r="BA92" i="8"/>
  <c r="CU91" i="8"/>
  <c r="CU94" i="8" s="1"/>
  <c r="CU120" i="8" s="1"/>
  <c r="CU90" i="8"/>
  <c r="AL90" i="8"/>
  <c r="AL91" i="8"/>
  <c r="AL92" i="8" s="1"/>
  <c r="CO90" i="8"/>
  <c r="CO91" i="8"/>
  <c r="AC91" i="8"/>
  <c r="AC92" i="8" s="1"/>
  <c r="AC90" i="8"/>
  <c r="DR190" i="14" l="1"/>
  <c r="DR192" i="14" s="1"/>
  <c r="FD22" i="14"/>
  <c r="CC16" i="8"/>
  <c r="CC81" i="8"/>
  <c r="AB84" i="8"/>
  <c r="CC79" i="8"/>
  <c r="CN84" i="8"/>
  <c r="BT84" i="8"/>
  <c r="BU84" i="8"/>
  <c r="AK84" i="8"/>
  <c r="AA84" i="8"/>
  <c r="R84" i="8"/>
  <c r="CC62" i="8"/>
  <c r="CC19" i="8"/>
  <c r="CC46" i="8"/>
  <c r="CC76" i="8"/>
  <c r="CC10" i="8"/>
  <c r="CC53" i="8"/>
  <c r="CC78" i="8"/>
  <c r="AA27" i="8"/>
  <c r="AA197" i="8" s="1"/>
  <c r="AA199" i="8" s="1"/>
  <c r="AB27" i="8"/>
  <c r="AB197" i="8" s="1"/>
  <c r="AB199" i="8" s="1"/>
  <c r="CM27" i="8"/>
  <c r="CM197" i="8" s="1"/>
  <c r="CM199" i="8" s="1"/>
  <c r="CC80" i="8"/>
  <c r="CC9" i="8"/>
  <c r="CC54" i="8"/>
  <c r="CN27" i="8"/>
  <c r="BT24" i="8"/>
  <c r="BT193" i="8" s="1"/>
  <c r="BT195" i="8" s="1"/>
  <c r="BT27" i="8"/>
  <c r="CC33" i="8"/>
  <c r="CC82" i="8"/>
  <c r="BU27" i="8"/>
  <c r="BU197" i="8" s="1"/>
  <c r="BU199" i="8" s="1"/>
  <c r="CC36" i="8"/>
  <c r="CC86" i="8"/>
  <c r="CC45" i="8"/>
  <c r="AA24" i="8"/>
  <c r="AA193" i="8" s="1"/>
  <c r="AA195" i="8" s="1"/>
  <c r="CC69" i="8"/>
  <c r="CC18" i="8"/>
  <c r="CC7" i="8"/>
  <c r="CC59" i="8"/>
  <c r="AJ27" i="8"/>
  <c r="AJ197" i="8" s="1"/>
  <c r="AJ199" i="8" s="1"/>
  <c r="CC75" i="8"/>
  <c r="DC86" i="14"/>
  <c r="I77" i="8"/>
  <c r="J75" i="14"/>
  <c r="CX77" i="8"/>
  <c r="GU75" i="14"/>
  <c r="GV75" i="14"/>
  <c r="DC75" i="14"/>
  <c r="GR75" i="14"/>
  <c r="AX88" i="14"/>
  <c r="GU83" i="14"/>
  <c r="GU85" i="14" s="1"/>
  <c r="GU37" i="14"/>
  <c r="GU38" i="14" s="1"/>
  <c r="J85" i="14"/>
  <c r="J86" i="14"/>
  <c r="CE77" i="8"/>
  <c r="CE90" i="8"/>
  <c r="R193" i="8"/>
  <c r="R195" i="8" s="1"/>
  <c r="R197" i="8"/>
  <c r="R199" i="8" s="1"/>
  <c r="R29" i="8" s="1"/>
  <c r="FX190" i="14"/>
  <c r="FX192" i="14" s="1"/>
  <c r="BN90" i="14"/>
  <c r="AI90" i="21"/>
  <c r="AU90" i="14"/>
  <c r="Z90" i="21"/>
  <c r="AY90" i="14"/>
  <c r="AB90" i="21"/>
  <c r="CZ90" i="14"/>
  <c r="CZ88" i="14"/>
  <c r="GV38" i="14"/>
  <c r="GV86" i="14"/>
  <c r="GV85" i="14"/>
  <c r="DD89" i="14"/>
  <c r="DD88" i="14"/>
  <c r="GR38" i="14"/>
  <c r="GR39" i="14"/>
  <c r="CZ92" i="14"/>
  <c r="CZ118" i="14" s="1"/>
  <c r="CZ91" i="14"/>
  <c r="CZ117" i="14" s="1"/>
  <c r="GR86" i="14"/>
  <c r="GR85" i="14"/>
  <c r="DV92" i="14"/>
  <c r="DV118" i="14" s="1"/>
  <c r="DV91" i="14"/>
  <c r="DV117" i="14" s="1"/>
  <c r="DV90" i="14"/>
  <c r="FH89" i="14"/>
  <c r="FH88" i="14"/>
  <c r="Z6" i="14"/>
  <c r="CY5" i="14"/>
  <c r="FX6" i="14"/>
  <c r="BM6" i="14"/>
  <c r="AT6" i="14"/>
  <c r="BL76" i="8"/>
  <c r="CD76" i="8" s="1"/>
  <c r="DR74" i="14"/>
  <c r="FD74" i="14" s="1"/>
  <c r="BL79" i="8"/>
  <c r="CD79" i="8" s="1"/>
  <c r="DR77" i="14"/>
  <c r="FD77" i="14" s="1"/>
  <c r="BL7" i="8"/>
  <c r="CD7" i="8" s="1"/>
  <c r="DR7" i="14"/>
  <c r="FD7" i="14" s="1"/>
  <c r="BL46" i="8"/>
  <c r="CD46" i="8" s="1"/>
  <c r="DR44" i="14"/>
  <c r="FD44" i="14" s="1"/>
  <c r="BL81" i="8"/>
  <c r="CD81" i="8" s="1"/>
  <c r="DR79" i="14"/>
  <c r="FD79" i="14" s="1"/>
  <c r="BL36" i="8"/>
  <c r="CD36" i="8" s="1"/>
  <c r="DR34" i="14"/>
  <c r="FD34" i="14" s="1"/>
  <c r="BL86" i="8"/>
  <c r="CD86" i="8" s="1"/>
  <c r="DR84" i="14"/>
  <c r="FD84" i="14" s="1"/>
  <c r="BL53" i="8"/>
  <c r="CD53" i="8" s="1"/>
  <c r="DR51" i="14"/>
  <c r="FD51" i="14" s="1"/>
  <c r="BL59" i="8"/>
  <c r="DR57" i="14"/>
  <c r="FD57" i="14" s="1"/>
  <c r="BL10" i="8"/>
  <c r="CD10" i="8" s="1"/>
  <c r="DR10" i="14"/>
  <c r="FD10" i="14" s="1"/>
  <c r="BL83" i="8"/>
  <c r="CD83" i="8" s="1"/>
  <c r="DR81" i="14"/>
  <c r="FD81" i="14" s="1"/>
  <c r="BL62" i="8"/>
  <c r="CD62" i="8" s="1"/>
  <c r="DR60" i="14"/>
  <c r="FD60" i="14" s="1"/>
  <c r="BL51" i="8"/>
  <c r="CD51" i="8" s="1"/>
  <c r="DR49" i="14"/>
  <c r="FD49" i="14" s="1"/>
  <c r="BL9" i="8"/>
  <c r="CD9" i="8" s="1"/>
  <c r="DR9" i="14"/>
  <c r="FD9" i="14" s="1"/>
  <c r="BL69" i="8"/>
  <c r="CD69" i="8" s="1"/>
  <c r="DR67" i="14"/>
  <c r="FD67" i="14" s="1"/>
  <c r="BL19" i="8"/>
  <c r="CD19" i="8" s="1"/>
  <c r="DR18" i="14"/>
  <c r="FD18" i="14" s="1"/>
  <c r="FX194" i="14"/>
  <c r="FX196" i="14" s="1"/>
  <c r="BL18" i="8"/>
  <c r="CD18" i="8" s="1"/>
  <c r="DR17" i="14"/>
  <c r="FD17" i="14" s="1"/>
  <c r="BL75" i="8"/>
  <c r="CD75" i="8" s="1"/>
  <c r="DR73" i="14"/>
  <c r="FD73" i="14" s="1"/>
  <c r="BL16" i="8"/>
  <c r="CD16" i="8" s="1"/>
  <c r="DR15" i="14"/>
  <c r="FD15" i="14" s="1"/>
  <c r="BL80" i="8"/>
  <c r="CD80" i="8" s="1"/>
  <c r="DR78" i="14"/>
  <c r="FD78" i="14" s="1"/>
  <c r="BL27" i="8"/>
  <c r="BL197" i="8" s="1"/>
  <c r="BL199" i="8" s="1"/>
  <c r="DR25" i="14"/>
  <c r="BL89" i="8"/>
  <c r="CD89" i="8" s="1"/>
  <c r="DR87" i="14"/>
  <c r="FD87" i="14" s="1"/>
  <c r="BL33" i="8"/>
  <c r="CD33" i="8" s="1"/>
  <c r="DR31" i="14"/>
  <c r="FD31" i="14" s="1"/>
  <c r="BL82" i="8"/>
  <c r="CD82" i="8" s="1"/>
  <c r="DR80" i="14"/>
  <c r="FD80" i="14" s="1"/>
  <c r="BL45" i="8"/>
  <c r="CD45" i="8" s="1"/>
  <c r="DR43" i="14"/>
  <c r="FD43" i="14" s="1"/>
  <c r="BM94" i="8"/>
  <c r="BM120" i="8" s="1"/>
  <c r="BU59" i="8"/>
  <c r="CM44" i="8"/>
  <c r="Q24" i="8"/>
  <c r="Q75" i="8"/>
  <c r="Q84" i="8" s="1"/>
  <c r="AA35" i="8"/>
  <c r="AJ74" i="8"/>
  <c r="AJ84" i="8" s="1"/>
  <c r="CM83" i="8"/>
  <c r="CM84" i="8" s="1"/>
  <c r="R54" i="8"/>
  <c r="BT68" i="8"/>
  <c r="AJ24" i="8"/>
  <c r="AJ193" i="8" s="1"/>
  <c r="AJ195" i="8" s="1"/>
  <c r="AA14" i="8"/>
  <c r="BL49" i="8"/>
  <c r="CD49" i="8" s="1"/>
  <c r="AK68" i="8"/>
  <c r="CM61" i="8"/>
  <c r="Q49" i="8"/>
  <c r="BT35" i="8"/>
  <c r="AB61" i="8"/>
  <c r="BU61" i="8"/>
  <c r="CE91" i="8"/>
  <c r="CX88" i="8"/>
  <c r="CO92" i="8"/>
  <c r="G79" i="8"/>
  <c r="AA63" i="8"/>
  <c r="H75" i="8"/>
  <c r="H76" i="8"/>
  <c r="CM5" i="8"/>
  <c r="G46" i="8"/>
  <c r="G81" i="8"/>
  <c r="CM70" i="8"/>
  <c r="G53" i="8"/>
  <c r="G86" i="8"/>
  <c r="AA5" i="8"/>
  <c r="CX40" i="8"/>
  <c r="CX41" i="8"/>
  <c r="AA70" i="8"/>
  <c r="CU92" i="8"/>
  <c r="CU93" i="8"/>
  <c r="CU119" i="8" s="1"/>
  <c r="H36" i="8"/>
  <c r="BL24" i="8"/>
  <c r="CN5" i="8"/>
  <c r="H79" i="8"/>
  <c r="BK68" i="8"/>
  <c r="G9" i="8"/>
  <c r="AS9" i="8"/>
  <c r="G51" i="8"/>
  <c r="G59" i="8"/>
  <c r="BK49" i="8"/>
  <c r="CC49" i="8" s="1"/>
  <c r="BL68" i="8"/>
  <c r="CD68" i="8" s="1"/>
  <c r="H27" i="8"/>
  <c r="Q5" i="8"/>
  <c r="G82" i="8"/>
  <c r="H9" i="8"/>
  <c r="BL54" i="8"/>
  <c r="CD54" i="8" s="1"/>
  <c r="H45" i="8"/>
  <c r="H80" i="8"/>
  <c r="H46" i="8"/>
  <c r="H81" i="8"/>
  <c r="AK5" i="8"/>
  <c r="BK35" i="8"/>
  <c r="CM21" i="8"/>
  <c r="G54" i="8"/>
  <c r="G89" i="8"/>
  <c r="CM37" i="8"/>
  <c r="G16" i="8"/>
  <c r="G62" i="8"/>
  <c r="BT21" i="8"/>
  <c r="BL74" i="8"/>
  <c r="R5" i="8"/>
  <c r="H18" i="8"/>
  <c r="H82" i="8"/>
  <c r="H7" i="8"/>
  <c r="H8" i="8" s="1"/>
  <c r="H51" i="8"/>
  <c r="H83" i="8"/>
  <c r="G18" i="8"/>
  <c r="G69" i="8"/>
  <c r="BK14" i="8"/>
  <c r="CC14" i="8" s="1"/>
  <c r="BL61" i="8"/>
  <c r="H10" i="8"/>
  <c r="AB5" i="8"/>
  <c r="G19" i="8"/>
  <c r="G33" i="8"/>
  <c r="AJ5" i="8"/>
  <c r="H69" i="8"/>
  <c r="BL5" i="8"/>
  <c r="H16" i="8"/>
  <c r="BM93" i="8"/>
  <c r="BM119" i="8" s="1"/>
  <c r="BM92" i="8"/>
  <c r="BK44" i="8"/>
  <c r="CC44" i="8" s="1"/>
  <c r="G27" i="8"/>
  <c r="Q197" i="8"/>
  <c r="Q199" i="8" s="1"/>
  <c r="Q29" i="8" s="1"/>
  <c r="BT63" i="8"/>
  <c r="G10" i="8"/>
  <c r="G36" i="8"/>
  <c r="G78" i="8"/>
  <c r="BK24" i="8"/>
  <c r="AA47" i="8"/>
  <c r="H53" i="8"/>
  <c r="H62" i="8"/>
  <c r="H19" i="8"/>
  <c r="BT5" i="8"/>
  <c r="BT11" i="8" s="1"/>
  <c r="BK74" i="8"/>
  <c r="G76" i="8"/>
  <c r="G7" i="8"/>
  <c r="G8" i="8" s="1"/>
  <c r="G45" i="8"/>
  <c r="G80" i="8"/>
  <c r="AB28" i="8" l="1"/>
  <c r="H20" i="8"/>
  <c r="DR194" i="14"/>
  <c r="DR196" i="14" s="1"/>
  <c r="FD25" i="14"/>
  <c r="BT64" i="8"/>
  <c r="BT67" i="8"/>
  <c r="CC24" i="8"/>
  <c r="CC193" i="8" s="1"/>
  <c r="CC195" i="8" s="1"/>
  <c r="BK193" i="8"/>
  <c r="BK195" i="8" s="1"/>
  <c r="CD24" i="8"/>
  <c r="CD193" i="8" s="1"/>
  <c r="CD195" i="8" s="1"/>
  <c r="BL193" i="8"/>
  <c r="BL195" i="8" s="1"/>
  <c r="CC27" i="8"/>
  <c r="CC197" i="8" s="1"/>
  <c r="CC199" i="8" s="1"/>
  <c r="BT197" i="8"/>
  <c r="BT199" i="8" s="1"/>
  <c r="CN28" i="8"/>
  <c r="CN197" i="8"/>
  <c r="CN199" i="8" s="1"/>
  <c r="CD27" i="8"/>
  <c r="CD197" i="8" s="1"/>
  <c r="CD199" i="8" s="1"/>
  <c r="AT194" i="14"/>
  <c r="AT196" i="14" s="1"/>
  <c r="CF7" i="14"/>
  <c r="CF31" i="14"/>
  <c r="CD61" i="8"/>
  <c r="Z82" i="14"/>
  <c r="BM82" i="14"/>
  <c r="AT82" i="14"/>
  <c r="CC74" i="8"/>
  <c r="CC84" i="8" s="1"/>
  <c r="BK84" i="8"/>
  <c r="CD74" i="8"/>
  <c r="FX82" i="14"/>
  <c r="EK82" i="14"/>
  <c r="AA28" i="8"/>
  <c r="CC35" i="8"/>
  <c r="CM28" i="8"/>
  <c r="AB24" i="8"/>
  <c r="AB193" i="8" s="1"/>
  <c r="AB195" i="8" s="1"/>
  <c r="CC68" i="8"/>
  <c r="CM24" i="8"/>
  <c r="CD59" i="8"/>
  <c r="Z28" i="14"/>
  <c r="GU39" i="14"/>
  <c r="Z190" i="14"/>
  <c r="Z192" i="14" s="1"/>
  <c r="Z24" i="14" s="1"/>
  <c r="BM16" i="14"/>
  <c r="F66" i="14"/>
  <c r="GU86" i="14"/>
  <c r="Z35" i="14"/>
  <c r="BM45" i="14"/>
  <c r="BM54" i="14" s="1"/>
  <c r="F72" i="14"/>
  <c r="Z68" i="14"/>
  <c r="FH90" i="14"/>
  <c r="FH92" i="14"/>
  <c r="FH118" i="14" s="1"/>
  <c r="FH91" i="14"/>
  <c r="FH117" i="14" s="1"/>
  <c r="Z45" i="14"/>
  <c r="BM61" i="14"/>
  <c r="CE92" i="8"/>
  <c r="CE94" i="8"/>
  <c r="Z16" i="14"/>
  <c r="CY72" i="14"/>
  <c r="BM11" i="14"/>
  <c r="BM12" i="14" s="1"/>
  <c r="CY33" i="14"/>
  <c r="Z19" i="14"/>
  <c r="Z20" i="14" s="1"/>
  <c r="BM35" i="14"/>
  <c r="CY47" i="14"/>
  <c r="CY42" i="14"/>
  <c r="Z61" i="14"/>
  <c r="BB49" i="8"/>
  <c r="AA17" i="8"/>
  <c r="BT37" i="8"/>
  <c r="AK70" i="8"/>
  <c r="BC54" i="8"/>
  <c r="G75" i="8"/>
  <c r="BB75" i="8"/>
  <c r="CM66" i="8"/>
  <c r="AA37" i="8"/>
  <c r="Q30" i="8"/>
  <c r="BC61" i="8"/>
  <c r="Z23" i="14"/>
  <c r="F22" i="14"/>
  <c r="F190" i="14" s="1"/>
  <c r="F192" i="14" s="1"/>
  <c r="F24" i="14" s="1"/>
  <c r="BT70" i="8"/>
  <c r="CY80" i="14"/>
  <c r="CY18" i="14"/>
  <c r="CY78" i="14"/>
  <c r="CY34" i="14"/>
  <c r="CY77" i="14"/>
  <c r="CY51" i="14"/>
  <c r="CY76" i="14"/>
  <c r="CY84" i="14"/>
  <c r="CY49" i="14"/>
  <c r="CY44" i="14"/>
  <c r="CY17" i="14"/>
  <c r="CY74" i="14"/>
  <c r="CY57" i="14"/>
  <c r="CY43" i="14"/>
  <c r="CY73" i="14"/>
  <c r="CY87" i="14"/>
  <c r="CY67" i="14"/>
  <c r="CY10" i="14"/>
  <c r="CY60" i="14"/>
  <c r="CY15" i="14"/>
  <c r="CY79" i="14"/>
  <c r="CY81" i="14"/>
  <c r="CN37" i="8"/>
  <c r="G49" i="8"/>
  <c r="AB47" i="8"/>
  <c r="AB56" i="8" s="1"/>
  <c r="DD90" i="14"/>
  <c r="DD92" i="14"/>
  <c r="DD118" i="14" s="1"/>
  <c r="DD91" i="14"/>
  <c r="DD117" i="14" s="1"/>
  <c r="GR89" i="14"/>
  <c r="GR88" i="14"/>
  <c r="GV89" i="14"/>
  <c r="GV88" i="14"/>
  <c r="EK45" i="14"/>
  <c r="AB37" i="8"/>
  <c r="G35" i="8"/>
  <c r="G37" i="8" s="1"/>
  <c r="AT9" i="8"/>
  <c r="BC9" i="8" s="1"/>
  <c r="CN70" i="8"/>
  <c r="BU21" i="8"/>
  <c r="CN63" i="8"/>
  <c r="BU37" i="8"/>
  <c r="BK5" i="8"/>
  <c r="CC5" i="8" s="1"/>
  <c r="CC11" i="8" s="1"/>
  <c r="BK61" i="8"/>
  <c r="CC61" i="8" s="1"/>
  <c r="CN21" i="8"/>
  <c r="AB70" i="8"/>
  <c r="BU70" i="8"/>
  <c r="F7" i="14"/>
  <c r="F8" i="14" s="1"/>
  <c r="FX64" i="14"/>
  <c r="EK19" i="14"/>
  <c r="FX19" i="14"/>
  <c r="DR11" i="14"/>
  <c r="EK68" i="14"/>
  <c r="FX45" i="14"/>
  <c r="FX54" i="14" s="1"/>
  <c r="CY6" i="14"/>
  <c r="F60" i="14"/>
  <c r="FX61" i="14"/>
  <c r="F51" i="14"/>
  <c r="FX68" i="14"/>
  <c r="FX35" i="14"/>
  <c r="FX11" i="14"/>
  <c r="FX12" i="14" s="1"/>
  <c r="F49" i="14"/>
  <c r="F31" i="14"/>
  <c r="F77" i="14"/>
  <c r="F78" i="14"/>
  <c r="F43" i="14"/>
  <c r="F84" i="14"/>
  <c r="F44" i="14"/>
  <c r="F80" i="14"/>
  <c r="F87" i="14"/>
  <c r="F15" i="14"/>
  <c r="F17" i="14"/>
  <c r="F25" i="14"/>
  <c r="F18" i="14"/>
  <c r="F9" i="14"/>
  <c r="F81" i="14"/>
  <c r="F10" i="14"/>
  <c r="F74" i="14"/>
  <c r="F34" i="14"/>
  <c r="H33" i="8"/>
  <c r="F79" i="14"/>
  <c r="H89" i="8"/>
  <c r="BU5" i="8"/>
  <c r="BU11" i="8" s="1"/>
  <c r="EK5" i="14"/>
  <c r="BL78" i="8"/>
  <c r="CD78" i="8" s="1"/>
  <c r="F73" i="14"/>
  <c r="BL14" i="8"/>
  <c r="CD14" i="8" s="1"/>
  <c r="BU63" i="8"/>
  <c r="BL44" i="8"/>
  <c r="CD44" i="8" s="1"/>
  <c r="H86" i="8"/>
  <c r="G28" i="8"/>
  <c r="G197" i="8"/>
  <c r="G199" i="8" s="1"/>
  <c r="G29" i="8" s="1"/>
  <c r="AJ28" i="8"/>
  <c r="AK28" i="8"/>
  <c r="H28" i="8"/>
  <c r="H197" i="8"/>
  <c r="H199" i="8" s="1"/>
  <c r="H29" i="8" s="1"/>
  <c r="BC16" i="8"/>
  <c r="CW16" i="8" s="1"/>
  <c r="BC19" i="8"/>
  <c r="AJ63" i="8"/>
  <c r="G5" i="8"/>
  <c r="BL35" i="8"/>
  <c r="CD35" i="8" s="1"/>
  <c r="H49" i="8"/>
  <c r="G24" i="8"/>
  <c r="G193" i="8" s="1"/>
  <c r="G195" i="8" s="1"/>
  <c r="G26" i="8" s="1"/>
  <c r="H44" i="8"/>
  <c r="H174" i="8" s="1"/>
  <c r="H61" i="8"/>
  <c r="H63" i="8" s="1"/>
  <c r="H54" i="8"/>
  <c r="H78" i="8"/>
  <c r="G83" i="8"/>
  <c r="AK63" i="8"/>
  <c r="BC69" i="8"/>
  <c r="BC62" i="8"/>
  <c r="BC10" i="8"/>
  <c r="BB10" i="8"/>
  <c r="CV10" i="8" s="1"/>
  <c r="AA56" i="8"/>
  <c r="AA65" i="8" s="1"/>
  <c r="BB62" i="8"/>
  <c r="CV62" i="8" s="1"/>
  <c r="BB36" i="8"/>
  <c r="CV36" i="8" s="1"/>
  <c r="AJ70" i="8"/>
  <c r="BB45" i="8"/>
  <c r="CV45" i="8" s="1"/>
  <c r="BB18" i="8"/>
  <c r="CV18" i="8" s="1"/>
  <c r="BB76" i="8"/>
  <c r="BC78" i="8"/>
  <c r="BT30" i="8"/>
  <c r="AJ37" i="8"/>
  <c r="BU30" i="8"/>
  <c r="BB53" i="8"/>
  <c r="CV53" i="8" s="1"/>
  <c r="BC86" i="8"/>
  <c r="BC59" i="8"/>
  <c r="BB54" i="8"/>
  <c r="CV54" i="8" s="1"/>
  <c r="BB81" i="8"/>
  <c r="CV81" i="8" s="1"/>
  <c r="BC81" i="8"/>
  <c r="BB59" i="8"/>
  <c r="CV59" i="8" s="1"/>
  <c r="BL63" i="8"/>
  <c r="R6" i="8"/>
  <c r="BC5" i="8"/>
  <c r="R11" i="8"/>
  <c r="Q6" i="8"/>
  <c r="BB5" i="8"/>
  <c r="Q11" i="8"/>
  <c r="BL70" i="8"/>
  <c r="BT47" i="8"/>
  <c r="BT56" i="8" s="1"/>
  <c r="BT65" i="8" s="1"/>
  <c r="BT66" i="8"/>
  <c r="BK70" i="8"/>
  <c r="BC36" i="8"/>
  <c r="AS33" i="8"/>
  <c r="BB33" i="8" s="1"/>
  <c r="BC83" i="8"/>
  <c r="H5" i="8"/>
  <c r="BB89" i="8"/>
  <c r="CV89" i="8" s="1"/>
  <c r="BC79" i="8"/>
  <c r="CN6" i="8"/>
  <c r="CN11" i="8"/>
  <c r="CN12" i="8" s="1"/>
  <c r="AT33" i="8"/>
  <c r="BC33" i="8" s="1"/>
  <c r="BB79" i="8"/>
  <c r="CV79" i="8" s="1"/>
  <c r="AJ6" i="8"/>
  <c r="AJ11" i="8"/>
  <c r="AJ12" i="8" s="1"/>
  <c r="AA25" i="8"/>
  <c r="AA30" i="8"/>
  <c r="AA31" i="8" s="1"/>
  <c r="AK11" i="8"/>
  <c r="AK12" i="8" s="1"/>
  <c r="AK6" i="8"/>
  <c r="BB83" i="8"/>
  <c r="BC76" i="8"/>
  <c r="BB80" i="8"/>
  <c r="CV80" i="8" s="1"/>
  <c r="BC53" i="8"/>
  <c r="AJ21" i="8"/>
  <c r="AJ17" i="8"/>
  <c r="BK47" i="8"/>
  <c r="G68" i="8"/>
  <c r="G70" i="8" s="1"/>
  <c r="AB6" i="8"/>
  <c r="AB11" i="8"/>
  <c r="AB12" i="8" s="1"/>
  <c r="BC51" i="8"/>
  <c r="BC82" i="8"/>
  <c r="BU47" i="8"/>
  <c r="BU56" i="8" s="1"/>
  <c r="AK47" i="8"/>
  <c r="AK56" i="8" s="1"/>
  <c r="BC80" i="8"/>
  <c r="BC27" i="8"/>
  <c r="BC197" i="8" s="1"/>
  <c r="BC199" i="8" s="1"/>
  <c r="G14" i="8"/>
  <c r="BB51" i="8"/>
  <c r="CV51" i="8" s="1"/>
  <c r="CM6" i="8"/>
  <c r="CM11" i="8"/>
  <c r="CM12" i="8" s="1"/>
  <c r="AB17" i="8"/>
  <c r="AB21" i="8"/>
  <c r="CN30" i="8"/>
  <c r="CN25" i="8"/>
  <c r="Q70" i="8"/>
  <c r="BB68" i="8"/>
  <c r="AK30" i="8"/>
  <c r="AK25" i="8"/>
  <c r="CM47" i="8"/>
  <c r="CM56" i="8" s="1"/>
  <c r="BB44" i="8"/>
  <c r="Q47" i="8"/>
  <c r="Q21" i="8"/>
  <c r="Q17" i="8"/>
  <c r="R47" i="8"/>
  <c r="BC44" i="8"/>
  <c r="AS7" i="8"/>
  <c r="AS11" i="8" s="1"/>
  <c r="Q8" i="8"/>
  <c r="BL11" i="8"/>
  <c r="R70" i="8"/>
  <c r="BK30" i="8"/>
  <c r="CN47" i="8"/>
  <c r="CN56" i="8" s="1"/>
  <c r="CN66" i="8"/>
  <c r="CC21" i="8"/>
  <c r="BK21" i="8"/>
  <c r="AT7" i="8"/>
  <c r="R8" i="8"/>
  <c r="R30" i="8"/>
  <c r="BB16" i="8"/>
  <c r="CV16" i="8" s="1"/>
  <c r="BC45" i="8"/>
  <c r="BB82" i="8"/>
  <c r="CV82" i="8" s="1"/>
  <c r="BB9" i="8"/>
  <c r="CV9" i="8" s="1"/>
  <c r="BL30" i="8"/>
  <c r="BB86" i="8"/>
  <c r="CV86" i="8" s="1"/>
  <c r="R37" i="8"/>
  <c r="BC35" i="8"/>
  <c r="R21" i="8"/>
  <c r="BC14" i="8"/>
  <c r="R17" i="8"/>
  <c r="BB27" i="8"/>
  <c r="BB197" i="8" s="1"/>
  <c r="BB199" i="8" s="1"/>
  <c r="BC89" i="8"/>
  <c r="H68" i="8"/>
  <c r="H70" i="8" s="1"/>
  <c r="BC74" i="8"/>
  <c r="BB19" i="8"/>
  <c r="CV19" i="8" s="1"/>
  <c r="BC49" i="8"/>
  <c r="H24" i="8"/>
  <c r="H193" i="8" s="1"/>
  <c r="H195" i="8" s="1"/>
  <c r="H26" i="8" s="1"/>
  <c r="AJ47" i="8"/>
  <c r="AJ56" i="8" s="1"/>
  <c r="BK37" i="8"/>
  <c r="AK37" i="8"/>
  <c r="AA6" i="8"/>
  <c r="AA11" i="8"/>
  <c r="AA12" i="8" s="1"/>
  <c r="BB74" i="8"/>
  <c r="Q37" i="8"/>
  <c r="BB78" i="8"/>
  <c r="CV78" i="8" s="1"/>
  <c r="G74" i="8"/>
  <c r="R63" i="8"/>
  <c r="H74" i="8"/>
  <c r="BB69" i="8"/>
  <c r="CV69" i="8" s="1"/>
  <c r="BB61" i="8"/>
  <c r="Q63" i="8"/>
  <c r="AK17" i="8"/>
  <c r="AK21" i="8"/>
  <c r="BC18" i="8"/>
  <c r="BC46" i="8"/>
  <c r="BB46" i="8"/>
  <c r="CV46" i="8" s="1"/>
  <c r="BC75" i="8"/>
  <c r="FD194" i="14" l="1"/>
  <c r="FD196" i="14" s="1"/>
  <c r="EK194" i="14"/>
  <c r="EK196" i="14" s="1"/>
  <c r="FD190" i="14"/>
  <c r="FD192" i="14" s="1"/>
  <c r="EK190" i="14"/>
  <c r="EK192" i="14" s="1"/>
  <c r="BU64" i="8"/>
  <c r="BU67" i="8"/>
  <c r="CM25" i="8"/>
  <c r="CM193" i="8"/>
  <c r="CM195" i="8" s="1"/>
  <c r="BM23" i="14"/>
  <c r="AT190" i="14"/>
  <c r="AT192" i="14" s="1"/>
  <c r="CM30" i="8"/>
  <c r="CM31" i="8" s="1"/>
  <c r="CF9" i="14"/>
  <c r="CF11" i="14" s="1"/>
  <c r="CF36" i="14" s="1"/>
  <c r="BL84" i="8"/>
  <c r="BB84" i="8"/>
  <c r="GQ79" i="14"/>
  <c r="CD84" i="8"/>
  <c r="BC84" i="8"/>
  <c r="H84" i="8"/>
  <c r="FX23" i="14"/>
  <c r="G84" i="8"/>
  <c r="GQ72" i="14"/>
  <c r="CY82" i="14"/>
  <c r="BM28" i="14"/>
  <c r="BM29" i="14" s="1"/>
  <c r="GQ51" i="14"/>
  <c r="GQ49" i="14"/>
  <c r="CV76" i="8"/>
  <c r="GQ15" i="14"/>
  <c r="GQ34" i="14"/>
  <c r="CV75" i="8"/>
  <c r="GQ84" i="14"/>
  <c r="GQ77" i="14"/>
  <c r="CY59" i="14"/>
  <c r="GQ59" i="14" s="1"/>
  <c r="GQ74" i="14"/>
  <c r="GQ57" i="14"/>
  <c r="GQ78" i="14"/>
  <c r="GQ18" i="14"/>
  <c r="BM26" i="14"/>
  <c r="GQ10" i="14"/>
  <c r="Z29" i="14"/>
  <c r="Z8" i="14"/>
  <c r="CY14" i="14"/>
  <c r="CY16" i="14" s="1"/>
  <c r="GQ80" i="14"/>
  <c r="Z194" i="14"/>
  <c r="Z196" i="14" s="1"/>
  <c r="Z27" i="14" s="1"/>
  <c r="Z26" i="14"/>
  <c r="BM19" i="14"/>
  <c r="BM20" i="14" s="1"/>
  <c r="CY31" i="14"/>
  <c r="GQ31" i="14" s="1"/>
  <c r="CY7" i="14"/>
  <c r="GQ7" i="14" s="1"/>
  <c r="BM68" i="14"/>
  <c r="GQ87" i="14"/>
  <c r="Z11" i="14"/>
  <c r="Z12" i="14" s="1"/>
  <c r="GQ17" i="14"/>
  <c r="GQ67" i="14"/>
  <c r="GQ81" i="14"/>
  <c r="GQ44" i="14"/>
  <c r="GQ60" i="14"/>
  <c r="GQ73" i="14"/>
  <c r="GQ43" i="14"/>
  <c r="BM63" i="14"/>
  <c r="CM63" i="8"/>
  <c r="CM65" i="8" s="1"/>
  <c r="Q56" i="8"/>
  <c r="Q65" i="8" s="1"/>
  <c r="CC37" i="8"/>
  <c r="F28" i="14"/>
  <c r="F29" i="14" s="1"/>
  <c r="Q193" i="8"/>
  <c r="Q195" i="8" s="1"/>
  <c r="BT38" i="8"/>
  <c r="BT85" i="8" s="1"/>
  <c r="BB35" i="8"/>
  <c r="BB37" i="8" s="1"/>
  <c r="CC70" i="8"/>
  <c r="F23" i="14"/>
  <c r="BB29" i="8"/>
  <c r="BC29" i="8"/>
  <c r="CC63" i="8"/>
  <c r="CY25" i="14"/>
  <c r="CY194" i="14" s="1"/>
  <c r="CY196" i="14" s="1"/>
  <c r="AT16" i="14"/>
  <c r="G61" i="8"/>
  <c r="G63" i="8" s="1"/>
  <c r="DR14" i="14"/>
  <c r="FD14" i="14" s="1"/>
  <c r="DR42" i="14"/>
  <c r="FD42" i="14" s="1"/>
  <c r="DR76" i="14"/>
  <c r="FD76" i="14" s="1"/>
  <c r="DR47" i="14"/>
  <c r="FD47" i="14" s="1"/>
  <c r="DR33" i="14"/>
  <c r="FD33" i="14" s="1"/>
  <c r="CW76" i="8"/>
  <c r="CY52" i="14"/>
  <c r="GQ52" i="14" s="1"/>
  <c r="DR28" i="14"/>
  <c r="CW18" i="8"/>
  <c r="CW79" i="8"/>
  <c r="BB24" i="8"/>
  <c r="BB193" i="8" s="1"/>
  <c r="BB195" i="8" s="1"/>
  <c r="BK11" i="8"/>
  <c r="BK38" i="8" s="1"/>
  <c r="AJ30" i="8"/>
  <c r="AJ31" i="8" s="1"/>
  <c r="AJ25" i="8"/>
  <c r="CW86" i="8"/>
  <c r="CW62" i="8"/>
  <c r="CW45" i="8"/>
  <c r="AA21" i="8"/>
  <c r="AA22" i="8" s="1"/>
  <c r="CW82" i="8"/>
  <c r="BB14" i="8"/>
  <c r="BB17" i="8" s="1"/>
  <c r="CW9" i="8"/>
  <c r="CW46" i="8"/>
  <c r="AT11" i="8"/>
  <c r="AT38" i="8" s="1"/>
  <c r="AT72" i="8" s="1"/>
  <c r="GV90" i="14"/>
  <c r="GV92" i="14"/>
  <c r="GV118" i="14" s="1"/>
  <c r="GV91" i="14"/>
  <c r="GV117" i="14" s="1"/>
  <c r="GR92" i="14"/>
  <c r="GR118" i="14" s="1"/>
  <c r="GR91" i="14"/>
  <c r="GR117" i="14" s="1"/>
  <c r="GR90" i="14"/>
  <c r="CW81" i="8"/>
  <c r="BC68" i="8"/>
  <c r="BC70" i="8" s="1"/>
  <c r="CW51" i="8"/>
  <c r="G44" i="8"/>
  <c r="G174" i="8" s="1"/>
  <c r="AB63" i="8"/>
  <c r="AB65" i="8" s="1"/>
  <c r="CD21" i="8"/>
  <c r="CN65" i="8"/>
  <c r="BK66" i="8"/>
  <c r="BK63" i="8"/>
  <c r="CW89" i="8"/>
  <c r="CW10" i="8"/>
  <c r="CY45" i="14"/>
  <c r="CW69" i="8"/>
  <c r="CD70" i="8"/>
  <c r="CD5" i="8"/>
  <c r="CD11" i="8" s="1"/>
  <c r="CW80" i="8"/>
  <c r="CW53" i="8"/>
  <c r="CW19" i="8"/>
  <c r="CW78" i="8"/>
  <c r="H35" i="8"/>
  <c r="H37" i="8" s="1"/>
  <c r="CD37" i="8"/>
  <c r="CW75" i="8"/>
  <c r="CW36" i="8"/>
  <c r="BL21" i="8"/>
  <c r="BL66" i="8"/>
  <c r="F76" i="14"/>
  <c r="F82" i="14" s="1"/>
  <c r="AT26" i="14"/>
  <c r="EK28" i="14"/>
  <c r="F57" i="14"/>
  <c r="F67" i="14"/>
  <c r="F68" i="14" s="1"/>
  <c r="AT68" i="14"/>
  <c r="EK35" i="14"/>
  <c r="AT11" i="14"/>
  <c r="AT12" i="14" s="1"/>
  <c r="EK11" i="14"/>
  <c r="FD5" i="14"/>
  <c r="FD68" i="14"/>
  <c r="DR68" i="14"/>
  <c r="FX26" i="14"/>
  <c r="FX28" i="14"/>
  <c r="FX36" i="14" s="1"/>
  <c r="AT19" i="14"/>
  <c r="EK54" i="14"/>
  <c r="F194" i="14"/>
  <c r="F196" i="14" s="1"/>
  <c r="F27" i="14" s="1"/>
  <c r="F26" i="14"/>
  <c r="AT35" i="14"/>
  <c r="DR61" i="14"/>
  <c r="FX63" i="14"/>
  <c r="AT45" i="14"/>
  <c r="AT54" i="14" s="1"/>
  <c r="BU38" i="8"/>
  <c r="BL47" i="8"/>
  <c r="BL55" i="8" s="1"/>
  <c r="R56" i="8"/>
  <c r="R65" i="8" s="1"/>
  <c r="F52" i="14"/>
  <c r="BU65" i="8"/>
  <c r="CW59" i="8"/>
  <c r="H59" i="8"/>
  <c r="H66" i="8" s="1"/>
  <c r="CD63" i="8"/>
  <c r="BU66" i="8"/>
  <c r="F47" i="14"/>
  <c r="AB25" i="8"/>
  <c r="BC24" i="8"/>
  <c r="BC193" i="8" s="1"/>
  <c r="BC195" i="8" s="1"/>
  <c r="AB30" i="8"/>
  <c r="AB31" i="8" s="1"/>
  <c r="H14" i="8"/>
  <c r="CW54" i="8"/>
  <c r="AK65" i="8"/>
  <c r="AJ65" i="8"/>
  <c r="BL37" i="8"/>
  <c r="R12" i="8"/>
  <c r="AS38" i="8"/>
  <c r="AS85" i="8" s="1"/>
  <c r="AS88" i="8" s="1"/>
  <c r="AS91" i="8" s="1"/>
  <c r="CV49" i="8"/>
  <c r="BK50" i="8"/>
  <c r="CD30" i="8"/>
  <c r="BC7" i="8"/>
  <c r="CW7" i="8" s="1"/>
  <c r="CC30" i="8"/>
  <c r="CN38" i="8"/>
  <c r="BB7" i="8"/>
  <c r="CV7" i="8" s="1"/>
  <c r="CW33" i="8"/>
  <c r="AJ22" i="8"/>
  <c r="CW14" i="8"/>
  <c r="BC21" i="8"/>
  <c r="BC17" i="8"/>
  <c r="CW27" i="8"/>
  <c r="CW197" i="8" s="1"/>
  <c r="CW199" i="8" s="1"/>
  <c r="BC28" i="8"/>
  <c r="R22" i="8"/>
  <c r="R38" i="8"/>
  <c r="Q12" i="8"/>
  <c r="Q38" i="8"/>
  <c r="Q22" i="8"/>
  <c r="AK31" i="8"/>
  <c r="AB22" i="8"/>
  <c r="AK22" i="8"/>
  <c r="AK38" i="8"/>
  <c r="CV5" i="8"/>
  <c r="BB6" i="8"/>
  <c r="BC63" i="8"/>
  <c r="CW35" i="8"/>
  <c r="BC37" i="8"/>
  <c r="H47" i="8"/>
  <c r="H50" i="8" s="1"/>
  <c r="CV83" i="8"/>
  <c r="G30" i="8"/>
  <c r="G25" i="8"/>
  <c r="BB63" i="8"/>
  <c r="CV74" i="8"/>
  <c r="CW74" i="8"/>
  <c r="CD47" i="8"/>
  <c r="CD50" i="8" s="1"/>
  <c r="BB70" i="8"/>
  <c r="CC47" i="8"/>
  <c r="CW83" i="8"/>
  <c r="BB28" i="8"/>
  <c r="CV27" i="8"/>
  <c r="CV197" i="8" s="1"/>
  <c r="CV199" i="8" s="1"/>
  <c r="BC47" i="8"/>
  <c r="BC56" i="8" s="1"/>
  <c r="CW44" i="8"/>
  <c r="CV33" i="8"/>
  <c r="H30" i="8"/>
  <c r="H25" i="8"/>
  <c r="BB47" i="8"/>
  <c r="BB56" i="8" s="1"/>
  <c r="CV44" i="8"/>
  <c r="BK56" i="8"/>
  <c r="BK48" i="8"/>
  <c r="BK52" i="8"/>
  <c r="BK55" i="8"/>
  <c r="G6" i="8"/>
  <c r="G11" i="8"/>
  <c r="G12" i="8" s="1"/>
  <c r="CW49" i="8"/>
  <c r="CN31" i="8"/>
  <c r="G21" i="8"/>
  <c r="G17" i="8"/>
  <c r="H11" i="8"/>
  <c r="H12" i="8" s="1"/>
  <c r="H6" i="8"/>
  <c r="BC6" i="8"/>
  <c r="H15" i="8" l="1"/>
  <c r="H17" i="8" s="1"/>
  <c r="CM38" i="8"/>
  <c r="CM72" i="8" s="1"/>
  <c r="AT28" i="14"/>
  <c r="AT29" i="14" s="1"/>
  <c r="CF83" i="14"/>
  <c r="CF86" i="14" s="1"/>
  <c r="CF89" i="14" s="1"/>
  <c r="CF70" i="14"/>
  <c r="CY9" i="14"/>
  <c r="GQ9" i="14" s="1"/>
  <c r="CW84" i="8"/>
  <c r="CV84" i="8"/>
  <c r="FD82" i="14"/>
  <c r="DR82" i="14"/>
  <c r="AT23" i="14"/>
  <c r="BT72" i="8"/>
  <c r="BT77" i="8" s="1"/>
  <c r="CC66" i="8"/>
  <c r="GQ33" i="14"/>
  <c r="GQ47" i="14"/>
  <c r="GQ42" i="14"/>
  <c r="CV35" i="8"/>
  <c r="CV37" i="8" s="1"/>
  <c r="GQ14" i="14"/>
  <c r="CV61" i="8"/>
  <c r="CV63" i="8" s="1"/>
  <c r="BM36" i="14"/>
  <c r="BM37" i="14" s="1"/>
  <c r="BM39" i="14" s="1"/>
  <c r="CC38" i="8"/>
  <c r="Z36" i="14"/>
  <c r="Z37" i="14" s="1"/>
  <c r="Z39" i="14" s="1"/>
  <c r="AT61" i="14"/>
  <c r="AT63" i="14" s="1"/>
  <c r="GQ25" i="14"/>
  <c r="GQ194" i="14" s="1"/>
  <c r="GQ196" i="14" s="1"/>
  <c r="CY66" i="14"/>
  <c r="GQ66" i="14" s="1"/>
  <c r="GQ68" i="14" s="1"/>
  <c r="CV68" i="8"/>
  <c r="CV70" i="8" s="1"/>
  <c r="BB26" i="8"/>
  <c r="BC26" i="8"/>
  <c r="AJ38" i="8"/>
  <c r="AJ85" i="8" s="1"/>
  <c r="EK36" i="14"/>
  <c r="DR35" i="14"/>
  <c r="G66" i="8"/>
  <c r="EK61" i="14"/>
  <c r="EK62" i="14" s="1"/>
  <c r="DR19" i="14"/>
  <c r="CY22" i="14"/>
  <c r="CY190" i="14" s="1"/>
  <c r="CY192" i="14" s="1"/>
  <c r="BB21" i="8"/>
  <c r="BB22" i="8" s="1"/>
  <c r="CY19" i="14"/>
  <c r="BB25" i="8"/>
  <c r="CV24" i="8"/>
  <c r="CV193" i="8" s="1"/>
  <c r="CV195" i="8" s="1"/>
  <c r="BB30" i="8"/>
  <c r="BB31" i="8" s="1"/>
  <c r="CV14" i="8"/>
  <c r="CV21" i="8" s="1"/>
  <c r="Z54" i="14"/>
  <c r="Z63" i="14" s="1"/>
  <c r="CY54" i="14"/>
  <c r="AA38" i="8"/>
  <c r="AA72" i="8" s="1"/>
  <c r="AA77" i="8" s="1"/>
  <c r="BL38" i="8"/>
  <c r="CW68" i="8"/>
  <c r="CW70" i="8" s="1"/>
  <c r="AK72" i="8"/>
  <c r="AK77" i="8" s="1"/>
  <c r="BK65" i="8"/>
  <c r="BK72" i="8" s="1"/>
  <c r="BK77" i="8" s="1"/>
  <c r="BL56" i="8"/>
  <c r="BL65" i="8" s="1"/>
  <c r="G47" i="8"/>
  <c r="G50" i="8" s="1"/>
  <c r="AB38" i="8"/>
  <c r="AB72" i="8" s="1"/>
  <c r="AB77" i="8" s="1"/>
  <c r="CW5" i="8"/>
  <c r="CW6" i="8" s="1"/>
  <c r="CD38" i="8"/>
  <c r="BL52" i="8"/>
  <c r="CW37" i="8"/>
  <c r="H21" i="8"/>
  <c r="H22" i="8" s="1"/>
  <c r="F14" i="14"/>
  <c r="F33" i="14"/>
  <c r="F35" i="14" s="1"/>
  <c r="DR64" i="14"/>
  <c r="DR45" i="14"/>
  <c r="FD28" i="14"/>
  <c r="F5" i="14"/>
  <c r="FX29" i="14"/>
  <c r="CY27" i="14"/>
  <c r="CY26" i="14"/>
  <c r="FD61" i="14"/>
  <c r="GQ61" i="14"/>
  <c r="CY61" i="14"/>
  <c r="F59" i="14"/>
  <c r="F61" i="14" s="1"/>
  <c r="F42" i="14"/>
  <c r="CY35" i="14"/>
  <c r="FD11" i="14"/>
  <c r="GQ5" i="14"/>
  <c r="EK64" i="14"/>
  <c r="AT20" i="14"/>
  <c r="BU72" i="8"/>
  <c r="BL48" i="8"/>
  <c r="BL50" i="8"/>
  <c r="CW61" i="8"/>
  <c r="CW63" i="8" s="1"/>
  <c r="BU85" i="8"/>
  <c r="BU87" i="8" s="1"/>
  <c r="CD66" i="8"/>
  <c r="CW24" i="8"/>
  <c r="CW193" i="8" s="1"/>
  <c r="CW195" i="8" s="1"/>
  <c r="BC30" i="8"/>
  <c r="BC31" i="8" s="1"/>
  <c r="BC25" i="8"/>
  <c r="CV28" i="8"/>
  <c r="CV29" i="8"/>
  <c r="CW28" i="8"/>
  <c r="CW29" i="8"/>
  <c r="AT85" i="8"/>
  <c r="AT88" i="8" s="1"/>
  <c r="AT91" i="8" s="1"/>
  <c r="AS72" i="8"/>
  <c r="BB65" i="8"/>
  <c r="BB11" i="8"/>
  <c r="BB12" i="8" s="1"/>
  <c r="BC11" i="8"/>
  <c r="BC12" i="8" s="1"/>
  <c r="R72" i="8"/>
  <c r="Q72" i="8"/>
  <c r="CN39" i="8"/>
  <c r="CN41" i="8" s="1"/>
  <c r="CN72" i="8"/>
  <c r="CN85" i="8"/>
  <c r="CN87" i="8" s="1"/>
  <c r="G31" i="8"/>
  <c r="BK57" i="8"/>
  <c r="CW47" i="8"/>
  <c r="CW50" i="8" s="1"/>
  <c r="CC48" i="8"/>
  <c r="CC56" i="8"/>
  <c r="CC65" i="8" s="1"/>
  <c r="CC52" i="8"/>
  <c r="CV47" i="8"/>
  <c r="BC65" i="8"/>
  <c r="H48" i="8"/>
  <c r="H56" i="8"/>
  <c r="H65" i="8" s="1"/>
  <c r="H52" i="8"/>
  <c r="CV6" i="8"/>
  <c r="CV11" i="8"/>
  <c r="CV12" i="8" s="1"/>
  <c r="CC50" i="8"/>
  <c r="BC22" i="8"/>
  <c r="BT87" i="8"/>
  <c r="BT88" i="8"/>
  <c r="G22" i="8"/>
  <c r="G38" i="8"/>
  <c r="H31" i="8"/>
  <c r="CW17" i="8"/>
  <c r="CW21" i="8"/>
  <c r="Q85" i="8"/>
  <c r="Q39" i="8"/>
  <c r="R39" i="8"/>
  <c r="R85" i="8"/>
  <c r="CD56" i="8"/>
  <c r="CD65" i="8" s="1"/>
  <c r="CD48" i="8"/>
  <c r="CD52" i="8"/>
  <c r="AK85" i="8"/>
  <c r="AK39" i="8"/>
  <c r="CY11" i="14" l="1"/>
  <c r="CY12" i="14" s="1"/>
  <c r="CM85" i="8"/>
  <c r="CM87" i="8" s="1"/>
  <c r="CM39" i="8"/>
  <c r="CM40" i="8" s="1"/>
  <c r="GQ76" i="14"/>
  <c r="GQ82" i="14" s="1"/>
  <c r="CV66" i="8"/>
  <c r="CC72" i="8"/>
  <c r="CC77" i="8" s="1"/>
  <c r="BM83" i="14"/>
  <c r="BM85" i="14" s="1"/>
  <c r="BM70" i="14"/>
  <c r="BM75" i="14" s="1"/>
  <c r="BM38" i="14"/>
  <c r="Z38" i="14"/>
  <c r="Z70" i="14"/>
  <c r="CY24" i="14"/>
  <c r="GQ22" i="14"/>
  <c r="GQ190" i="14" s="1"/>
  <c r="GQ192" i="14" s="1"/>
  <c r="CY68" i="14"/>
  <c r="FD19" i="14"/>
  <c r="FD35" i="14"/>
  <c r="CW26" i="8"/>
  <c r="CV26" i="8"/>
  <c r="AJ39" i="8"/>
  <c r="AJ41" i="8" s="1"/>
  <c r="AJ72" i="8"/>
  <c r="AJ77" i="8" s="1"/>
  <c r="DR36" i="14"/>
  <c r="EK63" i="14"/>
  <c r="EK83" i="14" s="1"/>
  <c r="CY20" i="14"/>
  <c r="AT36" i="14"/>
  <c r="AT37" i="14" s="1"/>
  <c r="CY28" i="14"/>
  <c r="CY36" i="14" s="1"/>
  <c r="CV30" i="8"/>
  <c r="CV31" i="8" s="1"/>
  <c r="CV25" i="8"/>
  <c r="AA85" i="8"/>
  <c r="AA88" i="8" s="1"/>
  <c r="AA39" i="8"/>
  <c r="AA40" i="8" s="1"/>
  <c r="CV17" i="8"/>
  <c r="Z83" i="14"/>
  <c r="Z85" i="14" s="1"/>
  <c r="CY63" i="14"/>
  <c r="CY23" i="14"/>
  <c r="BL85" i="8"/>
  <c r="BL87" i="8" s="1"/>
  <c r="AB85" i="8"/>
  <c r="AB87" i="8" s="1"/>
  <c r="AB39" i="8"/>
  <c r="AB40" i="8" s="1"/>
  <c r="BL72" i="8"/>
  <c r="BL77" i="8" s="1"/>
  <c r="CW11" i="8"/>
  <c r="CW12" i="8" s="1"/>
  <c r="BK85" i="8"/>
  <c r="BK87" i="8" s="1"/>
  <c r="G52" i="8"/>
  <c r="G56" i="8"/>
  <c r="G65" i="8" s="1"/>
  <c r="G72" i="8" s="1"/>
  <c r="CD72" i="8"/>
  <c r="CD77" i="8" s="1"/>
  <c r="G48" i="8"/>
  <c r="H38" i="8"/>
  <c r="H39" i="8" s="1"/>
  <c r="BL57" i="8"/>
  <c r="BU88" i="8"/>
  <c r="BU91" i="8" s="1"/>
  <c r="BU77" i="8"/>
  <c r="GQ6" i="14"/>
  <c r="GQ11" i="14"/>
  <c r="GQ12" i="14" s="1"/>
  <c r="GQ27" i="14"/>
  <c r="GQ26" i="14"/>
  <c r="F6" i="14"/>
  <c r="F11" i="14"/>
  <c r="F12" i="14" s="1"/>
  <c r="GQ35" i="14"/>
  <c r="FX83" i="14"/>
  <c r="FX37" i="14"/>
  <c r="FX70" i="14"/>
  <c r="GQ16" i="14"/>
  <c r="GQ19" i="14"/>
  <c r="F64" i="14"/>
  <c r="F45" i="14"/>
  <c r="DR53" i="14"/>
  <c r="DR46" i="14"/>
  <c r="DR54" i="14"/>
  <c r="DR63" i="14" s="1"/>
  <c r="DR50" i="14"/>
  <c r="DR48" i="14"/>
  <c r="F16" i="14"/>
  <c r="F19" i="14"/>
  <c r="FD64" i="14"/>
  <c r="FD45" i="14"/>
  <c r="CW66" i="8"/>
  <c r="CW30" i="8"/>
  <c r="CW31" i="8" s="1"/>
  <c r="CW25" i="8"/>
  <c r="CN40" i="8"/>
  <c r="CN88" i="8"/>
  <c r="CN91" i="8" s="1"/>
  <c r="BC38" i="8"/>
  <c r="BC72" i="8" s="1"/>
  <c r="BB38" i="8"/>
  <c r="BB72" i="8" s="1"/>
  <c r="R77" i="8"/>
  <c r="Q77" i="8"/>
  <c r="CC85" i="8"/>
  <c r="CC87" i="8" s="1"/>
  <c r="CW22" i="8"/>
  <c r="AJ87" i="8"/>
  <c r="AJ88" i="8"/>
  <c r="CV48" i="8"/>
  <c r="CV56" i="8"/>
  <c r="CV65" i="8" s="1"/>
  <c r="CV50" i="8"/>
  <c r="CV52" i="8"/>
  <c r="R41" i="8"/>
  <c r="AK87" i="8"/>
  <c r="AK88" i="8"/>
  <c r="BT90" i="8"/>
  <c r="BT91" i="8"/>
  <c r="CV22" i="8"/>
  <c r="R87" i="8"/>
  <c r="R88" i="8"/>
  <c r="AK40" i="8"/>
  <c r="AK41" i="8"/>
  <c r="Q41" i="8"/>
  <c r="CD85" i="8"/>
  <c r="CW48" i="8"/>
  <c r="CW56" i="8"/>
  <c r="CW65" i="8" s="1"/>
  <c r="CW52" i="8"/>
  <c r="G39" i="8"/>
  <c r="Q87" i="8"/>
  <c r="Q88" i="8"/>
  <c r="CM41" i="8" l="1"/>
  <c r="CM88" i="8"/>
  <c r="CM91" i="8" s="1"/>
  <c r="CM92" i="8" s="1"/>
  <c r="BB77" i="8"/>
  <c r="BC77" i="8"/>
  <c r="G77" i="8"/>
  <c r="Z75" i="14"/>
  <c r="BM86" i="14"/>
  <c r="BM88" i="14" s="1"/>
  <c r="FD36" i="14"/>
  <c r="GQ24" i="14"/>
  <c r="AJ40" i="8"/>
  <c r="AB41" i="8"/>
  <c r="AA41" i="8"/>
  <c r="DR70" i="14"/>
  <c r="DR75" i="14" s="1"/>
  <c r="EK70" i="14"/>
  <c r="EK75" i="14" s="1"/>
  <c r="CY29" i="14"/>
  <c r="F36" i="14"/>
  <c r="AA87" i="8"/>
  <c r="CV38" i="8"/>
  <c r="CV72" i="8" s="1"/>
  <c r="Z86" i="14"/>
  <c r="Z89" i="14" s="1"/>
  <c r="Z90" i="14" s="1"/>
  <c r="AT83" i="14"/>
  <c r="AT85" i="14" s="1"/>
  <c r="AT70" i="14"/>
  <c r="AT75" i="14" s="1"/>
  <c r="BL88" i="8"/>
  <c r="BL90" i="8" s="1"/>
  <c r="GQ28" i="14"/>
  <c r="GQ29" i="14" s="1"/>
  <c r="GQ23" i="14"/>
  <c r="AB88" i="8"/>
  <c r="AB91" i="8" s="1"/>
  <c r="AB92" i="8" s="1"/>
  <c r="BK88" i="8"/>
  <c r="BK90" i="8" s="1"/>
  <c r="G85" i="8"/>
  <c r="G87" i="8" s="1"/>
  <c r="BU90" i="8"/>
  <c r="H85" i="8"/>
  <c r="H88" i="8" s="1"/>
  <c r="CW38" i="8"/>
  <c r="CW85" i="8" s="1"/>
  <c r="H72" i="8"/>
  <c r="AT39" i="14"/>
  <c r="AT38" i="14"/>
  <c r="GQ64" i="14"/>
  <c r="GQ45" i="14"/>
  <c r="FX39" i="14"/>
  <c r="FX38" i="14"/>
  <c r="FD50" i="14"/>
  <c r="FD54" i="14"/>
  <c r="FD63" i="14" s="1"/>
  <c r="FD46" i="14"/>
  <c r="FD48" i="14"/>
  <c r="FX86" i="14"/>
  <c r="FX85" i="14"/>
  <c r="DR83" i="14"/>
  <c r="F48" i="14"/>
  <c r="F54" i="14"/>
  <c r="F63" i="14" s="1"/>
  <c r="F46" i="14"/>
  <c r="F50" i="14"/>
  <c r="DR55" i="14"/>
  <c r="F20" i="14"/>
  <c r="GQ20" i="14"/>
  <c r="EK86" i="14"/>
  <c r="EK85" i="14"/>
  <c r="CY83" i="14"/>
  <c r="CY37" i="14"/>
  <c r="CY70" i="14"/>
  <c r="BC85" i="8"/>
  <c r="BC87" i="8" s="1"/>
  <c r="CN90" i="8"/>
  <c r="BC39" i="8"/>
  <c r="BC40" i="8" s="1"/>
  <c r="BB39" i="8"/>
  <c r="BB40" i="8" s="1"/>
  <c r="BB85" i="8"/>
  <c r="BB88" i="8" s="1"/>
  <c r="BT92" i="8"/>
  <c r="BU92" i="8"/>
  <c r="CN92" i="8"/>
  <c r="CC88" i="8"/>
  <c r="CC90" i="8" s="1"/>
  <c r="Q91" i="8"/>
  <c r="Q90" i="8"/>
  <c r="CD87" i="8"/>
  <c r="CD88" i="8"/>
  <c r="H40" i="8"/>
  <c r="H41" i="8"/>
  <c r="AK91" i="8"/>
  <c r="AK92" i="8" s="1"/>
  <c r="AK90" i="8"/>
  <c r="AJ91" i="8"/>
  <c r="AJ92" i="8" s="1"/>
  <c r="AJ90" i="8"/>
  <c r="G41" i="8"/>
  <c r="G40" i="8"/>
  <c r="R91" i="8"/>
  <c r="R90" i="8"/>
  <c r="AA90" i="8"/>
  <c r="AA91" i="8"/>
  <c r="AA92" i="8" s="1"/>
  <c r="CM90" i="8" l="1"/>
  <c r="CV77" i="8"/>
  <c r="CY75" i="14"/>
  <c r="H77" i="8"/>
  <c r="BM89" i="14"/>
  <c r="BM90" i="14" s="1"/>
  <c r="CV85" i="8"/>
  <c r="CV88" i="8" s="1"/>
  <c r="CV90" i="8" s="1"/>
  <c r="CV39" i="8"/>
  <c r="CV41" i="8" s="1"/>
  <c r="GQ36" i="14"/>
  <c r="GQ37" i="14" s="1"/>
  <c r="BL91" i="8"/>
  <c r="H87" i="8"/>
  <c r="Z92" i="14"/>
  <c r="Z118" i="14" s="1"/>
  <c r="Z93" i="14"/>
  <c r="Z88" i="14"/>
  <c r="Z91" i="14"/>
  <c r="Z117" i="14" s="1"/>
  <c r="AT86" i="14"/>
  <c r="AT89" i="14" s="1"/>
  <c r="AT90" i="14" s="1"/>
  <c r="AB90" i="8"/>
  <c r="BK91" i="8"/>
  <c r="G88" i="8"/>
  <c r="G90" i="8" s="1"/>
  <c r="CW39" i="8"/>
  <c r="CW40" i="8" s="1"/>
  <c r="CW72" i="8"/>
  <c r="CY38" i="14"/>
  <c r="CY39" i="14"/>
  <c r="F37" i="14"/>
  <c r="F70" i="14"/>
  <c r="F83" i="14"/>
  <c r="FD83" i="14"/>
  <c r="FD70" i="14"/>
  <c r="FD75" i="14" s="1"/>
  <c r="CY86" i="14"/>
  <c r="CY85" i="14"/>
  <c r="DR86" i="14"/>
  <c r="DR85" i="14"/>
  <c r="GQ48" i="14"/>
  <c r="GQ46" i="14"/>
  <c r="GQ54" i="14"/>
  <c r="GQ63" i="14" s="1"/>
  <c r="GQ50" i="14"/>
  <c r="EK89" i="14"/>
  <c r="EK90" i="14" s="1"/>
  <c r="EK88" i="14"/>
  <c r="FX89" i="14"/>
  <c r="FX90" i="14" s="1"/>
  <c r="FX88" i="14"/>
  <c r="Q94" i="8"/>
  <c r="Q120" i="8" s="1"/>
  <c r="R94" i="8"/>
  <c r="R120" i="8" s="1"/>
  <c r="BC41" i="8"/>
  <c r="BC88" i="8"/>
  <c r="BC90" i="8" s="1"/>
  <c r="BB87" i="8"/>
  <c r="BB41" i="8"/>
  <c r="CC91" i="8"/>
  <c r="CW87" i="8"/>
  <c r="CW88" i="8"/>
  <c r="H91" i="8"/>
  <c r="H90" i="8"/>
  <c r="BB90" i="8"/>
  <c r="BB91" i="8"/>
  <c r="BB94" i="8" s="1"/>
  <c r="BB120" i="8" s="1"/>
  <c r="CD91" i="8"/>
  <c r="CD90" i="8"/>
  <c r="R95" i="8"/>
  <c r="R93" i="8"/>
  <c r="R119" i="8" s="1"/>
  <c r="R92" i="8"/>
  <c r="Q95" i="8"/>
  <c r="Q92" i="8"/>
  <c r="Q93" i="8"/>
  <c r="Q119" i="8" s="1"/>
  <c r="BL92" i="8" l="1"/>
  <c r="BL93" i="8"/>
  <c r="BL119" i="8" s="1"/>
  <c r="CW77" i="8"/>
  <c r="F75" i="14"/>
  <c r="H94" i="8"/>
  <c r="H120" i="8" s="1"/>
  <c r="H98" i="8"/>
  <c r="H106" i="8" s="1"/>
  <c r="CV40" i="8"/>
  <c r="CV91" i="8"/>
  <c r="CV94" i="8" s="1"/>
  <c r="CV120" i="8" s="1"/>
  <c r="CV87" i="8"/>
  <c r="BL94" i="8"/>
  <c r="BL120" i="8" s="1"/>
  <c r="CD92" i="8"/>
  <c r="GQ83" i="14"/>
  <c r="GQ86" i="14" s="1"/>
  <c r="AT88" i="14"/>
  <c r="CC92" i="8"/>
  <c r="BK92" i="8"/>
  <c r="BK93" i="8"/>
  <c r="BK119" i="8" s="1"/>
  <c r="G91" i="8"/>
  <c r="BK94" i="8"/>
  <c r="BK120" i="8" s="1"/>
  <c r="CW41" i="8"/>
  <c r="GQ70" i="14"/>
  <c r="GQ39" i="14"/>
  <c r="GQ38" i="14"/>
  <c r="CY89" i="14"/>
  <c r="CY88" i="14"/>
  <c r="FD86" i="14"/>
  <c r="FD85" i="14"/>
  <c r="F86" i="14"/>
  <c r="F85" i="14"/>
  <c r="DR89" i="14"/>
  <c r="DR88" i="14"/>
  <c r="F39" i="14"/>
  <c r="F38" i="14"/>
  <c r="BC91" i="8"/>
  <c r="CW90" i="8"/>
  <c r="CW91" i="8"/>
  <c r="CW94" i="8" s="1"/>
  <c r="CW120" i="8" s="1"/>
  <c r="BB93" i="8"/>
  <c r="BB119" i="8" s="1"/>
  <c r="BB92" i="8"/>
  <c r="H93" i="8"/>
  <c r="H119" i="8" s="1"/>
  <c r="H92" i="8"/>
  <c r="GQ75" i="14" l="1"/>
  <c r="G94" i="8"/>
  <c r="G120" i="8" s="1"/>
  <c r="G98" i="8"/>
  <c r="CV93" i="8"/>
  <c r="CV119" i="8" s="1"/>
  <c r="GQ85" i="14"/>
  <c r="CV92" i="8"/>
  <c r="G92" i="8"/>
  <c r="G93" i="8"/>
  <c r="G119" i="8" s="1"/>
  <c r="FD89" i="14"/>
  <c r="FD90" i="14" s="1"/>
  <c r="FD88" i="14"/>
  <c r="CY92" i="14"/>
  <c r="CY118" i="14" s="1"/>
  <c r="CY91" i="14"/>
  <c r="CY117" i="14" s="1"/>
  <c r="CY90" i="14"/>
  <c r="DR91" i="14"/>
  <c r="DR117" i="14" s="1"/>
  <c r="DR92" i="14"/>
  <c r="DR118" i="14" s="1"/>
  <c r="DR90" i="14"/>
  <c r="F89" i="14"/>
  <c r="F96" i="14" s="1"/>
  <c r="F104" i="14" s="1"/>
  <c r="F88" i="14"/>
  <c r="GQ89" i="14"/>
  <c r="GQ88" i="14"/>
  <c r="BC92" i="8"/>
  <c r="BC94" i="8"/>
  <c r="BC120" i="8" s="1"/>
  <c r="BC93" i="8"/>
  <c r="BC119" i="8" s="1"/>
  <c r="CW93" i="8"/>
  <c r="CW119" i="8" s="1"/>
  <c r="CW92" i="8"/>
  <c r="GQ92" i="14" l="1"/>
  <c r="GQ118" i="14" s="1"/>
  <c r="GQ91" i="14"/>
  <c r="GQ117" i="14" s="1"/>
  <c r="GQ90" i="14"/>
  <c r="F92" i="14"/>
  <c r="F118" i="14" s="1"/>
  <c r="F91" i="14"/>
  <c r="F117" i="14" s="1"/>
  <c r="F90" i="14"/>
  <c r="S89" i="8"/>
  <c r="AD88" i="14" l="1"/>
  <c r="J87" i="14"/>
  <c r="J89" i="14" s="1"/>
  <c r="I89" i="8"/>
  <c r="S91" i="8"/>
  <c r="BD89" i="8"/>
  <c r="S90" i="8"/>
  <c r="J88" i="14" l="1"/>
  <c r="DC87" i="14"/>
  <c r="AD89" i="14"/>
  <c r="AD90" i="14" s="1"/>
  <c r="S94" i="8"/>
  <c r="S120" i="8" s="1"/>
  <c r="J96" i="14"/>
  <c r="J104" i="14" s="1"/>
  <c r="J92" i="14"/>
  <c r="J118" i="14" s="1"/>
  <c r="J91" i="14"/>
  <c r="J117" i="14" s="1"/>
  <c r="J90" i="14"/>
  <c r="BD90" i="8"/>
  <c r="BD91" i="8"/>
  <c r="BD94" i="8" s="1"/>
  <c r="BD120" i="8" s="1"/>
  <c r="CX89" i="8"/>
  <c r="S95" i="8"/>
  <c r="S92" i="8"/>
  <c r="S93" i="8"/>
  <c r="S119" i="8" s="1"/>
  <c r="I91" i="8"/>
  <c r="I90" i="8"/>
  <c r="AD92" i="14" l="1"/>
  <c r="AD118" i="14" s="1"/>
  <c r="AD91" i="14"/>
  <c r="AD117" i="14" s="1"/>
  <c r="AD93" i="14"/>
  <c r="GU87" i="14"/>
  <c r="DC89" i="14"/>
  <c r="DC88" i="14"/>
  <c r="I94" i="8"/>
  <c r="I120" i="8" s="1"/>
  <c r="I98" i="8"/>
  <c r="I106" i="8" s="1"/>
  <c r="I93" i="8"/>
  <c r="I119" i="8" s="1"/>
  <c r="I92" i="8"/>
  <c r="CX91" i="8"/>
  <c r="CX94" i="8" s="1"/>
  <c r="CX120" i="8" s="1"/>
  <c r="CX90" i="8"/>
  <c r="BD93" i="8"/>
  <c r="BD119" i="8" s="1"/>
  <c r="BD92" i="8"/>
  <c r="GU88" i="14" l="1"/>
  <c r="GU89" i="14"/>
  <c r="DC90" i="14"/>
  <c r="DC91" i="14"/>
  <c r="DC117" i="14" s="1"/>
  <c r="DC92" i="14"/>
  <c r="DC118" i="14" s="1"/>
  <c r="CX93" i="8"/>
  <c r="CX119" i="8" s="1"/>
  <c r="CX92" i="8"/>
  <c r="GU92" i="14" l="1"/>
  <c r="GU118" i="14" s="1"/>
  <c r="GU90" i="14"/>
  <c r="GU91" i="14"/>
  <c r="GU117" i="14" s="1"/>
  <c r="P40" i="8"/>
  <c r="S40" i="8"/>
  <c r="R40" i="8"/>
  <c r="Q40" i="8"/>
  <c r="S31" i="8"/>
  <c r="S26" i="8"/>
  <c r="P31" i="8"/>
  <c r="P26" i="8"/>
  <c r="R31" i="8"/>
  <c r="R25" i="8"/>
  <c r="R28" i="8"/>
  <c r="R26" i="8"/>
  <c r="Q26" i="8" l="1"/>
  <c r="Q31" i="8"/>
  <c r="P25" i="8"/>
  <c r="S28" i="8"/>
  <c r="Q28" i="8"/>
  <c r="P28" i="8"/>
  <c r="S25" i="8"/>
  <c r="Q25" i="8"/>
  <c r="F22" i="8"/>
  <c r="F17" i="8"/>
  <c r="F8" i="8" l="1"/>
  <c r="AE123" i="14" l="1"/>
  <c r="K123" i="14"/>
  <c r="L16" i="14" l="1"/>
  <c r="L20" i="14"/>
  <c r="AF16" i="14"/>
  <c r="AF20" i="14"/>
  <c r="K16" i="14"/>
  <c r="K20" i="14"/>
  <c r="GC39" i="14"/>
  <c r="AE20" i="14"/>
  <c r="AE16" i="14"/>
  <c r="AE131" i="14"/>
  <c r="K39" i="14" l="1"/>
  <c r="L39" i="14"/>
  <c r="AF39" i="14"/>
  <c r="AF93" i="14"/>
  <c r="AE93" i="14"/>
  <c r="AE39" i="14"/>
  <c r="GV39" i="14"/>
  <c r="GV20" i="14"/>
  <c r="GV16" i="14"/>
  <c r="DD39" i="14"/>
  <c r="DD20" i="14"/>
  <c r="DD16" i="14"/>
  <c r="R124" i="19" l="1"/>
  <c r="R123" i="19" s="1"/>
  <c r="H123" i="19"/>
  <c r="H39" i="19"/>
  <c r="R20" i="19" l="1"/>
  <c r="H16" i="19"/>
  <c r="BC16" i="19"/>
  <c r="CN39" i="19"/>
  <c r="R16" i="19"/>
  <c r="H20" i="19"/>
  <c r="R131" i="19"/>
  <c r="BC20" i="19" l="1"/>
  <c r="BC39" i="19"/>
  <c r="CW20" i="19"/>
  <c r="CW16" i="19"/>
  <c r="CW39" i="19"/>
  <c r="R93" i="19"/>
  <c r="R39" i="19"/>
  <c r="BE5" i="8" l="1"/>
  <c r="BE11" i="8" s="1"/>
  <c r="AV11" i="8"/>
  <c r="AV38" i="8" s="1"/>
  <c r="BE12" i="8" l="1"/>
  <c r="BE38" i="8"/>
  <c r="AV85" i="8"/>
  <c r="AV88" i="8" s="1"/>
  <c r="AV91" i="8" s="1"/>
  <c r="AV72" i="8"/>
  <c r="BE6" i="8"/>
  <c r="CY5" i="8"/>
  <c r="CY11" i="8" l="1"/>
  <c r="CY6" i="8"/>
  <c r="BE72" i="8"/>
  <c r="BE85" i="8"/>
  <c r="BE39" i="8"/>
  <c r="BE77" i="8" l="1"/>
  <c r="BE88" i="8"/>
  <c r="BE87" i="8"/>
  <c r="BE40" i="8"/>
  <c r="BE41" i="8"/>
  <c r="CY12" i="8"/>
  <c r="CY38" i="8"/>
  <c r="CY39" i="8" l="1"/>
  <c r="CY72" i="8"/>
  <c r="CY85" i="8"/>
  <c r="BE91" i="8"/>
  <c r="BE90" i="8"/>
  <c r="CY77" i="8" l="1"/>
  <c r="CY87" i="8"/>
  <c r="CY88" i="8"/>
  <c r="BE93" i="8"/>
  <c r="BE119" i="8" s="1"/>
  <c r="BE92" i="8"/>
  <c r="BE94" i="8"/>
  <c r="BE120" i="8" s="1"/>
  <c r="CY40" i="8"/>
  <c r="CY41" i="8"/>
  <c r="CY91" i="8" l="1"/>
  <c r="CY90" i="8"/>
  <c r="CY94" i="8" l="1"/>
  <c r="CY120" i="8" s="1"/>
  <c r="CY93" i="8"/>
  <c r="CY119" i="8" s="1"/>
  <c r="CY92" i="8"/>
  <c r="T16" i="14"/>
  <c r="HF169" i="14" l="1"/>
  <c r="HF168" i="14" s="1"/>
  <c r="AO169" i="14"/>
  <c r="AO168" i="14" s="1"/>
  <c r="L169" i="21"/>
  <c r="L168" i="21" s="1"/>
  <c r="U168" i="14"/>
  <c r="U174" i="14" s="1"/>
  <c r="M168" i="21" l="1"/>
  <c r="L171" i="21"/>
  <c r="L174" i="21"/>
  <c r="CS169" i="21"/>
  <c r="CS168" i="21" s="1"/>
  <c r="DB169" i="21"/>
  <c r="DB168" i="21" s="1"/>
  <c r="BY169" i="21"/>
  <c r="BY168" i="21" s="1"/>
  <c r="U171" i="14"/>
  <c r="AO169" i="21"/>
  <c r="AO168" i="21" s="1"/>
  <c r="AF169" i="21"/>
  <c r="AF168" i="21" s="1"/>
  <c r="BP169" i="21"/>
  <c r="BP168" i="21" s="1"/>
  <c r="V169" i="21"/>
  <c r="U173" i="14"/>
  <c r="M169" i="21"/>
  <c r="BG169" i="21"/>
  <c r="BG168" i="21" s="1"/>
  <c r="L173" i="21"/>
  <c r="CH169" i="21"/>
  <c r="AX169" i="21"/>
  <c r="AX168" i="21" s="1"/>
  <c r="CH168" i="21" l="1"/>
  <c r="CJ168" i="21" s="1"/>
  <c r="CJ169" i="21"/>
  <c r="V168" i="21"/>
  <c r="W168" i="21" s="1"/>
  <c r="W169" i="21"/>
  <c r="L102" i="21" l="1"/>
  <c r="L104" i="21" s="1"/>
  <c r="M104" i="21" s="1"/>
  <c r="U104" i="14"/>
</calcChain>
</file>

<file path=xl/sharedStrings.xml><?xml version="1.0" encoding="utf-8"?>
<sst xmlns="http://schemas.openxmlformats.org/spreadsheetml/2006/main" count="7253" uniqueCount="252">
  <si>
    <t>Sales Revenue - goods and services</t>
  </si>
  <si>
    <t>Profit share from associates</t>
  </si>
  <si>
    <t>Cost of sales - good and services</t>
  </si>
  <si>
    <t>Interest Expense</t>
  </si>
  <si>
    <t>Foreign currency differences</t>
  </si>
  <si>
    <t>Board of directors allowances</t>
  </si>
  <si>
    <t>Income tax</t>
  </si>
  <si>
    <t xml:space="preserve">Net Profit for the year after tax </t>
  </si>
  <si>
    <t>Non controlling interest</t>
  </si>
  <si>
    <t xml:space="preserve">Net Income </t>
  </si>
  <si>
    <t xml:space="preserve">Total Financing </t>
  </si>
  <si>
    <t>Total Expenses</t>
  </si>
  <si>
    <t>Income From Financing Activities</t>
  </si>
  <si>
    <t>Other Interest Expenses</t>
  </si>
  <si>
    <t>Net Interest Income</t>
  </si>
  <si>
    <t xml:space="preserve">Fee &amp; Commission Income </t>
  </si>
  <si>
    <t>Fee &amp; commission expenses</t>
  </si>
  <si>
    <t>Net Financing Fee &amp; Commission Income</t>
  </si>
  <si>
    <t>Net Revenue from portfolio Transfer</t>
  </si>
  <si>
    <t>Off Balance Sheet Portfolio Management Fee</t>
  </si>
  <si>
    <t>Profit share from Associates</t>
  </si>
  <si>
    <t>Net Sales and cost</t>
  </si>
  <si>
    <t>Financing Operating Income</t>
  </si>
  <si>
    <t>Insurance</t>
  </si>
  <si>
    <t>GWP</t>
  </si>
  <si>
    <t>Provisions of unearned premiums</t>
  </si>
  <si>
    <t>Outward reinsurance premiums</t>
  </si>
  <si>
    <t>Net Claims</t>
  </si>
  <si>
    <t>Net Commissions &amp; Production Costs</t>
  </si>
  <si>
    <t xml:space="preserve">Policies Issuance Revenue </t>
  </si>
  <si>
    <t>Fluctuations Provision</t>
  </si>
  <si>
    <t>Fee Income Insurance</t>
  </si>
  <si>
    <t>Fee Expenses Insurance</t>
  </si>
  <si>
    <t xml:space="preserve">Net Insurance Fee Income </t>
  </si>
  <si>
    <t>Insurance operating income</t>
  </si>
  <si>
    <t>Other operating income</t>
  </si>
  <si>
    <t>Other operating expense</t>
  </si>
  <si>
    <t>Net operating income/expense</t>
  </si>
  <si>
    <t>Depreciation / Amortization</t>
  </si>
  <si>
    <t>Other Expenses</t>
  </si>
  <si>
    <t xml:space="preserve">Marketing Expenses </t>
  </si>
  <si>
    <t>Provisions</t>
  </si>
  <si>
    <t>Other Finance cost - R.O.U</t>
  </si>
  <si>
    <t>EBT</t>
  </si>
  <si>
    <t>Other</t>
  </si>
  <si>
    <t>Total group</t>
  </si>
  <si>
    <t>Securitization Profit / loss</t>
  </si>
  <si>
    <t>Depreciation / amortization</t>
  </si>
  <si>
    <t>Total</t>
  </si>
  <si>
    <t>Securitization</t>
  </si>
  <si>
    <t>Discounting &amp; Sukuk</t>
  </si>
  <si>
    <t>Checker</t>
  </si>
  <si>
    <t>Total New Lending</t>
  </si>
  <si>
    <t>Insurance Brokerage Premiums</t>
  </si>
  <si>
    <t>NIM %</t>
  </si>
  <si>
    <t>Fee Income %</t>
  </si>
  <si>
    <t>Net Revenue From Portfolio Transfer %</t>
  </si>
  <si>
    <t>Off BS NIM %</t>
  </si>
  <si>
    <t>Financing Revenue (mn)</t>
  </si>
  <si>
    <t>Financing Revenue to New Lending %</t>
  </si>
  <si>
    <t>Financing Revenue to Portfolio %</t>
  </si>
  <si>
    <t>NEP %</t>
  </si>
  <si>
    <t>Loss %</t>
  </si>
  <si>
    <t>Commissions &amp; Production %</t>
  </si>
  <si>
    <t>Brokerage Net Commission %</t>
  </si>
  <si>
    <t>Implied Tax Rate %</t>
  </si>
  <si>
    <t>Minorities %</t>
  </si>
  <si>
    <t>Total Transferred Portfolio</t>
  </si>
  <si>
    <t>Transferred Portfolio for Consolidated</t>
  </si>
  <si>
    <t>Insurance Activities</t>
  </si>
  <si>
    <t>Brokerage Activities</t>
  </si>
  <si>
    <t>G&amp;A Expense %</t>
  </si>
  <si>
    <t>Combined %</t>
  </si>
  <si>
    <t>Consolidated P&amp;L</t>
  </si>
  <si>
    <t>Financing Business</t>
  </si>
  <si>
    <t>Financing-Segment Report Note No. (    )</t>
  </si>
  <si>
    <t>Securitization Profit / Loss Note No (   )</t>
  </si>
  <si>
    <t>Total Insurance Business</t>
  </si>
  <si>
    <t>Profit Share From Associates Note No (    )</t>
  </si>
  <si>
    <t>Other Business Lines Note No (    )</t>
  </si>
  <si>
    <t xml:space="preserve">Total Group </t>
  </si>
  <si>
    <t>personnel expenses</t>
  </si>
  <si>
    <t>Insurance Revenue (mn)</t>
  </si>
  <si>
    <t>Insurance Equity</t>
  </si>
  <si>
    <t>CFH Equity After Minorities &amp; OCI</t>
  </si>
  <si>
    <t>Financing Equity</t>
  </si>
  <si>
    <t>ROE %</t>
  </si>
  <si>
    <t>ROA %</t>
  </si>
  <si>
    <t>Revenue from portfolio Transfer</t>
  </si>
  <si>
    <t>Securitization Surplus / Deficit</t>
  </si>
  <si>
    <t>Early payment expense - Sukuk/Discounting</t>
  </si>
  <si>
    <t>Other Interest Income</t>
  </si>
  <si>
    <t>Investment income</t>
  </si>
  <si>
    <t>Underwriting income</t>
  </si>
  <si>
    <t>Net Fee Income %</t>
  </si>
  <si>
    <t>Revenue From Portfolio Transfer %</t>
  </si>
  <si>
    <t>Cost to Income %</t>
  </si>
  <si>
    <t>Associates Portfolio</t>
  </si>
  <si>
    <t xml:space="preserve">Insurance </t>
  </si>
  <si>
    <t xml:space="preserve">Others </t>
  </si>
  <si>
    <t>Notes</t>
  </si>
  <si>
    <t>Promotion &amp; Underwriting Fees</t>
  </si>
  <si>
    <t>Fee Income excluding P&amp;U Fees</t>
  </si>
  <si>
    <t>Fee Income Excluding P&amp;U Fees %</t>
  </si>
  <si>
    <t>Total Operating Income</t>
  </si>
  <si>
    <t>Net Earned Premium</t>
  </si>
  <si>
    <t xml:space="preserve">Balance Sheet Highlights </t>
  </si>
  <si>
    <t xml:space="preserve">Consolidated Equity </t>
  </si>
  <si>
    <t xml:space="preserve">ROE </t>
  </si>
  <si>
    <t xml:space="preserve">Portfolio and Portfolio Under Management </t>
  </si>
  <si>
    <t xml:space="preserve">On Balance Sheet Portfolio </t>
  </si>
  <si>
    <t xml:space="preserve">Sukuk </t>
  </si>
  <si>
    <t xml:space="preserve">Discounting </t>
  </si>
  <si>
    <t xml:space="preserve">JV's </t>
  </si>
  <si>
    <t xml:space="preserve">1) Portfolio </t>
  </si>
  <si>
    <t xml:space="preserve">1) Debt </t>
  </si>
  <si>
    <t xml:space="preserve">On Balance Sheet Debt  </t>
  </si>
  <si>
    <t xml:space="preserve">Total Debt and Off Balance Sheet Liability </t>
  </si>
  <si>
    <t xml:space="preserve">2) Off Balance Sheet Liability </t>
  </si>
  <si>
    <t xml:space="preserve">Debt and off balance sheet liability </t>
  </si>
  <si>
    <t xml:space="preserve">Finance </t>
  </si>
  <si>
    <t xml:space="preserve">Policy Holders rights </t>
  </si>
  <si>
    <t xml:space="preserve">Auto Credit </t>
  </si>
  <si>
    <t xml:space="preserve">Consumer Finance </t>
  </si>
  <si>
    <t xml:space="preserve">Trucks </t>
  </si>
  <si>
    <t xml:space="preserve">Mortgages </t>
  </si>
  <si>
    <t xml:space="preserve">Medical </t>
  </si>
  <si>
    <t>Transferred Portfolio for Associates</t>
  </si>
  <si>
    <t>Reclassification</t>
  </si>
  <si>
    <t>Assets Under Management</t>
  </si>
  <si>
    <t>Associates New Lending</t>
  </si>
  <si>
    <t>Consolidated New Lending</t>
  </si>
  <si>
    <t>New Lending &amp; Transferred Portfolio</t>
  </si>
  <si>
    <t>Commission Expense %</t>
  </si>
  <si>
    <t>Commission Expense Excluding P&amp;U Fees %</t>
  </si>
  <si>
    <t>Fee &amp; Commission Expense</t>
  </si>
  <si>
    <t>Monthly Avg CFH Equity After Minorities &amp; OCI</t>
  </si>
  <si>
    <t>Monthly Avg Financing Equity</t>
  </si>
  <si>
    <t>Monthly Avg Insurance Equity</t>
  </si>
  <si>
    <t>Monthly Average ROE %</t>
  </si>
  <si>
    <t>Money Market Fund</t>
  </si>
  <si>
    <t>Insurance Brokerage # of Policies</t>
  </si>
  <si>
    <t>Insurance Companies</t>
  </si>
  <si>
    <t>Insurance Brokerage</t>
  </si>
  <si>
    <t>Non Life</t>
  </si>
  <si>
    <t>Life</t>
  </si>
  <si>
    <t>Number of Policies</t>
  </si>
  <si>
    <t xml:space="preserve">2) Portfolio Under Management </t>
  </si>
  <si>
    <t xml:space="preserve">Total Portfolio and Portfolio under Management </t>
  </si>
  <si>
    <t xml:space="preserve">Securitization </t>
  </si>
  <si>
    <t>Group share of profit</t>
  </si>
  <si>
    <t>Segment report - 2019</t>
  </si>
  <si>
    <t>Segment report - 2020</t>
  </si>
  <si>
    <t>Segment report - 2021</t>
  </si>
  <si>
    <t>Segment report - 2018</t>
  </si>
  <si>
    <t>Note #</t>
  </si>
  <si>
    <t>48-1</t>
  </si>
  <si>
    <t>48-3</t>
  </si>
  <si>
    <t>48-1&amp;3</t>
  </si>
  <si>
    <t>Net Earned Premuim</t>
  </si>
  <si>
    <t>Segment report - Q3/2020</t>
  </si>
  <si>
    <t>Segment report - Q3/2021</t>
  </si>
  <si>
    <t>Segment report - Q4/2020</t>
  </si>
  <si>
    <t>Segment report - Q4/2021</t>
  </si>
  <si>
    <t>Q3-2020</t>
  </si>
  <si>
    <t>Q4-2020</t>
  </si>
  <si>
    <t>Q3-2021</t>
  </si>
  <si>
    <t>Q4-2021</t>
  </si>
  <si>
    <t>Group share of profite</t>
  </si>
  <si>
    <t>Segment report - Q1/2021</t>
  </si>
  <si>
    <t>Segmant report - Q1/2021</t>
  </si>
  <si>
    <t>Segment report - Q1/2022</t>
  </si>
  <si>
    <t>Q1-2021</t>
  </si>
  <si>
    <t>Q1-2022</t>
  </si>
  <si>
    <t>Segment report - 2022</t>
  </si>
  <si>
    <t>Working Capital Financing</t>
  </si>
  <si>
    <t>Life Weight</t>
  </si>
  <si>
    <t>Non Life Weight</t>
  </si>
  <si>
    <t>Adjusted Net Income</t>
  </si>
  <si>
    <t>Net Income</t>
  </si>
  <si>
    <t>Segment report - Q2/2022</t>
  </si>
  <si>
    <t>Segment report - Q2/2021</t>
  </si>
  <si>
    <t>Q2-2021</t>
  </si>
  <si>
    <t>Q2-2022</t>
  </si>
  <si>
    <t>Segment report - H1/2021</t>
  </si>
  <si>
    <t>Segment report - H1/2022</t>
  </si>
  <si>
    <t>H1-2021</t>
  </si>
  <si>
    <t>H1-2022</t>
  </si>
  <si>
    <t>%</t>
  </si>
  <si>
    <t>Expected Credit loss Provision</t>
  </si>
  <si>
    <t>Segment report - Q3/2022</t>
  </si>
  <si>
    <t>Q3-2022</t>
  </si>
  <si>
    <t>9M-2021</t>
  </si>
  <si>
    <t>9M-2022</t>
  </si>
  <si>
    <t>Net effect of new Rent standard</t>
  </si>
  <si>
    <t>Q4-2022</t>
  </si>
  <si>
    <t>ESOP</t>
  </si>
  <si>
    <t>Brokerage Equity</t>
  </si>
  <si>
    <t>Monthly Avg Brokerage Equity</t>
  </si>
  <si>
    <t>Tech Investments</t>
  </si>
  <si>
    <t>Segment report - Q1/2023</t>
  </si>
  <si>
    <t>Q1-2023</t>
  </si>
  <si>
    <t>Promotion &amp; Underwriting Income</t>
  </si>
  <si>
    <t>Fee Income excluding P&amp;U Income</t>
  </si>
  <si>
    <t>Segment report - Q2/2023</t>
  </si>
  <si>
    <t>Q2-2023</t>
  </si>
  <si>
    <t>Segment report - H1/2023</t>
  </si>
  <si>
    <t>H1-2023</t>
  </si>
  <si>
    <t>Wasla, MCS, MCE</t>
  </si>
  <si>
    <t xml:space="preserve">Debt and Off-Balance Sheet Liability </t>
  </si>
  <si>
    <t>Segment report - Q3/2023</t>
  </si>
  <si>
    <t>Q3-2023</t>
  </si>
  <si>
    <t>9M-2023</t>
  </si>
  <si>
    <t>Segment report - 2023</t>
  </si>
  <si>
    <t>Q4-2023</t>
  </si>
  <si>
    <t>Segment report - Q4/2022</t>
  </si>
  <si>
    <t>Segment report - Q4/2023</t>
  </si>
  <si>
    <t>Special provision</t>
  </si>
  <si>
    <t>Non-recurring marketing expense</t>
  </si>
  <si>
    <t>Tax adjustments</t>
  </si>
  <si>
    <t>Capital Gain</t>
  </si>
  <si>
    <t>Non-recurring sale of assets post tax</t>
  </si>
  <si>
    <t>Segment report - Q1/2024</t>
  </si>
  <si>
    <t>Q1-2024</t>
  </si>
  <si>
    <t>Segment report - Q2/2024</t>
  </si>
  <si>
    <t>Segment report - H1/2024</t>
  </si>
  <si>
    <t>Q2-2024</t>
  </si>
  <si>
    <t>H1-2024</t>
  </si>
  <si>
    <t>Segment report - Q3/2024</t>
  </si>
  <si>
    <t>Q3-2024</t>
  </si>
  <si>
    <t>9M-2024</t>
  </si>
  <si>
    <t xml:space="preserve">Financing </t>
  </si>
  <si>
    <t>Dividends</t>
  </si>
  <si>
    <t>Segment report - 2024</t>
  </si>
  <si>
    <t>Q4-2024</t>
  </si>
  <si>
    <t>Segment report - Q4/2024</t>
  </si>
  <si>
    <t>FY-24 vs. FY-23</t>
  </si>
  <si>
    <t>Segment report - Q1/2025</t>
  </si>
  <si>
    <t>Q1-2025</t>
  </si>
  <si>
    <t>Q1-25 ws. Q1-24</t>
  </si>
  <si>
    <t>Insurance Service Expenses</t>
  </si>
  <si>
    <t>Surplus (deficit) of insurance activity</t>
  </si>
  <si>
    <t>Reinsurance expenses</t>
  </si>
  <si>
    <t>Reinsurance revenue</t>
  </si>
  <si>
    <t>Surplus (deficit) of reinsurance activity</t>
  </si>
  <si>
    <t>Net Insurance Financing Income (Expenses)</t>
  </si>
  <si>
    <t>Net Reinsurance Financing Income (Expenses)</t>
  </si>
  <si>
    <t>Insurance Activity Surplus (Deficit)</t>
  </si>
  <si>
    <t>Reinsurance Activity Surplus (Deficit)</t>
  </si>
  <si>
    <t>Financing-'Segment IFRS17' Report Note No. (    )</t>
  </si>
  <si>
    <t>Insurance Revenue</t>
  </si>
  <si>
    <t>Q4-24 ws. Q4-23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</si>
</sst>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_);_(* \(#,##0.0\);_(* &quot;-&quot;??_);_(@_)"/>
    <numFmt numFmtId="167" formatCode="_-* #,##0.00_-;_-* #,##0.00\-;_-* &quot;-&quot;??_-;_-@_-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i/>
      <sz val="10"/>
      <color theme="4" tint="-0.249977111117893"/>
      <name val="Calibri"/>
      <family val="2"/>
      <scheme val="minor"/>
    </font>
    <font>
      <sz val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i/>
      <u/>
      <sz val="10"/>
      <color rgb="FFFF0000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Arabic Transparent"/>
    </font>
    <font>
      <sz val="11"/>
      <color theme="1"/>
      <name val="Aptos"/>
      <family val="2"/>
    </font>
    <font>
      <sz val="11"/>
      <name val="Calibri"/>
      <family val="2"/>
      <scheme val="minor"/>
    </font>
    <font>
      <sz val="11"/>
      <color theme="1"/>
      <name val="Simplified Arabic"/>
      <family val="1"/>
      <charset val="178"/>
    </font>
    <font>
      <b/>
      <u val="singleAccounting"/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</cellStyleXfs>
  <cellXfs count="288">
    <xf numFmtId="0" fontId="0" fillId="0" borderId="0" xfId="0"/>
    <xf numFmtId="43" fontId="0" fillId="0" borderId="0" xfId="1" applyFont="1"/>
    <xf numFmtId="164" fontId="0" fillId="0" borderId="0" xfId="1" applyNumberFormat="1" applyFont="1"/>
    <xf numFmtId="164" fontId="0" fillId="0" borderId="0" xfId="0" applyNumberFormat="1"/>
    <xf numFmtId="164" fontId="0" fillId="2" borderId="0" xfId="1" applyNumberFormat="1" applyFont="1" applyFill="1"/>
    <xf numFmtId="0" fontId="2" fillId="0" borderId="1" xfId="0" applyFont="1" applyBorder="1"/>
    <xf numFmtId="0" fontId="2" fillId="0" borderId="0" xfId="0" applyFont="1"/>
    <xf numFmtId="164" fontId="2" fillId="0" borderId="0" xfId="1" applyNumberFormat="1" applyFont="1" applyBorder="1"/>
    <xf numFmtId="0" fontId="4" fillId="2" borderId="0" xfId="0" applyFont="1" applyFill="1" applyAlignment="1">
      <alignment horizontal="center" vertical="center" wrapText="1"/>
    </xf>
    <xf numFmtId="43" fontId="2" fillId="2" borderId="0" xfId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0" xfId="0" applyFill="1"/>
    <xf numFmtId="43" fontId="0" fillId="0" borderId="0" xfId="0" applyNumberFormat="1"/>
    <xf numFmtId="0" fontId="0" fillId="0" borderId="1" xfId="0" applyBorder="1"/>
    <xf numFmtId="0" fontId="0" fillId="0" borderId="4" xfId="0" applyBorder="1"/>
    <xf numFmtId="164" fontId="0" fillId="0" borderId="0" xfId="1" applyNumberFormat="1" applyFont="1" applyFill="1"/>
    <xf numFmtId="0" fontId="2" fillId="0" borderId="4" xfId="0" applyFont="1" applyBorder="1"/>
    <xf numFmtId="164" fontId="2" fillId="0" borderId="4" xfId="1" applyNumberFormat="1" applyFont="1" applyBorder="1"/>
    <xf numFmtId="164" fontId="7" fillId="0" borderId="1" xfId="1" applyNumberFormat="1" applyFont="1" applyBorder="1"/>
    <xf numFmtId="0" fontId="5" fillId="0" borderId="1" xfId="0" applyFont="1" applyBorder="1"/>
    <xf numFmtId="164" fontId="5" fillId="0" borderId="1" xfId="1" applyNumberFormat="1" applyFont="1" applyBorder="1"/>
    <xf numFmtId="164" fontId="2" fillId="0" borderId="4" xfId="1" applyNumberFormat="1" applyFont="1" applyFill="1" applyBorder="1"/>
    <xf numFmtId="0" fontId="6" fillId="4" borderId="0" xfId="0" applyFont="1" applyFill="1" applyAlignment="1">
      <alignment vertical="center"/>
    </xf>
    <xf numFmtId="164" fontId="0" fillId="0" borderId="4" xfId="1" applyNumberFormat="1" applyFont="1" applyBorder="1"/>
    <xf numFmtId="0" fontId="4" fillId="2" borderId="0" xfId="0" applyFont="1" applyFill="1" applyAlignment="1">
      <alignment horizontal="center" vertical="center"/>
    </xf>
    <xf numFmtId="0" fontId="5" fillId="0" borderId="3" xfId="0" applyFont="1" applyBorder="1"/>
    <xf numFmtId="164" fontId="2" fillId="2" borderId="0" xfId="1" applyNumberFormat="1" applyFont="1" applyFill="1" applyAlignment="1">
      <alignment horizontal="center" vertical="center"/>
    </xf>
    <xf numFmtId="43" fontId="0" fillId="0" borderId="4" xfId="1" applyFont="1" applyBorder="1"/>
    <xf numFmtId="164" fontId="0" fillId="0" borderId="4" xfId="1" applyNumberFormat="1" applyFont="1" applyFill="1" applyBorder="1"/>
    <xf numFmtId="0" fontId="8" fillId="0" borderId="6" xfId="0" applyFont="1" applyBorder="1" applyAlignment="1">
      <alignment horizontal="centerContinuous" vertical="center"/>
    </xf>
    <xf numFmtId="0" fontId="8" fillId="4" borderId="6" xfId="0" applyFont="1" applyFill="1" applyBorder="1" applyAlignment="1">
      <alignment horizontal="left" vertical="center"/>
    </xf>
    <xf numFmtId="0" fontId="8" fillId="4" borderId="6" xfId="0" applyFont="1" applyFill="1" applyBorder="1" applyAlignment="1">
      <alignment horizontal="centerContinuous" vertical="center"/>
    </xf>
    <xf numFmtId="0" fontId="9" fillId="0" borderId="6" xfId="0" applyFont="1" applyBorder="1"/>
    <xf numFmtId="0" fontId="8" fillId="0" borderId="0" xfId="0" applyFont="1" applyAlignment="1">
      <alignment horizontal="centerContinuous" vertical="center"/>
    </xf>
    <xf numFmtId="0" fontId="10" fillId="0" borderId="7" xfId="0" applyFont="1" applyBorder="1" applyAlignment="1">
      <alignment horizontal="right" vertical="center"/>
    </xf>
    <xf numFmtId="0" fontId="10" fillId="2" borderId="7" xfId="0" applyFont="1" applyFill="1" applyBorder="1" applyAlignment="1">
      <alignment horizontal="right" vertical="center"/>
    </xf>
    <xf numFmtId="0" fontId="9" fillId="0" borderId="7" xfId="0" applyFont="1" applyBorder="1" applyAlignment="1">
      <alignment horizontal="right"/>
    </xf>
    <xf numFmtId="0" fontId="10" fillId="0" borderId="0" xfId="0" applyFont="1" applyAlignment="1">
      <alignment horizontal="right" vertical="center"/>
    </xf>
    <xf numFmtId="0" fontId="9" fillId="0" borderId="0" xfId="0" applyFont="1"/>
    <xf numFmtId="0" fontId="11" fillId="0" borderId="0" xfId="0" applyFont="1"/>
    <xf numFmtId="164" fontId="9" fillId="0" borderId="0" xfId="1" applyNumberFormat="1" applyFont="1"/>
    <xf numFmtId="0" fontId="12" fillId="0" borderId="0" xfId="0" applyFont="1"/>
    <xf numFmtId="165" fontId="12" fillId="0" borderId="0" xfId="3" applyNumberFormat="1" applyFont="1" applyFill="1"/>
    <xf numFmtId="164" fontId="12" fillId="0" borderId="0" xfId="1" applyNumberFormat="1" applyFont="1" applyFill="1"/>
    <xf numFmtId="165" fontId="12" fillId="0" borderId="0" xfId="3" applyNumberFormat="1" applyFont="1" applyFill="1" applyBorder="1"/>
    <xf numFmtId="164" fontId="9" fillId="0" borderId="0" xfId="0" applyNumberFormat="1" applyFont="1"/>
    <xf numFmtId="0" fontId="10" fillId="0" borderId="1" xfId="0" applyFont="1" applyBorder="1"/>
    <xf numFmtId="164" fontId="10" fillId="0" borderId="1" xfId="0" applyNumberFormat="1" applyFont="1" applyBorder="1"/>
    <xf numFmtId="0" fontId="10" fillId="0" borderId="0" xfId="0" applyFont="1"/>
    <xf numFmtId="0" fontId="10" fillId="0" borderId="4" xfId="0" applyFont="1" applyBorder="1"/>
    <xf numFmtId="164" fontId="10" fillId="0" borderId="4" xfId="0" applyNumberFormat="1" applyFont="1" applyBorder="1"/>
    <xf numFmtId="164" fontId="10" fillId="0" borderId="4" xfId="1" applyNumberFormat="1" applyFont="1" applyBorder="1"/>
    <xf numFmtId="164" fontId="10" fillId="0" borderId="0" xfId="0" applyNumberFormat="1" applyFont="1"/>
    <xf numFmtId="0" fontId="10" fillId="0" borderId="2" xfId="0" applyFont="1" applyBorder="1"/>
    <xf numFmtId="164" fontId="10" fillId="0" borderId="2" xfId="1" applyNumberFormat="1" applyFont="1" applyBorder="1"/>
    <xf numFmtId="164" fontId="10" fillId="0" borderId="2" xfId="1" applyNumberFormat="1" applyFont="1" applyFill="1" applyBorder="1"/>
    <xf numFmtId="164" fontId="10" fillId="0" borderId="0" xfId="1" applyNumberFormat="1" applyFont="1" applyFill="1" applyBorder="1"/>
    <xf numFmtId="164" fontId="12" fillId="0" borderId="0" xfId="1" applyNumberFormat="1" applyFont="1" applyFill="1" applyBorder="1"/>
    <xf numFmtId="0" fontId="9" fillId="0" borderId="2" xfId="0" applyFont="1" applyBorder="1"/>
    <xf numFmtId="164" fontId="9" fillId="0" borderId="2" xfId="0" applyNumberFormat="1" applyFont="1" applyBorder="1"/>
    <xf numFmtId="0" fontId="9" fillId="0" borderId="3" xfId="0" applyFont="1" applyBorder="1"/>
    <xf numFmtId="164" fontId="9" fillId="0" borderId="3" xfId="0" applyNumberFormat="1" applyFont="1" applyBorder="1"/>
    <xf numFmtId="164" fontId="10" fillId="0" borderId="2" xfId="0" applyNumberFormat="1" applyFont="1" applyBorder="1"/>
    <xf numFmtId="0" fontId="14" fillId="0" borderId="0" xfId="0" applyFont="1"/>
    <xf numFmtId="164" fontId="14" fillId="0" borderId="0" xfId="0" applyNumberFormat="1" applyFont="1"/>
    <xf numFmtId="0" fontId="15" fillId="0" borderId="0" xfId="0" applyFont="1"/>
    <xf numFmtId="164" fontId="10" fillId="0" borderId="0" xfId="1" applyNumberFormat="1" applyFont="1" applyBorder="1"/>
    <xf numFmtId="0" fontId="10" fillId="2" borderId="7" xfId="0" applyFont="1" applyFill="1" applyBorder="1" applyAlignment="1">
      <alignment horizontal="left" vertical="center"/>
    </xf>
    <xf numFmtId="0" fontId="9" fillId="6" borderId="0" xfId="0" applyFont="1" applyFill="1"/>
    <xf numFmtId="0" fontId="13" fillId="6" borderId="0" xfId="0" applyFont="1" applyFill="1"/>
    <xf numFmtId="164" fontId="16" fillId="6" borderId="0" xfId="0" applyNumberFormat="1" applyFont="1" applyFill="1" applyAlignment="1">
      <alignment horizontal="right"/>
    </xf>
    <xf numFmtId="164" fontId="13" fillId="6" borderId="0" xfId="0" applyNumberFormat="1" applyFont="1" applyFill="1" applyAlignment="1">
      <alignment horizontal="right"/>
    </xf>
    <xf numFmtId="164" fontId="16" fillId="0" borderId="0" xfId="0" applyNumberFormat="1" applyFont="1" applyAlignment="1">
      <alignment horizontal="right"/>
    </xf>
    <xf numFmtId="164" fontId="16" fillId="5" borderId="0" xfId="0" applyNumberFormat="1" applyFont="1" applyFill="1" applyAlignment="1">
      <alignment horizontal="right"/>
    </xf>
    <xf numFmtId="164" fontId="13" fillId="0" borderId="0" xfId="0" applyNumberFormat="1" applyFont="1" applyAlignment="1">
      <alignment horizontal="right"/>
    </xf>
    <xf numFmtId="164" fontId="17" fillId="0" borderId="0" xfId="0" applyNumberFormat="1" applyFont="1" applyAlignment="1">
      <alignment horizontal="right"/>
    </xf>
    <xf numFmtId="0" fontId="13" fillId="0" borderId="0" xfId="0" applyFont="1"/>
    <xf numFmtId="164" fontId="17" fillId="0" borderId="5" xfId="0" applyNumberFormat="1" applyFont="1" applyBorder="1" applyAlignment="1">
      <alignment horizontal="right"/>
    </xf>
    <xf numFmtId="164" fontId="9" fillId="0" borderId="0" xfId="1" applyNumberFormat="1" applyFont="1" applyFill="1" applyBorder="1"/>
    <xf numFmtId="164" fontId="10" fillId="0" borderId="5" xfId="1" applyNumberFormat="1" applyFont="1" applyFill="1" applyBorder="1"/>
    <xf numFmtId="164" fontId="10" fillId="0" borderId="5" xfId="1" applyNumberFormat="1" applyFont="1" applyBorder="1"/>
    <xf numFmtId="164" fontId="18" fillId="0" borderId="0" xfId="1" applyNumberFormat="1" applyFont="1"/>
    <xf numFmtId="0" fontId="13" fillId="6" borderId="0" xfId="0" applyFont="1" applyFill="1" applyAlignment="1">
      <alignment horizontal="left"/>
    </xf>
    <xf numFmtId="0" fontId="10" fillId="0" borderId="0" xfId="0" applyFont="1" applyAlignment="1">
      <alignment horizontal="left" vertical="center"/>
    </xf>
    <xf numFmtId="0" fontId="17" fillId="6" borderId="5" xfId="0" applyFont="1" applyFill="1" applyBorder="1"/>
    <xf numFmtId="0" fontId="17" fillId="6" borderId="4" xfId="0" applyFont="1" applyFill="1" applyBorder="1"/>
    <xf numFmtId="0" fontId="10" fillId="6" borderId="4" xfId="0" applyFont="1" applyFill="1" applyBorder="1"/>
    <xf numFmtId="0" fontId="8" fillId="0" borderId="6" xfId="0" applyFont="1" applyBorder="1" applyAlignment="1">
      <alignment horizontal="left" vertical="center"/>
    </xf>
    <xf numFmtId="0" fontId="9" fillId="0" borderId="6" xfId="0" applyFont="1" applyBorder="1" applyAlignment="1">
      <alignment horizontal="left"/>
    </xf>
    <xf numFmtId="0" fontId="8" fillId="0" borderId="0" xfId="0" applyFont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9" fillId="0" borderId="7" xfId="0" applyFont="1" applyBorder="1" applyAlignment="1">
      <alignment horizontal="left"/>
    </xf>
    <xf numFmtId="0" fontId="10" fillId="3" borderId="0" xfId="0" applyFont="1" applyFill="1"/>
    <xf numFmtId="164" fontId="10" fillId="3" borderId="0" xfId="0" applyNumberFormat="1" applyFont="1" applyFill="1"/>
    <xf numFmtId="0" fontId="17" fillId="3" borderId="0" xfId="0" applyFont="1" applyFill="1"/>
    <xf numFmtId="164" fontId="17" fillId="3" borderId="0" xfId="1" applyNumberFormat="1" applyFont="1" applyFill="1"/>
    <xf numFmtId="164" fontId="17" fillId="0" borderId="0" xfId="1" applyNumberFormat="1" applyFont="1" applyFill="1"/>
    <xf numFmtId="164" fontId="17" fillId="0" borderId="0" xfId="1" applyNumberFormat="1" applyFont="1" applyFill="1" applyBorder="1"/>
    <xf numFmtId="164" fontId="9" fillId="0" borderId="0" xfId="0" applyNumberFormat="1" applyFont="1" applyAlignment="1">
      <alignment horizontal="right"/>
    </xf>
    <xf numFmtId="0" fontId="10" fillId="0" borderId="3" xfId="0" applyFont="1" applyBorder="1"/>
    <xf numFmtId="164" fontId="10" fillId="0" borderId="3" xfId="0" applyNumberFormat="1" applyFont="1" applyBorder="1" applyAlignment="1">
      <alignment horizontal="right"/>
    </xf>
    <xf numFmtId="164" fontId="10" fillId="0" borderId="0" xfId="0" applyNumberFormat="1" applyFont="1" applyAlignment="1">
      <alignment horizontal="right"/>
    </xf>
    <xf numFmtId="164" fontId="12" fillId="0" borderId="0" xfId="1" applyNumberFormat="1" applyFont="1"/>
    <xf numFmtId="164" fontId="19" fillId="5" borderId="0" xfId="1" applyNumberFormat="1" applyFont="1" applyFill="1"/>
    <xf numFmtId="164" fontId="16" fillId="5" borderId="0" xfId="1" applyNumberFormat="1" applyFont="1" applyFill="1"/>
    <xf numFmtId="164" fontId="16" fillId="5" borderId="0" xfId="1" applyNumberFormat="1" applyFont="1" applyFill="1" applyBorder="1"/>
    <xf numFmtId="0" fontId="17" fillId="0" borderId="4" xfId="0" applyFont="1" applyBorder="1"/>
    <xf numFmtId="164" fontId="13" fillId="0" borderId="4" xfId="0" applyNumberFormat="1" applyFont="1" applyBorder="1" applyAlignment="1">
      <alignment horizontal="right"/>
    </xf>
    <xf numFmtId="0" fontId="17" fillId="0" borderId="0" xfId="0" applyFont="1"/>
    <xf numFmtId="164" fontId="17" fillId="0" borderId="5" xfId="1" applyNumberFormat="1" applyFont="1" applyBorder="1"/>
    <xf numFmtId="164" fontId="0" fillId="0" borderId="0" xfId="1" applyNumberFormat="1" applyFont="1" applyBorder="1"/>
    <xf numFmtId="165" fontId="9" fillId="0" borderId="0" xfId="0" applyNumberFormat="1" applyFont="1"/>
    <xf numFmtId="0" fontId="13" fillId="6" borderId="4" xfId="0" applyFont="1" applyFill="1" applyBorder="1"/>
    <xf numFmtId="164" fontId="9" fillId="0" borderId="4" xfId="0" applyNumberFormat="1" applyFont="1" applyBorder="1"/>
    <xf numFmtId="0" fontId="11" fillId="0" borderId="0" xfId="0" applyFont="1" applyAlignment="1">
      <alignment horizontal="left"/>
    </xf>
    <xf numFmtId="17" fontId="9" fillId="0" borderId="0" xfId="0" applyNumberFormat="1" applyFont="1" applyAlignment="1">
      <alignment horizontal="left"/>
    </xf>
    <xf numFmtId="0" fontId="12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0" fillId="0" borderId="1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4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3" xfId="0" applyFont="1" applyBorder="1" applyAlignment="1">
      <alignment horizontal="left"/>
    </xf>
    <xf numFmtId="0" fontId="17" fillId="3" borderId="0" xfId="0" applyFont="1" applyFill="1" applyAlignment="1">
      <alignment horizontal="left"/>
    </xf>
    <xf numFmtId="0" fontId="10" fillId="3" borderId="0" xfId="0" applyFont="1" applyFill="1" applyAlignment="1">
      <alignment horizontal="left"/>
    </xf>
    <xf numFmtId="0" fontId="14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7" fillId="6" borderId="4" xfId="0" applyFont="1" applyFill="1" applyBorder="1" applyAlignment="1">
      <alignment horizontal="left"/>
    </xf>
    <xf numFmtId="0" fontId="10" fillId="6" borderId="4" xfId="0" applyFont="1" applyFill="1" applyBorder="1" applyAlignment="1">
      <alignment horizontal="left"/>
    </xf>
    <xf numFmtId="0" fontId="17" fillId="0" borderId="0" xfId="0" applyFont="1" applyAlignment="1">
      <alignment horizontal="left"/>
    </xf>
    <xf numFmtId="0" fontId="17" fillId="6" borderId="5" xfId="0" applyFont="1" applyFill="1" applyBorder="1" applyAlignment="1">
      <alignment horizontal="left"/>
    </xf>
    <xf numFmtId="0" fontId="17" fillId="0" borderId="4" xfId="0" applyFont="1" applyBorder="1" applyAlignment="1">
      <alignment horizontal="left"/>
    </xf>
    <xf numFmtId="164" fontId="10" fillId="0" borderId="5" xfId="1" applyNumberFormat="1" applyFont="1" applyFill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13" fillId="6" borderId="4" xfId="0" applyFont="1" applyFill="1" applyBorder="1" applyAlignment="1">
      <alignment horizontal="left"/>
    </xf>
    <xf numFmtId="0" fontId="10" fillId="2" borderId="7" xfId="0" applyFont="1" applyFill="1" applyBorder="1" applyAlignment="1">
      <alignment horizontal="center" vertical="center"/>
    </xf>
    <xf numFmtId="166" fontId="10" fillId="0" borderId="0" xfId="1" applyNumberFormat="1" applyFont="1" applyBorder="1"/>
    <xf numFmtId="9" fontId="10" fillId="0" borderId="0" xfId="3" applyFont="1" applyBorder="1"/>
    <xf numFmtId="9" fontId="9" fillId="0" borderId="0" xfId="3" applyFont="1"/>
    <xf numFmtId="165" fontId="9" fillId="0" borderId="0" xfId="3" applyNumberFormat="1" applyFont="1"/>
    <xf numFmtId="9" fontId="9" fillId="6" borderId="0" xfId="3" applyFont="1" applyFill="1"/>
    <xf numFmtId="0" fontId="6" fillId="4" borderId="0" xfId="0" applyFont="1" applyFill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43" fontId="0" fillId="2" borderId="0" xfId="1" applyFont="1" applyFill="1"/>
    <xf numFmtId="0" fontId="0" fillId="0" borderId="0" xfId="0" applyAlignment="1">
      <alignment wrapText="1"/>
    </xf>
    <xf numFmtId="0" fontId="8" fillId="0" borderId="6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18" fillId="0" borderId="0" xfId="1" applyNumberFormat="1" applyFont="1" applyFill="1"/>
    <xf numFmtId="43" fontId="2" fillId="0" borderId="4" xfId="1" applyFont="1" applyBorder="1"/>
    <xf numFmtId="43" fontId="2" fillId="0" borderId="4" xfId="0" applyNumberFormat="1" applyFont="1" applyBorder="1"/>
    <xf numFmtId="165" fontId="10" fillId="0" borderId="0" xfId="3" applyNumberFormat="1" applyFont="1" applyBorder="1"/>
    <xf numFmtId="9" fontId="10" fillId="0" borderId="2" xfId="3" applyFont="1" applyFill="1" applyBorder="1"/>
    <xf numFmtId="9" fontId="10" fillId="0" borderId="0" xfId="3" applyFont="1" applyFill="1"/>
    <xf numFmtId="165" fontId="10" fillId="0" borderId="1" xfId="3" applyNumberFormat="1" applyFont="1" applyFill="1" applyBorder="1"/>
    <xf numFmtId="164" fontId="16" fillId="0" borderId="0" xfId="1" applyNumberFormat="1" applyFont="1" applyFill="1"/>
    <xf numFmtId="164" fontId="16" fillId="0" borderId="0" xfId="1" applyNumberFormat="1" applyFont="1" applyFill="1" applyBorder="1"/>
    <xf numFmtId="9" fontId="16" fillId="0" borderId="0" xfId="3" applyFont="1" applyFill="1" applyBorder="1"/>
    <xf numFmtId="164" fontId="10" fillId="2" borderId="7" xfId="0" applyNumberFormat="1" applyFont="1" applyFill="1" applyBorder="1" applyAlignment="1">
      <alignment horizontal="right" vertical="center"/>
    </xf>
    <xf numFmtId="0" fontId="13" fillId="6" borderId="2" xfId="0" applyFont="1" applyFill="1" applyBorder="1"/>
    <xf numFmtId="0" fontId="13" fillId="6" borderId="2" xfId="0" applyFont="1" applyFill="1" applyBorder="1" applyAlignment="1">
      <alignment horizontal="left"/>
    </xf>
    <xf numFmtId="164" fontId="13" fillId="0" borderId="2" xfId="0" applyNumberFormat="1" applyFont="1" applyBorder="1" applyAlignment="1">
      <alignment horizontal="right"/>
    </xf>
    <xf numFmtId="164" fontId="9" fillId="0" borderId="2" xfId="1" applyNumberFormat="1" applyFont="1" applyBorder="1"/>
    <xf numFmtId="164" fontId="0" fillId="0" borderId="1" xfId="1" applyNumberFormat="1" applyFont="1" applyBorder="1"/>
    <xf numFmtId="164" fontId="0" fillId="0" borderId="1" xfId="1" applyNumberFormat="1" applyFont="1" applyFill="1" applyBorder="1"/>
    <xf numFmtId="164" fontId="9" fillId="0" borderId="0" xfId="1" applyNumberFormat="1" applyFont="1" applyBorder="1"/>
    <xf numFmtId="164" fontId="13" fillId="0" borderId="0" xfId="1" applyNumberFormat="1" applyFont="1" applyFill="1"/>
    <xf numFmtId="164" fontId="17" fillId="0" borderId="4" xfId="1" applyNumberFormat="1" applyFont="1" applyFill="1" applyBorder="1"/>
    <xf numFmtId="164" fontId="13" fillId="0" borderId="0" xfId="1" applyNumberFormat="1" applyFont="1" applyFill="1" applyBorder="1"/>
    <xf numFmtId="9" fontId="13" fillId="0" borderId="0" xfId="3" applyFont="1" applyFill="1" applyBorder="1"/>
    <xf numFmtId="164" fontId="13" fillId="0" borderId="0" xfId="0" applyNumberFormat="1" applyFont="1"/>
    <xf numFmtId="164" fontId="13" fillId="0" borderId="4" xfId="0" applyNumberFormat="1" applyFont="1" applyBorder="1"/>
    <xf numFmtId="0" fontId="20" fillId="0" borderId="0" xfId="0" applyFont="1"/>
    <xf numFmtId="164" fontId="21" fillId="0" borderId="0" xfId="1" applyNumberFormat="1" applyFont="1" applyFill="1"/>
    <xf numFmtId="165" fontId="10" fillId="0" borderId="0" xfId="0" applyNumberFormat="1" applyFont="1"/>
    <xf numFmtId="9" fontId="8" fillId="4" borderId="6" xfId="3" applyFont="1" applyFill="1" applyBorder="1" applyAlignment="1">
      <alignment horizontal="center" vertical="center"/>
    </xf>
    <xf numFmtId="9" fontId="10" fillId="2" borderId="7" xfId="3" applyFont="1" applyFill="1" applyBorder="1" applyAlignment="1">
      <alignment horizontal="right" vertical="center"/>
    </xf>
    <xf numFmtId="9" fontId="12" fillId="0" borderId="0" xfId="3" applyFont="1" applyFill="1"/>
    <xf numFmtId="9" fontId="10" fillId="0" borderId="1" xfId="3" applyFont="1" applyBorder="1"/>
    <xf numFmtId="9" fontId="11" fillId="0" borderId="0" xfId="3" applyFont="1"/>
    <xf numFmtId="9" fontId="10" fillId="0" borderId="0" xfId="3" applyFont="1"/>
    <xf numFmtId="9" fontId="10" fillId="0" borderId="4" xfId="3" applyFont="1" applyBorder="1"/>
    <xf numFmtId="9" fontId="10" fillId="0" borderId="2" xfId="3" applyFont="1" applyBorder="1"/>
    <xf numFmtId="9" fontId="9" fillId="0" borderId="2" xfId="3" applyFont="1" applyBorder="1"/>
    <xf numFmtId="9" fontId="9" fillId="0" borderId="3" xfId="3" applyFont="1" applyBorder="1"/>
    <xf numFmtId="9" fontId="17" fillId="3" borderId="0" xfId="3" applyFont="1" applyFill="1"/>
    <xf numFmtId="9" fontId="10" fillId="3" borderId="0" xfId="3" applyFont="1" applyFill="1"/>
    <xf numFmtId="9" fontId="14" fillId="0" borderId="0" xfId="3" applyFont="1"/>
    <xf numFmtId="9" fontId="8" fillId="4" borderId="6" xfId="3" applyFont="1" applyFill="1" applyBorder="1" applyAlignment="1">
      <alignment horizontal="centerContinuous" vertical="center"/>
    </xf>
    <xf numFmtId="9" fontId="13" fillId="0" borderId="0" xfId="3" applyFont="1" applyFill="1" applyAlignment="1">
      <alignment horizontal="right"/>
    </xf>
    <xf numFmtId="9" fontId="16" fillId="5" borderId="0" xfId="3" applyFont="1" applyFill="1" applyAlignment="1">
      <alignment horizontal="right"/>
    </xf>
    <xf numFmtId="9" fontId="13" fillId="6" borderId="0" xfId="3" applyFont="1" applyFill="1" applyAlignment="1">
      <alignment horizontal="right"/>
    </xf>
    <xf numFmtId="9" fontId="16" fillId="6" borderId="0" xfId="3" applyFont="1" applyFill="1" applyAlignment="1">
      <alignment horizontal="right"/>
    </xf>
    <xf numFmtId="9" fontId="8" fillId="4" borderId="6" xfId="3" applyFont="1" applyFill="1" applyBorder="1" applyAlignment="1">
      <alignment horizontal="left" vertical="center"/>
    </xf>
    <xf numFmtId="9" fontId="10" fillId="2" borderId="7" xfId="3" applyFont="1" applyFill="1" applyBorder="1" applyAlignment="1">
      <alignment horizontal="left" vertical="center"/>
    </xf>
    <xf numFmtId="9" fontId="13" fillId="0" borderId="4" xfId="3" applyFont="1" applyBorder="1" applyAlignment="1">
      <alignment horizontal="right"/>
    </xf>
    <xf numFmtId="9" fontId="17" fillId="0" borderId="5" xfId="3" applyFont="1" applyFill="1" applyBorder="1" applyAlignment="1">
      <alignment horizontal="right"/>
    </xf>
    <xf numFmtId="9" fontId="21" fillId="0" borderId="0" xfId="3" applyFont="1" applyFill="1"/>
    <xf numFmtId="9" fontId="16" fillId="5" borderId="0" xfId="3" applyFont="1" applyFill="1"/>
    <xf numFmtId="9" fontId="10" fillId="0" borderId="5" xfId="3" applyFont="1" applyBorder="1"/>
    <xf numFmtId="9" fontId="10" fillId="0" borderId="3" xfId="3" applyFont="1" applyFill="1" applyBorder="1" applyAlignment="1">
      <alignment horizontal="right"/>
    </xf>
    <xf numFmtId="9" fontId="16" fillId="0" borderId="0" xfId="3" applyFont="1" applyFill="1" applyBorder="1" applyAlignment="1">
      <alignment horizontal="right"/>
    </xf>
    <xf numFmtId="9" fontId="17" fillId="0" borderId="5" xfId="3" applyFont="1" applyBorder="1"/>
    <xf numFmtId="9" fontId="9" fillId="0" borderId="4" xfId="3" applyFont="1" applyBorder="1"/>
    <xf numFmtId="9" fontId="16" fillId="5" borderId="0" xfId="3" applyFont="1" applyFill="1" applyBorder="1"/>
    <xf numFmtId="9" fontId="9" fillId="0" borderId="0" xfId="3" applyFont="1" applyFill="1"/>
    <xf numFmtId="9" fontId="18" fillId="0" borderId="0" xfId="3" applyFont="1" applyFill="1"/>
    <xf numFmtId="9" fontId="9" fillId="0" borderId="3" xfId="3" applyFont="1" applyFill="1" applyBorder="1"/>
    <xf numFmtId="9" fontId="17" fillId="0" borderId="5" xfId="3" applyFont="1" applyBorder="1" applyAlignment="1">
      <alignment horizontal="right"/>
    </xf>
    <xf numFmtId="164" fontId="9" fillId="0" borderId="0" xfId="3" applyNumberFormat="1" applyFont="1"/>
    <xf numFmtId="164" fontId="16" fillId="0" borderId="0" xfId="3" applyNumberFormat="1" applyFont="1" applyFill="1" applyBorder="1"/>
    <xf numFmtId="164" fontId="9" fillId="0" borderId="0" xfId="1" applyNumberFormat="1" applyFont="1" applyFill="1"/>
    <xf numFmtId="9" fontId="9" fillId="0" borderId="0" xfId="3" applyFont="1" applyBorder="1"/>
    <xf numFmtId="0" fontId="9" fillId="0" borderId="0" xfId="0" applyFont="1" applyAlignment="1">
      <alignment horizontal="right"/>
    </xf>
    <xf numFmtId="0" fontId="8" fillId="4" borderId="6" xfId="0" applyFont="1" applyFill="1" applyBorder="1" applyAlignment="1">
      <alignment horizontal="right" vertical="center"/>
    </xf>
    <xf numFmtId="10" fontId="12" fillId="0" borderId="0" xfId="3" applyNumberFormat="1" applyFont="1" applyFill="1"/>
    <xf numFmtId="164" fontId="2" fillId="0" borderId="4" xfId="0" applyNumberFormat="1" applyFont="1" applyBorder="1"/>
    <xf numFmtId="9" fontId="16" fillId="0" borderId="0" xfId="3" applyFont="1" applyFill="1" applyAlignment="1">
      <alignment horizontal="right"/>
    </xf>
    <xf numFmtId="164" fontId="16" fillId="5" borderId="4" xfId="0" applyNumberFormat="1" applyFont="1" applyFill="1" applyBorder="1" applyAlignment="1">
      <alignment horizontal="right"/>
    </xf>
    <xf numFmtId="9" fontId="16" fillId="5" borderId="4" xfId="3" applyFont="1" applyFill="1" applyBorder="1" applyAlignment="1">
      <alignment horizontal="right"/>
    </xf>
    <xf numFmtId="9" fontId="10" fillId="0" borderId="0" xfId="3" applyFont="1" applyFill="1" applyBorder="1" applyAlignment="1">
      <alignment horizontal="right" vertical="center"/>
    </xf>
    <xf numFmtId="9" fontId="9" fillId="0" borderId="0" xfId="3" applyFont="1" applyFill="1" applyBorder="1"/>
    <xf numFmtId="9" fontId="9" fillId="6" borderId="0" xfId="3" applyFont="1" applyFill="1" applyBorder="1"/>
    <xf numFmtId="43" fontId="0" fillId="0" borderId="1" xfId="0" applyNumberFormat="1" applyBorder="1"/>
    <xf numFmtId="43" fontId="2" fillId="0" borderId="0" xfId="1" applyFont="1" applyBorder="1"/>
    <xf numFmtId="43" fontId="0" fillId="0" borderId="1" xfId="1" applyFont="1" applyBorder="1"/>
    <xf numFmtId="43" fontId="0" fillId="0" borderId="0" xfId="1" applyFont="1" applyBorder="1"/>
    <xf numFmtId="0" fontId="8" fillId="4" borderId="0" xfId="0" applyFont="1" applyFill="1" applyAlignment="1">
      <alignment horizontal="centerContinuous" vertical="center"/>
    </xf>
    <xf numFmtId="164" fontId="10" fillId="0" borderId="0" xfId="3" applyNumberFormat="1" applyFont="1" applyBorder="1"/>
    <xf numFmtId="164" fontId="9" fillId="7" borderId="0" xfId="1" applyNumberFormat="1" applyFont="1" applyFill="1"/>
    <xf numFmtId="9" fontId="11" fillId="0" borderId="0" xfId="3" applyFont="1" applyFill="1"/>
    <xf numFmtId="164" fontId="14" fillId="0" borderId="0" xfId="1" applyNumberFormat="1" applyFont="1"/>
    <xf numFmtId="43" fontId="9" fillId="0" borderId="0" xfId="0" applyNumberFormat="1" applyFont="1"/>
    <xf numFmtId="3" fontId="23" fillId="0" borderId="0" xfId="0" applyNumberFormat="1" applyFont="1"/>
    <xf numFmtId="164" fontId="10" fillId="0" borderId="0" xfId="1" applyNumberFormat="1" applyFont="1"/>
    <xf numFmtId="43" fontId="10" fillId="0" borderId="0" xfId="1" applyFont="1"/>
    <xf numFmtId="3" fontId="24" fillId="0" borderId="0" xfId="0" applyNumberFormat="1" applyFont="1"/>
    <xf numFmtId="9" fontId="24" fillId="0" borderId="0" xfId="3" applyFont="1"/>
    <xf numFmtId="9" fontId="9" fillId="0" borderId="0" xfId="0" applyNumberFormat="1" applyFont="1"/>
    <xf numFmtId="164" fontId="9" fillId="0" borderId="0" xfId="3" applyNumberFormat="1" applyFont="1" applyFill="1"/>
    <xf numFmtId="165" fontId="10" fillId="0" borderId="0" xfId="3" applyNumberFormat="1" applyFont="1" applyFill="1"/>
    <xf numFmtId="164" fontId="11" fillId="0" borderId="0" xfId="3" applyNumberFormat="1" applyFont="1" applyFill="1"/>
    <xf numFmtId="164" fontId="0" fillId="0" borderId="0" xfId="1" applyNumberFormat="1" applyFont="1" applyFill="1" applyBorder="1"/>
    <xf numFmtId="0" fontId="5" fillId="0" borderId="0" xfId="0" applyFont="1"/>
    <xf numFmtId="164" fontId="2" fillId="0" borderId="1" xfId="1" applyNumberFormat="1" applyFont="1" applyBorder="1"/>
    <xf numFmtId="0" fontId="2" fillId="0" borderId="2" xfId="0" applyFont="1" applyBorder="1"/>
    <xf numFmtId="164" fontId="2" fillId="0" borderId="2" xfId="1" applyNumberFormat="1" applyFont="1" applyBorder="1"/>
    <xf numFmtId="164" fontId="0" fillId="0" borderId="2" xfId="1" applyNumberFormat="1" applyFont="1" applyBorder="1"/>
    <xf numFmtId="0" fontId="0" fillId="0" borderId="3" xfId="0" applyBorder="1"/>
    <xf numFmtId="0" fontId="25" fillId="3" borderId="0" xfId="0" applyFont="1" applyFill="1"/>
    <xf numFmtId="164" fontId="25" fillId="3" borderId="0" xfId="1" applyNumberFormat="1" applyFont="1" applyFill="1"/>
    <xf numFmtId="0" fontId="0" fillId="3" borderId="0" xfId="0" applyFill="1"/>
    <xf numFmtId="164" fontId="0" fillId="3" borderId="0" xfId="1" applyNumberFormat="1" applyFont="1" applyFill="1"/>
    <xf numFmtId="164" fontId="0" fillId="3" borderId="0" xfId="1" applyNumberFormat="1" applyFont="1" applyFill="1" applyAlignment="1">
      <alignment readingOrder="1"/>
    </xf>
    <xf numFmtId="43" fontId="0" fillId="0" borderId="0" xfId="1" applyFont="1" applyFill="1" applyBorder="1"/>
    <xf numFmtId="9" fontId="16" fillId="0" borderId="0" xfId="3" applyFont="1" applyAlignment="1">
      <alignment horizontal="right"/>
    </xf>
    <xf numFmtId="9" fontId="13" fillId="0" borderId="0" xfId="3" applyFont="1" applyAlignment="1">
      <alignment horizontal="right"/>
    </xf>
    <xf numFmtId="43" fontId="16" fillId="0" borderId="0" xfId="0" applyNumberFormat="1" applyFont="1" applyAlignment="1">
      <alignment horizontal="right"/>
    </xf>
    <xf numFmtId="165" fontId="10" fillId="0" borderId="0" xfId="3" applyNumberFormat="1" applyFont="1"/>
    <xf numFmtId="164" fontId="26" fillId="0" borderId="0" xfId="1" applyNumberFormat="1" applyFont="1"/>
    <xf numFmtId="164" fontId="5" fillId="0" borderId="0" xfId="1" applyNumberFormat="1" applyFont="1" applyFill="1" applyBorder="1"/>
    <xf numFmtId="164" fontId="9" fillId="0" borderId="2" xfId="1" applyNumberFormat="1" applyFont="1" applyFill="1" applyBorder="1"/>
    <xf numFmtId="9" fontId="9" fillId="0" borderId="2" xfId="3" applyFont="1" applyFill="1" applyBorder="1"/>
    <xf numFmtId="164" fontId="5" fillId="0" borderId="1" xfId="1" applyNumberFormat="1" applyFont="1" applyFill="1" applyBorder="1"/>
    <xf numFmtId="164" fontId="11" fillId="0" borderId="0" xfId="1" applyNumberFormat="1" applyFont="1"/>
    <xf numFmtId="165" fontId="11" fillId="0" borderId="0" xfId="3" applyNumberFormat="1" applyFont="1"/>
    <xf numFmtId="164" fontId="27" fillId="0" borderId="0" xfId="1" applyNumberFormat="1" applyFont="1" applyBorder="1"/>
    <xf numFmtId="0" fontId="6" fillId="4" borderId="0" xfId="0" applyFont="1" applyFill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right" vertical="center"/>
    </xf>
    <xf numFmtId="0" fontId="9" fillId="0" borderId="0" xfId="0" applyFont="1" applyBorder="1"/>
    <xf numFmtId="164" fontId="10" fillId="0" borderId="0" xfId="0" applyNumberFormat="1" applyFont="1" applyBorder="1"/>
    <xf numFmtId="164" fontId="9" fillId="0" borderId="0" xfId="0" applyNumberFormat="1" applyFont="1" applyBorder="1"/>
    <xf numFmtId="0" fontId="14" fillId="0" borderId="0" xfId="0" applyFont="1" applyBorder="1"/>
    <xf numFmtId="0" fontId="8" fillId="0" borderId="0" xfId="0" applyFont="1" applyBorder="1" applyAlignment="1">
      <alignment horizontal="centerContinuous" vertical="center"/>
    </xf>
    <xf numFmtId="0" fontId="9" fillId="6" borderId="0" xfId="0" applyFont="1" applyFill="1" applyBorder="1"/>
    <xf numFmtId="0" fontId="8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164" fontId="13" fillId="0" borderId="0" xfId="0" applyNumberFormat="1" applyFont="1" applyBorder="1" applyAlignment="1">
      <alignment horizontal="right"/>
    </xf>
    <xf numFmtId="164" fontId="17" fillId="0" borderId="0" xfId="0" applyNumberFormat="1" applyFont="1" applyBorder="1" applyAlignment="1">
      <alignment horizontal="right"/>
    </xf>
    <xf numFmtId="164" fontId="10" fillId="0" borderId="0" xfId="0" applyNumberFormat="1" applyFont="1" applyBorder="1" applyAlignment="1">
      <alignment horizontal="right"/>
    </xf>
    <xf numFmtId="164" fontId="9" fillId="0" borderId="0" xfId="0" applyNumberFormat="1" applyFont="1" applyBorder="1" applyAlignment="1">
      <alignment horizontal="right"/>
    </xf>
    <xf numFmtId="164" fontId="16" fillId="0" borderId="0" xfId="0" applyNumberFormat="1" applyFont="1" applyBorder="1" applyAlignment="1">
      <alignment horizontal="right"/>
    </xf>
    <xf numFmtId="0" fontId="9" fillId="0" borderId="0" xfId="0" applyFont="1" applyBorder="1" applyAlignment="1">
      <alignment horizontal="right"/>
    </xf>
    <xf numFmtId="0" fontId="9" fillId="0" borderId="0" xfId="0" applyFont="1" applyBorder="1" applyAlignment="1">
      <alignment horizontal="left"/>
    </xf>
    <xf numFmtId="0" fontId="10" fillId="0" borderId="0" xfId="0" applyFont="1" applyBorder="1"/>
    <xf numFmtId="165" fontId="10" fillId="0" borderId="0" xfId="3" applyNumberFormat="1" applyFont="1" applyFill="1" applyBorder="1"/>
    <xf numFmtId="9" fontId="10" fillId="0" borderId="0" xfId="3" applyFont="1" applyFill="1" applyBorder="1"/>
  </cellXfs>
  <cellStyles count="6">
    <cellStyle name="Comma" xfId="1" builtinId="3"/>
    <cellStyle name="Comma 2" xfId="4" xr:uid="{1EEB3067-60E6-4BCB-B29D-308A7EA5E0B7}"/>
    <cellStyle name="Normal" xfId="0" builtinId="0"/>
    <cellStyle name="Normal 2" xfId="2" xr:uid="{8D8D3333-6486-43D1-999E-EFD7C46BC965}"/>
    <cellStyle name="Normal 2 2 2 2" xfId="5" xr:uid="{E7D44F92-2C64-4726-827E-B302BCBD6928}"/>
    <cellStyle name="Percent" xfId="3" builtinId="5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9FB93-F1E4-4B0C-A0C4-CA1126392DB7}">
  <sheetPr>
    <tabColor theme="9" tint="-0.249977111117893"/>
  </sheetPr>
  <dimension ref="A1:AD608"/>
  <sheetViews>
    <sheetView zoomScaleNormal="100" workbookViewId="0">
      <pane xSplit="1" ySplit="2" topLeftCell="E585" activePane="bottomRight" state="frozen"/>
      <selection activeCell="A613" sqref="A1:XFD1048576"/>
      <selection pane="topRight" activeCell="A613" sqref="A1:XFD1048576"/>
      <selection pane="bottomLeft" activeCell="A613" sqref="A1:XFD1048576"/>
      <selection pane="bottomRight" activeCell="A613" sqref="A1:XFD1048576"/>
    </sheetView>
  </sheetViews>
  <sheetFormatPr defaultRowHeight="14.5" x14ac:dyDescent="0.35"/>
  <cols>
    <col min="1" max="1" width="48.54296875" bestFit="1" customWidth="1"/>
    <col min="2" max="2" width="31.453125" bestFit="1" customWidth="1"/>
    <col min="3" max="3" width="33.81640625" bestFit="1" customWidth="1"/>
    <col min="4" max="4" width="17.81640625" style="2" bestFit="1" customWidth="1"/>
    <col min="5" max="5" width="15" customWidth="1"/>
    <col min="6" max="6" width="48.54296875" bestFit="1" customWidth="1"/>
    <col min="7" max="7" width="31.1796875" bestFit="1" customWidth="1"/>
    <col min="8" max="8" width="33.81640625" bestFit="1" customWidth="1"/>
    <col min="9" max="9" width="17.1796875" bestFit="1" customWidth="1"/>
    <col min="10" max="10" width="15" bestFit="1" customWidth="1"/>
    <col min="11" max="11" width="50.1796875" bestFit="1" customWidth="1"/>
    <col min="12" max="12" width="31.1796875" bestFit="1" customWidth="1"/>
    <col min="13" max="13" width="33.81640625" bestFit="1" customWidth="1"/>
    <col min="14" max="14" width="16.81640625" bestFit="1" customWidth="1"/>
    <col min="15" max="15" width="15" customWidth="1"/>
    <col min="16" max="16" width="48.54296875" bestFit="1" customWidth="1"/>
    <col min="17" max="17" width="31.1796875" bestFit="1" customWidth="1"/>
    <col min="18" max="18" width="33.81640625" bestFit="1" customWidth="1"/>
    <col min="19" max="19" width="17.81640625" bestFit="1" customWidth="1"/>
    <col min="20" max="20" width="15" bestFit="1" customWidth="1"/>
    <col min="21" max="21" width="48.54296875" bestFit="1" customWidth="1"/>
    <col min="22" max="22" width="31.1796875" bestFit="1" customWidth="1"/>
    <col min="23" max="23" width="33.81640625" bestFit="1" customWidth="1"/>
    <col min="24" max="24" width="17.26953125" bestFit="1" customWidth="1"/>
    <col min="25" max="25" width="18.26953125" bestFit="1" customWidth="1"/>
    <col min="26" max="26" width="48.54296875" bestFit="1" customWidth="1"/>
    <col min="27" max="27" width="31.1796875" bestFit="1" customWidth="1"/>
    <col min="28" max="28" width="33.81640625" bestFit="1" customWidth="1"/>
    <col min="29" max="29" width="16.81640625" bestFit="1" customWidth="1"/>
    <col min="30" max="30" width="11" bestFit="1" customWidth="1"/>
  </cols>
  <sheetData>
    <row r="1" spans="1:4" ht="30" customHeight="1" x14ac:dyDescent="0.35">
      <c r="A1" s="267" t="s">
        <v>154</v>
      </c>
      <c r="B1" s="267"/>
      <c r="C1" s="267"/>
      <c r="D1" s="267"/>
    </row>
    <row r="2" spans="1:4" ht="15.5" x14ac:dyDescent="0.35">
      <c r="A2" s="24"/>
      <c r="B2" s="10" t="s">
        <v>46</v>
      </c>
      <c r="C2" s="10" t="s">
        <v>1</v>
      </c>
      <c r="D2" s="10" t="s">
        <v>48</v>
      </c>
    </row>
    <row r="3" spans="1:4" x14ac:dyDescent="0.35">
      <c r="A3" t="s">
        <v>88</v>
      </c>
      <c r="B3" s="1">
        <v>0</v>
      </c>
      <c r="C3" s="15">
        <v>96501444</v>
      </c>
      <c r="D3" s="15">
        <v>96501444</v>
      </c>
    </row>
    <row r="4" spans="1:4" x14ac:dyDescent="0.35">
      <c r="A4" t="s">
        <v>19</v>
      </c>
      <c r="B4" s="1">
        <v>0</v>
      </c>
      <c r="C4" s="15">
        <v>0</v>
      </c>
      <c r="D4" s="15">
        <v>0</v>
      </c>
    </row>
    <row r="5" spans="1:4" x14ac:dyDescent="0.35">
      <c r="A5" t="s">
        <v>89</v>
      </c>
      <c r="B5" s="1">
        <v>0</v>
      </c>
      <c r="C5" s="15">
        <v>0</v>
      </c>
      <c r="D5" s="15">
        <v>0</v>
      </c>
    </row>
    <row r="6" spans="1:4" x14ac:dyDescent="0.35">
      <c r="A6" t="s">
        <v>90</v>
      </c>
      <c r="B6" s="1">
        <v>0</v>
      </c>
      <c r="C6" s="15">
        <v>-233039</v>
      </c>
      <c r="D6" s="15">
        <v>-233039</v>
      </c>
    </row>
    <row r="7" spans="1:4" x14ac:dyDescent="0.35">
      <c r="A7" s="19" t="s">
        <v>18</v>
      </c>
      <c r="B7" s="20">
        <v>0</v>
      </c>
      <c r="C7" s="20">
        <v>96268405</v>
      </c>
      <c r="D7" s="20">
        <v>96268405</v>
      </c>
    </row>
    <row r="8" spans="1:4" x14ac:dyDescent="0.35">
      <c r="B8" s="1"/>
      <c r="C8" s="15"/>
      <c r="D8" s="15"/>
    </row>
    <row r="9" spans="1:4" x14ac:dyDescent="0.35">
      <c r="B9" s="1"/>
      <c r="C9" s="15"/>
      <c r="D9" s="15"/>
    </row>
    <row r="10" spans="1:4" x14ac:dyDescent="0.35">
      <c r="A10" t="s">
        <v>12</v>
      </c>
      <c r="B10" s="1">
        <v>651128424.31999993</v>
      </c>
      <c r="C10" s="15">
        <v>143901012</v>
      </c>
      <c r="D10" s="15">
        <v>795029436.31999993</v>
      </c>
    </row>
    <row r="11" spans="1:4" x14ac:dyDescent="0.35">
      <c r="A11" t="s">
        <v>3</v>
      </c>
      <c r="B11" s="1">
        <v>-496554298.57000005</v>
      </c>
      <c r="C11" s="15">
        <v>-94038029</v>
      </c>
      <c r="D11" s="15">
        <v>-590592327.57000005</v>
      </c>
    </row>
    <row r="12" spans="1:4" x14ac:dyDescent="0.35">
      <c r="A12" t="s">
        <v>91</v>
      </c>
      <c r="B12" s="1">
        <v>69365690.689999998</v>
      </c>
      <c r="C12" s="15">
        <v>5140042</v>
      </c>
      <c r="D12" s="15">
        <v>74505732.689999998</v>
      </c>
    </row>
    <row r="13" spans="1:4" x14ac:dyDescent="0.35">
      <c r="A13" t="s">
        <v>13</v>
      </c>
      <c r="B13" s="1">
        <v>-22541361.050000001</v>
      </c>
      <c r="C13" s="15">
        <v>-3734643</v>
      </c>
      <c r="D13" s="15">
        <v>-26276004.050000001</v>
      </c>
    </row>
    <row r="14" spans="1:4" x14ac:dyDescent="0.35">
      <c r="A14" s="19" t="s">
        <v>14</v>
      </c>
      <c r="B14" s="20">
        <v>201398455.38999987</v>
      </c>
      <c r="C14" s="20">
        <v>51268382</v>
      </c>
      <c r="D14" s="20">
        <v>252666837.38999987</v>
      </c>
    </row>
    <row r="15" spans="1:4" x14ac:dyDescent="0.35">
      <c r="B15" s="12"/>
      <c r="C15" s="15"/>
      <c r="D15" s="15"/>
    </row>
    <row r="16" spans="1:4" x14ac:dyDescent="0.35">
      <c r="B16" s="12"/>
      <c r="C16" s="15"/>
      <c r="D16" s="15"/>
    </row>
    <row r="17" spans="1:4" x14ac:dyDescent="0.35">
      <c r="A17" t="s">
        <v>15</v>
      </c>
      <c r="B17" s="1">
        <v>0</v>
      </c>
      <c r="C17" s="15">
        <v>31445850</v>
      </c>
      <c r="D17" s="15">
        <v>31445850</v>
      </c>
    </row>
    <row r="18" spans="1:4" x14ac:dyDescent="0.35">
      <c r="A18" t="s">
        <v>16</v>
      </c>
      <c r="B18" s="1">
        <v>0</v>
      </c>
      <c r="C18" s="15">
        <v>-12403954</v>
      </c>
      <c r="D18" s="15">
        <v>-12403954</v>
      </c>
    </row>
    <row r="19" spans="1:4" x14ac:dyDescent="0.35">
      <c r="A19" s="19" t="s">
        <v>17</v>
      </c>
      <c r="B19" s="20">
        <v>0</v>
      </c>
      <c r="C19" s="20">
        <v>19041896</v>
      </c>
      <c r="D19" s="20">
        <v>19041896</v>
      </c>
    </row>
    <row r="20" spans="1:4" x14ac:dyDescent="0.35">
      <c r="B20" s="1"/>
      <c r="C20" s="15"/>
      <c r="D20" s="15"/>
    </row>
    <row r="21" spans="1:4" x14ac:dyDescent="0.35">
      <c r="B21" s="1"/>
      <c r="C21" s="15"/>
      <c r="D21" s="15"/>
    </row>
    <row r="22" spans="1:4" x14ac:dyDescent="0.35">
      <c r="A22" s="16" t="s">
        <v>20</v>
      </c>
      <c r="B22" s="27">
        <v>0</v>
      </c>
      <c r="C22" s="28">
        <v>0</v>
      </c>
      <c r="D22" s="21">
        <v>0</v>
      </c>
    </row>
    <row r="23" spans="1:4" x14ac:dyDescent="0.35">
      <c r="B23" s="1"/>
      <c r="C23" s="15"/>
      <c r="D23" s="15"/>
    </row>
    <row r="24" spans="1:4" x14ac:dyDescent="0.35">
      <c r="A24" t="s">
        <v>0</v>
      </c>
      <c r="B24" s="1">
        <v>0</v>
      </c>
      <c r="C24" s="15">
        <v>3383106727</v>
      </c>
      <c r="D24" s="15">
        <v>3383106727</v>
      </c>
    </row>
    <row r="25" spans="1:4" x14ac:dyDescent="0.35">
      <c r="A25" t="s">
        <v>2</v>
      </c>
      <c r="B25" s="1">
        <v>0</v>
      </c>
      <c r="C25" s="15">
        <v>-3377981453</v>
      </c>
      <c r="D25" s="15">
        <v>-3377981453</v>
      </c>
    </row>
    <row r="26" spans="1:4" x14ac:dyDescent="0.35">
      <c r="A26" s="19" t="s">
        <v>21</v>
      </c>
      <c r="B26" s="20">
        <v>0</v>
      </c>
      <c r="C26" s="20">
        <v>5125274</v>
      </c>
      <c r="D26" s="20">
        <v>5125274</v>
      </c>
    </row>
    <row r="27" spans="1:4" x14ac:dyDescent="0.35">
      <c r="B27" s="2"/>
      <c r="C27" s="15"/>
      <c r="D27" s="15"/>
    </row>
    <row r="28" spans="1:4" x14ac:dyDescent="0.35">
      <c r="B28" s="2"/>
      <c r="C28" s="15"/>
      <c r="D28" s="15"/>
    </row>
    <row r="29" spans="1:4" x14ac:dyDescent="0.35">
      <c r="A29" t="s">
        <v>24</v>
      </c>
      <c r="B29" s="1">
        <v>0</v>
      </c>
      <c r="C29" s="15">
        <v>0</v>
      </c>
      <c r="D29" s="15">
        <v>0</v>
      </c>
    </row>
    <row r="30" spans="1:4" x14ac:dyDescent="0.35">
      <c r="A30" t="s">
        <v>25</v>
      </c>
      <c r="B30" s="1">
        <v>0</v>
      </c>
      <c r="C30" s="15">
        <v>0</v>
      </c>
      <c r="D30" s="15">
        <v>0</v>
      </c>
    </row>
    <row r="31" spans="1:4" x14ac:dyDescent="0.35">
      <c r="A31" t="s">
        <v>26</v>
      </c>
      <c r="B31" s="1">
        <v>0</v>
      </c>
      <c r="C31" s="15">
        <v>0</v>
      </c>
      <c r="D31" s="15">
        <v>0</v>
      </c>
    </row>
    <row r="32" spans="1:4" x14ac:dyDescent="0.35">
      <c r="A32" s="19" t="s">
        <v>105</v>
      </c>
      <c r="B32" s="20">
        <v>0</v>
      </c>
      <c r="C32" s="20">
        <v>0</v>
      </c>
      <c r="D32" s="20">
        <v>0</v>
      </c>
    </row>
    <row r="33" spans="1:4" x14ac:dyDescent="0.35">
      <c r="B33" s="2"/>
      <c r="C33" s="15"/>
      <c r="D33" s="15"/>
    </row>
    <row r="34" spans="1:4" x14ac:dyDescent="0.35">
      <c r="B34" s="2"/>
      <c r="C34" s="15"/>
      <c r="D34" s="15"/>
    </row>
    <row r="35" spans="1:4" x14ac:dyDescent="0.35">
      <c r="A35" t="s">
        <v>27</v>
      </c>
      <c r="B35" s="1">
        <v>0</v>
      </c>
      <c r="C35" s="15">
        <v>0</v>
      </c>
      <c r="D35" s="15">
        <v>0</v>
      </c>
    </row>
    <row r="36" spans="1:4" x14ac:dyDescent="0.35">
      <c r="A36" t="s">
        <v>28</v>
      </c>
      <c r="B36" s="1">
        <v>0</v>
      </c>
      <c r="C36" s="15">
        <v>0</v>
      </c>
      <c r="D36" s="15">
        <v>0</v>
      </c>
    </row>
    <row r="37" spans="1:4" x14ac:dyDescent="0.35">
      <c r="A37" t="s">
        <v>29</v>
      </c>
      <c r="B37" s="1">
        <v>0</v>
      </c>
      <c r="C37" s="15">
        <v>0</v>
      </c>
      <c r="D37" s="15">
        <v>0</v>
      </c>
    </row>
    <row r="38" spans="1:4" x14ac:dyDescent="0.35">
      <c r="A38" t="s">
        <v>30</v>
      </c>
      <c r="B38" s="1">
        <v>0</v>
      </c>
      <c r="C38" s="15">
        <v>0</v>
      </c>
      <c r="D38" s="15">
        <v>0</v>
      </c>
    </row>
    <row r="39" spans="1:4" x14ac:dyDescent="0.35">
      <c r="A39" s="19" t="s">
        <v>93</v>
      </c>
      <c r="B39" s="20">
        <v>0</v>
      </c>
      <c r="C39" s="20">
        <v>0</v>
      </c>
      <c r="D39" s="20">
        <v>0</v>
      </c>
    </row>
    <row r="40" spans="1:4" x14ac:dyDescent="0.35">
      <c r="B40" s="2"/>
      <c r="C40" s="15"/>
      <c r="D40" s="15"/>
    </row>
    <row r="41" spans="1:4" x14ac:dyDescent="0.35">
      <c r="B41" s="2"/>
      <c r="C41" s="15"/>
      <c r="D41" s="15"/>
    </row>
    <row r="42" spans="1:4" x14ac:dyDescent="0.35">
      <c r="A42" s="16" t="s">
        <v>92</v>
      </c>
      <c r="B42" s="27">
        <v>0</v>
      </c>
      <c r="C42" s="28">
        <v>0</v>
      </c>
      <c r="D42" s="21">
        <v>0</v>
      </c>
    </row>
    <row r="43" spans="1:4" x14ac:dyDescent="0.35">
      <c r="B43" s="2"/>
      <c r="C43" s="15"/>
      <c r="D43" s="15"/>
    </row>
    <row r="44" spans="1:4" x14ac:dyDescent="0.35">
      <c r="A44" t="s">
        <v>31</v>
      </c>
      <c r="B44" s="1">
        <v>0</v>
      </c>
      <c r="C44" s="15">
        <v>0</v>
      </c>
      <c r="D44" s="15">
        <v>0</v>
      </c>
    </row>
    <row r="45" spans="1:4" x14ac:dyDescent="0.35">
      <c r="A45" t="s">
        <v>32</v>
      </c>
      <c r="B45" s="1">
        <v>0</v>
      </c>
      <c r="C45" s="15">
        <v>0</v>
      </c>
      <c r="D45" s="15">
        <v>0</v>
      </c>
    </row>
    <row r="46" spans="1:4" x14ac:dyDescent="0.35">
      <c r="A46" s="19" t="s">
        <v>33</v>
      </c>
      <c r="B46" s="20">
        <v>0</v>
      </c>
      <c r="C46" s="20">
        <v>0</v>
      </c>
      <c r="D46" s="20">
        <v>0</v>
      </c>
    </row>
    <row r="47" spans="1:4" x14ac:dyDescent="0.35">
      <c r="B47" s="2"/>
      <c r="C47" s="15"/>
      <c r="D47" s="15"/>
    </row>
    <row r="48" spans="1:4" x14ac:dyDescent="0.35">
      <c r="B48" s="2"/>
      <c r="C48" s="15"/>
      <c r="D48" s="15"/>
    </row>
    <row r="49" spans="1:4" x14ac:dyDescent="0.35">
      <c r="A49" t="s">
        <v>35</v>
      </c>
      <c r="B49" s="1">
        <v>0</v>
      </c>
      <c r="C49" s="15">
        <v>131843</v>
      </c>
      <c r="D49" s="15">
        <v>131843</v>
      </c>
    </row>
    <row r="50" spans="1:4" x14ac:dyDescent="0.35">
      <c r="A50" t="s">
        <v>36</v>
      </c>
      <c r="B50" s="1">
        <v>-69261466.75</v>
      </c>
      <c r="C50" s="15">
        <v>-23517887</v>
      </c>
      <c r="D50" s="15">
        <v>-92779353.75</v>
      </c>
    </row>
    <row r="51" spans="1:4" x14ac:dyDescent="0.35">
      <c r="A51" s="19" t="s">
        <v>37</v>
      </c>
      <c r="B51" s="20">
        <v>-69261466.75</v>
      </c>
      <c r="C51" s="20">
        <v>-23386044</v>
      </c>
      <c r="D51" s="20">
        <v>-92647510.75</v>
      </c>
    </row>
    <row r="52" spans="1:4" x14ac:dyDescent="0.35">
      <c r="B52" s="2"/>
      <c r="C52" s="15"/>
      <c r="D52" s="15"/>
    </row>
    <row r="53" spans="1:4" x14ac:dyDescent="0.35">
      <c r="B53" s="2"/>
      <c r="C53" s="15"/>
      <c r="D53" s="15"/>
    </row>
    <row r="54" spans="1:4" x14ac:dyDescent="0.35">
      <c r="A54" t="s">
        <v>38</v>
      </c>
      <c r="B54" s="1">
        <v>0</v>
      </c>
      <c r="C54" s="15">
        <v>0</v>
      </c>
      <c r="D54" s="15">
        <v>0</v>
      </c>
    </row>
    <row r="55" spans="1:4" x14ac:dyDescent="0.35">
      <c r="A55" t="s">
        <v>81</v>
      </c>
      <c r="B55" s="1">
        <v>0</v>
      </c>
      <c r="C55" s="15">
        <v>-2855440</v>
      </c>
      <c r="D55" s="15">
        <v>-2855440</v>
      </c>
    </row>
    <row r="56" spans="1:4" x14ac:dyDescent="0.35">
      <c r="A56" t="s">
        <v>39</v>
      </c>
      <c r="B56" s="1">
        <v>0</v>
      </c>
      <c r="C56" s="15">
        <v>-7672533</v>
      </c>
      <c r="D56" s="15">
        <v>-7672533</v>
      </c>
    </row>
    <row r="57" spans="1:4" x14ac:dyDescent="0.35">
      <c r="A57" t="s">
        <v>40</v>
      </c>
      <c r="B57" s="1">
        <v>0</v>
      </c>
      <c r="C57" s="15">
        <v>0</v>
      </c>
      <c r="D57" s="15">
        <v>0</v>
      </c>
    </row>
    <row r="58" spans="1:4" x14ac:dyDescent="0.35">
      <c r="A58" t="s">
        <v>41</v>
      </c>
      <c r="B58" s="1">
        <v>0</v>
      </c>
      <c r="C58" s="15">
        <v>-22401</v>
      </c>
      <c r="D58" s="15">
        <v>-22401</v>
      </c>
    </row>
    <row r="59" spans="1:4" x14ac:dyDescent="0.35">
      <c r="A59" t="s">
        <v>42</v>
      </c>
      <c r="B59" s="1">
        <v>0</v>
      </c>
      <c r="C59" s="15">
        <v>0</v>
      </c>
      <c r="D59" s="15">
        <v>0</v>
      </c>
    </row>
    <row r="60" spans="1:4" x14ac:dyDescent="0.35">
      <c r="A60" t="s">
        <v>4</v>
      </c>
      <c r="B60" s="1">
        <v>0</v>
      </c>
      <c r="C60" s="15">
        <v>0</v>
      </c>
      <c r="D60" s="15">
        <v>0</v>
      </c>
    </row>
    <row r="61" spans="1:4" x14ac:dyDescent="0.35">
      <c r="A61" t="s">
        <v>5</v>
      </c>
      <c r="B61" s="1">
        <v>0</v>
      </c>
      <c r="C61" s="15">
        <v>0</v>
      </c>
      <c r="D61" s="15">
        <v>0</v>
      </c>
    </row>
    <row r="62" spans="1:4" x14ac:dyDescent="0.35">
      <c r="A62" t="s">
        <v>189</v>
      </c>
      <c r="B62" s="1">
        <v>0</v>
      </c>
      <c r="C62" s="15">
        <v>0</v>
      </c>
      <c r="D62" s="15">
        <v>0</v>
      </c>
    </row>
    <row r="63" spans="1:4" x14ac:dyDescent="0.35">
      <c r="A63" s="19" t="s">
        <v>11</v>
      </c>
      <c r="B63" s="20">
        <v>0</v>
      </c>
      <c r="C63" s="20">
        <v>-10550374</v>
      </c>
      <c r="D63" s="20">
        <v>-10550374</v>
      </c>
    </row>
    <row r="64" spans="1:4" x14ac:dyDescent="0.35">
      <c r="B64" s="2"/>
      <c r="C64" s="15"/>
      <c r="D64" s="15"/>
    </row>
    <row r="65" spans="1:20" x14ac:dyDescent="0.35">
      <c r="B65" s="2"/>
      <c r="C65" s="15"/>
      <c r="D65" s="15"/>
    </row>
    <row r="66" spans="1:20" x14ac:dyDescent="0.35">
      <c r="A66" s="11" t="s">
        <v>43</v>
      </c>
      <c r="B66" s="4">
        <v>132136988.63999987</v>
      </c>
      <c r="C66" s="4">
        <v>137767539</v>
      </c>
      <c r="D66" s="4">
        <v>269904527.63999987</v>
      </c>
    </row>
    <row r="67" spans="1:20" x14ac:dyDescent="0.35">
      <c r="A67" t="s">
        <v>6</v>
      </c>
      <c r="B67" s="1">
        <v>0</v>
      </c>
      <c r="C67" s="15">
        <v>-31987356</v>
      </c>
      <c r="D67" s="15">
        <v>-31987356</v>
      </c>
    </row>
    <row r="68" spans="1:20" x14ac:dyDescent="0.35">
      <c r="A68" s="11" t="s">
        <v>7</v>
      </c>
      <c r="B68" s="4">
        <v>132136988.63999987</v>
      </c>
      <c r="C68" s="4">
        <v>105780183</v>
      </c>
      <c r="D68" s="4">
        <v>237917171.63999987</v>
      </c>
    </row>
    <row r="69" spans="1:20" x14ac:dyDescent="0.35">
      <c r="A69" t="s">
        <v>8</v>
      </c>
      <c r="B69" s="1">
        <v>0</v>
      </c>
      <c r="C69" s="15">
        <v>-54253965.090959996</v>
      </c>
      <c r="D69" s="2">
        <v>-54253965.090959996</v>
      </c>
    </row>
    <row r="70" spans="1:20" x14ac:dyDescent="0.35">
      <c r="A70" s="11" t="s">
        <v>150</v>
      </c>
      <c r="B70" s="4">
        <v>132136988.63999987</v>
      </c>
      <c r="C70" s="4">
        <v>51526217.909040004</v>
      </c>
      <c r="D70" s="4">
        <v>183663206.54903987</v>
      </c>
    </row>
    <row r="71" spans="1:20" x14ac:dyDescent="0.35">
      <c r="B71" s="3">
        <v>0</v>
      </c>
      <c r="C71" s="3">
        <v>0</v>
      </c>
    </row>
    <row r="72" spans="1:20" x14ac:dyDescent="0.35"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6" spans="1:20" ht="18.5" x14ac:dyDescent="0.35">
      <c r="A76" s="267" t="s">
        <v>151</v>
      </c>
      <c r="B76" s="267"/>
      <c r="C76" s="267"/>
      <c r="D76" s="267"/>
    </row>
    <row r="77" spans="1:20" ht="15.5" x14ac:dyDescent="0.35">
      <c r="A77" s="8"/>
      <c r="B77" s="8" t="s">
        <v>89</v>
      </c>
      <c r="C77" s="10" t="s">
        <v>1</v>
      </c>
      <c r="D77" s="26" t="s">
        <v>48</v>
      </c>
    </row>
    <row r="78" spans="1:20" x14ac:dyDescent="0.35">
      <c r="A78" t="s">
        <v>88</v>
      </c>
      <c r="B78" s="2">
        <v>0</v>
      </c>
      <c r="C78" s="2">
        <v>125586841</v>
      </c>
      <c r="D78" s="2">
        <v>125586841</v>
      </c>
    </row>
    <row r="79" spans="1:20" x14ac:dyDescent="0.35">
      <c r="A79" t="s">
        <v>19</v>
      </c>
      <c r="B79" s="2">
        <v>0</v>
      </c>
      <c r="C79" s="2">
        <v>0</v>
      </c>
      <c r="D79" s="2">
        <v>0</v>
      </c>
    </row>
    <row r="80" spans="1:20" x14ac:dyDescent="0.35">
      <c r="A80" t="s">
        <v>89</v>
      </c>
      <c r="B80" s="2">
        <v>0</v>
      </c>
      <c r="C80" s="2">
        <v>0</v>
      </c>
      <c r="D80" s="2">
        <v>0</v>
      </c>
    </row>
    <row r="81" spans="1:4" x14ac:dyDescent="0.35">
      <c r="A81" t="s">
        <v>90</v>
      </c>
      <c r="B81" s="2">
        <v>0</v>
      </c>
      <c r="C81" s="2">
        <v>-76621</v>
      </c>
      <c r="D81" s="2">
        <v>-76621</v>
      </c>
    </row>
    <row r="82" spans="1:4" ht="16" x14ac:dyDescent="0.5">
      <c r="A82" s="5" t="s">
        <v>18</v>
      </c>
      <c r="B82" s="18">
        <v>0</v>
      </c>
      <c r="C82" s="18">
        <v>125510220</v>
      </c>
      <c r="D82" s="18">
        <v>125510220</v>
      </c>
    </row>
    <row r="83" spans="1:4" x14ac:dyDescent="0.35">
      <c r="B83" s="2"/>
      <c r="C83" s="2"/>
    </row>
    <row r="84" spans="1:4" x14ac:dyDescent="0.35">
      <c r="B84" s="2"/>
      <c r="C84" s="2"/>
    </row>
    <row r="85" spans="1:4" x14ac:dyDescent="0.35">
      <c r="A85" t="s">
        <v>12</v>
      </c>
      <c r="B85" s="2">
        <v>782501976</v>
      </c>
      <c r="C85" s="2">
        <v>114920489</v>
      </c>
      <c r="D85" s="2">
        <v>897422465</v>
      </c>
    </row>
    <row r="86" spans="1:4" x14ac:dyDescent="0.35">
      <c r="A86" t="s">
        <v>91</v>
      </c>
      <c r="B86" s="2">
        <v>83575819</v>
      </c>
      <c r="C86" s="2">
        <v>7572791</v>
      </c>
      <c r="D86" s="2">
        <v>91148610</v>
      </c>
    </row>
    <row r="87" spans="1:4" x14ac:dyDescent="0.35">
      <c r="A87" t="s">
        <v>3</v>
      </c>
      <c r="B87" s="2">
        <v>-659507032</v>
      </c>
      <c r="C87" s="2">
        <v>-91198611</v>
      </c>
      <c r="D87" s="2">
        <v>-750705643</v>
      </c>
    </row>
    <row r="88" spans="1:4" x14ac:dyDescent="0.35">
      <c r="A88" t="s">
        <v>13</v>
      </c>
      <c r="B88" s="2">
        <v>-32391623</v>
      </c>
      <c r="C88" s="2">
        <v>-2999256</v>
      </c>
      <c r="D88" s="2">
        <v>-35390879</v>
      </c>
    </row>
    <row r="89" spans="1:4" ht="16" x14ac:dyDescent="0.5">
      <c r="A89" s="5" t="s">
        <v>14</v>
      </c>
      <c r="B89" s="18">
        <v>174179140</v>
      </c>
      <c r="C89" s="18">
        <v>28295413</v>
      </c>
      <c r="D89" s="18">
        <v>202474553</v>
      </c>
    </row>
    <row r="90" spans="1:4" x14ac:dyDescent="0.35">
      <c r="B90" s="2"/>
      <c r="C90" s="2"/>
    </row>
    <row r="91" spans="1:4" x14ac:dyDescent="0.35">
      <c r="B91" s="2"/>
      <c r="C91" s="2"/>
    </row>
    <row r="92" spans="1:4" x14ac:dyDescent="0.35">
      <c r="A92" t="s">
        <v>15</v>
      </c>
      <c r="B92" s="2">
        <v>0</v>
      </c>
      <c r="C92" s="2">
        <v>16265375</v>
      </c>
      <c r="D92" s="2">
        <v>16265375</v>
      </c>
    </row>
    <row r="93" spans="1:4" x14ac:dyDescent="0.35">
      <c r="A93" t="s">
        <v>16</v>
      </c>
      <c r="B93" s="2">
        <v>0</v>
      </c>
      <c r="C93" s="2">
        <v>-6960993</v>
      </c>
      <c r="D93" s="2">
        <v>-6960993</v>
      </c>
    </row>
    <row r="94" spans="1:4" ht="16" x14ac:dyDescent="0.5">
      <c r="A94" s="5" t="s">
        <v>17</v>
      </c>
      <c r="B94" s="18">
        <v>0</v>
      </c>
      <c r="C94" s="18">
        <v>9304382</v>
      </c>
      <c r="D94" s="18">
        <v>9304382</v>
      </c>
    </row>
    <row r="95" spans="1:4" x14ac:dyDescent="0.35">
      <c r="B95" s="2"/>
      <c r="C95" s="2"/>
    </row>
    <row r="96" spans="1:4" x14ac:dyDescent="0.35">
      <c r="B96" s="2"/>
      <c r="C96" s="2"/>
    </row>
    <row r="97" spans="1:4" x14ac:dyDescent="0.35">
      <c r="A97" t="s">
        <v>20</v>
      </c>
      <c r="B97" s="2">
        <v>0</v>
      </c>
      <c r="C97" s="2">
        <v>0</v>
      </c>
      <c r="D97" s="2">
        <v>0</v>
      </c>
    </row>
    <row r="98" spans="1:4" x14ac:dyDescent="0.35">
      <c r="B98" s="2"/>
      <c r="C98" s="2"/>
    </row>
    <row r="99" spans="1:4" x14ac:dyDescent="0.35">
      <c r="A99" t="s">
        <v>0</v>
      </c>
      <c r="B99" s="2">
        <v>0</v>
      </c>
      <c r="C99" s="2">
        <v>1698430521</v>
      </c>
      <c r="D99" s="2">
        <v>1698430521</v>
      </c>
    </row>
    <row r="100" spans="1:4" x14ac:dyDescent="0.35">
      <c r="A100" t="s">
        <v>2</v>
      </c>
      <c r="B100" s="2">
        <v>0</v>
      </c>
      <c r="C100" s="2">
        <v>-1694146224</v>
      </c>
      <c r="D100" s="2">
        <v>-1694146224</v>
      </c>
    </row>
    <row r="101" spans="1:4" ht="16" x14ac:dyDescent="0.5">
      <c r="A101" s="5" t="s">
        <v>21</v>
      </c>
      <c r="B101" s="18">
        <v>0</v>
      </c>
      <c r="C101" s="18">
        <v>4284297</v>
      </c>
      <c r="D101" s="18">
        <v>4284297</v>
      </c>
    </row>
    <row r="102" spans="1:4" x14ac:dyDescent="0.35">
      <c r="B102" s="2"/>
      <c r="C102" s="2"/>
    </row>
    <row r="103" spans="1:4" x14ac:dyDescent="0.35">
      <c r="B103" s="2"/>
      <c r="C103" s="2"/>
    </row>
    <row r="104" spans="1:4" x14ac:dyDescent="0.35">
      <c r="A104" t="s">
        <v>24</v>
      </c>
      <c r="B104" s="2">
        <v>0</v>
      </c>
      <c r="C104" s="2">
        <v>0</v>
      </c>
      <c r="D104" s="2">
        <v>0</v>
      </c>
    </row>
    <row r="105" spans="1:4" x14ac:dyDescent="0.35">
      <c r="A105" t="s">
        <v>25</v>
      </c>
      <c r="B105" s="2">
        <v>0</v>
      </c>
      <c r="C105" s="2">
        <v>0</v>
      </c>
      <c r="D105" s="2">
        <v>0</v>
      </c>
    </row>
    <row r="106" spans="1:4" x14ac:dyDescent="0.35">
      <c r="A106" t="s">
        <v>26</v>
      </c>
      <c r="B106" s="2">
        <v>0</v>
      </c>
      <c r="C106" s="2">
        <v>0</v>
      </c>
      <c r="D106" s="2">
        <v>0</v>
      </c>
    </row>
    <row r="107" spans="1:4" ht="16" x14ac:dyDescent="0.5">
      <c r="A107" s="5" t="s">
        <v>105</v>
      </c>
      <c r="B107" s="18">
        <v>0</v>
      </c>
      <c r="C107" s="18">
        <v>0</v>
      </c>
      <c r="D107" s="18">
        <v>0</v>
      </c>
    </row>
    <row r="108" spans="1:4" x14ac:dyDescent="0.35">
      <c r="B108" s="2"/>
      <c r="C108" s="2"/>
    </row>
    <row r="109" spans="1:4" x14ac:dyDescent="0.35">
      <c r="B109" s="2"/>
      <c r="C109" s="2"/>
    </row>
    <row r="110" spans="1:4" x14ac:dyDescent="0.35">
      <c r="A110" t="s">
        <v>27</v>
      </c>
      <c r="B110" s="2">
        <v>0</v>
      </c>
      <c r="C110" s="2">
        <v>0</v>
      </c>
      <c r="D110" s="2">
        <v>0</v>
      </c>
    </row>
    <row r="111" spans="1:4" x14ac:dyDescent="0.35">
      <c r="A111" t="s">
        <v>28</v>
      </c>
      <c r="B111" s="2">
        <v>0</v>
      </c>
      <c r="C111" s="2">
        <v>0</v>
      </c>
      <c r="D111" s="2">
        <v>0</v>
      </c>
    </row>
    <row r="112" spans="1:4" x14ac:dyDescent="0.35">
      <c r="A112" t="s">
        <v>29</v>
      </c>
      <c r="B112" s="2">
        <v>0</v>
      </c>
      <c r="C112" s="2">
        <v>0</v>
      </c>
      <c r="D112" s="2">
        <v>0</v>
      </c>
    </row>
    <row r="113" spans="1:4" x14ac:dyDescent="0.35">
      <c r="A113" t="s">
        <v>30</v>
      </c>
      <c r="B113" s="2">
        <v>0</v>
      </c>
      <c r="C113" s="2">
        <v>0</v>
      </c>
      <c r="D113" s="2">
        <v>0</v>
      </c>
    </row>
    <row r="114" spans="1:4" ht="16" x14ac:dyDescent="0.5">
      <c r="A114" s="5" t="s">
        <v>93</v>
      </c>
      <c r="B114" s="18">
        <v>0</v>
      </c>
      <c r="C114" s="18">
        <v>0</v>
      </c>
      <c r="D114" s="18">
        <v>0</v>
      </c>
    </row>
    <row r="115" spans="1:4" x14ac:dyDescent="0.35">
      <c r="B115" s="2"/>
      <c r="C115" s="2"/>
    </row>
    <row r="116" spans="1:4" x14ac:dyDescent="0.35">
      <c r="B116" s="2"/>
      <c r="C116" s="2"/>
    </row>
    <row r="117" spans="1:4" x14ac:dyDescent="0.35">
      <c r="A117" s="16" t="s">
        <v>92</v>
      </c>
      <c r="B117" s="23">
        <v>0</v>
      </c>
      <c r="C117" s="23">
        <v>0</v>
      </c>
      <c r="D117" s="17">
        <v>0</v>
      </c>
    </row>
    <row r="118" spans="1:4" x14ac:dyDescent="0.35">
      <c r="B118" s="2"/>
      <c r="C118" s="2"/>
    </row>
    <row r="119" spans="1:4" x14ac:dyDescent="0.35">
      <c r="B119" s="2"/>
      <c r="C119" s="2"/>
    </row>
    <row r="120" spans="1:4" x14ac:dyDescent="0.35">
      <c r="B120" s="2"/>
      <c r="C120" s="2"/>
    </row>
    <row r="121" spans="1:4" x14ac:dyDescent="0.35">
      <c r="A121" t="s">
        <v>31</v>
      </c>
      <c r="B121" s="2">
        <v>0</v>
      </c>
      <c r="C121" s="2">
        <v>0</v>
      </c>
      <c r="D121" s="2">
        <v>0</v>
      </c>
    </row>
    <row r="122" spans="1:4" x14ac:dyDescent="0.35">
      <c r="A122" t="s">
        <v>32</v>
      </c>
      <c r="B122" s="2">
        <v>0</v>
      </c>
      <c r="C122" s="2">
        <v>0</v>
      </c>
      <c r="D122" s="2">
        <v>0</v>
      </c>
    </row>
    <row r="123" spans="1:4" ht="16" x14ac:dyDescent="0.5">
      <c r="A123" s="5" t="s">
        <v>33</v>
      </c>
      <c r="B123" s="18">
        <v>0</v>
      </c>
      <c r="C123" s="18">
        <v>0</v>
      </c>
      <c r="D123" s="18">
        <v>0</v>
      </c>
    </row>
    <row r="124" spans="1:4" x14ac:dyDescent="0.35">
      <c r="B124" s="2"/>
      <c r="C124" s="2"/>
    </row>
    <row r="125" spans="1:4" x14ac:dyDescent="0.35">
      <c r="B125" s="2"/>
      <c r="C125" s="2"/>
    </row>
    <row r="126" spans="1:4" x14ac:dyDescent="0.35">
      <c r="A126" t="s">
        <v>35</v>
      </c>
      <c r="B126" s="2">
        <v>0</v>
      </c>
      <c r="C126" s="2">
        <v>91</v>
      </c>
      <c r="D126" s="2">
        <v>91</v>
      </c>
    </row>
    <row r="127" spans="1:4" x14ac:dyDescent="0.35">
      <c r="A127" t="s">
        <v>36</v>
      </c>
      <c r="B127" s="2">
        <v>-88959142</v>
      </c>
      <c r="C127" s="2">
        <v>-22416325</v>
      </c>
      <c r="D127" s="2">
        <v>-111375467</v>
      </c>
    </row>
    <row r="128" spans="1:4" ht="16" x14ac:dyDescent="0.5">
      <c r="A128" s="5" t="s">
        <v>37</v>
      </c>
      <c r="B128" s="18">
        <v>-88959142</v>
      </c>
      <c r="C128" s="18">
        <v>-22416234</v>
      </c>
      <c r="D128" s="18">
        <v>-111375376</v>
      </c>
    </row>
    <row r="129" spans="1:4" x14ac:dyDescent="0.35">
      <c r="B129" s="2"/>
      <c r="C129" s="2"/>
    </row>
    <row r="130" spans="1:4" x14ac:dyDescent="0.35">
      <c r="B130" s="2"/>
      <c r="C130" s="2"/>
    </row>
    <row r="131" spans="1:4" x14ac:dyDescent="0.35">
      <c r="A131" t="s">
        <v>47</v>
      </c>
      <c r="B131" s="2">
        <v>0</v>
      </c>
      <c r="C131" s="2">
        <v>0</v>
      </c>
      <c r="D131" s="2">
        <v>0</v>
      </c>
    </row>
    <row r="132" spans="1:4" x14ac:dyDescent="0.35">
      <c r="A132" t="s">
        <v>81</v>
      </c>
      <c r="B132" s="2">
        <v>0</v>
      </c>
      <c r="C132" s="2">
        <v>-2590431</v>
      </c>
      <c r="D132" s="2">
        <v>-2590431</v>
      </c>
    </row>
    <row r="133" spans="1:4" x14ac:dyDescent="0.35">
      <c r="A133" t="s">
        <v>39</v>
      </c>
      <c r="B133" s="2">
        <v>0</v>
      </c>
      <c r="C133" s="2">
        <v>-2796589</v>
      </c>
      <c r="D133" s="2">
        <v>-2796589</v>
      </c>
    </row>
    <row r="134" spans="1:4" x14ac:dyDescent="0.35">
      <c r="A134" t="s">
        <v>40</v>
      </c>
      <c r="B134" s="2">
        <v>0</v>
      </c>
      <c r="C134" s="2">
        <v>0</v>
      </c>
      <c r="D134" s="2">
        <v>0</v>
      </c>
    </row>
    <row r="135" spans="1:4" x14ac:dyDescent="0.35">
      <c r="A135" t="s">
        <v>41</v>
      </c>
      <c r="B135" s="2">
        <v>0</v>
      </c>
      <c r="C135" s="2">
        <v>-94601</v>
      </c>
      <c r="D135" s="2">
        <v>-94601</v>
      </c>
    </row>
    <row r="136" spans="1:4" x14ac:dyDescent="0.35">
      <c r="A136" t="s">
        <v>42</v>
      </c>
      <c r="B136" s="2">
        <v>0</v>
      </c>
      <c r="C136" s="2">
        <v>0</v>
      </c>
      <c r="D136" s="2">
        <v>0</v>
      </c>
    </row>
    <row r="137" spans="1:4" x14ac:dyDescent="0.35">
      <c r="A137" t="s">
        <v>4</v>
      </c>
      <c r="B137" s="2">
        <v>0</v>
      </c>
      <c r="C137" s="2">
        <v>-6092</v>
      </c>
      <c r="D137" s="2">
        <v>-6092</v>
      </c>
    </row>
    <row r="138" spans="1:4" x14ac:dyDescent="0.35">
      <c r="A138" t="s">
        <v>5</v>
      </c>
      <c r="B138" s="2">
        <v>0</v>
      </c>
      <c r="C138" s="2">
        <v>0</v>
      </c>
      <c r="D138" s="2">
        <v>0</v>
      </c>
    </row>
    <row r="139" spans="1:4" x14ac:dyDescent="0.35">
      <c r="A139" t="s">
        <v>189</v>
      </c>
      <c r="B139" s="2">
        <v>0</v>
      </c>
      <c r="C139" s="2">
        <v>-1052348</v>
      </c>
      <c r="D139" s="2">
        <v>-1052348</v>
      </c>
    </row>
    <row r="140" spans="1:4" ht="16" x14ac:dyDescent="0.5">
      <c r="A140" s="5" t="s">
        <v>11</v>
      </c>
      <c r="B140" s="18">
        <v>0</v>
      </c>
      <c r="C140" s="18">
        <v>-6540061</v>
      </c>
      <c r="D140" s="18">
        <v>-6540061</v>
      </c>
    </row>
    <row r="141" spans="1:4" x14ac:dyDescent="0.35">
      <c r="B141" s="2"/>
      <c r="C141" s="2"/>
    </row>
    <row r="142" spans="1:4" x14ac:dyDescent="0.35">
      <c r="B142" s="2"/>
      <c r="C142" s="2"/>
    </row>
    <row r="143" spans="1:4" x14ac:dyDescent="0.35">
      <c r="A143" s="11" t="s">
        <v>43</v>
      </c>
      <c r="B143" s="4">
        <v>85219998</v>
      </c>
      <c r="C143" s="4">
        <v>138438017</v>
      </c>
      <c r="D143" s="4">
        <v>223658015</v>
      </c>
    </row>
    <row r="144" spans="1:4" x14ac:dyDescent="0.35">
      <c r="A144" t="s">
        <v>6</v>
      </c>
      <c r="B144" s="2">
        <v>0</v>
      </c>
      <c r="C144" s="2">
        <v>-31178020</v>
      </c>
      <c r="D144" s="2">
        <v>-31178020</v>
      </c>
    </row>
    <row r="145" spans="1:29" x14ac:dyDescent="0.35">
      <c r="A145" s="11" t="s">
        <v>7</v>
      </c>
      <c r="B145" s="4">
        <v>85219998</v>
      </c>
      <c r="C145" s="4">
        <v>107259997</v>
      </c>
      <c r="D145" s="4">
        <v>192479995</v>
      </c>
      <c r="V145" s="3"/>
      <c r="W145" s="3"/>
      <c r="X145" s="3"/>
      <c r="Y145" s="3"/>
      <c r="AA145" s="3"/>
      <c r="AB145" s="3"/>
    </row>
    <row r="146" spans="1:29" x14ac:dyDescent="0.35">
      <c r="A146" t="s">
        <v>8</v>
      </c>
      <c r="B146" s="2">
        <v>0</v>
      </c>
      <c r="C146" s="2">
        <v>-53576689.012999997</v>
      </c>
      <c r="D146" s="2">
        <v>-53576689.012999997</v>
      </c>
      <c r="V146" s="3"/>
      <c r="W146" s="3"/>
      <c r="X146" s="3"/>
      <c r="Y146" s="3"/>
      <c r="AA146" s="3"/>
      <c r="AB146" s="3"/>
    </row>
    <row r="147" spans="1:29" x14ac:dyDescent="0.35">
      <c r="A147" s="11" t="s">
        <v>150</v>
      </c>
      <c r="B147" s="4">
        <v>85219998</v>
      </c>
      <c r="C147" s="4">
        <v>53683307.987000003</v>
      </c>
      <c r="D147" s="4">
        <v>138903305.98699999</v>
      </c>
      <c r="V147" s="3"/>
      <c r="W147" s="3"/>
      <c r="X147" s="3"/>
      <c r="Y147" s="3"/>
      <c r="AA147" s="3"/>
      <c r="AB147" s="3"/>
    </row>
    <row r="148" spans="1:29" x14ac:dyDescent="0.35">
      <c r="B148" s="3">
        <v>0</v>
      </c>
      <c r="C148" s="3">
        <v>0</v>
      </c>
      <c r="V148" s="3"/>
      <c r="W148" s="3"/>
      <c r="X148" s="3"/>
      <c r="Y148" s="3"/>
      <c r="AA148" s="3"/>
      <c r="AB148" s="3"/>
    </row>
    <row r="149" spans="1:29" x14ac:dyDescent="0.35">
      <c r="V149" s="3"/>
      <c r="W149" s="3"/>
      <c r="X149" s="3"/>
      <c r="Y149" s="3"/>
      <c r="AA149" s="3"/>
      <c r="AB149" s="3"/>
    </row>
    <row r="151" spans="1:29" ht="18.5" x14ac:dyDescent="0.35">
      <c r="A151" s="267" t="s">
        <v>152</v>
      </c>
      <c r="B151" s="267"/>
      <c r="C151" s="267"/>
      <c r="D151" s="267"/>
      <c r="U151" s="142" t="s">
        <v>160</v>
      </c>
      <c r="V151" s="142"/>
      <c r="W151" s="142"/>
      <c r="X151" s="142"/>
      <c r="Z151" s="142" t="s">
        <v>162</v>
      </c>
      <c r="AA151" s="142"/>
      <c r="AB151" s="142"/>
      <c r="AC151" s="142"/>
    </row>
    <row r="152" spans="1:29" ht="15.5" x14ac:dyDescent="0.35">
      <c r="A152" s="8"/>
      <c r="B152" s="8" t="s">
        <v>89</v>
      </c>
      <c r="C152" s="10" t="s">
        <v>1</v>
      </c>
      <c r="D152" s="26" t="s">
        <v>48</v>
      </c>
      <c r="U152" s="24"/>
      <c r="V152" s="10" t="s">
        <v>46</v>
      </c>
      <c r="W152" s="10" t="s">
        <v>1</v>
      </c>
      <c r="X152" s="26" t="s">
        <v>48</v>
      </c>
      <c r="Z152" s="24"/>
      <c r="AA152" s="10" t="s">
        <v>46</v>
      </c>
      <c r="AB152" s="10" t="s">
        <v>1</v>
      </c>
      <c r="AC152" s="26" t="s">
        <v>48</v>
      </c>
    </row>
    <row r="153" spans="1:29" x14ac:dyDescent="0.35">
      <c r="A153" t="s">
        <v>88</v>
      </c>
      <c r="B153" s="2">
        <v>0</v>
      </c>
      <c r="C153" s="2">
        <v>45790360.430000007</v>
      </c>
      <c r="D153" s="2">
        <v>45790360.430000007</v>
      </c>
      <c r="U153" t="s">
        <v>88</v>
      </c>
      <c r="V153" s="1">
        <v>0</v>
      </c>
      <c r="W153" s="15">
        <v>23299600</v>
      </c>
      <c r="X153" s="2">
        <v>23299600</v>
      </c>
      <c r="Z153" t="s">
        <v>88</v>
      </c>
      <c r="AA153" s="1">
        <v>0</v>
      </c>
      <c r="AB153" s="1">
        <v>22490760.430000007</v>
      </c>
      <c r="AC153" s="2">
        <v>22490760.430000007</v>
      </c>
    </row>
    <row r="154" spans="1:29" x14ac:dyDescent="0.35">
      <c r="A154" t="s">
        <v>19</v>
      </c>
      <c r="B154" s="2">
        <v>0</v>
      </c>
      <c r="C154" s="2">
        <v>0</v>
      </c>
      <c r="D154" s="2">
        <v>0</v>
      </c>
      <c r="U154" t="s">
        <v>19</v>
      </c>
      <c r="V154" s="1">
        <v>0</v>
      </c>
      <c r="W154" s="15">
        <v>0</v>
      </c>
      <c r="X154" s="2">
        <v>0</v>
      </c>
      <c r="Z154" t="s">
        <v>19</v>
      </c>
      <c r="AA154" s="1">
        <v>0</v>
      </c>
      <c r="AB154" s="1">
        <v>0</v>
      </c>
      <c r="AC154" s="2">
        <v>0</v>
      </c>
    </row>
    <row r="155" spans="1:29" x14ac:dyDescent="0.35">
      <c r="A155" t="s">
        <v>89</v>
      </c>
      <c r="B155" s="2">
        <v>0</v>
      </c>
      <c r="C155" s="2">
        <v>0</v>
      </c>
      <c r="D155" s="2">
        <v>0</v>
      </c>
      <c r="U155" t="s">
        <v>89</v>
      </c>
      <c r="V155" s="1">
        <v>0</v>
      </c>
      <c r="W155" s="15">
        <v>0</v>
      </c>
      <c r="X155" s="2">
        <v>0</v>
      </c>
      <c r="Z155" t="s">
        <v>89</v>
      </c>
      <c r="AA155" s="1">
        <v>0</v>
      </c>
      <c r="AB155" s="1">
        <v>0</v>
      </c>
      <c r="AC155" s="2">
        <v>0</v>
      </c>
    </row>
    <row r="156" spans="1:29" x14ac:dyDescent="0.35">
      <c r="A156" t="s">
        <v>90</v>
      </c>
      <c r="B156" s="2">
        <v>0</v>
      </c>
      <c r="C156" s="2">
        <v>-6441.67</v>
      </c>
      <c r="D156" s="2">
        <v>-6441.67</v>
      </c>
      <c r="U156" t="s">
        <v>90</v>
      </c>
      <c r="V156" s="1">
        <v>0</v>
      </c>
      <c r="W156" s="15">
        <v>-6442</v>
      </c>
      <c r="X156" s="2">
        <v>-6442</v>
      </c>
      <c r="Z156" t="s">
        <v>90</v>
      </c>
      <c r="AA156" s="1">
        <v>0</v>
      </c>
      <c r="AB156" s="1">
        <v>0.32999999999992724</v>
      </c>
      <c r="AC156" s="2">
        <v>0.32999999999992724</v>
      </c>
    </row>
    <row r="157" spans="1:29" x14ac:dyDescent="0.35">
      <c r="A157" s="19" t="s">
        <v>18</v>
      </c>
      <c r="B157" s="20">
        <v>0</v>
      </c>
      <c r="C157" s="20">
        <v>45783918.760000005</v>
      </c>
      <c r="D157" s="20">
        <v>45783918.760000005</v>
      </c>
      <c r="U157" s="19" t="s">
        <v>18</v>
      </c>
      <c r="V157" s="20">
        <v>0</v>
      </c>
      <c r="W157" s="20">
        <v>23293158</v>
      </c>
      <c r="X157" s="20">
        <v>23293158</v>
      </c>
      <c r="Z157" s="19" t="s">
        <v>18</v>
      </c>
      <c r="AA157" s="20">
        <v>0</v>
      </c>
      <c r="AB157" s="20">
        <v>22490760.760000005</v>
      </c>
      <c r="AC157" s="20">
        <v>22490760.760000005</v>
      </c>
    </row>
    <row r="158" spans="1:29" x14ac:dyDescent="0.35">
      <c r="B158" s="2"/>
      <c r="C158" s="2"/>
      <c r="V158" s="1"/>
      <c r="W158" s="15"/>
      <c r="X158" s="2"/>
      <c r="AA158" s="1"/>
      <c r="AB158" s="15"/>
      <c r="AC158" s="2"/>
    </row>
    <row r="159" spans="1:29" x14ac:dyDescent="0.35">
      <c r="B159" s="2"/>
      <c r="C159" s="2"/>
      <c r="V159" s="1"/>
      <c r="W159" s="15"/>
      <c r="X159" s="2"/>
      <c r="AA159" s="1"/>
      <c r="AB159" s="15"/>
      <c r="AC159" s="2"/>
    </row>
    <row r="160" spans="1:29" x14ac:dyDescent="0.35">
      <c r="A160" t="s">
        <v>12</v>
      </c>
      <c r="B160" s="2">
        <v>670175758.7700001</v>
      </c>
      <c r="C160" s="2">
        <v>49479880.480000004</v>
      </c>
      <c r="D160" s="2">
        <v>719655639.25000012</v>
      </c>
      <c r="U160" t="s">
        <v>12</v>
      </c>
      <c r="V160" s="1">
        <v>516760604</v>
      </c>
      <c r="W160" s="15">
        <v>35431357</v>
      </c>
      <c r="X160" s="2">
        <v>552191961</v>
      </c>
      <c r="Z160" t="s">
        <v>12</v>
      </c>
      <c r="AA160" s="1">
        <v>153415154.7700001</v>
      </c>
      <c r="AB160" s="1">
        <v>14048523.480000004</v>
      </c>
      <c r="AC160" s="2">
        <v>167463678.25000012</v>
      </c>
    </row>
    <row r="161" spans="1:29" x14ac:dyDescent="0.35">
      <c r="A161" t="s">
        <v>3</v>
      </c>
      <c r="B161" s="2">
        <v>-580684132</v>
      </c>
      <c r="C161" s="2">
        <v>-22419625.589999996</v>
      </c>
      <c r="D161" s="2">
        <v>-603103757.59000003</v>
      </c>
      <c r="U161" t="s">
        <v>3</v>
      </c>
      <c r="V161" s="1">
        <v>-457231569</v>
      </c>
      <c r="W161" s="15">
        <v>-15714476</v>
      </c>
      <c r="X161" s="2">
        <v>-472946045</v>
      </c>
      <c r="Z161" t="s">
        <v>3</v>
      </c>
      <c r="AA161" s="1">
        <v>-123452563</v>
      </c>
      <c r="AB161" s="1">
        <v>-6705149.5899999961</v>
      </c>
      <c r="AC161" s="2">
        <v>-130157712.59</v>
      </c>
    </row>
    <row r="162" spans="1:29" x14ac:dyDescent="0.35">
      <c r="A162" t="s">
        <v>91</v>
      </c>
      <c r="B162" s="2">
        <v>47654477</v>
      </c>
      <c r="C162" s="2">
        <v>7453598.4399999995</v>
      </c>
      <c r="D162" s="2">
        <v>55108075.439999998</v>
      </c>
      <c r="U162" t="s">
        <v>91</v>
      </c>
      <c r="V162" s="1">
        <v>35076742</v>
      </c>
      <c r="W162" s="15">
        <v>6675675</v>
      </c>
      <c r="X162" s="2">
        <v>41752417</v>
      </c>
      <c r="Z162" t="s">
        <v>91</v>
      </c>
      <c r="AA162" s="1">
        <v>12577735</v>
      </c>
      <c r="AB162" s="1">
        <v>777923.43999999948</v>
      </c>
      <c r="AC162" s="2">
        <v>13355658.439999999</v>
      </c>
    </row>
    <row r="163" spans="1:29" x14ac:dyDescent="0.35">
      <c r="A163" t="s">
        <v>13</v>
      </c>
      <c r="B163" s="2">
        <v>-61110984.210000001</v>
      </c>
      <c r="C163" s="2">
        <v>-1299179.1000000001</v>
      </c>
      <c r="D163" s="2">
        <v>-62410163.310000002</v>
      </c>
      <c r="U163" t="s">
        <v>13</v>
      </c>
      <c r="V163" s="1">
        <v>-54490961</v>
      </c>
      <c r="W163" s="15">
        <v>-892949</v>
      </c>
      <c r="X163" s="2">
        <v>-55383910</v>
      </c>
      <c r="Z163" t="s">
        <v>13</v>
      </c>
      <c r="AA163" s="1">
        <v>-6620023.2100000009</v>
      </c>
      <c r="AB163" s="1">
        <v>-406230.10000000009</v>
      </c>
      <c r="AC163" s="2">
        <v>-7026253.3100000005</v>
      </c>
    </row>
    <row r="164" spans="1:29" x14ac:dyDescent="0.35">
      <c r="A164" s="19" t="s">
        <v>14</v>
      </c>
      <c r="B164" s="20">
        <v>76035119.560000092</v>
      </c>
      <c r="C164" s="20">
        <v>33214674.230000004</v>
      </c>
      <c r="D164" s="20">
        <v>109249793.7900001</v>
      </c>
      <c r="U164" s="19" t="s">
        <v>14</v>
      </c>
      <c r="V164" s="20">
        <v>40114816</v>
      </c>
      <c r="W164" s="20">
        <v>25499607</v>
      </c>
      <c r="X164" s="20">
        <v>65614423</v>
      </c>
      <c r="Z164" s="19" t="s">
        <v>14</v>
      </c>
      <c r="AA164" s="20">
        <v>35920303.560000099</v>
      </c>
      <c r="AB164" s="20">
        <v>7715067.2300000079</v>
      </c>
      <c r="AC164" s="20">
        <v>43635370.790000111</v>
      </c>
    </row>
    <row r="165" spans="1:29" x14ac:dyDescent="0.35">
      <c r="B165" s="2"/>
      <c r="C165" s="2"/>
      <c r="V165" s="12"/>
      <c r="W165" s="15"/>
      <c r="X165" s="2"/>
      <c r="AA165" s="12"/>
      <c r="AB165" s="15"/>
      <c r="AC165" s="2"/>
    </row>
    <row r="166" spans="1:29" x14ac:dyDescent="0.35">
      <c r="B166" s="2"/>
      <c r="C166" s="2"/>
      <c r="V166" s="12"/>
      <c r="W166" s="15"/>
      <c r="X166" s="2"/>
      <c r="AA166" s="12"/>
      <c r="AB166" s="15"/>
      <c r="AC166" s="2"/>
    </row>
    <row r="167" spans="1:29" x14ac:dyDescent="0.35">
      <c r="A167" t="s">
        <v>15</v>
      </c>
      <c r="B167" s="2">
        <v>0</v>
      </c>
      <c r="C167" s="2">
        <v>10540665.83</v>
      </c>
      <c r="D167" s="2">
        <v>10540665.83</v>
      </c>
      <c r="U167" t="s">
        <v>15</v>
      </c>
      <c r="V167" s="1">
        <v>0</v>
      </c>
      <c r="W167" s="15">
        <v>7350304</v>
      </c>
      <c r="X167" s="2">
        <v>7350304</v>
      </c>
      <c r="Z167" t="s">
        <v>15</v>
      </c>
      <c r="AA167" s="1">
        <v>0</v>
      </c>
      <c r="AB167" s="1">
        <v>3190361.83</v>
      </c>
      <c r="AC167" s="2">
        <v>3190361.83</v>
      </c>
    </row>
    <row r="168" spans="1:29" x14ac:dyDescent="0.35">
      <c r="A168" t="s">
        <v>16</v>
      </c>
      <c r="B168" s="2">
        <v>0</v>
      </c>
      <c r="C168" s="2">
        <v>-10113765.800000001</v>
      </c>
      <c r="D168" s="2">
        <v>-10113765.800000001</v>
      </c>
      <c r="U168" t="s">
        <v>16</v>
      </c>
      <c r="V168" s="1">
        <v>0</v>
      </c>
      <c r="W168" s="15">
        <v>-6568569</v>
      </c>
      <c r="X168" s="2">
        <v>-6568569</v>
      </c>
      <c r="Z168" t="s">
        <v>16</v>
      </c>
      <c r="AA168" s="1">
        <v>0</v>
      </c>
      <c r="AB168" s="1">
        <v>-3545196.8000000007</v>
      </c>
      <c r="AC168" s="2">
        <v>-3545196.8000000007</v>
      </c>
    </row>
    <row r="169" spans="1:29" x14ac:dyDescent="0.35">
      <c r="A169" s="19" t="s">
        <v>17</v>
      </c>
      <c r="B169" s="20">
        <v>0</v>
      </c>
      <c r="C169" s="20">
        <v>426900.02999999933</v>
      </c>
      <c r="D169" s="20">
        <v>426900.02999999933</v>
      </c>
      <c r="U169" s="19" t="s">
        <v>17</v>
      </c>
      <c r="V169" s="20">
        <v>0</v>
      </c>
      <c r="W169" s="20">
        <v>781735</v>
      </c>
      <c r="X169" s="20">
        <v>781735</v>
      </c>
      <c r="Z169" s="19" t="s">
        <v>17</v>
      </c>
      <c r="AA169" s="20">
        <v>0</v>
      </c>
      <c r="AB169" s="20">
        <v>-354834.97000000067</v>
      </c>
      <c r="AC169" s="20">
        <v>-354834.97000000067</v>
      </c>
    </row>
    <row r="170" spans="1:29" x14ac:dyDescent="0.35">
      <c r="B170" s="2"/>
      <c r="C170" s="2"/>
      <c r="V170" s="1"/>
      <c r="W170" s="15"/>
      <c r="X170" s="2"/>
      <c r="AA170" s="1"/>
      <c r="AB170" s="15"/>
      <c r="AC170" s="2"/>
    </row>
    <row r="171" spans="1:29" x14ac:dyDescent="0.35">
      <c r="B171" s="2"/>
      <c r="C171" s="2"/>
      <c r="V171" s="1"/>
      <c r="W171" s="15"/>
      <c r="X171" s="2"/>
      <c r="AA171" s="1"/>
      <c r="AB171" s="15"/>
      <c r="AC171" s="2"/>
    </row>
    <row r="172" spans="1:29" x14ac:dyDescent="0.35">
      <c r="A172" s="16" t="s">
        <v>20</v>
      </c>
      <c r="B172" s="23">
        <v>0</v>
      </c>
      <c r="C172" s="23">
        <v>0</v>
      </c>
      <c r="D172" s="17">
        <v>0</v>
      </c>
      <c r="U172" s="16" t="s">
        <v>20</v>
      </c>
      <c r="V172" s="27">
        <v>0</v>
      </c>
      <c r="W172" s="28">
        <v>0</v>
      </c>
      <c r="X172" s="17">
        <v>0</v>
      </c>
      <c r="Z172" s="16" t="s">
        <v>20</v>
      </c>
      <c r="AA172" s="27">
        <v>0</v>
      </c>
      <c r="AB172" s="28">
        <v>0</v>
      </c>
      <c r="AC172" s="17">
        <v>0</v>
      </c>
    </row>
    <row r="173" spans="1:29" x14ac:dyDescent="0.35">
      <c r="B173" s="2"/>
      <c r="C173" s="2"/>
      <c r="V173" s="1"/>
      <c r="W173" s="15"/>
      <c r="X173" s="2"/>
      <c r="AA173" s="1"/>
      <c r="AB173" s="15"/>
      <c r="AC173" s="2"/>
    </row>
    <row r="174" spans="1:29" x14ac:dyDescent="0.35">
      <c r="B174" s="2"/>
      <c r="C174" s="2"/>
      <c r="X174" s="2"/>
      <c r="AC174" s="2"/>
    </row>
    <row r="175" spans="1:29" x14ac:dyDescent="0.35">
      <c r="B175" s="2"/>
      <c r="C175" s="2"/>
      <c r="X175" s="2"/>
      <c r="AC175" s="2"/>
    </row>
    <row r="176" spans="1:29" x14ac:dyDescent="0.35">
      <c r="A176" t="s">
        <v>0</v>
      </c>
      <c r="B176" s="2">
        <v>0</v>
      </c>
      <c r="C176" s="2">
        <v>1032258911.6300001</v>
      </c>
      <c r="D176" s="2">
        <v>1032258911.6300001</v>
      </c>
      <c r="U176" t="s">
        <v>0</v>
      </c>
      <c r="V176" s="1">
        <v>0</v>
      </c>
      <c r="W176" s="15">
        <v>728293535</v>
      </c>
      <c r="X176" s="2">
        <v>728293535</v>
      </c>
      <c r="Z176" t="s">
        <v>0</v>
      </c>
      <c r="AA176" s="1">
        <v>0</v>
      </c>
      <c r="AB176" s="1">
        <v>303965376.63000011</v>
      </c>
      <c r="AC176" s="2">
        <v>303965376.63000011</v>
      </c>
    </row>
    <row r="177" spans="1:29" x14ac:dyDescent="0.35">
      <c r="A177" t="s">
        <v>2</v>
      </c>
      <c r="B177" s="2">
        <v>0</v>
      </c>
      <c r="C177" s="2">
        <v>-1026883590.62</v>
      </c>
      <c r="D177" s="2">
        <v>-1026883590.62</v>
      </c>
      <c r="U177" t="s">
        <v>2</v>
      </c>
      <c r="V177" s="1">
        <v>0</v>
      </c>
      <c r="W177" s="15">
        <v>-716236580.44000006</v>
      </c>
      <c r="X177" s="2">
        <v>-716236580.44000006</v>
      </c>
      <c r="Z177" t="s">
        <v>2</v>
      </c>
      <c r="AA177" s="1">
        <v>0</v>
      </c>
      <c r="AB177" s="1">
        <v>-310647010.17999995</v>
      </c>
      <c r="AC177" s="2">
        <v>-310647010.17999995</v>
      </c>
    </row>
    <row r="178" spans="1:29" x14ac:dyDescent="0.35">
      <c r="A178" s="19" t="s">
        <v>21</v>
      </c>
      <c r="B178" s="20">
        <v>0</v>
      </c>
      <c r="C178" s="20">
        <v>5375321.0100001097</v>
      </c>
      <c r="D178" s="20">
        <v>5375321.0100001097</v>
      </c>
      <c r="U178" s="19" t="s">
        <v>21</v>
      </c>
      <c r="V178" s="20">
        <v>0</v>
      </c>
      <c r="W178" s="20">
        <v>12056954.559999943</v>
      </c>
      <c r="X178" s="20">
        <v>12056954.559999943</v>
      </c>
      <c r="Z178" s="19" t="s">
        <v>21</v>
      </c>
      <c r="AA178" s="20">
        <v>0</v>
      </c>
      <c r="AB178" s="20">
        <v>-6681633.5499998331</v>
      </c>
      <c r="AC178" s="20">
        <v>-6681633.5499998331</v>
      </c>
    </row>
    <row r="179" spans="1:29" x14ac:dyDescent="0.35">
      <c r="B179" s="2"/>
      <c r="C179" s="2"/>
      <c r="V179" s="2"/>
      <c r="W179" s="15"/>
      <c r="X179" s="2"/>
      <c r="AA179" s="2"/>
      <c r="AB179" s="15"/>
      <c r="AC179" s="2"/>
    </row>
    <row r="180" spans="1:29" x14ac:dyDescent="0.35">
      <c r="B180" s="2"/>
      <c r="C180" s="2"/>
      <c r="V180" s="2"/>
      <c r="W180" s="15"/>
      <c r="X180" s="2"/>
      <c r="AA180" s="2"/>
      <c r="AB180" s="15"/>
      <c r="AC180" s="2"/>
    </row>
    <row r="181" spans="1:29" x14ac:dyDescent="0.35">
      <c r="A181" t="s">
        <v>24</v>
      </c>
      <c r="B181" s="2">
        <v>0</v>
      </c>
      <c r="C181" s="2">
        <v>0</v>
      </c>
      <c r="D181" s="2">
        <v>0</v>
      </c>
      <c r="U181" t="s">
        <v>24</v>
      </c>
      <c r="V181" s="1">
        <v>0</v>
      </c>
      <c r="W181" s="15">
        <v>0</v>
      </c>
      <c r="X181" s="2">
        <v>0</v>
      </c>
      <c r="Z181" t="s">
        <v>24</v>
      </c>
      <c r="AA181" s="1">
        <v>0</v>
      </c>
      <c r="AB181" s="1">
        <v>0</v>
      </c>
      <c r="AC181" s="2">
        <v>0</v>
      </c>
    </row>
    <row r="182" spans="1:29" x14ac:dyDescent="0.35">
      <c r="A182" t="s">
        <v>25</v>
      </c>
      <c r="B182" s="2">
        <v>0</v>
      </c>
      <c r="C182" s="2">
        <v>0</v>
      </c>
      <c r="D182" s="2">
        <v>0</v>
      </c>
      <c r="U182" t="s">
        <v>25</v>
      </c>
      <c r="V182" s="1">
        <v>0</v>
      </c>
      <c r="W182" s="15">
        <v>0</v>
      </c>
      <c r="X182" s="2">
        <v>0</v>
      </c>
      <c r="Z182" t="s">
        <v>25</v>
      </c>
      <c r="AA182" s="1">
        <v>0</v>
      </c>
      <c r="AB182" s="1">
        <v>0</v>
      </c>
      <c r="AC182" s="2">
        <v>0</v>
      </c>
    </row>
    <row r="183" spans="1:29" x14ac:dyDescent="0.35">
      <c r="A183" t="s">
        <v>26</v>
      </c>
      <c r="B183" s="2">
        <v>0</v>
      </c>
      <c r="C183" s="2">
        <v>0</v>
      </c>
      <c r="D183" s="2">
        <v>0</v>
      </c>
      <c r="U183" t="s">
        <v>26</v>
      </c>
      <c r="V183" s="1">
        <v>0</v>
      </c>
      <c r="W183" s="15">
        <v>0</v>
      </c>
      <c r="X183" s="2">
        <v>0</v>
      </c>
      <c r="Z183" t="s">
        <v>26</v>
      </c>
      <c r="AA183" s="1">
        <v>0</v>
      </c>
      <c r="AB183" s="1">
        <v>0</v>
      </c>
      <c r="AC183" s="2">
        <v>0</v>
      </c>
    </row>
    <row r="184" spans="1:29" x14ac:dyDescent="0.35">
      <c r="A184" s="19" t="s">
        <v>105</v>
      </c>
      <c r="B184" s="20">
        <v>0</v>
      </c>
      <c r="C184" s="20">
        <v>0</v>
      </c>
      <c r="D184" s="20">
        <v>0</v>
      </c>
      <c r="U184" s="19" t="s">
        <v>159</v>
      </c>
      <c r="V184" s="20">
        <v>0</v>
      </c>
      <c r="W184" s="20">
        <v>0</v>
      </c>
      <c r="X184" s="20">
        <v>0</v>
      </c>
      <c r="Z184" s="19" t="s">
        <v>159</v>
      </c>
      <c r="AA184" s="20">
        <v>0</v>
      </c>
      <c r="AB184" s="20">
        <v>0</v>
      </c>
      <c r="AC184" s="20">
        <v>0</v>
      </c>
    </row>
    <row r="185" spans="1:29" x14ac:dyDescent="0.35">
      <c r="B185" s="2"/>
      <c r="C185" s="2"/>
      <c r="V185" s="2"/>
      <c r="W185" s="15"/>
      <c r="X185" s="2"/>
      <c r="AA185" s="2"/>
      <c r="AB185" s="15"/>
      <c r="AC185" s="2"/>
    </row>
    <row r="186" spans="1:29" x14ac:dyDescent="0.35">
      <c r="B186" s="2"/>
      <c r="C186" s="2"/>
      <c r="V186" s="2"/>
      <c r="W186" s="15"/>
      <c r="X186" s="2"/>
      <c r="AA186" s="2"/>
      <c r="AB186" s="15"/>
      <c r="AC186" s="2"/>
    </row>
    <row r="187" spans="1:29" x14ac:dyDescent="0.35">
      <c r="A187" t="s">
        <v>27</v>
      </c>
      <c r="B187" s="2">
        <v>0</v>
      </c>
      <c r="C187" s="2">
        <v>0</v>
      </c>
      <c r="D187" s="2">
        <v>0</v>
      </c>
      <c r="U187" t="s">
        <v>27</v>
      </c>
      <c r="V187" s="1">
        <v>0</v>
      </c>
      <c r="W187" s="15">
        <v>0</v>
      </c>
      <c r="X187" s="2">
        <v>0</v>
      </c>
      <c r="Z187" t="s">
        <v>27</v>
      </c>
      <c r="AA187" s="1">
        <v>0</v>
      </c>
      <c r="AB187" s="1">
        <v>0</v>
      </c>
      <c r="AC187" s="2">
        <v>0</v>
      </c>
    </row>
    <row r="188" spans="1:29" x14ac:dyDescent="0.35">
      <c r="A188" t="s">
        <v>28</v>
      </c>
      <c r="B188" s="2">
        <v>0</v>
      </c>
      <c r="C188" s="2">
        <v>0</v>
      </c>
      <c r="D188" s="2">
        <v>0</v>
      </c>
      <c r="U188" t="s">
        <v>28</v>
      </c>
      <c r="V188" s="1">
        <v>0</v>
      </c>
      <c r="W188" s="15">
        <v>0</v>
      </c>
      <c r="X188" s="2">
        <v>0</v>
      </c>
      <c r="Z188" t="s">
        <v>28</v>
      </c>
      <c r="AA188" s="1">
        <v>0</v>
      </c>
      <c r="AB188" s="1">
        <v>0</v>
      </c>
      <c r="AC188" s="2">
        <v>0</v>
      </c>
    </row>
    <row r="189" spans="1:29" x14ac:dyDescent="0.35">
      <c r="A189" t="s">
        <v>29</v>
      </c>
      <c r="B189" s="2">
        <v>0</v>
      </c>
      <c r="C189" s="2">
        <v>0</v>
      </c>
      <c r="D189" s="2">
        <v>0</v>
      </c>
      <c r="U189" t="s">
        <v>29</v>
      </c>
      <c r="V189" s="1">
        <v>0</v>
      </c>
      <c r="W189" s="15">
        <v>0</v>
      </c>
      <c r="X189" s="2">
        <v>0</v>
      </c>
      <c r="Z189" t="s">
        <v>29</v>
      </c>
      <c r="AA189" s="1">
        <v>0</v>
      </c>
      <c r="AB189" s="1">
        <v>0</v>
      </c>
      <c r="AC189" s="2">
        <v>0</v>
      </c>
    </row>
    <row r="190" spans="1:29" x14ac:dyDescent="0.35">
      <c r="A190" t="s">
        <v>30</v>
      </c>
      <c r="B190" s="2">
        <v>0</v>
      </c>
      <c r="C190" s="2">
        <v>0</v>
      </c>
      <c r="D190" s="2">
        <v>0</v>
      </c>
      <c r="U190" t="s">
        <v>30</v>
      </c>
      <c r="V190" s="1">
        <v>0</v>
      </c>
      <c r="W190" s="15">
        <v>0</v>
      </c>
      <c r="X190" s="2">
        <v>0</v>
      </c>
      <c r="Z190" t="s">
        <v>30</v>
      </c>
      <c r="AA190" s="1">
        <v>0</v>
      </c>
      <c r="AB190" s="1">
        <v>0</v>
      </c>
      <c r="AC190" s="2">
        <v>0</v>
      </c>
    </row>
    <row r="191" spans="1:29" x14ac:dyDescent="0.35">
      <c r="A191" s="19" t="s">
        <v>93</v>
      </c>
      <c r="B191" s="20">
        <v>0</v>
      </c>
      <c r="C191" s="20">
        <v>0</v>
      </c>
      <c r="D191" s="20">
        <v>0</v>
      </c>
      <c r="U191" s="19" t="s">
        <v>93</v>
      </c>
      <c r="V191" s="20">
        <v>0</v>
      </c>
      <c r="W191" s="20">
        <v>0</v>
      </c>
      <c r="X191" s="20">
        <v>0</v>
      </c>
      <c r="Z191" s="19" t="s">
        <v>93</v>
      </c>
      <c r="AA191" s="20">
        <v>0</v>
      </c>
      <c r="AB191" s="20">
        <v>0</v>
      </c>
      <c r="AC191" s="20">
        <v>0</v>
      </c>
    </row>
    <row r="192" spans="1:29" x14ac:dyDescent="0.35">
      <c r="B192" s="2"/>
      <c r="C192" s="2"/>
      <c r="V192" s="2"/>
      <c r="W192" s="15"/>
      <c r="X192" s="2"/>
      <c r="AA192" s="2"/>
      <c r="AB192" s="15"/>
      <c r="AC192" s="2"/>
    </row>
    <row r="193" spans="1:29" x14ac:dyDescent="0.35">
      <c r="B193" s="2"/>
      <c r="C193" s="2"/>
      <c r="V193" s="2"/>
      <c r="W193" s="15"/>
      <c r="X193" s="2"/>
      <c r="AA193" s="2"/>
      <c r="AB193" s="15"/>
      <c r="AC193" s="2"/>
    </row>
    <row r="194" spans="1:29" x14ac:dyDescent="0.35">
      <c r="A194" s="16" t="s">
        <v>92</v>
      </c>
      <c r="B194" s="23">
        <v>0</v>
      </c>
      <c r="C194" s="23">
        <v>0</v>
      </c>
      <c r="D194" s="17">
        <v>0</v>
      </c>
      <c r="U194" s="16" t="s">
        <v>92</v>
      </c>
      <c r="V194" s="27">
        <v>0</v>
      </c>
      <c r="W194" s="28">
        <v>0</v>
      </c>
      <c r="X194" s="17">
        <v>0</v>
      </c>
      <c r="Z194" s="16" t="s">
        <v>92</v>
      </c>
      <c r="AA194" s="27">
        <v>0</v>
      </c>
      <c r="AB194" s="28">
        <v>0</v>
      </c>
      <c r="AC194" s="17">
        <v>0</v>
      </c>
    </row>
    <row r="195" spans="1:29" x14ac:dyDescent="0.35">
      <c r="B195" s="2"/>
      <c r="C195" s="2"/>
      <c r="V195" s="2"/>
      <c r="W195" s="15"/>
      <c r="X195" s="2"/>
      <c r="AA195" s="2"/>
      <c r="AB195" s="15"/>
      <c r="AC195" s="2"/>
    </row>
    <row r="196" spans="1:29" x14ac:dyDescent="0.35">
      <c r="B196" s="2"/>
      <c r="C196" s="2"/>
      <c r="X196" s="2"/>
      <c r="AC196" s="2"/>
    </row>
    <row r="197" spans="1:29" x14ac:dyDescent="0.35">
      <c r="B197" s="2"/>
      <c r="C197" s="2"/>
      <c r="X197" s="2"/>
      <c r="AC197" s="2"/>
    </row>
    <row r="198" spans="1:29" x14ac:dyDescent="0.35">
      <c r="A198" t="s">
        <v>31</v>
      </c>
      <c r="B198" s="2">
        <v>0</v>
      </c>
      <c r="C198" s="2">
        <v>0</v>
      </c>
      <c r="D198" s="2">
        <v>0</v>
      </c>
      <c r="U198" t="s">
        <v>31</v>
      </c>
      <c r="V198" s="1">
        <v>0</v>
      </c>
      <c r="W198" s="15">
        <v>0</v>
      </c>
      <c r="X198" s="2">
        <v>0</v>
      </c>
      <c r="Z198" t="s">
        <v>31</v>
      </c>
      <c r="AA198" s="1">
        <v>0</v>
      </c>
      <c r="AB198" s="1">
        <v>0</v>
      </c>
      <c r="AC198" s="2">
        <v>0</v>
      </c>
    </row>
    <row r="199" spans="1:29" x14ac:dyDescent="0.35">
      <c r="A199" t="s">
        <v>32</v>
      </c>
      <c r="B199" s="2">
        <v>0</v>
      </c>
      <c r="C199" s="2">
        <v>0</v>
      </c>
      <c r="D199" s="2">
        <v>0</v>
      </c>
      <c r="U199" t="s">
        <v>32</v>
      </c>
      <c r="V199" s="1">
        <v>0</v>
      </c>
      <c r="W199" s="15">
        <v>0</v>
      </c>
      <c r="X199" s="2">
        <v>0</v>
      </c>
      <c r="Z199" t="s">
        <v>32</v>
      </c>
      <c r="AA199" s="1">
        <v>0</v>
      </c>
      <c r="AB199" s="1">
        <v>0</v>
      </c>
      <c r="AC199" s="2">
        <v>0</v>
      </c>
    </row>
    <row r="200" spans="1:29" x14ac:dyDescent="0.35">
      <c r="A200" s="19" t="s">
        <v>33</v>
      </c>
      <c r="B200" s="20">
        <v>0</v>
      </c>
      <c r="C200" s="20">
        <v>0</v>
      </c>
      <c r="D200" s="20">
        <v>0</v>
      </c>
      <c r="U200" s="25" t="s">
        <v>33</v>
      </c>
      <c r="V200" s="20">
        <v>0</v>
      </c>
      <c r="W200" s="20">
        <v>0</v>
      </c>
      <c r="X200" s="20">
        <v>0</v>
      </c>
      <c r="Z200" s="25" t="s">
        <v>33</v>
      </c>
      <c r="AA200" s="20">
        <v>0</v>
      </c>
      <c r="AB200" s="20">
        <v>0</v>
      </c>
      <c r="AC200" s="20">
        <v>0</v>
      </c>
    </row>
    <row r="201" spans="1:29" x14ac:dyDescent="0.35">
      <c r="B201" s="2"/>
      <c r="C201" s="2"/>
      <c r="V201" s="2"/>
      <c r="W201" s="15"/>
      <c r="X201" s="2"/>
      <c r="AA201" s="2"/>
      <c r="AB201" s="15"/>
      <c r="AC201" s="2"/>
    </row>
    <row r="202" spans="1:29" x14ac:dyDescent="0.35">
      <c r="B202" s="2"/>
      <c r="C202" s="2"/>
      <c r="V202" s="2"/>
      <c r="W202" s="15"/>
      <c r="X202" s="2"/>
      <c r="AA202" s="2"/>
      <c r="AB202" s="15"/>
      <c r="AC202" s="2"/>
    </row>
    <row r="203" spans="1:29" x14ac:dyDescent="0.35">
      <c r="A203" t="s">
        <v>35</v>
      </c>
      <c r="B203" s="2">
        <v>0</v>
      </c>
      <c r="C203" s="2">
        <v>1440020.47</v>
      </c>
      <c r="D203" s="2">
        <v>1440020.47</v>
      </c>
      <c r="U203" t="s">
        <v>35</v>
      </c>
      <c r="V203" s="1">
        <v>0</v>
      </c>
      <c r="W203" s="15">
        <v>20</v>
      </c>
      <c r="X203" s="2">
        <v>20</v>
      </c>
      <c r="Z203" t="s">
        <v>35</v>
      </c>
      <c r="AA203" s="1">
        <v>0</v>
      </c>
      <c r="AB203" s="1">
        <v>1440000.47</v>
      </c>
      <c r="AC203" s="2">
        <v>1440000.47</v>
      </c>
    </row>
    <row r="204" spans="1:29" x14ac:dyDescent="0.35">
      <c r="A204" t="s">
        <v>36</v>
      </c>
      <c r="B204" s="2">
        <v>-85313838</v>
      </c>
      <c r="C204" s="2">
        <v>-11883089.439999999</v>
      </c>
      <c r="D204" s="2">
        <v>-97196927.439999998</v>
      </c>
      <c r="U204" t="s">
        <v>36</v>
      </c>
      <c r="V204" s="1">
        <v>-66825556</v>
      </c>
      <c r="W204" s="15">
        <v>-7484055</v>
      </c>
      <c r="X204" s="2">
        <v>-74309611</v>
      </c>
      <c r="Z204" t="s">
        <v>36</v>
      </c>
      <c r="AA204" s="1">
        <v>-18488282</v>
      </c>
      <c r="AB204" s="1">
        <v>-4399034.4399999995</v>
      </c>
      <c r="AC204" s="2">
        <v>-22887316.439999998</v>
      </c>
    </row>
    <row r="205" spans="1:29" x14ac:dyDescent="0.35">
      <c r="A205" s="19" t="s">
        <v>37</v>
      </c>
      <c r="B205" s="20">
        <v>-85313838</v>
      </c>
      <c r="C205" s="20">
        <v>-10443068.969999999</v>
      </c>
      <c r="D205" s="20">
        <v>-95756906.969999999</v>
      </c>
      <c r="U205" s="25" t="s">
        <v>37</v>
      </c>
      <c r="V205" s="20">
        <v>-66825556</v>
      </c>
      <c r="W205" s="20">
        <v>-7484035</v>
      </c>
      <c r="X205" s="20">
        <v>-74309591</v>
      </c>
      <c r="Z205" s="25" t="s">
        <v>37</v>
      </c>
      <c r="AA205" s="20">
        <v>-18488282</v>
      </c>
      <c r="AB205" s="20">
        <v>-2959033.9699999997</v>
      </c>
      <c r="AC205" s="20">
        <v>-21447315.969999999</v>
      </c>
    </row>
    <row r="206" spans="1:29" x14ac:dyDescent="0.35">
      <c r="B206" s="2"/>
      <c r="C206" s="2"/>
      <c r="V206" s="2"/>
      <c r="W206" s="15"/>
      <c r="X206" s="2"/>
      <c r="AA206" s="2"/>
      <c r="AB206" s="15"/>
      <c r="AC206" s="2"/>
    </row>
    <row r="207" spans="1:29" x14ac:dyDescent="0.35">
      <c r="B207" s="2"/>
      <c r="C207" s="2"/>
      <c r="V207" s="2"/>
      <c r="W207" s="15"/>
      <c r="X207" s="2"/>
      <c r="AA207" s="2"/>
      <c r="AB207" s="15"/>
      <c r="AC207" s="2"/>
    </row>
    <row r="208" spans="1:29" x14ac:dyDescent="0.35">
      <c r="A208" t="s">
        <v>47</v>
      </c>
      <c r="B208" s="2">
        <v>0</v>
      </c>
      <c r="C208" s="2">
        <v>0</v>
      </c>
      <c r="D208" s="2">
        <v>0</v>
      </c>
      <c r="U208" t="s">
        <v>38</v>
      </c>
      <c r="V208" s="1">
        <v>0</v>
      </c>
      <c r="W208" s="15">
        <v>0</v>
      </c>
      <c r="X208" s="2">
        <v>0</v>
      </c>
      <c r="Z208" t="s">
        <v>38</v>
      </c>
      <c r="AA208" s="1">
        <v>0</v>
      </c>
      <c r="AB208" s="1">
        <v>0</v>
      </c>
      <c r="AC208" s="2">
        <v>0</v>
      </c>
    </row>
    <row r="209" spans="1:30" x14ac:dyDescent="0.35">
      <c r="A209" t="s">
        <v>81</v>
      </c>
      <c r="B209" s="2">
        <v>0</v>
      </c>
      <c r="C209" s="2">
        <v>-4873498.32</v>
      </c>
      <c r="D209" s="2">
        <v>-4873498.32</v>
      </c>
      <c r="U209" t="s">
        <v>81</v>
      </c>
      <c r="V209" s="1">
        <v>0</v>
      </c>
      <c r="W209" s="15">
        <v>-6694563.5599999996</v>
      </c>
      <c r="X209" s="2">
        <v>-6694563.5599999996</v>
      </c>
      <c r="Z209" t="s">
        <v>81</v>
      </c>
      <c r="AA209" s="1">
        <v>0</v>
      </c>
      <c r="AB209" s="1">
        <v>1821065.2399999993</v>
      </c>
      <c r="AC209" s="2">
        <v>1821065.2399999993</v>
      </c>
    </row>
    <row r="210" spans="1:30" x14ac:dyDescent="0.35">
      <c r="A210" t="s">
        <v>39</v>
      </c>
      <c r="B210" s="2">
        <v>0</v>
      </c>
      <c r="C210" s="2">
        <v>-1901641.7000000002</v>
      </c>
      <c r="D210" s="2">
        <v>-1901641.7000000002</v>
      </c>
      <c r="U210" t="s">
        <v>39</v>
      </c>
      <c r="V210" s="1">
        <v>0</v>
      </c>
      <c r="W210" s="15">
        <v>-4220317</v>
      </c>
      <c r="X210" s="2">
        <v>-4220317</v>
      </c>
      <c r="Z210" t="s">
        <v>39</v>
      </c>
      <c r="AA210" s="1">
        <v>0</v>
      </c>
      <c r="AB210" s="1">
        <v>2318675.2999999998</v>
      </c>
      <c r="AC210" s="2">
        <v>2318675.2999999998</v>
      </c>
    </row>
    <row r="211" spans="1:30" x14ac:dyDescent="0.35">
      <c r="A211" t="s">
        <v>40</v>
      </c>
      <c r="B211" s="2">
        <v>0</v>
      </c>
      <c r="C211" s="2">
        <v>-5040</v>
      </c>
      <c r="D211" s="2">
        <v>-5040</v>
      </c>
      <c r="U211" t="s">
        <v>40</v>
      </c>
      <c r="V211" s="1">
        <v>0</v>
      </c>
      <c r="W211" s="15">
        <v>-5040</v>
      </c>
      <c r="X211" s="2">
        <v>-5040</v>
      </c>
      <c r="Z211" t="s">
        <v>40</v>
      </c>
      <c r="AA211" s="1">
        <v>0</v>
      </c>
      <c r="AB211" s="1">
        <v>0</v>
      </c>
      <c r="AC211" s="2">
        <v>0</v>
      </c>
    </row>
    <row r="212" spans="1:30" x14ac:dyDescent="0.35">
      <c r="A212" t="s">
        <v>41</v>
      </c>
      <c r="B212" s="2">
        <v>0</v>
      </c>
      <c r="C212" s="2">
        <v>-1800871</v>
      </c>
      <c r="D212" s="2">
        <v>-1800871</v>
      </c>
      <c r="U212" t="s">
        <v>41</v>
      </c>
      <c r="V212" s="1">
        <v>0</v>
      </c>
      <c r="W212" s="15">
        <v>-34246</v>
      </c>
      <c r="X212" s="2">
        <v>-34246</v>
      </c>
      <c r="Z212" t="s">
        <v>41</v>
      </c>
      <c r="AA212" s="1">
        <v>0</v>
      </c>
      <c r="AB212" s="1">
        <v>-1766625</v>
      </c>
      <c r="AC212" s="2">
        <v>-1766625</v>
      </c>
    </row>
    <row r="213" spans="1:30" x14ac:dyDescent="0.35">
      <c r="A213" t="s">
        <v>42</v>
      </c>
      <c r="B213" s="2">
        <v>0</v>
      </c>
      <c r="C213" s="2">
        <v>0</v>
      </c>
      <c r="D213" s="2">
        <v>0</v>
      </c>
      <c r="U213" t="s">
        <v>42</v>
      </c>
      <c r="V213" s="1">
        <v>0</v>
      </c>
      <c r="W213" s="15">
        <v>0</v>
      </c>
      <c r="X213" s="2">
        <v>0</v>
      </c>
      <c r="Z213" t="s">
        <v>42</v>
      </c>
      <c r="AA213" s="1">
        <v>0</v>
      </c>
      <c r="AB213" s="1">
        <v>0</v>
      </c>
      <c r="AC213" s="2">
        <v>0</v>
      </c>
    </row>
    <row r="214" spans="1:30" x14ac:dyDescent="0.35">
      <c r="A214" t="s">
        <v>4</v>
      </c>
      <c r="B214" s="2">
        <v>0</v>
      </c>
      <c r="C214" s="2">
        <v>0</v>
      </c>
      <c r="D214" s="2">
        <v>0</v>
      </c>
      <c r="U214" t="s">
        <v>4</v>
      </c>
      <c r="V214" s="1">
        <v>0</v>
      </c>
      <c r="W214" s="15">
        <v>0</v>
      </c>
      <c r="X214" s="2">
        <v>0</v>
      </c>
      <c r="Z214" t="s">
        <v>4</v>
      </c>
      <c r="AA214" s="1">
        <v>0</v>
      </c>
      <c r="AB214" s="1">
        <v>0</v>
      </c>
      <c r="AC214" s="2">
        <v>0</v>
      </c>
    </row>
    <row r="215" spans="1:30" x14ac:dyDescent="0.35">
      <c r="A215" t="s">
        <v>5</v>
      </c>
      <c r="B215" s="2">
        <v>0</v>
      </c>
      <c r="C215" s="2">
        <v>0</v>
      </c>
      <c r="D215" s="2">
        <v>0</v>
      </c>
      <c r="U215" t="s">
        <v>5</v>
      </c>
      <c r="V215" s="1">
        <v>0</v>
      </c>
      <c r="W215" s="15">
        <v>0</v>
      </c>
      <c r="X215" s="2">
        <v>0</v>
      </c>
      <c r="Z215" t="s">
        <v>5</v>
      </c>
      <c r="AA215" s="1">
        <v>0</v>
      </c>
      <c r="AB215" s="1">
        <v>0</v>
      </c>
      <c r="AC215" s="2">
        <v>0</v>
      </c>
    </row>
    <row r="216" spans="1:30" x14ac:dyDescent="0.35">
      <c r="A216" t="s">
        <v>189</v>
      </c>
      <c r="B216" s="2">
        <v>0</v>
      </c>
      <c r="C216" s="2">
        <v>-98822.729999999981</v>
      </c>
      <c r="D216" s="2">
        <v>-98822.729999999981</v>
      </c>
      <c r="U216" t="s">
        <v>189</v>
      </c>
      <c r="V216" s="1">
        <v>0</v>
      </c>
      <c r="W216" s="15">
        <v>-1919720</v>
      </c>
      <c r="X216" s="2">
        <v>-1919720</v>
      </c>
      <c r="Z216" t="s">
        <v>189</v>
      </c>
      <c r="AA216" s="1">
        <v>0</v>
      </c>
      <c r="AB216" s="1">
        <v>1820897.27</v>
      </c>
      <c r="AC216" s="2">
        <v>1820897.27</v>
      </c>
    </row>
    <row r="217" spans="1:30" x14ac:dyDescent="0.35">
      <c r="A217" s="19" t="s">
        <v>11</v>
      </c>
      <c r="B217" s="20">
        <v>0</v>
      </c>
      <c r="C217" s="20">
        <v>-8679873.75</v>
      </c>
      <c r="D217" s="20">
        <v>-8679873.75</v>
      </c>
      <c r="U217" s="19" t="s">
        <v>11</v>
      </c>
      <c r="V217" s="20">
        <v>0</v>
      </c>
      <c r="W217" s="20">
        <v>-12873886.559999999</v>
      </c>
      <c r="X217" s="20">
        <v>-12873886.559999999</v>
      </c>
      <c r="Z217" s="19" t="s">
        <v>11</v>
      </c>
      <c r="AA217" s="20">
        <v>0</v>
      </c>
      <c r="AB217" s="20">
        <v>4194012.8099999991</v>
      </c>
      <c r="AC217" s="20">
        <v>4194012.8099999991</v>
      </c>
    </row>
    <row r="218" spans="1:30" x14ac:dyDescent="0.35">
      <c r="B218" s="2"/>
      <c r="C218" s="2"/>
      <c r="V218" s="2"/>
      <c r="W218" s="15"/>
      <c r="X218" s="2"/>
      <c r="AA218" s="2"/>
      <c r="AB218" s="15"/>
      <c r="AC218" s="2"/>
    </row>
    <row r="219" spans="1:30" x14ac:dyDescent="0.35">
      <c r="B219" s="2"/>
      <c r="C219" s="2"/>
      <c r="V219" s="2"/>
      <c r="W219" s="15"/>
      <c r="X219" s="2"/>
      <c r="AA219" s="2"/>
      <c r="AB219" s="15"/>
      <c r="AC219" s="2"/>
    </row>
    <row r="220" spans="1:30" x14ac:dyDescent="0.35">
      <c r="A220" s="11" t="s">
        <v>43</v>
      </c>
      <c r="B220" s="4">
        <v>-9278718.4399999082</v>
      </c>
      <c r="C220" s="4">
        <v>65677871.310000122</v>
      </c>
      <c r="D220" s="4">
        <v>56399152.870000213</v>
      </c>
      <c r="U220" s="11" t="s">
        <v>43</v>
      </c>
      <c r="V220" s="144">
        <v>-26710740</v>
      </c>
      <c r="W220" s="4">
        <v>41273532.99999994</v>
      </c>
      <c r="X220" s="4">
        <v>14562792.99999994</v>
      </c>
      <c r="Z220" s="11" t="s">
        <v>43</v>
      </c>
      <c r="AA220" s="4">
        <v>17432021.560000099</v>
      </c>
      <c r="AB220" s="4">
        <v>24404338.310000177</v>
      </c>
      <c r="AC220" s="4">
        <v>41836359.870000273</v>
      </c>
      <c r="AD220" s="3"/>
    </row>
    <row r="221" spans="1:30" x14ac:dyDescent="0.35">
      <c r="A221" t="s">
        <v>6</v>
      </c>
      <c r="B221" s="2">
        <v>0</v>
      </c>
      <c r="C221" s="2">
        <v>-14830844.139999999</v>
      </c>
      <c r="D221" s="2">
        <v>-14830844.139999999</v>
      </c>
      <c r="U221" t="s">
        <v>6</v>
      </c>
      <c r="V221" s="1">
        <v>0</v>
      </c>
      <c r="W221" s="15">
        <v>-9188796</v>
      </c>
      <c r="X221" s="2">
        <v>-9188796</v>
      </c>
      <c r="Z221" t="s">
        <v>6</v>
      </c>
      <c r="AA221" s="1">
        <v>0</v>
      </c>
      <c r="AB221" s="1">
        <v>-5642048.1399999987</v>
      </c>
      <c r="AC221" s="2">
        <v>-5642048.1399999987</v>
      </c>
    </row>
    <row r="222" spans="1:30" x14ac:dyDescent="0.35">
      <c r="A222" s="11" t="s">
        <v>7</v>
      </c>
      <c r="B222" s="4">
        <v>-9278718.4399999082</v>
      </c>
      <c r="C222" s="4">
        <v>50847027.170000121</v>
      </c>
      <c r="D222" s="4">
        <v>41568308.730000213</v>
      </c>
      <c r="U222" s="11" t="s">
        <v>7</v>
      </c>
      <c r="V222" s="144">
        <v>-26710740</v>
      </c>
      <c r="W222" s="4">
        <v>32084736.99999994</v>
      </c>
      <c r="X222" s="4">
        <v>5373996.9999999404</v>
      </c>
      <c r="Z222" s="11" t="s">
        <v>7</v>
      </c>
      <c r="AA222" s="144">
        <v>17432021.560000099</v>
      </c>
      <c r="AB222" s="144">
        <v>18762290.170000181</v>
      </c>
      <c r="AC222" s="4">
        <v>36194311.73000028</v>
      </c>
    </row>
    <row r="223" spans="1:30" x14ac:dyDescent="0.35">
      <c r="A223" t="s">
        <v>8</v>
      </c>
      <c r="B223" s="2">
        <v>0</v>
      </c>
      <c r="C223" s="2">
        <v>-21806001.909300044</v>
      </c>
      <c r="D223" s="2">
        <v>-21806001.909300044</v>
      </c>
      <c r="U223" t="s">
        <v>8</v>
      </c>
      <c r="V223" s="1">
        <v>0</v>
      </c>
      <c r="W223" s="15">
        <v>-13630802.009099999</v>
      </c>
      <c r="X223" s="2">
        <v>-13630802.009099999</v>
      </c>
      <c r="Z223" t="s">
        <v>8</v>
      </c>
      <c r="AA223" s="1">
        <v>0</v>
      </c>
      <c r="AB223" s="1">
        <v>-8175199.9002000447</v>
      </c>
      <c r="AC223" s="2">
        <v>-8175199.9002000447</v>
      </c>
    </row>
    <row r="224" spans="1:30" x14ac:dyDescent="0.35">
      <c r="A224" s="11" t="s">
        <v>150</v>
      </c>
      <c r="B224" s="4">
        <v>-9278718.4399999082</v>
      </c>
      <c r="C224" s="4">
        <v>29041025.260700077</v>
      </c>
      <c r="D224" s="4">
        <v>19762306.820700169</v>
      </c>
      <c r="U224" s="11" t="s">
        <v>9</v>
      </c>
      <c r="V224" s="144">
        <v>-26710740</v>
      </c>
      <c r="W224" s="4">
        <v>18453934.990899943</v>
      </c>
      <c r="X224" s="4">
        <v>-8256805.009100059</v>
      </c>
      <c r="Z224" s="11" t="s">
        <v>9</v>
      </c>
      <c r="AA224" s="144">
        <v>17432021.560000099</v>
      </c>
      <c r="AB224" s="144">
        <v>10587090.269800136</v>
      </c>
      <c r="AC224" s="4">
        <v>28019111.829800233</v>
      </c>
      <c r="AD224" s="3"/>
    </row>
    <row r="225" spans="1:29" x14ac:dyDescent="0.35">
      <c r="B225" s="3">
        <v>0</v>
      </c>
      <c r="C225" s="3">
        <v>0</v>
      </c>
      <c r="V225" s="12">
        <v>0</v>
      </c>
      <c r="W225" s="12">
        <v>0</v>
      </c>
      <c r="AA225" s="12">
        <v>0</v>
      </c>
      <c r="AB225" s="12">
        <v>0</v>
      </c>
      <c r="AC225" s="12">
        <v>0</v>
      </c>
    </row>
    <row r="228" spans="1:29" ht="18.5" x14ac:dyDescent="0.35">
      <c r="A228" s="267" t="s">
        <v>153</v>
      </c>
      <c r="B228" s="267"/>
      <c r="C228" s="267"/>
      <c r="D228" s="267"/>
      <c r="F228" s="267" t="s">
        <v>170</v>
      </c>
      <c r="G228" s="267"/>
      <c r="H228" s="267"/>
      <c r="I228" s="267"/>
      <c r="K228" s="267" t="s">
        <v>181</v>
      </c>
      <c r="L228" s="267"/>
      <c r="M228" s="267"/>
      <c r="N228" s="267"/>
      <c r="P228" s="267" t="s">
        <v>184</v>
      </c>
      <c r="Q228" s="267"/>
      <c r="R228" s="267"/>
      <c r="S228" s="267"/>
      <c r="U228" s="142" t="s">
        <v>161</v>
      </c>
      <c r="V228" s="142"/>
      <c r="W228" s="142"/>
      <c r="X228" s="142"/>
      <c r="Z228" s="142" t="s">
        <v>162</v>
      </c>
      <c r="AA228" s="142"/>
      <c r="AB228" s="142"/>
      <c r="AC228" s="142"/>
    </row>
    <row r="229" spans="1:29" ht="15.5" x14ac:dyDescent="0.35">
      <c r="A229" s="8"/>
      <c r="B229" s="8" t="s">
        <v>89</v>
      </c>
      <c r="C229" s="10" t="s">
        <v>1</v>
      </c>
      <c r="D229" s="26" t="s">
        <v>48</v>
      </c>
      <c r="F229" s="24"/>
      <c r="G229" s="10" t="s">
        <v>46</v>
      </c>
      <c r="H229" s="10" t="s">
        <v>1</v>
      </c>
      <c r="I229" s="10" t="s">
        <v>48</v>
      </c>
      <c r="K229" s="8"/>
      <c r="L229" s="10" t="s">
        <v>46</v>
      </c>
      <c r="M229" s="10" t="s">
        <v>1</v>
      </c>
      <c r="N229" s="10" t="s">
        <v>48</v>
      </c>
      <c r="P229" s="8"/>
      <c r="Q229" s="10" t="s">
        <v>46</v>
      </c>
      <c r="R229" s="10" t="s">
        <v>1</v>
      </c>
      <c r="S229" s="10" t="s">
        <v>48</v>
      </c>
      <c r="U229" s="24"/>
      <c r="V229" s="10" t="s">
        <v>46</v>
      </c>
      <c r="W229" s="10" t="s">
        <v>1</v>
      </c>
      <c r="X229" s="26" t="s">
        <v>48</v>
      </c>
      <c r="Z229" s="24"/>
      <c r="AA229" s="10" t="s">
        <v>46</v>
      </c>
      <c r="AB229" s="10" t="s">
        <v>1</v>
      </c>
      <c r="AC229" s="26" t="s">
        <v>48</v>
      </c>
    </row>
    <row r="230" spans="1:29" x14ac:dyDescent="0.35">
      <c r="A230" t="s">
        <v>88</v>
      </c>
      <c r="B230" s="1">
        <v>0</v>
      </c>
      <c r="C230" s="15">
        <v>42648651.400000006</v>
      </c>
      <c r="D230" s="15">
        <v>42648651.400000006</v>
      </c>
      <c r="F230" t="s">
        <v>88</v>
      </c>
      <c r="G230" s="1">
        <v>0</v>
      </c>
      <c r="H230" s="15">
        <v>10349563</v>
      </c>
      <c r="I230" s="15">
        <v>10349563</v>
      </c>
      <c r="K230" s="2" t="s">
        <v>88</v>
      </c>
      <c r="L230" s="2">
        <v>0</v>
      </c>
      <c r="M230" s="2">
        <v>9999336.1199999973</v>
      </c>
      <c r="N230" s="2">
        <v>9999336.1199999973</v>
      </c>
      <c r="P230" t="s">
        <v>88</v>
      </c>
      <c r="Q230" s="2">
        <v>0</v>
      </c>
      <c r="R230" s="2">
        <v>20348899.119999997</v>
      </c>
      <c r="S230" s="2">
        <v>20348899.119999997</v>
      </c>
      <c r="U230" t="s">
        <v>88</v>
      </c>
      <c r="V230" s="1">
        <v>0</v>
      </c>
      <c r="W230" s="15">
        <v>10181297.160000004</v>
      </c>
      <c r="X230" s="15">
        <v>10181297.160000004</v>
      </c>
      <c r="Z230" t="s">
        <v>88</v>
      </c>
      <c r="AA230" s="1">
        <v>0</v>
      </c>
      <c r="AB230" s="1">
        <v>12118455.120000005</v>
      </c>
      <c r="AC230" s="2">
        <v>12118455.120000005</v>
      </c>
    </row>
    <row r="231" spans="1:29" x14ac:dyDescent="0.35">
      <c r="A231" t="s">
        <v>19</v>
      </c>
      <c r="B231" s="1">
        <v>0</v>
      </c>
      <c r="C231" s="15">
        <v>56015.39</v>
      </c>
      <c r="D231" s="15">
        <v>56015.39</v>
      </c>
      <c r="F231" t="s">
        <v>19</v>
      </c>
      <c r="G231" s="1">
        <v>0</v>
      </c>
      <c r="H231" s="15">
        <v>0</v>
      </c>
      <c r="I231" s="15">
        <v>0</v>
      </c>
      <c r="K231" s="2" t="s">
        <v>19</v>
      </c>
      <c r="L231" s="2">
        <v>0</v>
      </c>
      <c r="M231" s="2">
        <v>19930.760000000002</v>
      </c>
      <c r="N231" s="2">
        <v>19930.760000000002</v>
      </c>
      <c r="P231" t="s">
        <v>19</v>
      </c>
      <c r="Q231" s="2">
        <v>0</v>
      </c>
      <c r="R231" s="2">
        <v>19930.760000000002</v>
      </c>
      <c r="S231" s="2">
        <v>19930.760000000002</v>
      </c>
      <c r="U231" t="s">
        <v>19</v>
      </c>
      <c r="V231" s="1">
        <v>0</v>
      </c>
      <c r="W231" s="15">
        <v>11272.61</v>
      </c>
      <c r="X231" s="15">
        <v>11272.61</v>
      </c>
      <c r="Z231" t="s">
        <v>19</v>
      </c>
      <c r="AA231" s="1">
        <v>0</v>
      </c>
      <c r="AB231" s="1">
        <v>24812.019999999997</v>
      </c>
      <c r="AC231" s="2">
        <v>24812.019999999997</v>
      </c>
    </row>
    <row r="232" spans="1:29" x14ac:dyDescent="0.35">
      <c r="A232" t="s">
        <v>89</v>
      </c>
      <c r="B232" s="1">
        <v>0</v>
      </c>
      <c r="C232" s="15">
        <v>0</v>
      </c>
      <c r="D232" s="15">
        <v>0</v>
      </c>
      <c r="F232" t="s">
        <v>89</v>
      </c>
      <c r="G232" s="1">
        <v>0</v>
      </c>
      <c r="H232" s="15">
        <v>0</v>
      </c>
      <c r="I232" s="15">
        <v>0</v>
      </c>
      <c r="K232" s="2" t="s">
        <v>89</v>
      </c>
      <c r="L232" s="2">
        <v>0</v>
      </c>
      <c r="M232" s="2">
        <v>0</v>
      </c>
      <c r="N232" s="2">
        <v>0</v>
      </c>
      <c r="P232" t="s">
        <v>89</v>
      </c>
      <c r="Q232" s="2">
        <v>0</v>
      </c>
      <c r="R232" s="2">
        <v>0</v>
      </c>
      <c r="S232" s="2">
        <v>0</v>
      </c>
      <c r="U232" t="s">
        <v>89</v>
      </c>
      <c r="V232" s="1">
        <v>0</v>
      </c>
      <c r="W232" s="15">
        <v>0</v>
      </c>
      <c r="X232" s="15">
        <v>0</v>
      </c>
      <c r="Z232" t="s">
        <v>89</v>
      </c>
      <c r="AA232" s="1">
        <v>0</v>
      </c>
      <c r="AB232" s="1">
        <v>0</v>
      </c>
      <c r="AC232" s="2">
        <v>0</v>
      </c>
    </row>
    <row r="233" spans="1:29" x14ac:dyDescent="0.35">
      <c r="A233" t="s">
        <v>90</v>
      </c>
      <c r="B233" s="1">
        <v>0</v>
      </c>
      <c r="C233" s="15">
        <v>0</v>
      </c>
      <c r="D233" s="15">
        <v>0</v>
      </c>
      <c r="F233" t="s">
        <v>90</v>
      </c>
      <c r="G233" s="1">
        <v>0</v>
      </c>
      <c r="H233" s="15">
        <v>0</v>
      </c>
      <c r="I233" s="15">
        <v>0</v>
      </c>
      <c r="K233" s="2" t="s">
        <v>90</v>
      </c>
      <c r="L233" s="2">
        <v>0</v>
      </c>
      <c r="M233" s="2">
        <v>0</v>
      </c>
      <c r="N233" s="2">
        <v>0</v>
      </c>
      <c r="P233" t="s">
        <v>90</v>
      </c>
      <c r="Q233" s="2">
        <v>0</v>
      </c>
      <c r="R233" s="2">
        <v>0</v>
      </c>
      <c r="S233" s="2">
        <v>0</v>
      </c>
      <c r="U233" t="s">
        <v>90</v>
      </c>
      <c r="V233" s="1">
        <v>0</v>
      </c>
      <c r="W233" s="15">
        <v>0</v>
      </c>
      <c r="X233" s="15">
        <v>0</v>
      </c>
      <c r="Z233" t="s">
        <v>90</v>
      </c>
      <c r="AA233" s="1">
        <v>0</v>
      </c>
      <c r="AB233" s="1">
        <v>0</v>
      </c>
      <c r="AC233" s="2">
        <v>0</v>
      </c>
    </row>
    <row r="234" spans="1:29" x14ac:dyDescent="0.35">
      <c r="A234" s="19" t="s">
        <v>18</v>
      </c>
      <c r="B234" s="20">
        <v>0</v>
      </c>
      <c r="C234" s="20">
        <v>42704666.790000007</v>
      </c>
      <c r="D234" s="20">
        <v>42704666.790000007</v>
      </c>
      <c r="F234" s="19" t="s">
        <v>18</v>
      </c>
      <c r="G234" s="20">
        <v>0</v>
      </c>
      <c r="H234" s="20">
        <v>10349563</v>
      </c>
      <c r="I234" s="20">
        <v>10349563</v>
      </c>
      <c r="K234" s="20" t="s">
        <v>18</v>
      </c>
      <c r="L234" s="20">
        <v>0</v>
      </c>
      <c r="M234" s="20">
        <v>10019266.879999997</v>
      </c>
      <c r="N234" s="20">
        <v>10019266.879999997</v>
      </c>
      <c r="P234" s="19" t="s">
        <v>18</v>
      </c>
      <c r="Q234" s="20">
        <v>0</v>
      </c>
      <c r="R234" s="20">
        <v>20368829.879999999</v>
      </c>
      <c r="S234" s="20">
        <v>20368829.879999999</v>
      </c>
      <c r="U234" s="19" t="s">
        <v>18</v>
      </c>
      <c r="V234" s="20">
        <v>0</v>
      </c>
      <c r="W234" s="20">
        <v>10192569.770000003</v>
      </c>
      <c r="X234" s="20">
        <v>10192569.770000003</v>
      </c>
      <c r="Z234" s="19" t="s">
        <v>18</v>
      </c>
      <c r="AA234" s="20">
        <v>0</v>
      </c>
      <c r="AB234" s="20">
        <v>12143267.140000004</v>
      </c>
      <c r="AC234" s="20">
        <v>12143267.140000004</v>
      </c>
    </row>
    <row r="235" spans="1:29" x14ac:dyDescent="0.35">
      <c r="B235" s="1"/>
      <c r="C235" s="15"/>
      <c r="D235" s="15"/>
      <c r="K235" s="2"/>
      <c r="L235" s="2"/>
      <c r="M235" s="15"/>
      <c r="N235" s="2"/>
      <c r="Q235" s="2"/>
      <c r="R235" s="15"/>
      <c r="S235" s="2"/>
      <c r="V235" s="1"/>
      <c r="W235" s="15"/>
      <c r="X235" s="15"/>
      <c r="AA235" s="1"/>
      <c r="AB235" s="15"/>
      <c r="AC235" s="2"/>
    </row>
    <row r="236" spans="1:29" x14ac:dyDescent="0.35">
      <c r="B236" s="1"/>
      <c r="C236" s="15"/>
      <c r="D236" s="15"/>
      <c r="K236" s="2"/>
      <c r="L236" s="2"/>
      <c r="M236" s="15"/>
      <c r="N236" s="2"/>
      <c r="Q236" s="2"/>
      <c r="R236" s="15"/>
      <c r="S236" s="2"/>
      <c r="V236" s="1"/>
      <c r="W236" s="15"/>
      <c r="X236" s="15"/>
      <c r="AA236" s="1"/>
      <c r="AB236" s="15"/>
      <c r="AC236" s="2"/>
    </row>
    <row r="237" spans="1:29" x14ac:dyDescent="0.35">
      <c r="A237" t="s">
        <v>12</v>
      </c>
      <c r="B237" s="1">
        <v>515434968.19999999</v>
      </c>
      <c r="C237" s="15">
        <v>22977791.949999996</v>
      </c>
      <c r="D237" s="15">
        <v>538412760.14999998</v>
      </c>
      <c r="F237" t="s">
        <v>12</v>
      </c>
      <c r="G237" s="1">
        <v>162714761</v>
      </c>
      <c r="H237" s="15">
        <v>7835898</v>
      </c>
      <c r="I237" s="15">
        <v>170550659</v>
      </c>
      <c r="K237" s="2" t="s">
        <v>12</v>
      </c>
      <c r="L237" s="2">
        <v>140421849.94999987</v>
      </c>
      <c r="M237" s="2">
        <v>4646466.9099999983</v>
      </c>
      <c r="N237" s="2">
        <v>145068316.85999987</v>
      </c>
      <c r="P237" t="s">
        <v>12</v>
      </c>
      <c r="Q237" s="2">
        <v>303136610.94999987</v>
      </c>
      <c r="R237" s="2">
        <v>12482364.909999998</v>
      </c>
      <c r="S237" s="2">
        <v>315618975.8599999</v>
      </c>
      <c r="U237" t="s">
        <v>12</v>
      </c>
      <c r="V237" s="1">
        <v>115718426.46000016</v>
      </c>
      <c r="W237" s="15">
        <v>5041953.8899999987</v>
      </c>
      <c r="X237" s="15">
        <v>120760380.35000016</v>
      </c>
      <c r="Z237" t="s">
        <v>12</v>
      </c>
      <c r="AA237" s="1">
        <v>96579930.789999962</v>
      </c>
      <c r="AB237" s="1">
        <v>5453473.1499999966</v>
      </c>
      <c r="AC237" s="2">
        <v>102033403.93999995</v>
      </c>
    </row>
    <row r="238" spans="1:29" x14ac:dyDescent="0.35">
      <c r="A238" t="s">
        <v>3</v>
      </c>
      <c r="B238" s="1">
        <v>-462395788.01999992</v>
      </c>
      <c r="C238" s="15">
        <v>-2807920.1500000004</v>
      </c>
      <c r="D238" s="15">
        <v>-465203708.1699999</v>
      </c>
      <c r="F238" t="s">
        <v>3</v>
      </c>
      <c r="G238" s="1">
        <v>-140804321</v>
      </c>
      <c r="H238" s="15">
        <v>-2177096</v>
      </c>
      <c r="I238" s="15">
        <v>-142981417</v>
      </c>
      <c r="K238" s="2" t="s">
        <v>3</v>
      </c>
      <c r="L238" s="2">
        <v>-123212485.66</v>
      </c>
      <c r="M238" s="2">
        <v>-207361.4700000002</v>
      </c>
      <c r="N238" s="2">
        <v>-123419847.13</v>
      </c>
      <c r="P238" t="s">
        <v>3</v>
      </c>
      <c r="Q238" s="2">
        <v>-264016806.66</v>
      </c>
      <c r="R238" s="2">
        <v>-2384457.4700000002</v>
      </c>
      <c r="S238" s="2">
        <v>-266401264.13</v>
      </c>
      <c r="U238" t="s">
        <v>3</v>
      </c>
      <c r="V238" s="1">
        <v>-107853347.60000005</v>
      </c>
      <c r="W238" s="15">
        <v>-284195.56000000006</v>
      </c>
      <c r="X238" s="15">
        <v>-108137543.16000006</v>
      </c>
      <c r="Z238" t="s">
        <v>3</v>
      </c>
      <c r="AA238" s="1">
        <v>-90525633.759999841</v>
      </c>
      <c r="AB238" s="1">
        <v>-139267.12000000011</v>
      </c>
      <c r="AC238" s="2">
        <v>-90664900.879999846</v>
      </c>
    </row>
    <row r="239" spans="1:29" x14ac:dyDescent="0.35">
      <c r="A239" t="s">
        <v>91</v>
      </c>
      <c r="B239" s="1">
        <v>39299107.549999997</v>
      </c>
      <c r="C239" s="15">
        <v>4884339.5199999996</v>
      </c>
      <c r="D239" s="15">
        <v>44183447.069999993</v>
      </c>
      <c r="F239" t="s">
        <v>91</v>
      </c>
      <c r="G239" s="1">
        <v>10961407</v>
      </c>
      <c r="H239" s="15">
        <v>1082650</v>
      </c>
      <c r="I239" s="15">
        <v>12044057</v>
      </c>
      <c r="K239" s="2" t="s">
        <v>91</v>
      </c>
      <c r="L239" s="2">
        <v>9713862.3900000006</v>
      </c>
      <c r="M239" s="2">
        <v>878884.81</v>
      </c>
      <c r="N239" s="2">
        <v>10592747.200000001</v>
      </c>
      <c r="P239" t="s">
        <v>91</v>
      </c>
      <c r="Q239" s="2">
        <v>20675269.390000001</v>
      </c>
      <c r="R239" s="2">
        <v>1961534.81</v>
      </c>
      <c r="S239" s="2">
        <v>22636804.199999999</v>
      </c>
      <c r="U239" t="s">
        <v>91</v>
      </c>
      <c r="V239" s="1">
        <v>9996407.2799999975</v>
      </c>
      <c r="W239" s="15">
        <v>1673824.08</v>
      </c>
      <c r="X239" s="15">
        <v>11670231.359999998</v>
      </c>
      <c r="Z239" t="s">
        <v>91</v>
      </c>
      <c r="AA239" s="1">
        <v>8627430.879999999</v>
      </c>
      <c r="AB239" s="1">
        <v>1248980.6299999994</v>
      </c>
      <c r="AC239" s="2">
        <v>9876411.5099999979</v>
      </c>
    </row>
    <row r="240" spans="1:29" x14ac:dyDescent="0.35">
      <c r="A240" t="s">
        <v>13</v>
      </c>
      <c r="B240" s="1">
        <v>-29460594.990000002</v>
      </c>
      <c r="C240" s="15">
        <v>-856146.7</v>
      </c>
      <c r="D240" s="15">
        <v>-30316741.690000001</v>
      </c>
      <c r="F240" t="s">
        <v>13</v>
      </c>
      <c r="G240" s="1">
        <v>-8647477</v>
      </c>
      <c r="H240" s="15">
        <v>-271162</v>
      </c>
      <c r="I240" s="15">
        <v>-8918639</v>
      </c>
      <c r="K240" s="2" t="s">
        <v>13</v>
      </c>
      <c r="L240" s="2">
        <v>-7206875.4499999993</v>
      </c>
      <c r="M240" s="2">
        <v>-225098.22999999998</v>
      </c>
      <c r="N240" s="2">
        <v>-7431973.6799999997</v>
      </c>
      <c r="P240" t="s">
        <v>13</v>
      </c>
      <c r="Q240" s="2">
        <v>-15854352.449999999</v>
      </c>
      <c r="R240" s="2">
        <v>-496260.23</v>
      </c>
      <c r="S240" s="2">
        <v>-16350612.68</v>
      </c>
      <c r="U240" t="s">
        <v>13</v>
      </c>
      <c r="V240" s="1">
        <v>-3102379.0199999996</v>
      </c>
      <c r="W240" s="15">
        <v>-152181.16999999993</v>
      </c>
      <c r="X240" s="15">
        <v>-3254560.1899999995</v>
      </c>
      <c r="Z240" t="s">
        <v>13</v>
      </c>
      <c r="AA240" s="1">
        <v>-10503863.520000003</v>
      </c>
      <c r="AB240" s="1">
        <v>-207705.30000000005</v>
      </c>
      <c r="AC240" s="2">
        <v>-10711568.820000004</v>
      </c>
    </row>
    <row r="241" spans="1:29" x14ac:dyDescent="0.35">
      <c r="A241" s="19" t="s">
        <v>14</v>
      </c>
      <c r="B241" s="20">
        <v>62877692.740000062</v>
      </c>
      <c r="C241" s="20">
        <v>24198064.619999997</v>
      </c>
      <c r="D241" s="20">
        <v>87075757.360000059</v>
      </c>
      <c r="F241" s="19" t="s">
        <v>14</v>
      </c>
      <c r="G241" s="20">
        <v>24224370</v>
      </c>
      <c r="H241" s="20">
        <v>6470290</v>
      </c>
      <c r="I241" s="20">
        <v>30694660</v>
      </c>
      <c r="K241" s="20" t="s">
        <v>14</v>
      </c>
      <c r="L241" s="20">
        <v>19716351.229999874</v>
      </c>
      <c r="M241" s="20">
        <v>5092892.0199999977</v>
      </c>
      <c r="N241" s="20">
        <v>24809243.249999873</v>
      </c>
      <c r="P241" s="19" t="s">
        <v>14</v>
      </c>
      <c r="Q241" s="20">
        <v>43940721.22999987</v>
      </c>
      <c r="R241" s="20">
        <v>11563182.019999998</v>
      </c>
      <c r="S241" s="20">
        <v>55503903.249999866</v>
      </c>
      <c r="U241" s="19" t="s">
        <v>14</v>
      </c>
      <c r="V241" s="20">
        <v>14759107.120000102</v>
      </c>
      <c r="W241" s="20">
        <v>6279401.2399999984</v>
      </c>
      <c r="X241" s="20">
        <v>21038508.3600001</v>
      </c>
      <c r="Z241" s="19" t="s">
        <v>14</v>
      </c>
      <c r="AA241" s="20">
        <v>4177864.3900001161</v>
      </c>
      <c r="AB241" s="20">
        <v>6355481.3599999966</v>
      </c>
      <c r="AC241" s="20">
        <v>10533345.750000112</v>
      </c>
    </row>
    <row r="242" spans="1:29" x14ac:dyDescent="0.35">
      <c r="B242" s="2"/>
      <c r="C242" s="15"/>
      <c r="D242" s="15"/>
      <c r="K242" s="2"/>
      <c r="L242" s="2"/>
      <c r="M242" s="15"/>
      <c r="N242" s="2"/>
      <c r="Q242" s="2"/>
      <c r="R242" s="15"/>
      <c r="S242" s="2"/>
      <c r="V242" s="12"/>
      <c r="W242" s="15"/>
      <c r="X242" s="15"/>
      <c r="AA242" s="12"/>
      <c r="AB242" s="15"/>
      <c r="AC242" s="2"/>
    </row>
    <row r="243" spans="1:29" x14ac:dyDescent="0.35">
      <c r="B243" s="2"/>
      <c r="C243" s="15"/>
      <c r="D243" s="15"/>
      <c r="K243" s="2"/>
      <c r="L243" s="2"/>
      <c r="M243" s="15"/>
      <c r="N243" s="2"/>
      <c r="Q243" s="2"/>
      <c r="R243" s="15"/>
      <c r="S243" s="2"/>
      <c r="V243" s="12"/>
      <c r="W243" s="15"/>
      <c r="X243" s="15"/>
      <c r="AA243" s="12"/>
      <c r="AB243" s="15"/>
      <c r="AC243" s="2"/>
    </row>
    <row r="244" spans="1:29" x14ac:dyDescent="0.35">
      <c r="A244" t="s">
        <v>15</v>
      </c>
      <c r="B244" s="1">
        <v>0</v>
      </c>
      <c r="C244" s="15">
        <v>8078799.3200000003</v>
      </c>
      <c r="D244" s="15">
        <v>8078799.3200000003</v>
      </c>
      <c r="F244" t="s">
        <v>15</v>
      </c>
      <c r="G244" s="1">
        <v>0</v>
      </c>
      <c r="H244" s="15">
        <v>1973408</v>
      </c>
      <c r="I244" s="15">
        <v>1973408</v>
      </c>
      <c r="K244" s="2" t="s">
        <v>15</v>
      </c>
      <c r="L244" s="2">
        <v>0</v>
      </c>
      <c r="M244" s="2">
        <v>2143059.17</v>
      </c>
      <c r="N244" s="2">
        <v>2143059.17</v>
      </c>
      <c r="P244" t="s">
        <v>15</v>
      </c>
      <c r="Q244" s="2">
        <v>0</v>
      </c>
      <c r="R244" s="2">
        <v>4116467.17</v>
      </c>
      <c r="S244" s="2">
        <v>4116467.17</v>
      </c>
      <c r="U244" t="s">
        <v>15</v>
      </c>
      <c r="V244" s="1">
        <v>0</v>
      </c>
      <c r="W244" s="15">
        <v>2102668.5500000007</v>
      </c>
      <c r="X244" s="15">
        <v>2102668.5500000007</v>
      </c>
      <c r="Z244" t="s">
        <v>15</v>
      </c>
      <c r="AA244" s="1">
        <v>0</v>
      </c>
      <c r="AB244" s="1">
        <v>1859663.5999999996</v>
      </c>
      <c r="AC244" s="2">
        <v>1859663.5999999996</v>
      </c>
    </row>
    <row r="245" spans="1:29" x14ac:dyDescent="0.35">
      <c r="A245" t="s">
        <v>16</v>
      </c>
      <c r="B245" s="1">
        <v>0</v>
      </c>
      <c r="C245" s="15">
        <v>-6440615</v>
      </c>
      <c r="D245" s="15">
        <v>-6440615</v>
      </c>
      <c r="F245" t="s">
        <v>16</v>
      </c>
      <c r="G245" s="1">
        <v>0</v>
      </c>
      <c r="H245" s="15">
        <v>-9956723</v>
      </c>
      <c r="I245" s="15">
        <v>-9956723</v>
      </c>
      <c r="K245" s="2" t="s">
        <v>16</v>
      </c>
      <c r="L245" s="2">
        <v>0</v>
      </c>
      <c r="M245" s="2">
        <v>6366717.21</v>
      </c>
      <c r="N245" s="2">
        <v>6366717.21</v>
      </c>
      <c r="P245" t="s">
        <v>16</v>
      </c>
      <c r="Q245" s="2">
        <v>0</v>
      </c>
      <c r="R245" s="2">
        <v>-3590005.79</v>
      </c>
      <c r="S245" s="2">
        <v>-3590005.79</v>
      </c>
      <c r="U245" t="s">
        <v>16</v>
      </c>
      <c r="V245" s="1">
        <v>0</v>
      </c>
      <c r="W245" s="15">
        <v>-1499949.0300000003</v>
      </c>
      <c r="X245" s="15">
        <v>-1499949.0300000003</v>
      </c>
      <c r="Z245" t="s">
        <v>16</v>
      </c>
      <c r="AA245" s="1">
        <v>0</v>
      </c>
      <c r="AB245" s="1">
        <v>-1350660.1799999997</v>
      </c>
      <c r="AC245" s="2">
        <v>-1350660.1799999997</v>
      </c>
    </row>
    <row r="246" spans="1:29" x14ac:dyDescent="0.35">
      <c r="A246" s="19" t="s">
        <v>17</v>
      </c>
      <c r="B246" s="20">
        <v>0</v>
      </c>
      <c r="C246" s="20">
        <v>1638184.3200000003</v>
      </c>
      <c r="D246" s="20">
        <v>1638184.3200000003</v>
      </c>
      <c r="F246" s="19" t="s">
        <v>17</v>
      </c>
      <c r="G246" s="20">
        <v>0</v>
      </c>
      <c r="H246" s="20">
        <v>-7983315</v>
      </c>
      <c r="I246" s="20">
        <v>-7983315</v>
      </c>
      <c r="K246" s="20" t="s">
        <v>17</v>
      </c>
      <c r="L246" s="20">
        <v>0</v>
      </c>
      <c r="M246" s="20">
        <v>8509776.379999999</v>
      </c>
      <c r="N246" s="20">
        <v>8509776.379999999</v>
      </c>
      <c r="P246" s="19" t="s">
        <v>17</v>
      </c>
      <c r="Q246" s="20">
        <v>0</v>
      </c>
      <c r="R246" s="20">
        <v>526461.37999999989</v>
      </c>
      <c r="S246" s="20">
        <v>526461.37999999989</v>
      </c>
      <c r="U246" s="19" t="s">
        <v>17</v>
      </c>
      <c r="V246" s="20">
        <v>0</v>
      </c>
      <c r="W246" s="20">
        <v>602719.52000000048</v>
      </c>
      <c r="X246" s="20">
        <v>602719.52000000048</v>
      </c>
      <c r="Z246" s="19" t="s">
        <v>17</v>
      </c>
      <c r="AA246" s="20">
        <v>0</v>
      </c>
      <c r="AB246" s="20">
        <v>509003.41999999993</v>
      </c>
      <c r="AC246" s="20">
        <v>509003.41999999993</v>
      </c>
    </row>
    <row r="247" spans="1:29" x14ac:dyDescent="0.35">
      <c r="B247" s="1"/>
      <c r="C247" s="15"/>
      <c r="D247" s="15"/>
      <c r="K247" s="2"/>
      <c r="L247" s="2"/>
      <c r="M247" s="15"/>
      <c r="N247" s="2"/>
      <c r="Q247" s="2"/>
      <c r="R247" s="15"/>
      <c r="S247" s="2"/>
      <c r="V247" s="1"/>
      <c r="W247" s="15"/>
      <c r="X247" s="15"/>
      <c r="AA247" s="1"/>
      <c r="AB247" s="15"/>
      <c r="AC247" s="2"/>
    </row>
    <row r="248" spans="1:29" x14ac:dyDescent="0.35">
      <c r="B248" s="1"/>
      <c r="C248" s="15"/>
      <c r="D248" s="15"/>
      <c r="K248" s="2"/>
      <c r="L248" s="2"/>
      <c r="M248" s="15"/>
      <c r="N248" s="2"/>
      <c r="Q248" s="2"/>
      <c r="R248" s="15"/>
      <c r="S248" s="2"/>
      <c r="V248" s="1"/>
      <c r="W248" s="15"/>
      <c r="X248" s="15"/>
      <c r="AA248" s="1"/>
      <c r="AB248" s="15"/>
      <c r="AC248" s="2"/>
    </row>
    <row r="249" spans="1:29" x14ac:dyDescent="0.35">
      <c r="A249" s="16" t="s">
        <v>20</v>
      </c>
      <c r="B249" s="27">
        <v>0</v>
      </c>
      <c r="C249" s="28">
        <v>0</v>
      </c>
      <c r="D249" s="21">
        <v>0</v>
      </c>
      <c r="F249" t="s">
        <v>20</v>
      </c>
      <c r="G249" s="1">
        <v>0</v>
      </c>
      <c r="H249" s="15">
        <v>0</v>
      </c>
      <c r="I249" s="15">
        <v>0</v>
      </c>
      <c r="K249" s="7" t="s">
        <v>20</v>
      </c>
      <c r="L249" s="2">
        <v>0</v>
      </c>
      <c r="M249" s="2">
        <v>0</v>
      </c>
      <c r="N249" s="7">
        <v>0</v>
      </c>
      <c r="P249" s="6" t="s">
        <v>20</v>
      </c>
      <c r="Q249" s="2">
        <v>0</v>
      </c>
      <c r="R249" s="2">
        <v>0</v>
      </c>
      <c r="S249" s="7">
        <v>0</v>
      </c>
      <c r="U249" s="16" t="s">
        <v>20</v>
      </c>
      <c r="V249" s="27">
        <v>0</v>
      </c>
      <c r="W249" s="28">
        <v>0</v>
      </c>
      <c r="X249" s="21">
        <v>0</v>
      </c>
      <c r="Z249" s="16" t="s">
        <v>20</v>
      </c>
      <c r="AA249" s="27">
        <v>0</v>
      </c>
      <c r="AB249" s="28">
        <v>0</v>
      </c>
      <c r="AC249" s="17">
        <v>0</v>
      </c>
    </row>
    <row r="250" spans="1:29" x14ac:dyDescent="0.35">
      <c r="B250" s="1"/>
      <c r="C250" s="15"/>
      <c r="D250" s="15"/>
      <c r="F250" s="13"/>
      <c r="G250" s="13"/>
      <c r="H250" s="13"/>
      <c r="I250" s="13"/>
      <c r="K250" s="163"/>
      <c r="L250" s="163"/>
      <c r="M250" s="164"/>
      <c r="N250" s="163"/>
      <c r="P250" s="13"/>
      <c r="Q250" s="163"/>
      <c r="R250" s="164"/>
      <c r="S250" s="163"/>
      <c r="V250" s="1"/>
      <c r="W250" s="15"/>
      <c r="X250" s="15"/>
      <c r="AA250" s="1"/>
      <c r="AB250" s="15"/>
      <c r="AC250" s="2"/>
    </row>
    <row r="251" spans="1:29" x14ac:dyDescent="0.35">
      <c r="B251" s="1"/>
      <c r="C251" s="15"/>
      <c r="D251" s="15"/>
      <c r="K251" s="2"/>
      <c r="L251" s="2"/>
      <c r="M251" s="15"/>
      <c r="N251" s="2"/>
      <c r="Q251" s="2"/>
      <c r="R251" s="15"/>
      <c r="S251" s="2"/>
      <c r="X251" s="15"/>
      <c r="AC251" s="2"/>
    </row>
    <row r="252" spans="1:29" x14ac:dyDescent="0.35">
      <c r="B252" s="1"/>
      <c r="C252" s="15"/>
      <c r="D252" s="15"/>
      <c r="K252" s="2"/>
      <c r="L252" s="2"/>
      <c r="M252" s="15"/>
      <c r="N252" s="2"/>
      <c r="Q252" s="2"/>
      <c r="R252" s="15"/>
      <c r="S252" s="2"/>
      <c r="X252" s="15"/>
      <c r="AC252" s="2"/>
    </row>
    <row r="253" spans="1:29" x14ac:dyDescent="0.35">
      <c r="A253" t="s">
        <v>0</v>
      </c>
      <c r="B253" s="1">
        <v>0</v>
      </c>
      <c r="C253" s="15">
        <v>342579810.94</v>
      </c>
      <c r="D253" s="15">
        <v>342579810.94</v>
      </c>
      <c r="F253" t="s">
        <v>0</v>
      </c>
      <c r="G253" s="1">
        <v>0</v>
      </c>
      <c r="H253" s="15">
        <v>173370166</v>
      </c>
      <c r="I253" s="15">
        <v>173370166</v>
      </c>
      <c r="K253" s="2" t="s">
        <v>0</v>
      </c>
      <c r="L253" s="2">
        <v>0</v>
      </c>
      <c r="M253" s="2">
        <v>96001847.569999993</v>
      </c>
      <c r="N253" s="2">
        <v>96001847.569999993</v>
      </c>
      <c r="P253" t="s">
        <v>0</v>
      </c>
      <c r="Q253" s="2">
        <v>0</v>
      </c>
      <c r="R253" s="2">
        <v>269372013.56999999</v>
      </c>
      <c r="S253" s="2">
        <v>269372013.56999999</v>
      </c>
      <c r="U253" t="s">
        <v>0</v>
      </c>
      <c r="V253" s="1">
        <v>0</v>
      </c>
      <c r="W253" s="15">
        <v>68110096.860000014</v>
      </c>
      <c r="X253" s="15">
        <v>68110096.860000014</v>
      </c>
      <c r="Z253" t="s">
        <v>0</v>
      </c>
      <c r="AA253" s="1">
        <v>0</v>
      </c>
      <c r="AB253" s="1">
        <v>5097700.5099999905</v>
      </c>
      <c r="AC253" s="2">
        <v>5097700.5099999905</v>
      </c>
    </row>
    <row r="254" spans="1:29" x14ac:dyDescent="0.35">
      <c r="A254" t="s">
        <v>2</v>
      </c>
      <c r="B254" s="1">
        <v>0</v>
      </c>
      <c r="C254" s="15">
        <v>-333430064.91000003</v>
      </c>
      <c r="D254" s="15">
        <v>-333430064.91000003</v>
      </c>
      <c r="F254" t="s">
        <v>2</v>
      </c>
      <c r="G254" s="1">
        <v>0</v>
      </c>
      <c r="H254" s="15">
        <v>-161163282</v>
      </c>
      <c r="I254" s="15">
        <v>-161163282</v>
      </c>
      <c r="K254" s="2" t="s">
        <v>2</v>
      </c>
      <c r="L254" s="2">
        <v>0</v>
      </c>
      <c r="M254" s="2">
        <v>-104490164.53999999</v>
      </c>
      <c r="N254" s="2">
        <v>-104490164.53999999</v>
      </c>
      <c r="P254" t="s">
        <v>2</v>
      </c>
      <c r="Q254" s="2">
        <v>0</v>
      </c>
      <c r="R254" s="2">
        <v>-265653446.53999999</v>
      </c>
      <c r="S254" s="2">
        <v>-265653446.53999999</v>
      </c>
      <c r="U254" t="s">
        <v>2</v>
      </c>
      <c r="V254" s="1">
        <v>0</v>
      </c>
      <c r="W254" s="15">
        <v>-65171618.610000044</v>
      </c>
      <c r="X254" s="15">
        <v>-65171618.610000044</v>
      </c>
      <c r="Z254" t="s">
        <v>2</v>
      </c>
      <c r="AA254" s="1">
        <v>0</v>
      </c>
      <c r="AB254" s="1">
        <v>-2604999.7599999905</v>
      </c>
      <c r="AC254" s="2">
        <v>-2604999.7599999905</v>
      </c>
    </row>
    <row r="255" spans="1:29" x14ac:dyDescent="0.35">
      <c r="A255" s="19" t="s">
        <v>21</v>
      </c>
      <c r="B255" s="20">
        <v>0</v>
      </c>
      <c r="C255" s="20">
        <v>9149746.0299999714</v>
      </c>
      <c r="D255" s="20">
        <v>9149746.0299999714</v>
      </c>
      <c r="F255" s="19" t="s">
        <v>21</v>
      </c>
      <c r="G255" s="20">
        <v>0</v>
      </c>
      <c r="H255" s="20">
        <v>12206884</v>
      </c>
      <c r="I255" s="20">
        <v>12206884</v>
      </c>
      <c r="K255" s="20" t="s">
        <v>21</v>
      </c>
      <c r="L255" s="20">
        <v>0</v>
      </c>
      <c r="M255" s="20">
        <v>-8488316.9699999988</v>
      </c>
      <c r="N255" s="20">
        <v>-8488316.9699999988</v>
      </c>
      <c r="P255" s="19" t="s">
        <v>21</v>
      </c>
      <c r="Q255" s="20">
        <v>0</v>
      </c>
      <c r="R255" s="20">
        <v>3718567.0300000012</v>
      </c>
      <c r="S255" s="20">
        <v>3718567.0300000012</v>
      </c>
      <c r="U255" s="19" t="s">
        <v>21</v>
      </c>
      <c r="V255" s="20">
        <v>0</v>
      </c>
      <c r="W255" s="20">
        <v>2938478.2499999702</v>
      </c>
      <c r="X255" s="20">
        <v>2938478.2499999702</v>
      </c>
      <c r="Z255" s="19" t="s">
        <v>21</v>
      </c>
      <c r="AA255" s="20">
        <v>0</v>
      </c>
      <c r="AB255" s="20">
        <v>2492700.75</v>
      </c>
      <c r="AC255" s="20">
        <v>2492700.75</v>
      </c>
    </row>
    <row r="256" spans="1:29" x14ac:dyDescent="0.35">
      <c r="B256" s="2"/>
      <c r="C256" s="15"/>
      <c r="D256" s="15"/>
      <c r="K256" s="2"/>
      <c r="L256" s="2"/>
      <c r="M256" s="15"/>
      <c r="N256" s="2"/>
      <c r="Q256" s="2"/>
      <c r="R256" s="15"/>
      <c r="S256" s="2"/>
      <c r="V256" s="2"/>
      <c r="W256" s="15"/>
      <c r="X256" s="15"/>
      <c r="AA256" s="2"/>
      <c r="AB256" s="15"/>
      <c r="AC256" s="2"/>
    </row>
    <row r="257" spans="1:29" x14ac:dyDescent="0.35">
      <c r="B257" s="2"/>
      <c r="C257" s="15"/>
      <c r="D257" s="15"/>
      <c r="K257" s="2"/>
      <c r="L257" s="2"/>
      <c r="M257" s="15"/>
      <c r="N257" s="2"/>
      <c r="Q257" s="2"/>
      <c r="R257" s="15"/>
      <c r="S257" s="2"/>
      <c r="V257" s="2"/>
      <c r="W257" s="15"/>
      <c r="X257" s="15"/>
      <c r="AA257" s="2"/>
      <c r="AB257" s="15"/>
      <c r="AC257" s="2"/>
    </row>
    <row r="258" spans="1:29" x14ac:dyDescent="0.35">
      <c r="A258" t="s">
        <v>24</v>
      </c>
      <c r="B258" s="1">
        <v>0</v>
      </c>
      <c r="C258" s="15">
        <v>0</v>
      </c>
      <c r="D258" s="15">
        <v>0</v>
      </c>
      <c r="F258" t="s">
        <v>24</v>
      </c>
      <c r="G258" s="1">
        <v>0</v>
      </c>
      <c r="H258" s="15">
        <v>0</v>
      </c>
      <c r="I258" s="15">
        <v>0</v>
      </c>
      <c r="K258" s="2" t="s">
        <v>24</v>
      </c>
      <c r="L258" s="2">
        <v>0</v>
      </c>
      <c r="M258" s="2">
        <v>0</v>
      </c>
      <c r="N258" s="2">
        <v>0</v>
      </c>
      <c r="P258" t="s">
        <v>24</v>
      </c>
      <c r="Q258" s="2">
        <v>0</v>
      </c>
      <c r="R258" s="2">
        <v>0</v>
      </c>
      <c r="S258" s="2">
        <v>0</v>
      </c>
      <c r="U258" t="s">
        <v>24</v>
      </c>
      <c r="V258" s="1">
        <v>0</v>
      </c>
      <c r="W258" s="15">
        <v>0</v>
      </c>
      <c r="X258" s="15">
        <v>0</v>
      </c>
      <c r="Z258" t="s">
        <v>24</v>
      </c>
      <c r="AA258" s="1">
        <v>0</v>
      </c>
      <c r="AB258" s="1">
        <v>0</v>
      </c>
      <c r="AC258" s="2">
        <v>0</v>
      </c>
    </row>
    <row r="259" spans="1:29" x14ac:dyDescent="0.35">
      <c r="A259" t="s">
        <v>25</v>
      </c>
      <c r="B259" s="1">
        <v>0</v>
      </c>
      <c r="C259" s="15">
        <v>0</v>
      </c>
      <c r="D259" s="15">
        <v>0</v>
      </c>
      <c r="F259" t="s">
        <v>25</v>
      </c>
      <c r="G259" s="1">
        <v>0</v>
      </c>
      <c r="H259" s="15">
        <v>0</v>
      </c>
      <c r="I259" s="15">
        <v>0</v>
      </c>
      <c r="K259" s="2" t="s">
        <v>25</v>
      </c>
      <c r="L259" s="2">
        <v>0</v>
      </c>
      <c r="M259" s="2">
        <v>0</v>
      </c>
      <c r="N259" s="2">
        <v>0</v>
      </c>
      <c r="P259" t="s">
        <v>25</v>
      </c>
      <c r="Q259" s="2">
        <v>0</v>
      </c>
      <c r="R259" s="2">
        <v>0</v>
      </c>
      <c r="S259" s="2">
        <v>0</v>
      </c>
      <c r="U259" t="s">
        <v>25</v>
      </c>
      <c r="V259" s="1">
        <v>0</v>
      </c>
      <c r="W259" s="15">
        <v>0</v>
      </c>
      <c r="X259" s="15">
        <v>0</v>
      </c>
      <c r="Z259" t="s">
        <v>25</v>
      </c>
      <c r="AA259" s="1">
        <v>0</v>
      </c>
      <c r="AB259" s="1">
        <v>0</v>
      </c>
      <c r="AC259" s="2">
        <v>0</v>
      </c>
    </row>
    <row r="260" spans="1:29" x14ac:dyDescent="0.35">
      <c r="A260" t="s">
        <v>26</v>
      </c>
      <c r="B260" s="1">
        <v>0</v>
      </c>
      <c r="C260" s="15">
        <v>0</v>
      </c>
      <c r="D260" s="15">
        <v>0</v>
      </c>
      <c r="F260" t="s">
        <v>26</v>
      </c>
      <c r="G260" s="1">
        <v>0</v>
      </c>
      <c r="H260" s="15">
        <v>0</v>
      </c>
      <c r="I260" s="15">
        <v>0</v>
      </c>
      <c r="K260" s="2" t="s">
        <v>26</v>
      </c>
      <c r="L260" s="2">
        <v>0</v>
      </c>
      <c r="M260" s="2">
        <v>0</v>
      </c>
      <c r="N260" s="2">
        <v>0</v>
      </c>
      <c r="P260" t="s">
        <v>26</v>
      </c>
      <c r="Q260" s="2">
        <v>0</v>
      </c>
      <c r="R260" s="2">
        <v>0</v>
      </c>
      <c r="S260" s="2">
        <v>0</v>
      </c>
      <c r="U260" t="s">
        <v>26</v>
      </c>
      <c r="V260" s="1">
        <v>0</v>
      </c>
      <c r="W260" s="15">
        <v>0</v>
      </c>
      <c r="X260" s="15">
        <v>0</v>
      </c>
      <c r="Z260" t="s">
        <v>26</v>
      </c>
      <c r="AA260" s="1">
        <v>0</v>
      </c>
      <c r="AB260" s="1">
        <v>0</v>
      </c>
      <c r="AC260" s="2">
        <v>0</v>
      </c>
    </row>
    <row r="261" spans="1:29" x14ac:dyDescent="0.35">
      <c r="A261" s="19" t="s">
        <v>105</v>
      </c>
      <c r="B261" s="20">
        <v>0</v>
      </c>
      <c r="C261" s="20">
        <v>0</v>
      </c>
      <c r="D261" s="20">
        <v>0</v>
      </c>
      <c r="F261" s="19" t="s">
        <v>105</v>
      </c>
      <c r="G261" s="20">
        <v>0</v>
      </c>
      <c r="H261" s="20">
        <v>0</v>
      </c>
      <c r="I261" s="20">
        <v>0</v>
      </c>
      <c r="K261" s="20" t="s">
        <v>105</v>
      </c>
      <c r="L261" s="20">
        <v>0</v>
      </c>
      <c r="M261" s="20">
        <v>0</v>
      </c>
      <c r="N261" s="20">
        <v>0</v>
      </c>
      <c r="P261" s="19" t="s">
        <v>105</v>
      </c>
      <c r="Q261" s="20">
        <v>0</v>
      </c>
      <c r="R261" s="20">
        <v>0</v>
      </c>
      <c r="S261" s="20">
        <v>0</v>
      </c>
      <c r="U261" s="19" t="s">
        <v>159</v>
      </c>
      <c r="V261" s="20">
        <v>0</v>
      </c>
      <c r="W261" s="20">
        <v>0</v>
      </c>
      <c r="X261" s="20">
        <v>0</v>
      </c>
      <c r="Z261" s="19" t="s">
        <v>159</v>
      </c>
      <c r="AA261" s="20">
        <v>0</v>
      </c>
      <c r="AB261" s="20">
        <v>0</v>
      </c>
      <c r="AC261" s="20">
        <v>0</v>
      </c>
    </row>
    <row r="262" spans="1:29" x14ac:dyDescent="0.35">
      <c r="B262" s="2"/>
      <c r="C262" s="15"/>
      <c r="D262" s="15"/>
      <c r="K262" s="2"/>
      <c r="L262" s="2"/>
      <c r="M262" s="15"/>
      <c r="N262" s="2"/>
      <c r="Q262" s="2"/>
      <c r="R262" s="15"/>
      <c r="S262" s="2"/>
      <c r="V262" s="2"/>
      <c r="W262" s="15"/>
      <c r="X262" s="15"/>
      <c r="AA262" s="2"/>
      <c r="AB262" s="15"/>
      <c r="AC262" s="2"/>
    </row>
    <row r="263" spans="1:29" x14ac:dyDescent="0.35">
      <c r="B263" s="2"/>
      <c r="C263" s="15"/>
      <c r="D263" s="15"/>
      <c r="K263" s="2"/>
      <c r="L263" s="2"/>
      <c r="M263" s="15"/>
      <c r="N263" s="2"/>
      <c r="Q263" s="2"/>
      <c r="R263" s="15"/>
      <c r="S263" s="2"/>
      <c r="V263" s="2"/>
      <c r="W263" s="15"/>
      <c r="X263" s="15"/>
      <c r="AA263" s="2"/>
      <c r="AB263" s="15"/>
      <c r="AC263" s="2"/>
    </row>
    <row r="264" spans="1:29" x14ac:dyDescent="0.35">
      <c r="A264" t="s">
        <v>27</v>
      </c>
      <c r="B264" s="1">
        <v>0</v>
      </c>
      <c r="C264" s="15">
        <v>0</v>
      </c>
      <c r="D264" s="15">
        <v>0</v>
      </c>
      <c r="F264" t="s">
        <v>27</v>
      </c>
      <c r="G264" s="1">
        <v>0</v>
      </c>
      <c r="H264" s="15">
        <v>0</v>
      </c>
      <c r="I264" s="15">
        <v>0</v>
      </c>
      <c r="K264" s="2" t="s">
        <v>27</v>
      </c>
      <c r="L264" s="2">
        <v>0</v>
      </c>
      <c r="M264" s="2">
        <v>0</v>
      </c>
      <c r="N264" s="2">
        <v>0</v>
      </c>
      <c r="P264" t="s">
        <v>27</v>
      </c>
      <c r="Q264" s="2">
        <v>0</v>
      </c>
      <c r="R264" s="2">
        <v>0</v>
      </c>
      <c r="S264" s="2">
        <v>0</v>
      </c>
      <c r="U264" t="s">
        <v>27</v>
      </c>
      <c r="V264" s="1">
        <v>0</v>
      </c>
      <c r="W264" s="15">
        <v>0</v>
      </c>
      <c r="X264" s="15">
        <v>0</v>
      </c>
      <c r="Z264" t="s">
        <v>27</v>
      </c>
      <c r="AA264" s="1">
        <v>0</v>
      </c>
      <c r="AB264" s="1">
        <v>0</v>
      </c>
      <c r="AC264" s="2">
        <v>0</v>
      </c>
    </row>
    <row r="265" spans="1:29" x14ac:dyDescent="0.35">
      <c r="A265" t="s">
        <v>28</v>
      </c>
      <c r="B265" s="1">
        <v>0</v>
      </c>
      <c r="C265" s="15">
        <v>0</v>
      </c>
      <c r="D265" s="15">
        <v>0</v>
      </c>
      <c r="F265" t="s">
        <v>28</v>
      </c>
      <c r="G265" s="1">
        <v>0</v>
      </c>
      <c r="H265" s="15">
        <v>0</v>
      </c>
      <c r="I265" s="15">
        <v>0</v>
      </c>
      <c r="K265" s="2" t="s">
        <v>28</v>
      </c>
      <c r="L265" s="2">
        <v>0</v>
      </c>
      <c r="M265" s="2">
        <v>0</v>
      </c>
      <c r="N265" s="2">
        <v>0</v>
      </c>
      <c r="P265" t="s">
        <v>28</v>
      </c>
      <c r="Q265" s="2">
        <v>0</v>
      </c>
      <c r="R265" s="2">
        <v>0</v>
      </c>
      <c r="S265" s="2">
        <v>0</v>
      </c>
      <c r="U265" t="s">
        <v>28</v>
      </c>
      <c r="V265" s="1">
        <v>0</v>
      </c>
      <c r="W265" s="15">
        <v>0</v>
      </c>
      <c r="X265" s="15">
        <v>0</v>
      </c>
      <c r="Z265" t="s">
        <v>28</v>
      </c>
      <c r="AA265" s="1">
        <v>0</v>
      </c>
      <c r="AB265" s="1">
        <v>0</v>
      </c>
      <c r="AC265" s="2">
        <v>0</v>
      </c>
    </row>
    <row r="266" spans="1:29" x14ac:dyDescent="0.35">
      <c r="A266" t="s">
        <v>29</v>
      </c>
      <c r="B266" s="1">
        <v>0</v>
      </c>
      <c r="C266" s="15">
        <v>0</v>
      </c>
      <c r="D266" s="15">
        <v>0</v>
      </c>
      <c r="F266" t="s">
        <v>29</v>
      </c>
      <c r="G266" s="1">
        <v>0</v>
      </c>
      <c r="H266" s="15">
        <v>0</v>
      </c>
      <c r="I266" s="15">
        <v>0</v>
      </c>
      <c r="K266" s="2" t="s">
        <v>29</v>
      </c>
      <c r="L266" s="2">
        <v>0</v>
      </c>
      <c r="M266" s="2">
        <v>0</v>
      </c>
      <c r="N266" s="2">
        <v>0</v>
      </c>
      <c r="P266" t="s">
        <v>29</v>
      </c>
      <c r="Q266" s="2">
        <v>0</v>
      </c>
      <c r="R266" s="2">
        <v>0</v>
      </c>
      <c r="S266" s="2">
        <v>0</v>
      </c>
      <c r="U266" t="s">
        <v>29</v>
      </c>
      <c r="V266" s="1">
        <v>0</v>
      </c>
      <c r="W266" s="15">
        <v>0</v>
      </c>
      <c r="X266" s="15">
        <v>0</v>
      </c>
      <c r="Z266" t="s">
        <v>29</v>
      </c>
      <c r="AA266" s="1">
        <v>0</v>
      </c>
      <c r="AB266" s="1">
        <v>0</v>
      </c>
      <c r="AC266" s="2">
        <v>0</v>
      </c>
    </row>
    <row r="267" spans="1:29" x14ac:dyDescent="0.35">
      <c r="A267" t="s">
        <v>30</v>
      </c>
      <c r="B267" s="1">
        <v>0</v>
      </c>
      <c r="C267" s="15">
        <v>0</v>
      </c>
      <c r="D267" s="15">
        <v>0</v>
      </c>
      <c r="F267" t="s">
        <v>30</v>
      </c>
      <c r="G267" s="1">
        <v>0</v>
      </c>
      <c r="H267" s="15">
        <v>0</v>
      </c>
      <c r="I267" s="15">
        <v>0</v>
      </c>
      <c r="K267" s="2" t="s">
        <v>30</v>
      </c>
      <c r="L267" s="2">
        <v>0</v>
      </c>
      <c r="M267" s="2">
        <v>0</v>
      </c>
      <c r="N267" s="2">
        <v>0</v>
      </c>
      <c r="P267" t="s">
        <v>30</v>
      </c>
      <c r="Q267" s="2">
        <v>0</v>
      </c>
      <c r="R267" s="2">
        <v>0</v>
      </c>
      <c r="S267" s="2">
        <v>0</v>
      </c>
      <c r="U267" t="s">
        <v>30</v>
      </c>
      <c r="V267" s="1">
        <v>0</v>
      </c>
      <c r="W267" s="15">
        <v>0</v>
      </c>
      <c r="X267" s="15">
        <v>0</v>
      </c>
      <c r="Z267" t="s">
        <v>30</v>
      </c>
      <c r="AA267" s="1">
        <v>0</v>
      </c>
      <c r="AB267" s="1">
        <v>0</v>
      </c>
      <c r="AC267" s="2">
        <v>0</v>
      </c>
    </row>
    <row r="268" spans="1:29" x14ac:dyDescent="0.35">
      <c r="A268" s="19" t="s">
        <v>93</v>
      </c>
      <c r="B268" s="20">
        <v>0</v>
      </c>
      <c r="C268" s="20">
        <v>0</v>
      </c>
      <c r="D268" s="20">
        <v>0</v>
      </c>
      <c r="F268" s="19" t="s">
        <v>93</v>
      </c>
      <c r="G268" s="20">
        <v>0</v>
      </c>
      <c r="H268" s="20">
        <v>0</v>
      </c>
      <c r="I268" s="20">
        <v>0</v>
      </c>
      <c r="K268" s="20" t="s">
        <v>93</v>
      </c>
      <c r="L268" s="20">
        <v>0</v>
      </c>
      <c r="M268" s="20">
        <v>0</v>
      </c>
      <c r="N268" s="20">
        <v>0</v>
      </c>
      <c r="P268" s="19" t="s">
        <v>93</v>
      </c>
      <c r="Q268" s="20">
        <v>0</v>
      </c>
      <c r="R268" s="20">
        <v>0</v>
      </c>
      <c r="S268" s="20">
        <v>0</v>
      </c>
      <c r="U268" s="19" t="s">
        <v>93</v>
      </c>
      <c r="V268" s="20">
        <v>0</v>
      </c>
      <c r="W268" s="20">
        <v>0</v>
      </c>
      <c r="X268" s="20">
        <v>0</v>
      </c>
      <c r="Z268" s="19" t="s">
        <v>93</v>
      </c>
      <c r="AA268" s="20">
        <v>0</v>
      </c>
      <c r="AB268" s="20">
        <v>0</v>
      </c>
      <c r="AC268" s="20">
        <v>0</v>
      </c>
    </row>
    <row r="269" spans="1:29" x14ac:dyDescent="0.35">
      <c r="B269" s="2"/>
      <c r="C269" s="15"/>
      <c r="D269" s="15"/>
      <c r="K269" s="2"/>
      <c r="L269" s="2"/>
      <c r="M269" s="15"/>
      <c r="N269" s="2"/>
      <c r="Q269" s="2"/>
      <c r="R269" s="15"/>
      <c r="S269" s="2"/>
      <c r="V269" s="2"/>
      <c r="W269" s="15"/>
      <c r="X269" s="15"/>
      <c r="AA269" s="2"/>
      <c r="AB269" s="15"/>
      <c r="AC269" s="2"/>
    </row>
    <row r="270" spans="1:29" x14ac:dyDescent="0.35">
      <c r="B270" s="2"/>
      <c r="C270" s="15"/>
      <c r="D270" s="15"/>
      <c r="K270" s="2"/>
      <c r="L270" s="2"/>
      <c r="M270" s="15"/>
      <c r="N270" s="2"/>
      <c r="Q270" s="2"/>
      <c r="R270" s="15"/>
      <c r="S270" s="2"/>
      <c r="V270" s="2"/>
      <c r="W270" s="15"/>
      <c r="X270" s="15"/>
      <c r="AA270" s="2"/>
      <c r="AB270" s="15"/>
      <c r="AC270" s="2"/>
    </row>
    <row r="271" spans="1:29" x14ac:dyDescent="0.35">
      <c r="A271" s="16" t="s">
        <v>92</v>
      </c>
      <c r="B271" s="27">
        <v>0</v>
      </c>
      <c r="C271" s="28">
        <v>0</v>
      </c>
      <c r="D271" s="21">
        <v>0</v>
      </c>
      <c r="F271" t="s">
        <v>92</v>
      </c>
      <c r="G271" s="1">
        <v>0</v>
      </c>
      <c r="H271" s="15">
        <v>0</v>
      </c>
      <c r="I271" s="15">
        <v>0</v>
      </c>
      <c r="K271" s="2" t="s">
        <v>92</v>
      </c>
      <c r="L271" s="2">
        <v>0</v>
      </c>
      <c r="M271" s="2">
        <v>0</v>
      </c>
      <c r="N271" s="2">
        <v>0</v>
      </c>
      <c r="P271" t="s">
        <v>92</v>
      </c>
      <c r="Q271" s="2">
        <v>0</v>
      </c>
      <c r="R271" s="2">
        <v>0</v>
      </c>
      <c r="S271" s="2">
        <v>0</v>
      </c>
      <c r="U271" s="16" t="s">
        <v>92</v>
      </c>
      <c r="V271" s="27">
        <v>0</v>
      </c>
      <c r="W271" s="28">
        <v>0</v>
      </c>
      <c r="X271" s="21">
        <v>0</v>
      </c>
      <c r="Z271" s="16" t="s">
        <v>92</v>
      </c>
      <c r="AA271" s="27">
        <v>0</v>
      </c>
      <c r="AB271" s="28">
        <v>0</v>
      </c>
      <c r="AC271" s="17">
        <v>0</v>
      </c>
    </row>
    <row r="272" spans="1:29" x14ac:dyDescent="0.35">
      <c r="B272" s="2"/>
      <c r="C272" s="15"/>
      <c r="D272" s="15"/>
      <c r="K272" s="2"/>
      <c r="L272" s="2"/>
      <c r="M272" s="15"/>
      <c r="N272" s="2"/>
      <c r="Q272" s="2"/>
      <c r="R272" s="15"/>
      <c r="S272" s="2"/>
      <c r="V272" s="2"/>
      <c r="W272" s="15"/>
      <c r="X272" s="15"/>
      <c r="AA272" s="2"/>
      <c r="AB272" s="15"/>
      <c r="AC272" s="2"/>
    </row>
    <row r="273" spans="1:29" x14ac:dyDescent="0.35">
      <c r="B273" s="2"/>
      <c r="C273" s="15"/>
      <c r="D273" s="15"/>
      <c r="K273" s="2"/>
      <c r="L273" s="2"/>
      <c r="M273" s="15"/>
      <c r="N273" s="2"/>
      <c r="Q273" s="2"/>
      <c r="R273" s="15"/>
      <c r="S273" s="2"/>
      <c r="X273" s="15"/>
      <c r="AC273" s="2"/>
    </row>
    <row r="274" spans="1:29" x14ac:dyDescent="0.35">
      <c r="B274" s="2"/>
      <c r="C274" s="15"/>
      <c r="D274" s="15"/>
      <c r="K274" s="2"/>
      <c r="L274" s="2"/>
      <c r="M274" s="15"/>
      <c r="N274" s="2"/>
      <c r="Q274" s="2"/>
      <c r="R274" s="15"/>
      <c r="S274" s="2"/>
      <c r="X274" s="15"/>
      <c r="AC274" s="2"/>
    </row>
    <row r="275" spans="1:29" x14ac:dyDescent="0.35">
      <c r="A275" t="s">
        <v>31</v>
      </c>
      <c r="B275" s="1">
        <v>0</v>
      </c>
      <c r="C275" s="15">
        <v>0</v>
      </c>
      <c r="D275" s="15">
        <v>0</v>
      </c>
      <c r="F275" t="s">
        <v>31</v>
      </c>
      <c r="G275" s="1">
        <v>0</v>
      </c>
      <c r="H275" s="15">
        <v>0</v>
      </c>
      <c r="I275" s="15">
        <v>0</v>
      </c>
      <c r="K275" s="2" t="s">
        <v>31</v>
      </c>
      <c r="L275" s="2">
        <v>0</v>
      </c>
      <c r="M275" s="2">
        <v>0</v>
      </c>
      <c r="N275" s="2">
        <v>0</v>
      </c>
      <c r="P275" t="s">
        <v>31</v>
      </c>
      <c r="Q275" s="2">
        <v>0</v>
      </c>
      <c r="R275" s="2">
        <v>0</v>
      </c>
      <c r="S275" s="2">
        <v>0</v>
      </c>
      <c r="U275" t="s">
        <v>31</v>
      </c>
      <c r="V275" s="1">
        <v>0</v>
      </c>
      <c r="W275" s="15">
        <v>0</v>
      </c>
      <c r="X275" s="15">
        <v>0</v>
      </c>
      <c r="Z275" t="s">
        <v>31</v>
      </c>
      <c r="AA275" s="1">
        <v>0</v>
      </c>
      <c r="AB275" s="1">
        <v>0</v>
      </c>
      <c r="AC275" s="2">
        <v>0</v>
      </c>
    </row>
    <row r="276" spans="1:29" x14ac:dyDescent="0.35">
      <c r="A276" t="s">
        <v>32</v>
      </c>
      <c r="B276" s="1">
        <v>0</v>
      </c>
      <c r="C276" s="15">
        <v>0</v>
      </c>
      <c r="D276" s="15">
        <v>0</v>
      </c>
      <c r="F276" t="s">
        <v>32</v>
      </c>
      <c r="G276" s="1">
        <v>0</v>
      </c>
      <c r="H276" s="15">
        <v>0</v>
      </c>
      <c r="I276" s="15">
        <v>0</v>
      </c>
      <c r="K276" s="2" t="s">
        <v>32</v>
      </c>
      <c r="L276" s="2">
        <v>0</v>
      </c>
      <c r="M276" s="2">
        <v>0</v>
      </c>
      <c r="N276" s="2">
        <v>0</v>
      </c>
      <c r="P276" t="s">
        <v>32</v>
      </c>
      <c r="Q276" s="2">
        <v>0</v>
      </c>
      <c r="R276" s="2">
        <v>0</v>
      </c>
      <c r="S276" s="2">
        <v>0</v>
      </c>
      <c r="U276" t="s">
        <v>32</v>
      </c>
      <c r="V276" s="1">
        <v>0</v>
      </c>
      <c r="W276" s="15">
        <v>0</v>
      </c>
      <c r="X276" s="15">
        <v>0</v>
      </c>
      <c r="Z276" t="s">
        <v>32</v>
      </c>
      <c r="AA276" s="1">
        <v>0</v>
      </c>
      <c r="AB276" s="1">
        <v>0</v>
      </c>
      <c r="AC276" s="2">
        <v>0</v>
      </c>
    </row>
    <row r="277" spans="1:29" x14ac:dyDescent="0.35">
      <c r="A277" s="19" t="s">
        <v>33</v>
      </c>
      <c r="B277" s="20">
        <v>0</v>
      </c>
      <c r="C277" s="20">
        <v>0</v>
      </c>
      <c r="D277" s="20">
        <v>0</v>
      </c>
      <c r="F277" s="19" t="s">
        <v>33</v>
      </c>
      <c r="G277" s="20">
        <v>0</v>
      </c>
      <c r="H277" s="20">
        <v>0</v>
      </c>
      <c r="I277" s="20">
        <v>0</v>
      </c>
      <c r="K277" s="20" t="s">
        <v>33</v>
      </c>
      <c r="L277" s="20">
        <v>0</v>
      </c>
      <c r="M277" s="20">
        <v>0</v>
      </c>
      <c r="N277" s="20">
        <v>0</v>
      </c>
      <c r="P277" s="19" t="s">
        <v>33</v>
      </c>
      <c r="Q277" s="20">
        <v>0</v>
      </c>
      <c r="R277" s="20">
        <v>0</v>
      </c>
      <c r="S277" s="20">
        <v>0</v>
      </c>
      <c r="U277" s="25" t="s">
        <v>33</v>
      </c>
      <c r="V277" s="20">
        <v>0</v>
      </c>
      <c r="W277" s="20">
        <v>0</v>
      </c>
      <c r="X277" s="20">
        <v>0</v>
      </c>
      <c r="Z277" s="25" t="s">
        <v>33</v>
      </c>
      <c r="AA277" s="20">
        <v>0</v>
      </c>
      <c r="AB277" s="20">
        <v>0</v>
      </c>
      <c r="AC277" s="20">
        <v>0</v>
      </c>
    </row>
    <row r="278" spans="1:29" x14ac:dyDescent="0.35">
      <c r="B278" s="2"/>
      <c r="C278" s="15"/>
      <c r="D278" s="15"/>
      <c r="K278" s="2"/>
      <c r="L278" s="2"/>
      <c r="M278" s="15"/>
      <c r="N278" s="2"/>
      <c r="Q278" s="2"/>
      <c r="R278" s="15"/>
      <c r="S278" s="2"/>
      <c r="V278" s="2"/>
      <c r="W278" s="15"/>
      <c r="X278" s="15"/>
      <c r="AA278" s="2"/>
      <c r="AB278" s="15"/>
      <c r="AC278" s="2"/>
    </row>
    <row r="279" spans="1:29" x14ac:dyDescent="0.35">
      <c r="B279" s="2"/>
      <c r="C279" s="15"/>
      <c r="D279" s="15"/>
      <c r="K279" s="2"/>
      <c r="L279" s="2"/>
      <c r="M279" s="15"/>
      <c r="N279" s="2"/>
      <c r="Q279" s="2"/>
      <c r="R279" s="15"/>
      <c r="S279" s="2"/>
      <c r="V279" s="2"/>
      <c r="W279" s="15"/>
      <c r="X279" s="15"/>
      <c r="AA279" s="2"/>
      <c r="AB279" s="15"/>
      <c r="AC279" s="2"/>
    </row>
    <row r="280" spans="1:29" x14ac:dyDescent="0.35">
      <c r="A280" t="s">
        <v>35</v>
      </c>
      <c r="B280" s="1">
        <v>0</v>
      </c>
      <c r="C280" s="15">
        <v>1584726.18</v>
      </c>
      <c r="D280" s="15">
        <v>1584726.18</v>
      </c>
      <c r="F280" t="s">
        <v>35</v>
      </c>
      <c r="G280" s="1">
        <v>0</v>
      </c>
      <c r="H280" s="15">
        <v>124879</v>
      </c>
      <c r="I280" s="15">
        <v>124879</v>
      </c>
      <c r="K280" s="2" t="s">
        <v>35</v>
      </c>
      <c r="L280" s="2">
        <v>0</v>
      </c>
      <c r="M280" s="2">
        <v>-5.5400000000081491</v>
      </c>
      <c r="N280" s="2">
        <v>-5.5400000000081491</v>
      </c>
      <c r="P280" t="s">
        <v>35</v>
      </c>
      <c r="Q280" s="2">
        <v>0</v>
      </c>
      <c r="R280" s="2">
        <v>124873.45999999999</v>
      </c>
      <c r="S280" s="2">
        <v>124873.45999999999</v>
      </c>
      <c r="U280" t="s">
        <v>35</v>
      </c>
      <c r="V280" s="1">
        <v>0</v>
      </c>
      <c r="W280" s="15">
        <v>-16.459999999991851</v>
      </c>
      <c r="X280" s="15">
        <v>-16.459999999991851</v>
      </c>
      <c r="Z280" t="s">
        <v>35</v>
      </c>
      <c r="AA280" s="1">
        <v>0</v>
      </c>
      <c r="AB280" s="1">
        <v>1459869.18</v>
      </c>
      <c r="AC280" s="2">
        <v>1459869.18</v>
      </c>
    </row>
    <row r="281" spans="1:29" x14ac:dyDescent="0.35">
      <c r="A281" t="s">
        <v>36</v>
      </c>
      <c r="B281" s="1">
        <v>-75247565.200000003</v>
      </c>
      <c r="C281" s="15">
        <v>-10225183.280000001</v>
      </c>
      <c r="D281" s="15">
        <v>-85472748.480000004</v>
      </c>
      <c r="F281" t="s">
        <v>36</v>
      </c>
      <c r="G281" s="1">
        <v>-23463755</v>
      </c>
      <c r="H281" s="15">
        <v>-2892584</v>
      </c>
      <c r="I281" s="15">
        <v>-26356339</v>
      </c>
      <c r="K281" s="2" t="s">
        <v>36</v>
      </c>
      <c r="L281" s="2">
        <v>-20183493.299999997</v>
      </c>
      <c r="M281" s="2">
        <v>-2637610.9799999995</v>
      </c>
      <c r="N281" s="2">
        <v>-22821104.279999997</v>
      </c>
      <c r="P281" t="s">
        <v>36</v>
      </c>
      <c r="Q281" s="2">
        <v>-43647248.299999997</v>
      </c>
      <c r="R281" s="2">
        <v>-5530194.9799999995</v>
      </c>
      <c r="S281" s="2">
        <v>-49177443.279999994</v>
      </c>
      <c r="U281" t="s">
        <v>36</v>
      </c>
      <c r="V281" s="1">
        <v>-20309952.790000007</v>
      </c>
      <c r="W281" s="15">
        <v>-2228143.4300000006</v>
      </c>
      <c r="X281" s="15">
        <v>-22538096.220000006</v>
      </c>
      <c r="Z281" t="s">
        <v>36</v>
      </c>
      <c r="AA281" s="1">
        <v>-11290364.109999999</v>
      </c>
      <c r="AB281" s="1">
        <v>-2466844.870000001</v>
      </c>
      <c r="AC281" s="2">
        <v>-13757208.98</v>
      </c>
    </row>
    <row r="282" spans="1:29" x14ac:dyDescent="0.35">
      <c r="A282" s="19" t="s">
        <v>37</v>
      </c>
      <c r="B282" s="20">
        <v>-75247565.200000003</v>
      </c>
      <c r="C282" s="20">
        <v>-8640457.1000000015</v>
      </c>
      <c r="D282" s="20">
        <v>-83888022.300000012</v>
      </c>
      <c r="F282" s="19" t="s">
        <v>37</v>
      </c>
      <c r="G282" s="20">
        <v>-23463755</v>
      </c>
      <c r="H282" s="20">
        <v>-2767705</v>
      </c>
      <c r="I282" s="20">
        <v>-26231460</v>
      </c>
      <c r="K282" s="20" t="s">
        <v>37</v>
      </c>
      <c r="L282" s="20">
        <v>-20183493.299999997</v>
      </c>
      <c r="M282" s="20">
        <v>-2637616.5199999996</v>
      </c>
      <c r="N282" s="20">
        <v>-22821109.819999997</v>
      </c>
      <c r="P282" s="19" t="s">
        <v>37</v>
      </c>
      <c r="Q282" s="20">
        <v>-43647248.299999997</v>
      </c>
      <c r="R282" s="20">
        <v>-5405321.5199999996</v>
      </c>
      <c r="S282" s="20">
        <v>-49052569.819999993</v>
      </c>
      <c r="U282" s="25" t="s">
        <v>37</v>
      </c>
      <c r="V282" s="20">
        <v>-20309952.790000007</v>
      </c>
      <c r="W282" s="20">
        <v>-2228159.8900000006</v>
      </c>
      <c r="X282" s="20">
        <v>-22538112.680000007</v>
      </c>
      <c r="Z282" s="25" t="s">
        <v>37</v>
      </c>
      <c r="AA282" s="20">
        <v>-11290364.109999999</v>
      </c>
      <c r="AB282" s="20">
        <v>-1006975.6900000011</v>
      </c>
      <c r="AC282" s="20">
        <v>-12297339.800000001</v>
      </c>
    </row>
    <row r="283" spans="1:29" x14ac:dyDescent="0.35">
      <c r="B283" s="2"/>
      <c r="C283" s="15"/>
      <c r="D283" s="15"/>
      <c r="K283" s="2"/>
      <c r="L283" s="2"/>
      <c r="M283" s="15"/>
      <c r="N283" s="2"/>
      <c r="Q283" s="2"/>
      <c r="R283" s="15"/>
      <c r="S283" s="2"/>
      <c r="V283" s="2"/>
      <c r="W283" s="15"/>
      <c r="X283" s="15"/>
      <c r="AA283" s="2"/>
      <c r="AB283" s="15"/>
      <c r="AC283" s="2"/>
    </row>
    <row r="284" spans="1:29" x14ac:dyDescent="0.35">
      <c r="B284" s="2"/>
      <c r="C284" s="15"/>
      <c r="D284" s="15"/>
      <c r="K284" s="2"/>
      <c r="L284" s="2"/>
      <c r="M284" s="15"/>
      <c r="N284" s="2"/>
      <c r="Q284" s="2"/>
      <c r="R284" s="15"/>
      <c r="S284" s="2"/>
      <c r="V284" s="2"/>
      <c r="W284" s="15"/>
      <c r="X284" s="15"/>
      <c r="AA284" s="2"/>
      <c r="AB284" s="15"/>
      <c r="AC284" s="2"/>
    </row>
    <row r="285" spans="1:29" x14ac:dyDescent="0.35">
      <c r="A285" t="s">
        <v>38</v>
      </c>
      <c r="B285" s="1">
        <v>0</v>
      </c>
      <c r="C285" s="15">
        <v>0</v>
      </c>
      <c r="D285" s="15">
        <v>0</v>
      </c>
      <c r="F285" t="s">
        <v>38</v>
      </c>
      <c r="G285" s="1">
        <v>0</v>
      </c>
      <c r="H285" s="15">
        <v>0</v>
      </c>
      <c r="I285" s="15">
        <v>0</v>
      </c>
      <c r="K285" s="2" t="s">
        <v>38</v>
      </c>
      <c r="L285" s="2">
        <v>0</v>
      </c>
      <c r="M285" s="2">
        <v>0</v>
      </c>
      <c r="N285" s="2">
        <v>0</v>
      </c>
      <c r="P285" t="s">
        <v>38</v>
      </c>
      <c r="Q285" s="2">
        <v>0</v>
      </c>
      <c r="R285" s="2">
        <v>0</v>
      </c>
      <c r="S285" s="2">
        <v>0</v>
      </c>
      <c r="U285" t="s">
        <v>38</v>
      </c>
      <c r="V285" s="1">
        <v>0</v>
      </c>
      <c r="W285" s="15">
        <v>0</v>
      </c>
      <c r="X285" s="15">
        <v>0</v>
      </c>
      <c r="Z285" t="s">
        <v>38</v>
      </c>
      <c r="AA285" s="1">
        <v>0</v>
      </c>
      <c r="AB285" s="1">
        <v>0</v>
      </c>
      <c r="AC285" s="2">
        <v>0</v>
      </c>
    </row>
    <row r="286" spans="1:29" x14ac:dyDescent="0.35">
      <c r="A286" t="s">
        <v>81</v>
      </c>
      <c r="B286" s="1">
        <v>0</v>
      </c>
      <c r="C286" s="15">
        <v>-4788678.84</v>
      </c>
      <c r="D286" s="15">
        <v>-4788678.84</v>
      </c>
      <c r="F286" t="s">
        <v>81</v>
      </c>
      <c r="G286" s="1">
        <v>0</v>
      </c>
      <c r="H286" s="15">
        <v>-3329100.77</v>
      </c>
      <c r="I286" s="15">
        <v>-3329100.77</v>
      </c>
      <c r="K286" s="2" t="s">
        <v>81</v>
      </c>
      <c r="L286" s="2">
        <v>0</v>
      </c>
      <c r="M286" s="2">
        <v>-3122964.8499999992</v>
      </c>
      <c r="N286" s="2">
        <v>-3122964.8499999992</v>
      </c>
      <c r="P286" t="s">
        <v>81</v>
      </c>
      <c r="Q286" s="2">
        <v>0</v>
      </c>
      <c r="R286" s="2">
        <v>-6452065.6199999992</v>
      </c>
      <c r="S286" s="2">
        <v>-6452065.6199999992</v>
      </c>
      <c r="U286" t="s">
        <v>81</v>
      </c>
      <c r="V286" s="1">
        <v>0</v>
      </c>
      <c r="W286" s="15">
        <v>2466734.629999999</v>
      </c>
      <c r="X286" s="15">
        <v>2466734.629999999</v>
      </c>
      <c r="Z286" t="s">
        <v>81</v>
      </c>
      <c r="AA286" s="1">
        <v>0</v>
      </c>
      <c r="AB286" s="1">
        <v>-803347.84999999963</v>
      </c>
      <c r="AC286" s="2">
        <v>-803347.84999999963</v>
      </c>
    </row>
    <row r="287" spans="1:29" x14ac:dyDescent="0.35">
      <c r="A287" t="s">
        <v>39</v>
      </c>
      <c r="B287" s="1">
        <v>0</v>
      </c>
      <c r="C287" s="15">
        <v>-7653549.7999999989</v>
      </c>
      <c r="D287" s="15">
        <v>-7653549.7999999989</v>
      </c>
      <c r="F287" t="s">
        <v>39</v>
      </c>
      <c r="G287" s="1">
        <v>0</v>
      </c>
      <c r="H287" s="15">
        <v>-982561.23</v>
      </c>
      <c r="I287" s="15">
        <v>-982561.23</v>
      </c>
      <c r="K287" s="2" t="s">
        <v>39</v>
      </c>
      <c r="L287" s="2">
        <v>0</v>
      </c>
      <c r="M287" s="2">
        <v>622408.65999999922</v>
      </c>
      <c r="N287" s="2">
        <v>622408.65999999922</v>
      </c>
      <c r="P287" t="s">
        <v>39</v>
      </c>
      <c r="Q287" s="2">
        <v>0</v>
      </c>
      <c r="R287" s="2">
        <v>-360152.57000000076</v>
      </c>
      <c r="S287" s="2">
        <v>-360152.57000000076</v>
      </c>
      <c r="U287" t="s">
        <v>39</v>
      </c>
      <c r="V287" s="1">
        <v>0</v>
      </c>
      <c r="W287" s="15">
        <v>-4941330.2699999996</v>
      </c>
      <c r="X287" s="15">
        <v>-4941330.2699999996</v>
      </c>
      <c r="Z287" t="s">
        <v>39</v>
      </c>
      <c r="AA287" s="1">
        <v>0</v>
      </c>
      <c r="AB287" s="1">
        <v>-2352066.9599999986</v>
      </c>
      <c r="AC287" s="2">
        <v>-2352066.9599999986</v>
      </c>
    </row>
    <row r="288" spans="1:29" x14ac:dyDescent="0.35">
      <c r="A288" t="s">
        <v>40</v>
      </c>
      <c r="B288" s="1">
        <v>0</v>
      </c>
      <c r="C288" s="15">
        <v>-24750</v>
      </c>
      <c r="D288" s="15">
        <v>-24750</v>
      </c>
      <c r="F288" t="s">
        <v>40</v>
      </c>
      <c r="G288" s="1">
        <v>0</v>
      </c>
      <c r="H288" s="15">
        <v>0</v>
      </c>
      <c r="I288" s="15">
        <v>0</v>
      </c>
      <c r="K288" s="2" t="s">
        <v>40</v>
      </c>
      <c r="L288" s="2">
        <v>0</v>
      </c>
      <c r="M288" s="2">
        <v>-21732</v>
      </c>
      <c r="N288" s="2">
        <v>-21732</v>
      </c>
      <c r="P288" t="s">
        <v>40</v>
      </c>
      <c r="Q288" s="2">
        <v>0</v>
      </c>
      <c r="R288" s="2">
        <v>-21732</v>
      </c>
      <c r="S288" s="2">
        <v>-21732</v>
      </c>
      <c r="U288" t="s">
        <v>40</v>
      </c>
      <c r="V288" s="1">
        <v>0</v>
      </c>
      <c r="W288" s="15">
        <v>15132</v>
      </c>
      <c r="X288" s="15">
        <v>15132</v>
      </c>
      <c r="Z288" t="s">
        <v>40</v>
      </c>
      <c r="AA288" s="1">
        <v>0</v>
      </c>
      <c r="AB288" s="1">
        <v>-18150</v>
      </c>
      <c r="AC288" s="2">
        <v>-18150</v>
      </c>
    </row>
    <row r="289" spans="1:30" x14ac:dyDescent="0.35">
      <c r="A289" t="s">
        <v>41</v>
      </c>
      <c r="B289" s="1">
        <v>0</v>
      </c>
      <c r="C289" s="15">
        <v>-9774937.7600000016</v>
      </c>
      <c r="D289" s="15">
        <v>-9774937.7600000016</v>
      </c>
      <c r="F289" t="s">
        <v>41</v>
      </c>
      <c r="G289" s="1">
        <v>0</v>
      </c>
      <c r="H289" s="15">
        <v>-29959</v>
      </c>
      <c r="I289" s="15">
        <v>-29959</v>
      </c>
      <c r="K289" s="2" t="s">
        <v>41</v>
      </c>
      <c r="L289" s="2">
        <v>0</v>
      </c>
      <c r="M289" s="2">
        <v>-3441</v>
      </c>
      <c r="N289" s="2">
        <v>-3441</v>
      </c>
      <c r="P289" t="s">
        <v>41</v>
      </c>
      <c r="Q289" s="2">
        <v>0</v>
      </c>
      <c r="R289" s="2">
        <v>-33400</v>
      </c>
      <c r="S289" s="2">
        <v>-33400</v>
      </c>
      <c r="U289" t="s">
        <v>41</v>
      </c>
      <c r="V289" s="1">
        <v>0</v>
      </c>
      <c r="W289" s="15">
        <v>-34898.739999999991</v>
      </c>
      <c r="X289" s="15">
        <v>-34898.739999999991</v>
      </c>
      <c r="Z289" t="s">
        <v>41</v>
      </c>
      <c r="AA289" s="1">
        <v>0</v>
      </c>
      <c r="AB289" s="1">
        <v>-9706639.0200000014</v>
      </c>
      <c r="AC289" s="2">
        <v>-9706639.0200000014</v>
      </c>
    </row>
    <row r="290" spans="1:30" x14ac:dyDescent="0.35">
      <c r="A290" t="s">
        <v>42</v>
      </c>
      <c r="B290" s="1">
        <v>0</v>
      </c>
      <c r="C290" s="15">
        <v>0</v>
      </c>
      <c r="D290" s="15">
        <v>0</v>
      </c>
      <c r="F290" t="s">
        <v>42</v>
      </c>
      <c r="G290" s="1">
        <v>0</v>
      </c>
      <c r="H290" s="15">
        <v>0</v>
      </c>
      <c r="I290" s="15">
        <v>0</v>
      </c>
      <c r="K290" s="2" t="s">
        <v>42</v>
      </c>
      <c r="L290" s="2">
        <v>0</v>
      </c>
      <c r="M290" s="2">
        <v>0</v>
      </c>
      <c r="N290" s="2">
        <v>0</v>
      </c>
      <c r="P290" t="s">
        <v>42</v>
      </c>
      <c r="Q290" s="2">
        <v>0</v>
      </c>
      <c r="R290" s="2">
        <v>0</v>
      </c>
      <c r="S290" s="2">
        <v>0</v>
      </c>
      <c r="U290" t="s">
        <v>42</v>
      </c>
      <c r="V290" s="1">
        <v>0</v>
      </c>
      <c r="W290" s="15">
        <v>0</v>
      </c>
      <c r="X290" s="15">
        <v>0</v>
      </c>
      <c r="Z290" t="s">
        <v>42</v>
      </c>
      <c r="AA290" s="1">
        <v>0</v>
      </c>
      <c r="AB290" s="1">
        <v>0</v>
      </c>
      <c r="AC290" s="2">
        <v>0</v>
      </c>
    </row>
    <row r="291" spans="1:30" x14ac:dyDescent="0.35">
      <c r="A291" t="s">
        <v>4</v>
      </c>
      <c r="B291" s="1">
        <v>0</v>
      </c>
      <c r="C291" s="15">
        <v>0</v>
      </c>
      <c r="D291" s="15">
        <v>0</v>
      </c>
      <c r="F291" t="s">
        <v>4</v>
      </c>
      <c r="G291" s="1">
        <v>0</v>
      </c>
      <c r="H291" s="15">
        <v>0</v>
      </c>
      <c r="I291" s="15">
        <v>0</v>
      </c>
      <c r="K291" s="2" t="s">
        <v>4</v>
      </c>
      <c r="L291" s="2">
        <v>0</v>
      </c>
      <c r="M291" s="2">
        <v>0</v>
      </c>
      <c r="N291" s="2">
        <v>0</v>
      </c>
      <c r="P291" t="s">
        <v>4</v>
      </c>
      <c r="Q291" s="2">
        <v>0</v>
      </c>
      <c r="R291" s="2">
        <v>0</v>
      </c>
      <c r="S291" s="2">
        <v>0</v>
      </c>
      <c r="U291" t="s">
        <v>4</v>
      </c>
      <c r="V291" s="1">
        <v>0</v>
      </c>
      <c r="W291" s="15">
        <v>0</v>
      </c>
      <c r="X291" s="15">
        <v>0</v>
      </c>
      <c r="Z291" t="s">
        <v>4</v>
      </c>
      <c r="AA291" s="1">
        <v>0</v>
      </c>
      <c r="AB291" s="1">
        <v>0</v>
      </c>
      <c r="AC291" s="2">
        <v>0</v>
      </c>
    </row>
    <row r="292" spans="1:30" x14ac:dyDescent="0.35">
      <c r="A292" t="s">
        <v>5</v>
      </c>
      <c r="B292" s="1">
        <v>0</v>
      </c>
      <c r="C292" s="15">
        <v>0</v>
      </c>
      <c r="D292" s="15">
        <v>0</v>
      </c>
      <c r="F292" t="s">
        <v>5</v>
      </c>
      <c r="G292" s="1">
        <v>0</v>
      </c>
      <c r="H292" s="15">
        <v>0</v>
      </c>
      <c r="I292" s="15">
        <v>0</v>
      </c>
      <c r="K292" s="2" t="s">
        <v>5</v>
      </c>
      <c r="L292" s="2">
        <v>0</v>
      </c>
      <c r="M292" s="2">
        <v>0</v>
      </c>
      <c r="N292" s="2">
        <v>0</v>
      </c>
      <c r="P292" t="s">
        <v>5</v>
      </c>
      <c r="Q292" s="2">
        <v>0</v>
      </c>
      <c r="R292" s="2">
        <v>0</v>
      </c>
      <c r="S292" s="2">
        <v>0</v>
      </c>
      <c r="U292" t="s">
        <v>5</v>
      </c>
      <c r="V292" s="1">
        <v>0</v>
      </c>
      <c r="W292" s="15">
        <v>0</v>
      </c>
      <c r="X292" s="15">
        <v>0</v>
      </c>
      <c r="Z292" t="s">
        <v>5</v>
      </c>
      <c r="AA292" s="1">
        <v>0</v>
      </c>
      <c r="AB292" s="1">
        <v>0</v>
      </c>
      <c r="AC292" s="2">
        <v>0</v>
      </c>
    </row>
    <row r="293" spans="1:30" x14ac:dyDescent="0.35">
      <c r="A293" t="s">
        <v>189</v>
      </c>
      <c r="B293" s="1">
        <v>0</v>
      </c>
      <c r="C293" s="15">
        <v>2065642.44</v>
      </c>
      <c r="D293" s="15">
        <v>2065642.44</v>
      </c>
      <c r="F293" t="s">
        <v>189</v>
      </c>
      <c r="G293" s="1">
        <v>0</v>
      </c>
      <c r="H293" s="15">
        <v>408424</v>
      </c>
      <c r="I293" s="15">
        <v>408424</v>
      </c>
      <c r="K293" s="2" t="s">
        <v>189</v>
      </c>
      <c r="L293" s="2">
        <v>0</v>
      </c>
      <c r="M293" s="2">
        <v>929146.36999999988</v>
      </c>
      <c r="N293" s="2">
        <v>929146.36999999988</v>
      </c>
      <c r="P293" t="s">
        <v>189</v>
      </c>
      <c r="Q293" s="2">
        <v>0</v>
      </c>
      <c r="R293" s="2">
        <v>1337570.3699999999</v>
      </c>
      <c r="S293" s="2">
        <v>1337570.3699999999</v>
      </c>
      <c r="U293" t="s">
        <v>189</v>
      </c>
      <c r="V293" s="1">
        <v>0</v>
      </c>
      <c r="W293" s="15">
        <v>-507090.70999999985</v>
      </c>
      <c r="X293" s="15">
        <v>-507090.70999999985</v>
      </c>
      <c r="Z293" t="s">
        <v>189</v>
      </c>
      <c r="AA293" s="1">
        <v>0</v>
      </c>
      <c r="AB293" s="1">
        <v>1235162.78</v>
      </c>
      <c r="AC293" s="2">
        <v>1235162.78</v>
      </c>
    </row>
    <row r="294" spans="1:30" x14ac:dyDescent="0.35">
      <c r="A294" s="19" t="s">
        <v>11</v>
      </c>
      <c r="B294" s="20">
        <v>0</v>
      </c>
      <c r="C294" s="20">
        <v>-20176273.959999997</v>
      </c>
      <c r="D294" s="20">
        <v>-20176273.959999997</v>
      </c>
      <c r="F294" s="19" t="s">
        <v>11</v>
      </c>
      <c r="G294" s="20">
        <v>0</v>
      </c>
      <c r="H294" s="20">
        <v>-3933197</v>
      </c>
      <c r="I294" s="20">
        <v>-3933197</v>
      </c>
      <c r="K294" s="20" t="s">
        <v>11</v>
      </c>
      <c r="L294" s="20">
        <v>0</v>
      </c>
      <c r="M294" s="20">
        <v>-1596582.82</v>
      </c>
      <c r="N294" s="20">
        <v>-1596582.82</v>
      </c>
      <c r="P294" s="19" t="s">
        <v>11</v>
      </c>
      <c r="Q294" s="20">
        <v>0</v>
      </c>
      <c r="R294" s="20">
        <v>-5529779.8199999994</v>
      </c>
      <c r="S294" s="20">
        <v>-5529779.8199999994</v>
      </c>
      <c r="U294" s="19" t="s">
        <v>11</v>
      </c>
      <c r="V294" s="20">
        <v>0</v>
      </c>
      <c r="W294" s="20">
        <v>-3001453.0900000008</v>
      </c>
      <c r="X294" s="20">
        <v>-3001453.0900000008</v>
      </c>
      <c r="Z294" s="19" t="s">
        <v>11</v>
      </c>
      <c r="AA294" s="20">
        <v>0</v>
      </c>
      <c r="AB294" s="20">
        <v>-11645041.050000001</v>
      </c>
      <c r="AC294" s="20">
        <v>-11645041.050000001</v>
      </c>
    </row>
    <row r="295" spans="1:30" x14ac:dyDescent="0.35">
      <c r="B295" s="2"/>
      <c r="C295" s="15"/>
      <c r="D295" s="15"/>
      <c r="K295" s="2"/>
      <c r="L295" s="2"/>
      <c r="M295" s="15"/>
      <c r="N295" s="2"/>
      <c r="Q295" s="2"/>
      <c r="R295" s="15"/>
      <c r="S295" s="2"/>
      <c r="V295" s="2"/>
      <c r="W295" s="15"/>
      <c r="X295" s="15"/>
      <c r="AA295" s="2"/>
      <c r="AB295" s="15"/>
      <c r="AC295" s="2"/>
    </row>
    <row r="296" spans="1:30" x14ac:dyDescent="0.35">
      <c r="B296" s="2"/>
      <c r="C296" s="15"/>
      <c r="D296" s="15"/>
      <c r="K296" s="2"/>
      <c r="L296" s="2"/>
      <c r="M296" s="15"/>
      <c r="N296" s="2"/>
      <c r="Q296" s="2"/>
      <c r="R296" s="15"/>
      <c r="S296" s="2"/>
      <c r="V296" s="2"/>
      <c r="W296" s="15"/>
      <c r="X296" s="15"/>
      <c r="AA296" s="2"/>
      <c r="AB296" s="15"/>
      <c r="AC296" s="2"/>
    </row>
    <row r="297" spans="1:30" x14ac:dyDescent="0.35">
      <c r="A297" s="11" t="s">
        <v>43</v>
      </c>
      <c r="B297" s="4">
        <v>-12369872.459999941</v>
      </c>
      <c r="C297" s="4">
        <v>48873930.699999973</v>
      </c>
      <c r="D297" s="4">
        <v>36504058.240000032</v>
      </c>
      <c r="F297" s="11" t="s">
        <v>43</v>
      </c>
      <c r="G297" s="4">
        <v>760615</v>
      </c>
      <c r="H297" s="4">
        <v>14342520</v>
      </c>
      <c r="I297" s="4">
        <v>15103135</v>
      </c>
      <c r="K297" s="4" t="s">
        <v>43</v>
      </c>
      <c r="L297" s="4">
        <v>-467142.07000012323</v>
      </c>
      <c r="M297" s="4">
        <v>10899418.969999995</v>
      </c>
      <c r="N297" s="4">
        <v>10432276.899999872</v>
      </c>
      <c r="P297" s="11" t="s">
        <v>43</v>
      </c>
      <c r="Q297" s="4">
        <v>293472.92999987304</v>
      </c>
      <c r="R297" s="4">
        <v>25241938.970000003</v>
      </c>
      <c r="S297" s="4">
        <v>25535411.899999876</v>
      </c>
      <c r="U297" s="11" t="s">
        <v>43</v>
      </c>
      <c r="V297" s="144">
        <v>-5550845.6699998975</v>
      </c>
      <c r="W297" s="4">
        <v>14783555.799999963</v>
      </c>
      <c r="X297" s="4">
        <v>9232710.130000066</v>
      </c>
      <c r="Z297" s="11" t="s">
        <v>43</v>
      </c>
      <c r="AA297" s="4">
        <v>-7112499.7199998833</v>
      </c>
      <c r="AB297" s="4">
        <v>8848435.9299999997</v>
      </c>
      <c r="AC297" s="4">
        <v>1735936.2100001164</v>
      </c>
    </row>
    <row r="298" spans="1:30" x14ac:dyDescent="0.35">
      <c r="A298" t="s">
        <v>6</v>
      </c>
      <c r="B298" s="1">
        <v>0</v>
      </c>
      <c r="C298" s="15">
        <v>-13014739.539999999</v>
      </c>
      <c r="D298" s="2">
        <v>-13014739.539999999</v>
      </c>
      <c r="F298" t="s">
        <v>6</v>
      </c>
      <c r="G298" s="1">
        <v>0</v>
      </c>
      <c r="H298" s="15">
        <v>-2994157</v>
      </c>
      <c r="I298" s="15">
        <v>-2994157</v>
      </c>
      <c r="K298" s="2" t="s">
        <v>6</v>
      </c>
      <c r="L298" s="2">
        <v>0</v>
      </c>
      <c r="M298" s="2">
        <v>-2922619.4399999995</v>
      </c>
      <c r="N298" s="2">
        <v>-2922619.4399999995</v>
      </c>
      <c r="P298" t="s">
        <v>6</v>
      </c>
      <c r="Q298" s="2">
        <v>0</v>
      </c>
      <c r="R298" s="2">
        <v>-5916776.4399999995</v>
      </c>
      <c r="S298" s="2">
        <v>-5916776.4399999995</v>
      </c>
      <c r="U298" t="s">
        <v>6</v>
      </c>
      <c r="V298" s="1">
        <v>0</v>
      </c>
      <c r="W298" s="15">
        <v>-3354976.8299999982</v>
      </c>
      <c r="X298" s="2">
        <v>-3354976.8299999982</v>
      </c>
      <c r="Z298" t="s">
        <v>6</v>
      </c>
      <c r="AA298" s="1">
        <v>0</v>
      </c>
      <c r="AB298" s="1">
        <v>-3742986.2700000014</v>
      </c>
      <c r="AC298" s="2">
        <v>-3742986.2700000014</v>
      </c>
    </row>
    <row r="299" spans="1:30" x14ac:dyDescent="0.35">
      <c r="A299" s="11" t="s">
        <v>7</v>
      </c>
      <c r="B299" s="4">
        <v>-12369872.459999941</v>
      </c>
      <c r="C299" s="4">
        <v>35859191.159999974</v>
      </c>
      <c r="D299" s="4">
        <v>23489318.700000033</v>
      </c>
      <c r="F299" s="11" t="s">
        <v>7</v>
      </c>
      <c r="G299" s="4">
        <v>760615</v>
      </c>
      <c r="H299" s="4">
        <v>11348363</v>
      </c>
      <c r="I299" s="4">
        <v>12108978</v>
      </c>
      <c r="K299" s="4" t="s">
        <v>7</v>
      </c>
      <c r="L299" s="4">
        <v>-467142.07000012323</v>
      </c>
      <c r="M299" s="4">
        <v>7976799.5299999956</v>
      </c>
      <c r="N299" s="4">
        <v>7509657.4599998724</v>
      </c>
      <c r="P299" s="11" t="s">
        <v>7</v>
      </c>
      <c r="Q299" s="4">
        <v>293472.92999987304</v>
      </c>
      <c r="R299" s="4">
        <v>19325162.530000001</v>
      </c>
      <c r="S299" s="4">
        <v>19618635.459999874</v>
      </c>
      <c r="U299" s="11" t="s">
        <v>7</v>
      </c>
      <c r="V299" s="144">
        <v>-5550845.6699998975</v>
      </c>
      <c r="W299" s="4">
        <v>11428578.969999969</v>
      </c>
      <c r="X299" s="4">
        <v>5877733.3000000715</v>
      </c>
      <c r="Z299" s="11" t="s">
        <v>7</v>
      </c>
      <c r="AA299" s="144">
        <v>-7112499.7199998833</v>
      </c>
      <c r="AB299" s="144">
        <v>5105449.6599999983</v>
      </c>
      <c r="AC299" s="4">
        <v>-2007050.059999885</v>
      </c>
    </row>
    <row r="300" spans="1:30" x14ac:dyDescent="0.35">
      <c r="A300" t="s">
        <v>8</v>
      </c>
      <c r="B300" s="1">
        <v>0</v>
      </c>
      <c r="C300" s="15">
        <v>-13637656.777499987</v>
      </c>
      <c r="D300" s="2">
        <v>-13637656.777499987</v>
      </c>
      <c r="F300" t="s">
        <v>8</v>
      </c>
      <c r="G300" s="1">
        <v>0</v>
      </c>
      <c r="H300" s="15">
        <v>-4498399.2997000003</v>
      </c>
      <c r="I300" s="2">
        <v>-4498399.2997000003</v>
      </c>
      <c r="K300" s="2" t="s">
        <v>8</v>
      </c>
      <c r="L300" s="2">
        <v>0</v>
      </c>
      <c r="M300" s="2">
        <v>-2682953.2869999968</v>
      </c>
      <c r="N300" s="2">
        <v>-2682953.2869999968</v>
      </c>
      <c r="P300" t="s">
        <v>8</v>
      </c>
      <c r="Q300" s="2">
        <v>0</v>
      </c>
      <c r="R300" s="2">
        <v>-7181352.5866999971</v>
      </c>
      <c r="S300" s="2">
        <v>-7181352.5866999971</v>
      </c>
      <c r="U300" t="s">
        <v>8</v>
      </c>
      <c r="V300" s="1">
        <v>0</v>
      </c>
      <c r="W300" s="15">
        <v>-4932516.0788179832</v>
      </c>
      <c r="X300" s="2">
        <v>-4932516.0788179832</v>
      </c>
      <c r="Z300" t="s">
        <v>8</v>
      </c>
      <c r="AA300" s="1">
        <v>0</v>
      </c>
      <c r="AB300" s="1">
        <v>-1523788.1119820056</v>
      </c>
      <c r="AC300" s="2">
        <v>-1523788.1119820056</v>
      </c>
    </row>
    <row r="301" spans="1:30" x14ac:dyDescent="0.35">
      <c r="A301" s="11" t="s">
        <v>150</v>
      </c>
      <c r="B301" s="4">
        <v>-12369872.459999941</v>
      </c>
      <c r="C301" s="4">
        <v>22221534.382499985</v>
      </c>
      <c r="D301" s="4">
        <v>9851661.9225000441</v>
      </c>
      <c r="F301" s="11" t="s">
        <v>168</v>
      </c>
      <c r="G301" s="4">
        <v>760615</v>
      </c>
      <c r="H301" s="4">
        <v>6849963.7002999997</v>
      </c>
      <c r="I301" s="4">
        <v>7610578.7002999997</v>
      </c>
      <c r="K301" s="4" t="s">
        <v>168</v>
      </c>
      <c r="L301" s="4">
        <v>-467142.07000012323</v>
      </c>
      <c r="M301" s="4">
        <v>5293846.2429999989</v>
      </c>
      <c r="N301" s="4">
        <v>4826704.1729998756</v>
      </c>
      <c r="P301" s="11" t="s">
        <v>168</v>
      </c>
      <c r="Q301" s="4">
        <v>293472.92999987304</v>
      </c>
      <c r="R301" s="4">
        <v>12143809.943300005</v>
      </c>
      <c r="S301" s="4">
        <v>12437282.873299878</v>
      </c>
      <c r="U301" s="11" t="s">
        <v>9</v>
      </c>
      <c r="V301" s="144">
        <v>-5550845.6699998975</v>
      </c>
      <c r="W301" s="4">
        <v>6496062.8911819868</v>
      </c>
      <c r="X301" s="4">
        <v>945217.2211820893</v>
      </c>
      <c r="Z301" s="11" t="s">
        <v>9</v>
      </c>
      <c r="AA301" s="144">
        <v>-7112499.7199998833</v>
      </c>
      <c r="AB301" s="144">
        <v>3581661.5480179926</v>
      </c>
      <c r="AC301" s="4">
        <v>-3530838.1719818907</v>
      </c>
      <c r="AD301" s="3"/>
    </row>
    <row r="302" spans="1:30" x14ac:dyDescent="0.35">
      <c r="B302" s="3">
        <v>0</v>
      </c>
      <c r="C302" s="3">
        <v>0</v>
      </c>
      <c r="K302" s="2"/>
      <c r="L302" s="2">
        <v>-3.7252902984619141E-9</v>
      </c>
      <c r="M302" s="2">
        <v>0</v>
      </c>
      <c r="N302" s="2">
        <v>0</v>
      </c>
      <c r="Q302" s="3"/>
      <c r="R302" s="3"/>
      <c r="V302" s="12">
        <v>0</v>
      </c>
      <c r="W302" s="12">
        <v>0</v>
      </c>
      <c r="AA302" s="12">
        <v>-3.3527612686157227E-8</v>
      </c>
      <c r="AB302" s="12">
        <v>0</v>
      </c>
      <c r="AC302" s="12">
        <v>-3.3527612686157227E-8</v>
      </c>
    </row>
    <row r="304" spans="1:30" ht="18.5" x14ac:dyDescent="0.35">
      <c r="A304" s="267" t="s">
        <v>174</v>
      </c>
      <c r="B304" s="267"/>
      <c r="C304" s="267"/>
      <c r="D304" s="267"/>
      <c r="F304" s="267" t="s">
        <v>171</v>
      </c>
      <c r="G304" s="267"/>
      <c r="H304" s="267"/>
      <c r="I304" s="267"/>
      <c r="K304" s="267" t="s">
        <v>180</v>
      </c>
      <c r="L304" s="267"/>
      <c r="M304" s="267"/>
      <c r="N304" s="267"/>
      <c r="P304" s="267" t="s">
        <v>185</v>
      </c>
      <c r="Q304" s="267"/>
      <c r="R304" s="267"/>
      <c r="S304" s="267"/>
      <c r="U304" s="267" t="s">
        <v>190</v>
      </c>
      <c r="V304" s="267"/>
      <c r="W304" s="267"/>
      <c r="X304" s="267"/>
      <c r="Z304" s="142" t="s">
        <v>215</v>
      </c>
      <c r="AA304" s="142"/>
      <c r="AB304" s="142"/>
      <c r="AC304" s="142"/>
    </row>
    <row r="305" spans="1:29" ht="15.5" x14ac:dyDescent="0.35">
      <c r="A305" s="8"/>
      <c r="B305" s="10" t="s">
        <v>46</v>
      </c>
      <c r="C305" s="10" t="s">
        <v>1</v>
      </c>
      <c r="D305" s="10" t="s">
        <v>48</v>
      </c>
      <c r="F305" s="8"/>
      <c r="G305" s="10" t="s">
        <v>46</v>
      </c>
      <c r="H305" s="10" t="s">
        <v>1</v>
      </c>
      <c r="I305" s="10" t="s">
        <v>48</v>
      </c>
      <c r="K305" s="8"/>
      <c r="L305" s="10" t="s">
        <v>46</v>
      </c>
      <c r="M305" s="10" t="s">
        <v>1</v>
      </c>
      <c r="N305" s="10" t="s">
        <v>48</v>
      </c>
      <c r="P305" s="8"/>
      <c r="Q305" s="10" t="s">
        <v>46</v>
      </c>
      <c r="R305" s="10" t="s">
        <v>1</v>
      </c>
      <c r="S305" s="10" t="s">
        <v>48</v>
      </c>
      <c r="U305" s="8"/>
      <c r="V305" s="10" t="s">
        <v>46</v>
      </c>
      <c r="W305" s="10" t="s">
        <v>1</v>
      </c>
      <c r="X305" s="10" t="s">
        <v>48</v>
      </c>
      <c r="Z305" s="24"/>
      <c r="AA305" s="10" t="s">
        <v>46</v>
      </c>
      <c r="AB305" s="10" t="s">
        <v>1</v>
      </c>
      <c r="AC305" s="26" t="s">
        <v>48</v>
      </c>
    </row>
    <row r="306" spans="1:29" x14ac:dyDescent="0.35">
      <c r="A306" t="s">
        <v>88</v>
      </c>
      <c r="B306" s="2">
        <v>0</v>
      </c>
      <c r="C306" s="2">
        <v>17304479.109999999</v>
      </c>
      <c r="D306" s="3">
        <v>17304479.109999999</v>
      </c>
      <c r="F306" t="s">
        <v>88</v>
      </c>
      <c r="G306" s="1">
        <v>0</v>
      </c>
      <c r="H306" s="1">
        <v>12186834.85</v>
      </c>
      <c r="I306" s="12">
        <v>12186834.85</v>
      </c>
      <c r="K306" t="s">
        <v>88</v>
      </c>
      <c r="L306" s="2">
        <v>0</v>
      </c>
      <c r="M306" s="2">
        <v>1660681.3600000013</v>
      </c>
      <c r="N306" s="2">
        <v>1660681.3600000013</v>
      </c>
      <c r="P306" t="s">
        <v>88</v>
      </c>
      <c r="Q306" s="1">
        <v>0</v>
      </c>
      <c r="R306" s="1">
        <v>13847516.210000001</v>
      </c>
      <c r="S306" s="12">
        <v>13847516.210000001</v>
      </c>
      <c r="U306" t="s">
        <v>88</v>
      </c>
      <c r="V306" s="2">
        <v>0</v>
      </c>
      <c r="W306" s="2">
        <v>1710044.7300000004</v>
      </c>
      <c r="X306" s="2">
        <v>1710044.7300000004</v>
      </c>
      <c r="Y306" s="12">
        <v>15557560.940000001</v>
      </c>
      <c r="Z306" t="s">
        <v>88</v>
      </c>
      <c r="AA306" s="1">
        <v>0</v>
      </c>
      <c r="AB306" s="1">
        <v>1746918.1699999981</v>
      </c>
      <c r="AC306" s="2">
        <v>1746918.1699999981</v>
      </c>
    </row>
    <row r="307" spans="1:29" x14ac:dyDescent="0.35">
      <c r="A307" t="s">
        <v>19</v>
      </c>
      <c r="B307" s="2">
        <v>0</v>
      </c>
      <c r="C307" s="2">
        <v>88899.78</v>
      </c>
      <c r="D307" s="3">
        <v>88899.78</v>
      </c>
      <c r="F307" t="s">
        <v>19</v>
      </c>
      <c r="G307" s="1">
        <v>0</v>
      </c>
      <c r="H307" s="1">
        <v>12270.94</v>
      </c>
      <c r="I307" s="12">
        <v>12270.94</v>
      </c>
      <c r="K307" t="s">
        <v>19</v>
      </c>
      <c r="L307" s="2">
        <v>0</v>
      </c>
      <c r="M307" s="2">
        <v>40747.42</v>
      </c>
      <c r="N307" s="2">
        <v>40747.42</v>
      </c>
      <c r="P307" t="s">
        <v>19</v>
      </c>
      <c r="Q307" s="1">
        <v>0</v>
      </c>
      <c r="R307" s="1">
        <v>53018.36</v>
      </c>
      <c r="S307" s="12">
        <v>53018.36</v>
      </c>
      <c r="U307" t="s">
        <v>19</v>
      </c>
      <c r="V307" s="2">
        <v>0</v>
      </c>
      <c r="W307" s="2">
        <v>21517.61</v>
      </c>
      <c r="X307" s="2">
        <v>21517.61</v>
      </c>
      <c r="Y307" s="12">
        <v>74535.97</v>
      </c>
      <c r="Z307" t="s">
        <v>19</v>
      </c>
      <c r="AA307" s="1">
        <v>0</v>
      </c>
      <c r="AB307" s="1">
        <v>14363.809999999998</v>
      </c>
      <c r="AC307" s="2">
        <v>14363.809999999998</v>
      </c>
    </row>
    <row r="308" spans="1:29" x14ac:dyDescent="0.35">
      <c r="A308" t="s">
        <v>89</v>
      </c>
      <c r="B308" s="2">
        <v>0</v>
      </c>
      <c r="C308" s="2">
        <v>0</v>
      </c>
      <c r="D308" s="3">
        <v>0</v>
      </c>
      <c r="F308" t="s">
        <v>89</v>
      </c>
      <c r="G308" s="1">
        <v>0</v>
      </c>
      <c r="H308" s="1">
        <v>0</v>
      </c>
      <c r="I308" s="12">
        <v>0</v>
      </c>
      <c r="K308" t="s">
        <v>89</v>
      </c>
      <c r="L308" s="2">
        <v>0</v>
      </c>
      <c r="M308" s="2">
        <v>0</v>
      </c>
      <c r="N308" s="2">
        <v>0</v>
      </c>
      <c r="P308" t="s">
        <v>89</v>
      </c>
      <c r="Q308" s="1">
        <v>0</v>
      </c>
      <c r="R308" s="1">
        <v>0</v>
      </c>
      <c r="S308" s="12">
        <v>0</v>
      </c>
      <c r="U308" t="s">
        <v>89</v>
      </c>
      <c r="V308" s="2">
        <v>0</v>
      </c>
      <c r="W308" s="2">
        <v>0</v>
      </c>
      <c r="X308" s="2">
        <v>0</v>
      </c>
      <c r="Y308" s="12">
        <v>0</v>
      </c>
      <c r="Z308" t="s">
        <v>89</v>
      </c>
      <c r="AA308" s="1">
        <v>0</v>
      </c>
      <c r="AB308" s="1">
        <v>0</v>
      </c>
      <c r="AC308" s="2">
        <v>0</v>
      </c>
    </row>
    <row r="309" spans="1:29" x14ac:dyDescent="0.35">
      <c r="A309" t="s">
        <v>90</v>
      </c>
      <c r="B309" s="2">
        <v>0</v>
      </c>
      <c r="C309" s="2">
        <v>0</v>
      </c>
      <c r="D309" s="3">
        <v>0</v>
      </c>
      <c r="F309" t="s">
        <v>90</v>
      </c>
      <c r="G309" s="1">
        <v>0</v>
      </c>
      <c r="H309" s="1">
        <v>0</v>
      </c>
      <c r="I309" s="12">
        <v>0</v>
      </c>
      <c r="K309" t="s">
        <v>90</v>
      </c>
      <c r="L309" s="2">
        <v>0</v>
      </c>
      <c r="M309" s="2">
        <v>0</v>
      </c>
      <c r="N309" s="2">
        <v>0</v>
      </c>
      <c r="P309" t="s">
        <v>90</v>
      </c>
      <c r="Q309" s="1">
        <v>0</v>
      </c>
      <c r="R309" s="1">
        <v>0</v>
      </c>
      <c r="S309" s="12">
        <v>0</v>
      </c>
      <c r="U309" t="s">
        <v>90</v>
      </c>
      <c r="V309" s="2">
        <v>0</v>
      </c>
      <c r="W309" s="2">
        <v>0</v>
      </c>
      <c r="X309" s="2">
        <v>0</v>
      </c>
      <c r="Y309" s="12">
        <v>0</v>
      </c>
      <c r="Z309" t="s">
        <v>90</v>
      </c>
      <c r="AA309" s="1">
        <v>0</v>
      </c>
      <c r="AB309" s="1">
        <v>0</v>
      </c>
      <c r="AC309" s="2">
        <v>0</v>
      </c>
    </row>
    <row r="310" spans="1:29" x14ac:dyDescent="0.35">
      <c r="A310" s="19" t="s">
        <v>18</v>
      </c>
      <c r="B310" s="20">
        <v>0</v>
      </c>
      <c r="C310" s="20">
        <v>17393378.890000001</v>
      </c>
      <c r="D310" s="20">
        <v>17393378.890000001</v>
      </c>
      <c r="F310" s="19" t="s">
        <v>18</v>
      </c>
      <c r="G310" s="20">
        <v>0</v>
      </c>
      <c r="H310" s="20">
        <v>12199105.789999999</v>
      </c>
      <c r="I310" s="20">
        <v>12199105.789999999</v>
      </c>
      <c r="K310" s="19" t="s">
        <v>18</v>
      </c>
      <c r="L310" s="20">
        <v>0</v>
      </c>
      <c r="M310" s="20">
        <v>1701428.7800000012</v>
      </c>
      <c r="N310" s="20">
        <v>1701428.7800000012</v>
      </c>
      <c r="P310" s="19" t="s">
        <v>18</v>
      </c>
      <c r="Q310" s="20">
        <v>0</v>
      </c>
      <c r="R310" s="20">
        <v>13900534.57</v>
      </c>
      <c r="S310" s="20">
        <v>13900534.57</v>
      </c>
      <c r="U310" s="19" t="s">
        <v>18</v>
      </c>
      <c r="V310" s="20">
        <v>0</v>
      </c>
      <c r="W310" s="20">
        <v>1731562.3400000005</v>
      </c>
      <c r="X310" s="20">
        <v>1731562.3400000005</v>
      </c>
      <c r="Y310" s="12">
        <v>15632096.91</v>
      </c>
      <c r="Z310" s="19" t="s">
        <v>18</v>
      </c>
      <c r="AA310" s="20">
        <v>0</v>
      </c>
      <c r="AB310" s="20">
        <v>1761281.9799999981</v>
      </c>
      <c r="AC310" s="20">
        <v>1761281.9799999981</v>
      </c>
    </row>
    <row r="311" spans="1:29" x14ac:dyDescent="0.35">
      <c r="B311" s="2"/>
      <c r="C311" s="15"/>
      <c r="D311" s="3"/>
      <c r="G311" s="1"/>
      <c r="H311" s="15"/>
      <c r="I311" s="12"/>
      <c r="L311" s="2"/>
      <c r="M311" s="15"/>
      <c r="N311" s="2"/>
      <c r="Q311" s="1"/>
      <c r="R311" s="15"/>
      <c r="S311" s="12"/>
      <c r="V311" s="2"/>
      <c r="W311" s="15"/>
      <c r="X311" s="2"/>
      <c r="Y311" s="12">
        <v>0</v>
      </c>
      <c r="AA311" s="1"/>
      <c r="AB311" s="15"/>
      <c r="AC311" s="2"/>
    </row>
    <row r="312" spans="1:29" x14ac:dyDescent="0.35">
      <c r="B312" s="2"/>
      <c r="C312" s="15"/>
      <c r="D312" s="3"/>
      <c r="G312" s="1"/>
      <c r="H312" s="15"/>
      <c r="I312" s="12"/>
      <c r="L312" s="2"/>
      <c r="M312" s="15"/>
      <c r="N312" s="2"/>
      <c r="Q312" s="1"/>
      <c r="R312" s="15"/>
      <c r="S312" s="12"/>
      <c r="V312" s="2"/>
      <c r="W312" s="15"/>
      <c r="X312" s="2"/>
      <c r="Y312" s="12">
        <v>0</v>
      </c>
      <c r="AA312" s="1"/>
      <c r="AB312" s="15"/>
      <c r="AC312" s="2"/>
    </row>
    <row r="313" spans="1:29" x14ac:dyDescent="0.35">
      <c r="A313" t="s">
        <v>12</v>
      </c>
      <c r="B313" s="2">
        <v>245043234.70000002</v>
      </c>
      <c r="C313" s="2">
        <v>19943798.407474592</v>
      </c>
      <c r="D313" s="3">
        <v>264987033.10747463</v>
      </c>
      <c r="F313" t="s">
        <v>12</v>
      </c>
      <c r="G313" s="1">
        <v>79120903.289999977</v>
      </c>
      <c r="H313" s="1">
        <v>3793852.3600000003</v>
      </c>
      <c r="I313" s="12">
        <v>82914755.649999976</v>
      </c>
      <c r="K313" t="s">
        <v>12</v>
      </c>
      <c r="L313" s="2">
        <v>66541703.570000008</v>
      </c>
      <c r="M313" s="2">
        <v>3265662.2899999991</v>
      </c>
      <c r="N313" s="2">
        <v>69807365.860000014</v>
      </c>
      <c r="P313" t="s">
        <v>12</v>
      </c>
      <c r="Q313" s="1">
        <v>145662606.85999998</v>
      </c>
      <c r="R313" s="1">
        <v>7059514.6499999994</v>
      </c>
      <c r="S313" s="12">
        <v>152722121.50999999</v>
      </c>
      <c r="U313" t="s">
        <v>12</v>
      </c>
      <c r="V313" s="2">
        <v>55472836.939999998</v>
      </c>
      <c r="W313" s="2">
        <v>6252701.8621825306</v>
      </c>
      <c r="X313" s="2">
        <v>61725538.802182525</v>
      </c>
      <c r="Y313" s="12">
        <v>214447660.31218252</v>
      </c>
      <c r="Z313" t="s">
        <v>12</v>
      </c>
      <c r="AA313" s="1">
        <v>43907790.900000036</v>
      </c>
      <c r="AB313" s="1">
        <v>6631581.8952920614</v>
      </c>
      <c r="AC313" s="2">
        <v>50539372.795292094</v>
      </c>
    </row>
    <row r="314" spans="1:29" x14ac:dyDescent="0.35">
      <c r="A314" t="s">
        <v>3</v>
      </c>
      <c r="B314" s="2">
        <v>-230836701.53000003</v>
      </c>
      <c r="C314" s="2">
        <v>-1291189.2054950001</v>
      </c>
      <c r="D314" s="3">
        <v>-232127890.73549503</v>
      </c>
      <c r="F314" t="s">
        <v>3</v>
      </c>
      <c r="G314" s="1">
        <v>-74309325.349999994</v>
      </c>
      <c r="H314" s="1">
        <v>-232134.88134399996</v>
      </c>
      <c r="I314" s="12">
        <v>-74541460.231344</v>
      </c>
      <c r="K314" t="s">
        <v>3</v>
      </c>
      <c r="L314" s="2">
        <v>-62182846.219999999</v>
      </c>
      <c r="M314" s="2">
        <v>-238339.06008766676</v>
      </c>
      <c r="N314" s="2">
        <v>-62421185.280087665</v>
      </c>
      <c r="P314" t="s">
        <v>3</v>
      </c>
      <c r="Q314" s="1">
        <v>-136492171.56999999</v>
      </c>
      <c r="R314" s="1">
        <v>-470473.94143166672</v>
      </c>
      <c r="S314" s="12">
        <v>-136962645.51143166</v>
      </c>
      <c r="U314" t="s">
        <v>3</v>
      </c>
      <c r="V314" s="2">
        <v>-52382989.150000006</v>
      </c>
      <c r="W314" s="2">
        <v>-234832.27756125003</v>
      </c>
      <c r="X314" s="2">
        <v>-52617821.427561253</v>
      </c>
      <c r="Y314" s="12">
        <v>-189580466.93899292</v>
      </c>
      <c r="Z314" t="s">
        <v>3</v>
      </c>
      <c r="AA314" s="1">
        <v>-41961540.810000032</v>
      </c>
      <c r="AB314" s="1">
        <v>-585882.98650208348</v>
      </c>
      <c r="AC314" s="2">
        <v>-42547423.796502113</v>
      </c>
    </row>
    <row r="315" spans="1:29" x14ac:dyDescent="0.35">
      <c r="A315" t="s">
        <v>91</v>
      </c>
      <c r="B315" s="2">
        <v>19958680.59</v>
      </c>
      <c r="C315" s="2">
        <v>9636807.5965743996</v>
      </c>
      <c r="D315" s="3">
        <v>29595488.186574399</v>
      </c>
      <c r="F315" t="s">
        <v>91</v>
      </c>
      <c r="G315" s="1">
        <v>4346773.8099999996</v>
      </c>
      <c r="H315" s="1">
        <v>2885656.41</v>
      </c>
      <c r="I315" s="12">
        <v>7232430.2199999997</v>
      </c>
      <c r="K315" t="s">
        <v>91</v>
      </c>
      <c r="L315" s="2">
        <v>6642514.3600000003</v>
      </c>
      <c r="M315" s="2">
        <v>2483390.1900000004</v>
      </c>
      <c r="N315" s="2">
        <v>9125904.5500000007</v>
      </c>
      <c r="P315" t="s">
        <v>91</v>
      </c>
      <c r="Q315" s="1">
        <v>10989288.17</v>
      </c>
      <c r="R315" s="1">
        <v>5369046.6000000006</v>
      </c>
      <c r="S315" s="12">
        <v>16358334.77</v>
      </c>
      <c r="U315" t="s">
        <v>91</v>
      </c>
      <c r="V315" s="2">
        <v>4091313.290000001</v>
      </c>
      <c r="W315" s="2">
        <v>2850388.6015966227</v>
      </c>
      <c r="X315" s="2">
        <v>6941701.8915966237</v>
      </c>
      <c r="Y315" s="12">
        <v>23300036.661596622</v>
      </c>
      <c r="Z315" t="s">
        <v>91</v>
      </c>
      <c r="AA315" s="1">
        <v>4878079.129999999</v>
      </c>
      <c r="AB315" s="1">
        <v>1417372.3949777763</v>
      </c>
      <c r="AC315" s="2">
        <v>6295451.5249777753</v>
      </c>
    </row>
    <row r="316" spans="1:29" x14ac:dyDescent="0.35">
      <c r="A316" t="s">
        <v>13</v>
      </c>
      <c r="B316" s="2">
        <v>-13712737.52</v>
      </c>
      <c r="C316" s="2">
        <v>-226202.62</v>
      </c>
      <c r="D316" s="3">
        <v>-13938940.139999999</v>
      </c>
      <c r="F316" t="s">
        <v>13</v>
      </c>
      <c r="G316" s="1">
        <v>-4425534.3900000006</v>
      </c>
      <c r="H316" s="1">
        <v>-94225.8</v>
      </c>
      <c r="I316" s="12">
        <v>-4519760.1900000004</v>
      </c>
      <c r="K316" t="s">
        <v>13</v>
      </c>
      <c r="L316" s="2">
        <v>-3762231.0199999996</v>
      </c>
      <c r="M316" s="2">
        <v>-43743.08</v>
      </c>
      <c r="N316" s="2">
        <v>-3805974.0999999996</v>
      </c>
      <c r="P316" t="s">
        <v>13</v>
      </c>
      <c r="Q316" s="1">
        <v>-8187765.4100000001</v>
      </c>
      <c r="R316" s="1">
        <v>-137968.88</v>
      </c>
      <c r="S316" s="12">
        <v>-8325734.29</v>
      </c>
      <c r="U316" t="s">
        <v>13</v>
      </c>
      <c r="V316" s="2">
        <v>-3081657.16</v>
      </c>
      <c r="W316" s="2">
        <v>-25872.210000000021</v>
      </c>
      <c r="X316" s="2">
        <v>-3107529.37</v>
      </c>
      <c r="Y316" s="12">
        <v>-11433263.66</v>
      </c>
      <c r="Z316" t="s">
        <v>13</v>
      </c>
      <c r="AA316" s="1">
        <v>-2443314.9499999993</v>
      </c>
      <c r="AB316" s="1">
        <v>-62361.52999999997</v>
      </c>
      <c r="AC316" s="2">
        <v>-2505676.4799999991</v>
      </c>
    </row>
    <row r="317" spans="1:29" x14ac:dyDescent="0.35">
      <c r="A317" s="19" t="s">
        <v>14</v>
      </c>
      <c r="B317" s="20">
        <v>20452476.239999991</v>
      </c>
      <c r="C317" s="20">
        <v>28063214.178553991</v>
      </c>
      <c r="D317" s="20">
        <v>48515690.418553978</v>
      </c>
      <c r="F317" s="19" t="s">
        <v>14</v>
      </c>
      <c r="G317" s="20">
        <v>4732817.3599999808</v>
      </c>
      <c r="H317" s="20">
        <v>6353148.0886560008</v>
      </c>
      <c r="I317" s="20">
        <v>11085965.448655982</v>
      </c>
      <c r="K317" s="19" t="s">
        <v>14</v>
      </c>
      <c r="L317" s="20">
        <v>7239140.6900000088</v>
      </c>
      <c r="M317" s="20">
        <v>5466970.3399123326</v>
      </c>
      <c r="N317" s="20">
        <v>12706111.029912341</v>
      </c>
      <c r="P317" s="19" t="s">
        <v>14</v>
      </c>
      <c r="Q317" s="20">
        <v>11971958.049999993</v>
      </c>
      <c r="R317" s="20">
        <v>11820118.428568332</v>
      </c>
      <c r="S317" s="20">
        <v>23792076.478568323</v>
      </c>
      <c r="U317" s="19" t="s">
        <v>14</v>
      </c>
      <c r="V317" s="20">
        <v>4099503.9199999925</v>
      </c>
      <c r="W317" s="20">
        <v>8842385.9762179032</v>
      </c>
      <c r="X317" s="20">
        <v>12941889.896217896</v>
      </c>
      <c r="Y317" s="12">
        <v>36733966.37478622</v>
      </c>
      <c r="Z317" s="19" t="s">
        <v>14</v>
      </c>
      <c r="AA317" s="20">
        <v>4381014.2700000033</v>
      </c>
      <c r="AB317" s="20">
        <v>7400709.7737677535</v>
      </c>
      <c r="AC317" s="20">
        <v>11781724.043767758</v>
      </c>
    </row>
    <row r="318" spans="1:29" x14ac:dyDescent="0.35">
      <c r="B318" s="2"/>
      <c r="C318" s="15"/>
      <c r="D318" s="3"/>
      <c r="G318" s="2"/>
      <c r="H318" s="15"/>
      <c r="I318" s="12"/>
      <c r="L318" s="2"/>
      <c r="M318" s="15"/>
      <c r="N318" s="2"/>
      <c r="Q318" s="2"/>
      <c r="R318" s="15"/>
      <c r="S318" s="12"/>
      <c r="V318" s="2"/>
      <c r="W318" s="15"/>
      <c r="X318" s="2"/>
      <c r="Y318" s="12">
        <v>0</v>
      </c>
      <c r="AA318" s="12"/>
      <c r="AB318" s="15"/>
      <c r="AC318" s="2"/>
    </row>
    <row r="319" spans="1:29" x14ac:dyDescent="0.35">
      <c r="B319" s="2"/>
      <c r="C319" s="15"/>
      <c r="D319" s="3"/>
      <c r="G319" s="2"/>
      <c r="H319" s="15"/>
      <c r="I319" s="12"/>
      <c r="L319" s="2"/>
      <c r="M319" s="15"/>
      <c r="N319" s="2"/>
      <c r="Q319" s="2"/>
      <c r="R319" s="15"/>
      <c r="S319" s="12"/>
      <c r="V319" s="2"/>
      <c r="W319" s="15"/>
      <c r="X319" s="2"/>
      <c r="Y319" s="12">
        <v>0</v>
      </c>
      <c r="AA319" s="12"/>
      <c r="AB319" s="15"/>
      <c r="AC319" s="2"/>
    </row>
    <row r="320" spans="1:29" x14ac:dyDescent="0.35">
      <c r="A320" t="s">
        <v>15</v>
      </c>
      <c r="B320" s="2">
        <v>0</v>
      </c>
      <c r="C320" s="2">
        <v>4598012.800666932</v>
      </c>
      <c r="D320" s="3">
        <v>4598012.800666932</v>
      </c>
      <c r="F320" t="s">
        <v>15</v>
      </c>
      <c r="G320" s="1">
        <v>0</v>
      </c>
      <c r="H320" s="1">
        <v>2242118.34</v>
      </c>
      <c r="I320" s="12">
        <v>2242118.34</v>
      </c>
      <c r="K320" t="s">
        <v>15</v>
      </c>
      <c r="L320" s="2">
        <v>0</v>
      </c>
      <c r="M320" s="2">
        <v>-254809.66999999969</v>
      </c>
      <c r="N320" s="2">
        <v>-254809.66999999969</v>
      </c>
      <c r="P320" t="s">
        <v>15</v>
      </c>
      <c r="Q320" s="1">
        <v>0</v>
      </c>
      <c r="R320" s="1">
        <v>1987308.6700000002</v>
      </c>
      <c r="S320" s="12">
        <v>1987308.6700000002</v>
      </c>
      <c r="U320" t="s">
        <v>15</v>
      </c>
      <c r="V320" s="2">
        <v>0</v>
      </c>
      <c r="W320" s="2">
        <v>1915341.1382937592</v>
      </c>
      <c r="X320" s="2">
        <v>1915341.1382937592</v>
      </c>
      <c r="Y320" s="12">
        <v>3902649.8082937594</v>
      </c>
      <c r="Z320" t="s">
        <v>15</v>
      </c>
      <c r="AA320" s="1">
        <v>0</v>
      </c>
      <c r="AB320" s="1">
        <v>695362.99237317289</v>
      </c>
      <c r="AC320" s="2">
        <v>695362.99237317289</v>
      </c>
    </row>
    <row r="321" spans="1:29" x14ac:dyDescent="0.35">
      <c r="A321" t="s">
        <v>16</v>
      </c>
      <c r="B321" s="2">
        <v>0</v>
      </c>
      <c r="C321" s="2">
        <v>-4067867.84</v>
      </c>
      <c r="D321" s="3">
        <v>-4067867.84</v>
      </c>
      <c r="F321" t="s">
        <v>16</v>
      </c>
      <c r="G321" s="1">
        <v>0</v>
      </c>
      <c r="H321" s="1">
        <v>-1126895.19</v>
      </c>
      <c r="I321" s="12">
        <v>-1126895.19</v>
      </c>
      <c r="K321" t="s">
        <v>16</v>
      </c>
      <c r="L321" s="2">
        <v>0</v>
      </c>
      <c r="M321" s="2">
        <v>-351430.77</v>
      </c>
      <c r="N321" s="2">
        <v>-351430.77</v>
      </c>
      <c r="P321" t="s">
        <v>16</v>
      </c>
      <c r="Q321" s="1">
        <v>0</v>
      </c>
      <c r="R321" s="1">
        <v>-1478325.96</v>
      </c>
      <c r="S321" s="12">
        <v>-1478325.96</v>
      </c>
      <c r="U321" t="s">
        <v>16</v>
      </c>
      <c r="V321" s="2">
        <v>0</v>
      </c>
      <c r="W321" s="2">
        <v>-1084269.9699999997</v>
      </c>
      <c r="X321" s="2">
        <v>-1084269.9699999997</v>
      </c>
      <c r="Y321" s="12">
        <v>-2562595.9299999997</v>
      </c>
      <c r="Z321" t="s">
        <v>16</v>
      </c>
      <c r="AA321" s="1">
        <v>0</v>
      </c>
      <c r="AB321" s="1">
        <v>-1505271.9100000001</v>
      </c>
      <c r="AC321" s="2">
        <v>-1505271.9100000001</v>
      </c>
    </row>
    <row r="322" spans="1:29" x14ac:dyDescent="0.35">
      <c r="A322" s="19" t="s">
        <v>17</v>
      </c>
      <c r="B322" s="20">
        <v>0</v>
      </c>
      <c r="C322" s="20">
        <v>530144.96066693217</v>
      </c>
      <c r="D322" s="20">
        <v>530144.96066693217</v>
      </c>
      <c r="F322" s="19" t="s">
        <v>17</v>
      </c>
      <c r="G322" s="20">
        <v>0</v>
      </c>
      <c r="H322" s="20">
        <v>1115223.1499999999</v>
      </c>
      <c r="I322" s="20">
        <v>1115223.1499999999</v>
      </c>
      <c r="K322" s="19" t="s">
        <v>17</v>
      </c>
      <c r="L322" s="20">
        <v>0</v>
      </c>
      <c r="M322" s="20">
        <v>-606240.43999999971</v>
      </c>
      <c r="N322" s="20">
        <v>-606240.43999999971</v>
      </c>
      <c r="P322" s="19" t="s">
        <v>17</v>
      </c>
      <c r="Q322" s="20">
        <v>0</v>
      </c>
      <c r="R322" s="20">
        <v>508982.7100000002</v>
      </c>
      <c r="S322" s="20">
        <v>508982.7100000002</v>
      </c>
      <c r="U322" s="19" t="s">
        <v>17</v>
      </c>
      <c r="V322" s="20">
        <v>0</v>
      </c>
      <c r="W322" s="20">
        <v>831071.16829375946</v>
      </c>
      <c r="X322" s="20">
        <v>831071.16829375946</v>
      </c>
      <c r="Y322" s="12">
        <v>1340053.8782937597</v>
      </c>
      <c r="Z322" s="19" t="s">
        <v>17</v>
      </c>
      <c r="AA322" s="20">
        <v>0</v>
      </c>
      <c r="AB322" s="20">
        <v>-809908.91762682726</v>
      </c>
      <c r="AC322" s="20">
        <v>-809908.91762682726</v>
      </c>
    </row>
    <row r="323" spans="1:29" x14ac:dyDescent="0.35">
      <c r="B323" s="2"/>
      <c r="C323" s="15"/>
      <c r="D323" s="3"/>
      <c r="G323" s="1"/>
      <c r="H323" s="15"/>
      <c r="I323" s="12"/>
      <c r="L323" s="2"/>
      <c r="M323" s="15"/>
      <c r="N323" s="2"/>
      <c r="Q323" s="1"/>
      <c r="R323" s="15"/>
      <c r="S323" s="12"/>
      <c r="V323" s="2"/>
      <c r="W323" s="15"/>
      <c r="X323" s="2"/>
      <c r="Y323" s="12">
        <v>0</v>
      </c>
      <c r="AA323" s="1"/>
      <c r="AB323" s="15"/>
      <c r="AC323" s="2"/>
    </row>
    <row r="324" spans="1:29" x14ac:dyDescent="0.35">
      <c r="B324" s="2"/>
      <c r="C324" s="15"/>
      <c r="D324" s="3"/>
      <c r="G324" s="1"/>
      <c r="H324" s="15"/>
      <c r="I324" s="12"/>
      <c r="L324" s="2"/>
      <c r="M324" s="15"/>
      <c r="N324" s="2"/>
      <c r="Q324" s="1"/>
      <c r="R324" s="15"/>
      <c r="S324" s="12"/>
      <c r="V324" s="2"/>
      <c r="W324" s="15"/>
      <c r="X324" s="2"/>
      <c r="Y324" s="12">
        <v>0</v>
      </c>
      <c r="AA324" s="1"/>
      <c r="AB324" s="15"/>
      <c r="AC324" s="2"/>
    </row>
    <row r="325" spans="1:29" x14ac:dyDescent="0.35">
      <c r="A325" s="16" t="s">
        <v>20</v>
      </c>
      <c r="B325" s="23">
        <v>0</v>
      </c>
      <c r="C325" s="23">
        <v>0</v>
      </c>
      <c r="D325" s="216">
        <v>0</v>
      </c>
      <c r="F325" s="16" t="s">
        <v>20</v>
      </c>
      <c r="G325" s="149">
        <v>0</v>
      </c>
      <c r="H325" s="149">
        <v>0</v>
      </c>
      <c r="I325" s="150">
        <v>0</v>
      </c>
      <c r="K325" s="16" t="s">
        <v>20</v>
      </c>
      <c r="L325" s="2">
        <v>0</v>
      </c>
      <c r="M325" s="2">
        <v>0</v>
      </c>
      <c r="N325" s="7">
        <v>0</v>
      </c>
      <c r="P325" s="16" t="s">
        <v>20</v>
      </c>
      <c r="Q325" s="1">
        <v>0</v>
      </c>
      <c r="R325" s="1">
        <v>0</v>
      </c>
      <c r="S325" s="150">
        <v>0</v>
      </c>
      <c r="U325" s="16" t="s">
        <v>20</v>
      </c>
      <c r="V325" s="2">
        <v>0</v>
      </c>
      <c r="W325" s="2">
        <v>0</v>
      </c>
      <c r="X325" s="7">
        <v>0</v>
      </c>
      <c r="Y325" s="12">
        <v>0</v>
      </c>
      <c r="Z325" s="16" t="s">
        <v>20</v>
      </c>
      <c r="AA325" s="27">
        <v>0</v>
      </c>
      <c r="AB325" s="28">
        <v>0</v>
      </c>
      <c r="AC325" s="17">
        <v>0</v>
      </c>
    </row>
    <row r="326" spans="1:29" x14ac:dyDescent="0.35">
      <c r="B326" s="2"/>
      <c r="C326" s="15"/>
      <c r="D326" s="3"/>
      <c r="G326" s="1"/>
      <c r="H326" s="15"/>
      <c r="I326" s="12"/>
      <c r="L326" s="163"/>
      <c r="M326" s="164"/>
      <c r="N326" s="163"/>
      <c r="Q326" s="1"/>
      <c r="R326" s="15"/>
      <c r="S326" s="12"/>
      <c r="V326" s="163"/>
      <c r="W326" s="164"/>
      <c r="X326" s="163"/>
      <c r="Y326" s="12">
        <v>0</v>
      </c>
      <c r="AA326" s="1"/>
      <c r="AB326" s="15"/>
      <c r="AC326" s="2"/>
    </row>
    <row r="327" spans="1:29" x14ac:dyDescent="0.35">
      <c r="B327" s="2"/>
      <c r="C327" s="15"/>
      <c r="D327" s="3"/>
      <c r="G327" s="1"/>
      <c r="H327" s="15"/>
      <c r="I327" s="12"/>
      <c r="L327" s="2"/>
      <c r="M327" s="15"/>
      <c r="N327" s="2"/>
      <c r="Q327" s="1"/>
      <c r="R327" s="15"/>
      <c r="S327" s="12"/>
      <c r="V327" s="2"/>
      <c r="W327" s="15"/>
      <c r="X327" s="2"/>
      <c r="Y327" s="12">
        <v>0</v>
      </c>
      <c r="AC327" s="2"/>
    </row>
    <row r="328" spans="1:29" x14ac:dyDescent="0.35">
      <c r="B328" s="2"/>
      <c r="C328" s="15"/>
      <c r="D328" s="3"/>
      <c r="G328" s="1"/>
      <c r="H328" s="15"/>
      <c r="I328" s="12"/>
      <c r="L328" s="2"/>
      <c r="M328" s="15"/>
      <c r="N328" s="2"/>
      <c r="Q328" s="1"/>
      <c r="R328" s="15"/>
      <c r="S328" s="12"/>
      <c r="V328" s="2"/>
      <c r="W328" s="15"/>
      <c r="X328" s="2"/>
      <c r="Y328" s="12">
        <v>0</v>
      </c>
      <c r="AC328" s="2"/>
    </row>
    <row r="329" spans="1:29" x14ac:dyDescent="0.35">
      <c r="A329" t="s">
        <v>0</v>
      </c>
      <c r="B329" s="2">
        <v>0</v>
      </c>
      <c r="C329" s="2">
        <v>22303987</v>
      </c>
      <c r="D329" s="3">
        <v>22303987</v>
      </c>
      <c r="F329" t="s">
        <v>0</v>
      </c>
      <c r="G329" s="1">
        <v>0</v>
      </c>
      <c r="H329" s="1">
        <v>7056667</v>
      </c>
      <c r="I329" s="12">
        <v>7056667</v>
      </c>
      <c r="K329" t="s">
        <v>0</v>
      </c>
      <c r="L329" s="2">
        <v>0</v>
      </c>
      <c r="M329" s="2">
        <v>4889397</v>
      </c>
      <c r="N329" s="2">
        <v>4889397</v>
      </c>
      <c r="P329" t="s">
        <v>0</v>
      </c>
      <c r="Q329" s="1">
        <v>0</v>
      </c>
      <c r="R329" s="1">
        <v>11946064</v>
      </c>
      <c r="S329" s="12">
        <v>11946064</v>
      </c>
      <c r="U329" t="s">
        <v>0</v>
      </c>
      <c r="V329" s="2">
        <v>0</v>
      </c>
      <c r="W329" s="2">
        <v>5878737</v>
      </c>
      <c r="X329" s="2">
        <v>5878737</v>
      </c>
      <c r="Y329" s="12">
        <v>17824801</v>
      </c>
      <c r="Z329" t="s">
        <v>0</v>
      </c>
      <c r="AA329" s="1">
        <v>0</v>
      </c>
      <c r="AB329" s="1">
        <v>4479186</v>
      </c>
      <c r="AC329" s="2">
        <v>4479186</v>
      </c>
    </row>
    <row r="330" spans="1:29" x14ac:dyDescent="0.35">
      <c r="A330" t="s">
        <v>2</v>
      </c>
      <c r="B330" s="2">
        <v>0</v>
      </c>
      <c r="C330" s="2">
        <v>-12469794.805179611</v>
      </c>
      <c r="D330" s="3">
        <v>-12469794.805179611</v>
      </c>
      <c r="F330" t="s">
        <v>2</v>
      </c>
      <c r="G330" s="1">
        <v>0</v>
      </c>
      <c r="H330" s="1">
        <v>-2887142.99</v>
      </c>
      <c r="I330" s="12">
        <v>-2887142.99</v>
      </c>
      <c r="K330" t="s">
        <v>2</v>
      </c>
      <c r="L330" s="2">
        <v>0</v>
      </c>
      <c r="M330" s="2">
        <v>-3145564</v>
      </c>
      <c r="N330" s="2">
        <v>-3145564</v>
      </c>
      <c r="P330" t="s">
        <v>2</v>
      </c>
      <c r="Q330" s="1">
        <v>0</v>
      </c>
      <c r="R330" s="1">
        <v>-6032706.9900000002</v>
      </c>
      <c r="S330" s="12">
        <v>-6032706.9900000002</v>
      </c>
      <c r="U330" t="s">
        <v>2</v>
      </c>
      <c r="V330" s="2">
        <v>0</v>
      </c>
      <c r="W330" s="2">
        <v>-3112837.635518657</v>
      </c>
      <c r="X330" s="2">
        <v>-3112837.635518657</v>
      </c>
      <c r="Y330" s="12">
        <v>-9145544.6255186573</v>
      </c>
      <c r="Z330" t="s">
        <v>2</v>
      </c>
      <c r="AA330" s="1">
        <v>0</v>
      </c>
      <c r="AB330" s="1">
        <v>-3324250.1796609536</v>
      </c>
      <c r="AC330" s="2">
        <v>-3324250.1796609536</v>
      </c>
    </row>
    <row r="331" spans="1:29" x14ac:dyDescent="0.35">
      <c r="A331" s="19" t="s">
        <v>21</v>
      </c>
      <c r="B331" s="20">
        <v>0</v>
      </c>
      <c r="C331" s="20">
        <v>9834192.1948203892</v>
      </c>
      <c r="D331" s="20">
        <v>9834192.1948203892</v>
      </c>
      <c r="F331" s="19" t="s">
        <v>21</v>
      </c>
      <c r="G331" s="20">
        <v>0</v>
      </c>
      <c r="H331" s="20">
        <v>4169524.01</v>
      </c>
      <c r="I331" s="20">
        <v>4169524.01</v>
      </c>
      <c r="K331" s="19" t="s">
        <v>21</v>
      </c>
      <c r="L331" s="20">
        <v>0</v>
      </c>
      <c r="M331" s="20">
        <v>1743833</v>
      </c>
      <c r="N331" s="20">
        <v>1743833</v>
      </c>
      <c r="P331" s="19" t="s">
        <v>21</v>
      </c>
      <c r="Q331" s="20">
        <v>0</v>
      </c>
      <c r="R331" s="20">
        <v>5913357.0099999998</v>
      </c>
      <c r="S331" s="20">
        <v>5913357.0099999998</v>
      </c>
      <c r="U331" s="19" t="s">
        <v>21</v>
      </c>
      <c r="V331" s="20">
        <v>0</v>
      </c>
      <c r="W331" s="20">
        <v>2765899.364481343</v>
      </c>
      <c r="X331" s="20">
        <v>2765899.364481343</v>
      </c>
      <c r="Y331" s="12">
        <v>8679256.3744813427</v>
      </c>
      <c r="Z331" s="19" t="s">
        <v>21</v>
      </c>
      <c r="AA331" s="20">
        <v>0</v>
      </c>
      <c r="AB331" s="20">
        <v>1154935.8203390464</v>
      </c>
      <c r="AC331" s="20">
        <v>1154935.8203390464</v>
      </c>
    </row>
    <row r="332" spans="1:29" x14ac:dyDescent="0.35">
      <c r="B332" s="2"/>
      <c r="C332" s="15"/>
      <c r="D332" s="3"/>
      <c r="G332" s="2"/>
      <c r="H332" s="15"/>
      <c r="I332" s="12"/>
      <c r="L332" s="2"/>
      <c r="M332" s="15"/>
      <c r="N332" s="2"/>
      <c r="Q332" s="2"/>
      <c r="R332" s="15"/>
      <c r="S332" s="12"/>
      <c r="V332" s="2"/>
      <c r="W332" s="15"/>
      <c r="X332" s="2"/>
      <c r="Y332" s="12">
        <v>0</v>
      </c>
      <c r="AA332" s="2"/>
      <c r="AB332" s="15"/>
      <c r="AC332" s="2"/>
    </row>
    <row r="333" spans="1:29" x14ac:dyDescent="0.35">
      <c r="B333" s="2"/>
      <c r="C333" s="15"/>
      <c r="D333" s="3"/>
      <c r="G333" s="2"/>
      <c r="H333" s="15"/>
      <c r="I333" s="12"/>
      <c r="L333" s="2"/>
      <c r="M333" s="15"/>
      <c r="N333" s="2"/>
      <c r="Q333" s="2"/>
      <c r="R333" s="15"/>
      <c r="S333" s="12"/>
      <c r="V333" s="2"/>
      <c r="W333" s="15"/>
      <c r="X333" s="2"/>
      <c r="Y333" s="12">
        <v>0</v>
      </c>
      <c r="AA333" s="2"/>
      <c r="AB333" s="15"/>
      <c r="AC333" s="2"/>
    </row>
    <row r="334" spans="1:29" x14ac:dyDescent="0.35">
      <c r="A334" t="s">
        <v>24</v>
      </c>
      <c r="B334" s="2">
        <v>0</v>
      </c>
      <c r="C334" s="2">
        <v>0</v>
      </c>
      <c r="D334" s="3">
        <v>0</v>
      </c>
      <c r="F334" t="s">
        <v>24</v>
      </c>
      <c r="G334" s="1">
        <v>0</v>
      </c>
      <c r="H334" s="1">
        <v>0</v>
      </c>
      <c r="I334" s="12">
        <v>0</v>
      </c>
      <c r="K334" t="s">
        <v>24</v>
      </c>
      <c r="L334" s="2">
        <v>0</v>
      </c>
      <c r="M334" s="2">
        <v>0</v>
      </c>
      <c r="N334" s="2">
        <v>0</v>
      </c>
      <c r="P334" t="s">
        <v>24</v>
      </c>
      <c r="Q334" s="1">
        <v>0</v>
      </c>
      <c r="R334" s="1">
        <v>0</v>
      </c>
      <c r="S334" s="12">
        <v>0</v>
      </c>
      <c r="U334" t="s">
        <v>24</v>
      </c>
      <c r="V334" s="2">
        <v>0</v>
      </c>
      <c r="W334" s="2">
        <v>0</v>
      </c>
      <c r="X334" s="2">
        <v>0</v>
      </c>
      <c r="Y334" s="12">
        <v>0</v>
      </c>
      <c r="Z334" t="s">
        <v>24</v>
      </c>
      <c r="AA334" s="1">
        <v>0</v>
      </c>
      <c r="AB334" s="1">
        <v>0</v>
      </c>
      <c r="AC334" s="2">
        <v>0</v>
      </c>
    </row>
    <row r="335" spans="1:29" x14ac:dyDescent="0.35">
      <c r="A335" t="s">
        <v>25</v>
      </c>
      <c r="B335" s="2">
        <v>0</v>
      </c>
      <c r="C335" s="2">
        <v>0</v>
      </c>
      <c r="D335" s="3">
        <v>0</v>
      </c>
      <c r="F335" t="s">
        <v>25</v>
      </c>
      <c r="G335" s="1">
        <v>0</v>
      </c>
      <c r="H335" s="1">
        <v>0</v>
      </c>
      <c r="I335" s="12">
        <v>0</v>
      </c>
      <c r="K335" t="s">
        <v>25</v>
      </c>
      <c r="L335" s="2">
        <v>0</v>
      </c>
      <c r="M335" s="2">
        <v>0</v>
      </c>
      <c r="N335" s="2">
        <v>0</v>
      </c>
      <c r="P335" t="s">
        <v>25</v>
      </c>
      <c r="Q335" s="1">
        <v>0</v>
      </c>
      <c r="R335" s="1">
        <v>0</v>
      </c>
      <c r="S335" s="12">
        <v>0</v>
      </c>
      <c r="U335" t="s">
        <v>25</v>
      </c>
      <c r="V335" s="2">
        <v>0</v>
      </c>
      <c r="W335" s="2">
        <v>0</v>
      </c>
      <c r="X335" s="2">
        <v>0</v>
      </c>
      <c r="Y335" s="12">
        <v>0</v>
      </c>
      <c r="Z335" t="s">
        <v>25</v>
      </c>
      <c r="AA335" s="1">
        <v>0</v>
      </c>
      <c r="AB335" s="1">
        <v>0</v>
      </c>
      <c r="AC335" s="2">
        <v>0</v>
      </c>
    </row>
    <row r="336" spans="1:29" x14ac:dyDescent="0.35">
      <c r="A336" t="s">
        <v>26</v>
      </c>
      <c r="B336" s="2">
        <v>0</v>
      </c>
      <c r="C336" s="2">
        <v>0</v>
      </c>
      <c r="D336" s="3">
        <v>0</v>
      </c>
      <c r="F336" t="s">
        <v>26</v>
      </c>
      <c r="G336" s="1">
        <v>0</v>
      </c>
      <c r="H336" s="1">
        <v>0</v>
      </c>
      <c r="I336" s="12">
        <v>0</v>
      </c>
      <c r="K336" t="s">
        <v>26</v>
      </c>
      <c r="L336" s="2">
        <v>0</v>
      </c>
      <c r="M336" s="2">
        <v>0</v>
      </c>
      <c r="N336" s="2">
        <v>0</v>
      </c>
      <c r="P336" t="s">
        <v>26</v>
      </c>
      <c r="Q336" s="1">
        <v>0</v>
      </c>
      <c r="R336" s="1">
        <v>0</v>
      </c>
      <c r="S336" s="12">
        <v>0</v>
      </c>
      <c r="U336" t="s">
        <v>26</v>
      </c>
      <c r="V336" s="2">
        <v>0</v>
      </c>
      <c r="W336" s="2">
        <v>0</v>
      </c>
      <c r="X336" s="2">
        <v>0</v>
      </c>
      <c r="Y336" s="12">
        <v>0</v>
      </c>
      <c r="Z336" t="s">
        <v>26</v>
      </c>
      <c r="AA336" s="1">
        <v>0</v>
      </c>
      <c r="AB336" s="1">
        <v>0</v>
      </c>
      <c r="AC336" s="2">
        <v>0</v>
      </c>
    </row>
    <row r="337" spans="1:29" x14ac:dyDescent="0.35">
      <c r="A337" s="19" t="s">
        <v>105</v>
      </c>
      <c r="B337" s="20">
        <v>0</v>
      </c>
      <c r="C337" s="20">
        <v>0</v>
      </c>
      <c r="D337" s="20">
        <v>0</v>
      </c>
      <c r="F337" s="19" t="s">
        <v>105</v>
      </c>
      <c r="G337" s="20">
        <v>0</v>
      </c>
      <c r="H337" s="20">
        <v>0</v>
      </c>
      <c r="I337" s="20">
        <v>0</v>
      </c>
      <c r="K337" s="19" t="s">
        <v>105</v>
      </c>
      <c r="L337" s="20">
        <v>0</v>
      </c>
      <c r="M337" s="20">
        <v>0</v>
      </c>
      <c r="N337" s="20">
        <v>0</v>
      </c>
      <c r="P337" s="19" t="s">
        <v>105</v>
      </c>
      <c r="Q337" s="20">
        <v>0</v>
      </c>
      <c r="R337" s="20">
        <v>0</v>
      </c>
      <c r="S337" s="20">
        <v>0</v>
      </c>
      <c r="U337" s="19" t="s">
        <v>105</v>
      </c>
      <c r="V337" s="20">
        <v>0</v>
      </c>
      <c r="W337" s="20">
        <v>0</v>
      </c>
      <c r="X337" s="20">
        <v>0</v>
      </c>
      <c r="Y337" s="12">
        <v>0</v>
      </c>
      <c r="Z337" s="19" t="s">
        <v>159</v>
      </c>
      <c r="AA337" s="20">
        <v>0</v>
      </c>
      <c r="AB337" s="20">
        <v>0</v>
      </c>
      <c r="AC337" s="20">
        <v>0</v>
      </c>
    </row>
    <row r="338" spans="1:29" x14ac:dyDescent="0.35">
      <c r="B338" s="2"/>
      <c r="C338" s="15"/>
      <c r="D338" s="3"/>
      <c r="G338" s="2"/>
      <c r="H338" s="15"/>
      <c r="I338" s="12"/>
      <c r="L338" s="2"/>
      <c r="M338" s="15"/>
      <c r="N338" s="2"/>
      <c r="Q338" s="2"/>
      <c r="R338" s="15"/>
      <c r="S338" s="12"/>
      <c r="V338" s="2"/>
      <c r="W338" s="15"/>
      <c r="X338" s="2"/>
      <c r="Y338" s="12">
        <v>0</v>
      </c>
      <c r="AA338" s="2"/>
      <c r="AB338" s="15"/>
      <c r="AC338" s="2"/>
    </row>
    <row r="339" spans="1:29" x14ac:dyDescent="0.35">
      <c r="B339" s="2"/>
      <c r="C339" s="15"/>
      <c r="D339" s="3"/>
      <c r="G339" s="2"/>
      <c r="H339" s="15"/>
      <c r="I339" s="12"/>
      <c r="L339" s="2"/>
      <c r="M339" s="15"/>
      <c r="N339" s="2"/>
      <c r="Q339" s="2"/>
      <c r="R339" s="15"/>
      <c r="S339" s="12"/>
      <c r="V339" s="2"/>
      <c r="W339" s="15"/>
      <c r="X339" s="2"/>
      <c r="Y339" s="12">
        <v>0</v>
      </c>
      <c r="AA339" s="2"/>
      <c r="AB339" s="15"/>
      <c r="AC339" s="2"/>
    </row>
    <row r="340" spans="1:29" x14ac:dyDescent="0.35">
      <c r="A340" t="s">
        <v>27</v>
      </c>
      <c r="B340" s="2">
        <v>0</v>
      </c>
      <c r="C340" s="2">
        <v>0</v>
      </c>
      <c r="D340" s="3">
        <v>0</v>
      </c>
      <c r="F340" t="s">
        <v>27</v>
      </c>
      <c r="G340" s="1">
        <v>0</v>
      </c>
      <c r="H340" s="1">
        <v>0</v>
      </c>
      <c r="I340" s="12">
        <v>0</v>
      </c>
      <c r="K340" t="s">
        <v>27</v>
      </c>
      <c r="L340" s="2">
        <v>0</v>
      </c>
      <c r="M340" s="2">
        <v>0</v>
      </c>
      <c r="N340" s="2">
        <v>0</v>
      </c>
      <c r="P340" t="s">
        <v>27</v>
      </c>
      <c r="Q340" s="1">
        <v>0</v>
      </c>
      <c r="R340" s="1">
        <v>0</v>
      </c>
      <c r="S340" s="12">
        <v>0</v>
      </c>
      <c r="U340" t="s">
        <v>27</v>
      </c>
      <c r="V340" s="2">
        <v>0</v>
      </c>
      <c r="W340" s="2">
        <v>0</v>
      </c>
      <c r="X340" s="2">
        <v>0</v>
      </c>
      <c r="Y340" s="12">
        <v>0</v>
      </c>
      <c r="Z340" t="s">
        <v>27</v>
      </c>
      <c r="AA340" s="1">
        <v>0</v>
      </c>
      <c r="AB340" s="1">
        <v>0</v>
      </c>
      <c r="AC340" s="2">
        <v>0</v>
      </c>
    </row>
    <row r="341" spans="1:29" x14ac:dyDescent="0.35">
      <c r="A341" t="s">
        <v>28</v>
      </c>
      <c r="B341" s="2">
        <v>0</v>
      </c>
      <c r="C341" s="2">
        <v>0</v>
      </c>
      <c r="D341" s="3">
        <v>0</v>
      </c>
      <c r="F341" t="s">
        <v>28</v>
      </c>
      <c r="G341" s="1">
        <v>0</v>
      </c>
      <c r="H341" s="1">
        <v>0</v>
      </c>
      <c r="I341" s="12">
        <v>0</v>
      </c>
      <c r="K341" t="s">
        <v>28</v>
      </c>
      <c r="L341" s="2">
        <v>0</v>
      </c>
      <c r="M341" s="2">
        <v>0</v>
      </c>
      <c r="N341" s="2">
        <v>0</v>
      </c>
      <c r="P341" t="s">
        <v>28</v>
      </c>
      <c r="Q341" s="1">
        <v>0</v>
      </c>
      <c r="R341" s="1">
        <v>0</v>
      </c>
      <c r="S341" s="12">
        <v>0</v>
      </c>
      <c r="U341" t="s">
        <v>28</v>
      </c>
      <c r="V341" s="2">
        <v>0</v>
      </c>
      <c r="W341" s="2">
        <v>0</v>
      </c>
      <c r="X341" s="2">
        <v>0</v>
      </c>
      <c r="Y341" s="12">
        <v>0</v>
      </c>
      <c r="Z341" t="s">
        <v>28</v>
      </c>
      <c r="AA341" s="1">
        <v>0</v>
      </c>
      <c r="AB341" s="1">
        <v>0</v>
      </c>
      <c r="AC341" s="2">
        <v>0</v>
      </c>
    </row>
    <row r="342" spans="1:29" x14ac:dyDescent="0.35">
      <c r="A342" t="s">
        <v>29</v>
      </c>
      <c r="B342" s="2">
        <v>0</v>
      </c>
      <c r="C342" s="2">
        <v>0</v>
      </c>
      <c r="D342" s="3">
        <v>0</v>
      </c>
      <c r="F342" t="s">
        <v>29</v>
      </c>
      <c r="G342" s="1">
        <v>0</v>
      </c>
      <c r="H342" s="1">
        <v>0</v>
      </c>
      <c r="I342" s="12">
        <v>0</v>
      </c>
      <c r="K342" t="s">
        <v>29</v>
      </c>
      <c r="L342" s="2">
        <v>0</v>
      </c>
      <c r="M342" s="2">
        <v>0</v>
      </c>
      <c r="N342" s="2">
        <v>0</v>
      </c>
      <c r="P342" t="s">
        <v>29</v>
      </c>
      <c r="Q342" s="1">
        <v>0</v>
      </c>
      <c r="R342" s="1">
        <v>0</v>
      </c>
      <c r="S342" s="12">
        <v>0</v>
      </c>
      <c r="U342" t="s">
        <v>29</v>
      </c>
      <c r="V342" s="2">
        <v>0</v>
      </c>
      <c r="W342" s="2">
        <v>0</v>
      </c>
      <c r="X342" s="2">
        <v>0</v>
      </c>
      <c r="Y342" s="12">
        <v>0</v>
      </c>
      <c r="Z342" t="s">
        <v>29</v>
      </c>
      <c r="AA342" s="1">
        <v>0</v>
      </c>
      <c r="AB342" s="1">
        <v>0</v>
      </c>
      <c r="AC342" s="2">
        <v>0</v>
      </c>
    </row>
    <row r="343" spans="1:29" x14ac:dyDescent="0.35">
      <c r="A343" t="s">
        <v>30</v>
      </c>
      <c r="B343" s="2">
        <v>0</v>
      </c>
      <c r="C343" s="2">
        <v>0</v>
      </c>
      <c r="D343" s="3">
        <v>0</v>
      </c>
      <c r="F343" t="s">
        <v>30</v>
      </c>
      <c r="G343" s="1">
        <v>0</v>
      </c>
      <c r="H343" s="1">
        <v>0</v>
      </c>
      <c r="I343" s="12">
        <v>0</v>
      </c>
      <c r="K343" t="s">
        <v>30</v>
      </c>
      <c r="L343" s="2">
        <v>0</v>
      </c>
      <c r="M343" s="2">
        <v>0</v>
      </c>
      <c r="N343" s="2">
        <v>0</v>
      </c>
      <c r="P343" t="s">
        <v>30</v>
      </c>
      <c r="Q343" s="1">
        <v>0</v>
      </c>
      <c r="R343" s="1">
        <v>0</v>
      </c>
      <c r="S343" s="12">
        <v>0</v>
      </c>
      <c r="U343" t="s">
        <v>30</v>
      </c>
      <c r="V343" s="2">
        <v>0</v>
      </c>
      <c r="W343" s="2">
        <v>0</v>
      </c>
      <c r="X343" s="2">
        <v>0</v>
      </c>
      <c r="Y343" s="12">
        <v>0</v>
      </c>
      <c r="Z343" t="s">
        <v>30</v>
      </c>
      <c r="AA343" s="1">
        <v>0</v>
      </c>
      <c r="AB343" s="1">
        <v>0</v>
      </c>
      <c r="AC343" s="2">
        <v>0</v>
      </c>
    </row>
    <row r="344" spans="1:29" x14ac:dyDescent="0.35">
      <c r="A344" s="19" t="s">
        <v>93</v>
      </c>
      <c r="B344" s="20">
        <v>0</v>
      </c>
      <c r="C344" s="20">
        <v>0</v>
      </c>
      <c r="D344" s="20">
        <v>0</v>
      </c>
      <c r="F344" s="19" t="s">
        <v>93</v>
      </c>
      <c r="G344" s="20">
        <v>0</v>
      </c>
      <c r="H344" s="20">
        <v>0</v>
      </c>
      <c r="I344" s="20">
        <v>0</v>
      </c>
      <c r="K344" s="19" t="s">
        <v>93</v>
      </c>
      <c r="L344" s="20">
        <v>0</v>
      </c>
      <c r="M344" s="20">
        <v>0</v>
      </c>
      <c r="N344" s="20">
        <v>0</v>
      </c>
      <c r="P344" s="19" t="s">
        <v>93</v>
      </c>
      <c r="Q344" s="20">
        <v>0</v>
      </c>
      <c r="R344" s="20">
        <v>0</v>
      </c>
      <c r="S344" s="20">
        <v>0</v>
      </c>
      <c r="U344" s="19" t="s">
        <v>93</v>
      </c>
      <c r="V344" s="20">
        <v>0</v>
      </c>
      <c r="W344" s="20">
        <v>0</v>
      </c>
      <c r="X344" s="20">
        <v>0</v>
      </c>
      <c r="Y344" s="12">
        <v>0</v>
      </c>
      <c r="Z344" s="19" t="s">
        <v>93</v>
      </c>
      <c r="AA344" s="20">
        <v>0</v>
      </c>
      <c r="AB344" s="20">
        <v>0</v>
      </c>
      <c r="AC344" s="20">
        <v>0</v>
      </c>
    </row>
    <row r="345" spans="1:29" x14ac:dyDescent="0.35">
      <c r="B345" s="2"/>
      <c r="C345" s="15"/>
      <c r="D345" s="3"/>
      <c r="G345" s="2"/>
      <c r="H345" s="15"/>
      <c r="I345" s="12"/>
      <c r="L345" s="2"/>
      <c r="M345" s="15"/>
      <c r="N345" s="2"/>
      <c r="Q345" s="2"/>
      <c r="R345" s="15"/>
      <c r="S345" s="12"/>
      <c r="V345" s="2"/>
      <c r="W345" s="15"/>
      <c r="X345" s="2"/>
      <c r="Y345" s="12">
        <v>0</v>
      </c>
      <c r="AA345" s="2"/>
      <c r="AB345" s="15"/>
      <c r="AC345" s="2"/>
    </row>
    <row r="346" spans="1:29" x14ac:dyDescent="0.35">
      <c r="B346" s="2"/>
      <c r="C346" s="15"/>
      <c r="D346" s="3"/>
      <c r="G346" s="2"/>
      <c r="H346" s="15"/>
      <c r="I346" s="12"/>
      <c r="L346" s="2"/>
      <c r="M346" s="15"/>
      <c r="N346" s="2"/>
      <c r="Q346" s="2"/>
      <c r="R346" s="15"/>
      <c r="S346" s="12"/>
      <c r="V346" s="2"/>
      <c r="W346" s="15"/>
      <c r="X346" s="2"/>
      <c r="Y346" s="12">
        <v>0</v>
      </c>
      <c r="AA346" s="2"/>
      <c r="AB346" s="15"/>
      <c r="AC346" s="2"/>
    </row>
    <row r="347" spans="1:29" x14ac:dyDescent="0.35">
      <c r="A347" t="s">
        <v>92</v>
      </c>
      <c r="B347" s="2">
        <v>0</v>
      </c>
      <c r="C347" s="2">
        <v>0</v>
      </c>
      <c r="D347" s="3">
        <v>0</v>
      </c>
      <c r="F347" t="s">
        <v>92</v>
      </c>
      <c r="G347" s="1">
        <v>0</v>
      </c>
      <c r="H347" s="1">
        <v>0</v>
      </c>
      <c r="I347" s="12">
        <v>0</v>
      </c>
      <c r="K347" t="s">
        <v>92</v>
      </c>
      <c r="L347" s="2">
        <v>0</v>
      </c>
      <c r="M347" s="2">
        <v>0</v>
      </c>
      <c r="N347" s="2">
        <v>0</v>
      </c>
      <c r="P347" t="s">
        <v>92</v>
      </c>
      <c r="Q347" s="1">
        <v>0</v>
      </c>
      <c r="R347" s="1">
        <v>0</v>
      </c>
      <c r="S347" s="12">
        <v>0</v>
      </c>
      <c r="U347" t="s">
        <v>92</v>
      </c>
      <c r="V347" s="2">
        <v>0</v>
      </c>
      <c r="W347" s="2">
        <v>0</v>
      </c>
      <c r="X347" s="2">
        <v>0</v>
      </c>
      <c r="Y347" s="12">
        <v>0</v>
      </c>
      <c r="Z347" s="16" t="s">
        <v>92</v>
      </c>
      <c r="AA347" s="27">
        <v>0</v>
      </c>
      <c r="AB347" s="28">
        <v>0</v>
      </c>
      <c r="AC347" s="17">
        <v>0</v>
      </c>
    </row>
    <row r="348" spans="1:29" x14ac:dyDescent="0.35">
      <c r="B348" s="2"/>
      <c r="C348" s="15"/>
      <c r="D348" s="3"/>
      <c r="G348" s="2"/>
      <c r="H348" s="15"/>
      <c r="I348" s="12"/>
      <c r="L348" s="2"/>
      <c r="M348" s="15"/>
      <c r="N348" s="2"/>
      <c r="Q348" s="2"/>
      <c r="R348" s="15"/>
      <c r="S348" s="12"/>
      <c r="V348" s="2"/>
      <c r="W348" s="15"/>
      <c r="X348" s="2"/>
      <c r="Y348" s="12">
        <v>0</v>
      </c>
      <c r="AA348" s="2"/>
      <c r="AB348" s="15"/>
      <c r="AC348" s="2"/>
    </row>
    <row r="349" spans="1:29" x14ac:dyDescent="0.35">
      <c r="B349" s="2"/>
      <c r="C349" s="15"/>
      <c r="D349" s="3"/>
      <c r="G349" s="2"/>
      <c r="H349" s="15"/>
      <c r="I349" s="12"/>
      <c r="L349" s="2"/>
      <c r="M349" s="15"/>
      <c r="N349" s="2"/>
      <c r="Q349" s="2"/>
      <c r="R349" s="15"/>
      <c r="S349" s="12"/>
      <c r="V349" s="2"/>
      <c r="W349" s="15"/>
      <c r="X349" s="2"/>
      <c r="Y349" s="12">
        <v>0</v>
      </c>
      <c r="AC349" s="2"/>
    </row>
    <row r="350" spans="1:29" x14ac:dyDescent="0.35">
      <c r="B350" s="2"/>
      <c r="C350" s="15"/>
      <c r="D350" s="3"/>
      <c r="G350" s="2"/>
      <c r="H350" s="15"/>
      <c r="I350" s="12"/>
      <c r="L350" s="2"/>
      <c r="M350" s="15"/>
      <c r="N350" s="2"/>
      <c r="Q350" s="2"/>
      <c r="R350" s="15"/>
      <c r="S350" s="12"/>
      <c r="V350" s="2"/>
      <c r="W350" s="15"/>
      <c r="X350" s="2"/>
      <c r="Y350" s="12">
        <v>0</v>
      </c>
      <c r="AC350" s="2"/>
    </row>
    <row r="351" spans="1:29" x14ac:dyDescent="0.35">
      <c r="A351" t="s">
        <v>31</v>
      </c>
      <c r="B351" s="2">
        <v>0</v>
      </c>
      <c r="C351" s="2">
        <v>0</v>
      </c>
      <c r="D351" s="3">
        <v>0</v>
      </c>
      <c r="F351" t="s">
        <v>31</v>
      </c>
      <c r="G351" s="1">
        <v>0</v>
      </c>
      <c r="H351" s="1">
        <v>0</v>
      </c>
      <c r="I351" s="12">
        <v>0</v>
      </c>
      <c r="K351" t="s">
        <v>31</v>
      </c>
      <c r="L351" s="2">
        <v>0</v>
      </c>
      <c r="M351" s="2">
        <v>0</v>
      </c>
      <c r="N351" s="2">
        <v>0</v>
      </c>
      <c r="P351" t="s">
        <v>31</v>
      </c>
      <c r="Q351" s="1">
        <v>0</v>
      </c>
      <c r="R351" s="1">
        <v>0</v>
      </c>
      <c r="S351" s="12">
        <v>0</v>
      </c>
      <c r="U351" t="s">
        <v>31</v>
      </c>
      <c r="V351" s="2">
        <v>0</v>
      </c>
      <c r="W351" s="2">
        <v>0</v>
      </c>
      <c r="X351" s="2">
        <v>0</v>
      </c>
      <c r="Y351" s="12">
        <v>0</v>
      </c>
      <c r="Z351" t="s">
        <v>31</v>
      </c>
      <c r="AA351" s="1">
        <v>0</v>
      </c>
      <c r="AB351" s="1">
        <v>0</v>
      </c>
      <c r="AC351" s="2">
        <v>0</v>
      </c>
    </row>
    <row r="352" spans="1:29" x14ac:dyDescent="0.35">
      <c r="A352" t="s">
        <v>32</v>
      </c>
      <c r="B352" s="2">
        <v>0</v>
      </c>
      <c r="C352" s="2">
        <v>0</v>
      </c>
      <c r="D352" s="3">
        <v>0</v>
      </c>
      <c r="F352" t="s">
        <v>32</v>
      </c>
      <c r="G352" s="1">
        <v>0</v>
      </c>
      <c r="H352" s="1">
        <v>0</v>
      </c>
      <c r="I352" s="12">
        <v>0</v>
      </c>
      <c r="K352" t="s">
        <v>32</v>
      </c>
      <c r="L352" s="2">
        <v>0</v>
      </c>
      <c r="M352" s="2">
        <v>0</v>
      </c>
      <c r="N352" s="2">
        <v>0</v>
      </c>
      <c r="P352" t="s">
        <v>32</v>
      </c>
      <c r="Q352" s="1">
        <v>0</v>
      </c>
      <c r="R352" s="1">
        <v>0</v>
      </c>
      <c r="S352" s="12">
        <v>0</v>
      </c>
      <c r="U352" t="s">
        <v>32</v>
      </c>
      <c r="V352" s="2">
        <v>0</v>
      </c>
      <c r="W352" s="2">
        <v>0</v>
      </c>
      <c r="X352" s="2">
        <v>0</v>
      </c>
      <c r="Y352" s="12">
        <v>0</v>
      </c>
      <c r="Z352" t="s">
        <v>32</v>
      </c>
      <c r="AA352" s="1">
        <v>0</v>
      </c>
      <c r="AB352" s="1">
        <v>0</v>
      </c>
      <c r="AC352" s="2">
        <v>0</v>
      </c>
    </row>
    <row r="353" spans="1:29" x14ac:dyDescent="0.35">
      <c r="A353" s="19" t="s">
        <v>33</v>
      </c>
      <c r="B353" s="20">
        <v>0</v>
      </c>
      <c r="C353" s="20">
        <v>0</v>
      </c>
      <c r="D353" s="20">
        <v>0</v>
      </c>
      <c r="F353" s="19" t="s">
        <v>33</v>
      </c>
      <c r="G353" s="20">
        <v>0</v>
      </c>
      <c r="H353" s="20">
        <v>0</v>
      </c>
      <c r="I353" s="20">
        <v>0</v>
      </c>
      <c r="K353" s="19" t="s">
        <v>33</v>
      </c>
      <c r="L353" s="20">
        <v>0</v>
      </c>
      <c r="M353" s="20">
        <v>0</v>
      </c>
      <c r="N353" s="20">
        <v>0</v>
      </c>
      <c r="P353" s="19" t="s">
        <v>33</v>
      </c>
      <c r="Q353" s="20">
        <v>0</v>
      </c>
      <c r="R353" s="20">
        <v>0</v>
      </c>
      <c r="S353" s="20">
        <v>0</v>
      </c>
      <c r="U353" s="19" t="s">
        <v>33</v>
      </c>
      <c r="V353" s="20">
        <v>0</v>
      </c>
      <c r="W353" s="20">
        <v>0</v>
      </c>
      <c r="X353" s="20">
        <v>0</v>
      </c>
      <c r="Y353" s="12">
        <v>0</v>
      </c>
      <c r="Z353" s="25" t="s">
        <v>33</v>
      </c>
      <c r="AA353" s="20">
        <v>0</v>
      </c>
      <c r="AB353" s="20">
        <v>0</v>
      </c>
      <c r="AC353" s="20">
        <v>0</v>
      </c>
    </row>
    <row r="354" spans="1:29" x14ac:dyDescent="0.35">
      <c r="B354" s="2"/>
      <c r="C354" s="15"/>
      <c r="D354" s="3"/>
      <c r="G354" s="2"/>
      <c r="H354" s="15"/>
      <c r="I354" s="12"/>
      <c r="L354" s="2"/>
      <c r="M354" s="15"/>
      <c r="N354" s="2"/>
      <c r="Q354" s="2"/>
      <c r="R354" s="15"/>
      <c r="S354" s="12"/>
      <c r="V354" s="2"/>
      <c r="W354" s="15"/>
      <c r="X354" s="2"/>
      <c r="Y354" s="12">
        <v>0</v>
      </c>
      <c r="AA354" s="2"/>
      <c r="AB354" s="15"/>
      <c r="AC354" s="2"/>
    </row>
    <row r="355" spans="1:29" x14ac:dyDescent="0.35">
      <c r="B355" s="2"/>
      <c r="C355" s="15"/>
      <c r="D355" s="3"/>
      <c r="G355" s="2"/>
      <c r="H355" s="15"/>
      <c r="I355" s="12"/>
      <c r="L355" s="2"/>
      <c r="M355" s="15"/>
      <c r="N355" s="2"/>
      <c r="Q355" s="2"/>
      <c r="R355" s="15"/>
      <c r="S355" s="12"/>
      <c r="V355" s="2"/>
      <c r="W355" s="15"/>
      <c r="X355" s="2"/>
      <c r="Y355" s="12">
        <v>0</v>
      </c>
      <c r="AA355" s="2"/>
      <c r="AB355" s="15"/>
      <c r="AC355" s="2"/>
    </row>
    <row r="356" spans="1:29" x14ac:dyDescent="0.35">
      <c r="A356" t="s">
        <v>35</v>
      </c>
      <c r="B356" s="2">
        <v>0</v>
      </c>
      <c r="C356" s="2">
        <v>2936894.2112933332</v>
      </c>
      <c r="D356" s="3">
        <v>2936894.2112933332</v>
      </c>
      <c r="F356" t="s">
        <v>35</v>
      </c>
      <c r="G356" s="1">
        <v>0</v>
      </c>
      <c r="H356" s="1">
        <v>199173.54928000001</v>
      </c>
      <c r="I356" s="12">
        <v>199173.54928000001</v>
      </c>
      <c r="K356" t="s">
        <v>35</v>
      </c>
      <c r="L356" s="2">
        <v>0</v>
      </c>
      <c r="M356" s="2">
        <v>441478.32467250002</v>
      </c>
      <c r="N356" s="2">
        <v>441478.32467250002</v>
      </c>
      <c r="P356" t="s">
        <v>35</v>
      </c>
      <c r="Q356" s="1">
        <v>0</v>
      </c>
      <c r="R356" s="1">
        <v>640651.87395250006</v>
      </c>
      <c r="S356" s="12">
        <v>640651.87395250006</v>
      </c>
      <c r="U356" t="s">
        <v>35</v>
      </c>
      <c r="V356" s="2">
        <v>0</v>
      </c>
      <c r="W356" s="2">
        <v>541514.60448916652</v>
      </c>
      <c r="X356" s="2">
        <v>541514.60448916652</v>
      </c>
      <c r="Y356" s="12">
        <v>1182166.4784416666</v>
      </c>
      <c r="Z356" t="s">
        <v>35</v>
      </c>
      <c r="AA356" s="1">
        <v>0</v>
      </c>
      <c r="AB356" s="1">
        <v>1754727.7328516669</v>
      </c>
      <c r="AC356" s="2">
        <v>1754727.7328516669</v>
      </c>
    </row>
    <row r="357" spans="1:29" x14ac:dyDescent="0.35">
      <c r="A357" t="s">
        <v>36</v>
      </c>
      <c r="B357" s="2">
        <v>-37211449.859999999</v>
      </c>
      <c r="C357" s="2">
        <v>-6855500.1599999992</v>
      </c>
      <c r="D357" s="3">
        <v>-44066950.019999996</v>
      </c>
      <c r="F357" t="s">
        <v>36</v>
      </c>
      <c r="G357" s="1">
        <v>-12078075.07</v>
      </c>
      <c r="H357" s="1">
        <v>-2870581.0199999996</v>
      </c>
      <c r="I357" s="12">
        <v>-14948656.09</v>
      </c>
      <c r="K357" t="s">
        <v>36</v>
      </c>
      <c r="L357" s="2">
        <v>-10116391.609999999</v>
      </c>
      <c r="M357" s="2">
        <v>-1527937.38</v>
      </c>
      <c r="N357" s="2">
        <v>-11644328.989999998</v>
      </c>
      <c r="P357" t="s">
        <v>36</v>
      </c>
      <c r="Q357" s="1">
        <v>-22194466.68</v>
      </c>
      <c r="R357" s="1">
        <v>-4398518.3999999994</v>
      </c>
      <c r="S357" s="12">
        <v>-26592985.079999998</v>
      </c>
      <c r="U357" t="s">
        <v>36</v>
      </c>
      <c r="V357" s="2">
        <v>-8315387.7899999991</v>
      </c>
      <c r="W357" s="2">
        <v>-1188812.3500000006</v>
      </c>
      <c r="X357" s="2">
        <v>-9504200.1400000006</v>
      </c>
      <c r="Y357" s="12">
        <v>-36097185.219999999</v>
      </c>
      <c r="Z357" t="s">
        <v>36</v>
      </c>
      <c r="AA357" s="1">
        <v>-6701595.3900000006</v>
      </c>
      <c r="AB357" s="1">
        <v>-1268169.4099999992</v>
      </c>
      <c r="AC357" s="2">
        <v>-7969764.7999999998</v>
      </c>
    </row>
    <row r="358" spans="1:29" x14ac:dyDescent="0.35">
      <c r="A358" s="19" t="s">
        <v>37</v>
      </c>
      <c r="B358" s="20">
        <v>-37211449.859999999</v>
      </c>
      <c r="C358" s="20">
        <v>-3918605.948706666</v>
      </c>
      <c r="D358" s="20">
        <v>-41130055.808706664</v>
      </c>
      <c r="F358" s="19" t="s">
        <v>37</v>
      </c>
      <c r="G358" s="20">
        <v>-12078075.07</v>
      </c>
      <c r="H358" s="20">
        <v>-2671407.4707199996</v>
      </c>
      <c r="I358" s="20">
        <v>-14749482.540720001</v>
      </c>
      <c r="K358" s="19" t="s">
        <v>37</v>
      </c>
      <c r="L358" s="20">
        <v>-10116391.609999999</v>
      </c>
      <c r="M358" s="20">
        <v>-1086459.0553274998</v>
      </c>
      <c r="N358" s="20">
        <v>-11202850.665327499</v>
      </c>
      <c r="P358" s="19" t="s">
        <v>37</v>
      </c>
      <c r="Q358" s="20">
        <v>-22194466.68</v>
      </c>
      <c r="R358" s="20">
        <v>-3757866.5260474994</v>
      </c>
      <c r="S358" s="20">
        <v>-25952333.206047498</v>
      </c>
      <c r="U358" s="19" t="s">
        <v>37</v>
      </c>
      <c r="V358" s="20">
        <v>-8315387.7899999991</v>
      </c>
      <c r="W358" s="20">
        <v>-647297.74551083404</v>
      </c>
      <c r="X358" s="20">
        <v>-8962685.5355108324</v>
      </c>
      <c r="Y358" s="12">
        <v>-34915018.741558328</v>
      </c>
      <c r="Z358" s="25" t="s">
        <v>37</v>
      </c>
      <c r="AA358" s="20">
        <v>-6701595.3900000006</v>
      </c>
      <c r="AB358" s="20">
        <v>486558.32285166765</v>
      </c>
      <c r="AC358" s="20">
        <v>-6215037.0671483334</v>
      </c>
    </row>
    <row r="359" spans="1:29" x14ac:dyDescent="0.35">
      <c r="B359" s="2"/>
      <c r="C359" s="15"/>
      <c r="D359" s="3"/>
      <c r="G359" s="2"/>
      <c r="H359" s="15"/>
      <c r="I359" s="12"/>
      <c r="L359" s="2"/>
      <c r="M359" s="15"/>
      <c r="N359" s="2"/>
      <c r="Q359" s="2"/>
      <c r="R359" s="15"/>
      <c r="S359" s="12"/>
      <c r="V359" s="2"/>
      <c r="W359" s="15"/>
      <c r="X359" s="2"/>
      <c r="Y359" s="12">
        <v>0</v>
      </c>
      <c r="AA359" s="2"/>
      <c r="AB359" s="15"/>
      <c r="AC359" s="2"/>
    </row>
    <row r="360" spans="1:29" x14ac:dyDescent="0.35">
      <c r="B360" s="2"/>
      <c r="C360" s="15"/>
      <c r="D360" s="3"/>
      <c r="G360" s="2"/>
      <c r="H360" s="15"/>
      <c r="I360" s="12"/>
      <c r="L360" s="2"/>
      <c r="M360" s="15"/>
      <c r="N360" s="2"/>
      <c r="Q360" s="2"/>
      <c r="R360" s="15"/>
      <c r="S360" s="12"/>
      <c r="V360" s="2"/>
      <c r="W360" s="15"/>
      <c r="X360" s="2"/>
      <c r="Y360" s="12">
        <v>0</v>
      </c>
      <c r="AA360" s="2"/>
      <c r="AB360" s="15"/>
      <c r="AC360" s="2"/>
    </row>
    <row r="361" spans="1:29" x14ac:dyDescent="0.35">
      <c r="A361" t="s">
        <v>38</v>
      </c>
      <c r="B361" s="2">
        <v>0</v>
      </c>
      <c r="C361" s="2">
        <v>-706077.74320000014</v>
      </c>
      <c r="D361" s="3">
        <v>-706077.74320000014</v>
      </c>
      <c r="F361" t="s">
        <v>38</v>
      </c>
      <c r="G361" s="1">
        <v>0</v>
      </c>
      <c r="H361" s="1">
        <v>-52639.130400000002</v>
      </c>
      <c r="I361" s="12">
        <v>-52639.130400000002</v>
      </c>
      <c r="K361" t="s">
        <v>38</v>
      </c>
      <c r="L361" s="2">
        <v>0</v>
      </c>
      <c r="M361" s="2">
        <v>-70679.166999999987</v>
      </c>
      <c r="N361" s="2">
        <v>-70679.166999999987</v>
      </c>
      <c r="P361" t="s">
        <v>38</v>
      </c>
      <c r="Q361" s="1">
        <v>0</v>
      </c>
      <c r="R361" s="1">
        <v>-123318.2974</v>
      </c>
      <c r="S361" s="12">
        <v>-123318.2974</v>
      </c>
      <c r="U361" t="s">
        <v>38</v>
      </c>
      <c r="V361" s="2">
        <v>0</v>
      </c>
      <c r="W361" s="2">
        <v>-109695.30749999998</v>
      </c>
      <c r="X361" s="2">
        <v>-109695.30749999998</v>
      </c>
      <c r="Y361" s="12">
        <v>-233013.60489999998</v>
      </c>
      <c r="Z361" t="s">
        <v>38</v>
      </c>
      <c r="AA361" s="1">
        <v>0</v>
      </c>
      <c r="AB361" s="1">
        <v>-473064.13830000017</v>
      </c>
      <c r="AC361" s="2">
        <v>-473064.13830000017</v>
      </c>
    </row>
    <row r="362" spans="1:29" x14ac:dyDescent="0.35">
      <c r="A362" t="s">
        <v>81</v>
      </c>
      <c r="B362" s="2">
        <v>0</v>
      </c>
      <c r="C362" s="2">
        <v>-31972914.546296824</v>
      </c>
      <c r="D362" s="3">
        <v>-31972914.546296824</v>
      </c>
      <c r="F362" t="s">
        <v>81</v>
      </c>
      <c r="G362" s="1">
        <v>0</v>
      </c>
      <c r="H362" s="1">
        <v>-7370289.1600000001</v>
      </c>
      <c r="I362" s="12">
        <v>-7370289.1600000001</v>
      </c>
      <c r="K362" t="s">
        <v>81</v>
      </c>
      <c r="L362" s="2">
        <v>0</v>
      </c>
      <c r="M362" s="2">
        <v>-4838792.0500000007</v>
      </c>
      <c r="N362" s="2">
        <v>-4838792.0500000007</v>
      </c>
      <c r="P362" t="s">
        <v>81</v>
      </c>
      <c r="Q362" s="1">
        <v>0</v>
      </c>
      <c r="R362" s="1">
        <v>-12209081.210000001</v>
      </c>
      <c r="S362" s="12">
        <v>-12209081.210000001</v>
      </c>
      <c r="U362" t="s">
        <v>81</v>
      </c>
      <c r="V362" s="2">
        <v>0</v>
      </c>
      <c r="W362" s="2">
        <v>-10827783.391907435</v>
      </c>
      <c r="X362" s="2">
        <v>-10827783.391907435</v>
      </c>
      <c r="Y362" s="12">
        <v>-23036864.601907436</v>
      </c>
      <c r="Z362" t="s">
        <v>81</v>
      </c>
      <c r="AA362" s="1">
        <v>0</v>
      </c>
      <c r="AB362" s="1">
        <v>-8936049.944389388</v>
      </c>
      <c r="AC362" s="2">
        <v>-8936049.944389388</v>
      </c>
    </row>
    <row r="363" spans="1:29" x14ac:dyDescent="0.35">
      <c r="A363" t="s">
        <v>39</v>
      </c>
      <c r="B363" s="2">
        <v>0</v>
      </c>
      <c r="C363" s="2">
        <v>-13108505.546880377</v>
      </c>
      <c r="D363" s="3">
        <v>-13108505.546880377</v>
      </c>
      <c r="F363" t="s">
        <v>39</v>
      </c>
      <c r="G363" s="1">
        <v>0</v>
      </c>
      <c r="H363" s="1">
        <v>-1467226.978688</v>
      </c>
      <c r="I363" s="12">
        <v>-1467226.978688</v>
      </c>
      <c r="K363" t="s">
        <v>39</v>
      </c>
      <c r="L363" s="2">
        <v>0</v>
      </c>
      <c r="M363" s="2">
        <v>298322.56434133346</v>
      </c>
      <c r="N363" s="2">
        <v>298322.56434133346</v>
      </c>
      <c r="P363" t="s">
        <v>39</v>
      </c>
      <c r="Q363" s="1">
        <v>0</v>
      </c>
      <c r="R363" s="1">
        <v>-1168904.4143466665</v>
      </c>
      <c r="S363" s="12">
        <v>-1168904.4143466665</v>
      </c>
      <c r="U363" t="s">
        <v>39</v>
      </c>
      <c r="V363" s="2">
        <v>0</v>
      </c>
      <c r="W363" s="2">
        <v>-5896158.2654805575</v>
      </c>
      <c r="X363" s="2">
        <v>-5896158.2654805575</v>
      </c>
      <c r="Y363" s="12">
        <v>-7065062.6798272245</v>
      </c>
      <c r="Z363" t="s">
        <v>39</v>
      </c>
      <c r="AA363" s="1">
        <v>0</v>
      </c>
      <c r="AB363" s="1">
        <v>-6043442.867053153</v>
      </c>
      <c r="AC363" s="2">
        <v>-6043442.867053153</v>
      </c>
    </row>
    <row r="364" spans="1:29" x14ac:dyDescent="0.35">
      <c r="A364" t="s">
        <v>40</v>
      </c>
      <c r="B364" s="2">
        <v>0</v>
      </c>
      <c r="C364" s="2">
        <v>-3013868.0636266666</v>
      </c>
      <c r="D364" s="3">
        <v>-3013868.0636266666</v>
      </c>
      <c r="F364" t="s">
        <v>40</v>
      </c>
      <c r="G364" s="1">
        <v>0</v>
      </c>
      <c r="H364" s="1">
        <v>-436602.03139200003</v>
      </c>
      <c r="I364" s="12">
        <v>-436602.03139200003</v>
      </c>
      <c r="K364" t="s">
        <v>40</v>
      </c>
      <c r="L364" s="2">
        <v>0</v>
      </c>
      <c r="M364" s="2">
        <v>-493397.4666705</v>
      </c>
      <c r="N364" s="2">
        <v>-493397.4666705</v>
      </c>
      <c r="P364" t="s">
        <v>40</v>
      </c>
      <c r="Q364" s="1">
        <v>0</v>
      </c>
      <c r="R364" s="1">
        <v>-929999.49806250003</v>
      </c>
      <c r="S364" s="12">
        <v>-929999.49806250003</v>
      </c>
      <c r="U364" t="s">
        <v>40</v>
      </c>
      <c r="V364" s="2">
        <v>0</v>
      </c>
      <c r="W364" s="2">
        <v>-860542.13889583317</v>
      </c>
      <c r="X364" s="2">
        <v>-860542.13889583317</v>
      </c>
      <c r="Y364" s="12">
        <v>-1790541.6369583332</v>
      </c>
      <c r="Z364" t="s">
        <v>40</v>
      </c>
      <c r="AA364" s="1">
        <v>0</v>
      </c>
      <c r="AB364" s="1">
        <v>-1223326.4266683336</v>
      </c>
      <c r="AC364" s="2">
        <v>-1223326.4266683336</v>
      </c>
    </row>
    <row r="365" spans="1:29" x14ac:dyDescent="0.35">
      <c r="A365" t="s">
        <v>41</v>
      </c>
      <c r="B365" s="2">
        <v>0</v>
      </c>
      <c r="C365" s="2">
        <v>-50377</v>
      </c>
      <c r="D365" s="3">
        <v>-50377</v>
      </c>
      <c r="F365" t="s">
        <v>41</v>
      </c>
      <c r="G365" s="1">
        <v>0</v>
      </c>
      <c r="H365" s="1">
        <v>0</v>
      </c>
      <c r="I365" s="12">
        <v>0</v>
      </c>
      <c r="K365" t="s">
        <v>41</v>
      </c>
      <c r="L365" s="2">
        <v>0</v>
      </c>
      <c r="M365" s="2">
        <v>-29949</v>
      </c>
      <c r="N365" s="2">
        <v>-29949</v>
      </c>
      <c r="P365" t="s">
        <v>41</v>
      </c>
      <c r="Q365" s="1">
        <v>0</v>
      </c>
      <c r="R365" s="1">
        <v>-29949</v>
      </c>
      <c r="S365" s="12">
        <v>-29949</v>
      </c>
      <c r="U365" t="s">
        <v>41</v>
      </c>
      <c r="V365" s="2">
        <v>0</v>
      </c>
      <c r="W365" s="2">
        <v>-14735</v>
      </c>
      <c r="X365" s="2">
        <v>-14735</v>
      </c>
      <c r="Y365" s="12">
        <v>-44684</v>
      </c>
      <c r="Z365" t="s">
        <v>41</v>
      </c>
      <c r="AA365" s="1">
        <v>0</v>
      </c>
      <c r="AB365" s="1">
        <v>-5693</v>
      </c>
      <c r="AC365" s="2">
        <v>-5693</v>
      </c>
    </row>
    <row r="366" spans="1:29" x14ac:dyDescent="0.35">
      <c r="A366" t="s">
        <v>42</v>
      </c>
      <c r="B366" s="2">
        <v>0</v>
      </c>
      <c r="C366" s="2">
        <v>-156277</v>
      </c>
      <c r="D366" s="3">
        <v>-156277</v>
      </c>
      <c r="F366" t="s">
        <v>42</v>
      </c>
      <c r="G366" s="1">
        <v>0</v>
      </c>
      <c r="H366" s="1">
        <v>0</v>
      </c>
      <c r="I366" s="12">
        <v>0</v>
      </c>
      <c r="K366" t="s">
        <v>42</v>
      </c>
      <c r="L366" s="2">
        <v>0</v>
      </c>
      <c r="M366" s="2">
        <v>0</v>
      </c>
      <c r="N366" s="2">
        <v>0</v>
      </c>
      <c r="P366" t="s">
        <v>42</v>
      </c>
      <c r="Q366" s="1">
        <v>0</v>
      </c>
      <c r="R366" s="1">
        <v>0</v>
      </c>
      <c r="S366" s="12">
        <v>0</v>
      </c>
      <c r="U366" t="s">
        <v>42</v>
      </c>
      <c r="V366" s="2">
        <v>0</v>
      </c>
      <c r="W366" s="2">
        <v>0</v>
      </c>
      <c r="X366" s="2">
        <v>0</v>
      </c>
      <c r="Y366" s="12">
        <v>0</v>
      </c>
      <c r="Z366" t="s">
        <v>42</v>
      </c>
      <c r="AA366" s="1">
        <v>0</v>
      </c>
      <c r="AB366" s="1">
        <v>-156277</v>
      </c>
      <c r="AC366" s="2">
        <v>-156277</v>
      </c>
    </row>
    <row r="367" spans="1:29" x14ac:dyDescent="0.35">
      <c r="A367" t="s">
        <v>4</v>
      </c>
      <c r="B367" s="2">
        <v>0</v>
      </c>
      <c r="C367" s="2">
        <v>3107944.1881260145</v>
      </c>
      <c r="D367" s="3">
        <v>3107944.1881260145</v>
      </c>
      <c r="F367" t="s">
        <v>4</v>
      </c>
      <c r="G367" s="1">
        <v>0</v>
      </c>
      <c r="H367" s="1">
        <v>-4453716.4125919994</v>
      </c>
      <c r="I367" s="12">
        <v>-4453716.4125919994</v>
      </c>
      <c r="K367" t="s">
        <v>4</v>
      </c>
      <c r="L367" s="2">
        <v>0</v>
      </c>
      <c r="M367" s="2">
        <v>-511890.16886716709</v>
      </c>
      <c r="N367" s="2">
        <v>-511890.16886716709</v>
      </c>
      <c r="P367" t="s">
        <v>4</v>
      </c>
      <c r="Q367" s="1">
        <v>0</v>
      </c>
      <c r="R367" s="1">
        <v>-4965606.5814591665</v>
      </c>
      <c r="S367" s="12">
        <v>-4965606.5814591665</v>
      </c>
      <c r="U367" t="s">
        <v>4</v>
      </c>
      <c r="V367" s="2">
        <v>0</v>
      </c>
      <c r="W367" s="2">
        <v>5277676.194345599</v>
      </c>
      <c r="X367" s="2">
        <v>5277676.194345599</v>
      </c>
      <c r="Y367" s="12">
        <v>312069.61288643256</v>
      </c>
      <c r="Z367" t="s">
        <v>4</v>
      </c>
      <c r="AA367" s="1">
        <v>0</v>
      </c>
      <c r="AB367" s="1">
        <v>2795874.575239582</v>
      </c>
      <c r="AC367" s="2">
        <v>2795874.575239582</v>
      </c>
    </row>
    <row r="368" spans="1:29" x14ac:dyDescent="0.35">
      <c r="A368" t="s">
        <v>5</v>
      </c>
      <c r="B368" s="2">
        <v>0</v>
      </c>
      <c r="C368" s="2">
        <v>-4371011.2254800014</v>
      </c>
      <c r="D368" s="3">
        <v>-4371011.2254800014</v>
      </c>
      <c r="F368" t="s">
        <v>5</v>
      </c>
      <c r="G368" s="1">
        <v>0</v>
      </c>
      <c r="H368" s="1">
        <v>0</v>
      </c>
      <c r="I368" s="12">
        <v>0</v>
      </c>
      <c r="K368" t="s">
        <v>5</v>
      </c>
      <c r="L368" s="2">
        <v>0</v>
      </c>
      <c r="M368" s="2">
        <v>0</v>
      </c>
      <c r="N368" s="2">
        <v>0</v>
      </c>
      <c r="P368" t="s">
        <v>5</v>
      </c>
      <c r="Q368" s="1">
        <v>0</v>
      </c>
      <c r="R368" s="1">
        <v>0</v>
      </c>
      <c r="S368" s="12">
        <v>0</v>
      </c>
      <c r="U368" t="s">
        <v>5</v>
      </c>
      <c r="V368" s="2">
        <v>0</v>
      </c>
      <c r="W368" s="2">
        <v>-3212626.8034420181</v>
      </c>
      <c r="X368" s="2">
        <v>-3212626.8034420181</v>
      </c>
      <c r="Y368" s="12">
        <v>-3212626.8034420181</v>
      </c>
      <c r="Z368" t="s">
        <v>5</v>
      </c>
      <c r="AA368" s="1">
        <v>0</v>
      </c>
      <c r="AB368" s="1">
        <v>-1158384.4220379833</v>
      </c>
      <c r="AC368" s="2">
        <v>-1158384.4220379833</v>
      </c>
    </row>
    <row r="369" spans="1:29" x14ac:dyDescent="0.35">
      <c r="A369" t="s">
        <v>189</v>
      </c>
      <c r="B369" s="2">
        <v>0</v>
      </c>
      <c r="C369" s="2">
        <v>1399476.8985000001</v>
      </c>
      <c r="D369" s="3">
        <v>1399476.8985000001</v>
      </c>
      <c r="F369" t="s">
        <v>189</v>
      </c>
      <c r="G369" s="1">
        <v>0</v>
      </c>
      <c r="H369" s="1">
        <v>-277956.46889599995</v>
      </c>
      <c r="I369" s="12">
        <v>-277956.46889599995</v>
      </c>
      <c r="K369" t="s">
        <v>189</v>
      </c>
      <c r="L369" s="2">
        <v>0</v>
      </c>
      <c r="M369" s="2">
        <v>604498.11205349991</v>
      </c>
      <c r="N369" s="2">
        <v>604498.11205349991</v>
      </c>
      <c r="P369" t="s">
        <v>189</v>
      </c>
      <c r="Q369" s="1">
        <v>0</v>
      </c>
      <c r="R369" s="1">
        <v>326541.64315749996</v>
      </c>
      <c r="S369" s="12">
        <v>326541.64315749996</v>
      </c>
      <c r="U369" t="s">
        <v>189</v>
      </c>
      <c r="V369" s="2">
        <v>0</v>
      </c>
      <c r="W369" s="2">
        <v>-1517210.9546758332</v>
      </c>
      <c r="X369" s="2">
        <v>-1517210.9546758332</v>
      </c>
      <c r="Y369" s="12">
        <v>-1190669.3115183334</v>
      </c>
      <c r="Z369" t="s">
        <v>189</v>
      </c>
      <c r="AA369" s="1">
        <v>0</v>
      </c>
      <c r="AB369" s="1">
        <v>2590146.2100183335</v>
      </c>
      <c r="AC369" s="2">
        <v>2590146.2100183335</v>
      </c>
    </row>
    <row r="370" spans="1:29" x14ac:dyDescent="0.35">
      <c r="A370" s="19" t="s">
        <v>11</v>
      </c>
      <c r="B370" s="20">
        <v>0</v>
      </c>
      <c r="C370" s="20">
        <v>-48871610.038857855</v>
      </c>
      <c r="D370" s="20">
        <v>-48871610.038857855</v>
      </c>
      <c r="F370" s="19" t="s">
        <v>11</v>
      </c>
      <c r="G370" s="20">
        <v>0</v>
      </c>
      <c r="H370" s="20">
        <v>-14058430.181968</v>
      </c>
      <c r="I370" s="20">
        <v>-14058430.181968</v>
      </c>
      <c r="K370" s="19" t="s">
        <v>11</v>
      </c>
      <c r="L370" s="20">
        <v>0</v>
      </c>
      <c r="M370" s="20">
        <v>-5041887.1761428351</v>
      </c>
      <c r="N370" s="20">
        <v>-5041887.1761428351</v>
      </c>
      <c r="P370" s="19" t="s">
        <v>11</v>
      </c>
      <c r="Q370" s="20">
        <v>0</v>
      </c>
      <c r="R370" s="20">
        <v>-19100317.358110834</v>
      </c>
      <c r="S370" s="20">
        <v>-19100317.358110834</v>
      </c>
      <c r="U370" s="19" t="s">
        <v>11</v>
      </c>
      <c r="V370" s="20">
        <v>0</v>
      </c>
      <c r="W370" s="20">
        <v>-17161075.667556077</v>
      </c>
      <c r="X370" s="20">
        <v>-17161075.667556077</v>
      </c>
      <c r="Y370" s="12">
        <v>-36261393.025666907</v>
      </c>
      <c r="Z370" s="19" t="s">
        <v>11</v>
      </c>
      <c r="AA370" s="20">
        <v>0</v>
      </c>
      <c r="AB370" s="20">
        <v>-12610217.01319094</v>
      </c>
      <c r="AC370" s="20">
        <v>-12610217.01319094</v>
      </c>
    </row>
    <row r="371" spans="1:29" x14ac:dyDescent="0.35">
      <c r="B371" s="2"/>
      <c r="C371" s="15"/>
      <c r="D371" s="3"/>
      <c r="G371" s="2"/>
      <c r="H371" s="15"/>
      <c r="I371" s="12"/>
      <c r="L371" s="2"/>
      <c r="M371" s="15"/>
      <c r="N371" s="2"/>
      <c r="Q371" s="2"/>
      <c r="R371" s="15"/>
      <c r="S371" s="12"/>
      <c r="V371" s="2"/>
      <c r="W371" s="15"/>
      <c r="X371" s="2"/>
      <c r="Y371" s="12">
        <v>0</v>
      </c>
      <c r="AA371" s="2"/>
      <c r="AB371" s="15"/>
      <c r="AC371" s="2"/>
    </row>
    <row r="372" spans="1:29" x14ac:dyDescent="0.35">
      <c r="B372" s="2"/>
      <c r="C372" s="15"/>
      <c r="D372" s="3"/>
      <c r="G372" s="2"/>
      <c r="H372" s="15"/>
      <c r="I372" s="12"/>
      <c r="L372" s="2"/>
      <c r="M372" s="15"/>
      <c r="N372" s="2"/>
      <c r="Q372" s="2"/>
      <c r="R372" s="15"/>
      <c r="S372" s="12"/>
      <c r="V372" s="2"/>
      <c r="W372" s="15"/>
      <c r="X372" s="2"/>
      <c r="Y372" s="12">
        <v>0</v>
      </c>
      <c r="AA372" s="2"/>
      <c r="AB372" s="15"/>
      <c r="AC372" s="2"/>
    </row>
    <row r="373" spans="1:29" x14ac:dyDescent="0.35">
      <c r="A373" s="11" t="s">
        <v>43</v>
      </c>
      <c r="B373" s="4">
        <v>-16758973.620000008</v>
      </c>
      <c r="C373" s="4">
        <v>3030714.2364767939</v>
      </c>
      <c r="D373" s="4">
        <v>-13728259.383523215</v>
      </c>
      <c r="F373" s="11" t="s">
        <v>43</v>
      </c>
      <c r="G373" s="4">
        <v>-7345257.7100000195</v>
      </c>
      <c r="H373" s="4">
        <v>7107163.385967996</v>
      </c>
      <c r="I373" s="4">
        <v>-238094.32403202355</v>
      </c>
      <c r="K373" s="11" t="s">
        <v>43</v>
      </c>
      <c r="L373" s="4">
        <v>-2877250.9199999906</v>
      </c>
      <c r="M373" s="4">
        <v>2177645.448442</v>
      </c>
      <c r="N373" s="4">
        <v>-699605.47155799065</v>
      </c>
      <c r="P373" s="11" t="s">
        <v>43</v>
      </c>
      <c r="Q373" s="4">
        <v>-10222508.630000006</v>
      </c>
      <c r="R373" s="4">
        <v>9284808.8344100006</v>
      </c>
      <c r="S373" s="4">
        <v>-937699.79559000582</v>
      </c>
      <c r="U373" s="11" t="s">
        <v>43</v>
      </c>
      <c r="V373" s="4">
        <v>-4215883.8700000066</v>
      </c>
      <c r="W373" s="4">
        <v>-3637454.5640739053</v>
      </c>
      <c r="X373" s="4">
        <v>-7853338.434073912</v>
      </c>
      <c r="Y373" s="12">
        <v>-8791038.2296639178</v>
      </c>
      <c r="Z373" s="11" t="s">
        <v>43</v>
      </c>
      <c r="AA373" s="4">
        <v>-2320581.1199999973</v>
      </c>
      <c r="AB373" s="4">
        <v>-2616640.0338593032</v>
      </c>
      <c r="AC373" s="4">
        <v>-4937221.1538593005</v>
      </c>
    </row>
    <row r="374" spans="1:29" x14ac:dyDescent="0.35">
      <c r="A374" t="s">
        <v>6</v>
      </c>
      <c r="B374" s="2">
        <v>0</v>
      </c>
      <c r="C374" s="2">
        <v>-6691862.3499999996</v>
      </c>
      <c r="D374" s="2">
        <v>-6691862.3499999996</v>
      </c>
      <c r="F374" t="s">
        <v>6</v>
      </c>
      <c r="G374" s="1">
        <v>0</v>
      </c>
      <c r="H374" s="1">
        <v>-3637418.76</v>
      </c>
      <c r="I374" s="2">
        <v>-3637418.76</v>
      </c>
      <c r="K374" t="s">
        <v>6</v>
      </c>
      <c r="L374" s="2">
        <v>0</v>
      </c>
      <c r="M374" s="2">
        <v>-886615.40000000037</v>
      </c>
      <c r="N374" s="2">
        <v>-886615.40000000037</v>
      </c>
      <c r="P374" t="s">
        <v>6</v>
      </c>
      <c r="Q374" s="1">
        <v>0</v>
      </c>
      <c r="R374" s="1">
        <v>-4524034.16</v>
      </c>
      <c r="S374" s="2">
        <v>-4524034.16</v>
      </c>
      <c r="U374" t="s">
        <v>6</v>
      </c>
      <c r="V374" s="2">
        <v>0</v>
      </c>
      <c r="W374" s="2">
        <v>-614176.84999999963</v>
      </c>
      <c r="X374" s="2">
        <v>-614176.84999999963</v>
      </c>
      <c r="Y374" s="12">
        <v>-5138211.01</v>
      </c>
      <c r="Z374" t="s">
        <v>6</v>
      </c>
      <c r="AA374" s="1">
        <v>0</v>
      </c>
      <c r="AB374" s="1">
        <v>-1553651.3399999999</v>
      </c>
      <c r="AC374" s="2">
        <v>-1553651.3399999999</v>
      </c>
    </row>
    <row r="375" spans="1:29" x14ac:dyDescent="0.35">
      <c r="A375" s="11" t="s">
        <v>7</v>
      </c>
      <c r="B375" s="4">
        <v>-16758973.620000008</v>
      </c>
      <c r="C375" s="4">
        <v>-3661148.1135232057</v>
      </c>
      <c r="D375" s="4">
        <v>-20420121.733523212</v>
      </c>
      <c r="F375" s="11" t="s">
        <v>7</v>
      </c>
      <c r="G375" s="4">
        <v>-7345257.7100000195</v>
      </c>
      <c r="H375" s="4">
        <v>3469744.6259679962</v>
      </c>
      <c r="I375" s="4">
        <v>-3875513.0840320233</v>
      </c>
      <c r="K375" s="11" t="s">
        <v>7</v>
      </c>
      <c r="L375" s="4">
        <v>-2877250.9199999906</v>
      </c>
      <c r="M375" s="4">
        <v>1291030.0484419996</v>
      </c>
      <c r="N375" s="4">
        <v>-1586220.871557991</v>
      </c>
      <c r="P375" s="11" t="s">
        <v>7</v>
      </c>
      <c r="Q375" s="4">
        <v>-10222508.630000006</v>
      </c>
      <c r="R375" s="4">
        <v>4760774.6744100004</v>
      </c>
      <c r="S375" s="4">
        <v>-5461733.955590006</v>
      </c>
      <c r="U375" s="11" t="s">
        <v>7</v>
      </c>
      <c r="V375" s="4">
        <v>-4215883.8700000066</v>
      </c>
      <c r="W375" s="4">
        <v>-4251631.414073905</v>
      </c>
      <c r="X375" s="4">
        <v>-8467515.2840739116</v>
      </c>
      <c r="Y375" s="12">
        <v>-13929249.239663918</v>
      </c>
      <c r="Z375" s="11" t="s">
        <v>7</v>
      </c>
      <c r="AA375" s="144">
        <v>-2320581.1199999973</v>
      </c>
      <c r="AB375" s="144">
        <v>-4170291.3738593031</v>
      </c>
      <c r="AC375" s="4">
        <v>-6490872.4938593004</v>
      </c>
    </row>
    <row r="376" spans="1:29" x14ac:dyDescent="0.35">
      <c r="A376" t="s">
        <v>8</v>
      </c>
      <c r="B376" s="2">
        <v>0</v>
      </c>
      <c r="C376" s="2">
        <v>6033820.7187386192</v>
      </c>
      <c r="D376" s="2">
        <v>6033820.7187386192</v>
      </c>
      <c r="F376" t="s">
        <v>8</v>
      </c>
      <c r="G376" s="1">
        <v>0</v>
      </c>
      <c r="H376" s="1">
        <v>1162727.7338588103</v>
      </c>
      <c r="I376" s="2">
        <v>1162727.7338588103</v>
      </c>
      <c r="K376" t="s">
        <v>8</v>
      </c>
      <c r="L376" s="2">
        <v>0</v>
      </c>
      <c r="M376" s="2">
        <v>445177.64192021429</v>
      </c>
      <c r="N376" s="2">
        <v>445177.64192021429</v>
      </c>
      <c r="P376" t="s">
        <v>8</v>
      </c>
      <c r="Q376" s="1">
        <v>0</v>
      </c>
      <c r="R376" s="1">
        <v>1607905.3757790246</v>
      </c>
      <c r="S376" s="2">
        <v>1607905.3757790246</v>
      </c>
      <c r="U376" t="s">
        <v>8</v>
      </c>
      <c r="V376" s="2">
        <v>0</v>
      </c>
      <c r="W376" s="2">
        <v>3607990.3757863948</v>
      </c>
      <c r="X376" s="2">
        <v>3607990.3757863948</v>
      </c>
      <c r="Y376" s="12">
        <v>5215895.7515654191</v>
      </c>
      <c r="Z376" t="s">
        <v>8</v>
      </c>
      <c r="AA376" s="1">
        <v>0</v>
      </c>
      <c r="AB376" s="1">
        <v>817924.96717319987</v>
      </c>
      <c r="AC376" s="2">
        <v>817924.96717319987</v>
      </c>
    </row>
    <row r="377" spans="1:29" x14ac:dyDescent="0.35">
      <c r="A377" s="11" t="s">
        <v>168</v>
      </c>
      <c r="B377" s="4">
        <v>-16758973.620000008</v>
      </c>
      <c r="C377" s="4">
        <v>2372672.6052154135</v>
      </c>
      <c r="D377" s="4">
        <v>-14386301.014784595</v>
      </c>
      <c r="F377" s="11" t="s">
        <v>168</v>
      </c>
      <c r="G377" s="4">
        <v>-7345257.7100000195</v>
      </c>
      <c r="H377" s="4">
        <v>4632472.3598268069</v>
      </c>
      <c r="I377" s="4">
        <v>-2712785.3501732126</v>
      </c>
      <c r="K377" s="11" t="s">
        <v>168</v>
      </c>
      <c r="L377" s="4">
        <v>-2877250.9199999906</v>
      </c>
      <c r="M377" s="4">
        <v>1736207.6903622139</v>
      </c>
      <c r="N377" s="4">
        <v>-1141043.2296377767</v>
      </c>
      <c r="P377" s="11" t="s">
        <v>168</v>
      </c>
      <c r="Q377" s="4">
        <v>-10222508.630000006</v>
      </c>
      <c r="R377" s="4">
        <v>6368680.0501890248</v>
      </c>
      <c r="S377" s="4">
        <v>-3853828.5798109816</v>
      </c>
      <c r="U377" s="11" t="s">
        <v>168</v>
      </c>
      <c r="V377" s="4">
        <v>-4215883.8700000066</v>
      </c>
      <c r="W377" s="4">
        <v>-643641.03828751016</v>
      </c>
      <c r="X377" s="4">
        <v>-4859524.9082875168</v>
      </c>
      <c r="Y377" s="12">
        <v>-8713353.4880984984</v>
      </c>
      <c r="Z377" s="11" t="s">
        <v>9</v>
      </c>
      <c r="AA377" s="144">
        <v>-2320581.1199999973</v>
      </c>
      <c r="AB377" s="144">
        <v>-3352366.406686103</v>
      </c>
      <c r="AC377" s="4">
        <v>-5672947.5266861003</v>
      </c>
    </row>
    <row r="378" spans="1:29" x14ac:dyDescent="0.35">
      <c r="B378" s="3"/>
      <c r="C378" s="3"/>
      <c r="L378" s="2">
        <v>3.7252902984619141E-9</v>
      </c>
      <c r="M378" s="2">
        <v>3.9581209421157837E-9</v>
      </c>
      <c r="N378" s="2">
        <v>7.6834112405776978E-9</v>
      </c>
      <c r="Q378" s="3">
        <v>0</v>
      </c>
      <c r="R378" s="3">
        <v>0</v>
      </c>
      <c r="AA378" s="12">
        <v>0</v>
      </c>
      <c r="AB378" s="12">
        <v>0</v>
      </c>
      <c r="AC378" s="12">
        <v>0</v>
      </c>
    </row>
    <row r="379" spans="1:29" x14ac:dyDescent="0.35">
      <c r="B379" s="3"/>
      <c r="C379" s="3"/>
      <c r="L379" s="2"/>
      <c r="M379" s="2"/>
      <c r="N379" s="2"/>
      <c r="Q379" s="3"/>
      <c r="R379" s="3"/>
      <c r="AA379" s="12"/>
      <c r="AB379" s="12"/>
      <c r="AC379" s="12"/>
    </row>
    <row r="380" spans="1:29" x14ac:dyDescent="0.35">
      <c r="B380" s="2">
        <v>0</v>
      </c>
      <c r="C380" s="2">
        <v>-3.7252902984619141E-9</v>
      </c>
    </row>
    <row r="381" spans="1:29" ht="18.5" x14ac:dyDescent="0.35">
      <c r="A381" s="267" t="s">
        <v>213</v>
      </c>
      <c r="B381" s="267"/>
      <c r="C381" s="267"/>
      <c r="D381" s="267"/>
      <c r="F381" s="267" t="s">
        <v>200</v>
      </c>
      <c r="G381" s="267"/>
      <c r="H381" s="267"/>
      <c r="I381" s="267"/>
      <c r="K381" s="267" t="s">
        <v>204</v>
      </c>
      <c r="L381" s="267"/>
      <c r="M381" s="267"/>
      <c r="N381" s="267"/>
      <c r="P381" s="267" t="s">
        <v>206</v>
      </c>
      <c r="Q381" s="267"/>
      <c r="R381" s="267"/>
      <c r="S381" s="267"/>
      <c r="U381" s="267" t="s">
        <v>210</v>
      </c>
      <c r="V381" s="267"/>
      <c r="W381" s="267"/>
      <c r="X381" s="267"/>
      <c r="Z381" s="142" t="s">
        <v>216</v>
      </c>
      <c r="AA381" s="142"/>
      <c r="AB381" s="142"/>
      <c r="AC381" s="142"/>
    </row>
    <row r="382" spans="1:29" ht="15.5" x14ac:dyDescent="0.35">
      <c r="A382" s="8"/>
      <c r="B382" s="10" t="s">
        <v>46</v>
      </c>
      <c r="C382" s="10" t="s">
        <v>1</v>
      </c>
      <c r="D382" s="10" t="s">
        <v>48</v>
      </c>
      <c r="F382" s="8"/>
      <c r="G382" s="10" t="s">
        <v>46</v>
      </c>
      <c r="H382" s="10" t="s">
        <v>1</v>
      </c>
      <c r="I382" s="10" t="s">
        <v>48</v>
      </c>
      <c r="K382" s="8"/>
      <c r="L382" s="10" t="s">
        <v>46</v>
      </c>
      <c r="M382" s="10" t="s">
        <v>1</v>
      </c>
      <c r="N382" s="10" t="s">
        <v>48</v>
      </c>
      <c r="P382" s="8"/>
      <c r="Q382" s="10" t="s">
        <v>46</v>
      </c>
      <c r="R382" s="10" t="s">
        <v>1</v>
      </c>
      <c r="S382" s="10" t="s">
        <v>48</v>
      </c>
      <c r="U382" s="8"/>
      <c r="V382" s="10" t="s">
        <v>46</v>
      </c>
      <c r="W382" s="10" t="s">
        <v>1</v>
      </c>
      <c r="X382" s="10" t="s">
        <v>48</v>
      </c>
      <c r="Z382" s="24"/>
      <c r="AA382" s="10" t="s">
        <v>46</v>
      </c>
      <c r="AB382" s="10" t="s">
        <v>1</v>
      </c>
      <c r="AC382" s="26" t="s">
        <v>48</v>
      </c>
    </row>
    <row r="383" spans="1:29" x14ac:dyDescent="0.35">
      <c r="A383" t="s">
        <v>88</v>
      </c>
      <c r="B383" s="2">
        <v>0</v>
      </c>
      <c r="C383" s="2">
        <v>6029804.1200000001</v>
      </c>
      <c r="D383" s="3">
        <v>6029804.1200000001</v>
      </c>
      <c r="F383" t="s">
        <v>88</v>
      </c>
      <c r="G383" s="1">
        <v>0</v>
      </c>
      <c r="H383" s="1">
        <v>1170162.43</v>
      </c>
      <c r="I383" s="2">
        <v>1170162.43</v>
      </c>
      <c r="K383" t="s">
        <v>88</v>
      </c>
      <c r="L383" s="1">
        <v>0</v>
      </c>
      <c r="M383" s="1">
        <v>2752033.37</v>
      </c>
      <c r="N383" s="2">
        <v>2752033.37</v>
      </c>
      <c r="P383" t="s">
        <v>88</v>
      </c>
      <c r="Q383" s="1">
        <v>0</v>
      </c>
      <c r="R383" s="1">
        <v>3922195.8</v>
      </c>
      <c r="S383" s="2">
        <v>3922195.8</v>
      </c>
      <c r="U383" t="s">
        <v>88</v>
      </c>
      <c r="V383" s="2">
        <v>0</v>
      </c>
      <c r="W383" s="2">
        <v>1311617.8600000003</v>
      </c>
      <c r="X383" s="2">
        <v>1311617.8600000003</v>
      </c>
      <c r="Z383" t="s">
        <v>88</v>
      </c>
      <c r="AA383" s="1">
        <v>0</v>
      </c>
      <c r="AB383" s="1">
        <v>795990.46</v>
      </c>
      <c r="AC383" s="2">
        <v>795990.46</v>
      </c>
    </row>
    <row r="384" spans="1:29" x14ac:dyDescent="0.35">
      <c r="A384" t="s">
        <v>19</v>
      </c>
      <c r="B384" s="2">
        <v>0</v>
      </c>
      <c r="C384" s="2">
        <v>117210.7</v>
      </c>
      <c r="D384" s="3">
        <v>117210.7</v>
      </c>
      <c r="F384" t="s">
        <v>19</v>
      </c>
      <c r="G384" s="1">
        <v>0</v>
      </c>
      <c r="H384" s="1">
        <v>29059.780000000002</v>
      </c>
      <c r="I384" s="2">
        <v>29059.780000000002</v>
      </c>
      <c r="K384" t="s">
        <v>19</v>
      </c>
      <c r="L384" s="1">
        <v>0</v>
      </c>
      <c r="M384" s="1">
        <v>32875.009999999995</v>
      </c>
      <c r="N384" s="2">
        <v>32875.009999999995</v>
      </c>
      <c r="P384" t="s">
        <v>19</v>
      </c>
      <c r="Q384" s="1">
        <v>0</v>
      </c>
      <c r="R384" s="1">
        <v>61934.79</v>
      </c>
      <c r="S384" s="2">
        <v>61934.79</v>
      </c>
      <c r="U384" t="s">
        <v>19</v>
      </c>
      <c r="V384" s="2">
        <v>0</v>
      </c>
      <c r="W384" s="2">
        <v>28851.640000000007</v>
      </c>
      <c r="X384" s="2">
        <v>28851.640000000007</v>
      </c>
      <c r="Z384" t="s">
        <v>19</v>
      </c>
      <c r="AA384" s="1">
        <v>0</v>
      </c>
      <c r="AB384" s="1">
        <v>26424.269999999997</v>
      </c>
      <c r="AC384" s="2">
        <v>26424.269999999997</v>
      </c>
    </row>
    <row r="385" spans="1:29" x14ac:dyDescent="0.35">
      <c r="A385" t="s">
        <v>89</v>
      </c>
      <c r="B385" s="2">
        <v>0</v>
      </c>
      <c r="C385" s="2">
        <v>0</v>
      </c>
      <c r="D385" s="3">
        <v>0</v>
      </c>
      <c r="F385" t="s">
        <v>89</v>
      </c>
      <c r="G385" s="1">
        <v>0</v>
      </c>
      <c r="H385" s="1">
        <v>0</v>
      </c>
      <c r="I385" s="2">
        <v>0</v>
      </c>
      <c r="K385" t="s">
        <v>89</v>
      </c>
      <c r="L385" s="1">
        <v>0</v>
      </c>
      <c r="M385" s="1">
        <v>0</v>
      </c>
      <c r="N385" s="2">
        <v>0</v>
      </c>
      <c r="P385" t="s">
        <v>89</v>
      </c>
      <c r="Q385" s="1">
        <v>0</v>
      </c>
      <c r="R385" s="1">
        <v>0</v>
      </c>
      <c r="S385" s="2">
        <v>0</v>
      </c>
      <c r="U385" t="s">
        <v>89</v>
      </c>
      <c r="V385" s="2">
        <v>0</v>
      </c>
      <c r="W385" s="2">
        <v>0</v>
      </c>
      <c r="X385" s="2">
        <v>0</v>
      </c>
      <c r="Z385" t="s">
        <v>89</v>
      </c>
      <c r="AA385" s="1">
        <v>0</v>
      </c>
      <c r="AB385" s="1">
        <v>0</v>
      </c>
      <c r="AC385" s="2">
        <v>0</v>
      </c>
    </row>
    <row r="386" spans="1:29" x14ac:dyDescent="0.35">
      <c r="A386" t="s">
        <v>90</v>
      </c>
      <c r="B386" s="2">
        <v>0</v>
      </c>
      <c r="C386" s="2">
        <v>0</v>
      </c>
      <c r="D386" s="3">
        <v>0</v>
      </c>
      <c r="F386" t="s">
        <v>90</v>
      </c>
      <c r="G386" s="1">
        <v>0</v>
      </c>
      <c r="H386" s="1">
        <v>0</v>
      </c>
      <c r="I386" s="2">
        <v>0</v>
      </c>
      <c r="K386" t="s">
        <v>90</v>
      </c>
      <c r="L386" s="1">
        <v>0</v>
      </c>
      <c r="M386" s="1">
        <v>0</v>
      </c>
      <c r="N386" s="2">
        <v>0</v>
      </c>
      <c r="P386" t="s">
        <v>90</v>
      </c>
      <c r="Q386" s="1">
        <v>0</v>
      </c>
      <c r="R386" s="1">
        <v>0</v>
      </c>
      <c r="S386" s="2">
        <v>0</v>
      </c>
      <c r="U386" t="s">
        <v>90</v>
      </c>
      <c r="V386" s="2">
        <v>0</v>
      </c>
      <c r="W386" s="2">
        <v>0</v>
      </c>
      <c r="X386" s="2">
        <v>0</v>
      </c>
      <c r="Z386" t="s">
        <v>90</v>
      </c>
      <c r="AA386" s="1">
        <v>0</v>
      </c>
      <c r="AB386" s="1">
        <v>0</v>
      </c>
      <c r="AC386" s="2">
        <v>0</v>
      </c>
    </row>
    <row r="387" spans="1:29" x14ac:dyDescent="0.35">
      <c r="A387" s="19" t="s">
        <v>18</v>
      </c>
      <c r="B387" s="20">
        <v>0</v>
      </c>
      <c r="C387" s="20">
        <v>6147014.8200000003</v>
      </c>
      <c r="D387" s="20">
        <v>6147014.8200000003</v>
      </c>
      <c r="F387" s="19" t="s">
        <v>18</v>
      </c>
      <c r="G387" s="20">
        <v>0</v>
      </c>
      <c r="H387" s="20">
        <v>1199222.21</v>
      </c>
      <c r="I387" s="20">
        <v>1199222.21</v>
      </c>
      <c r="K387" s="19" t="s">
        <v>18</v>
      </c>
      <c r="L387" s="20">
        <v>0</v>
      </c>
      <c r="M387" s="20">
        <v>2784908.38</v>
      </c>
      <c r="N387" s="20">
        <v>2784908.38</v>
      </c>
      <c r="P387" s="19" t="s">
        <v>18</v>
      </c>
      <c r="Q387" s="20">
        <v>0</v>
      </c>
      <c r="R387" s="20">
        <v>3984130.59</v>
      </c>
      <c r="S387" s="20">
        <v>3984130.59</v>
      </c>
      <c r="U387" s="19" t="s">
        <v>18</v>
      </c>
      <c r="V387" s="20">
        <v>0</v>
      </c>
      <c r="W387" s="20">
        <v>1340469.5000000002</v>
      </c>
      <c r="X387" s="20">
        <v>1340469.5000000002</v>
      </c>
      <c r="Z387" s="19" t="s">
        <v>18</v>
      </c>
      <c r="AA387" s="20">
        <v>0</v>
      </c>
      <c r="AB387" s="20">
        <v>822414.73</v>
      </c>
      <c r="AC387" s="20">
        <v>822414.73</v>
      </c>
    </row>
    <row r="388" spans="1:29" x14ac:dyDescent="0.35">
      <c r="B388" s="2"/>
      <c r="C388" s="15"/>
      <c r="D388" s="3"/>
      <c r="G388" s="1"/>
      <c r="H388" s="15"/>
      <c r="I388" s="12"/>
      <c r="L388" s="1"/>
      <c r="M388" s="15"/>
      <c r="N388" s="12"/>
      <c r="Q388" s="1"/>
      <c r="R388" s="15"/>
      <c r="S388" s="12"/>
      <c r="V388" s="2"/>
      <c r="W388" s="15"/>
      <c r="X388" s="2"/>
      <c r="AA388" s="1"/>
      <c r="AB388" s="15"/>
      <c r="AC388" s="2"/>
    </row>
    <row r="389" spans="1:29" x14ac:dyDescent="0.35">
      <c r="B389" s="2"/>
      <c r="C389" s="15"/>
      <c r="D389" s="3"/>
      <c r="G389" s="1"/>
      <c r="H389" s="15"/>
      <c r="I389" s="12"/>
      <c r="L389" s="1"/>
      <c r="M389" s="15"/>
      <c r="N389" s="12"/>
      <c r="Q389" s="1"/>
      <c r="R389" s="15"/>
      <c r="S389" s="12"/>
      <c r="V389" s="2"/>
      <c r="W389" s="15"/>
      <c r="X389" s="2"/>
      <c r="AA389" s="1"/>
      <c r="AB389" s="15"/>
      <c r="AC389" s="2"/>
    </row>
    <row r="390" spans="1:29" x14ac:dyDescent="0.35">
      <c r="A390" t="s">
        <v>12</v>
      </c>
      <c r="B390" s="2">
        <v>103675870.92</v>
      </c>
      <c r="C390" s="2">
        <v>64721090.557783417</v>
      </c>
      <c r="D390" s="3">
        <v>168396961.47778341</v>
      </c>
      <c r="F390" t="s">
        <v>12</v>
      </c>
      <c r="G390" s="1">
        <v>33263661.140000008</v>
      </c>
      <c r="H390" s="1">
        <v>10451686.657177169</v>
      </c>
      <c r="I390" s="2">
        <v>43715347.797177181</v>
      </c>
      <c r="K390" t="s">
        <v>12</v>
      </c>
      <c r="L390" s="1">
        <v>29866311.509999998</v>
      </c>
      <c r="M390" s="1">
        <v>17354492.285024758</v>
      </c>
      <c r="N390" s="2">
        <v>47220803.795024753</v>
      </c>
      <c r="P390" t="s">
        <v>12</v>
      </c>
      <c r="Q390" s="1">
        <v>63129972.650000006</v>
      </c>
      <c r="R390" s="1">
        <v>27806178.942201927</v>
      </c>
      <c r="S390" s="2">
        <v>90936151.592201933</v>
      </c>
      <c r="U390" t="s">
        <v>12</v>
      </c>
      <c r="V390" s="2">
        <v>22899246.089999974</v>
      </c>
      <c r="W390" s="2">
        <v>17964074.884111866</v>
      </c>
      <c r="X390" s="2">
        <v>40863320.97411184</v>
      </c>
      <c r="Z390" t="s">
        <v>12</v>
      </c>
      <c r="AA390" s="1">
        <v>17646652.180000022</v>
      </c>
      <c r="AB390" s="1">
        <v>18950836.731469624</v>
      </c>
      <c r="AC390" s="2">
        <v>36597488.911469646</v>
      </c>
    </row>
    <row r="391" spans="1:29" x14ac:dyDescent="0.35">
      <c r="A391" t="s">
        <v>3</v>
      </c>
      <c r="B391" s="2">
        <v>-98058306.410000011</v>
      </c>
      <c r="C391" s="2">
        <v>-11269690.470524892</v>
      </c>
      <c r="D391" s="3">
        <v>-109327996.8805249</v>
      </c>
      <c r="F391" t="s">
        <v>3</v>
      </c>
      <c r="G391" s="1">
        <v>-33634384.479999997</v>
      </c>
      <c r="H391" s="1">
        <v>-927113.45000000007</v>
      </c>
      <c r="I391" s="2">
        <v>-34561497.93</v>
      </c>
      <c r="K391" t="s">
        <v>3</v>
      </c>
      <c r="L391" s="1">
        <v>-26415864.710000008</v>
      </c>
      <c r="M391" s="1">
        <v>-2115397.8199999998</v>
      </c>
      <c r="N391" s="2">
        <v>-28531262.530000009</v>
      </c>
      <c r="P391" t="s">
        <v>3</v>
      </c>
      <c r="Q391" s="1">
        <v>-60050249.190000005</v>
      </c>
      <c r="R391" s="1">
        <v>-3042511.27</v>
      </c>
      <c r="S391" s="2">
        <v>-63092760.460000008</v>
      </c>
      <c r="U391" t="s">
        <v>3</v>
      </c>
      <c r="V391" s="2">
        <v>-21938332.43999999</v>
      </c>
      <c r="W391" s="2">
        <v>-2175115.7245000009</v>
      </c>
      <c r="X391" s="2">
        <v>-24113448.164499991</v>
      </c>
      <c r="Z391" t="s">
        <v>3</v>
      </c>
      <c r="AA391" s="1">
        <v>-16069724.780000024</v>
      </c>
      <c r="AB391" s="1">
        <v>-6052063.4760248922</v>
      </c>
      <c r="AC391" s="2">
        <v>-22121788.256024916</v>
      </c>
    </row>
    <row r="392" spans="1:29" x14ac:dyDescent="0.35">
      <c r="A392" t="s">
        <v>91</v>
      </c>
      <c r="B392" s="2">
        <v>23700466.479999997</v>
      </c>
      <c r="C392" s="2">
        <v>11653157.011253774</v>
      </c>
      <c r="D392" s="3">
        <v>35353623.491253771</v>
      </c>
      <c r="F392" t="s">
        <v>91</v>
      </c>
      <c r="G392" s="1">
        <v>4745289.0199999996</v>
      </c>
      <c r="H392" s="1">
        <v>2502615.0672203549</v>
      </c>
      <c r="I392" s="2">
        <v>7247904.087220354</v>
      </c>
      <c r="K392" t="s">
        <v>91</v>
      </c>
      <c r="L392" s="1">
        <v>6379374.1300000008</v>
      </c>
      <c r="M392" s="1">
        <v>2983876.62887504</v>
      </c>
      <c r="N392" s="2">
        <v>9363250.7588750403</v>
      </c>
      <c r="P392" t="s">
        <v>91</v>
      </c>
      <c r="Q392" s="1">
        <v>11124663.15</v>
      </c>
      <c r="R392" s="1">
        <v>5486491.6960953949</v>
      </c>
      <c r="S392" s="2">
        <v>16611154.846095394</v>
      </c>
      <c r="U392" t="s">
        <v>91</v>
      </c>
      <c r="V392" s="2">
        <v>6523531.2700000014</v>
      </c>
      <c r="W392" s="2">
        <v>2800869.1605962366</v>
      </c>
      <c r="X392" s="2">
        <v>9324400.430596238</v>
      </c>
      <c r="Z392" t="s">
        <v>91</v>
      </c>
      <c r="AA392" s="1">
        <v>6052272.0599999931</v>
      </c>
      <c r="AB392" s="1">
        <v>3365796.1545621427</v>
      </c>
      <c r="AC392" s="2">
        <v>9418068.2145621367</v>
      </c>
    </row>
    <row r="393" spans="1:29" x14ac:dyDescent="0.35">
      <c r="A393" t="s">
        <v>13</v>
      </c>
      <c r="B393" s="2">
        <v>-5618094.9800000004</v>
      </c>
      <c r="C393" s="2">
        <v>-269293.27</v>
      </c>
      <c r="D393" s="3">
        <v>-5887388.25</v>
      </c>
      <c r="F393" t="s">
        <v>13</v>
      </c>
      <c r="G393" s="1">
        <v>-1993259.24</v>
      </c>
      <c r="H393" s="1">
        <v>-61203.55</v>
      </c>
      <c r="I393" s="2">
        <v>-2054462.79</v>
      </c>
      <c r="K393" t="s">
        <v>13</v>
      </c>
      <c r="L393" s="1">
        <v>-1605951.7800000005</v>
      </c>
      <c r="M393" s="1">
        <v>-102676.18000000001</v>
      </c>
      <c r="N393" s="2">
        <v>-1708627.9600000004</v>
      </c>
      <c r="P393" t="s">
        <v>13</v>
      </c>
      <c r="Q393" s="1">
        <v>-3599211.0200000005</v>
      </c>
      <c r="R393" s="1">
        <v>-163879.73000000001</v>
      </c>
      <c r="S393" s="2">
        <v>-3763090.7500000005</v>
      </c>
      <c r="U393" t="s">
        <v>13</v>
      </c>
      <c r="V393" s="2">
        <v>-1144724.46</v>
      </c>
      <c r="W393" s="2">
        <v>-36781.78</v>
      </c>
      <c r="X393" s="2">
        <v>-1181506.24</v>
      </c>
      <c r="Z393" t="s">
        <v>13</v>
      </c>
      <c r="AA393" s="1">
        <v>-874159.5</v>
      </c>
      <c r="AB393" s="1">
        <v>-68631.760000000009</v>
      </c>
      <c r="AC393" s="2">
        <v>-942791.26</v>
      </c>
    </row>
    <row r="394" spans="1:29" x14ac:dyDescent="0.35">
      <c r="A394" s="19" t="s">
        <v>14</v>
      </c>
      <c r="B394" s="20">
        <v>23699936.009999987</v>
      </c>
      <c r="C394" s="20">
        <v>64835263.828512296</v>
      </c>
      <c r="D394" s="20">
        <v>88535199.838512287</v>
      </c>
      <c r="F394" s="19" t="s">
        <v>14</v>
      </c>
      <c r="G394" s="20">
        <v>2381306.4400000107</v>
      </c>
      <c r="H394" s="20">
        <v>11965984.724397523</v>
      </c>
      <c r="I394" s="20">
        <v>14347291.164397534</v>
      </c>
      <c r="K394" s="19" t="s">
        <v>14</v>
      </c>
      <c r="L394" s="20">
        <v>8223869.1499999901</v>
      </c>
      <c r="M394" s="20">
        <v>18120294.913899798</v>
      </c>
      <c r="N394" s="20">
        <v>26344164.063899789</v>
      </c>
      <c r="P394" s="19" t="s">
        <v>14</v>
      </c>
      <c r="Q394" s="20">
        <v>10605175.59</v>
      </c>
      <c r="R394" s="20">
        <v>30086279.638297323</v>
      </c>
      <c r="S394" s="20">
        <v>40691455.228297323</v>
      </c>
      <c r="U394" s="19" t="s">
        <v>14</v>
      </c>
      <c r="V394" s="20">
        <v>6339720.4599999851</v>
      </c>
      <c r="W394" s="20">
        <v>18553046.540208101</v>
      </c>
      <c r="X394" s="20">
        <v>24892767.000208087</v>
      </c>
      <c r="Z394" s="19" t="s">
        <v>14</v>
      </c>
      <c r="AA394" s="20">
        <v>6755039.9599999916</v>
      </c>
      <c r="AB394" s="20">
        <v>16195937.650006874</v>
      </c>
      <c r="AC394" s="20">
        <v>22950977.610006865</v>
      </c>
    </row>
    <row r="395" spans="1:29" x14ac:dyDescent="0.35">
      <c r="B395" s="2"/>
      <c r="C395" s="15"/>
      <c r="D395" s="3"/>
      <c r="G395" s="2"/>
      <c r="H395" s="15"/>
      <c r="I395" s="12"/>
      <c r="L395" s="2"/>
      <c r="M395" s="15"/>
      <c r="N395" s="12"/>
      <c r="Q395" s="2"/>
      <c r="R395" s="15"/>
      <c r="S395" s="12"/>
      <c r="V395" s="2"/>
      <c r="W395" s="15"/>
      <c r="X395" s="2"/>
      <c r="AA395" s="12"/>
      <c r="AB395" s="15"/>
      <c r="AC395" s="2"/>
    </row>
    <row r="396" spans="1:29" x14ac:dyDescent="0.35">
      <c r="B396" s="2"/>
      <c r="C396" s="15"/>
      <c r="D396" s="3"/>
      <c r="G396" s="2"/>
      <c r="H396" s="15"/>
      <c r="I396" s="12"/>
      <c r="L396" s="2"/>
      <c r="M396" s="15"/>
      <c r="N396" s="12"/>
      <c r="Q396" s="2"/>
      <c r="R396" s="15"/>
      <c r="S396" s="12"/>
      <c r="V396" s="2"/>
      <c r="W396" s="15"/>
      <c r="X396" s="2"/>
      <c r="AA396" s="12"/>
      <c r="AB396" s="15"/>
      <c r="AC396" s="2"/>
    </row>
    <row r="397" spans="1:29" x14ac:dyDescent="0.35">
      <c r="A397" t="s">
        <v>15</v>
      </c>
      <c r="B397" s="2">
        <v>0</v>
      </c>
      <c r="C397" s="2">
        <v>10793721.04262067</v>
      </c>
      <c r="D397" s="3">
        <v>10793721.04262067</v>
      </c>
      <c r="F397" t="s">
        <v>15</v>
      </c>
      <c r="G397" s="1">
        <v>0</v>
      </c>
      <c r="H397" s="1">
        <v>2132496.9253098918</v>
      </c>
      <c r="I397" s="2">
        <v>2132496.9253098918</v>
      </c>
      <c r="K397" t="s">
        <v>15</v>
      </c>
      <c r="L397" s="1">
        <v>0</v>
      </c>
      <c r="M397" s="1">
        <v>4769970.1266918592</v>
      </c>
      <c r="N397" s="2">
        <v>4769970.1266918592</v>
      </c>
      <c r="P397" t="s">
        <v>15</v>
      </c>
      <c r="Q397" s="1">
        <v>0</v>
      </c>
      <c r="R397" s="1">
        <v>6902467.052001751</v>
      </c>
      <c r="S397" s="2">
        <v>6902467.052001751</v>
      </c>
      <c r="U397" t="s">
        <v>15</v>
      </c>
      <c r="V397" s="2">
        <v>0</v>
      </c>
      <c r="W397" s="2">
        <v>1799204.023789919</v>
      </c>
      <c r="X397" s="2">
        <v>1799204.023789919</v>
      </c>
      <c r="Z397" t="s">
        <v>15</v>
      </c>
      <c r="AA397" s="1">
        <v>0</v>
      </c>
      <c r="AB397" s="1">
        <v>2092049.9668289991</v>
      </c>
      <c r="AC397" s="2">
        <v>2092049.9668289991</v>
      </c>
    </row>
    <row r="398" spans="1:29" x14ac:dyDescent="0.35">
      <c r="A398" t="s">
        <v>16</v>
      </c>
      <c r="B398" s="2">
        <v>0</v>
      </c>
      <c r="C398" s="2">
        <v>-2663970.91</v>
      </c>
      <c r="D398" s="3">
        <v>-2663970.91</v>
      </c>
      <c r="F398" t="s">
        <v>16</v>
      </c>
      <c r="G398" s="1">
        <v>0</v>
      </c>
      <c r="H398" s="1">
        <v>-1744855.07</v>
      </c>
      <c r="I398" s="2">
        <v>-1744855.07</v>
      </c>
      <c r="K398" t="s">
        <v>16</v>
      </c>
      <c r="L398" s="1">
        <v>0</v>
      </c>
      <c r="M398" s="1">
        <v>-1758561.7699999998</v>
      </c>
      <c r="N398" s="2">
        <v>-1758561.7699999998</v>
      </c>
      <c r="P398" t="s">
        <v>16</v>
      </c>
      <c r="Q398" s="1">
        <v>0</v>
      </c>
      <c r="R398" s="1">
        <v>-3503416.84</v>
      </c>
      <c r="S398" s="2">
        <v>-3503416.84</v>
      </c>
      <c r="U398" t="s">
        <v>16</v>
      </c>
      <c r="V398" s="2">
        <v>0</v>
      </c>
      <c r="W398" s="2">
        <v>-1591907.5700000003</v>
      </c>
      <c r="X398" s="2">
        <v>-1591907.5700000003</v>
      </c>
      <c r="Z398" t="s">
        <v>16</v>
      </c>
      <c r="AA398" s="1">
        <v>0</v>
      </c>
      <c r="AB398" s="1">
        <v>2431353.5</v>
      </c>
      <c r="AC398" s="2">
        <v>2431353.5</v>
      </c>
    </row>
    <row r="399" spans="1:29" x14ac:dyDescent="0.35">
      <c r="A399" s="19" t="s">
        <v>17</v>
      </c>
      <c r="B399" s="20">
        <v>0</v>
      </c>
      <c r="C399" s="20">
        <v>8129750.1326206699</v>
      </c>
      <c r="D399" s="20">
        <v>8129750.1326206699</v>
      </c>
      <c r="F399" s="19" t="s">
        <v>17</v>
      </c>
      <c r="G399" s="20">
        <v>0</v>
      </c>
      <c r="H399" s="20">
        <v>387641.85530989175</v>
      </c>
      <c r="I399" s="20">
        <v>387641.85530989175</v>
      </c>
      <c r="K399" s="19" t="s">
        <v>17</v>
      </c>
      <c r="L399" s="20">
        <v>0</v>
      </c>
      <c r="M399" s="20">
        <v>3011408.3566918597</v>
      </c>
      <c r="N399" s="20">
        <v>3011408.3566918597</v>
      </c>
      <c r="P399" s="19" t="s">
        <v>17</v>
      </c>
      <c r="Q399" s="20">
        <v>0</v>
      </c>
      <c r="R399" s="20">
        <v>3399050.2120017512</v>
      </c>
      <c r="S399" s="20">
        <v>3399050.2120017512</v>
      </c>
      <c r="U399" s="19" t="s">
        <v>17</v>
      </c>
      <c r="V399" s="20">
        <v>0</v>
      </c>
      <c r="W399" s="20">
        <v>207296.45378991868</v>
      </c>
      <c r="X399" s="20">
        <v>207296.45378991868</v>
      </c>
      <c r="Z399" s="19" t="s">
        <v>17</v>
      </c>
      <c r="AA399" s="20">
        <v>0</v>
      </c>
      <c r="AB399" s="20">
        <v>4523403.4668289991</v>
      </c>
      <c r="AC399" s="20">
        <v>4523403.4668289991</v>
      </c>
    </row>
    <row r="400" spans="1:29" x14ac:dyDescent="0.35">
      <c r="B400" s="2"/>
      <c r="C400" s="15"/>
      <c r="D400" s="3"/>
      <c r="G400" s="1"/>
      <c r="H400" s="15"/>
      <c r="I400" s="12"/>
      <c r="L400" s="1"/>
      <c r="M400" s="15"/>
      <c r="N400" s="12"/>
      <c r="Q400" s="1"/>
      <c r="R400" s="15"/>
      <c r="S400" s="12"/>
      <c r="V400" s="2"/>
      <c r="W400" s="15"/>
      <c r="X400" s="2"/>
      <c r="AA400" s="1"/>
      <c r="AB400" s="15"/>
      <c r="AC400" s="2"/>
    </row>
    <row r="401" spans="1:29" x14ac:dyDescent="0.35">
      <c r="B401" s="2"/>
      <c r="C401" s="15"/>
      <c r="D401" s="3"/>
      <c r="G401" s="1"/>
      <c r="H401" s="15"/>
      <c r="I401" s="12"/>
      <c r="L401" s="1"/>
      <c r="M401" s="15"/>
      <c r="N401" s="12"/>
      <c r="Q401" s="1"/>
      <c r="R401" s="15"/>
      <c r="S401" s="12"/>
      <c r="V401" s="2"/>
      <c r="W401" s="15"/>
      <c r="X401" s="2"/>
      <c r="AA401" s="1"/>
      <c r="AB401" s="15"/>
      <c r="AC401" s="2"/>
    </row>
    <row r="402" spans="1:29" x14ac:dyDescent="0.35">
      <c r="A402" s="16" t="s">
        <v>20</v>
      </c>
      <c r="B402" s="2">
        <v>0</v>
      </c>
      <c r="C402" s="2">
        <v>0</v>
      </c>
      <c r="D402" s="216">
        <v>0</v>
      </c>
      <c r="F402" s="6" t="s">
        <v>20</v>
      </c>
      <c r="G402" s="226">
        <v>0</v>
      </c>
      <c r="H402" s="226">
        <v>0</v>
      </c>
      <c r="I402" s="224">
        <v>0</v>
      </c>
      <c r="K402" s="6" t="s">
        <v>20</v>
      </c>
      <c r="L402" s="1">
        <v>0</v>
      </c>
      <c r="M402" s="1">
        <v>0</v>
      </c>
      <c r="N402" s="224">
        <v>0</v>
      </c>
      <c r="P402" s="6" t="s">
        <v>20</v>
      </c>
      <c r="Q402" s="1">
        <v>0</v>
      </c>
      <c r="R402" s="1">
        <v>0</v>
      </c>
      <c r="S402" s="224">
        <v>0</v>
      </c>
      <c r="U402" s="16" t="s">
        <v>20</v>
      </c>
      <c r="V402" s="2">
        <v>0</v>
      </c>
      <c r="W402" s="2">
        <v>0</v>
      </c>
      <c r="X402" s="7">
        <v>0</v>
      </c>
      <c r="Z402" s="16" t="s">
        <v>20</v>
      </c>
      <c r="AA402" s="27">
        <v>0</v>
      </c>
      <c r="AB402" s="28">
        <v>0</v>
      </c>
      <c r="AC402" s="17">
        <v>0</v>
      </c>
    </row>
    <row r="403" spans="1:29" x14ac:dyDescent="0.35">
      <c r="B403" s="2"/>
      <c r="C403" s="15"/>
      <c r="D403" s="3"/>
      <c r="F403" s="13"/>
      <c r="G403" s="225"/>
      <c r="H403" s="164"/>
      <c r="I403" s="223"/>
      <c r="K403" s="13"/>
      <c r="L403" s="225"/>
      <c r="M403" s="164"/>
      <c r="N403" s="223"/>
      <c r="P403" s="13"/>
      <c r="Q403" s="225"/>
      <c r="R403" s="164"/>
      <c r="S403" s="223"/>
      <c r="V403" s="163"/>
      <c r="W403" s="164"/>
      <c r="X403" s="163"/>
      <c r="AA403" s="1"/>
      <c r="AB403" s="15"/>
      <c r="AC403" s="2"/>
    </row>
    <row r="404" spans="1:29" x14ac:dyDescent="0.35">
      <c r="B404" s="2"/>
      <c r="C404" s="15"/>
      <c r="D404" s="3"/>
      <c r="G404" s="1"/>
      <c r="H404" s="15"/>
      <c r="I404" s="12"/>
      <c r="L404" s="1"/>
      <c r="M404" s="15"/>
      <c r="N404" s="12"/>
      <c r="Q404" s="1"/>
      <c r="R404" s="15"/>
      <c r="S404" s="12"/>
      <c r="V404" s="2"/>
      <c r="W404" s="15"/>
      <c r="X404" s="2"/>
      <c r="AC404" s="2"/>
    </row>
    <row r="405" spans="1:29" x14ac:dyDescent="0.35">
      <c r="B405" s="2"/>
      <c r="C405" s="15"/>
      <c r="D405" s="3"/>
      <c r="G405" s="1"/>
      <c r="H405" s="15"/>
      <c r="I405" s="12"/>
      <c r="L405" s="1"/>
      <c r="M405" s="15"/>
      <c r="N405" s="12"/>
      <c r="Q405" s="1"/>
      <c r="R405" s="15"/>
      <c r="S405" s="12"/>
      <c r="V405" s="2"/>
      <c r="W405" s="15"/>
      <c r="X405" s="2"/>
      <c r="AC405" s="2"/>
    </row>
    <row r="406" spans="1:29" x14ac:dyDescent="0.35">
      <c r="A406" t="s">
        <v>0</v>
      </c>
      <c r="B406" s="2">
        <v>0</v>
      </c>
      <c r="C406" s="2">
        <v>16402468</v>
      </c>
      <c r="D406" s="3">
        <v>16402468</v>
      </c>
      <c r="F406" t="s">
        <v>0</v>
      </c>
      <c r="G406" s="1">
        <v>0</v>
      </c>
      <c r="H406" s="1">
        <v>3882442</v>
      </c>
      <c r="I406" s="2">
        <v>3882442</v>
      </c>
      <c r="K406" t="s">
        <v>0</v>
      </c>
      <c r="L406" s="1">
        <v>0</v>
      </c>
      <c r="M406" s="1">
        <v>3873203</v>
      </c>
      <c r="N406" s="2">
        <v>3873203</v>
      </c>
      <c r="P406" t="s">
        <v>0</v>
      </c>
      <c r="Q406" s="1">
        <v>0</v>
      </c>
      <c r="R406" s="1">
        <v>7755645</v>
      </c>
      <c r="S406" s="2">
        <v>7755645</v>
      </c>
      <c r="U406" t="s">
        <v>0</v>
      </c>
      <c r="V406" s="2">
        <v>0</v>
      </c>
      <c r="W406" s="2">
        <v>4276234</v>
      </c>
      <c r="X406" s="2">
        <v>4276234</v>
      </c>
      <c r="Z406" t="s">
        <v>0</v>
      </c>
      <c r="AA406" s="1">
        <v>0</v>
      </c>
      <c r="AB406" s="1">
        <v>4370589</v>
      </c>
      <c r="AC406" s="2">
        <v>4370589</v>
      </c>
    </row>
    <row r="407" spans="1:29" x14ac:dyDescent="0.35">
      <c r="A407" t="s">
        <v>2</v>
      </c>
      <c r="B407" s="2">
        <v>0</v>
      </c>
      <c r="C407" s="2">
        <v>-12565722.381027918</v>
      </c>
      <c r="D407" s="3">
        <v>-12565722.381027918</v>
      </c>
      <c r="F407" t="s">
        <v>2</v>
      </c>
      <c r="G407" s="1">
        <v>0</v>
      </c>
      <c r="H407" s="1">
        <v>-3309757.2327124374</v>
      </c>
      <c r="I407" s="2">
        <v>-3309757.2327124374</v>
      </c>
      <c r="K407" t="s">
        <v>2</v>
      </c>
      <c r="L407" s="1">
        <v>0</v>
      </c>
      <c r="M407" s="1">
        <v>2028751.1448025759</v>
      </c>
      <c r="N407" s="2">
        <v>2028751.1448025759</v>
      </c>
      <c r="P407" t="s">
        <v>2</v>
      </c>
      <c r="Q407" s="1">
        <v>0</v>
      </c>
      <c r="R407" s="1">
        <v>-1281006.0879098615</v>
      </c>
      <c r="S407" s="2">
        <v>-1281006.0879098615</v>
      </c>
      <c r="U407" t="s">
        <v>2</v>
      </c>
      <c r="V407" s="2">
        <v>0</v>
      </c>
      <c r="W407" s="2">
        <v>-8176691.941076451</v>
      </c>
      <c r="X407" s="2">
        <v>-8176691.941076451</v>
      </c>
      <c r="Z407" t="s">
        <v>2</v>
      </c>
      <c r="AA407" s="1">
        <v>0</v>
      </c>
      <c r="AB407" s="1">
        <v>-3108024.3520416059</v>
      </c>
      <c r="AC407" s="2">
        <v>-3108024.3520416059</v>
      </c>
    </row>
    <row r="408" spans="1:29" x14ac:dyDescent="0.35">
      <c r="A408" s="19" t="s">
        <v>21</v>
      </c>
      <c r="B408" s="20">
        <v>0</v>
      </c>
      <c r="C408" s="20">
        <v>3836745.6189720817</v>
      </c>
      <c r="D408" s="20">
        <v>3836745.6189720817</v>
      </c>
      <c r="F408" s="19" t="s">
        <v>21</v>
      </c>
      <c r="G408" s="20">
        <v>0</v>
      </c>
      <c r="H408" s="20">
        <v>572684.7672875626</v>
      </c>
      <c r="I408" s="20">
        <v>572684.7672875626</v>
      </c>
      <c r="K408" s="19" t="s">
        <v>21</v>
      </c>
      <c r="L408" s="20">
        <v>0</v>
      </c>
      <c r="M408" s="20">
        <v>5901954.1448025759</v>
      </c>
      <c r="N408" s="20">
        <v>5901954.1448025759</v>
      </c>
      <c r="P408" s="19" t="s">
        <v>21</v>
      </c>
      <c r="Q408" s="20">
        <v>0</v>
      </c>
      <c r="R408" s="20">
        <v>6474638.9120901385</v>
      </c>
      <c r="S408" s="20">
        <v>6474638.9120901385</v>
      </c>
      <c r="U408" s="19" t="s">
        <v>21</v>
      </c>
      <c r="V408" s="20">
        <v>0</v>
      </c>
      <c r="W408" s="20">
        <v>-3900457.941076451</v>
      </c>
      <c r="X408" s="20">
        <v>-3900457.941076451</v>
      </c>
      <c r="Z408" s="19" t="s">
        <v>21</v>
      </c>
      <c r="AA408" s="20">
        <v>0</v>
      </c>
      <c r="AB408" s="20">
        <v>1262564.6479583941</v>
      </c>
      <c r="AC408" s="20">
        <v>1262564.6479583941</v>
      </c>
    </row>
    <row r="409" spans="1:29" x14ac:dyDescent="0.35">
      <c r="B409" s="2"/>
      <c r="C409" s="15"/>
      <c r="D409" s="3"/>
      <c r="G409" s="2"/>
      <c r="H409" s="15"/>
      <c r="I409" s="12"/>
      <c r="L409" s="2"/>
      <c r="M409" s="15"/>
      <c r="N409" s="12"/>
      <c r="Q409" s="2"/>
      <c r="R409" s="15"/>
      <c r="S409" s="12"/>
      <c r="V409" s="2"/>
      <c r="W409" s="15"/>
      <c r="X409" s="2"/>
      <c r="AA409" s="2"/>
      <c r="AB409" s="15"/>
      <c r="AC409" s="2"/>
    </row>
    <row r="410" spans="1:29" x14ac:dyDescent="0.35">
      <c r="B410" s="2"/>
      <c r="C410" s="15"/>
      <c r="D410" s="3"/>
      <c r="G410" s="2"/>
      <c r="H410" s="15"/>
      <c r="I410" s="12"/>
      <c r="L410" s="2"/>
      <c r="M410" s="15"/>
      <c r="N410" s="12"/>
      <c r="Q410" s="2"/>
      <c r="R410" s="15"/>
      <c r="S410" s="12"/>
      <c r="V410" s="2"/>
      <c r="W410" s="15"/>
      <c r="X410" s="2"/>
      <c r="AA410" s="2"/>
      <c r="AB410" s="15"/>
      <c r="AC410" s="2"/>
    </row>
    <row r="411" spans="1:29" x14ac:dyDescent="0.35">
      <c r="A411" t="s">
        <v>24</v>
      </c>
      <c r="B411" s="2">
        <v>0</v>
      </c>
      <c r="C411" s="2">
        <v>0</v>
      </c>
      <c r="D411" s="3">
        <v>0</v>
      </c>
      <c r="F411" t="s">
        <v>24</v>
      </c>
      <c r="G411" s="1">
        <v>0</v>
      </c>
      <c r="H411" s="1">
        <v>0</v>
      </c>
      <c r="I411" s="2">
        <v>0</v>
      </c>
      <c r="K411" t="s">
        <v>24</v>
      </c>
      <c r="L411" s="1">
        <v>0</v>
      </c>
      <c r="M411" s="1">
        <v>0</v>
      </c>
      <c r="N411" s="2">
        <v>0</v>
      </c>
      <c r="P411" t="s">
        <v>24</v>
      </c>
      <c r="Q411" s="1">
        <v>0</v>
      </c>
      <c r="R411" s="1">
        <v>0</v>
      </c>
      <c r="S411" s="2">
        <v>0</v>
      </c>
      <c r="U411" t="s">
        <v>24</v>
      </c>
      <c r="V411" s="2">
        <v>0</v>
      </c>
      <c r="W411" s="2">
        <v>0</v>
      </c>
      <c r="X411" s="2">
        <v>0</v>
      </c>
      <c r="Z411" t="s">
        <v>24</v>
      </c>
      <c r="AA411" s="1">
        <v>0</v>
      </c>
      <c r="AB411" s="1">
        <v>0</v>
      </c>
      <c r="AC411" s="2">
        <v>0</v>
      </c>
    </row>
    <row r="412" spans="1:29" x14ac:dyDescent="0.35">
      <c r="A412" t="s">
        <v>25</v>
      </c>
      <c r="B412" s="2">
        <v>0</v>
      </c>
      <c r="C412" s="2">
        <v>0</v>
      </c>
      <c r="D412" s="3">
        <v>0</v>
      </c>
      <c r="F412" t="s">
        <v>25</v>
      </c>
      <c r="G412" s="1">
        <v>0</v>
      </c>
      <c r="H412" s="1">
        <v>0</v>
      </c>
      <c r="I412" s="2">
        <v>0</v>
      </c>
      <c r="K412" t="s">
        <v>25</v>
      </c>
      <c r="L412" s="1">
        <v>0</v>
      </c>
      <c r="M412" s="1">
        <v>0</v>
      </c>
      <c r="N412" s="2">
        <v>0</v>
      </c>
      <c r="P412" t="s">
        <v>25</v>
      </c>
      <c r="Q412" s="1">
        <v>0</v>
      </c>
      <c r="R412" s="1">
        <v>0</v>
      </c>
      <c r="S412" s="2">
        <v>0</v>
      </c>
      <c r="U412" t="s">
        <v>25</v>
      </c>
      <c r="V412" s="2">
        <v>0</v>
      </c>
      <c r="W412" s="2">
        <v>0</v>
      </c>
      <c r="X412" s="2">
        <v>0</v>
      </c>
      <c r="Z412" t="s">
        <v>25</v>
      </c>
      <c r="AA412" s="1">
        <v>0</v>
      </c>
      <c r="AB412" s="1">
        <v>0</v>
      </c>
      <c r="AC412" s="2">
        <v>0</v>
      </c>
    </row>
    <row r="413" spans="1:29" x14ac:dyDescent="0.35">
      <c r="A413" t="s">
        <v>26</v>
      </c>
      <c r="B413" s="2">
        <v>0</v>
      </c>
      <c r="C413" s="2">
        <v>0</v>
      </c>
      <c r="D413" s="3">
        <v>0</v>
      </c>
      <c r="F413" t="s">
        <v>26</v>
      </c>
      <c r="G413" s="1">
        <v>0</v>
      </c>
      <c r="H413" s="1">
        <v>0</v>
      </c>
      <c r="I413" s="2">
        <v>0</v>
      </c>
      <c r="K413" t="s">
        <v>26</v>
      </c>
      <c r="L413" s="1">
        <v>0</v>
      </c>
      <c r="M413" s="1">
        <v>0</v>
      </c>
      <c r="N413" s="2">
        <v>0</v>
      </c>
      <c r="P413" t="s">
        <v>26</v>
      </c>
      <c r="Q413" s="1">
        <v>0</v>
      </c>
      <c r="R413" s="1">
        <v>0</v>
      </c>
      <c r="S413" s="2">
        <v>0</v>
      </c>
      <c r="U413" t="s">
        <v>26</v>
      </c>
      <c r="V413" s="2">
        <v>0</v>
      </c>
      <c r="W413" s="2">
        <v>0</v>
      </c>
      <c r="X413" s="2">
        <v>0</v>
      </c>
      <c r="Z413" t="s">
        <v>26</v>
      </c>
      <c r="AA413" s="1">
        <v>0</v>
      </c>
      <c r="AB413" s="1">
        <v>0</v>
      </c>
      <c r="AC413" s="2">
        <v>0</v>
      </c>
    </row>
    <row r="414" spans="1:29" x14ac:dyDescent="0.35">
      <c r="A414" s="19" t="s">
        <v>105</v>
      </c>
      <c r="B414" s="20">
        <v>0</v>
      </c>
      <c r="C414" s="20">
        <v>0</v>
      </c>
      <c r="D414" s="20">
        <v>0</v>
      </c>
      <c r="F414" s="19" t="s">
        <v>105</v>
      </c>
      <c r="G414" s="20">
        <v>0</v>
      </c>
      <c r="H414" s="20">
        <v>0</v>
      </c>
      <c r="I414" s="20">
        <v>0</v>
      </c>
      <c r="K414" s="19" t="s">
        <v>105</v>
      </c>
      <c r="L414" s="20">
        <v>0</v>
      </c>
      <c r="M414" s="20">
        <v>0</v>
      </c>
      <c r="N414" s="20">
        <v>0</v>
      </c>
      <c r="P414" s="19" t="s">
        <v>105</v>
      </c>
      <c r="Q414" s="20">
        <v>0</v>
      </c>
      <c r="R414" s="20">
        <v>0</v>
      </c>
      <c r="S414" s="20">
        <v>0</v>
      </c>
      <c r="U414" s="19" t="s">
        <v>105</v>
      </c>
      <c r="V414" s="20">
        <v>0</v>
      </c>
      <c r="W414" s="20">
        <v>0</v>
      </c>
      <c r="X414" s="20">
        <v>0</v>
      </c>
      <c r="Z414" s="19" t="s">
        <v>159</v>
      </c>
      <c r="AA414" s="20">
        <v>0</v>
      </c>
      <c r="AB414" s="20">
        <v>0</v>
      </c>
      <c r="AC414" s="20">
        <v>0</v>
      </c>
    </row>
    <row r="415" spans="1:29" x14ac:dyDescent="0.35">
      <c r="B415" s="2"/>
      <c r="C415" s="15"/>
      <c r="D415" s="3"/>
      <c r="G415" s="2"/>
      <c r="H415" s="15"/>
      <c r="I415" s="12"/>
      <c r="L415" s="2"/>
      <c r="M415" s="15"/>
      <c r="N415" s="12"/>
      <c r="Q415" s="2"/>
      <c r="R415" s="15"/>
      <c r="S415" s="12"/>
      <c r="V415" s="2"/>
      <c r="W415" s="15"/>
      <c r="X415" s="2"/>
      <c r="AA415" s="2"/>
      <c r="AB415" s="15"/>
      <c r="AC415" s="2"/>
    </row>
    <row r="416" spans="1:29" x14ac:dyDescent="0.35">
      <c r="B416" s="2"/>
      <c r="C416" s="15"/>
      <c r="D416" s="3"/>
      <c r="G416" s="2"/>
      <c r="H416" s="15"/>
      <c r="I416" s="12"/>
      <c r="L416" s="2"/>
      <c r="M416" s="15"/>
      <c r="N416" s="12"/>
      <c r="Q416" s="2"/>
      <c r="R416" s="15"/>
      <c r="S416" s="12"/>
      <c r="V416" s="2"/>
      <c r="W416" s="15"/>
      <c r="X416" s="2"/>
      <c r="AA416" s="2"/>
      <c r="AB416" s="15"/>
      <c r="AC416" s="2"/>
    </row>
    <row r="417" spans="1:29" x14ac:dyDescent="0.35">
      <c r="A417" t="s">
        <v>27</v>
      </c>
      <c r="B417" s="2">
        <v>0</v>
      </c>
      <c r="C417" s="2">
        <v>0</v>
      </c>
      <c r="D417" s="3">
        <v>0</v>
      </c>
      <c r="F417" t="s">
        <v>27</v>
      </c>
      <c r="G417" s="1">
        <v>0</v>
      </c>
      <c r="H417" s="1">
        <v>0</v>
      </c>
      <c r="I417" s="2">
        <v>0</v>
      </c>
      <c r="K417" t="s">
        <v>27</v>
      </c>
      <c r="L417" s="1">
        <v>0</v>
      </c>
      <c r="M417" s="1">
        <v>0</v>
      </c>
      <c r="N417" s="2">
        <v>0</v>
      </c>
      <c r="P417" t="s">
        <v>27</v>
      </c>
      <c r="Q417" s="1">
        <v>0</v>
      </c>
      <c r="R417" s="1">
        <v>0</v>
      </c>
      <c r="S417" s="2">
        <v>0</v>
      </c>
      <c r="U417" t="s">
        <v>27</v>
      </c>
      <c r="V417" s="2">
        <v>0</v>
      </c>
      <c r="W417" s="2">
        <v>0</v>
      </c>
      <c r="X417" s="2">
        <v>0</v>
      </c>
      <c r="Z417" t="s">
        <v>27</v>
      </c>
      <c r="AA417" s="1">
        <v>0</v>
      </c>
      <c r="AB417" s="1">
        <v>0</v>
      </c>
      <c r="AC417" s="2">
        <v>0</v>
      </c>
    </row>
    <row r="418" spans="1:29" x14ac:dyDescent="0.35">
      <c r="A418" t="s">
        <v>28</v>
      </c>
      <c r="B418" s="2">
        <v>0</v>
      </c>
      <c r="C418" s="2">
        <v>0</v>
      </c>
      <c r="D418" s="3">
        <v>0</v>
      </c>
      <c r="F418" t="s">
        <v>28</v>
      </c>
      <c r="G418" s="1">
        <v>0</v>
      </c>
      <c r="H418" s="1">
        <v>0</v>
      </c>
      <c r="I418" s="2">
        <v>0</v>
      </c>
      <c r="K418" t="s">
        <v>28</v>
      </c>
      <c r="L418" s="1">
        <v>0</v>
      </c>
      <c r="M418" s="1">
        <v>0</v>
      </c>
      <c r="N418" s="2">
        <v>0</v>
      </c>
      <c r="P418" t="s">
        <v>28</v>
      </c>
      <c r="Q418" s="1">
        <v>0</v>
      </c>
      <c r="R418" s="1">
        <v>0</v>
      </c>
      <c r="S418" s="2">
        <v>0</v>
      </c>
      <c r="U418" t="s">
        <v>28</v>
      </c>
      <c r="V418" s="2">
        <v>0</v>
      </c>
      <c r="W418" s="2">
        <v>0</v>
      </c>
      <c r="X418" s="2">
        <v>0</v>
      </c>
      <c r="Z418" t="s">
        <v>28</v>
      </c>
      <c r="AA418" s="1">
        <v>0</v>
      </c>
      <c r="AB418" s="1">
        <v>0</v>
      </c>
      <c r="AC418" s="2">
        <v>0</v>
      </c>
    </row>
    <row r="419" spans="1:29" x14ac:dyDescent="0.35">
      <c r="A419" t="s">
        <v>29</v>
      </c>
      <c r="B419" s="2">
        <v>0</v>
      </c>
      <c r="C419" s="2">
        <v>0</v>
      </c>
      <c r="D419" s="3">
        <v>0</v>
      </c>
      <c r="F419" t="s">
        <v>29</v>
      </c>
      <c r="G419" s="1">
        <v>0</v>
      </c>
      <c r="H419" s="1">
        <v>0</v>
      </c>
      <c r="I419" s="2">
        <v>0</v>
      </c>
      <c r="K419" t="s">
        <v>29</v>
      </c>
      <c r="L419" s="1">
        <v>0</v>
      </c>
      <c r="M419" s="1">
        <v>0</v>
      </c>
      <c r="N419" s="2">
        <v>0</v>
      </c>
      <c r="P419" t="s">
        <v>29</v>
      </c>
      <c r="Q419" s="1">
        <v>0</v>
      </c>
      <c r="R419" s="1">
        <v>0</v>
      </c>
      <c r="S419" s="2">
        <v>0</v>
      </c>
      <c r="U419" t="s">
        <v>29</v>
      </c>
      <c r="V419" s="2">
        <v>0</v>
      </c>
      <c r="W419" s="2">
        <v>0</v>
      </c>
      <c r="X419" s="2">
        <v>0</v>
      </c>
      <c r="Z419" t="s">
        <v>29</v>
      </c>
      <c r="AA419" s="1">
        <v>0</v>
      </c>
      <c r="AB419" s="1">
        <v>0</v>
      </c>
      <c r="AC419" s="2">
        <v>0</v>
      </c>
    </row>
    <row r="420" spans="1:29" x14ac:dyDescent="0.35">
      <c r="A420" t="s">
        <v>30</v>
      </c>
      <c r="B420" s="2">
        <v>0</v>
      </c>
      <c r="C420" s="2">
        <v>0</v>
      </c>
      <c r="D420" s="3">
        <v>0</v>
      </c>
      <c r="F420" t="s">
        <v>30</v>
      </c>
      <c r="G420" s="1">
        <v>0</v>
      </c>
      <c r="H420" s="1">
        <v>0</v>
      </c>
      <c r="I420" s="2">
        <v>0</v>
      </c>
      <c r="K420" t="s">
        <v>30</v>
      </c>
      <c r="L420" s="1">
        <v>0</v>
      </c>
      <c r="M420" s="1">
        <v>0</v>
      </c>
      <c r="N420" s="2">
        <v>0</v>
      </c>
      <c r="P420" t="s">
        <v>30</v>
      </c>
      <c r="Q420" s="1">
        <v>0</v>
      </c>
      <c r="R420" s="1">
        <v>0</v>
      </c>
      <c r="S420" s="2">
        <v>0</v>
      </c>
      <c r="U420" t="s">
        <v>30</v>
      </c>
      <c r="V420" s="2">
        <v>0</v>
      </c>
      <c r="W420" s="2">
        <v>0</v>
      </c>
      <c r="X420" s="2">
        <v>0</v>
      </c>
      <c r="Z420" t="s">
        <v>30</v>
      </c>
      <c r="AA420" s="1">
        <v>0</v>
      </c>
      <c r="AB420" s="1">
        <v>0</v>
      </c>
      <c r="AC420" s="2">
        <v>0</v>
      </c>
    </row>
    <row r="421" spans="1:29" x14ac:dyDescent="0.35">
      <c r="A421" s="19" t="s">
        <v>93</v>
      </c>
      <c r="B421" s="20">
        <v>0</v>
      </c>
      <c r="C421" s="20">
        <v>0</v>
      </c>
      <c r="D421" s="20">
        <v>0</v>
      </c>
      <c r="F421" s="19" t="s">
        <v>93</v>
      </c>
      <c r="G421" s="20">
        <v>0</v>
      </c>
      <c r="H421" s="20">
        <v>0</v>
      </c>
      <c r="I421" s="20">
        <v>0</v>
      </c>
      <c r="K421" s="19" t="s">
        <v>93</v>
      </c>
      <c r="L421" s="20">
        <v>0</v>
      </c>
      <c r="M421" s="20">
        <v>0</v>
      </c>
      <c r="N421" s="20">
        <v>0</v>
      </c>
      <c r="P421" s="19" t="s">
        <v>93</v>
      </c>
      <c r="Q421" s="20">
        <v>0</v>
      </c>
      <c r="R421" s="20">
        <v>0</v>
      </c>
      <c r="S421" s="20">
        <v>0</v>
      </c>
      <c r="U421" s="19" t="s">
        <v>93</v>
      </c>
      <c r="V421" s="20">
        <v>0</v>
      </c>
      <c r="W421" s="20">
        <v>0</v>
      </c>
      <c r="X421" s="20">
        <v>0</v>
      </c>
      <c r="Z421" s="19" t="s">
        <v>93</v>
      </c>
      <c r="AA421" s="20">
        <v>0</v>
      </c>
      <c r="AB421" s="20">
        <v>0</v>
      </c>
      <c r="AC421" s="20">
        <v>0</v>
      </c>
    </row>
    <row r="422" spans="1:29" x14ac:dyDescent="0.35">
      <c r="B422" s="2"/>
      <c r="C422" s="15"/>
      <c r="D422" s="3"/>
      <c r="G422" s="2"/>
      <c r="H422" s="15"/>
      <c r="I422" s="12"/>
      <c r="L422" s="2"/>
      <c r="M422" s="15"/>
      <c r="N422" s="12"/>
      <c r="Q422" s="2"/>
      <c r="R422" s="15"/>
      <c r="S422" s="12"/>
      <c r="V422" s="2"/>
      <c r="W422" s="15"/>
      <c r="X422" s="2"/>
      <c r="AA422" s="2"/>
      <c r="AB422" s="15"/>
      <c r="AC422" s="2"/>
    </row>
    <row r="423" spans="1:29" x14ac:dyDescent="0.35">
      <c r="B423" s="2"/>
      <c r="C423" s="15"/>
      <c r="D423" s="3"/>
      <c r="G423" s="2"/>
      <c r="H423" s="15"/>
      <c r="I423" s="12"/>
      <c r="L423" s="2"/>
      <c r="M423" s="15"/>
      <c r="N423" s="12"/>
      <c r="Q423" s="2"/>
      <c r="R423" s="15"/>
      <c r="S423" s="12"/>
      <c r="V423" s="2"/>
      <c r="W423" s="15"/>
      <c r="X423" s="2"/>
      <c r="AA423" s="2"/>
      <c r="AB423" s="15"/>
      <c r="AC423" s="2"/>
    </row>
    <row r="424" spans="1:29" x14ac:dyDescent="0.35">
      <c r="A424" t="s">
        <v>92</v>
      </c>
      <c r="B424" s="2">
        <v>0</v>
      </c>
      <c r="C424" s="2">
        <v>0</v>
      </c>
      <c r="D424" s="3">
        <v>0</v>
      </c>
      <c r="F424" t="s">
        <v>92</v>
      </c>
      <c r="G424" s="1">
        <v>0</v>
      </c>
      <c r="H424" s="1">
        <v>0</v>
      </c>
      <c r="I424" s="2">
        <v>0</v>
      </c>
      <c r="K424" t="s">
        <v>92</v>
      </c>
      <c r="L424" s="1">
        <v>0</v>
      </c>
      <c r="M424" s="1">
        <v>0</v>
      </c>
      <c r="N424" s="2">
        <v>0</v>
      </c>
      <c r="P424" t="s">
        <v>92</v>
      </c>
      <c r="Q424" s="1">
        <v>0</v>
      </c>
      <c r="R424" s="1">
        <v>0</v>
      </c>
      <c r="S424" s="2">
        <v>0</v>
      </c>
      <c r="U424" t="s">
        <v>92</v>
      </c>
      <c r="V424" s="2">
        <v>0</v>
      </c>
      <c r="W424" s="2">
        <v>0</v>
      </c>
      <c r="X424" s="2">
        <v>0</v>
      </c>
      <c r="Z424" s="16" t="s">
        <v>92</v>
      </c>
      <c r="AA424" s="27">
        <v>0</v>
      </c>
      <c r="AB424" s="28">
        <v>0</v>
      </c>
      <c r="AC424" s="17">
        <v>0</v>
      </c>
    </row>
    <row r="425" spans="1:29" x14ac:dyDescent="0.35">
      <c r="B425" s="2"/>
      <c r="C425" s="15"/>
      <c r="D425" s="3"/>
      <c r="F425" s="13"/>
      <c r="G425" s="163"/>
      <c r="H425" s="164"/>
      <c r="I425" s="223"/>
      <c r="K425" s="13"/>
      <c r="L425" s="163"/>
      <c r="M425" s="164"/>
      <c r="N425" s="223"/>
      <c r="P425" s="13"/>
      <c r="Q425" s="163"/>
      <c r="R425" s="164"/>
      <c r="S425" s="223"/>
      <c r="V425" s="2"/>
      <c r="W425" s="15"/>
      <c r="X425" s="2"/>
      <c r="AA425" s="2"/>
      <c r="AB425" s="15"/>
      <c r="AC425" s="2"/>
    </row>
    <row r="426" spans="1:29" x14ac:dyDescent="0.35">
      <c r="B426" s="2"/>
      <c r="C426" s="15"/>
      <c r="D426" s="3"/>
      <c r="G426" s="2"/>
      <c r="H426" s="15"/>
      <c r="I426" s="12"/>
      <c r="L426" s="2"/>
      <c r="M426" s="15"/>
      <c r="N426" s="12"/>
      <c r="Q426" s="2"/>
      <c r="R426" s="15"/>
      <c r="S426" s="12"/>
      <c r="V426" s="2"/>
      <c r="W426" s="15"/>
      <c r="X426" s="2"/>
      <c r="AC426" s="2"/>
    </row>
    <row r="427" spans="1:29" x14ac:dyDescent="0.35">
      <c r="B427" s="2"/>
      <c r="C427" s="15"/>
      <c r="D427" s="3"/>
      <c r="G427" s="2"/>
      <c r="H427" s="15"/>
      <c r="I427" s="12"/>
      <c r="L427" s="2"/>
      <c r="M427" s="15"/>
      <c r="N427" s="12"/>
      <c r="Q427" s="2"/>
      <c r="R427" s="15"/>
      <c r="S427" s="12"/>
      <c r="V427" s="2"/>
      <c r="W427" s="15"/>
      <c r="X427" s="2"/>
      <c r="AC427" s="2"/>
    </row>
    <row r="428" spans="1:29" x14ac:dyDescent="0.35">
      <c r="A428" t="s">
        <v>31</v>
      </c>
      <c r="B428" s="2">
        <v>0</v>
      </c>
      <c r="C428" s="2">
        <v>0</v>
      </c>
      <c r="D428" s="3">
        <v>0</v>
      </c>
      <c r="F428" t="s">
        <v>31</v>
      </c>
      <c r="G428" s="1">
        <v>0</v>
      </c>
      <c r="H428" s="1">
        <v>0</v>
      </c>
      <c r="I428" s="2">
        <v>0</v>
      </c>
      <c r="K428" t="s">
        <v>31</v>
      </c>
      <c r="L428" s="1">
        <v>0</v>
      </c>
      <c r="M428" s="1">
        <v>0</v>
      </c>
      <c r="N428" s="2">
        <v>0</v>
      </c>
      <c r="P428" t="s">
        <v>31</v>
      </c>
      <c r="Q428" s="1">
        <v>0</v>
      </c>
      <c r="R428" s="1">
        <v>0</v>
      </c>
      <c r="S428" s="2">
        <v>0</v>
      </c>
      <c r="U428" t="s">
        <v>31</v>
      </c>
      <c r="V428" s="2">
        <v>0</v>
      </c>
      <c r="W428" s="2">
        <v>0</v>
      </c>
      <c r="X428" s="2">
        <v>0</v>
      </c>
      <c r="Z428" t="s">
        <v>31</v>
      </c>
      <c r="AA428" s="1">
        <v>0</v>
      </c>
      <c r="AB428" s="1">
        <v>0</v>
      </c>
      <c r="AC428" s="2">
        <v>0</v>
      </c>
    </row>
    <row r="429" spans="1:29" x14ac:dyDescent="0.35">
      <c r="A429" t="s">
        <v>32</v>
      </c>
      <c r="B429" s="2">
        <v>0</v>
      </c>
      <c r="C429" s="2">
        <v>0</v>
      </c>
      <c r="D429" s="3">
        <v>0</v>
      </c>
      <c r="F429" t="s">
        <v>32</v>
      </c>
      <c r="G429" s="1">
        <v>0</v>
      </c>
      <c r="H429" s="1">
        <v>0</v>
      </c>
      <c r="I429" s="2">
        <v>0</v>
      </c>
      <c r="K429" t="s">
        <v>32</v>
      </c>
      <c r="L429" s="1">
        <v>0</v>
      </c>
      <c r="M429" s="1">
        <v>0</v>
      </c>
      <c r="N429" s="2">
        <v>0</v>
      </c>
      <c r="P429" t="s">
        <v>32</v>
      </c>
      <c r="Q429" s="1">
        <v>0</v>
      </c>
      <c r="R429" s="1">
        <v>0</v>
      </c>
      <c r="S429" s="2">
        <v>0</v>
      </c>
      <c r="U429" t="s">
        <v>32</v>
      </c>
      <c r="V429" s="2">
        <v>0</v>
      </c>
      <c r="W429" s="2">
        <v>0</v>
      </c>
      <c r="X429" s="2">
        <v>0</v>
      </c>
      <c r="Z429" t="s">
        <v>32</v>
      </c>
      <c r="AA429" s="1">
        <v>0</v>
      </c>
      <c r="AB429" s="1">
        <v>0</v>
      </c>
      <c r="AC429" s="2">
        <v>0</v>
      </c>
    </row>
    <row r="430" spans="1:29" x14ac:dyDescent="0.35">
      <c r="A430" s="19" t="s">
        <v>33</v>
      </c>
      <c r="B430" s="20">
        <v>0</v>
      </c>
      <c r="C430" s="20">
        <v>0</v>
      </c>
      <c r="D430" s="20">
        <v>0</v>
      </c>
      <c r="F430" s="19" t="s">
        <v>33</v>
      </c>
      <c r="G430" s="20">
        <v>0</v>
      </c>
      <c r="H430" s="20">
        <v>0</v>
      </c>
      <c r="I430" s="20">
        <v>0</v>
      </c>
      <c r="K430" s="19" t="s">
        <v>33</v>
      </c>
      <c r="L430" s="20">
        <v>0</v>
      </c>
      <c r="M430" s="20">
        <v>0</v>
      </c>
      <c r="N430" s="20">
        <v>0</v>
      </c>
      <c r="P430" s="19" t="s">
        <v>33</v>
      </c>
      <c r="Q430" s="20">
        <v>0</v>
      </c>
      <c r="R430" s="20">
        <v>0</v>
      </c>
      <c r="S430" s="20">
        <v>0</v>
      </c>
      <c r="U430" s="19" t="s">
        <v>33</v>
      </c>
      <c r="V430" s="20">
        <v>0</v>
      </c>
      <c r="W430" s="20">
        <v>0</v>
      </c>
      <c r="X430" s="20">
        <v>0</v>
      </c>
      <c r="Z430" s="25" t="s">
        <v>33</v>
      </c>
      <c r="AA430" s="20">
        <v>0</v>
      </c>
      <c r="AB430" s="20">
        <v>0</v>
      </c>
      <c r="AC430" s="20">
        <v>0</v>
      </c>
    </row>
    <row r="431" spans="1:29" x14ac:dyDescent="0.35">
      <c r="B431" s="2"/>
      <c r="C431" s="15"/>
      <c r="D431" s="3"/>
      <c r="G431" s="2"/>
      <c r="H431" s="15"/>
      <c r="I431" s="12"/>
      <c r="L431" s="2"/>
      <c r="M431" s="15"/>
      <c r="N431" s="12"/>
      <c r="Q431" s="2"/>
      <c r="R431" s="15"/>
      <c r="S431" s="12"/>
      <c r="V431" s="2"/>
      <c r="W431" s="15"/>
      <c r="X431" s="2"/>
      <c r="AA431" s="2"/>
      <c r="AB431" s="15"/>
      <c r="AC431" s="2"/>
    </row>
    <row r="432" spans="1:29" x14ac:dyDescent="0.35">
      <c r="B432" s="2"/>
      <c r="C432" s="15"/>
      <c r="D432" s="3"/>
      <c r="G432" s="2"/>
      <c r="H432" s="15"/>
      <c r="I432" s="12"/>
      <c r="L432" s="2"/>
      <c r="M432" s="15"/>
      <c r="N432" s="12"/>
      <c r="Q432" s="2"/>
      <c r="R432" s="15"/>
      <c r="S432" s="12"/>
      <c r="V432" s="2"/>
      <c r="W432" s="15"/>
      <c r="X432" s="2"/>
      <c r="AA432" s="2"/>
      <c r="AB432" s="15"/>
      <c r="AC432" s="2"/>
    </row>
    <row r="433" spans="1:29" x14ac:dyDescent="0.35">
      <c r="A433" t="s">
        <v>35</v>
      </c>
      <c r="B433" s="2">
        <v>0</v>
      </c>
      <c r="C433" s="2">
        <v>143088588.23999995</v>
      </c>
      <c r="D433" s="3">
        <v>143088588.23999995</v>
      </c>
      <c r="F433" t="s">
        <v>35</v>
      </c>
      <c r="G433" s="1">
        <v>0</v>
      </c>
      <c r="H433" s="1">
        <v>1967848.888</v>
      </c>
      <c r="I433" s="2">
        <v>1967848.888</v>
      </c>
      <c r="K433" t="s">
        <v>35</v>
      </c>
      <c r="L433" s="1">
        <v>0</v>
      </c>
      <c r="M433" s="1">
        <v>1952018.0814285709</v>
      </c>
      <c r="N433" s="2">
        <v>1952018.0814285709</v>
      </c>
      <c r="P433" t="s">
        <v>35</v>
      </c>
      <c r="Q433" s="1">
        <v>0</v>
      </c>
      <c r="R433" s="1">
        <v>3919866.9694285709</v>
      </c>
      <c r="S433" s="2">
        <v>3919866.9694285709</v>
      </c>
      <c r="U433" t="s">
        <v>35</v>
      </c>
      <c r="V433" s="2">
        <v>0</v>
      </c>
      <c r="W433" s="2">
        <v>88648603.576883122</v>
      </c>
      <c r="X433" s="2">
        <v>88648603.576883122</v>
      </c>
      <c r="Z433" t="s">
        <v>35</v>
      </c>
      <c r="AA433" s="1">
        <v>0</v>
      </c>
      <c r="AB433" s="1">
        <v>50520117.693688259</v>
      </c>
      <c r="AC433" s="2">
        <v>50520117.693688259</v>
      </c>
    </row>
    <row r="434" spans="1:29" x14ac:dyDescent="0.35">
      <c r="A434" t="s">
        <v>36</v>
      </c>
      <c r="B434" s="2">
        <v>-15130468.119999999</v>
      </c>
      <c r="C434" s="2">
        <v>-133503124.88</v>
      </c>
      <c r="D434" s="3">
        <v>-148633593</v>
      </c>
      <c r="F434" t="s">
        <v>36</v>
      </c>
      <c r="G434" s="1">
        <v>-5324353.6399999997</v>
      </c>
      <c r="H434" s="1">
        <v>-1255186.01</v>
      </c>
      <c r="I434" s="2">
        <v>-6579539.6499999994</v>
      </c>
      <c r="K434" t="s">
        <v>36</v>
      </c>
      <c r="L434" s="1">
        <v>-4188552.7700000005</v>
      </c>
      <c r="M434" s="1">
        <v>-638953.54000000027</v>
      </c>
      <c r="N434" s="2">
        <v>-4827506.3100000005</v>
      </c>
      <c r="P434" t="s">
        <v>36</v>
      </c>
      <c r="Q434" s="1">
        <v>-9512906.4100000001</v>
      </c>
      <c r="R434" s="1">
        <v>-1894139.5500000003</v>
      </c>
      <c r="S434" s="2">
        <v>-11407045.960000001</v>
      </c>
      <c r="U434" t="s">
        <v>36</v>
      </c>
      <c r="V434" s="2">
        <v>-3207802.4700000007</v>
      </c>
      <c r="W434" s="2">
        <v>-81579367.459999993</v>
      </c>
      <c r="X434" s="2">
        <v>-84787169.929999992</v>
      </c>
      <c r="Z434" t="s">
        <v>36</v>
      </c>
      <c r="AA434" s="1">
        <v>-2409759.2399999984</v>
      </c>
      <c r="AB434" s="1">
        <v>-50029617.870000005</v>
      </c>
      <c r="AC434" s="2">
        <v>-52439377.109999999</v>
      </c>
    </row>
    <row r="435" spans="1:29" x14ac:dyDescent="0.35">
      <c r="A435" s="19" t="s">
        <v>37</v>
      </c>
      <c r="B435" s="20">
        <v>-15130468.119999999</v>
      </c>
      <c r="C435" s="20">
        <v>9585463.3599999547</v>
      </c>
      <c r="D435" s="20">
        <v>-5545004.7600000445</v>
      </c>
      <c r="F435" s="19" t="s">
        <v>37</v>
      </c>
      <c r="G435" s="20">
        <v>-5324353.6399999997</v>
      </c>
      <c r="H435" s="20">
        <v>712662.87800000003</v>
      </c>
      <c r="I435" s="20">
        <v>-4611690.7620000001</v>
      </c>
      <c r="K435" s="19" t="s">
        <v>37</v>
      </c>
      <c r="L435" s="20">
        <v>-4188552.7700000005</v>
      </c>
      <c r="M435" s="20">
        <v>1313064.5414285706</v>
      </c>
      <c r="N435" s="20">
        <v>-2875488.2285714298</v>
      </c>
      <c r="P435" s="19" t="s">
        <v>37</v>
      </c>
      <c r="Q435" s="20">
        <v>-9512906.4100000001</v>
      </c>
      <c r="R435" s="20">
        <v>2025727.4194285707</v>
      </c>
      <c r="S435" s="20">
        <v>-7487178.99057143</v>
      </c>
      <c r="U435" s="19" t="s">
        <v>37</v>
      </c>
      <c r="V435" s="20">
        <v>-3207802.4700000007</v>
      </c>
      <c r="W435" s="20">
        <v>7069236.1168831289</v>
      </c>
      <c r="X435" s="20">
        <v>3861433.6468831282</v>
      </c>
      <c r="Z435" s="25" t="s">
        <v>37</v>
      </c>
      <c r="AA435" s="20">
        <v>-2409759.2399999984</v>
      </c>
      <c r="AB435" s="20">
        <v>490499.82368825376</v>
      </c>
      <c r="AC435" s="20">
        <v>-1919259.4163117446</v>
      </c>
    </row>
    <row r="436" spans="1:29" x14ac:dyDescent="0.35">
      <c r="B436" s="2"/>
      <c r="C436" s="15"/>
      <c r="D436" s="3"/>
      <c r="G436" s="2"/>
      <c r="H436" s="15"/>
      <c r="I436" s="12"/>
      <c r="L436" s="2"/>
      <c r="M436" s="15"/>
      <c r="N436" s="12"/>
      <c r="Q436" s="2"/>
      <c r="R436" s="15"/>
      <c r="S436" s="12"/>
      <c r="V436" s="2"/>
      <c r="W436" s="15"/>
      <c r="X436" s="2"/>
      <c r="AA436" s="2"/>
      <c r="AB436" s="15"/>
      <c r="AC436" s="2"/>
    </row>
    <row r="437" spans="1:29" x14ac:dyDescent="0.35">
      <c r="A437" t="s">
        <v>220</v>
      </c>
      <c r="B437" s="2">
        <v>0</v>
      </c>
      <c r="C437" s="2">
        <v>0</v>
      </c>
      <c r="D437" s="3">
        <v>0</v>
      </c>
      <c r="F437" t="s">
        <v>220</v>
      </c>
      <c r="G437" s="1">
        <v>0</v>
      </c>
      <c r="H437" s="1">
        <v>0</v>
      </c>
      <c r="I437" s="2">
        <v>0</v>
      </c>
      <c r="K437" t="s">
        <v>220</v>
      </c>
      <c r="L437" s="2"/>
      <c r="M437" s="15"/>
      <c r="N437" s="12"/>
      <c r="P437" t="s">
        <v>220</v>
      </c>
      <c r="Q437" s="2"/>
      <c r="R437" s="15"/>
      <c r="S437" s="12"/>
      <c r="U437" t="s">
        <v>220</v>
      </c>
      <c r="V437" s="2"/>
      <c r="W437" s="15"/>
      <c r="X437" s="2"/>
      <c r="Z437" t="s">
        <v>220</v>
      </c>
      <c r="AA437" s="2"/>
      <c r="AB437" s="15"/>
      <c r="AC437" s="2"/>
    </row>
    <row r="438" spans="1:29" x14ac:dyDescent="0.35">
      <c r="A438" t="s">
        <v>38</v>
      </c>
      <c r="B438" s="2">
        <v>0</v>
      </c>
      <c r="C438" s="2">
        <v>-4654972.7928316109</v>
      </c>
      <c r="D438" s="3">
        <v>-4654972.7928316109</v>
      </c>
      <c r="F438" t="s">
        <v>38</v>
      </c>
      <c r="G438" s="1">
        <v>0</v>
      </c>
      <c r="H438" s="1">
        <v>-365502.04000000004</v>
      </c>
      <c r="I438" s="2">
        <v>-365502.04000000004</v>
      </c>
      <c r="K438" t="s">
        <v>38</v>
      </c>
      <c r="L438" s="1">
        <v>0</v>
      </c>
      <c r="M438" s="1">
        <v>-981151.741773288</v>
      </c>
      <c r="N438" s="2">
        <v>-981151.741773288</v>
      </c>
      <c r="P438" t="s">
        <v>38</v>
      </c>
      <c r="Q438" s="1">
        <v>0</v>
      </c>
      <c r="R438" s="1">
        <v>-1346653.781773288</v>
      </c>
      <c r="S438" s="2">
        <v>-1346653.781773288</v>
      </c>
      <c r="U438" t="s">
        <v>38</v>
      </c>
      <c r="V438" s="2">
        <v>0</v>
      </c>
      <c r="W438" s="2">
        <v>-1866778.9476424844</v>
      </c>
      <c r="X438" s="2">
        <v>-1866778.9476424844</v>
      </c>
      <c r="Z438" t="s">
        <v>38</v>
      </c>
      <c r="AA438" s="1">
        <v>0</v>
      </c>
      <c r="AB438" s="1">
        <v>-1441540.0634158382</v>
      </c>
      <c r="AC438" s="2">
        <v>-1441540.0634158382</v>
      </c>
    </row>
    <row r="439" spans="1:29" x14ac:dyDescent="0.35">
      <c r="A439" t="s">
        <v>81</v>
      </c>
      <c r="B439" s="2">
        <v>0</v>
      </c>
      <c r="C439" s="2">
        <v>-40565380.625340104</v>
      </c>
      <c r="D439" s="3">
        <v>-40565380.625340104</v>
      </c>
      <c r="F439" t="s">
        <v>81</v>
      </c>
      <c r="G439" s="1">
        <v>0</v>
      </c>
      <c r="H439" s="1">
        <v>-12178315.275373116</v>
      </c>
      <c r="I439" s="2">
        <v>-12178315.275373116</v>
      </c>
      <c r="K439" t="s">
        <v>81</v>
      </c>
      <c r="L439" s="1">
        <v>0</v>
      </c>
      <c r="M439" s="1">
        <v>-8905566.2179767303</v>
      </c>
      <c r="N439" s="2">
        <v>-8905566.2179767303</v>
      </c>
      <c r="P439" t="s">
        <v>81</v>
      </c>
      <c r="Q439" s="1">
        <v>0</v>
      </c>
      <c r="R439" s="1">
        <v>-21083881.493349846</v>
      </c>
      <c r="S439" s="2">
        <v>-21083881.493349846</v>
      </c>
      <c r="U439" t="s">
        <v>81</v>
      </c>
      <c r="V439" s="2">
        <v>0</v>
      </c>
      <c r="W439" s="2">
        <v>-12862527.859393489</v>
      </c>
      <c r="X439" s="2">
        <v>-12862527.859393489</v>
      </c>
      <c r="Z439" t="s">
        <v>81</v>
      </c>
      <c r="AA439" s="1">
        <v>0</v>
      </c>
      <c r="AB439" s="1">
        <v>-6618971.272596769</v>
      </c>
      <c r="AC439" s="2">
        <v>-6618971.272596769</v>
      </c>
    </row>
    <row r="440" spans="1:29" x14ac:dyDescent="0.35">
      <c r="A440" t="s">
        <v>39</v>
      </c>
      <c r="B440" s="2">
        <v>0</v>
      </c>
      <c r="C440" s="2">
        <v>-73268296.072835058</v>
      </c>
      <c r="D440" s="3">
        <v>-73268296.072835058</v>
      </c>
      <c r="F440" t="s">
        <v>39</v>
      </c>
      <c r="G440" s="1">
        <v>0</v>
      </c>
      <c r="H440" s="1">
        <v>-7243016.9226877596</v>
      </c>
      <c r="I440" s="2">
        <v>-7243016.9226877596</v>
      </c>
      <c r="K440" t="s">
        <v>39</v>
      </c>
      <c r="L440" s="1">
        <v>0</v>
      </c>
      <c r="M440" s="1">
        <v>-20091778.216559865</v>
      </c>
      <c r="N440" s="2">
        <v>-20091778.216559865</v>
      </c>
      <c r="P440" t="s">
        <v>39</v>
      </c>
      <c r="Q440" s="1">
        <v>0</v>
      </c>
      <c r="R440" s="1">
        <v>-27334795.139247622</v>
      </c>
      <c r="S440" s="2">
        <v>-27334795.139247622</v>
      </c>
      <c r="U440" t="s">
        <v>39</v>
      </c>
      <c r="V440" s="2">
        <v>0</v>
      </c>
      <c r="W440" s="2">
        <v>-18947410.612948585</v>
      </c>
      <c r="X440" s="2">
        <v>-18947410.612948585</v>
      </c>
      <c r="Z440" t="s">
        <v>39</v>
      </c>
      <c r="AA440" s="1">
        <v>0</v>
      </c>
      <c r="AB440" s="1">
        <v>-26986090.320638854</v>
      </c>
      <c r="AC440" s="2">
        <v>-26986090.320638854</v>
      </c>
    </row>
    <row r="441" spans="1:29" x14ac:dyDescent="0.35">
      <c r="A441" t="s">
        <v>40</v>
      </c>
      <c r="B441" s="2">
        <v>0</v>
      </c>
      <c r="C441" s="2">
        <v>-5826798.1799999997</v>
      </c>
      <c r="D441" s="3">
        <v>-5826798.1799999997</v>
      </c>
      <c r="F441" t="s">
        <v>40</v>
      </c>
      <c r="G441" s="1">
        <v>0</v>
      </c>
      <c r="H441" s="1">
        <v>-764475.02314244001</v>
      </c>
      <c r="I441" s="2">
        <v>-764475.02314244001</v>
      </c>
      <c r="K441" t="s">
        <v>40</v>
      </c>
      <c r="L441" s="1">
        <v>0</v>
      </c>
      <c r="M441" s="1">
        <v>-1510313.8998759997</v>
      </c>
      <c r="N441" s="2">
        <v>-1510313.8998759997</v>
      </c>
      <c r="P441" t="s">
        <v>40</v>
      </c>
      <c r="Q441" s="1">
        <v>0</v>
      </c>
      <c r="R441" s="1">
        <v>-2274788.9230184397</v>
      </c>
      <c r="S441" s="2">
        <v>-2274788.9230184397</v>
      </c>
      <c r="U441" t="s">
        <v>40</v>
      </c>
      <c r="V441" s="2">
        <v>0</v>
      </c>
      <c r="W441" s="2">
        <v>-1804360.7700000005</v>
      </c>
      <c r="X441" s="2">
        <v>-1804360.7700000005</v>
      </c>
      <c r="Z441" t="s">
        <v>40</v>
      </c>
      <c r="AA441" s="1">
        <v>0</v>
      </c>
      <c r="AB441" s="1">
        <v>-1747648.4869815595</v>
      </c>
      <c r="AC441" s="2">
        <v>-1747648.4869815595</v>
      </c>
    </row>
    <row r="442" spans="1:29" x14ac:dyDescent="0.35">
      <c r="A442" t="s">
        <v>41</v>
      </c>
      <c r="B442" s="2">
        <v>0</v>
      </c>
      <c r="C442" s="2">
        <v>-41832</v>
      </c>
      <c r="D442" s="3">
        <v>-41832</v>
      </c>
      <c r="F442" t="s">
        <v>41</v>
      </c>
      <c r="G442" s="1">
        <v>0</v>
      </c>
      <c r="H442" s="1">
        <v>0</v>
      </c>
      <c r="I442" s="2">
        <v>0</v>
      </c>
      <c r="K442" t="s">
        <v>41</v>
      </c>
      <c r="L442" s="1">
        <v>0</v>
      </c>
      <c r="M442" s="1">
        <v>0</v>
      </c>
      <c r="N442" s="2">
        <v>0</v>
      </c>
      <c r="P442" t="s">
        <v>41</v>
      </c>
      <c r="Q442" s="1">
        <v>0</v>
      </c>
      <c r="R442" s="1">
        <v>0</v>
      </c>
      <c r="S442" s="2">
        <v>0</v>
      </c>
      <c r="U442" t="s">
        <v>41</v>
      </c>
      <c r="V442" s="2">
        <v>0</v>
      </c>
      <c r="W442" s="2">
        <v>0</v>
      </c>
      <c r="X442" s="2">
        <v>0</v>
      </c>
      <c r="Z442" t="s">
        <v>41</v>
      </c>
      <c r="AA442" s="1">
        <v>0</v>
      </c>
      <c r="AB442" s="1">
        <v>-41832</v>
      </c>
      <c r="AC442" s="2">
        <v>-41832</v>
      </c>
    </row>
    <row r="443" spans="1:29" x14ac:dyDescent="0.35">
      <c r="A443" t="s">
        <v>42</v>
      </c>
      <c r="B443" s="2">
        <v>0</v>
      </c>
      <c r="C443" s="2">
        <v>-982943.86204809521</v>
      </c>
      <c r="D443" s="3">
        <v>-982943.86204809521</v>
      </c>
      <c r="F443" t="s">
        <v>42</v>
      </c>
      <c r="G443" s="1">
        <v>0</v>
      </c>
      <c r="H443" s="1">
        <v>-127170</v>
      </c>
      <c r="I443" s="2">
        <v>-127170</v>
      </c>
      <c r="K443" t="s">
        <v>42</v>
      </c>
      <c r="L443" s="1">
        <v>0</v>
      </c>
      <c r="M443" s="1">
        <v>-154210.87</v>
      </c>
      <c r="N443" s="2">
        <v>-154210.87</v>
      </c>
      <c r="P443" t="s">
        <v>42</v>
      </c>
      <c r="Q443" s="1">
        <v>0</v>
      </c>
      <c r="R443" s="1">
        <v>-281380.87</v>
      </c>
      <c r="S443" s="2">
        <v>-281380.87</v>
      </c>
      <c r="U443" t="s">
        <v>42</v>
      </c>
      <c r="V443" s="2">
        <v>0</v>
      </c>
      <c r="W443" s="2">
        <v>-398410.84626433032</v>
      </c>
      <c r="X443" s="2">
        <v>-398410.84626433032</v>
      </c>
      <c r="Z443" t="s">
        <v>42</v>
      </c>
      <c r="AA443" s="1">
        <v>0</v>
      </c>
      <c r="AB443" s="1">
        <v>-303152.14578376489</v>
      </c>
      <c r="AC443" s="2">
        <v>-303152.14578376489</v>
      </c>
    </row>
    <row r="444" spans="1:29" x14ac:dyDescent="0.35">
      <c r="A444" t="s">
        <v>4</v>
      </c>
      <c r="B444" s="2">
        <v>0</v>
      </c>
      <c r="C444" s="2">
        <v>49046036.030217662</v>
      </c>
      <c r="D444" s="3">
        <v>49046036.030217662</v>
      </c>
      <c r="F444" t="s">
        <v>4</v>
      </c>
      <c r="G444" s="1">
        <v>0</v>
      </c>
      <c r="H444" s="1">
        <v>12814022.195735298</v>
      </c>
      <c r="I444" s="2">
        <v>12814022.195735298</v>
      </c>
      <c r="K444" t="s">
        <v>4</v>
      </c>
      <c r="L444" s="1">
        <v>0</v>
      </c>
      <c r="M444" s="1">
        <v>13551741.682825599</v>
      </c>
      <c r="N444" s="2">
        <v>13551741.682825599</v>
      </c>
      <c r="P444" t="s">
        <v>4</v>
      </c>
      <c r="Q444" s="1">
        <v>0</v>
      </c>
      <c r="R444" s="1">
        <v>26365763.878560897</v>
      </c>
      <c r="S444" s="2">
        <v>26365763.878560897</v>
      </c>
      <c r="U444" t="s">
        <v>4</v>
      </c>
      <c r="V444" s="2">
        <v>0</v>
      </c>
      <c r="W444" s="2">
        <v>11955872.711034801</v>
      </c>
      <c r="X444" s="2">
        <v>11955872.711034801</v>
      </c>
      <c r="Z444" t="s">
        <v>4</v>
      </c>
      <c r="AA444" s="1">
        <v>0</v>
      </c>
      <c r="AB444" s="1">
        <v>10724399.440621961</v>
      </c>
      <c r="AC444" s="2">
        <v>10724399.440621961</v>
      </c>
    </row>
    <row r="445" spans="1:29" x14ac:dyDescent="0.35">
      <c r="A445" t="s">
        <v>5</v>
      </c>
      <c r="B445" s="2">
        <v>0</v>
      </c>
      <c r="C445" s="2">
        <v>-1805446.145260805</v>
      </c>
      <c r="D445" s="3">
        <v>-1805446.145260805</v>
      </c>
      <c r="F445" t="s">
        <v>5</v>
      </c>
      <c r="G445" s="1">
        <v>0</v>
      </c>
      <c r="H445" s="1">
        <v>-1785042.9339315831</v>
      </c>
      <c r="I445" s="2">
        <v>-1785042.9339315831</v>
      </c>
      <c r="K445" t="s">
        <v>5</v>
      </c>
      <c r="L445" s="1">
        <v>0</v>
      </c>
      <c r="M445" s="1">
        <v>-19458.908921552356</v>
      </c>
      <c r="N445" s="2">
        <v>-19458.908921552356</v>
      </c>
      <c r="P445" t="s">
        <v>5</v>
      </c>
      <c r="Q445" s="1">
        <v>0</v>
      </c>
      <c r="R445" s="1">
        <v>-1804501.8428531354</v>
      </c>
      <c r="S445" s="2">
        <v>-1804501.8428531354</v>
      </c>
      <c r="U445" t="s">
        <v>5</v>
      </c>
      <c r="V445" s="2">
        <v>0</v>
      </c>
      <c r="W445" s="2">
        <v>-3457.161799215246</v>
      </c>
      <c r="X445" s="2">
        <v>-3457.161799215246</v>
      </c>
      <c r="Z445" t="s">
        <v>5</v>
      </c>
      <c r="AA445" s="1">
        <v>0</v>
      </c>
      <c r="AB445" s="1">
        <v>2512.859391545644</v>
      </c>
      <c r="AC445" s="2">
        <v>2512.859391545644</v>
      </c>
    </row>
    <row r="446" spans="1:29" x14ac:dyDescent="0.35">
      <c r="A446" t="s">
        <v>189</v>
      </c>
      <c r="B446" s="2">
        <v>0</v>
      </c>
      <c r="C446" s="2">
        <v>-6496592.5650709793</v>
      </c>
      <c r="D446" s="3">
        <v>-6496592.5650709793</v>
      </c>
      <c r="F446" t="s">
        <v>189</v>
      </c>
      <c r="G446" s="1">
        <v>0</v>
      </c>
      <c r="H446" s="1">
        <v>1302299.5300000003</v>
      </c>
      <c r="I446" s="2">
        <v>1302299.5300000003</v>
      </c>
      <c r="K446" t="s">
        <v>189</v>
      </c>
      <c r="L446" s="1">
        <v>0</v>
      </c>
      <c r="M446" s="1">
        <v>-3213326.4799735518</v>
      </c>
      <c r="N446" s="2">
        <v>-3213326.4799735518</v>
      </c>
      <c r="P446" t="s">
        <v>189</v>
      </c>
      <c r="Q446" s="1">
        <v>0</v>
      </c>
      <c r="R446" s="1">
        <v>-1911026.9499735516</v>
      </c>
      <c r="S446" s="2">
        <v>-1911026.9499735516</v>
      </c>
      <c r="U446" t="s">
        <v>189</v>
      </c>
      <c r="V446" s="2">
        <v>0</v>
      </c>
      <c r="W446" s="2">
        <v>-4399670.2392888181</v>
      </c>
      <c r="X446" s="2">
        <v>-4399670.2392888181</v>
      </c>
      <c r="Z446" t="s">
        <v>189</v>
      </c>
      <c r="AA446" s="1">
        <v>0</v>
      </c>
      <c r="AB446" s="1">
        <v>-185895.37580860965</v>
      </c>
      <c r="AC446" s="2">
        <v>-185895.37580860965</v>
      </c>
    </row>
    <row r="447" spans="1:29" x14ac:dyDescent="0.35">
      <c r="A447" s="19" t="s">
        <v>11</v>
      </c>
      <c r="B447" s="20">
        <v>0</v>
      </c>
      <c r="C447" s="20">
        <v>-84596226.213168979</v>
      </c>
      <c r="D447" s="20">
        <v>-84596226.213168979</v>
      </c>
      <c r="F447" s="19" t="s">
        <v>11</v>
      </c>
      <c r="G447" s="20">
        <v>0</v>
      </c>
      <c r="H447" s="20">
        <v>-8347200.4693996003</v>
      </c>
      <c r="I447" s="20">
        <v>-8347200.4693996003</v>
      </c>
      <c r="K447" s="19" t="s">
        <v>11</v>
      </c>
      <c r="L447" s="20">
        <v>0</v>
      </c>
      <c r="M447" s="20">
        <v>-21324064.652255386</v>
      </c>
      <c r="N447" s="20">
        <v>-21324064.652255386</v>
      </c>
      <c r="P447" s="19" t="s">
        <v>11</v>
      </c>
      <c r="Q447" s="20">
        <v>0</v>
      </c>
      <c r="R447" s="20">
        <v>-29671265.121654987</v>
      </c>
      <c r="S447" s="20">
        <v>-29671265.121654987</v>
      </c>
      <c r="U447" s="19" t="s">
        <v>11</v>
      </c>
      <c r="V447" s="20">
        <v>0</v>
      </c>
      <c r="W447" s="20">
        <v>-28326743.726302125</v>
      </c>
      <c r="X447" s="20">
        <v>-28326743.726302125</v>
      </c>
      <c r="Z447" s="19" t="s">
        <v>11</v>
      </c>
      <c r="AA447" s="20">
        <v>0</v>
      </c>
      <c r="AB447" s="20">
        <v>-26598217.365211897</v>
      </c>
      <c r="AC447" s="20">
        <v>-26598217.365211897</v>
      </c>
    </row>
    <row r="448" spans="1:29" x14ac:dyDescent="0.35">
      <c r="B448" s="2"/>
      <c r="C448" s="15"/>
      <c r="D448" s="3"/>
      <c r="G448" s="2"/>
      <c r="H448" s="15"/>
      <c r="I448" s="12"/>
      <c r="L448" s="2"/>
      <c r="M448" s="15"/>
      <c r="N448" s="12"/>
      <c r="Q448" s="2"/>
      <c r="R448" s="15"/>
      <c r="S448" s="12"/>
      <c r="V448" s="2"/>
      <c r="W448" s="15"/>
      <c r="X448" s="2"/>
      <c r="AA448" s="2"/>
      <c r="AB448" s="15"/>
      <c r="AC448" s="2"/>
    </row>
    <row r="449" spans="1:29" x14ac:dyDescent="0.35">
      <c r="B449" s="2"/>
      <c r="C449" s="15"/>
      <c r="D449" s="3"/>
      <c r="G449" s="2"/>
      <c r="H449" s="15"/>
      <c r="I449" s="12"/>
      <c r="L449" s="2"/>
      <c r="M449" s="15"/>
      <c r="N449" s="12"/>
      <c r="Q449" s="2"/>
      <c r="R449" s="15"/>
      <c r="S449" s="12"/>
      <c r="V449" s="2"/>
      <c r="W449" s="15"/>
      <c r="X449" s="2"/>
      <c r="AA449" s="2"/>
      <c r="AB449" s="15"/>
      <c r="AC449" s="2"/>
    </row>
    <row r="450" spans="1:29" x14ac:dyDescent="0.35">
      <c r="A450" s="11" t="s">
        <v>43</v>
      </c>
      <c r="B450" s="4">
        <v>8569467.8899999876</v>
      </c>
      <c r="C450" s="4">
        <v>7938011.5469360203</v>
      </c>
      <c r="D450" s="4">
        <v>16507479.436936008</v>
      </c>
      <c r="F450" s="11" t="s">
        <v>43</v>
      </c>
      <c r="G450" s="4">
        <v>-2943047.199999989</v>
      </c>
      <c r="H450" s="4">
        <v>6490995.9655953785</v>
      </c>
      <c r="I450" s="4">
        <v>3547948.7655953895</v>
      </c>
      <c r="K450" s="11" t="s">
        <v>43</v>
      </c>
      <c r="L450" s="4">
        <v>4035316.3799999896</v>
      </c>
      <c r="M450" s="4">
        <v>9807565.6845674179</v>
      </c>
      <c r="N450" s="4">
        <v>13842882.064567408</v>
      </c>
      <c r="P450" s="11" t="s">
        <v>43</v>
      </c>
      <c r="Q450" s="4">
        <v>1092269.1799999997</v>
      </c>
      <c r="R450" s="4">
        <v>16298561.650162794</v>
      </c>
      <c r="S450" s="4">
        <v>17390830.830162793</v>
      </c>
      <c r="U450" s="11" t="s">
        <v>43</v>
      </c>
      <c r="V450" s="4">
        <v>3131917.9899999844</v>
      </c>
      <c r="W450" s="4">
        <v>-5057153.0564974248</v>
      </c>
      <c r="X450" s="4">
        <v>-1925235.0664974404</v>
      </c>
      <c r="Z450" s="11" t="s">
        <v>43</v>
      </c>
      <c r="AA450" s="4">
        <v>4345280.7199999932</v>
      </c>
      <c r="AB450" s="4">
        <v>-3303397.0467293784</v>
      </c>
      <c r="AC450" s="4">
        <v>1041883.6732706148</v>
      </c>
    </row>
    <row r="451" spans="1:29" x14ac:dyDescent="0.35">
      <c r="A451" t="s">
        <v>6</v>
      </c>
      <c r="B451" s="2">
        <v>0</v>
      </c>
      <c r="C451" s="2">
        <v>-3809254.85</v>
      </c>
      <c r="D451" s="2">
        <v>-3809254.85</v>
      </c>
      <c r="F451" t="s">
        <v>6</v>
      </c>
      <c r="G451" s="1">
        <v>0</v>
      </c>
      <c r="H451" s="1">
        <v>-743047.63</v>
      </c>
      <c r="I451" s="2">
        <v>-743047.63</v>
      </c>
      <c r="K451" t="s">
        <v>6</v>
      </c>
      <c r="L451" s="1">
        <v>0</v>
      </c>
      <c r="M451" s="1">
        <v>-937253.99999999988</v>
      </c>
      <c r="N451" s="2">
        <v>-937253.99999999988</v>
      </c>
      <c r="P451" t="s">
        <v>6</v>
      </c>
      <c r="Q451" s="1">
        <v>0</v>
      </c>
      <c r="R451" s="1">
        <v>-1680301.63</v>
      </c>
      <c r="S451" s="2">
        <v>-1680301.63</v>
      </c>
      <c r="U451" t="s">
        <v>6</v>
      </c>
      <c r="V451" s="2">
        <v>0</v>
      </c>
      <c r="W451" s="2">
        <v>-755083</v>
      </c>
      <c r="X451" s="2">
        <v>-755083</v>
      </c>
      <c r="Z451" t="s">
        <v>6</v>
      </c>
      <c r="AA451" s="1">
        <v>0</v>
      </c>
      <c r="AB451" s="1">
        <v>-1373870.2200000002</v>
      </c>
      <c r="AC451" s="2">
        <v>-1373870.2200000002</v>
      </c>
    </row>
    <row r="452" spans="1:29" x14ac:dyDescent="0.35">
      <c r="A452" s="11" t="s">
        <v>7</v>
      </c>
      <c r="B452" s="4">
        <v>8569467.8899999876</v>
      </c>
      <c r="C452" s="4">
        <v>4128756.6969360202</v>
      </c>
      <c r="D452" s="4">
        <v>12698224.586936008</v>
      </c>
      <c r="F452" s="11" t="s">
        <v>7</v>
      </c>
      <c r="G452" s="4">
        <v>-2943047.199999989</v>
      </c>
      <c r="H452" s="4">
        <v>5747948.3355953787</v>
      </c>
      <c r="I452" s="4">
        <v>2804901.1355953896</v>
      </c>
      <c r="K452" s="11" t="s">
        <v>7</v>
      </c>
      <c r="L452" s="4">
        <v>4035316.3799999896</v>
      </c>
      <c r="M452" s="4">
        <v>8870311.6845674179</v>
      </c>
      <c r="N452" s="4">
        <v>12905628.064567408</v>
      </c>
      <c r="P452" s="11" t="s">
        <v>7</v>
      </c>
      <c r="Q452" s="4">
        <v>1092269.1799999997</v>
      </c>
      <c r="R452" s="4">
        <v>14618260.020162795</v>
      </c>
      <c r="S452" s="4">
        <v>15710529.200162794</v>
      </c>
      <c r="U452" s="11" t="s">
        <v>7</v>
      </c>
      <c r="V452" s="4">
        <v>3131917.9899999844</v>
      </c>
      <c r="W452" s="4">
        <v>-5812236.0564974248</v>
      </c>
      <c r="X452" s="4">
        <v>-2680318.0664974404</v>
      </c>
      <c r="Z452" s="11" t="s">
        <v>7</v>
      </c>
      <c r="AA452" s="144">
        <v>4345280.7199999932</v>
      </c>
      <c r="AB452" s="144">
        <v>-4677267.2667293791</v>
      </c>
      <c r="AC452" s="4">
        <v>-331986.54672938585</v>
      </c>
    </row>
    <row r="453" spans="1:29" x14ac:dyDescent="0.35">
      <c r="A453" t="s">
        <v>8</v>
      </c>
      <c r="B453" s="2">
        <v>0</v>
      </c>
      <c r="C453" s="2">
        <v>-567347.04210037109</v>
      </c>
      <c r="D453" s="2">
        <v>-567347.04210037109</v>
      </c>
      <c r="F453" t="s">
        <v>8</v>
      </c>
      <c r="G453" s="1">
        <v>0</v>
      </c>
      <c r="H453" s="1">
        <v>-2800494.1309183799</v>
      </c>
      <c r="I453" s="2">
        <v>-2800494.1309183799</v>
      </c>
      <c r="K453" t="s">
        <v>8</v>
      </c>
      <c r="L453" s="1">
        <v>0</v>
      </c>
      <c r="M453" s="1">
        <v>-4933584.9336605193</v>
      </c>
      <c r="N453" s="2">
        <v>-4933584.9336605193</v>
      </c>
      <c r="P453" t="s">
        <v>8</v>
      </c>
      <c r="Q453" s="1">
        <v>0</v>
      </c>
      <c r="R453" s="1">
        <v>-7734079.0645788992</v>
      </c>
      <c r="S453" s="2">
        <v>-7734079.0645788992</v>
      </c>
      <c r="U453" t="s">
        <v>8</v>
      </c>
      <c r="V453" s="2">
        <v>0</v>
      </c>
      <c r="W453" s="2">
        <v>3584362.63167394</v>
      </c>
      <c r="X453" s="2">
        <v>3584362.63167394</v>
      </c>
      <c r="Z453" t="s">
        <v>8</v>
      </c>
      <c r="AA453" s="1">
        <v>0</v>
      </c>
      <c r="AB453" s="1">
        <v>3582369.3908045879</v>
      </c>
      <c r="AC453" s="2">
        <v>3582369.3908045879</v>
      </c>
    </row>
    <row r="454" spans="1:29" x14ac:dyDescent="0.35">
      <c r="A454" s="11" t="s">
        <v>168</v>
      </c>
      <c r="B454" s="4">
        <v>8569467.8899999876</v>
      </c>
      <c r="C454" s="4">
        <v>3561409.6548356488</v>
      </c>
      <c r="D454" s="4">
        <v>12130877.544835636</v>
      </c>
      <c r="F454" s="11" t="s">
        <v>168</v>
      </c>
      <c r="G454" s="4">
        <v>-2943047.199999989</v>
      </c>
      <c r="H454" s="4">
        <v>2947454.2046769988</v>
      </c>
      <c r="I454" s="4">
        <v>4407.0046770097688</v>
      </c>
      <c r="K454" s="11" t="s">
        <v>168</v>
      </c>
      <c r="L454" s="4">
        <v>4035316.3799999896</v>
      </c>
      <c r="M454" s="4">
        <v>3936726.7509068986</v>
      </c>
      <c r="N454" s="4">
        <v>7972043.1309068883</v>
      </c>
      <c r="P454" s="11" t="s">
        <v>168</v>
      </c>
      <c r="Q454" s="4">
        <v>1092269.1799999997</v>
      </c>
      <c r="R454" s="4">
        <v>6884180.9555838956</v>
      </c>
      <c r="S454" s="4">
        <v>7976450.1355838953</v>
      </c>
      <c r="U454" s="11" t="s">
        <v>168</v>
      </c>
      <c r="V454" s="4">
        <v>3131917.9899999844</v>
      </c>
      <c r="W454" s="4">
        <v>-2227873.4248234848</v>
      </c>
      <c r="X454" s="4">
        <v>904044.56517649954</v>
      </c>
      <c r="Z454" s="11" t="s">
        <v>9</v>
      </c>
      <c r="AA454" s="144">
        <v>4345280.7199999932</v>
      </c>
      <c r="AB454" s="144">
        <v>-1094897.8759247912</v>
      </c>
      <c r="AC454" s="4">
        <v>3250382.844075202</v>
      </c>
    </row>
    <row r="455" spans="1:29" x14ac:dyDescent="0.35">
      <c r="B455" s="3">
        <v>0</v>
      </c>
      <c r="C455" s="3">
        <v>0</v>
      </c>
      <c r="D455" s="3"/>
      <c r="L455" s="3">
        <v>0</v>
      </c>
      <c r="M455" s="3">
        <v>0</v>
      </c>
      <c r="N455" s="3">
        <v>0</v>
      </c>
      <c r="AA455" s="12">
        <v>1.0244548320770264E-8</v>
      </c>
      <c r="AB455" s="12">
        <v>2.9802322387695313E-8</v>
      </c>
      <c r="AC455" s="12">
        <v>3.9115548133850098E-8</v>
      </c>
    </row>
    <row r="458" spans="1:29" ht="18.5" x14ac:dyDescent="0.35">
      <c r="A458" s="267" t="s">
        <v>233</v>
      </c>
      <c r="B458" s="267"/>
      <c r="C458" s="267"/>
      <c r="D458" s="267"/>
      <c r="F458" s="267" t="s">
        <v>222</v>
      </c>
      <c r="G458" s="267"/>
      <c r="H458" s="267"/>
      <c r="I458" s="267"/>
      <c r="K458" s="267" t="s">
        <v>224</v>
      </c>
      <c r="L458" s="267"/>
      <c r="M458" s="267"/>
      <c r="N458" s="267"/>
      <c r="P458" s="267" t="s">
        <v>225</v>
      </c>
      <c r="Q458" s="267"/>
      <c r="R458" s="267"/>
      <c r="S458" s="267"/>
      <c r="U458" s="267" t="s">
        <v>228</v>
      </c>
      <c r="V458" s="267"/>
      <c r="W458" s="267"/>
      <c r="X458" s="267"/>
      <c r="Z458" s="142" t="s">
        <v>235</v>
      </c>
      <c r="AA458" s="142"/>
      <c r="AB458" s="142"/>
      <c r="AC458" s="142"/>
    </row>
    <row r="459" spans="1:29" ht="15.5" x14ac:dyDescent="0.35">
      <c r="A459" s="8"/>
      <c r="B459" s="10" t="s">
        <v>46</v>
      </c>
      <c r="C459" s="10" t="s">
        <v>1</v>
      </c>
      <c r="D459" s="10" t="s">
        <v>48</v>
      </c>
      <c r="F459" s="8"/>
      <c r="G459" s="10" t="s">
        <v>46</v>
      </c>
      <c r="H459" s="10" t="s">
        <v>1</v>
      </c>
      <c r="I459" s="10" t="s">
        <v>48</v>
      </c>
      <c r="K459" s="8"/>
      <c r="L459" s="10" t="s">
        <v>46</v>
      </c>
      <c r="M459" s="10" t="s">
        <v>1</v>
      </c>
      <c r="N459" s="10" t="s">
        <v>48</v>
      </c>
      <c r="P459" s="8"/>
      <c r="Q459" s="10" t="s">
        <v>46</v>
      </c>
      <c r="R459" s="10" t="s">
        <v>1</v>
      </c>
      <c r="S459" s="10" t="s">
        <v>48</v>
      </c>
      <c r="U459" s="8"/>
      <c r="V459" s="10" t="s">
        <v>46</v>
      </c>
      <c r="W459" s="10" t="s">
        <v>1</v>
      </c>
      <c r="X459" s="10" t="s">
        <v>48</v>
      </c>
      <c r="Z459" s="24"/>
      <c r="AA459" s="10" t="s">
        <v>46</v>
      </c>
      <c r="AB459" s="10" t="s">
        <v>1</v>
      </c>
      <c r="AC459" s="26" t="s">
        <v>48</v>
      </c>
    </row>
    <row r="460" spans="1:29" x14ac:dyDescent="0.35">
      <c r="A460" t="s">
        <v>88</v>
      </c>
      <c r="B460" s="1">
        <v>0</v>
      </c>
      <c r="C460" s="1">
        <v>17472124.310000002</v>
      </c>
      <c r="D460" s="2">
        <v>17472124.310000002</v>
      </c>
      <c r="F460" t="s">
        <v>88</v>
      </c>
      <c r="G460" s="1">
        <v>0</v>
      </c>
      <c r="H460" s="1">
        <v>0</v>
      </c>
      <c r="I460" s="2">
        <v>0</v>
      </c>
      <c r="K460" t="s">
        <v>88</v>
      </c>
      <c r="L460" s="1">
        <v>0</v>
      </c>
      <c r="M460" s="1">
        <v>1124641.43</v>
      </c>
      <c r="N460" s="2">
        <v>1124641.43</v>
      </c>
      <c r="P460" t="s">
        <v>88</v>
      </c>
      <c r="Q460" s="1">
        <v>0</v>
      </c>
      <c r="R460" s="1">
        <v>1124641.43</v>
      </c>
      <c r="S460" s="2">
        <v>1124641.43</v>
      </c>
      <c r="U460" t="s">
        <v>88</v>
      </c>
      <c r="V460" s="2">
        <v>0</v>
      </c>
      <c r="W460" s="2">
        <v>1486109.9599999997</v>
      </c>
      <c r="X460" s="2">
        <v>1486109.9599999997</v>
      </c>
      <c r="Z460" t="s">
        <v>88</v>
      </c>
      <c r="AA460" s="1">
        <v>0</v>
      </c>
      <c r="AB460" s="1">
        <v>14861372.920000004</v>
      </c>
      <c r="AC460" s="2">
        <v>14861372.920000004</v>
      </c>
    </row>
    <row r="461" spans="1:29" x14ac:dyDescent="0.35">
      <c r="A461" t="s">
        <v>19</v>
      </c>
      <c r="B461" s="1">
        <v>0</v>
      </c>
      <c r="C461" s="1">
        <v>149960.00000000003</v>
      </c>
      <c r="D461" s="2">
        <v>149960.00000000003</v>
      </c>
      <c r="F461" t="s">
        <v>19</v>
      </c>
      <c r="G461" s="1">
        <v>0</v>
      </c>
      <c r="H461" s="1">
        <v>21220.32</v>
      </c>
      <c r="I461" s="2">
        <v>21220.32</v>
      </c>
      <c r="K461" t="s">
        <v>19</v>
      </c>
      <c r="L461" s="1">
        <v>0</v>
      </c>
      <c r="M461" s="1">
        <v>17938.599999999999</v>
      </c>
      <c r="N461" s="2">
        <v>17938.599999999999</v>
      </c>
      <c r="P461" t="s">
        <v>19</v>
      </c>
      <c r="Q461" s="1">
        <v>0</v>
      </c>
      <c r="R461" s="1">
        <v>39158.92</v>
      </c>
      <c r="S461" s="2">
        <v>39158.92</v>
      </c>
      <c r="U461" t="s">
        <v>19</v>
      </c>
      <c r="V461" s="2">
        <v>0</v>
      </c>
      <c r="W461" s="2">
        <v>7819.4500000000044</v>
      </c>
      <c r="X461" s="2">
        <v>7819.4500000000044</v>
      </c>
      <c r="Z461" t="s">
        <v>19</v>
      </c>
      <c r="AA461" s="1">
        <v>0</v>
      </c>
      <c r="AB461" s="1">
        <v>102981.63000000003</v>
      </c>
      <c r="AC461" s="2">
        <v>102981.63000000003</v>
      </c>
    </row>
    <row r="462" spans="1:29" x14ac:dyDescent="0.35">
      <c r="A462" t="s">
        <v>89</v>
      </c>
      <c r="B462" s="1">
        <v>0</v>
      </c>
      <c r="C462" s="1">
        <v>0</v>
      </c>
      <c r="D462" s="2">
        <v>0</v>
      </c>
      <c r="F462" t="s">
        <v>89</v>
      </c>
      <c r="G462" s="1">
        <v>0</v>
      </c>
      <c r="H462" s="1">
        <v>0</v>
      </c>
      <c r="I462" s="2">
        <v>0</v>
      </c>
      <c r="K462" t="s">
        <v>89</v>
      </c>
      <c r="L462" s="1">
        <v>0</v>
      </c>
      <c r="M462" s="1">
        <v>0</v>
      </c>
      <c r="N462" s="2">
        <v>0</v>
      </c>
      <c r="P462" t="s">
        <v>89</v>
      </c>
      <c r="Q462" s="1">
        <v>0</v>
      </c>
      <c r="R462" s="1">
        <v>0</v>
      </c>
      <c r="S462" s="2">
        <v>0</v>
      </c>
      <c r="U462" t="s">
        <v>89</v>
      </c>
      <c r="V462" s="2">
        <v>0</v>
      </c>
      <c r="W462" s="2">
        <v>0</v>
      </c>
      <c r="X462" s="2">
        <v>0</v>
      </c>
      <c r="Z462" t="s">
        <v>89</v>
      </c>
      <c r="AA462" s="1">
        <v>0</v>
      </c>
      <c r="AB462" s="1">
        <v>0</v>
      </c>
      <c r="AC462" s="2">
        <v>0</v>
      </c>
    </row>
    <row r="463" spans="1:29" x14ac:dyDescent="0.35">
      <c r="A463" t="s">
        <v>90</v>
      </c>
      <c r="B463" s="1">
        <v>0</v>
      </c>
      <c r="C463" s="1">
        <v>0</v>
      </c>
      <c r="D463" s="2">
        <v>0</v>
      </c>
      <c r="F463" t="s">
        <v>90</v>
      </c>
      <c r="G463" s="1">
        <v>0</v>
      </c>
      <c r="H463" s="1">
        <v>0</v>
      </c>
      <c r="I463" s="2">
        <v>0</v>
      </c>
      <c r="K463" t="s">
        <v>90</v>
      </c>
      <c r="L463" s="1">
        <v>0</v>
      </c>
      <c r="M463" s="1">
        <v>0</v>
      </c>
      <c r="N463" s="2">
        <v>0</v>
      </c>
      <c r="P463" t="s">
        <v>90</v>
      </c>
      <c r="Q463" s="1">
        <v>0</v>
      </c>
      <c r="R463" s="1">
        <v>0</v>
      </c>
      <c r="S463" s="2">
        <v>0</v>
      </c>
      <c r="U463" t="s">
        <v>90</v>
      </c>
      <c r="V463" s="2">
        <v>0</v>
      </c>
      <c r="W463" s="2">
        <v>0</v>
      </c>
      <c r="X463" s="2">
        <v>0</v>
      </c>
      <c r="Z463" t="s">
        <v>90</v>
      </c>
      <c r="AA463" s="1">
        <v>0</v>
      </c>
      <c r="AB463" s="1">
        <v>0</v>
      </c>
      <c r="AC463" s="2">
        <v>0</v>
      </c>
    </row>
    <row r="464" spans="1:29" x14ac:dyDescent="0.35">
      <c r="A464" s="19" t="s">
        <v>18</v>
      </c>
      <c r="B464" s="20">
        <v>0</v>
      </c>
      <c r="C464" s="20">
        <v>17622084.310000002</v>
      </c>
      <c r="D464" s="20">
        <v>17622084.310000002</v>
      </c>
      <c r="F464" s="19" t="s">
        <v>18</v>
      </c>
      <c r="G464" s="20">
        <v>0</v>
      </c>
      <c r="H464" s="20">
        <v>21220.32</v>
      </c>
      <c r="I464" s="20">
        <v>21220.32</v>
      </c>
      <c r="K464" s="19" t="s">
        <v>18</v>
      </c>
      <c r="L464" s="20">
        <v>0</v>
      </c>
      <c r="M464" s="20">
        <v>1142580.03</v>
      </c>
      <c r="N464" s="20">
        <v>1142580.03</v>
      </c>
      <c r="P464" s="19" t="s">
        <v>18</v>
      </c>
      <c r="Q464" s="20">
        <v>0</v>
      </c>
      <c r="R464" s="20">
        <v>1163800.3499999999</v>
      </c>
      <c r="S464" s="20">
        <v>1163800.3499999999</v>
      </c>
      <c r="U464" s="19" t="s">
        <v>18</v>
      </c>
      <c r="V464" s="20">
        <v>0</v>
      </c>
      <c r="W464" s="20">
        <v>1493929.4099999997</v>
      </c>
      <c r="X464" s="20">
        <v>1493929.4099999997</v>
      </c>
      <c r="Z464" s="19" t="s">
        <v>18</v>
      </c>
      <c r="AA464" s="20">
        <v>0</v>
      </c>
      <c r="AB464" s="20">
        <v>14964354.550000003</v>
      </c>
      <c r="AC464" s="20">
        <v>14964354.550000003</v>
      </c>
    </row>
    <row r="465" spans="1:29" x14ac:dyDescent="0.35">
      <c r="B465" s="1"/>
      <c r="C465" s="15"/>
      <c r="D465" s="12"/>
      <c r="G465" s="1"/>
      <c r="H465" s="15"/>
      <c r="I465" s="12"/>
      <c r="L465" s="1"/>
      <c r="M465" s="15"/>
      <c r="N465" s="12"/>
      <c r="Q465" s="1"/>
      <c r="R465" s="15"/>
      <c r="S465" s="12"/>
      <c r="V465" s="2"/>
      <c r="W465" s="15"/>
      <c r="X465" s="2"/>
      <c r="AA465" s="1"/>
      <c r="AB465" s="15"/>
      <c r="AC465" s="2"/>
    </row>
    <row r="466" spans="1:29" x14ac:dyDescent="0.35">
      <c r="B466" s="1"/>
      <c r="C466" s="15"/>
      <c r="D466" s="12"/>
      <c r="G466" s="1"/>
      <c r="H466" s="15"/>
      <c r="I466" s="12"/>
      <c r="L466" s="1"/>
      <c r="M466" s="15"/>
      <c r="N466" s="12"/>
      <c r="Q466" s="1"/>
      <c r="R466" s="15"/>
      <c r="S466" s="12"/>
      <c r="V466" s="2"/>
      <c r="W466" s="15"/>
      <c r="X466" s="2"/>
      <c r="AA466" s="1"/>
      <c r="AB466" s="15"/>
      <c r="AC466" s="2"/>
    </row>
    <row r="467" spans="1:29" x14ac:dyDescent="0.35">
      <c r="A467" t="s">
        <v>12</v>
      </c>
      <c r="B467" s="1">
        <v>35554710.099999994</v>
      </c>
      <c r="C467" s="1">
        <v>150555546.92305815</v>
      </c>
      <c r="D467" s="2">
        <v>186110257.02305815</v>
      </c>
      <c r="F467" t="s">
        <v>12</v>
      </c>
      <c r="G467" s="1">
        <v>12826869.719999999</v>
      </c>
      <c r="H467" s="1">
        <v>21853654.912850853</v>
      </c>
      <c r="I467" s="2">
        <v>34680524.632850856</v>
      </c>
      <c r="K467" t="s">
        <v>12</v>
      </c>
      <c r="L467" s="1">
        <v>9233818.9599999972</v>
      </c>
      <c r="M467" s="1">
        <v>32995576.508865211</v>
      </c>
      <c r="N467" s="2">
        <v>42229395.468865208</v>
      </c>
      <c r="P467" t="s">
        <v>12</v>
      </c>
      <c r="Q467" s="1">
        <v>22060688.679999996</v>
      </c>
      <c r="R467" s="1">
        <v>54849231.421716064</v>
      </c>
      <c r="S467" s="2">
        <v>76909920.101716056</v>
      </c>
      <c r="U467" t="s">
        <v>12</v>
      </c>
      <c r="V467" s="2">
        <v>6806232.4600000009</v>
      </c>
      <c r="W467" s="2">
        <v>44105693.666198418</v>
      </c>
      <c r="X467" s="2">
        <v>50911926.126198418</v>
      </c>
      <c r="Z467" t="s">
        <v>12</v>
      </c>
      <c r="AA467" s="1">
        <v>6687788.9599999972</v>
      </c>
      <c r="AB467" s="1">
        <v>51600621.83514367</v>
      </c>
      <c r="AC467" s="2">
        <v>58288410.795143671</v>
      </c>
    </row>
    <row r="468" spans="1:29" x14ac:dyDescent="0.35">
      <c r="A468" t="s">
        <v>3</v>
      </c>
      <c r="B468" s="1">
        <v>-30627281.539999995</v>
      </c>
      <c r="C468" s="1">
        <v>-22234764.734928329</v>
      </c>
      <c r="D468" s="2">
        <v>-52862046.274928324</v>
      </c>
      <c r="F468" t="s">
        <v>3</v>
      </c>
      <c r="G468" s="1">
        <v>-11925762.830000002</v>
      </c>
      <c r="H468" s="1">
        <v>-4232245.1296416614</v>
      </c>
      <c r="I468" s="2">
        <v>-16158007.959641663</v>
      </c>
      <c r="K468" t="s">
        <v>3</v>
      </c>
      <c r="L468" s="1">
        <v>-8161592.0899999924</v>
      </c>
      <c r="M468" s="1">
        <v>-4095536.9050815227</v>
      </c>
      <c r="N468" s="2">
        <v>-12257128.995081514</v>
      </c>
      <c r="P468" t="s">
        <v>3</v>
      </c>
      <c r="Q468" s="1">
        <v>-20087354.919999994</v>
      </c>
      <c r="R468" s="1">
        <v>-8327782.0347231841</v>
      </c>
      <c r="S468" s="2">
        <v>-28415136.954723179</v>
      </c>
      <c r="U468" t="s">
        <v>3</v>
      </c>
      <c r="V468" s="2">
        <v>-6404132.6700000055</v>
      </c>
      <c r="W468" s="2">
        <v>-4279147.2617385099</v>
      </c>
      <c r="X468" s="2">
        <v>-10683279.931738514</v>
      </c>
      <c r="Z468" t="s">
        <v>3</v>
      </c>
      <c r="AA468" s="1">
        <v>-4135793.9499999955</v>
      </c>
      <c r="AB468" s="1">
        <v>-9627835.4384666346</v>
      </c>
      <c r="AC468" s="2">
        <v>-13763629.38846663</v>
      </c>
    </row>
    <row r="469" spans="1:29" x14ac:dyDescent="0.35">
      <c r="A469" t="s">
        <v>91</v>
      </c>
      <c r="B469" s="1">
        <v>16910792.09</v>
      </c>
      <c r="C469" s="1">
        <v>39199903.843821749</v>
      </c>
      <c r="D469" s="2">
        <v>56110695.933821753</v>
      </c>
      <c r="F469" t="s">
        <v>91</v>
      </c>
      <c r="G469" s="1">
        <v>5462878.1900000004</v>
      </c>
      <c r="H469" s="1">
        <v>2483158.5769546498</v>
      </c>
      <c r="I469" s="2">
        <v>7946036.7669546502</v>
      </c>
      <c r="K469" t="s">
        <v>91</v>
      </c>
      <c r="L469" s="1">
        <v>3780161.5299999984</v>
      </c>
      <c r="M469" s="1">
        <v>12723472.77910264</v>
      </c>
      <c r="N469" s="2">
        <v>16503634.30910264</v>
      </c>
      <c r="P469" t="s">
        <v>91</v>
      </c>
      <c r="Q469" s="1">
        <v>9243039.7199999988</v>
      </c>
      <c r="R469" s="1">
        <v>15206631.35605729</v>
      </c>
      <c r="S469" s="2">
        <v>24449671.076057289</v>
      </c>
      <c r="U469" t="s">
        <v>91</v>
      </c>
      <c r="V469" s="2">
        <v>4236541.2000000011</v>
      </c>
      <c r="W469" s="2">
        <v>11250504.680569205</v>
      </c>
      <c r="X469" s="2">
        <v>15487045.880569207</v>
      </c>
      <c r="Z469" t="s">
        <v>91</v>
      </c>
      <c r="AA469" s="1">
        <v>3431211.17</v>
      </c>
      <c r="AB469" s="1">
        <v>12742767.807195254</v>
      </c>
      <c r="AC469" s="2">
        <v>16173978.977195257</v>
      </c>
    </row>
    <row r="470" spans="1:29" x14ac:dyDescent="0.35">
      <c r="A470" t="s">
        <v>13</v>
      </c>
      <c r="B470" s="1">
        <v>-1761089.73</v>
      </c>
      <c r="C470" s="1">
        <v>-814513.97</v>
      </c>
      <c r="D470" s="2">
        <v>-2575603.7000000002</v>
      </c>
      <c r="F470" t="s">
        <v>13</v>
      </c>
      <c r="G470" s="1">
        <v>-651085.18999999994</v>
      </c>
      <c r="H470" s="1">
        <v>-129851.23999999999</v>
      </c>
      <c r="I470" s="2">
        <v>-780936.42999999993</v>
      </c>
      <c r="K470" t="s">
        <v>13</v>
      </c>
      <c r="L470" s="1">
        <v>-506067.62000000011</v>
      </c>
      <c r="M470" s="1">
        <v>-133510.79000000004</v>
      </c>
      <c r="N470" s="2">
        <v>-639578.41000000015</v>
      </c>
      <c r="P470" t="s">
        <v>13</v>
      </c>
      <c r="Q470" s="1">
        <v>-1157152.81</v>
      </c>
      <c r="R470" s="1">
        <v>-263362.03000000003</v>
      </c>
      <c r="S470" s="2">
        <v>-1420514.84</v>
      </c>
      <c r="U470" t="s">
        <v>13</v>
      </c>
      <c r="V470" s="2">
        <v>-367544.60999999987</v>
      </c>
      <c r="W470" s="2">
        <v>-184627.15999999997</v>
      </c>
      <c r="X470" s="2">
        <v>-552171.76999999979</v>
      </c>
      <c r="Z470" t="s">
        <v>13</v>
      </c>
      <c r="AA470" s="1">
        <v>-236392.31000000006</v>
      </c>
      <c r="AB470" s="1">
        <v>-366524.77999999997</v>
      </c>
      <c r="AC470" s="2">
        <v>-602917.09000000032</v>
      </c>
    </row>
    <row r="471" spans="1:29" x14ac:dyDescent="0.35">
      <c r="A471" s="19" t="s">
        <v>14</v>
      </c>
      <c r="B471" s="20">
        <v>20077130.919999998</v>
      </c>
      <c r="C471" s="20">
        <v>166706172.06195158</v>
      </c>
      <c r="D471" s="20">
        <v>186783302.98195156</v>
      </c>
      <c r="F471" s="19" t="s">
        <v>14</v>
      </c>
      <c r="G471" s="20">
        <v>5712899.8899999969</v>
      </c>
      <c r="H471" s="20">
        <v>19974717.120163839</v>
      </c>
      <c r="I471" s="20">
        <v>25687617.010163836</v>
      </c>
      <c r="K471" s="19" t="s">
        <v>14</v>
      </c>
      <c r="L471" s="20">
        <v>4346320.7800000031</v>
      </c>
      <c r="M471" s="20">
        <v>41490001.592886329</v>
      </c>
      <c r="N471" s="20">
        <v>45836322.37288633</v>
      </c>
      <c r="P471" s="19" t="s">
        <v>14</v>
      </c>
      <c r="Q471" s="20">
        <v>10059220.67</v>
      </c>
      <c r="R471" s="20">
        <v>61464718.713050172</v>
      </c>
      <c r="S471" s="20">
        <v>71523939.383050174</v>
      </c>
      <c r="U471" s="19" t="s">
        <v>14</v>
      </c>
      <c r="V471" s="20">
        <v>4271096.3799999971</v>
      </c>
      <c r="W471" s="20">
        <v>50892423.925029114</v>
      </c>
      <c r="X471" s="20">
        <v>55163520.305029109</v>
      </c>
      <c r="Z471" s="19" t="s">
        <v>14</v>
      </c>
      <c r="AA471" s="20">
        <v>5746813.870000001</v>
      </c>
      <c r="AB471" s="20">
        <v>54349029.423872292</v>
      </c>
      <c r="AC471" s="20">
        <v>60095843.293872282</v>
      </c>
    </row>
    <row r="472" spans="1:29" x14ac:dyDescent="0.35">
      <c r="B472" s="2"/>
      <c r="C472" s="15"/>
      <c r="D472" s="12"/>
      <c r="G472" s="2"/>
      <c r="H472" s="15"/>
      <c r="I472" s="12"/>
      <c r="L472" s="2"/>
      <c r="M472" s="15"/>
      <c r="N472" s="12"/>
      <c r="Q472" s="2"/>
      <c r="R472" s="15"/>
      <c r="S472" s="12"/>
      <c r="V472" s="2"/>
      <c r="W472" s="15"/>
      <c r="X472" s="2"/>
      <c r="AA472" s="12"/>
      <c r="AB472" s="15"/>
      <c r="AC472" s="2"/>
    </row>
    <row r="473" spans="1:29" x14ac:dyDescent="0.35">
      <c r="B473" s="2"/>
      <c r="C473" s="15"/>
      <c r="D473" s="12"/>
      <c r="G473" s="2"/>
      <c r="H473" s="15"/>
      <c r="I473" s="12"/>
      <c r="L473" s="2"/>
      <c r="M473" s="15"/>
      <c r="N473" s="12"/>
      <c r="Q473" s="2"/>
      <c r="R473" s="15"/>
      <c r="S473" s="12"/>
      <c r="V473" s="2"/>
      <c r="W473" s="15"/>
      <c r="X473" s="2"/>
      <c r="AA473" s="12"/>
      <c r="AB473" s="15"/>
      <c r="AC473" s="2"/>
    </row>
    <row r="474" spans="1:29" x14ac:dyDescent="0.35">
      <c r="A474" t="s">
        <v>15</v>
      </c>
      <c r="B474" s="1">
        <v>0</v>
      </c>
      <c r="C474" s="1">
        <v>12327127.519728573</v>
      </c>
      <c r="D474" s="2">
        <v>12327127.519728573</v>
      </c>
      <c r="F474" t="s">
        <v>15</v>
      </c>
      <c r="G474" s="1">
        <v>0</v>
      </c>
      <c r="H474" s="1">
        <v>1009929.6398273117</v>
      </c>
      <c r="I474" s="2">
        <v>1009929.6398273117</v>
      </c>
      <c r="K474" t="s">
        <v>15</v>
      </c>
      <c r="L474" s="1">
        <v>0</v>
      </c>
      <c r="M474" s="1">
        <v>2503029.4959923001</v>
      </c>
      <c r="N474" s="2">
        <v>2503029.4959923001</v>
      </c>
      <c r="P474" t="s">
        <v>15</v>
      </c>
      <c r="Q474" s="1">
        <v>0</v>
      </c>
      <c r="R474" s="1">
        <v>3512959.1358196121</v>
      </c>
      <c r="S474" s="2">
        <v>3512959.1358196121</v>
      </c>
      <c r="U474" t="s">
        <v>15</v>
      </c>
      <c r="V474" s="2">
        <v>0</v>
      </c>
      <c r="W474" s="2">
        <v>3930140.7876734342</v>
      </c>
      <c r="X474" s="2">
        <v>3930140.7876734342</v>
      </c>
      <c r="Z474" t="s">
        <v>15</v>
      </c>
      <c r="AA474" s="1">
        <v>0</v>
      </c>
      <c r="AB474" s="1">
        <v>4884027.5962355267</v>
      </c>
      <c r="AC474" s="2">
        <v>4884027.5962355267</v>
      </c>
    </row>
    <row r="475" spans="1:29" x14ac:dyDescent="0.35">
      <c r="A475" t="s">
        <v>16</v>
      </c>
      <c r="B475" s="1">
        <v>0</v>
      </c>
      <c r="C475" s="1">
        <v>-3124499.3468530951</v>
      </c>
      <c r="D475" s="2">
        <v>-3124499.3468530951</v>
      </c>
      <c r="F475" t="s">
        <v>16</v>
      </c>
      <c r="G475" s="1">
        <v>0</v>
      </c>
      <c r="H475" s="1">
        <v>-511457.32</v>
      </c>
      <c r="I475" s="2">
        <v>-511457.32</v>
      </c>
      <c r="K475" t="s">
        <v>16</v>
      </c>
      <c r="L475" s="1">
        <v>0</v>
      </c>
      <c r="M475" s="1">
        <v>-206037.80610301386</v>
      </c>
      <c r="N475" s="2">
        <v>-206037.80610301386</v>
      </c>
      <c r="P475" t="s">
        <v>16</v>
      </c>
      <c r="Q475" s="1">
        <v>0</v>
      </c>
      <c r="R475" s="1">
        <v>-717495.12610301387</v>
      </c>
      <c r="S475" s="2">
        <v>-717495.12610301387</v>
      </c>
      <c r="U475" t="s">
        <v>16</v>
      </c>
      <c r="V475" s="2">
        <v>0</v>
      </c>
      <c r="W475" s="2">
        <v>-1079732.7339676986</v>
      </c>
      <c r="X475" s="2">
        <v>-1079732.7339676986</v>
      </c>
      <c r="Z475" t="s">
        <v>16</v>
      </c>
      <c r="AA475" s="1">
        <v>0</v>
      </c>
      <c r="AB475" s="1">
        <v>-1327271.4867823827</v>
      </c>
      <c r="AC475" s="2">
        <v>-1327271.4867823827</v>
      </c>
    </row>
    <row r="476" spans="1:29" x14ac:dyDescent="0.35">
      <c r="A476" s="19" t="s">
        <v>17</v>
      </c>
      <c r="B476" s="20">
        <v>0</v>
      </c>
      <c r="C476" s="20">
        <v>9202628.1728754789</v>
      </c>
      <c r="D476" s="20">
        <v>9202628.1728754789</v>
      </c>
      <c r="F476" s="19" t="s">
        <v>17</v>
      </c>
      <c r="G476" s="20">
        <v>0</v>
      </c>
      <c r="H476" s="20">
        <v>498472.31982731173</v>
      </c>
      <c r="I476" s="20">
        <v>498472.31982731173</v>
      </c>
      <c r="K476" s="19" t="s">
        <v>17</v>
      </c>
      <c r="L476" s="20">
        <v>0</v>
      </c>
      <c r="M476" s="20">
        <v>2296991.6898892862</v>
      </c>
      <c r="N476" s="20">
        <v>2296991.6898892862</v>
      </c>
      <c r="P476" s="19" t="s">
        <v>17</v>
      </c>
      <c r="Q476" s="20">
        <v>0</v>
      </c>
      <c r="R476" s="20">
        <v>2795464.0097165983</v>
      </c>
      <c r="S476" s="20">
        <v>2795464.0097165983</v>
      </c>
      <c r="U476" s="19" t="s">
        <v>17</v>
      </c>
      <c r="V476" s="20">
        <v>0</v>
      </c>
      <c r="W476" s="20">
        <v>2850408.0537057356</v>
      </c>
      <c r="X476" s="20">
        <v>2850408.0537057356</v>
      </c>
      <c r="Z476" s="19" t="s">
        <v>17</v>
      </c>
      <c r="AA476" s="20">
        <v>0</v>
      </c>
      <c r="AB476" s="20">
        <v>3556756.1094531449</v>
      </c>
      <c r="AC476" s="20">
        <v>3556756.1094531449</v>
      </c>
    </row>
    <row r="477" spans="1:29" x14ac:dyDescent="0.35">
      <c r="B477" s="1"/>
      <c r="C477" s="15"/>
      <c r="D477" s="12"/>
      <c r="G477" s="1"/>
      <c r="H477" s="15"/>
      <c r="I477" s="12"/>
      <c r="L477" s="1"/>
      <c r="M477" s="15"/>
      <c r="N477" s="12"/>
      <c r="Q477" s="1"/>
      <c r="R477" s="15"/>
      <c r="S477" s="12"/>
      <c r="V477" s="2"/>
      <c r="W477" s="15"/>
      <c r="X477" s="2"/>
      <c r="AA477" s="1"/>
      <c r="AB477" s="15"/>
      <c r="AC477" s="2"/>
    </row>
    <row r="478" spans="1:29" x14ac:dyDescent="0.35">
      <c r="B478" s="1"/>
      <c r="C478" s="15"/>
      <c r="D478" s="12"/>
      <c r="G478" s="1"/>
      <c r="H478" s="15"/>
      <c r="I478" s="12"/>
      <c r="L478" s="1"/>
      <c r="M478" s="15"/>
      <c r="N478" s="12"/>
      <c r="Q478" s="1"/>
      <c r="R478" s="15"/>
      <c r="S478" s="12"/>
      <c r="V478" s="2"/>
      <c r="W478" s="15"/>
      <c r="X478" s="2"/>
      <c r="AA478" s="1"/>
      <c r="AB478" s="15"/>
      <c r="AC478" s="2"/>
    </row>
    <row r="479" spans="1:29" x14ac:dyDescent="0.35">
      <c r="A479" s="6" t="s">
        <v>20</v>
      </c>
      <c r="B479" s="1">
        <v>0</v>
      </c>
      <c r="C479" s="1">
        <v>0</v>
      </c>
      <c r="D479" s="224">
        <v>0</v>
      </c>
      <c r="F479" s="6" t="s">
        <v>20</v>
      </c>
      <c r="G479" s="1">
        <v>0</v>
      </c>
      <c r="H479" s="1">
        <v>0</v>
      </c>
      <c r="I479" s="224">
        <v>0</v>
      </c>
      <c r="K479" s="6" t="s">
        <v>20</v>
      </c>
      <c r="L479" s="1">
        <v>0</v>
      </c>
      <c r="M479" s="1">
        <v>0</v>
      </c>
      <c r="N479" s="224">
        <v>0</v>
      </c>
      <c r="P479" s="6" t="s">
        <v>20</v>
      </c>
      <c r="Q479" s="1">
        <v>0</v>
      </c>
      <c r="R479" s="1">
        <v>0</v>
      </c>
      <c r="S479" s="224">
        <v>0</v>
      </c>
      <c r="U479" s="16" t="s">
        <v>20</v>
      </c>
      <c r="V479" s="2">
        <v>0</v>
      </c>
      <c r="W479" s="2">
        <v>0</v>
      </c>
      <c r="X479" s="7">
        <v>0</v>
      </c>
      <c r="Z479" s="16" t="s">
        <v>20</v>
      </c>
      <c r="AA479" s="27">
        <v>0</v>
      </c>
      <c r="AB479" s="28">
        <v>0</v>
      </c>
      <c r="AC479" s="17">
        <v>0</v>
      </c>
    </row>
    <row r="480" spans="1:29" x14ac:dyDescent="0.35">
      <c r="A480" s="13"/>
      <c r="B480" s="225"/>
      <c r="C480" s="164"/>
      <c r="D480" s="223"/>
      <c r="F480" s="13"/>
      <c r="G480" s="225"/>
      <c r="H480" s="164"/>
      <c r="I480" s="223"/>
      <c r="K480" s="13"/>
      <c r="L480" s="225"/>
      <c r="M480" s="164"/>
      <c r="N480" s="223"/>
      <c r="P480" s="13"/>
      <c r="Q480" s="225"/>
      <c r="R480" s="164"/>
      <c r="S480" s="223"/>
      <c r="V480" s="163"/>
      <c r="W480" s="164"/>
      <c r="X480" s="163"/>
      <c r="AA480" s="1"/>
      <c r="AB480" s="15"/>
      <c r="AC480" s="2"/>
    </row>
    <row r="481" spans="1:29" x14ac:dyDescent="0.35">
      <c r="B481" s="1"/>
      <c r="C481" s="15"/>
      <c r="D481" s="12"/>
      <c r="G481" s="1"/>
      <c r="H481" s="15"/>
      <c r="I481" s="12"/>
      <c r="L481" s="1"/>
      <c r="M481" s="15"/>
      <c r="N481" s="12"/>
      <c r="Q481" s="1"/>
      <c r="R481" s="15"/>
      <c r="S481" s="12"/>
      <c r="V481" s="2"/>
      <c r="W481" s="15"/>
      <c r="X481" s="2"/>
      <c r="AC481" s="2"/>
    </row>
    <row r="482" spans="1:29" x14ac:dyDescent="0.35">
      <c r="B482" s="1"/>
      <c r="C482" s="15"/>
      <c r="D482" s="12"/>
      <c r="G482" s="1"/>
      <c r="H482" s="15"/>
      <c r="I482" s="12"/>
      <c r="L482" s="1"/>
      <c r="M482" s="15"/>
      <c r="N482" s="12"/>
      <c r="Q482" s="1"/>
      <c r="R482" s="15"/>
      <c r="S482" s="12"/>
      <c r="V482" s="2"/>
      <c r="W482" s="15"/>
      <c r="X482" s="2"/>
      <c r="AC482" s="2"/>
    </row>
    <row r="483" spans="1:29" x14ac:dyDescent="0.35">
      <c r="A483" t="s">
        <v>0</v>
      </c>
      <c r="B483" s="1">
        <v>0</v>
      </c>
      <c r="C483" s="1">
        <v>21478646</v>
      </c>
      <c r="D483" s="2">
        <v>21478646</v>
      </c>
      <c r="F483" t="s">
        <v>0</v>
      </c>
      <c r="G483" s="1">
        <v>0</v>
      </c>
      <c r="H483" s="1">
        <v>5893362</v>
      </c>
      <c r="I483" s="2">
        <v>5893362</v>
      </c>
      <c r="K483" t="s">
        <v>0</v>
      </c>
      <c r="L483" s="1">
        <v>0</v>
      </c>
      <c r="M483" s="1">
        <v>4726466</v>
      </c>
      <c r="N483" s="2">
        <v>4726466</v>
      </c>
      <c r="P483" t="s">
        <v>0</v>
      </c>
      <c r="Q483" s="1">
        <v>0</v>
      </c>
      <c r="R483" s="1">
        <v>10619828</v>
      </c>
      <c r="S483" s="2">
        <v>10619828</v>
      </c>
      <c r="U483" t="s">
        <v>0</v>
      </c>
      <c r="V483" s="2">
        <v>0</v>
      </c>
      <c r="W483" s="2">
        <v>5619914</v>
      </c>
      <c r="X483" s="2">
        <v>5619914</v>
      </c>
      <c r="Z483" t="s">
        <v>0</v>
      </c>
      <c r="AA483" s="1">
        <v>0</v>
      </c>
      <c r="AB483" s="1">
        <v>5238904</v>
      </c>
      <c r="AC483" s="2">
        <v>5238904</v>
      </c>
    </row>
    <row r="484" spans="1:29" x14ac:dyDescent="0.35">
      <c r="A484" t="s">
        <v>2</v>
      </c>
      <c r="B484" s="1">
        <v>0</v>
      </c>
      <c r="C484" s="1">
        <v>-14507161.530117329</v>
      </c>
      <c r="D484" s="2">
        <v>-14507161.530117329</v>
      </c>
      <c r="F484" t="s">
        <v>2</v>
      </c>
      <c r="G484" s="1">
        <v>0</v>
      </c>
      <c r="H484" s="1">
        <v>-3855806.4131103987</v>
      </c>
      <c r="I484" s="2">
        <v>-3855806.4131103987</v>
      </c>
      <c r="K484" t="s">
        <v>2</v>
      </c>
      <c r="L484" s="1">
        <v>0</v>
      </c>
      <c r="M484" s="1">
        <v>-3328443.2961475076</v>
      </c>
      <c r="N484" s="2">
        <v>-3328443.2961475076</v>
      </c>
      <c r="P484" t="s">
        <v>2</v>
      </c>
      <c r="Q484" s="1">
        <v>0</v>
      </c>
      <c r="R484" s="1">
        <v>-7184249.7092579063</v>
      </c>
      <c r="S484" s="2">
        <v>-7184249.7092579063</v>
      </c>
      <c r="U484" t="s">
        <v>2</v>
      </c>
      <c r="V484" s="2">
        <v>0</v>
      </c>
      <c r="W484" s="2">
        <v>-2962840.9079428576</v>
      </c>
      <c r="X484" s="2">
        <v>-2962840.9079428576</v>
      </c>
      <c r="Z484" t="s">
        <v>2</v>
      </c>
      <c r="AA484" s="1">
        <v>0</v>
      </c>
      <c r="AB484" s="1">
        <v>-4360070.9129165653</v>
      </c>
      <c r="AC484" s="2">
        <v>-4360070.9129165653</v>
      </c>
    </row>
    <row r="485" spans="1:29" x14ac:dyDescent="0.35">
      <c r="A485" s="19" t="s">
        <v>21</v>
      </c>
      <c r="B485" s="20">
        <v>0</v>
      </c>
      <c r="C485" s="20">
        <v>6971484.4698826708</v>
      </c>
      <c r="D485" s="20">
        <v>6971484.4698826708</v>
      </c>
      <c r="F485" s="19" t="s">
        <v>21</v>
      </c>
      <c r="G485" s="20">
        <v>0</v>
      </c>
      <c r="H485" s="20">
        <v>2037555.5868896013</v>
      </c>
      <c r="I485" s="20">
        <v>2037555.5868896013</v>
      </c>
      <c r="K485" s="19" t="s">
        <v>21</v>
      </c>
      <c r="L485" s="20">
        <v>0</v>
      </c>
      <c r="M485" s="20">
        <v>1398022.7038524924</v>
      </c>
      <c r="N485" s="20">
        <v>1398022.7038524924</v>
      </c>
      <c r="P485" s="19" t="s">
        <v>21</v>
      </c>
      <c r="Q485" s="20">
        <v>0</v>
      </c>
      <c r="R485" s="20">
        <v>3435578.2907420937</v>
      </c>
      <c r="S485" s="20">
        <v>3435578.2907420937</v>
      </c>
      <c r="U485" s="19" t="s">
        <v>21</v>
      </c>
      <c r="V485" s="20">
        <v>0</v>
      </c>
      <c r="W485" s="20">
        <v>2657073.0920571424</v>
      </c>
      <c r="X485" s="20">
        <v>2657073.0920571424</v>
      </c>
      <c r="Z485" s="19" t="s">
        <v>21</v>
      </c>
      <c r="AA485" s="20">
        <v>0</v>
      </c>
      <c r="AB485" s="20">
        <v>878833.08708343469</v>
      </c>
      <c r="AC485" s="20">
        <v>878833.08708343469</v>
      </c>
    </row>
    <row r="486" spans="1:29" x14ac:dyDescent="0.35">
      <c r="B486" s="2"/>
      <c r="C486" s="15"/>
      <c r="D486" s="12"/>
      <c r="G486" s="2"/>
      <c r="H486" s="15"/>
      <c r="I486" s="12"/>
      <c r="L486" s="2"/>
      <c r="M486" s="15"/>
      <c r="N486" s="12"/>
      <c r="Q486" s="2"/>
      <c r="R486" s="15"/>
      <c r="S486" s="12"/>
      <c r="V486" s="2"/>
      <c r="W486" s="15"/>
      <c r="X486" s="2"/>
      <c r="AA486" s="2"/>
      <c r="AB486" s="15"/>
      <c r="AC486" s="2"/>
    </row>
    <row r="487" spans="1:29" x14ac:dyDescent="0.35">
      <c r="B487" s="2"/>
      <c r="C487" s="15"/>
      <c r="D487" s="12"/>
      <c r="G487" s="2"/>
      <c r="H487" s="15"/>
      <c r="I487" s="12"/>
      <c r="L487" s="2"/>
      <c r="M487" s="15"/>
      <c r="N487" s="12"/>
      <c r="Q487" s="2"/>
      <c r="R487" s="15"/>
      <c r="S487" s="12"/>
      <c r="V487" s="2"/>
      <c r="W487" s="15"/>
      <c r="X487" s="2"/>
      <c r="AA487" s="2"/>
      <c r="AB487" s="15"/>
      <c r="AC487" s="2"/>
    </row>
    <row r="488" spans="1:29" x14ac:dyDescent="0.35">
      <c r="A488" t="s">
        <v>24</v>
      </c>
      <c r="B488" s="1">
        <v>0</v>
      </c>
      <c r="C488" s="1">
        <v>0</v>
      </c>
      <c r="D488" s="2">
        <v>0</v>
      </c>
      <c r="F488" t="s">
        <v>24</v>
      </c>
      <c r="G488" s="1">
        <v>0</v>
      </c>
      <c r="H488" s="1">
        <v>0</v>
      </c>
      <c r="I488" s="2">
        <v>0</v>
      </c>
      <c r="K488" t="s">
        <v>24</v>
      </c>
      <c r="L488" s="1">
        <v>0</v>
      </c>
      <c r="M488" s="1">
        <v>0</v>
      </c>
      <c r="N488" s="2">
        <v>0</v>
      </c>
      <c r="P488" t="s">
        <v>24</v>
      </c>
      <c r="Q488" s="1">
        <v>0</v>
      </c>
      <c r="R488" s="1">
        <v>0</v>
      </c>
      <c r="S488" s="2">
        <v>0</v>
      </c>
      <c r="U488" t="s">
        <v>24</v>
      </c>
      <c r="V488" s="2">
        <v>0</v>
      </c>
      <c r="W488" s="2">
        <v>0</v>
      </c>
      <c r="X488" s="2">
        <v>0</v>
      </c>
      <c r="Z488" t="s">
        <v>24</v>
      </c>
      <c r="AA488" s="1">
        <v>0</v>
      </c>
      <c r="AB488" s="1">
        <v>0</v>
      </c>
      <c r="AC488" s="2">
        <v>0</v>
      </c>
    </row>
    <row r="489" spans="1:29" x14ac:dyDescent="0.35">
      <c r="A489" t="s">
        <v>25</v>
      </c>
      <c r="B489" s="1">
        <v>0</v>
      </c>
      <c r="C489" s="1">
        <v>0</v>
      </c>
      <c r="D489" s="2">
        <v>0</v>
      </c>
      <c r="F489" t="s">
        <v>25</v>
      </c>
      <c r="G489" s="1">
        <v>0</v>
      </c>
      <c r="H489" s="1">
        <v>0</v>
      </c>
      <c r="I489" s="2">
        <v>0</v>
      </c>
      <c r="K489" t="s">
        <v>25</v>
      </c>
      <c r="L489" s="1">
        <v>0</v>
      </c>
      <c r="M489" s="1">
        <v>0</v>
      </c>
      <c r="N489" s="2">
        <v>0</v>
      </c>
      <c r="P489" t="s">
        <v>25</v>
      </c>
      <c r="Q489" s="1">
        <v>0</v>
      </c>
      <c r="R489" s="1">
        <v>0</v>
      </c>
      <c r="S489" s="2">
        <v>0</v>
      </c>
      <c r="U489" t="s">
        <v>25</v>
      </c>
      <c r="V489" s="2">
        <v>0</v>
      </c>
      <c r="W489" s="2">
        <v>0</v>
      </c>
      <c r="X489" s="2">
        <v>0</v>
      </c>
      <c r="Z489" t="s">
        <v>25</v>
      </c>
      <c r="AA489" s="1">
        <v>0</v>
      </c>
      <c r="AB489" s="1">
        <v>0</v>
      </c>
      <c r="AC489" s="2">
        <v>0</v>
      </c>
    </row>
    <row r="490" spans="1:29" x14ac:dyDescent="0.35">
      <c r="A490" t="s">
        <v>26</v>
      </c>
      <c r="B490" s="1">
        <v>0</v>
      </c>
      <c r="C490" s="1">
        <v>0</v>
      </c>
      <c r="D490" s="2">
        <v>0</v>
      </c>
      <c r="F490" t="s">
        <v>26</v>
      </c>
      <c r="G490" s="1">
        <v>0</v>
      </c>
      <c r="H490" s="1">
        <v>0</v>
      </c>
      <c r="I490" s="2">
        <v>0</v>
      </c>
      <c r="K490" t="s">
        <v>26</v>
      </c>
      <c r="L490" s="1">
        <v>0</v>
      </c>
      <c r="M490" s="1">
        <v>0</v>
      </c>
      <c r="N490" s="2">
        <v>0</v>
      </c>
      <c r="P490" t="s">
        <v>26</v>
      </c>
      <c r="Q490" s="1">
        <v>0</v>
      </c>
      <c r="R490" s="1">
        <v>0</v>
      </c>
      <c r="S490" s="2">
        <v>0</v>
      </c>
      <c r="U490" t="s">
        <v>26</v>
      </c>
      <c r="V490" s="2">
        <v>0</v>
      </c>
      <c r="W490" s="2">
        <v>0</v>
      </c>
      <c r="X490" s="2">
        <v>0</v>
      </c>
      <c r="Z490" t="s">
        <v>26</v>
      </c>
      <c r="AA490" s="1">
        <v>0</v>
      </c>
      <c r="AB490" s="1">
        <v>0</v>
      </c>
      <c r="AC490" s="2">
        <v>0</v>
      </c>
    </row>
    <row r="491" spans="1:29" x14ac:dyDescent="0.35">
      <c r="A491" s="19" t="s">
        <v>105</v>
      </c>
      <c r="B491" s="20">
        <v>0</v>
      </c>
      <c r="C491" s="20">
        <v>0</v>
      </c>
      <c r="D491" s="20">
        <v>0</v>
      </c>
      <c r="F491" s="19" t="s">
        <v>105</v>
      </c>
      <c r="G491" s="20">
        <v>0</v>
      </c>
      <c r="H491" s="20">
        <v>0</v>
      </c>
      <c r="I491" s="20">
        <v>0</v>
      </c>
      <c r="K491" s="19" t="s">
        <v>105</v>
      </c>
      <c r="L491" s="20">
        <v>0</v>
      </c>
      <c r="M491" s="20">
        <v>0</v>
      </c>
      <c r="N491" s="20">
        <v>0</v>
      </c>
      <c r="P491" s="19" t="s">
        <v>105</v>
      </c>
      <c r="Q491" s="20">
        <v>0</v>
      </c>
      <c r="R491" s="20">
        <v>0</v>
      </c>
      <c r="S491" s="20">
        <v>0</v>
      </c>
      <c r="U491" s="19" t="s">
        <v>105</v>
      </c>
      <c r="V491" s="20">
        <v>0</v>
      </c>
      <c r="W491" s="20">
        <v>0</v>
      </c>
      <c r="X491" s="20">
        <v>0</v>
      </c>
      <c r="Z491" s="19" t="s">
        <v>159</v>
      </c>
      <c r="AA491" s="20">
        <v>0</v>
      </c>
      <c r="AB491" s="20">
        <v>0</v>
      </c>
      <c r="AC491" s="20">
        <v>0</v>
      </c>
    </row>
    <row r="492" spans="1:29" x14ac:dyDescent="0.35">
      <c r="B492" s="2"/>
      <c r="C492" s="15"/>
      <c r="D492" s="12"/>
      <c r="G492" s="2"/>
      <c r="H492" s="15"/>
      <c r="I492" s="12"/>
      <c r="L492" s="2"/>
      <c r="M492" s="15"/>
      <c r="N492" s="12"/>
      <c r="Q492" s="2"/>
      <c r="R492" s="15"/>
      <c r="S492" s="12"/>
      <c r="V492" s="2"/>
      <c r="W492" s="15"/>
      <c r="X492" s="2"/>
      <c r="AA492" s="2"/>
      <c r="AB492" s="15"/>
      <c r="AC492" s="2"/>
    </row>
    <row r="493" spans="1:29" x14ac:dyDescent="0.35">
      <c r="B493" s="2"/>
      <c r="C493" s="15"/>
      <c r="D493" s="12"/>
      <c r="G493" s="2"/>
      <c r="H493" s="15"/>
      <c r="I493" s="12"/>
      <c r="L493" s="2"/>
      <c r="M493" s="15"/>
      <c r="N493" s="12"/>
      <c r="Q493" s="2"/>
      <c r="R493" s="15"/>
      <c r="S493" s="12"/>
      <c r="V493" s="2"/>
      <c r="W493" s="15"/>
      <c r="X493" s="2"/>
      <c r="AA493" s="2"/>
      <c r="AB493" s="15"/>
      <c r="AC493" s="2"/>
    </row>
    <row r="494" spans="1:29" x14ac:dyDescent="0.35">
      <c r="A494" t="s">
        <v>27</v>
      </c>
      <c r="B494" s="1">
        <v>0</v>
      </c>
      <c r="C494" s="1">
        <v>0</v>
      </c>
      <c r="D494" s="2">
        <v>0</v>
      </c>
      <c r="F494" t="s">
        <v>27</v>
      </c>
      <c r="G494" s="1">
        <v>0</v>
      </c>
      <c r="H494" s="1">
        <v>0</v>
      </c>
      <c r="I494" s="2">
        <v>0</v>
      </c>
      <c r="K494" t="s">
        <v>27</v>
      </c>
      <c r="L494" s="1">
        <v>0</v>
      </c>
      <c r="M494" s="1">
        <v>0</v>
      </c>
      <c r="N494" s="2">
        <v>0</v>
      </c>
      <c r="P494" t="s">
        <v>27</v>
      </c>
      <c r="Q494" s="1">
        <v>0</v>
      </c>
      <c r="R494" s="1">
        <v>0</v>
      </c>
      <c r="S494" s="2">
        <v>0</v>
      </c>
      <c r="U494" t="s">
        <v>27</v>
      </c>
      <c r="V494" s="2">
        <v>0</v>
      </c>
      <c r="W494" s="2">
        <v>0</v>
      </c>
      <c r="X494" s="2">
        <v>0</v>
      </c>
      <c r="Z494" t="s">
        <v>27</v>
      </c>
      <c r="AA494" s="1">
        <v>0</v>
      </c>
      <c r="AB494" s="1">
        <v>0</v>
      </c>
      <c r="AC494" s="2">
        <v>0</v>
      </c>
    </row>
    <row r="495" spans="1:29" x14ac:dyDescent="0.35">
      <c r="A495" t="s">
        <v>28</v>
      </c>
      <c r="B495" s="1">
        <v>0</v>
      </c>
      <c r="C495" s="1">
        <v>0</v>
      </c>
      <c r="D495" s="2">
        <v>0</v>
      </c>
      <c r="F495" t="s">
        <v>28</v>
      </c>
      <c r="G495" s="1">
        <v>0</v>
      </c>
      <c r="H495" s="1">
        <v>0</v>
      </c>
      <c r="I495" s="2">
        <v>0</v>
      </c>
      <c r="K495" t="s">
        <v>28</v>
      </c>
      <c r="L495" s="1">
        <v>0</v>
      </c>
      <c r="M495" s="1">
        <v>0</v>
      </c>
      <c r="N495" s="2">
        <v>0</v>
      </c>
      <c r="P495" t="s">
        <v>28</v>
      </c>
      <c r="Q495" s="1">
        <v>0</v>
      </c>
      <c r="R495" s="1">
        <v>0</v>
      </c>
      <c r="S495" s="2">
        <v>0</v>
      </c>
      <c r="U495" t="s">
        <v>28</v>
      </c>
      <c r="V495" s="2">
        <v>0</v>
      </c>
      <c r="W495" s="2">
        <v>0</v>
      </c>
      <c r="X495" s="2">
        <v>0</v>
      </c>
      <c r="Z495" t="s">
        <v>28</v>
      </c>
      <c r="AA495" s="1">
        <v>0</v>
      </c>
      <c r="AB495" s="1">
        <v>0</v>
      </c>
      <c r="AC495" s="2">
        <v>0</v>
      </c>
    </row>
    <row r="496" spans="1:29" x14ac:dyDescent="0.35">
      <c r="A496" t="s">
        <v>29</v>
      </c>
      <c r="B496" s="1">
        <v>0</v>
      </c>
      <c r="C496" s="1">
        <v>0</v>
      </c>
      <c r="D496" s="2">
        <v>0</v>
      </c>
      <c r="F496" t="s">
        <v>29</v>
      </c>
      <c r="G496" s="1">
        <v>0</v>
      </c>
      <c r="H496" s="1">
        <v>0</v>
      </c>
      <c r="I496" s="2">
        <v>0</v>
      </c>
      <c r="K496" t="s">
        <v>29</v>
      </c>
      <c r="L496" s="1">
        <v>0</v>
      </c>
      <c r="M496" s="1">
        <v>0</v>
      </c>
      <c r="N496" s="2">
        <v>0</v>
      </c>
      <c r="P496" t="s">
        <v>29</v>
      </c>
      <c r="Q496" s="1">
        <v>0</v>
      </c>
      <c r="R496" s="1">
        <v>0</v>
      </c>
      <c r="S496" s="2">
        <v>0</v>
      </c>
      <c r="U496" t="s">
        <v>29</v>
      </c>
      <c r="V496" s="2">
        <v>0</v>
      </c>
      <c r="W496" s="2">
        <v>0</v>
      </c>
      <c r="X496" s="2">
        <v>0</v>
      </c>
      <c r="Z496" t="s">
        <v>29</v>
      </c>
      <c r="AA496" s="1">
        <v>0</v>
      </c>
      <c r="AB496" s="1">
        <v>0</v>
      </c>
      <c r="AC496" s="2">
        <v>0</v>
      </c>
    </row>
    <row r="497" spans="1:29" x14ac:dyDescent="0.35">
      <c r="A497" t="s">
        <v>30</v>
      </c>
      <c r="B497" s="1">
        <v>0</v>
      </c>
      <c r="C497" s="1">
        <v>0</v>
      </c>
      <c r="D497" s="2">
        <v>0</v>
      </c>
      <c r="F497" t="s">
        <v>30</v>
      </c>
      <c r="G497" s="1">
        <v>0</v>
      </c>
      <c r="H497" s="1">
        <v>0</v>
      </c>
      <c r="I497" s="2">
        <v>0</v>
      </c>
      <c r="K497" t="s">
        <v>30</v>
      </c>
      <c r="L497" s="1">
        <v>0</v>
      </c>
      <c r="M497" s="1">
        <v>0</v>
      </c>
      <c r="N497" s="2">
        <v>0</v>
      </c>
      <c r="P497" t="s">
        <v>30</v>
      </c>
      <c r="Q497" s="1">
        <v>0</v>
      </c>
      <c r="R497" s="1">
        <v>0</v>
      </c>
      <c r="S497" s="2">
        <v>0</v>
      </c>
      <c r="U497" t="s">
        <v>30</v>
      </c>
      <c r="V497" s="2">
        <v>0</v>
      </c>
      <c r="W497" s="2">
        <v>0</v>
      </c>
      <c r="X497" s="2">
        <v>0</v>
      </c>
      <c r="Z497" t="s">
        <v>30</v>
      </c>
      <c r="AA497" s="1">
        <v>0</v>
      </c>
      <c r="AB497" s="1">
        <v>0</v>
      </c>
      <c r="AC497" s="2">
        <v>0</v>
      </c>
    </row>
    <row r="498" spans="1:29" x14ac:dyDescent="0.35">
      <c r="A498" s="19" t="s">
        <v>93</v>
      </c>
      <c r="B498" s="20">
        <v>0</v>
      </c>
      <c r="C498" s="20">
        <v>0</v>
      </c>
      <c r="D498" s="20">
        <v>0</v>
      </c>
      <c r="F498" s="19" t="s">
        <v>93</v>
      </c>
      <c r="G498" s="20">
        <v>0</v>
      </c>
      <c r="H498" s="20">
        <v>0</v>
      </c>
      <c r="I498" s="20">
        <v>0</v>
      </c>
      <c r="K498" s="19" t="s">
        <v>93</v>
      </c>
      <c r="L498" s="20">
        <v>0</v>
      </c>
      <c r="M498" s="20">
        <v>0</v>
      </c>
      <c r="N498" s="20">
        <v>0</v>
      </c>
      <c r="P498" s="19" t="s">
        <v>93</v>
      </c>
      <c r="Q498" s="20">
        <v>0</v>
      </c>
      <c r="R498" s="20">
        <v>0</v>
      </c>
      <c r="S498" s="20">
        <v>0</v>
      </c>
      <c r="U498" s="19" t="s">
        <v>93</v>
      </c>
      <c r="V498" s="20">
        <v>0</v>
      </c>
      <c r="W498" s="20">
        <v>0</v>
      </c>
      <c r="X498" s="20">
        <v>0</v>
      </c>
      <c r="Z498" s="19" t="s">
        <v>93</v>
      </c>
      <c r="AA498" s="20">
        <v>0</v>
      </c>
      <c r="AB498" s="20">
        <v>0</v>
      </c>
      <c r="AC498" s="20">
        <v>0</v>
      </c>
    </row>
    <row r="499" spans="1:29" x14ac:dyDescent="0.35">
      <c r="B499" s="2"/>
      <c r="C499" s="15"/>
      <c r="D499" s="12"/>
      <c r="G499" s="2"/>
      <c r="H499" s="15"/>
      <c r="I499" s="12"/>
      <c r="L499" s="2"/>
      <c r="M499" s="15"/>
      <c r="N499" s="12"/>
      <c r="Q499" s="2"/>
      <c r="R499" s="15"/>
      <c r="S499" s="12"/>
      <c r="V499" s="2"/>
      <c r="W499" s="15"/>
      <c r="X499" s="2"/>
      <c r="AA499" s="2"/>
      <c r="AB499" s="15"/>
      <c r="AC499" s="2"/>
    </row>
    <row r="500" spans="1:29" x14ac:dyDescent="0.35">
      <c r="B500" s="2"/>
      <c r="C500" s="15"/>
      <c r="D500" s="12"/>
      <c r="G500" s="2"/>
      <c r="H500" s="15"/>
      <c r="I500" s="12"/>
      <c r="L500" s="2"/>
      <c r="M500" s="15"/>
      <c r="N500" s="12"/>
      <c r="Q500" s="2"/>
      <c r="R500" s="15"/>
      <c r="S500" s="12"/>
      <c r="V500" s="2"/>
      <c r="W500" s="15"/>
      <c r="X500" s="2"/>
      <c r="AA500" s="2"/>
      <c r="AB500" s="15"/>
      <c r="AC500" s="2"/>
    </row>
    <row r="501" spans="1:29" x14ac:dyDescent="0.35">
      <c r="A501" t="s">
        <v>92</v>
      </c>
      <c r="B501" s="1">
        <v>0</v>
      </c>
      <c r="C501" s="1">
        <v>0</v>
      </c>
      <c r="D501" s="2">
        <v>0</v>
      </c>
      <c r="F501" t="s">
        <v>92</v>
      </c>
      <c r="G501" s="1">
        <v>0</v>
      </c>
      <c r="H501" s="1">
        <v>0</v>
      </c>
      <c r="I501" s="2">
        <v>0</v>
      </c>
      <c r="K501" t="s">
        <v>92</v>
      </c>
      <c r="L501" s="1">
        <v>0</v>
      </c>
      <c r="M501" s="1">
        <v>0</v>
      </c>
      <c r="N501" s="2">
        <v>0</v>
      </c>
      <c r="P501" t="s">
        <v>92</v>
      </c>
      <c r="Q501" s="1">
        <v>0</v>
      </c>
      <c r="R501" s="1">
        <v>0</v>
      </c>
      <c r="S501" s="2">
        <v>0</v>
      </c>
      <c r="U501" t="s">
        <v>92</v>
      </c>
      <c r="V501" s="2">
        <v>0</v>
      </c>
      <c r="W501" s="2">
        <v>0</v>
      </c>
      <c r="X501" s="2">
        <v>0</v>
      </c>
      <c r="Z501" s="16" t="s">
        <v>92</v>
      </c>
      <c r="AA501" s="27">
        <v>0</v>
      </c>
      <c r="AB501" s="28">
        <v>0</v>
      </c>
      <c r="AC501" s="17">
        <v>0</v>
      </c>
    </row>
    <row r="502" spans="1:29" x14ac:dyDescent="0.35">
      <c r="A502" s="13"/>
      <c r="B502" s="163"/>
      <c r="C502" s="164"/>
      <c r="D502" s="223"/>
      <c r="F502" s="13"/>
      <c r="G502" s="163"/>
      <c r="H502" s="164"/>
      <c r="I502" s="223"/>
      <c r="K502" s="13"/>
      <c r="L502" s="163"/>
      <c r="M502" s="164"/>
      <c r="N502" s="223"/>
      <c r="P502" s="13"/>
      <c r="Q502" s="163"/>
      <c r="R502" s="164"/>
      <c r="S502" s="223"/>
      <c r="V502" s="2"/>
      <c r="W502" s="15"/>
      <c r="X502" s="2"/>
      <c r="AA502" s="2"/>
      <c r="AB502" s="15"/>
      <c r="AC502" s="2"/>
    </row>
    <row r="503" spans="1:29" x14ac:dyDescent="0.35">
      <c r="B503" s="2"/>
      <c r="C503" s="15"/>
      <c r="D503" s="12"/>
      <c r="G503" s="2"/>
      <c r="H503" s="15"/>
      <c r="I503" s="12"/>
      <c r="L503" s="2"/>
      <c r="M503" s="15"/>
      <c r="N503" s="12"/>
      <c r="Q503" s="2"/>
      <c r="R503" s="15"/>
      <c r="S503" s="12"/>
      <c r="V503" s="2"/>
      <c r="W503" s="15"/>
      <c r="X503" s="2"/>
      <c r="AC503" s="2"/>
    </row>
    <row r="504" spans="1:29" x14ac:dyDescent="0.35">
      <c r="B504" s="2"/>
      <c r="C504" s="15"/>
      <c r="D504" s="12"/>
      <c r="G504" s="2"/>
      <c r="H504" s="15"/>
      <c r="I504" s="12"/>
      <c r="L504" s="2"/>
      <c r="M504" s="15"/>
      <c r="N504" s="12"/>
      <c r="Q504" s="2"/>
      <c r="R504" s="15"/>
      <c r="S504" s="12"/>
      <c r="V504" s="2"/>
      <c r="W504" s="15"/>
      <c r="X504" s="2"/>
      <c r="AC504" s="2"/>
    </row>
    <row r="505" spans="1:29" x14ac:dyDescent="0.35">
      <c r="A505" t="s">
        <v>31</v>
      </c>
      <c r="B505" s="1">
        <v>0</v>
      </c>
      <c r="C505" s="1">
        <v>0</v>
      </c>
      <c r="D505" s="2">
        <v>0</v>
      </c>
      <c r="F505" t="s">
        <v>31</v>
      </c>
      <c r="G505" s="1">
        <v>0</v>
      </c>
      <c r="H505" s="1">
        <v>0</v>
      </c>
      <c r="I505" s="2">
        <v>0</v>
      </c>
      <c r="K505" t="s">
        <v>31</v>
      </c>
      <c r="L505" s="1">
        <v>0</v>
      </c>
      <c r="M505" s="1">
        <v>0</v>
      </c>
      <c r="N505" s="2">
        <v>0</v>
      </c>
      <c r="P505" t="s">
        <v>31</v>
      </c>
      <c r="Q505" s="1">
        <v>0</v>
      </c>
      <c r="R505" s="1">
        <v>0</v>
      </c>
      <c r="S505" s="2">
        <v>0</v>
      </c>
      <c r="U505" t="s">
        <v>31</v>
      </c>
      <c r="V505" s="2">
        <v>0</v>
      </c>
      <c r="W505" s="2">
        <v>0</v>
      </c>
      <c r="X505" s="2">
        <v>0</v>
      </c>
      <c r="Z505" t="s">
        <v>31</v>
      </c>
      <c r="AA505" s="1">
        <v>0</v>
      </c>
      <c r="AB505" s="1">
        <v>0</v>
      </c>
      <c r="AC505" s="2">
        <v>0</v>
      </c>
    </row>
    <row r="506" spans="1:29" x14ac:dyDescent="0.35">
      <c r="A506" t="s">
        <v>32</v>
      </c>
      <c r="B506" s="1">
        <v>0</v>
      </c>
      <c r="C506" s="1">
        <v>0</v>
      </c>
      <c r="D506" s="2">
        <v>0</v>
      </c>
      <c r="F506" t="s">
        <v>32</v>
      </c>
      <c r="G506" s="1">
        <v>0</v>
      </c>
      <c r="H506" s="1">
        <v>0</v>
      </c>
      <c r="I506" s="2">
        <v>0</v>
      </c>
      <c r="K506" t="s">
        <v>32</v>
      </c>
      <c r="L506" s="1">
        <v>0</v>
      </c>
      <c r="M506" s="1">
        <v>0</v>
      </c>
      <c r="N506" s="2">
        <v>0</v>
      </c>
      <c r="P506" t="s">
        <v>32</v>
      </c>
      <c r="Q506" s="1">
        <v>0</v>
      </c>
      <c r="R506" s="1">
        <v>0</v>
      </c>
      <c r="S506" s="2">
        <v>0</v>
      </c>
      <c r="U506" t="s">
        <v>32</v>
      </c>
      <c r="V506" s="2">
        <v>0</v>
      </c>
      <c r="W506" s="2">
        <v>0</v>
      </c>
      <c r="X506" s="2">
        <v>0</v>
      </c>
      <c r="Z506" t="s">
        <v>32</v>
      </c>
      <c r="AA506" s="1">
        <v>0</v>
      </c>
      <c r="AB506" s="1">
        <v>0</v>
      </c>
      <c r="AC506" s="2">
        <v>0</v>
      </c>
    </row>
    <row r="507" spans="1:29" x14ac:dyDescent="0.35">
      <c r="A507" s="19" t="s">
        <v>33</v>
      </c>
      <c r="B507" s="20">
        <v>0</v>
      </c>
      <c r="C507" s="20">
        <v>0</v>
      </c>
      <c r="D507" s="20">
        <v>0</v>
      </c>
      <c r="F507" s="19" t="s">
        <v>33</v>
      </c>
      <c r="G507" s="20">
        <v>0</v>
      </c>
      <c r="H507" s="20">
        <v>0</v>
      </c>
      <c r="I507" s="20">
        <v>0</v>
      </c>
      <c r="K507" s="19" t="s">
        <v>33</v>
      </c>
      <c r="L507" s="20">
        <v>0</v>
      </c>
      <c r="M507" s="20">
        <v>0</v>
      </c>
      <c r="N507" s="20">
        <v>0</v>
      </c>
      <c r="P507" s="19" t="s">
        <v>33</v>
      </c>
      <c r="Q507" s="20">
        <v>0</v>
      </c>
      <c r="R507" s="20">
        <v>0</v>
      </c>
      <c r="S507" s="20">
        <v>0</v>
      </c>
      <c r="U507" s="19" t="s">
        <v>33</v>
      </c>
      <c r="V507" s="20">
        <v>0</v>
      </c>
      <c r="W507" s="20">
        <v>0</v>
      </c>
      <c r="X507" s="20">
        <v>0</v>
      </c>
      <c r="Z507" s="25" t="s">
        <v>33</v>
      </c>
      <c r="AA507" s="20">
        <v>0</v>
      </c>
      <c r="AB507" s="20">
        <v>0</v>
      </c>
      <c r="AC507" s="20">
        <v>0</v>
      </c>
    </row>
    <row r="508" spans="1:29" x14ac:dyDescent="0.35">
      <c r="B508" s="2"/>
      <c r="C508" s="15"/>
      <c r="D508" s="12"/>
      <c r="G508" s="2"/>
      <c r="H508" s="15"/>
      <c r="I508" s="12"/>
      <c r="L508" s="2"/>
      <c r="M508" s="15"/>
      <c r="N508" s="12"/>
      <c r="Q508" s="2"/>
      <c r="R508" s="15"/>
      <c r="S508" s="12"/>
      <c r="V508" s="2"/>
      <c r="W508" s="15"/>
      <c r="X508" s="2"/>
      <c r="AA508" s="2"/>
      <c r="AB508" s="15"/>
      <c r="AC508" s="2"/>
    </row>
    <row r="509" spans="1:29" x14ac:dyDescent="0.35">
      <c r="B509" s="2"/>
      <c r="C509" s="15"/>
      <c r="D509" s="12"/>
      <c r="G509" s="2"/>
      <c r="H509" s="15"/>
      <c r="I509" s="12"/>
      <c r="L509" s="2"/>
      <c r="M509" s="15"/>
      <c r="N509" s="12"/>
      <c r="Q509" s="2"/>
      <c r="R509" s="15"/>
      <c r="S509" s="12"/>
      <c r="V509" s="2"/>
      <c r="W509" s="15"/>
      <c r="X509" s="2"/>
      <c r="AA509" s="2"/>
      <c r="AB509" s="15"/>
      <c r="AC509" s="2"/>
    </row>
    <row r="510" spans="1:29" x14ac:dyDescent="0.35">
      <c r="A510" t="s">
        <v>35</v>
      </c>
      <c r="B510" s="1">
        <v>0</v>
      </c>
      <c r="C510" s="1">
        <v>108825827.2</v>
      </c>
      <c r="D510" s="2">
        <v>108825827.2</v>
      </c>
      <c r="F510" t="s">
        <v>35</v>
      </c>
      <c r="G510" s="1">
        <v>0</v>
      </c>
      <c r="H510" s="1">
        <v>39672004.32</v>
      </c>
      <c r="I510" s="2">
        <v>39672004.32</v>
      </c>
      <c r="K510" t="s">
        <v>35</v>
      </c>
      <c r="L510" s="1">
        <v>0</v>
      </c>
      <c r="M510" s="1">
        <v>22857861.880000003</v>
      </c>
      <c r="N510" s="2">
        <v>22857861.880000003</v>
      </c>
      <c r="P510" t="s">
        <v>35</v>
      </c>
      <c r="Q510" s="1">
        <v>0</v>
      </c>
      <c r="R510" s="1">
        <v>62529866.200000003</v>
      </c>
      <c r="S510" s="2">
        <v>62529866.200000003</v>
      </c>
      <c r="U510" t="s">
        <v>35</v>
      </c>
      <c r="V510" s="2">
        <v>0</v>
      </c>
      <c r="W510" s="2">
        <v>27005846.090000004</v>
      </c>
      <c r="X510" s="2">
        <v>27005846.090000004</v>
      </c>
      <c r="Z510" t="s">
        <v>35</v>
      </c>
      <c r="AA510" s="1">
        <v>0</v>
      </c>
      <c r="AB510" s="1">
        <v>19290114.909999996</v>
      </c>
      <c r="AC510" s="2">
        <v>19290114.909999996</v>
      </c>
    </row>
    <row r="511" spans="1:29" x14ac:dyDescent="0.35">
      <c r="A511" t="s">
        <v>36</v>
      </c>
      <c r="B511" s="1">
        <v>-2287170.34</v>
      </c>
      <c r="C511" s="1">
        <v>-104059763.75</v>
      </c>
      <c r="D511" s="2">
        <v>-106346934.09</v>
      </c>
      <c r="F511" t="s">
        <v>36</v>
      </c>
      <c r="G511" s="1">
        <v>-1437309.08</v>
      </c>
      <c r="H511" s="1">
        <v>-35842428.410000004</v>
      </c>
      <c r="I511" s="2">
        <v>-37279737.490000002</v>
      </c>
      <c r="K511" t="s">
        <v>36</v>
      </c>
      <c r="L511" s="1">
        <v>-439792.08999999985</v>
      </c>
      <c r="M511" s="1">
        <v>-23681549.189999998</v>
      </c>
      <c r="N511" s="2">
        <v>-24121341.279999997</v>
      </c>
      <c r="P511" t="s">
        <v>36</v>
      </c>
      <c r="Q511" s="1">
        <v>-1877101.17</v>
      </c>
      <c r="R511" s="1">
        <v>-59523977.600000001</v>
      </c>
      <c r="S511" s="2">
        <v>-61401078.770000003</v>
      </c>
      <c r="U511" t="s">
        <v>36</v>
      </c>
      <c r="V511" s="2">
        <v>-268571.37999999989</v>
      </c>
      <c r="W511" s="2">
        <v>-26253072.029999994</v>
      </c>
      <c r="X511" s="2">
        <v>-26521643.409999993</v>
      </c>
      <c r="Z511" t="s">
        <v>36</v>
      </c>
      <c r="AA511" s="1">
        <v>-141497.79000000004</v>
      </c>
      <c r="AB511" s="1">
        <v>-18282714.120000005</v>
      </c>
      <c r="AC511" s="2">
        <v>-18424211.910000008</v>
      </c>
    </row>
    <row r="512" spans="1:29" x14ac:dyDescent="0.35">
      <c r="A512" s="19" t="s">
        <v>37</v>
      </c>
      <c r="B512" s="20">
        <v>-2287170.34</v>
      </c>
      <c r="C512" s="20">
        <v>4766063.450000003</v>
      </c>
      <c r="D512" s="20">
        <v>2478893.1100000031</v>
      </c>
      <c r="F512" s="19" t="s">
        <v>37</v>
      </c>
      <c r="G512" s="20">
        <v>-1437309.08</v>
      </c>
      <c r="H512" s="20">
        <v>3829575.9099999964</v>
      </c>
      <c r="I512" s="20">
        <v>2392266.8299999963</v>
      </c>
      <c r="K512" s="19" t="s">
        <v>37</v>
      </c>
      <c r="L512" s="20">
        <v>-439792.08999999985</v>
      </c>
      <c r="M512" s="20">
        <v>-823687.30999999493</v>
      </c>
      <c r="N512" s="20">
        <v>-1263479.3999999948</v>
      </c>
      <c r="P512" s="19" t="s">
        <v>37</v>
      </c>
      <c r="Q512" s="20">
        <v>-1877101.17</v>
      </c>
      <c r="R512" s="20">
        <v>3005888.6000000015</v>
      </c>
      <c r="S512" s="20">
        <v>1128787.4300000016</v>
      </c>
      <c r="U512" s="19" t="s">
        <v>37</v>
      </c>
      <c r="V512" s="20">
        <v>-268571.37999999989</v>
      </c>
      <c r="W512" s="20">
        <v>752774.06000000983</v>
      </c>
      <c r="X512" s="20">
        <v>484202.68000000995</v>
      </c>
      <c r="Z512" s="25" t="s">
        <v>37</v>
      </c>
      <c r="AA512" s="20">
        <v>-141497.79000000004</v>
      </c>
      <c r="AB512" s="20">
        <v>1007400.7899999917</v>
      </c>
      <c r="AC512" s="20">
        <v>865902.99999999162</v>
      </c>
    </row>
    <row r="513" spans="1:29" x14ac:dyDescent="0.35">
      <c r="B513" s="2"/>
      <c r="C513" s="15"/>
      <c r="D513" s="12"/>
      <c r="G513" s="2"/>
      <c r="H513" s="15"/>
      <c r="I513" s="12"/>
      <c r="L513" s="2"/>
      <c r="M513" s="15"/>
      <c r="N513" s="12"/>
      <c r="Q513" s="2"/>
      <c r="R513" s="15"/>
      <c r="S513" s="12"/>
      <c r="V513" s="2"/>
      <c r="W513" s="15"/>
      <c r="X513" s="2"/>
      <c r="AA513" s="2"/>
      <c r="AB513" s="15"/>
      <c r="AC513" s="2"/>
    </row>
    <row r="514" spans="1:29" x14ac:dyDescent="0.35">
      <c r="A514" t="s">
        <v>220</v>
      </c>
      <c r="B514" s="1">
        <v>0</v>
      </c>
      <c r="C514" s="1">
        <v>0</v>
      </c>
      <c r="D514" s="12"/>
      <c r="F514" t="s">
        <v>220</v>
      </c>
      <c r="G514" s="1">
        <v>0</v>
      </c>
      <c r="H514" s="1">
        <v>0</v>
      </c>
      <c r="I514" s="2">
        <v>0</v>
      </c>
      <c r="K514" t="s">
        <v>220</v>
      </c>
      <c r="L514" s="2"/>
      <c r="M514" s="15"/>
      <c r="N514" s="12"/>
      <c r="P514" t="s">
        <v>220</v>
      </c>
      <c r="Q514" s="1">
        <v>0</v>
      </c>
      <c r="R514" s="1">
        <v>0</v>
      </c>
      <c r="S514" s="2">
        <v>0</v>
      </c>
      <c r="U514" t="s">
        <v>220</v>
      </c>
      <c r="V514" s="2">
        <v>0</v>
      </c>
      <c r="W514" s="2">
        <v>0</v>
      </c>
      <c r="X514" s="2"/>
      <c r="Z514" t="s">
        <v>220</v>
      </c>
      <c r="AA514" s="2"/>
      <c r="AB514" s="15"/>
      <c r="AC514" s="2"/>
    </row>
    <row r="515" spans="1:29" x14ac:dyDescent="0.35">
      <c r="A515" t="s">
        <v>38</v>
      </c>
      <c r="B515" s="1">
        <v>0</v>
      </c>
      <c r="C515" s="1">
        <v>-6059511.142098547</v>
      </c>
      <c r="D515" s="2">
        <v>-6059511.142098547</v>
      </c>
      <c r="F515" t="s">
        <v>38</v>
      </c>
      <c r="G515" s="1">
        <v>0</v>
      </c>
      <c r="H515" s="1">
        <v>-1239173.3764902903</v>
      </c>
      <c r="I515" s="2">
        <v>-1239173.3764902903</v>
      </c>
      <c r="K515" t="s">
        <v>38</v>
      </c>
      <c r="L515" s="1">
        <v>0</v>
      </c>
      <c r="M515" s="1">
        <v>-1581856.31302612</v>
      </c>
      <c r="N515" s="2">
        <v>-1581856.31302612</v>
      </c>
      <c r="P515" t="s">
        <v>38</v>
      </c>
      <c r="Q515" s="1">
        <v>0</v>
      </c>
      <c r="R515" s="1">
        <v>-2821029.6895164102</v>
      </c>
      <c r="S515" s="2">
        <v>-2821029.6895164102</v>
      </c>
      <c r="U515" t="s">
        <v>38</v>
      </c>
      <c r="V515" s="2">
        <v>0</v>
      </c>
      <c r="W515" s="2">
        <v>-1621699.5010341629</v>
      </c>
      <c r="X515" s="2">
        <v>-1621699.5010341629</v>
      </c>
      <c r="Z515" t="s">
        <v>38</v>
      </c>
      <c r="AA515" s="1">
        <v>0</v>
      </c>
      <c r="AB515" s="1">
        <v>-1616781.9515479738</v>
      </c>
      <c r="AC515" s="2">
        <v>-1616781.9515479738</v>
      </c>
    </row>
    <row r="516" spans="1:29" x14ac:dyDescent="0.35">
      <c r="A516" t="s">
        <v>81</v>
      </c>
      <c r="B516" s="1">
        <v>0</v>
      </c>
      <c r="C516" s="1">
        <v>-54729753.987293079</v>
      </c>
      <c r="D516" s="2">
        <v>-54729753.987293079</v>
      </c>
      <c r="F516" t="s">
        <v>81</v>
      </c>
      <c r="G516" s="1">
        <v>0</v>
      </c>
      <c r="H516" s="1">
        <v>-11686404.843684722</v>
      </c>
      <c r="I516" s="2">
        <v>-11686404.843684722</v>
      </c>
      <c r="K516" t="s">
        <v>81</v>
      </c>
      <c r="L516" s="1">
        <v>0</v>
      </c>
      <c r="M516" s="1">
        <v>-13260390.76066139</v>
      </c>
      <c r="N516" s="2">
        <v>-13260390.76066139</v>
      </c>
      <c r="P516" t="s">
        <v>81</v>
      </c>
      <c r="Q516" s="1">
        <v>0</v>
      </c>
      <c r="R516" s="1">
        <v>-24946795.604346111</v>
      </c>
      <c r="S516" s="2">
        <v>-24946795.604346111</v>
      </c>
      <c r="U516" t="s">
        <v>81</v>
      </c>
      <c r="V516" s="2">
        <v>0</v>
      </c>
      <c r="W516" s="2">
        <v>-13901452.346975997</v>
      </c>
      <c r="X516" s="2">
        <v>-13901452.346975997</v>
      </c>
      <c r="Z516" t="s">
        <v>81</v>
      </c>
      <c r="AA516" s="1">
        <v>0</v>
      </c>
      <c r="AB516" s="1">
        <v>-15881506.035970971</v>
      </c>
      <c r="AC516" s="2">
        <v>-15881506.035970971</v>
      </c>
    </row>
    <row r="517" spans="1:29" x14ac:dyDescent="0.35">
      <c r="A517" t="s">
        <v>39</v>
      </c>
      <c r="B517" s="1">
        <v>0</v>
      </c>
      <c r="C517" s="1">
        <v>-150578642.82647952</v>
      </c>
      <c r="D517" s="2">
        <v>-150578642.82647952</v>
      </c>
      <c r="F517" t="s">
        <v>39</v>
      </c>
      <c r="G517" s="1">
        <v>0</v>
      </c>
      <c r="H517" s="1">
        <v>-22855386.579484634</v>
      </c>
      <c r="I517" s="2">
        <v>-22855386.579484634</v>
      </c>
      <c r="K517" t="s">
        <v>39</v>
      </c>
      <c r="L517" s="1">
        <v>0</v>
      </c>
      <c r="M517" s="1">
        <v>-45176250.373158567</v>
      </c>
      <c r="N517" s="2">
        <v>-45176250.373158567</v>
      </c>
      <c r="P517" t="s">
        <v>39</v>
      </c>
      <c r="Q517" s="1">
        <v>0</v>
      </c>
      <c r="R517" s="1">
        <v>-68031636.952643201</v>
      </c>
      <c r="S517" s="2">
        <v>-68031636.952643201</v>
      </c>
      <c r="U517" t="s">
        <v>39</v>
      </c>
      <c r="V517" s="2">
        <v>0</v>
      </c>
      <c r="W517" s="2">
        <v>-35964323.438907221</v>
      </c>
      <c r="X517" s="2">
        <v>-35964323.438907221</v>
      </c>
      <c r="Z517" t="s">
        <v>39</v>
      </c>
      <c r="AA517" s="1">
        <v>0</v>
      </c>
      <c r="AB517" s="1">
        <v>-46582682.434929103</v>
      </c>
      <c r="AC517" s="2">
        <v>-46582682.434929103</v>
      </c>
    </row>
    <row r="518" spans="1:29" x14ac:dyDescent="0.35">
      <c r="A518" t="s">
        <v>40</v>
      </c>
      <c r="B518" s="1">
        <v>0</v>
      </c>
      <c r="C518" s="1">
        <v>-1201995.9400000002</v>
      </c>
      <c r="D518" s="2">
        <v>-1201995.9400000002</v>
      </c>
      <c r="F518" t="s">
        <v>40</v>
      </c>
      <c r="G518" s="1">
        <v>0</v>
      </c>
      <c r="H518" s="1">
        <v>-608450.1</v>
      </c>
      <c r="I518" s="2">
        <v>-608450.1</v>
      </c>
      <c r="K518" t="s">
        <v>40</v>
      </c>
      <c r="L518" s="1">
        <v>0</v>
      </c>
      <c r="M518" s="1">
        <v>-198951.02000000002</v>
      </c>
      <c r="N518" s="2">
        <v>-198951.02000000002</v>
      </c>
      <c r="P518" t="s">
        <v>40</v>
      </c>
      <c r="Q518" s="1">
        <v>0</v>
      </c>
      <c r="R518" s="1">
        <v>-807401.12</v>
      </c>
      <c r="S518" s="2">
        <v>-807401.12</v>
      </c>
      <c r="U518" t="s">
        <v>40</v>
      </c>
      <c r="V518" s="2">
        <v>0</v>
      </c>
      <c r="W518" s="2">
        <v>-209488.43999999994</v>
      </c>
      <c r="X518" s="2">
        <v>-209488.43999999994</v>
      </c>
      <c r="Z518" t="s">
        <v>40</v>
      </c>
      <c r="AA518" s="1">
        <v>0</v>
      </c>
      <c r="AB518" s="1">
        <v>-185106.38000000024</v>
      </c>
      <c r="AC518" s="2">
        <v>-185106.38000000024</v>
      </c>
    </row>
    <row r="519" spans="1:29" x14ac:dyDescent="0.35">
      <c r="A519" t="s">
        <v>41</v>
      </c>
      <c r="B519" s="1">
        <v>0</v>
      </c>
      <c r="C519" s="1">
        <v>-55508</v>
      </c>
      <c r="D519" s="2">
        <v>-55508</v>
      </c>
      <c r="F519" t="s">
        <v>41</v>
      </c>
      <c r="G519" s="1">
        <v>0</v>
      </c>
      <c r="H519" s="1">
        <v>-4005</v>
      </c>
      <c r="I519" s="2">
        <v>-4005</v>
      </c>
      <c r="K519" t="s">
        <v>41</v>
      </c>
      <c r="L519" s="1">
        <v>0</v>
      </c>
      <c r="M519" s="1">
        <v>0</v>
      </c>
      <c r="N519" s="2">
        <v>0</v>
      </c>
      <c r="P519" t="s">
        <v>41</v>
      </c>
      <c r="Q519" s="1">
        <v>0</v>
      </c>
      <c r="R519" s="1">
        <v>-4005</v>
      </c>
      <c r="S519" s="2">
        <v>-4005</v>
      </c>
      <c r="U519" t="s">
        <v>41</v>
      </c>
      <c r="V519" s="2">
        <v>0</v>
      </c>
      <c r="W519" s="2">
        <v>2308</v>
      </c>
      <c r="X519" s="2">
        <v>2308</v>
      </c>
      <c r="Z519" t="s">
        <v>41</v>
      </c>
      <c r="AA519" s="1">
        <v>0</v>
      </c>
      <c r="AB519" s="1">
        <v>-53811</v>
      </c>
      <c r="AC519" s="2">
        <v>-53811</v>
      </c>
    </row>
    <row r="520" spans="1:29" x14ac:dyDescent="0.35">
      <c r="A520" t="s">
        <v>42</v>
      </c>
      <c r="B520" s="1">
        <v>0</v>
      </c>
      <c r="C520" s="1">
        <v>-1345615.0009921882</v>
      </c>
      <c r="D520" s="2">
        <v>-1345615.0009921882</v>
      </c>
      <c r="F520" t="s">
        <v>42</v>
      </c>
      <c r="G520" s="1">
        <v>0</v>
      </c>
      <c r="H520" s="1">
        <v>-291045.38956867816</v>
      </c>
      <c r="I520" s="2">
        <v>-291045.38956867816</v>
      </c>
      <c r="K520" t="s">
        <v>42</v>
      </c>
      <c r="L520" s="1">
        <v>0</v>
      </c>
      <c r="M520" s="1">
        <v>-349746.45376020361</v>
      </c>
      <c r="N520" s="2">
        <v>-349746.45376020361</v>
      </c>
      <c r="P520" t="s">
        <v>42</v>
      </c>
      <c r="Q520" s="1">
        <v>0</v>
      </c>
      <c r="R520" s="1">
        <v>-640791.84332888178</v>
      </c>
      <c r="S520" s="2">
        <v>-640791.84332888178</v>
      </c>
      <c r="U520" t="s">
        <v>42</v>
      </c>
      <c r="V520" s="2">
        <v>0</v>
      </c>
      <c r="W520" s="2">
        <v>-358233.94898592995</v>
      </c>
      <c r="X520" s="2">
        <v>-358233.94898592995</v>
      </c>
      <c r="Z520" t="s">
        <v>42</v>
      </c>
      <c r="AA520" s="1">
        <v>0</v>
      </c>
      <c r="AB520" s="1">
        <v>-346589.2086773765</v>
      </c>
      <c r="AC520" s="2">
        <v>-346589.2086773765</v>
      </c>
    </row>
    <row r="521" spans="1:29" x14ac:dyDescent="0.35">
      <c r="A521" t="s">
        <v>4</v>
      </c>
      <c r="B521" s="1">
        <v>0</v>
      </c>
      <c r="C521" s="1">
        <v>-58354433.93372722</v>
      </c>
      <c r="D521" s="2">
        <v>-58354433.93372722</v>
      </c>
      <c r="F521" t="s">
        <v>4</v>
      </c>
      <c r="G521" s="1">
        <v>0</v>
      </c>
      <c r="H521" s="1">
        <v>-33443020.189838946</v>
      </c>
      <c r="I521" s="2">
        <v>-33443020.189838946</v>
      </c>
      <c r="K521" t="s">
        <v>4</v>
      </c>
      <c r="L521" s="1">
        <v>0</v>
      </c>
      <c r="M521" s="1">
        <v>-13557551.537723504</v>
      </c>
      <c r="N521" s="2">
        <v>-13557551.537723504</v>
      </c>
      <c r="P521" t="s">
        <v>4</v>
      </c>
      <c r="Q521" s="1">
        <v>0</v>
      </c>
      <c r="R521" s="1">
        <v>-47000571.72756245</v>
      </c>
      <c r="S521" s="2">
        <v>-47000571.72756245</v>
      </c>
      <c r="U521" t="s">
        <v>4</v>
      </c>
      <c r="V521" s="2">
        <v>0</v>
      </c>
      <c r="W521" s="2">
        <v>-6321198.9624333829</v>
      </c>
      <c r="X521" s="2">
        <v>-6321198.9624333829</v>
      </c>
      <c r="Z521" t="s">
        <v>4</v>
      </c>
      <c r="AA521" s="1">
        <v>0</v>
      </c>
      <c r="AB521" s="1">
        <v>-5032663.243731387</v>
      </c>
      <c r="AC521" s="2">
        <v>-5032663.243731387</v>
      </c>
    </row>
    <row r="522" spans="1:29" x14ac:dyDescent="0.35">
      <c r="A522" t="s">
        <v>5</v>
      </c>
      <c r="B522" s="1">
        <v>0</v>
      </c>
      <c r="C522" s="1">
        <v>0</v>
      </c>
      <c r="D522" s="2">
        <v>0</v>
      </c>
      <c r="F522" t="s">
        <v>5</v>
      </c>
      <c r="G522" s="1">
        <v>0</v>
      </c>
      <c r="H522" s="1">
        <v>0</v>
      </c>
      <c r="I522" s="2">
        <v>0</v>
      </c>
      <c r="K522" t="s">
        <v>5</v>
      </c>
      <c r="L522" s="1">
        <v>0</v>
      </c>
      <c r="M522" s="1">
        <v>0</v>
      </c>
      <c r="N522" s="2">
        <v>0</v>
      </c>
      <c r="P522" t="s">
        <v>5</v>
      </c>
      <c r="Q522" s="1">
        <v>0</v>
      </c>
      <c r="R522" s="1">
        <v>0</v>
      </c>
      <c r="S522" s="2">
        <v>0</v>
      </c>
      <c r="U522" t="s">
        <v>5</v>
      </c>
      <c r="V522" s="2">
        <v>0</v>
      </c>
      <c r="W522" s="2">
        <v>0</v>
      </c>
      <c r="X522" s="2">
        <v>0</v>
      </c>
      <c r="Z522" t="s">
        <v>5</v>
      </c>
      <c r="AA522" s="1">
        <v>0</v>
      </c>
      <c r="AB522" s="1">
        <v>0</v>
      </c>
      <c r="AC522" s="2">
        <v>0</v>
      </c>
    </row>
    <row r="523" spans="1:29" x14ac:dyDescent="0.35">
      <c r="A523" t="s">
        <v>189</v>
      </c>
      <c r="B523" s="1">
        <v>0</v>
      </c>
      <c r="C523" s="1">
        <v>-14320516.381091265</v>
      </c>
      <c r="D523" s="2">
        <v>-14320516.381091265</v>
      </c>
      <c r="F523" t="s">
        <v>189</v>
      </c>
      <c r="G523" s="1">
        <v>0</v>
      </c>
      <c r="H523" s="1">
        <v>-3211789.1412941306</v>
      </c>
      <c r="I523" s="2">
        <v>-3211789.1412941306</v>
      </c>
      <c r="K523" t="s">
        <v>189</v>
      </c>
      <c r="L523" s="1">
        <v>0</v>
      </c>
      <c r="M523" s="1">
        <v>-2257777.471102715</v>
      </c>
      <c r="N523" s="2">
        <v>-2257777.471102715</v>
      </c>
      <c r="P523" t="s">
        <v>189</v>
      </c>
      <c r="Q523" s="1">
        <v>0</v>
      </c>
      <c r="R523" s="1">
        <v>-5469566.6123968456</v>
      </c>
      <c r="S523" s="2">
        <v>-5469566.6123968456</v>
      </c>
      <c r="U523" t="s">
        <v>189</v>
      </c>
      <c r="V523" s="2">
        <v>0</v>
      </c>
      <c r="W523" s="2">
        <v>-5781405.2362351008</v>
      </c>
      <c r="X523" s="2">
        <v>-5781405.2362351008</v>
      </c>
      <c r="Z523" t="s">
        <v>189</v>
      </c>
      <c r="AA523" s="1">
        <v>0</v>
      </c>
      <c r="AB523" s="1">
        <v>-3069544.5324593186</v>
      </c>
      <c r="AC523" s="2">
        <v>-3069544.5324593186</v>
      </c>
    </row>
    <row r="524" spans="1:29" x14ac:dyDescent="0.35">
      <c r="A524" s="19" t="s">
        <v>11</v>
      </c>
      <c r="B524" s="20">
        <v>0</v>
      </c>
      <c r="C524" s="20">
        <v>-286645977.21168178</v>
      </c>
      <c r="D524" s="20">
        <v>-286645977.21168178</v>
      </c>
      <c r="F524" s="19" t="s">
        <v>11</v>
      </c>
      <c r="G524" s="20">
        <v>0</v>
      </c>
      <c r="H524" s="20">
        <v>-73339274.620361403</v>
      </c>
      <c r="I524" s="20">
        <v>-73339274.620361403</v>
      </c>
      <c r="K524" s="19" t="s">
        <v>11</v>
      </c>
      <c r="L524" s="20">
        <v>0</v>
      </c>
      <c r="M524" s="20">
        <v>-76382523.929432511</v>
      </c>
      <c r="N524" s="20">
        <v>-76382523.929432511</v>
      </c>
      <c r="P524" s="19" t="s">
        <v>11</v>
      </c>
      <c r="Q524" s="20">
        <v>0</v>
      </c>
      <c r="R524" s="20">
        <v>-149721798.5497939</v>
      </c>
      <c r="S524" s="20">
        <v>-149721798.5497939</v>
      </c>
      <c r="U524" s="19" t="s">
        <v>11</v>
      </c>
      <c r="V524" s="20">
        <v>0</v>
      </c>
      <c r="W524" s="20">
        <v>-64155493.874571785</v>
      </c>
      <c r="X524" s="20">
        <v>-64155493.874571785</v>
      </c>
      <c r="Z524" s="19" t="s">
        <v>11</v>
      </c>
      <c r="AA524" s="20">
        <v>0</v>
      </c>
      <c r="AB524" s="20">
        <v>-72768684.787316099</v>
      </c>
      <c r="AC524" s="20">
        <v>-72768684.787316099</v>
      </c>
    </row>
    <row r="525" spans="1:29" x14ac:dyDescent="0.35">
      <c r="B525" s="2"/>
      <c r="C525" s="15"/>
      <c r="D525" s="12"/>
      <c r="G525" s="2"/>
      <c r="H525" s="15"/>
      <c r="I525" s="12"/>
      <c r="L525" s="2"/>
      <c r="M525" s="15"/>
      <c r="N525" s="12"/>
      <c r="Q525" s="2"/>
      <c r="R525" s="15"/>
      <c r="S525" s="12"/>
      <c r="V525" s="2"/>
      <c r="W525" s="15"/>
      <c r="X525" s="2"/>
      <c r="AA525" s="2"/>
      <c r="AB525" s="15"/>
      <c r="AC525" s="2"/>
    </row>
    <row r="526" spans="1:29" x14ac:dyDescent="0.35">
      <c r="B526" s="2"/>
      <c r="C526" s="15"/>
      <c r="D526" s="12"/>
      <c r="G526" s="2"/>
      <c r="H526" s="15"/>
      <c r="I526" s="12"/>
      <c r="L526" s="2"/>
      <c r="M526" s="15"/>
      <c r="N526" s="12"/>
      <c r="Q526" s="2"/>
      <c r="R526" s="15"/>
      <c r="S526" s="12"/>
      <c r="V526" s="2"/>
      <c r="W526" s="15"/>
      <c r="X526" s="2"/>
      <c r="AA526" s="2"/>
      <c r="AB526" s="15"/>
      <c r="AC526" s="2"/>
    </row>
    <row r="527" spans="1:29" x14ac:dyDescent="0.35">
      <c r="A527" s="11" t="s">
        <v>43</v>
      </c>
      <c r="B527" s="4">
        <v>17789960.579999998</v>
      </c>
      <c r="C527" s="4">
        <v>-81377544.746972084</v>
      </c>
      <c r="D527" s="4">
        <v>-63587584.166972086</v>
      </c>
      <c r="F527" s="11" t="s">
        <v>43</v>
      </c>
      <c r="G527" s="4">
        <v>4275590.8099999968</v>
      </c>
      <c r="H527" s="4">
        <v>-46977733.363480657</v>
      </c>
      <c r="I527" s="4">
        <v>-42702142.553480662</v>
      </c>
      <c r="K527" s="11" t="s">
        <v>43</v>
      </c>
      <c r="L527" s="4">
        <v>3906528.6900000032</v>
      </c>
      <c r="M527" s="4">
        <v>-30878615.222804397</v>
      </c>
      <c r="N527" s="4">
        <v>-26972086.532804392</v>
      </c>
      <c r="P527" s="11" t="s">
        <v>43</v>
      </c>
      <c r="Q527" s="4">
        <v>8182119.5</v>
      </c>
      <c r="R527" s="4">
        <v>-77856348.586285025</v>
      </c>
      <c r="S527" s="4">
        <v>-69674229.086285025</v>
      </c>
      <c r="U527" s="11" t="s">
        <v>43</v>
      </c>
      <c r="V527" s="4">
        <v>4002524.9999999972</v>
      </c>
      <c r="W527" s="4">
        <v>-5508885.3337797895</v>
      </c>
      <c r="X527" s="4">
        <v>-1506360.3337797923</v>
      </c>
      <c r="Z527" s="11" t="s">
        <v>43</v>
      </c>
      <c r="AA527" s="4">
        <v>5605316.080000001</v>
      </c>
      <c r="AB527" s="4">
        <v>1987689.1730927303</v>
      </c>
      <c r="AC527" s="4">
        <v>7593005.2530927313</v>
      </c>
    </row>
    <row r="528" spans="1:29" x14ac:dyDescent="0.35">
      <c r="A528" t="s">
        <v>6</v>
      </c>
      <c r="B528" s="1">
        <v>0</v>
      </c>
      <c r="C528" s="1">
        <v>-10513359.289999999</v>
      </c>
      <c r="D528" s="2">
        <v>-10513359.289999999</v>
      </c>
      <c r="F528" t="s">
        <v>6</v>
      </c>
      <c r="G528" s="1">
        <v>0</v>
      </c>
      <c r="H528" s="1">
        <v>-451742</v>
      </c>
      <c r="I528" s="2">
        <v>-451742</v>
      </c>
      <c r="K528" t="s">
        <v>6</v>
      </c>
      <c r="L528" s="1">
        <v>0</v>
      </c>
      <c r="M528" s="1">
        <v>-2142031</v>
      </c>
      <c r="N528" s="2">
        <v>-2142031</v>
      </c>
      <c r="P528" t="s">
        <v>6</v>
      </c>
      <c r="Q528" s="1">
        <v>0</v>
      </c>
      <c r="R528" s="1">
        <v>-2593773</v>
      </c>
      <c r="S528" s="2">
        <v>-2593773</v>
      </c>
      <c r="U528" t="s">
        <v>6</v>
      </c>
      <c r="V528" s="2">
        <v>0</v>
      </c>
      <c r="W528" s="2">
        <v>-694060</v>
      </c>
      <c r="X528" s="2">
        <v>-694060</v>
      </c>
      <c r="Z528" t="s">
        <v>6</v>
      </c>
      <c r="AA528" s="1">
        <v>0</v>
      </c>
      <c r="AB528" s="1">
        <v>-7225526.2899999991</v>
      </c>
      <c r="AC528" s="2">
        <v>-7225526.2899999991</v>
      </c>
    </row>
    <row r="529" spans="1:29" x14ac:dyDescent="0.35">
      <c r="A529" s="11" t="s">
        <v>7</v>
      </c>
      <c r="B529" s="4">
        <v>17789960.579999998</v>
      </c>
      <c r="C529" s="4">
        <v>-91890904.036972076</v>
      </c>
      <c r="D529" s="4">
        <v>-74100943.456972077</v>
      </c>
      <c r="F529" s="11" t="s">
        <v>7</v>
      </c>
      <c r="G529" s="4">
        <v>4275590.8099999968</v>
      </c>
      <c r="H529" s="4">
        <v>-47429475.363480657</v>
      </c>
      <c r="I529" s="4">
        <v>-43153884.553480662</v>
      </c>
      <c r="K529" s="11" t="s">
        <v>7</v>
      </c>
      <c r="L529" s="4">
        <v>3906528.6900000032</v>
      </c>
      <c r="M529" s="4">
        <v>-33020646.222804397</v>
      </c>
      <c r="N529" s="4">
        <v>-29114117.532804392</v>
      </c>
      <c r="P529" s="11" t="s">
        <v>7</v>
      </c>
      <c r="Q529" s="4">
        <v>8182119.5</v>
      </c>
      <c r="R529" s="4">
        <v>-80450121.586285025</v>
      </c>
      <c r="S529" s="4">
        <v>-72268002.086285025</v>
      </c>
      <c r="U529" s="11" t="s">
        <v>7</v>
      </c>
      <c r="V529" s="4">
        <v>4002524.9999999972</v>
      </c>
      <c r="W529" s="4">
        <v>-6202945.3337797895</v>
      </c>
      <c r="X529" s="4">
        <v>-2200420.3337797923</v>
      </c>
      <c r="Z529" s="11" t="s">
        <v>7</v>
      </c>
      <c r="AA529" s="144">
        <v>5605316.080000001</v>
      </c>
      <c r="AB529" s="144">
        <v>-5237837.1169072613</v>
      </c>
      <c r="AC529" s="4">
        <v>367478.96309273969</v>
      </c>
    </row>
    <row r="530" spans="1:29" x14ac:dyDescent="0.35">
      <c r="A530" t="s">
        <v>8</v>
      </c>
      <c r="B530" s="1">
        <v>0</v>
      </c>
      <c r="C530" s="1">
        <v>52287372.535684556</v>
      </c>
      <c r="D530" s="2">
        <v>52287372.535684556</v>
      </c>
      <c r="F530" t="s">
        <v>8</v>
      </c>
      <c r="G530" s="1">
        <v>0</v>
      </c>
      <c r="H530" s="1">
        <v>27786436.365559679</v>
      </c>
      <c r="I530" s="2">
        <v>27786436.365559679</v>
      </c>
      <c r="K530" t="s">
        <v>8</v>
      </c>
      <c r="L530" s="1">
        <v>0</v>
      </c>
      <c r="M530" s="1">
        <v>17741302.354616378</v>
      </c>
      <c r="N530" s="2">
        <v>17741302.354616378</v>
      </c>
      <c r="P530" t="s">
        <v>8</v>
      </c>
      <c r="Q530" s="1">
        <v>0</v>
      </c>
      <c r="R530" s="1">
        <v>45527738.720176056</v>
      </c>
      <c r="S530" s="2">
        <v>45527738.720176056</v>
      </c>
      <c r="U530" t="s">
        <v>8</v>
      </c>
      <c r="V530" s="2">
        <v>0</v>
      </c>
      <c r="W530" s="2">
        <v>4116149.7918602005</v>
      </c>
      <c r="X530" s="2">
        <v>4116149.7918602005</v>
      </c>
      <c r="Z530" t="s">
        <v>8</v>
      </c>
      <c r="AA530" s="1">
        <v>0</v>
      </c>
      <c r="AB530" s="1">
        <v>2643484.0236482993</v>
      </c>
      <c r="AC530" s="2">
        <v>2643484.0236482993</v>
      </c>
    </row>
    <row r="531" spans="1:29" x14ac:dyDescent="0.35">
      <c r="A531" s="11" t="s">
        <v>168</v>
      </c>
      <c r="B531" s="4">
        <v>17789960.579999998</v>
      </c>
      <c r="C531" s="4">
        <v>-39603531.50128752</v>
      </c>
      <c r="D531" s="4">
        <v>-21813570.921287522</v>
      </c>
      <c r="F531" s="11" t="s">
        <v>168</v>
      </c>
      <c r="G531" s="4">
        <v>4275590.8099999968</v>
      </c>
      <c r="H531" s="4">
        <v>-19643038.997920979</v>
      </c>
      <c r="I531" s="4">
        <v>-15367448.187920982</v>
      </c>
      <c r="K531" s="11" t="s">
        <v>168</v>
      </c>
      <c r="L531" s="4">
        <v>3906528.6900000032</v>
      </c>
      <c r="M531" s="4">
        <v>-15279343.86818802</v>
      </c>
      <c r="N531" s="4">
        <v>-11372815.178188017</v>
      </c>
      <c r="P531" s="11" t="s">
        <v>168</v>
      </c>
      <c r="Q531" s="4">
        <v>8182119.5</v>
      </c>
      <c r="R531" s="4">
        <v>-34922382.866108969</v>
      </c>
      <c r="S531" s="4">
        <v>-26740263.366108969</v>
      </c>
      <c r="U531" s="11" t="s">
        <v>168</v>
      </c>
      <c r="V531" s="4">
        <v>4002524.9999999972</v>
      </c>
      <c r="W531" s="4">
        <v>-2086795.541919589</v>
      </c>
      <c r="X531" s="4">
        <v>1915729.4580804082</v>
      </c>
      <c r="Z531" s="11" t="s">
        <v>9</v>
      </c>
      <c r="AA531" s="144">
        <v>5605316.080000001</v>
      </c>
      <c r="AB531" s="144">
        <v>-2594353.093258962</v>
      </c>
      <c r="AC531" s="4">
        <v>3010962.986741039</v>
      </c>
    </row>
    <row r="532" spans="1:29" x14ac:dyDescent="0.35">
      <c r="B532" s="3">
        <v>0</v>
      </c>
      <c r="C532" s="3">
        <v>0</v>
      </c>
      <c r="D532" s="3"/>
      <c r="L532" s="3">
        <v>0</v>
      </c>
      <c r="M532" s="3">
        <v>0</v>
      </c>
      <c r="N532" s="3">
        <v>-2.9802322387695313E-8</v>
      </c>
      <c r="AA532" s="12">
        <v>0</v>
      </c>
      <c r="AB532" s="12">
        <v>0</v>
      </c>
      <c r="AC532" s="12">
        <v>0</v>
      </c>
    </row>
    <row r="533" spans="1:29" x14ac:dyDescent="0.35">
      <c r="AC533" s="3"/>
    </row>
    <row r="534" spans="1:29" x14ac:dyDescent="0.35">
      <c r="AC534" s="3"/>
    </row>
    <row r="535" spans="1:29" ht="18.5" x14ac:dyDescent="0.35">
      <c r="F535" s="267"/>
      <c r="G535" s="267"/>
      <c r="H535" s="267"/>
      <c r="I535" s="267"/>
    </row>
    <row r="536" spans="1:29" ht="15.5" x14ac:dyDescent="0.35">
      <c r="F536" s="8"/>
      <c r="G536" s="10"/>
      <c r="H536" s="10"/>
      <c r="I536" s="10"/>
    </row>
    <row r="537" spans="1:29" x14ac:dyDescent="0.35">
      <c r="F537" s="243"/>
    </row>
    <row r="538" spans="1:29" x14ac:dyDescent="0.35">
      <c r="F538" s="243"/>
    </row>
    <row r="539" spans="1:29" x14ac:dyDescent="0.35">
      <c r="G539" s="2"/>
      <c r="H539" s="2"/>
      <c r="I539" s="2"/>
    </row>
    <row r="540" spans="1:29" x14ac:dyDescent="0.35">
      <c r="G540" s="2"/>
      <c r="H540" s="2"/>
      <c r="I540" s="2"/>
    </row>
    <row r="541" spans="1:29" x14ac:dyDescent="0.35">
      <c r="G541" s="2"/>
      <c r="H541" s="2"/>
      <c r="I541" s="2"/>
    </row>
    <row r="542" spans="1:29" x14ac:dyDescent="0.35">
      <c r="G542" s="2"/>
      <c r="H542" s="2"/>
      <c r="I542" s="2"/>
    </row>
    <row r="543" spans="1:29" x14ac:dyDescent="0.35">
      <c r="F543" s="5"/>
      <c r="G543" s="244"/>
      <c r="H543" s="244"/>
      <c r="I543" s="244"/>
    </row>
    <row r="544" spans="1:29" x14ac:dyDescent="0.35">
      <c r="F544" s="243"/>
    </row>
    <row r="545" spans="6:9" x14ac:dyDescent="0.35">
      <c r="G545" s="2"/>
      <c r="H545" s="2"/>
      <c r="I545" s="2"/>
    </row>
    <row r="546" spans="6:9" x14ac:dyDescent="0.35">
      <c r="G546" s="2"/>
      <c r="H546" s="2"/>
      <c r="I546" s="2"/>
    </row>
    <row r="547" spans="6:9" x14ac:dyDescent="0.35">
      <c r="G547" s="2"/>
      <c r="H547" s="2"/>
      <c r="I547" s="2"/>
    </row>
    <row r="548" spans="6:9" x14ac:dyDescent="0.35">
      <c r="G548" s="2"/>
      <c r="H548" s="2"/>
      <c r="I548" s="2"/>
    </row>
    <row r="549" spans="6:9" x14ac:dyDescent="0.35">
      <c r="F549" s="5"/>
      <c r="G549" s="244"/>
      <c r="H549" s="244"/>
      <c r="I549" s="244"/>
    </row>
    <row r="550" spans="6:9" x14ac:dyDescent="0.35">
      <c r="F550" s="6"/>
      <c r="G550" s="7"/>
      <c r="H550" s="7"/>
      <c r="I550" s="7"/>
    </row>
    <row r="551" spans="6:9" x14ac:dyDescent="0.35">
      <c r="G551" s="2"/>
      <c r="H551" s="2"/>
      <c r="I551" s="2"/>
    </row>
    <row r="552" spans="6:9" x14ac:dyDescent="0.35">
      <c r="G552" s="2"/>
      <c r="H552" s="2"/>
      <c r="I552" s="2"/>
    </row>
    <row r="553" spans="6:9" x14ac:dyDescent="0.35">
      <c r="F553" s="5"/>
      <c r="G553" s="244"/>
      <c r="H553" s="244"/>
      <c r="I553" s="244"/>
    </row>
    <row r="555" spans="6:9" x14ac:dyDescent="0.35">
      <c r="F555" s="16"/>
      <c r="G555" s="2"/>
      <c r="H555" s="2"/>
      <c r="I555" s="2"/>
    </row>
    <row r="557" spans="6:9" x14ac:dyDescent="0.35">
      <c r="G557" s="2"/>
      <c r="H557" s="2"/>
      <c r="I557" s="2"/>
    </row>
    <row r="558" spans="6:9" x14ac:dyDescent="0.35">
      <c r="G558" s="2"/>
      <c r="H558" s="2"/>
      <c r="I558" s="2"/>
    </row>
    <row r="559" spans="6:9" x14ac:dyDescent="0.35">
      <c r="F559" s="5"/>
      <c r="G559" s="244"/>
      <c r="H559" s="244"/>
      <c r="I559" s="244"/>
    </row>
    <row r="560" spans="6:9" ht="15" thickBot="1" x14ac:dyDescent="0.4">
      <c r="F560" s="245"/>
      <c r="G560" s="246"/>
      <c r="H560" s="246"/>
      <c r="I560" s="246"/>
    </row>
    <row r="561" spans="6:9" ht="15" thickTop="1" x14ac:dyDescent="0.35">
      <c r="F561" s="6"/>
      <c r="G561" s="7"/>
      <c r="H561" s="7"/>
      <c r="I561" s="7"/>
    </row>
    <row r="562" spans="6:9" x14ac:dyDescent="0.35">
      <c r="F562" s="243"/>
      <c r="G562" s="7"/>
      <c r="H562" s="7"/>
      <c r="I562" s="7"/>
    </row>
    <row r="563" spans="6:9" x14ac:dyDescent="0.35">
      <c r="G563" s="2"/>
      <c r="H563" s="2"/>
      <c r="I563" s="2"/>
    </row>
    <row r="564" spans="6:9" x14ac:dyDescent="0.35">
      <c r="G564" s="2"/>
      <c r="H564" s="2"/>
      <c r="I564" s="2"/>
    </row>
    <row r="565" spans="6:9" ht="15" thickBot="1" x14ac:dyDescent="0.4">
      <c r="F565" s="245"/>
      <c r="G565" s="247"/>
      <c r="H565" s="247"/>
      <c r="I565" s="247"/>
    </row>
    <row r="566" spans="6:9" ht="15" thickTop="1" x14ac:dyDescent="0.35">
      <c r="G566" s="2"/>
      <c r="H566" s="2"/>
      <c r="I566" s="2"/>
    </row>
    <row r="567" spans="6:9" x14ac:dyDescent="0.35">
      <c r="G567" s="2"/>
      <c r="H567" s="2"/>
      <c r="I567" s="2"/>
    </row>
    <row r="568" spans="6:9" ht="15" thickBot="1" x14ac:dyDescent="0.4">
      <c r="F568" s="245"/>
      <c r="G568" s="247"/>
      <c r="H568" s="247"/>
      <c r="I568" s="247"/>
    </row>
    <row r="569" spans="6:9" ht="15" thickTop="1" x14ac:dyDescent="0.35">
      <c r="G569" s="2"/>
      <c r="H569" s="2"/>
      <c r="I569" s="2"/>
    </row>
    <row r="570" spans="6:9" x14ac:dyDescent="0.35">
      <c r="G570" s="2"/>
      <c r="H570" s="2"/>
      <c r="I570" s="2"/>
    </row>
    <row r="571" spans="6:9" x14ac:dyDescent="0.35">
      <c r="G571" s="2"/>
      <c r="H571" s="2"/>
      <c r="I571" s="2"/>
    </row>
    <row r="572" spans="6:9" x14ac:dyDescent="0.35">
      <c r="F572" s="5"/>
      <c r="G572" s="244"/>
      <c r="H572" s="244"/>
      <c r="I572" s="244"/>
    </row>
    <row r="573" spans="6:9" x14ac:dyDescent="0.35">
      <c r="F573" s="6"/>
      <c r="G573" s="7"/>
      <c r="H573" s="7"/>
      <c r="I573" s="7"/>
    </row>
    <row r="574" spans="6:9" x14ac:dyDescent="0.35">
      <c r="F574" s="16"/>
      <c r="G574" s="2"/>
      <c r="H574" s="2"/>
      <c r="I574" s="2"/>
    </row>
    <row r="575" spans="6:9" x14ac:dyDescent="0.35">
      <c r="G575" s="2"/>
      <c r="H575" s="2"/>
      <c r="I575" s="2"/>
    </row>
    <row r="576" spans="6:9" x14ac:dyDescent="0.35">
      <c r="G576" s="2"/>
      <c r="H576" s="2"/>
      <c r="I576" s="2"/>
    </row>
    <row r="577" spans="6:9" x14ac:dyDescent="0.35">
      <c r="G577" s="2"/>
      <c r="H577" s="2"/>
      <c r="I577" s="2"/>
    </row>
    <row r="578" spans="6:9" x14ac:dyDescent="0.35">
      <c r="F578" s="248"/>
      <c r="G578" s="244"/>
      <c r="H578" s="244"/>
      <c r="I578" s="244"/>
    </row>
    <row r="579" spans="6:9" ht="15" thickBot="1" x14ac:dyDescent="0.4">
      <c r="F579" s="245"/>
      <c r="G579" s="246"/>
      <c r="H579" s="246"/>
      <c r="I579" s="246"/>
    </row>
    <row r="580" spans="6:9" ht="15" thickTop="1" x14ac:dyDescent="0.35">
      <c r="G580" s="2"/>
      <c r="H580" s="2"/>
      <c r="I580" s="2"/>
    </row>
    <row r="581" spans="6:9" x14ac:dyDescent="0.35">
      <c r="G581" s="2"/>
      <c r="H581" s="2"/>
      <c r="I581" s="2"/>
    </row>
    <row r="582" spans="6:9" x14ac:dyDescent="0.35">
      <c r="G582" s="2"/>
      <c r="H582" s="2"/>
      <c r="I582" s="2"/>
    </row>
    <row r="583" spans="6:9" ht="15" thickBot="1" x14ac:dyDescent="0.4">
      <c r="F583" s="245"/>
      <c r="G583" s="246"/>
      <c r="H583" s="246"/>
      <c r="I583" s="246"/>
    </row>
    <row r="584" spans="6:9" ht="15" thickTop="1" x14ac:dyDescent="0.35">
      <c r="F584" s="6"/>
      <c r="G584" s="7"/>
      <c r="H584" s="7"/>
      <c r="I584" s="7"/>
    </row>
    <row r="585" spans="6:9" x14ac:dyDescent="0.35">
      <c r="G585" s="2"/>
      <c r="H585" s="2"/>
      <c r="I585" s="2"/>
    </row>
    <row r="586" spans="6:9" x14ac:dyDescent="0.35">
      <c r="G586" s="2"/>
      <c r="H586" s="2"/>
      <c r="I586" s="2"/>
    </row>
    <row r="587" spans="6:9" x14ac:dyDescent="0.35">
      <c r="G587" s="2"/>
      <c r="H587" s="2"/>
      <c r="I587" s="2"/>
    </row>
    <row r="588" spans="6:9" x14ac:dyDescent="0.35">
      <c r="G588" s="2"/>
      <c r="H588" s="2"/>
      <c r="I588" s="2"/>
    </row>
    <row r="589" spans="6:9" x14ac:dyDescent="0.35">
      <c r="G589" s="2"/>
      <c r="H589" s="2"/>
      <c r="I589" s="2"/>
    </row>
    <row r="590" spans="6:9" x14ac:dyDescent="0.35">
      <c r="G590" s="2"/>
      <c r="H590" s="2"/>
      <c r="I590" s="2"/>
    </row>
    <row r="591" spans="6:9" x14ac:dyDescent="0.35">
      <c r="G591" s="2"/>
      <c r="H591" s="2"/>
      <c r="I591" s="2"/>
    </row>
    <row r="592" spans="6:9" x14ac:dyDescent="0.35">
      <c r="G592" s="2"/>
      <c r="H592" s="2"/>
      <c r="I592" s="2"/>
    </row>
    <row r="593" spans="6:9" x14ac:dyDescent="0.35">
      <c r="G593" s="2"/>
      <c r="H593" s="2"/>
      <c r="I593" s="2"/>
    </row>
    <row r="594" spans="6:9" x14ac:dyDescent="0.35">
      <c r="G594" s="2"/>
      <c r="H594" s="2"/>
      <c r="I594" s="2"/>
    </row>
    <row r="595" spans="6:9" x14ac:dyDescent="0.35">
      <c r="F595" s="5"/>
      <c r="G595" s="244"/>
      <c r="H595" s="244"/>
      <c r="I595" s="244"/>
    </row>
    <row r="596" spans="6:9" x14ac:dyDescent="0.35">
      <c r="F596" s="249"/>
      <c r="G596" s="250"/>
      <c r="H596" s="250"/>
      <c r="I596" s="250"/>
    </row>
    <row r="597" spans="6:9" x14ac:dyDescent="0.35">
      <c r="G597" s="2"/>
      <c r="H597" s="2"/>
      <c r="I597" s="2"/>
    </row>
    <row r="598" spans="6:9" x14ac:dyDescent="0.35">
      <c r="F598" s="251"/>
      <c r="G598" s="252"/>
      <c r="H598" s="252"/>
      <c r="I598" s="252"/>
    </row>
    <row r="599" spans="6:9" x14ac:dyDescent="0.35">
      <c r="G599" s="2"/>
      <c r="H599" s="2"/>
      <c r="I599" s="2"/>
    </row>
    <row r="600" spans="6:9" x14ac:dyDescent="0.35">
      <c r="F600" s="251"/>
      <c r="G600" s="253"/>
      <c r="H600" s="253"/>
      <c r="I600" s="253"/>
    </row>
    <row r="601" spans="6:9" x14ac:dyDescent="0.35">
      <c r="F601" s="243"/>
      <c r="G601" s="260"/>
      <c r="H601" s="260"/>
      <c r="I601" s="260"/>
    </row>
    <row r="602" spans="6:9" x14ac:dyDescent="0.35">
      <c r="G602" s="242"/>
      <c r="H602" s="242"/>
      <c r="I602" s="12"/>
    </row>
    <row r="603" spans="6:9" x14ac:dyDescent="0.35">
      <c r="G603" s="242"/>
      <c r="H603" s="242"/>
      <c r="I603" s="12"/>
    </row>
    <row r="604" spans="6:9" x14ac:dyDescent="0.35">
      <c r="G604" s="242"/>
      <c r="H604" s="242"/>
      <c r="I604" s="242"/>
    </row>
    <row r="605" spans="6:9" x14ac:dyDescent="0.35">
      <c r="G605" s="254"/>
      <c r="H605" s="254"/>
      <c r="I605" s="242"/>
    </row>
    <row r="606" spans="6:9" x14ac:dyDescent="0.35">
      <c r="G606" s="242"/>
      <c r="H606" s="242"/>
      <c r="I606" s="242"/>
    </row>
    <row r="607" spans="6:9" x14ac:dyDescent="0.35">
      <c r="G607" s="254"/>
      <c r="H607" s="254"/>
      <c r="I607" s="242"/>
    </row>
    <row r="608" spans="6:9" x14ac:dyDescent="0.35">
      <c r="G608" s="242"/>
      <c r="H608" s="242"/>
      <c r="I608" s="242"/>
    </row>
  </sheetData>
  <mergeCells count="23">
    <mergeCell ref="U304:X304"/>
    <mergeCell ref="P381:S381"/>
    <mergeCell ref="A1:D1"/>
    <mergeCell ref="A151:D151"/>
    <mergeCell ref="F228:I228"/>
    <mergeCell ref="P304:S304"/>
    <mergeCell ref="P228:S228"/>
    <mergeCell ref="F304:I304"/>
    <mergeCell ref="A228:D228"/>
    <mergeCell ref="A76:D76"/>
    <mergeCell ref="K228:N228"/>
    <mergeCell ref="K304:N304"/>
    <mergeCell ref="A304:D304"/>
    <mergeCell ref="F535:I535"/>
    <mergeCell ref="F458:I458"/>
    <mergeCell ref="K381:N381"/>
    <mergeCell ref="U381:X381"/>
    <mergeCell ref="A381:D381"/>
    <mergeCell ref="F381:I381"/>
    <mergeCell ref="K458:N458"/>
    <mergeCell ref="P458:S458"/>
    <mergeCell ref="U458:X458"/>
    <mergeCell ref="A458:D45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E8F8D-B742-4619-90B3-8F85D8CF8297}">
  <sheetPr>
    <tabColor theme="4" tint="-0.249977111117893"/>
  </sheetPr>
  <dimension ref="B2:AQ608"/>
  <sheetViews>
    <sheetView showGridLines="0" zoomScale="90" zoomScaleNormal="90" workbookViewId="0">
      <pane xSplit="2" ySplit="3" topLeftCell="I470" activePane="bottomRight" state="frozen"/>
      <selection activeCell="A613" sqref="A1:XFD1048576"/>
      <selection pane="topRight" activeCell="A613" sqref="A1:XFD1048576"/>
      <selection pane="bottomLeft" activeCell="A613" sqref="A1:XFD1048576"/>
      <selection pane="bottomRight" activeCell="A613" sqref="A1:XFD1048576"/>
    </sheetView>
  </sheetViews>
  <sheetFormatPr defaultRowHeight="14.5" x14ac:dyDescent="0.35"/>
  <cols>
    <col min="2" max="2" width="43.7265625" bestFit="1" customWidth="1"/>
    <col min="3" max="3" width="16.7265625" bestFit="1" customWidth="1"/>
    <col min="4" max="4" width="20.81640625" bestFit="1" customWidth="1"/>
    <col min="5" max="5" width="21.1796875" bestFit="1" customWidth="1"/>
    <col min="6" max="6" width="12.54296875" bestFit="1" customWidth="1"/>
    <col min="7" max="7" width="15" bestFit="1" customWidth="1"/>
    <col min="9" max="9" width="43.7265625" customWidth="1"/>
    <col min="10" max="10" width="16.7265625" bestFit="1" customWidth="1"/>
    <col min="11" max="11" width="20.81640625" bestFit="1" customWidth="1"/>
    <col min="12" max="12" width="21.1796875" bestFit="1" customWidth="1"/>
    <col min="13" max="13" width="12.26953125" bestFit="1" customWidth="1"/>
    <col min="14" max="14" width="13.453125" bestFit="1" customWidth="1"/>
    <col min="16" max="16" width="43.7265625" bestFit="1" customWidth="1"/>
    <col min="17" max="17" width="16.26953125" bestFit="1" customWidth="1"/>
    <col min="18" max="18" width="20.26953125" bestFit="1" customWidth="1"/>
    <col min="19" max="19" width="21.1796875" bestFit="1" customWidth="1"/>
    <col min="20" max="20" width="12.26953125" bestFit="1" customWidth="1"/>
    <col min="21" max="21" width="13.453125" bestFit="1" customWidth="1"/>
    <col min="23" max="23" width="43.7265625" bestFit="1" customWidth="1"/>
    <col min="24" max="24" width="16.26953125" bestFit="1" customWidth="1"/>
    <col min="25" max="25" width="20.26953125" bestFit="1" customWidth="1"/>
    <col min="26" max="26" width="21.1796875" bestFit="1" customWidth="1"/>
    <col min="27" max="27" width="12.26953125" bestFit="1" customWidth="1"/>
    <col min="28" max="28" width="13.453125" bestFit="1" customWidth="1"/>
    <col min="30" max="30" width="43.7265625" bestFit="1" customWidth="1"/>
    <col min="31" max="31" width="16.7265625" bestFit="1" customWidth="1"/>
    <col min="32" max="32" width="20.81640625" bestFit="1" customWidth="1"/>
    <col min="33" max="33" width="21.1796875" bestFit="1" customWidth="1"/>
    <col min="34" max="34" width="11.26953125" bestFit="1" customWidth="1"/>
    <col min="35" max="35" width="15" bestFit="1" customWidth="1"/>
    <col min="36" max="36" width="13.453125" bestFit="1" customWidth="1"/>
    <col min="37" max="37" width="43.7265625" bestFit="1" customWidth="1"/>
    <col min="38" max="38" width="16.7265625" bestFit="1" customWidth="1"/>
    <col min="39" max="39" width="20.81640625" bestFit="1" customWidth="1"/>
    <col min="40" max="40" width="21.1796875" bestFit="1" customWidth="1"/>
    <col min="41" max="41" width="12.26953125" bestFit="1" customWidth="1"/>
    <col min="42" max="42" width="13.453125" bestFit="1" customWidth="1"/>
    <col min="43" max="43" width="12" bestFit="1" customWidth="1"/>
  </cols>
  <sheetData>
    <row r="2" spans="2:42" ht="18.5" x14ac:dyDescent="0.35">
      <c r="B2" s="267" t="s">
        <v>154</v>
      </c>
      <c r="C2" s="267"/>
      <c r="D2" s="267"/>
      <c r="E2" s="267"/>
      <c r="F2" s="267"/>
      <c r="G2" s="267"/>
      <c r="AD2" s="22" t="s">
        <v>160</v>
      </c>
      <c r="AE2" s="22"/>
      <c r="AF2" s="22"/>
      <c r="AG2" s="22"/>
      <c r="AH2" s="22"/>
      <c r="AI2" s="22"/>
      <c r="AK2" s="22" t="s">
        <v>162</v>
      </c>
      <c r="AL2" s="22"/>
      <c r="AM2" s="22"/>
      <c r="AN2" s="22"/>
      <c r="AO2" s="22"/>
      <c r="AP2" s="22"/>
    </row>
    <row r="3" spans="2:42" s="145" customFormat="1" ht="15.5" x14ac:dyDescent="0.35">
      <c r="B3" s="24"/>
      <c r="C3" s="24" t="s">
        <v>10</v>
      </c>
      <c r="D3" s="24" t="s">
        <v>69</v>
      </c>
      <c r="E3" s="24" t="s">
        <v>70</v>
      </c>
      <c r="F3" s="24" t="s">
        <v>44</v>
      </c>
      <c r="G3" s="9" t="s">
        <v>45</v>
      </c>
      <c r="AD3" s="24"/>
      <c r="AE3" s="24" t="s">
        <v>10</v>
      </c>
      <c r="AF3" s="24" t="s">
        <v>69</v>
      </c>
      <c r="AG3" s="24" t="s">
        <v>70</v>
      </c>
      <c r="AH3" s="24" t="s">
        <v>44</v>
      </c>
      <c r="AI3" s="9" t="s">
        <v>45</v>
      </c>
      <c r="AJ3"/>
      <c r="AK3" s="24"/>
      <c r="AL3" s="24" t="s">
        <v>10</v>
      </c>
      <c r="AM3" s="24" t="s">
        <v>69</v>
      </c>
      <c r="AN3" s="24" t="s">
        <v>70</v>
      </c>
      <c r="AO3" s="24" t="s">
        <v>44</v>
      </c>
      <c r="AP3" s="9" t="s">
        <v>45</v>
      </c>
    </row>
    <row r="4" spans="2:42" x14ac:dyDescent="0.35">
      <c r="B4" t="s">
        <v>88</v>
      </c>
      <c r="C4" s="2">
        <v>20112456.34</v>
      </c>
      <c r="D4" s="2">
        <v>0</v>
      </c>
      <c r="E4" s="2">
        <v>0</v>
      </c>
      <c r="F4" s="2">
        <v>0</v>
      </c>
      <c r="G4" s="2">
        <v>20112456.34</v>
      </c>
    </row>
    <row r="5" spans="2:42" x14ac:dyDescent="0.35">
      <c r="B5" t="s">
        <v>19</v>
      </c>
      <c r="C5" s="2">
        <v>172546362.48295999</v>
      </c>
      <c r="D5" s="2">
        <v>0</v>
      </c>
      <c r="E5" s="2">
        <v>0</v>
      </c>
      <c r="F5" s="2">
        <v>0</v>
      </c>
      <c r="G5" s="2">
        <v>172546362.48295999</v>
      </c>
    </row>
    <row r="6" spans="2:42" x14ac:dyDescent="0.35">
      <c r="B6" t="s">
        <v>89</v>
      </c>
      <c r="C6" s="2">
        <v>132136988.63999984</v>
      </c>
      <c r="D6" s="2">
        <v>0</v>
      </c>
      <c r="E6" s="2">
        <v>0</v>
      </c>
      <c r="F6" s="2">
        <v>0</v>
      </c>
      <c r="G6" s="2">
        <v>132136988.63999984</v>
      </c>
    </row>
    <row r="7" spans="2:42" x14ac:dyDescent="0.35">
      <c r="B7" t="s">
        <v>90</v>
      </c>
      <c r="C7" s="2">
        <v>-280274.79000000004</v>
      </c>
      <c r="D7" s="2">
        <v>0</v>
      </c>
      <c r="E7" s="2">
        <v>0</v>
      </c>
      <c r="F7" s="2">
        <v>0</v>
      </c>
      <c r="G7" s="2">
        <v>-280274.79000000004</v>
      </c>
    </row>
    <row r="8" spans="2:42" x14ac:dyDescent="0.35">
      <c r="B8" s="19" t="s">
        <v>18</v>
      </c>
      <c r="C8" s="20">
        <v>324515532.6729598</v>
      </c>
      <c r="D8" s="20">
        <v>0</v>
      </c>
      <c r="E8" s="20">
        <v>0</v>
      </c>
      <c r="F8" s="20">
        <v>0</v>
      </c>
      <c r="G8" s="20">
        <v>324515532.6729598</v>
      </c>
    </row>
    <row r="9" spans="2:42" x14ac:dyDescent="0.35">
      <c r="C9" s="2"/>
      <c r="D9" s="2"/>
      <c r="E9" s="2"/>
      <c r="F9" s="2"/>
      <c r="G9" s="2"/>
    </row>
    <row r="10" spans="2:42" x14ac:dyDescent="0.35">
      <c r="C10" s="2"/>
      <c r="D10" s="2"/>
      <c r="E10" s="2"/>
      <c r="F10" s="2"/>
      <c r="G10" s="2"/>
    </row>
    <row r="11" spans="2:42" x14ac:dyDescent="0.35">
      <c r="B11" t="s">
        <v>12</v>
      </c>
      <c r="C11" s="2">
        <v>394995956.07999998</v>
      </c>
      <c r="D11" s="2">
        <v>0</v>
      </c>
      <c r="E11" s="2">
        <v>0</v>
      </c>
      <c r="F11" s="2">
        <v>0</v>
      </c>
      <c r="G11" s="2">
        <v>394995956.07999998</v>
      </c>
    </row>
    <row r="12" spans="2:42" x14ac:dyDescent="0.35">
      <c r="B12" t="s">
        <v>3</v>
      </c>
      <c r="C12" s="2">
        <v>-280150992.66000003</v>
      </c>
      <c r="D12" s="2">
        <v>0</v>
      </c>
      <c r="E12" s="2">
        <v>0</v>
      </c>
      <c r="F12" s="2">
        <v>0</v>
      </c>
      <c r="G12" s="2">
        <v>-280150992.66000003</v>
      </c>
    </row>
    <row r="13" spans="2:42" x14ac:dyDescent="0.35">
      <c r="B13" t="s">
        <v>91</v>
      </c>
      <c r="C13" s="2">
        <v>58547587.309999995</v>
      </c>
      <c r="D13" s="2">
        <v>0</v>
      </c>
      <c r="E13" s="2">
        <v>0</v>
      </c>
      <c r="F13" s="2">
        <v>0</v>
      </c>
      <c r="G13" s="2">
        <v>58547587.309999995</v>
      </c>
    </row>
    <row r="14" spans="2:42" x14ac:dyDescent="0.35">
      <c r="B14" t="s">
        <v>13</v>
      </c>
      <c r="C14" s="2">
        <v>-18636346.579999998</v>
      </c>
      <c r="D14" s="2">
        <v>0</v>
      </c>
      <c r="E14" s="2">
        <v>0</v>
      </c>
      <c r="F14" s="2">
        <v>0</v>
      </c>
      <c r="G14" s="2">
        <v>-18636346.579999998</v>
      </c>
    </row>
    <row r="15" spans="2:42" x14ac:dyDescent="0.35">
      <c r="B15" s="19" t="s">
        <v>14</v>
      </c>
      <c r="C15" s="20">
        <v>154756204.14999998</v>
      </c>
      <c r="D15" s="20">
        <v>0</v>
      </c>
      <c r="E15" s="20">
        <v>0</v>
      </c>
      <c r="F15" s="20">
        <v>0</v>
      </c>
      <c r="G15" s="20">
        <v>154756204.14999998</v>
      </c>
    </row>
    <row r="16" spans="2:42" x14ac:dyDescent="0.35">
      <c r="C16" s="2"/>
      <c r="D16" s="2"/>
      <c r="E16" s="2"/>
      <c r="F16" s="2"/>
      <c r="G16" s="2"/>
    </row>
    <row r="17" spans="2:7" x14ac:dyDescent="0.35">
      <c r="C17" s="2"/>
      <c r="D17" s="2"/>
      <c r="E17" s="2"/>
      <c r="F17" s="2"/>
      <c r="G17" s="2"/>
    </row>
    <row r="18" spans="2:7" x14ac:dyDescent="0.35">
      <c r="B18" t="s">
        <v>15</v>
      </c>
      <c r="C18" s="2">
        <v>59725768.449999996</v>
      </c>
      <c r="D18" s="2">
        <v>0</v>
      </c>
      <c r="E18" s="2">
        <v>0</v>
      </c>
      <c r="F18" s="2">
        <v>0</v>
      </c>
      <c r="G18" s="2">
        <v>59725768.449999996</v>
      </c>
    </row>
    <row r="19" spans="2:7" x14ac:dyDescent="0.35">
      <c r="B19" t="s">
        <v>16</v>
      </c>
      <c r="C19" s="2">
        <v>-37584866.149999991</v>
      </c>
      <c r="D19" s="2">
        <v>0</v>
      </c>
      <c r="E19" s="2">
        <v>0</v>
      </c>
      <c r="F19" s="2">
        <v>0</v>
      </c>
      <c r="G19" s="2">
        <v>-37584866.149999991</v>
      </c>
    </row>
    <row r="20" spans="2:7" x14ac:dyDescent="0.35">
      <c r="B20" s="19" t="s">
        <v>17</v>
      </c>
      <c r="C20" s="20">
        <v>22140902.300000004</v>
      </c>
      <c r="D20" s="20">
        <v>0</v>
      </c>
      <c r="E20" s="20">
        <v>0</v>
      </c>
      <c r="F20" s="20">
        <v>0</v>
      </c>
      <c r="G20" s="20">
        <v>22140902.300000004</v>
      </c>
    </row>
    <row r="21" spans="2:7" x14ac:dyDescent="0.35">
      <c r="C21" s="2"/>
      <c r="D21" s="2"/>
      <c r="E21" s="2"/>
      <c r="F21" s="2"/>
      <c r="G21" s="2"/>
    </row>
    <row r="22" spans="2:7" x14ac:dyDescent="0.35">
      <c r="C22" s="2"/>
      <c r="D22" s="2"/>
      <c r="E22" s="2"/>
      <c r="F22" s="2"/>
      <c r="G22" s="2"/>
    </row>
    <row r="23" spans="2:7" x14ac:dyDescent="0.35">
      <c r="B23" s="16" t="s">
        <v>20</v>
      </c>
      <c r="C23" s="23">
        <v>51526217.909040004</v>
      </c>
      <c r="D23" s="23">
        <v>0</v>
      </c>
      <c r="E23" s="23">
        <v>0</v>
      </c>
      <c r="F23" s="23">
        <v>0</v>
      </c>
      <c r="G23" s="23">
        <v>51526217.909040004</v>
      </c>
    </row>
    <row r="24" spans="2:7" x14ac:dyDescent="0.35">
      <c r="C24" s="2"/>
      <c r="D24" s="2"/>
      <c r="E24" s="2"/>
      <c r="F24" s="2"/>
      <c r="G24" s="2"/>
    </row>
    <row r="25" spans="2:7" x14ac:dyDescent="0.35">
      <c r="B25" t="s">
        <v>0</v>
      </c>
      <c r="C25" s="2">
        <v>2369588123.8599997</v>
      </c>
      <c r="D25" s="2">
        <v>0</v>
      </c>
      <c r="E25" s="2">
        <v>0</v>
      </c>
      <c r="F25" s="2">
        <v>0</v>
      </c>
      <c r="G25" s="23">
        <v>2369588123.8599997</v>
      </c>
    </row>
    <row r="26" spans="2:7" x14ac:dyDescent="0.35">
      <c r="B26" t="s">
        <v>2</v>
      </c>
      <c r="C26" s="2">
        <v>-2369587038.0099998</v>
      </c>
      <c r="D26" s="2">
        <v>0</v>
      </c>
      <c r="E26" s="2">
        <v>0</v>
      </c>
      <c r="F26" s="2">
        <v>0</v>
      </c>
      <c r="G26" s="23">
        <v>-2369587038.0099998</v>
      </c>
    </row>
    <row r="27" spans="2:7" x14ac:dyDescent="0.35">
      <c r="B27" s="19" t="s">
        <v>21</v>
      </c>
      <c r="C27" s="20">
        <v>1085.8499999046326</v>
      </c>
      <c r="D27" s="20">
        <v>0</v>
      </c>
      <c r="E27" s="20">
        <v>0</v>
      </c>
      <c r="F27" s="20">
        <v>0</v>
      </c>
      <c r="G27" s="20">
        <v>1085.8499999046326</v>
      </c>
    </row>
    <row r="28" spans="2:7" x14ac:dyDescent="0.35">
      <c r="C28" s="2"/>
      <c r="D28" s="2"/>
      <c r="E28" s="2"/>
      <c r="F28" s="2"/>
      <c r="G28" s="2"/>
    </row>
    <row r="29" spans="2:7" x14ac:dyDescent="0.35">
      <c r="C29" s="2"/>
      <c r="D29" s="2"/>
      <c r="E29" s="2"/>
      <c r="F29" s="2"/>
      <c r="G29" s="2"/>
    </row>
    <row r="30" spans="2:7" x14ac:dyDescent="0.35">
      <c r="B30" t="s">
        <v>24</v>
      </c>
      <c r="C30" s="2">
        <v>0</v>
      </c>
      <c r="D30" s="2">
        <v>0</v>
      </c>
      <c r="E30" s="2">
        <v>0</v>
      </c>
      <c r="F30" s="2">
        <v>0</v>
      </c>
      <c r="G30" s="23">
        <v>0</v>
      </c>
    </row>
    <row r="31" spans="2:7" x14ac:dyDescent="0.35">
      <c r="B31" t="s">
        <v>25</v>
      </c>
      <c r="C31" s="2">
        <v>0</v>
      </c>
      <c r="D31" s="2">
        <v>0</v>
      </c>
      <c r="E31" s="2">
        <v>0</v>
      </c>
      <c r="F31" s="2">
        <v>0</v>
      </c>
      <c r="G31" s="23">
        <v>0</v>
      </c>
    </row>
    <row r="32" spans="2:7" x14ac:dyDescent="0.35">
      <c r="B32" t="s">
        <v>26</v>
      </c>
      <c r="C32" s="2">
        <v>0</v>
      </c>
      <c r="D32" s="2">
        <v>0</v>
      </c>
      <c r="E32" s="2">
        <v>0</v>
      </c>
      <c r="F32" s="2">
        <v>0</v>
      </c>
      <c r="G32" s="23">
        <v>0</v>
      </c>
    </row>
    <row r="33" spans="2:7" x14ac:dyDescent="0.35">
      <c r="B33" s="19" t="s">
        <v>105</v>
      </c>
      <c r="C33" s="20">
        <v>0</v>
      </c>
      <c r="D33" s="20">
        <v>0</v>
      </c>
      <c r="E33" s="20">
        <v>0</v>
      </c>
      <c r="F33" s="20">
        <v>0</v>
      </c>
      <c r="G33" s="20">
        <v>0</v>
      </c>
    </row>
    <row r="34" spans="2:7" x14ac:dyDescent="0.35">
      <c r="C34" s="2"/>
      <c r="D34" s="2"/>
      <c r="E34" s="2"/>
      <c r="F34" s="2"/>
      <c r="G34" s="2"/>
    </row>
    <row r="35" spans="2:7" x14ac:dyDescent="0.35">
      <c r="C35" s="2"/>
      <c r="D35" s="2"/>
      <c r="E35" s="2"/>
      <c r="F35" s="2"/>
      <c r="G35" s="2"/>
    </row>
    <row r="36" spans="2:7" x14ac:dyDescent="0.35">
      <c r="B36" t="s">
        <v>27</v>
      </c>
      <c r="C36" s="2">
        <v>0</v>
      </c>
      <c r="D36" s="2">
        <v>0</v>
      </c>
      <c r="E36" s="2">
        <v>0</v>
      </c>
      <c r="F36" s="2">
        <v>0</v>
      </c>
      <c r="G36" s="23">
        <v>0</v>
      </c>
    </row>
    <row r="37" spans="2:7" x14ac:dyDescent="0.35">
      <c r="B37" t="s">
        <v>28</v>
      </c>
      <c r="C37" s="2">
        <v>0</v>
      </c>
      <c r="D37" s="2">
        <v>0</v>
      </c>
      <c r="E37" s="2">
        <v>0</v>
      </c>
      <c r="F37" s="2">
        <v>0</v>
      </c>
      <c r="G37" s="23">
        <v>0</v>
      </c>
    </row>
    <row r="38" spans="2:7" x14ac:dyDescent="0.35">
      <c r="B38" t="s">
        <v>29</v>
      </c>
      <c r="C38" s="2">
        <v>0</v>
      </c>
      <c r="D38" s="2">
        <v>0</v>
      </c>
      <c r="E38" s="2">
        <v>0</v>
      </c>
      <c r="F38" s="2">
        <v>0</v>
      </c>
      <c r="G38" s="23">
        <v>0</v>
      </c>
    </row>
    <row r="39" spans="2:7" x14ac:dyDescent="0.35">
      <c r="B39" t="s">
        <v>30</v>
      </c>
      <c r="C39" s="2">
        <v>0</v>
      </c>
      <c r="D39" s="2">
        <v>0</v>
      </c>
      <c r="E39" s="2">
        <v>0</v>
      </c>
      <c r="F39" s="2">
        <v>0</v>
      </c>
      <c r="G39" s="23">
        <v>0</v>
      </c>
    </row>
    <row r="40" spans="2:7" x14ac:dyDescent="0.35">
      <c r="B40" s="19" t="s">
        <v>93</v>
      </c>
      <c r="C40" s="20">
        <v>0</v>
      </c>
      <c r="D40" s="20">
        <v>0</v>
      </c>
      <c r="E40" s="20">
        <v>0</v>
      </c>
      <c r="F40" s="20">
        <v>0</v>
      </c>
      <c r="G40" s="20">
        <v>0</v>
      </c>
    </row>
    <row r="41" spans="2:7" x14ac:dyDescent="0.35">
      <c r="C41" s="2"/>
      <c r="D41" s="2"/>
      <c r="E41" s="2"/>
      <c r="F41" s="2"/>
      <c r="G41" s="2"/>
    </row>
    <row r="42" spans="2:7" x14ac:dyDescent="0.35">
      <c r="C42" s="2"/>
      <c r="D42" s="2"/>
      <c r="E42" s="2"/>
      <c r="F42" s="2"/>
      <c r="G42" s="2"/>
    </row>
    <row r="43" spans="2:7" x14ac:dyDescent="0.35">
      <c r="B43" s="16" t="s">
        <v>92</v>
      </c>
      <c r="C43" s="2">
        <v>0</v>
      </c>
      <c r="D43" s="2">
        <v>9130879</v>
      </c>
      <c r="E43" s="2">
        <v>2210373</v>
      </c>
      <c r="F43" s="2">
        <v>0</v>
      </c>
      <c r="G43" s="23">
        <v>11341252</v>
      </c>
    </row>
    <row r="44" spans="2:7" x14ac:dyDescent="0.35">
      <c r="C44" s="2"/>
      <c r="D44" s="2"/>
      <c r="E44" s="2"/>
      <c r="F44" s="2"/>
      <c r="G44" s="2"/>
    </row>
    <row r="45" spans="2:7" x14ac:dyDescent="0.35">
      <c r="B45" t="s">
        <v>31</v>
      </c>
      <c r="C45" s="2">
        <v>0</v>
      </c>
      <c r="D45" s="2">
        <v>0</v>
      </c>
      <c r="E45" s="2">
        <v>30718939</v>
      </c>
      <c r="F45" s="2">
        <v>0</v>
      </c>
      <c r="G45" s="2">
        <v>30718939</v>
      </c>
    </row>
    <row r="46" spans="2:7" x14ac:dyDescent="0.35">
      <c r="B46" t="s">
        <v>32</v>
      </c>
      <c r="C46" s="2">
        <v>0</v>
      </c>
      <c r="D46" s="2">
        <v>0</v>
      </c>
      <c r="E46" s="2">
        <v>-5057580</v>
      </c>
      <c r="F46" s="2">
        <v>0</v>
      </c>
      <c r="G46" s="2">
        <v>-5057580</v>
      </c>
    </row>
    <row r="47" spans="2:7" x14ac:dyDescent="0.35">
      <c r="B47" s="19" t="s">
        <v>33</v>
      </c>
      <c r="C47" s="20">
        <v>0</v>
      </c>
      <c r="D47" s="20">
        <v>0</v>
      </c>
      <c r="E47" s="20">
        <v>25661359</v>
      </c>
      <c r="F47" s="20">
        <v>0</v>
      </c>
      <c r="G47" s="20">
        <v>25661359</v>
      </c>
    </row>
    <row r="48" spans="2:7" x14ac:dyDescent="0.35">
      <c r="C48" s="2"/>
      <c r="D48" s="2"/>
      <c r="E48" s="2"/>
      <c r="F48" s="2"/>
      <c r="G48" s="2"/>
    </row>
    <row r="49" spans="2:7" x14ac:dyDescent="0.35">
      <c r="C49" s="2"/>
      <c r="D49" s="2"/>
      <c r="E49" s="2"/>
      <c r="F49" s="2"/>
      <c r="G49" s="2"/>
    </row>
    <row r="50" spans="2:7" x14ac:dyDescent="0.35">
      <c r="B50" t="s">
        <v>35</v>
      </c>
      <c r="C50" s="2">
        <v>3109359.13</v>
      </c>
      <c r="D50" s="2">
        <v>0</v>
      </c>
      <c r="E50" s="2">
        <v>0</v>
      </c>
      <c r="F50" s="2">
        <v>0</v>
      </c>
      <c r="G50" s="2">
        <v>3109359.13</v>
      </c>
    </row>
    <row r="51" spans="2:7" x14ac:dyDescent="0.35">
      <c r="B51" t="s">
        <v>36</v>
      </c>
      <c r="C51" s="2">
        <v>-7192249.0699999994</v>
      </c>
      <c r="D51" s="2">
        <v>0</v>
      </c>
      <c r="E51" s="2">
        <v>0</v>
      </c>
      <c r="F51" s="2">
        <v>0</v>
      </c>
      <c r="G51" s="2">
        <v>-7192249.0699999994</v>
      </c>
    </row>
    <row r="52" spans="2:7" x14ac:dyDescent="0.35">
      <c r="B52" s="19" t="s">
        <v>37</v>
      </c>
      <c r="C52" s="20">
        <v>-4082889.9399999995</v>
      </c>
      <c r="D52" s="20">
        <v>0</v>
      </c>
      <c r="E52" s="20">
        <v>0</v>
      </c>
      <c r="F52" s="20">
        <v>0</v>
      </c>
      <c r="G52" s="20">
        <v>-4082889.9399999995</v>
      </c>
    </row>
    <row r="53" spans="2:7" x14ac:dyDescent="0.35">
      <c r="C53" s="2"/>
      <c r="D53" s="2"/>
      <c r="E53" s="2"/>
      <c r="F53" s="2"/>
      <c r="G53" s="2"/>
    </row>
    <row r="54" spans="2:7" x14ac:dyDescent="0.35">
      <c r="C54" s="2"/>
      <c r="D54" s="2"/>
      <c r="E54" s="2"/>
      <c r="F54" s="2"/>
      <c r="G54" s="2"/>
    </row>
    <row r="55" spans="2:7" x14ac:dyDescent="0.35">
      <c r="B55" t="s">
        <v>38</v>
      </c>
      <c r="C55" s="2">
        <v>-10680642.940000001</v>
      </c>
      <c r="D55" s="2">
        <v>-33044</v>
      </c>
      <c r="E55" s="2">
        <v>-584193</v>
      </c>
      <c r="F55" s="2">
        <v>0</v>
      </c>
      <c r="G55" s="2">
        <v>-11297879.940000001</v>
      </c>
    </row>
    <row r="56" spans="2:7" x14ac:dyDescent="0.35">
      <c r="B56" t="s">
        <v>81</v>
      </c>
      <c r="C56" s="2">
        <v>-111402473.96999997</v>
      </c>
      <c r="D56" s="2">
        <v>-4084496</v>
      </c>
      <c r="E56" s="2">
        <v>-4935696</v>
      </c>
      <c r="F56" s="2">
        <v>0</v>
      </c>
      <c r="G56" s="2">
        <v>-120422665.96999997</v>
      </c>
    </row>
    <row r="57" spans="2:7" x14ac:dyDescent="0.35">
      <c r="B57" t="s">
        <v>39</v>
      </c>
      <c r="C57" s="2">
        <v>-73387235.290000021</v>
      </c>
      <c r="D57" s="2">
        <v>-685522</v>
      </c>
      <c r="E57" s="2">
        <v>-1583176</v>
      </c>
      <c r="F57" s="2">
        <v>0</v>
      </c>
      <c r="G57" s="2">
        <v>-75655933.290000021</v>
      </c>
    </row>
    <row r="58" spans="2:7" x14ac:dyDescent="0.35">
      <c r="B58" t="s">
        <v>40</v>
      </c>
      <c r="C58" s="2">
        <v>-3203274.9</v>
      </c>
      <c r="D58" s="2">
        <v>0</v>
      </c>
      <c r="E58" s="2">
        <v>0</v>
      </c>
      <c r="F58" s="2">
        <v>0</v>
      </c>
      <c r="G58" s="2">
        <v>-3203274.9</v>
      </c>
    </row>
    <row r="59" spans="2:7" x14ac:dyDescent="0.35">
      <c r="B59" t="s">
        <v>41</v>
      </c>
      <c r="C59" s="2">
        <v>-152521.15</v>
      </c>
      <c r="D59" s="2">
        <v>0</v>
      </c>
      <c r="E59" s="2">
        <v>0</v>
      </c>
      <c r="F59" s="2">
        <v>0</v>
      </c>
      <c r="G59" s="2">
        <v>-152521.15</v>
      </c>
    </row>
    <row r="60" spans="2:7" x14ac:dyDescent="0.35">
      <c r="B60" t="s">
        <v>42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</row>
    <row r="61" spans="2:7" x14ac:dyDescent="0.35">
      <c r="B61" t="s">
        <v>4</v>
      </c>
      <c r="C61" s="2">
        <v>66898</v>
      </c>
      <c r="D61" s="2">
        <v>0</v>
      </c>
      <c r="E61" s="2">
        <v>0</v>
      </c>
      <c r="F61" s="2">
        <v>0</v>
      </c>
      <c r="G61" s="2">
        <v>66898</v>
      </c>
    </row>
    <row r="62" spans="2:7" x14ac:dyDescent="0.35">
      <c r="B62" t="s">
        <v>5</v>
      </c>
      <c r="C62" s="2">
        <v>-80000</v>
      </c>
      <c r="D62" s="2">
        <v>0</v>
      </c>
      <c r="E62" s="2">
        <v>0</v>
      </c>
      <c r="F62" s="2">
        <v>0</v>
      </c>
      <c r="G62" s="2">
        <v>-80000</v>
      </c>
    </row>
    <row r="63" spans="2:7" x14ac:dyDescent="0.35">
      <c r="B63" t="s">
        <v>189</v>
      </c>
      <c r="C63" s="2">
        <v>-14330365.689999999</v>
      </c>
      <c r="D63" s="2">
        <v>0</v>
      </c>
      <c r="E63" s="2">
        <v>0</v>
      </c>
      <c r="F63" s="2">
        <v>0</v>
      </c>
      <c r="G63" s="2">
        <v>-14330365.689999999</v>
      </c>
    </row>
    <row r="64" spans="2:7" x14ac:dyDescent="0.35">
      <c r="B64" s="19" t="s">
        <v>11</v>
      </c>
      <c r="C64" s="20">
        <v>-213169615.94</v>
      </c>
      <c r="D64" s="20">
        <v>-4803062</v>
      </c>
      <c r="E64" s="20">
        <v>-7103065</v>
      </c>
      <c r="F64" s="20">
        <v>0</v>
      </c>
      <c r="G64" s="20">
        <v>-225075742.94</v>
      </c>
    </row>
    <row r="65" spans="2:7" x14ac:dyDescent="0.35">
      <c r="C65" s="2"/>
      <c r="D65" s="2"/>
      <c r="E65" s="2"/>
      <c r="F65" s="2"/>
      <c r="G65" s="2"/>
    </row>
    <row r="66" spans="2:7" x14ac:dyDescent="0.35">
      <c r="C66" s="2"/>
      <c r="D66" s="2"/>
      <c r="E66" s="2"/>
      <c r="F66" s="2"/>
      <c r="G66" s="2"/>
    </row>
    <row r="67" spans="2:7" x14ac:dyDescent="0.35">
      <c r="B67" s="11" t="s">
        <v>43</v>
      </c>
      <c r="C67" s="4">
        <v>335687437.00199968</v>
      </c>
      <c r="D67" s="4">
        <v>4327817</v>
      </c>
      <c r="E67" s="4">
        <v>20768667</v>
      </c>
      <c r="F67" s="4">
        <v>0</v>
      </c>
      <c r="G67" s="4">
        <v>360783921.00199968</v>
      </c>
    </row>
    <row r="68" spans="2:7" x14ac:dyDescent="0.35">
      <c r="B68" t="s">
        <v>6</v>
      </c>
      <c r="C68" s="2">
        <v>-57332397.770000003</v>
      </c>
      <c r="D68" s="2">
        <v>-978684</v>
      </c>
      <c r="E68" s="2">
        <v>-4658202</v>
      </c>
      <c r="F68" s="2">
        <v>0</v>
      </c>
      <c r="G68" s="2">
        <v>-62969283.770000003</v>
      </c>
    </row>
    <row r="69" spans="2:7" x14ac:dyDescent="0.35">
      <c r="B69" s="11" t="s">
        <v>7</v>
      </c>
      <c r="C69" s="4">
        <v>278355039.2319997</v>
      </c>
      <c r="D69" s="4">
        <v>3349133</v>
      </c>
      <c r="E69" s="4">
        <v>16110465</v>
      </c>
      <c r="F69" s="4">
        <v>0</v>
      </c>
      <c r="G69" s="4">
        <v>297814637.2319997</v>
      </c>
    </row>
    <row r="70" spans="2:7" x14ac:dyDescent="0.35">
      <c r="B70" t="s">
        <v>8</v>
      </c>
      <c r="C70" s="2">
        <v>-11278319.571465198</v>
      </c>
      <c r="D70" s="2">
        <v>-584722.23429999989</v>
      </c>
      <c r="E70" s="2">
        <v>-3199891.7999999993</v>
      </c>
      <c r="F70" s="2">
        <v>0</v>
      </c>
      <c r="G70" s="2">
        <v>-15062933.605765197</v>
      </c>
    </row>
    <row r="71" spans="2:7" x14ac:dyDescent="0.35">
      <c r="B71" s="11" t="s">
        <v>150</v>
      </c>
      <c r="C71" s="4">
        <v>267076719.6605345</v>
      </c>
      <c r="D71" s="4">
        <v>2764410.7657000003</v>
      </c>
      <c r="E71" s="4">
        <v>12910573.200000001</v>
      </c>
      <c r="F71" s="4">
        <v>0</v>
      </c>
      <c r="G71" s="4">
        <v>282751703.62623447</v>
      </c>
    </row>
    <row r="72" spans="2:7" x14ac:dyDescent="0.35"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5" spans="2:7" ht="18.5" x14ac:dyDescent="0.35">
      <c r="B75" s="267" t="s">
        <v>151</v>
      </c>
      <c r="C75" s="267"/>
      <c r="D75" s="267"/>
      <c r="E75" s="267"/>
      <c r="F75" s="267"/>
      <c r="G75" s="267"/>
    </row>
    <row r="76" spans="2:7" ht="15.5" x14ac:dyDescent="0.35">
      <c r="B76" s="8"/>
      <c r="C76" s="8" t="s">
        <v>10</v>
      </c>
      <c r="D76" s="8" t="s">
        <v>69</v>
      </c>
      <c r="E76" s="8" t="s">
        <v>70</v>
      </c>
      <c r="F76" s="8" t="s">
        <v>44</v>
      </c>
      <c r="G76" s="9" t="s">
        <v>45</v>
      </c>
    </row>
    <row r="77" spans="2:7" x14ac:dyDescent="0.35">
      <c r="B77" t="s">
        <v>88</v>
      </c>
      <c r="C77" s="2">
        <v>213712406</v>
      </c>
      <c r="D77" s="2">
        <v>0</v>
      </c>
      <c r="E77" s="2">
        <v>0</v>
      </c>
      <c r="F77" s="2">
        <v>0</v>
      </c>
      <c r="G77" s="2">
        <v>213712406</v>
      </c>
    </row>
    <row r="78" spans="2:7" x14ac:dyDescent="0.35">
      <c r="B78" t="s">
        <v>19</v>
      </c>
      <c r="C78" s="2">
        <v>107127052.02599999</v>
      </c>
      <c r="D78" s="2">
        <v>0</v>
      </c>
      <c r="E78" s="2">
        <v>0</v>
      </c>
      <c r="F78" s="2">
        <v>0</v>
      </c>
      <c r="G78" s="2">
        <v>107127052.02599999</v>
      </c>
    </row>
    <row r="79" spans="2:7" x14ac:dyDescent="0.35">
      <c r="B79" t="s">
        <v>89</v>
      </c>
      <c r="C79" s="2">
        <v>85219998</v>
      </c>
      <c r="D79" s="2">
        <v>0</v>
      </c>
      <c r="E79" s="2">
        <v>0</v>
      </c>
      <c r="F79" s="2">
        <v>0</v>
      </c>
      <c r="G79" s="2">
        <v>85219998</v>
      </c>
    </row>
    <row r="80" spans="2:7" x14ac:dyDescent="0.35">
      <c r="B80" t="s">
        <v>90</v>
      </c>
      <c r="C80" s="2">
        <v>-74318</v>
      </c>
      <c r="D80" s="2">
        <v>0</v>
      </c>
      <c r="E80" s="2">
        <v>0</v>
      </c>
      <c r="F80" s="2">
        <v>0</v>
      </c>
      <c r="G80" s="2">
        <v>-74318</v>
      </c>
    </row>
    <row r="81" spans="2:7" ht="16" x14ac:dyDescent="0.5">
      <c r="B81" s="5" t="s">
        <v>18</v>
      </c>
      <c r="C81" s="18">
        <v>405985138.02600002</v>
      </c>
      <c r="D81" s="18">
        <v>0</v>
      </c>
      <c r="E81" s="18">
        <v>0</v>
      </c>
      <c r="F81" s="18">
        <v>0</v>
      </c>
      <c r="G81" s="18">
        <v>405985138.02600002</v>
      </c>
    </row>
    <row r="82" spans="2:7" x14ac:dyDescent="0.35">
      <c r="C82" s="2"/>
      <c r="D82" s="2"/>
      <c r="E82" s="2"/>
      <c r="F82" s="2"/>
      <c r="G82" s="2"/>
    </row>
    <row r="83" spans="2:7" x14ac:dyDescent="0.35">
      <c r="C83" s="2"/>
      <c r="D83" s="2"/>
      <c r="E83" s="2"/>
      <c r="F83" s="2"/>
      <c r="G83" s="2"/>
    </row>
    <row r="84" spans="2:7" x14ac:dyDescent="0.35">
      <c r="B84" t="s">
        <v>12</v>
      </c>
      <c r="C84" s="2">
        <v>373115635</v>
      </c>
      <c r="D84" s="2">
        <v>0</v>
      </c>
      <c r="E84" s="2">
        <v>0</v>
      </c>
      <c r="F84" s="2">
        <v>0</v>
      </c>
      <c r="G84" s="2">
        <v>373115635</v>
      </c>
    </row>
    <row r="85" spans="2:7" x14ac:dyDescent="0.35">
      <c r="B85" t="s">
        <v>91</v>
      </c>
      <c r="C85" s="2">
        <v>120578481.54000001</v>
      </c>
      <c r="D85" s="2">
        <v>0</v>
      </c>
      <c r="E85" s="2">
        <v>0</v>
      </c>
      <c r="F85" s="2">
        <v>0</v>
      </c>
      <c r="G85" s="2">
        <v>120578481.54000001</v>
      </c>
    </row>
    <row r="86" spans="2:7" x14ac:dyDescent="0.35">
      <c r="B86" t="s">
        <v>3</v>
      </c>
      <c r="C86" s="2">
        <v>-212985528.32000002</v>
      </c>
      <c r="D86" s="2">
        <v>0</v>
      </c>
      <c r="E86" s="2">
        <v>0</v>
      </c>
      <c r="F86" s="2">
        <v>0</v>
      </c>
      <c r="G86" s="2">
        <v>-212985528.32000002</v>
      </c>
    </row>
    <row r="87" spans="2:7" x14ac:dyDescent="0.35">
      <c r="B87" t="s">
        <v>13</v>
      </c>
      <c r="C87" s="2">
        <v>-3112054</v>
      </c>
      <c r="D87" s="2">
        <v>0</v>
      </c>
      <c r="E87" s="2">
        <v>0</v>
      </c>
      <c r="F87" s="2">
        <v>0</v>
      </c>
      <c r="G87" s="2">
        <v>-3112054</v>
      </c>
    </row>
    <row r="88" spans="2:7" ht="16" x14ac:dyDescent="0.5">
      <c r="B88" s="5" t="s">
        <v>14</v>
      </c>
      <c r="C88" s="18">
        <v>277596534.22000003</v>
      </c>
      <c r="D88" s="18">
        <v>0</v>
      </c>
      <c r="E88" s="18">
        <v>0</v>
      </c>
      <c r="F88" s="18">
        <v>0</v>
      </c>
      <c r="G88" s="18">
        <v>277596534.22000003</v>
      </c>
    </row>
    <row r="89" spans="2:7" x14ac:dyDescent="0.35">
      <c r="C89" s="2"/>
      <c r="D89" s="2"/>
      <c r="E89" s="2"/>
      <c r="F89" s="2"/>
      <c r="G89" s="2"/>
    </row>
    <row r="90" spans="2:7" x14ac:dyDescent="0.35">
      <c r="C90" s="2"/>
      <c r="D90" s="2"/>
      <c r="E90" s="2"/>
      <c r="F90" s="2"/>
      <c r="G90" s="2"/>
    </row>
    <row r="91" spans="2:7" x14ac:dyDescent="0.35">
      <c r="B91" t="s">
        <v>15</v>
      </c>
      <c r="C91" s="2">
        <v>80069782.75</v>
      </c>
      <c r="D91" s="2">
        <v>0</v>
      </c>
      <c r="E91" s="2">
        <v>0</v>
      </c>
      <c r="F91" s="2">
        <v>0</v>
      </c>
      <c r="G91" s="2">
        <v>80069782.75</v>
      </c>
    </row>
    <row r="92" spans="2:7" x14ac:dyDescent="0.35">
      <c r="B92" t="s">
        <v>16</v>
      </c>
      <c r="C92" s="2">
        <v>-32776744</v>
      </c>
      <c r="D92" s="2">
        <v>0</v>
      </c>
      <c r="E92" s="2">
        <v>0</v>
      </c>
      <c r="F92" s="2">
        <v>0</v>
      </c>
      <c r="G92" s="2">
        <v>-32776744</v>
      </c>
    </row>
    <row r="93" spans="2:7" ht="16" x14ac:dyDescent="0.5">
      <c r="B93" s="5" t="s">
        <v>17</v>
      </c>
      <c r="C93" s="18">
        <v>47293038.75</v>
      </c>
      <c r="D93" s="18">
        <v>0</v>
      </c>
      <c r="E93" s="18">
        <v>0</v>
      </c>
      <c r="F93" s="18">
        <v>0</v>
      </c>
      <c r="G93" s="18">
        <v>47293038.75</v>
      </c>
    </row>
    <row r="94" spans="2:7" x14ac:dyDescent="0.35">
      <c r="C94" s="2"/>
      <c r="D94" s="2"/>
      <c r="E94" s="2"/>
      <c r="F94" s="2"/>
      <c r="G94" s="2"/>
    </row>
    <row r="95" spans="2:7" x14ac:dyDescent="0.35">
      <c r="C95" s="2"/>
      <c r="D95" s="2"/>
      <c r="E95" s="2"/>
      <c r="F95" s="2"/>
      <c r="G95" s="2"/>
    </row>
    <row r="96" spans="2:7" x14ac:dyDescent="0.35">
      <c r="B96" s="14" t="s">
        <v>20</v>
      </c>
      <c r="C96" s="23">
        <v>53683307.986999996</v>
      </c>
      <c r="D96" s="23">
        <v>0</v>
      </c>
      <c r="E96" s="23">
        <v>0</v>
      </c>
      <c r="F96" s="23">
        <v>0</v>
      </c>
      <c r="G96" s="23">
        <v>53683307.986999996</v>
      </c>
    </row>
    <row r="97" spans="2:7" x14ac:dyDescent="0.35">
      <c r="C97" s="2"/>
      <c r="D97" s="2"/>
      <c r="E97" s="2"/>
      <c r="F97" s="2"/>
      <c r="G97" s="2"/>
    </row>
    <row r="98" spans="2:7" x14ac:dyDescent="0.35">
      <c r="B98" t="s">
        <v>0</v>
      </c>
      <c r="C98" s="2">
        <v>2867065775</v>
      </c>
      <c r="D98" s="2">
        <v>0</v>
      </c>
      <c r="E98" s="2">
        <v>0</v>
      </c>
      <c r="F98" s="2">
        <v>0</v>
      </c>
      <c r="G98" s="2">
        <v>2867065775</v>
      </c>
    </row>
    <row r="99" spans="2:7" x14ac:dyDescent="0.35">
      <c r="B99" t="s">
        <v>2</v>
      </c>
      <c r="C99" s="2">
        <v>-2867065775</v>
      </c>
      <c r="D99" s="2">
        <v>0</v>
      </c>
      <c r="E99" s="2">
        <v>0</v>
      </c>
      <c r="F99" s="2">
        <v>0</v>
      </c>
      <c r="G99" s="2">
        <v>-2867065775</v>
      </c>
    </row>
    <row r="100" spans="2:7" ht="16" x14ac:dyDescent="0.5">
      <c r="B100" s="5" t="s">
        <v>21</v>
      </c>
      <c r="C100" s="18">
        <v>0</v>
      </c>
      <c r="D100" s="18">
        <v>0</v>
      </c>
      <c r="E100" s="18">
        <v>0</v>
      </c>
      <c r="F100" s="18">
        <v>0</v>
      </c>
      <c r="G100" s="18">
        <v>0</v>
      </c>
    </row>
    <row r="101" spans="2:7" x14ac:dyDescent="0.35">
      <c r="C101" s="2"/>
      <c r="D101" s="2"/>
      <c r="E101" s="2"/>
      <c r="F101" s="2"/>
      <c r="G101" s="2"/>
    </row>
    <row r="102" spans="2:7" x14ac:dyDescent="0.35">
      <c r="C102" s="2"/>
      <c r="D102" s="2"/>
      <c r="E102" s="2"/>
      <c r="F102" s="2"/>
      <c r="G102" s="2"/>
    </row>
    <row r="103" spans="2:7" x14ac:dyDescent="0.35">
      <c r="B103" t="s">
        <v>24</v>
      </c>
      <c r="C103" s="2">
        <v>0</v>
      </c>
      <c r="D103" s="2">
        <v>109227579</v>
      </c>
      <c r="E103" s="2">
        <v>0</v>
      </c>
      <c r="F103" s="2">
        <v>0</v>
      </c>
      <c r="G103" s="2">
        <v>109227579</v>
      </c>
    </row>
    <row r="104" spans="2:7" x14ac:dyDescent="0.35">
      <c r="B104" t="s">
        <v>25</v>
      </c>
      <c r="C104" s="2">
        <v>0</v>
      </c>
      <c r="D104" s="2">
        <v>-49136896</v>
      </c>
      <c r="E104" s="2">
        <v>0</v>
      </c>
      <c r="F104" s="2">
        <v>0</v>
      </c>
      <c r="G104" s="2">
        <v>-49136896</v>
      </c>
    </row>
    <row r="105" spans="2:7" x14ac:dyDescent="0.35">
      <c r="B105" t="s">
        <v>26</v>
      </c>
      <c r="C105" s="2">
        <v>0</v>
      </c>
      <c r="D105" s="2">
        <v>-20847331</v>
      </c>
      <c r="E105" s="2">
        <v>0</v>
      </c>
      <c r="F105" s="2">
        <v>0</v>
      </c>
      <c r="G105" s="2">
        <v>-20847331</v>
      </c>
    </row>
    <row r="106" spans="2:7" ht="16" x14ac:dyDescent="0.5">
      <c r="B106" s="5" t="s">
        <v>105</v>
      </c>
      <c r="C106" s="18">
        <v>0</v>
      </c>
      <c r="D106" s="18">
        <v>39243352</v>
      </c>
      <c r="E106" s="18">
        <v>0</v>
      </c>
      <c r="F106" s="18">
        <v>0</v>
      </c>
      <c r="G106" s="18">
        <v>39243352</v>
      </c>
    </row>
    <row r="107" spans="2:7" x14ac:dyDescent="0.35">
      <c r="C107" s="2"/>
      <c r="D107" s="2"/>
      <c r="E107" s="2"/>
      <c r="F107" s="2"/>
      <c r="G107" s="2"/>
    </row>
    <row r="108" spans="2:7" x14ac:dyDescent="0.35">
      <c r="C108" s="2"/>
      <c r="D108" s="2"/>
      <c r="E108" s="2"/>
      <c r="F108" s="2"/>
      <c r="G108" s="2"/>
    </row>
    <row r="109" spans="2:7" x14ac:dyDescent="0.35">
      <c r="B109" t="s">
        <v>27</v>
      </c>
      <c r="C109" s="2">
        <v>0</v>
      </c>
      <c r="D109" s="2">
        <v>-20563815</v>
      </c>
      <c r="E109" s="2">
        <v>0</v>
      </c>
      <c r="F109" s="2">
        <v>0</v>
      </c>
      <c r="G109" s="2">
        <v>-20563815</v>
      </c>
    </row>
    <row r="110" spans="2:7" x14ac:dyDescent="0.35">
      <c r="B110" t="s">
        <v>28</v>
      </c>
      <c r="C110" s="2">
        <v>0</v>
      </c>
      <c r="D110" s="2">
        <v>-18448684</v>
      </c>
      <c r="E110" s="2">
        <v>0</v>
      </c>
      <c r="F110" s="2">
        <v>0</v>
      </c>
      <c r="G110" s="2">
        <v>-18448684</v>
      </c>
    </row>
    <row r="111" spans="2:7" x14ac:dyDescent="0.35">
      <c r="B111" t="s">
        <v>29</v>
      </c>
      <c r="C111" s="2">
        <v>0</v>
      </c>
      <c r="D111" s="2">
        <v>2377747</v>
      </c>
      <c r="E111" s="2">
        <v>0</v>
      </c>
      <c r="F111" s="2">
        <v>0</v>
      </c>
      <c r="G111" s="2">
        <v>2377747</v>
      </c>
    </row>
    <row r="112" spans="2:7" x14ac:dyDescent="0.35">
      <c r="B112" t="s">
        <v>30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</row>
    <row r="113" spans="2:7" ht="16" x14ac:dyDescent="0.5">
      <c r="B113" s="5" t="s">
        <v>93</v>
      </c>
      <c r="C113" s="18">
        <v>0</v>
      </c>
      <c r="D113" s="18">
        <v>-36634752</v>
      </c>
      <c r="E113" s="18">
        <v>0</v>
      </c>
      <c r="F113" s="18">
        <v>0</v>
      </c>
      <c r="G113" s="18">
        <v>-36634752</v>
      </c>
    </row>
    <row r="114" spans="2:7" x14ac:dyDescent="0.35">
      <c r="C114" s="2"/>
      <c r="D114" s="2"/>
      <c r="E114" s="2"/>
      <c r="F114" s="2"/>
      <c r="G114" s="2"/>
    </row>
    <row r="115" spans="2:7" x14ac:dyDescent="0.35">
      <c r="C115" s="2"/>
      <c r="D115" s="2"/>
      <c r="E115" s="2"/>
      <c r="F115" s="2"/>
      <c r="G115" s="2"/>
    </row>
    <row r="116" spans="2:7" x14ac:dyDescent="0.35">
      <c r="B116" s="16" t="s">
        <v>92</v>
      </c>
      <c r="C116" s="23">
        <v>0</v>
      </c>
      <c r="D116" s="23">
        <v>24176135</v>
      </c>
      <c r="E116" s="23">
        <v>2299145</v>
      </c>
      <c r="F116" s="23">
        <v>0</v>
      </c>
      <c r="G116" s="23">
        <v>26475280</v>
      </c>
    </row>
    <row r="117" spans="2:7" x14ac:dyDescent="0.35">
      <c r="C117" s="2"/>
      <c r="D117" s="2"/>
      <c r="E117" s="2"/>
      <c r="F117" s="2"/>
      <c r="G117" s="2"/>
    </row>
    <row r="118" spans="2:7" x14ac:dyDescent="0.35">
      <c r="C118" s="2"/>
      <c r="D118" s="2"/>
      <c r="E118" s="2"/>
      <c r="F118" s="2"/>
      <c r="G118" s="2"/>
    </row>
    <row r="119" spans="2:7" x14ac:dyDescent="0.35">
      <c r="C119" s="2"/>
      <c r="D119" s="2"/>
      <c r="E119" s="2"/>
      <c r="F119" s="2"/>
      <c r="G119" s="2"/>
    </row>
    <row r="120" spans="2:7" x14ac:dyDescent="0.35">
      <c r="B120" t="s">
        <v>31</v>
      </c>
      <c r="C120" s="2">
        <v>0</v>
      </c>
      <c r="D120" s="2">
        <v>0</v>
      </c>
      <c r="E120" s="2">
        <v>36464087</v>
      </c>
      <c r="F120" s="2">
        <v>0</v>
      </c>
      <c r="G120" s="2">
        <v>36464087</v>
      </c>
    </row>
    <row r="121" spans="2:7" x14ac:dyDescent="0.35">
      <c r="B121" t="s">
        <v>32</v>
      </c>
      <c r="C121" s="2">
        <v>0</v>
      </c>
      <c r="D121" s="2">
        <v>0</v>
      </c>
      <c r="E121" s="2">
        <v>-4648736</v>
      </c>
      <c r="F121" s="2">
        <v>0</v>
      </c>
      <c r="G121" s="2">
        <v>-4648736</v>
      </c>
    </row>
    <row r="122" spans="2:7" ht="16" x14ac:dyDescent="0.5">
      <c r="B122" s="5" t="s">
        <v>33</v>
      </c>
      <c r="C122" s="18">
        <v>0</v>
      </c>
      <c r="D122" s="18">
        <v>0</v>
      </c>
      <c r="E122" s="18">
        <v>31815351</v>
      </c>
      <c r="F122" s="18">
        <v>0</v>
      </c>
      <c r="G122" s="18">
        <v>31815351</v>
      </c>
    </row>
    <row r="123" spans="2:7" x14ac:dyDescent="0.35">
      <c r="C123" s="2"/>
      <c r="D123" s="2"/>
      <c r="E123" s="2"/>
      <c r="F123" s="2"/>
      <c r="G123" s="2"/>
    </row>
    <row r="124" spans="2:7" x14ac:dyDescent="0.35">
      <c r="C124" s="2"/>
      <c r="D124" s="2"/>
      <c r="E124" s="2"/>
      <c r="F124" s="2"/>
      <c r="G124" s="2"/>
    </row>
    <row r="125" spans="2:7" x14ac:dyDescent="0.35">
      <c r="B125" t="s">
        <v>35</v>
      </c>
      <c r="C125" s="2">
        <v>5443713</v>
      </c>
      <c r="D125" s="2">
        <v>0</v>
      </c>
      <c r="E125" s="2">
        <v>0</v>
      </c>
      <c r="F125" s="2">
        <v>0</v>
      </c>
      <c r="G125" s="2">
        <v>5443713</v>
      </c>
    </row>
    <row r="126" spans="2:7" x14ac:dyDescent="0.35">
      <c r="B126" t="s">
        <v>36</v>
      </c>
      <c r="C126" s="2">
        <v>-7932880</v>
      </c>
      <c r="D126" s="2">
        <v>0</v>
      </c>
      <c r="E126" s="2">
        <v>0</v>
      </c>
      <c r="F126" s="2">
        <v>0</v>
      </c>
      <c r="G126" s="2">
        <v>-7932880</v>
      </c>
    </row>
    <row r="127" spans="2:7" ht="16" x14ac:dyDescent="0.5">
      <c r="B127" s="5" t="s">
        <v>37</v>
      </c>
      <c r="C127" s="18">
        <v>-2489167</v>
      </c>
      <c r="D127" s="18">
        <v>0</v>
      </c>
      <c r="E127" s="18">
        <v>0</v>
      </c>
      <c r="F127" s="18">
        <v>0</v>
      </c>
      <c r="G127" s="18">
        <v>-2489167</v>
      </c>
    </row>
    <row r="128" spans="2:7" x14ac:dyDescent="0.35">
      <c r="C128" s="2"/>
      <c r="D128" s="2"/>
      <c r="E128" s="2"/>
      <c r="F128" s="2"/>
      <c r="G128" s="2"/>
    </row>
    <row r="129" spans="2:41" x14ac:dyDescent="0.35">
      <c r="C129" s="2"/>
      <c r="D129" s="2"/>
      <c r="E129" s="2"/>
      <c r="F129" s="2"/>
      <c r="G129" s="2"/>
    </row>
    <row r="130" spans="2:41" x14ac:dyDescent="0.35">
      <c r="B130" t="s">
        <v>47</v>
      </c>
      <c r="C130" s="2">
        <v>-20890281.940000001</v>
      </c>
      <c r="D130" s="2">
        <v>-703578</v>
      </c>
      <c r="E130" s="2">
        <v>-550943</v>
      </c>
      <c r="F130" s="2">
        <v>0</v>
      </c>
      <c r="G130" s="2">
        <v>-22144802.940000001</v>
      </c>
    </row>
    <row r="131" spans="2:41" x14ac:dyDescent="0.35">
      <c r="B131" t="s">
        <v>81</v>
      </c>
      <c r="C131" s="2">
        <v>-145735887.22999999</v>
      </c>
      <c r="D131" s="2">
        <v>-14185820</v>
      </c>
      <c r="E131" s="2">
        <v>-5967248</v>
      </c>
      <c r="F131" s="2">
        <v>0</v>
      </c>
      <c r="G131" s="2">
        <v>-165888955.22999999</v>
      </c>
    </row>
    <row r="132" spans="2:41" x14ac:dyDescent="0.35">
      <c r="B132" t="s">
        <v>39</v>
      </c>
      <c r="C132" s="2">
        <v>-73206470.209999993</v>
      </c>
      <c r="D132" s="2">
        <v>-9226015</v>
      </c>
      <c r="E132" s="2">
        <v>-1912766</v>
      </c>
      <c r="F132" s="2">
        <v>0</v>
      </c>
      <c r="G132" s="2">
        <v>-84345251.209999993</v>
      </c>
    </row>
    <row r="133" spans="2:41" x14ac:dyDescent="0.35">
      <c r="B133" t="s">
        <v>40</v>
      </c>
      <c r="C133" s="2">
        <v>-4094466</v>
      </c>
      <c r="D133" s="2">
        <v>-531375</v>
      </c>
      <c r="E133" s="2">
        <v>-12010</v>
      </c>
      <c r="F133" s="2">
        <v>0</v>
      </c>
      <c r="G133" s="2">
        <v>-4637851</v>
      </c>
    </row>
    <row r="134" spans="2:41" x14ac:dyDescent="0.35">
      <c r="B134" t="s">
        <v>41</v>
      </c>
      <c r="C134" s="2">
        <v>-24132295</v>
      </c>
      <c r="D134" s="2">
        <v>0</v>
      </c>
      <c r="E134" s="2">
        <v>0</v>
      </c>
      <c r="F134" s="2">
        <v>0</v>
      </c>
      <c r="G134" s="2">
        <v>-24132295</v>
      </c>
    </row>
    <row r="135" spans="2:41" x14ac:dyDescent="0.35">
      <c r="B135" t="s">
        <v>42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</row>
    <row r="136" spans="2:41" x14ac:dyDescent="0.35">
      <c r="B136" t="s">
        <v>4</v>
      </c>
      <c r="C136" s="2">
        <v>-640534</v>
      </c>
      <c r="D136" s="2">
        <v>34085</v>
      </c>
      <c r="E136" s="2">
        <v>0</v>
      </c>
      <c r="F136" s="2">
        <v>0</v>
      </c>
      <c r="G136" s="2">
        <v>-606449</v>
      </c>
    </row>
    <row r="137" spans="2:41" x14ac:dyDescent="0.35">
      <c r="B137" t="s">
        <v>5</v>
      </c>
      <c r="C137" s="2">
        <v>-61000</v>
      </c>
      <c r="D137" s="2">
        <v>0</v>
      </c>
      <c r="E137" s="2">
        <v>0</v>
      </c>
      <c r="F137" s="2">
        <v>0</v>
      </c>
      <c r="G137" s="2">
        <v>-61000</v>
      </c>
    </row>
    <row r="138" spans="2:41" x14ac:dyDescent="0.35">
      <c r="B138" t="s">
        <v>189</v>
      </c>
      <c r="C138" s="2">
        <v>-6354954</v>
      </c>
      <c r="D138" s="2">
        <v>-281293.12328000006</v>
      </c>
      <c r="E138" s="2">
        <v>0</v>
      </c>
      <c r="F138" s="2">
        <v>0</v>
      </c>
      <c r="G138" s="2">
        <v>-6636247.1232799999</v>
      </c>
    </row>
    <row r="139" spans="2:41" ht="16" x14ac:dyDescent="0.5">
      <c r="B139" s="5" t="s">
        <v>11</v>
      </c>
      <c r="C139" s="18">
        <v>-275115888.38</v>
      </c>
      <c r="D139" s="18">
        <v>-24893996.12328</v>
      </c>
      <c r="E139" s="18">
        <v>-8442967</v>
      </c>
      <c r="F139" s="18">
        <v>0</v>
      </c>
      <c r="G139" s="18">
        <v>-308452851.50327998</v>
      </c>
    </row>
    <row r="140" spans="2:41" x14ac:dyDescent="0.35">
      <c r="C140" s="2"/>
      <c r="D140" s="2"/>
      <c r="E140" s="2"/>
      <c r="F140" s="2"/>
      <c r="G140" s="2"/>
    </row>
    <row r="141" spans="2:41" x14ac:dyDescent="0.35">
      <c r="C141" s="2"/>
      <c r="D141" s="2"/>
      <c r="E141" s="2"/>
      <c r="F141" s="2"/>
      <c r="G141" s="2"/>
    </row>
    <row r="142" spans="2:41" x14ac:dyDescent="0.35">
      <c r="B142" s="11" t="s">
        <v>43</v>
      </c>
      <c r="C142" s="4">
        <v>506952963.60300004</v>
      </c>
      <c r="D142" s="4">
        <v>1890738.8767200001</v>
      </c>
      <c r="E142" s="4">
        <v>25671529</v>
      </c>
      <c r="F142" s="4">
        <v>0</v>
      </c>
      <c r="G142" s="4">
        <v>534515231.47972006</v>
      </c>
    </row>
    <row r="143" spans="2:41" x14ac:dyDescent="0.35">
      <c r="B143" t="s">
        <v>6</v>
      </c>
      <c r="C143" s="2">
        <v>-116210721.00999999</v>
      </c>
      <c r="D143" s="2">
        <v>-5973743</v>
      </c>
      <c r="E143" s="2">
        <v>-5817682</v>
      </c>
      <c r="F143" s="2">
        <v>0</v>
      </c>
      <c r="G143" s="2">
        <v>-128002146.00999999</v>
      </c>
    </row>
    <row r="144" spans="2:41" x14ac:dyDescent="0.35">
      <c r="B144" s="11" t="s">
        <v>7</v>
      </c>
      <c r="C144" s="4">
        <v>390742242.59300005</v>
      </c>
      <c r="D144" s="4">
        <v>-4083004.1232799999</v>
      </c>
      <c r="E144" s="4">
        <v>19853847</v>
      </c>
      <c r="F144" s="4">
        <v>0</v>
      </c>
      <c r="G144" s="4">
        <v>406513085.46972007</v>
      </c>
      <c r="AI144" s="3"/>
      <c r="AJ144" s="3"/>
      <c r="AL144" s="3"/>
      <c r="AM144" s="3"/>
      <c r="AN144" s="3"/>
      <c r="AO144" s="3"/>
    </row>
    <row r="145" spans="2:42" x14ac:dyDescent="0.35">
      <c r="B145" t="s">
        <v>8</v>
      </c>
      <c r="C145" s="2">
        <v>-14521304.261981372</v>
      </c>
      <c r="D145" s="2">
        <v>678768.35810000007</v>
      </c>
      <c r="E145" s="2">
        <v>-3958500.399999999</v>
      </c>
      <c r="F145" s="2">
        <v>0</v>
      </c>
      <c r="G145">
        <v>-17801036.30388137</v>
      </c>
      <c r="AI145" s="3"/>
      <c r="AJ145" s="3"/>
      <c r="AL145" s="3"/>
      <c r="AM145" s="3"/>
      <c r="AN145" s="3"/>
      <c r="AO145" s="3"/>
    </row>
    <row r="146" spans="2:42" x14ac:dyDescent="0.35">
      <c r="B146" s="11" t="s">
        <v>150</v>
      </c>
      <c r="C146" s="4">
        <v>376220938.33101869</v>
      </c>
      <c r="D146" s="4">
        <v>-3404235.7651800001</v>
      </c>
      <c r="E146" s="4">
        <v>15895346.600000001</v>
      </c>
      <c r="F146" s="4">
        <v>0</v>
      </c>
      <c r="G146" s="4">
        <v>388712049.16583872</v>
      </c>
      <c r="AI146" s="3"/>
      <c r="AJ146" s="3"/>
      <c r="AL146" s="3"/>
      <c r="AM146" s="3"/>
      <c r="AN146" s="3"/>
      <c r="AO146" s="3"/>
    </row>
    <row r="147" spans="2:42" x14ac:dyDescent="0.35">
      <c r="C147" s="3">
        <v>0</v>
      </c>
      <c r="D147" s="3">
        <v>0</v>
      </c>
      <c r="E147" s="3">
        <v>0</v>
      </c>
      <c r="F147" s="3">
        <v>0</v>
      </c>
      <c r="G147" s="3">
        <v>0</v>
      </c>
      <c r="AI147" s="3"/>
      <c r="AJ147" s="3"/>
      <c r="AL147" s="3"/>
      <c r="AM147" s="3"/>
      <c r="AN147" s="3"/>
      <c r="AO147" s="3"/>
    </row>
    <row r="148" spans="2:42" x14ac:dyDescent="0.35">
      <c r="AI148" s="3"/>
      <c r="AJ148" s="3"/>
      <c r="AL148" s="3"/>
      <c r="AM148" s="3"/>
      <c r="AN148" s="3"/>
      <c r="AO148" s="3"/>
    </row>
    <row r="150" spans="2:42" ht="18.5" x14ac:dyDescent="0.35">
      <c r="B150" s="267" t="s">
        <v>152</v>
      </c>
      <c r="C150" s="267"/>
      <c r="D150" s="267"/>
      <c r="E150" s="267"/>
      <c r="F150" s="267"/>
      <c r="G150" s="267"/>
      <c r="AD150" s="22" t="s">
        <v>160</v>
      </c>
      <c r="AE150" s="22"/>
      <c r="AF150" s="22"/>
      <c r="AG150" s="22"/>
      <c r="AH150" s="22"/>
      <c r="AI150" s="22"/>
      <c r="AK150" s="22" t="s">
        <v>162</v>
      </c>
      <c r="AL150" s="22"/>
      <c r="AM150" s="22"/>
      <c r="AN150" s="22"/>
      <c r="AO150" s="22"/>
      <c r="AP150" s="22"/>
    </row>
    <row r="151" spans="2:42" ht="15.5" x14ac:dyDescent="0.35">
      <c r="B151" s="8"/>
      <c r="C151" s="8" t="s">
        <v>10</v>
      </c>
      <c r="D151" s="8" t="s">
        <v>69</v>
      </c>
      <c r="E151" s="8" t="s">
        <v>70</v>
      </c>
      <c r="F151" s="8" t="s">
        <v>44</v>
      </c>
      <c r="G151" s="9" t="s">
        <v>45</v>
      </c>
      <c r="AD151" s="24"/>
      <c r="AE151" s="24" t="s">
        <v>10</v>
      </c>
      <c r="AF151" s="24" t="s">
        <v>69</v>
      </c>
      <c r="AG151" s="24" t="s">
        <v>70</v>
      </c>
      <c r="AH151" s="24" t="s">
        <v>44</v>
      </c>
      <c r="AI151" s="9" t="s">
        <v>45</v>
      </c>
      <c r="AK151" s="24"/>
      <c r="AL151" s="24" t="s">
        <v>10</v>
      </c>
      <c r="AM151" s="24" t="s">
        <v>69</v>
      </c>
      <c r="AN151" s="24" t="s">
        <v>70</v>
      </c>
      <c r="AO151" s="24" t="s">
        <v>44</v>
      </c>
      <c r="AP151" s="9" t="s">
        <v>45</v>
      </c>
    </row>
    <row r="152" spans="2:42" x14ac:dyDescent="0.35">
      <c r="B152" t="s">
        <v>88</v>
      </c>
      <c r="C152" s="2">
        <v>320398207.24000001</v>
      </c>
      <c r="D152" s="2">
        <v>0</v>
      </c>
      <c r="E152" s="2">
        <v>0</v>
      </c>
      <c r="F152" s="2">
        <v>0</v>
      </c>
      <c r="G152" s="2">
        <v>320398207.24000001</v>
      </c>
      <c r="AD152" t="s">
        <v>88</v>
      </c>
      <c r="AE152" s="2">
        <v>192337163</v>
      </c>
      <c r="AF152" s="2">
        <v>0</v>
      </c>
      <c r="AG152" s="2">
        <v>0</v>
      </c>
      <c r="AH152" s="2">
        <v>0</v>
      </c>
      <c r="AI152" s="2">
        <v>192337163</v>
      </c>
      <c r="AK152" t="s">
        <v>88</v>
      </c>
      <c r="AL152" s="2">
        <v>128061044.24000001</v>
      </c>
      <c r="AM152" s="2">
        <v>0</v>
      </c>
      <c r="AN152" s="2">
        <v>0</v>
      </c>
      <c r="AO152" s="2">
        <v>0</v>
      </c>
      <c r="AP152" s="2">
        <v>128061044.24000001</v>
      </c>
    </row>
    <row r="153" spans="2:42" x14ac:dyDescent="0.35">
      <c r="B153" t="s">
        <v>19</v>
      </c>
      <c r="C153" s="2">
        <v>103794947.55599999</v>
      </c>
      <c r="D153" s="2">
        <v>0</v>
      </c>
      <c r="E153" s="2">
        <v>0</v>
      </c>
      <c r="F153" s="2">
        <v>0</v>
      </c>
      <c r="G153" s="2">
        <v>103794947.55599999</v>
      </c>
      <c r="AD153" t="s">
        <v>19</v>
      </c>
      <c r="AE153" s="2">
        <v>77412773.038000003</v>
      </c>
      <c r="AF153" s="2">
        <v>0</v>
      </c>
      <c r="AG153" s="2">
        <v>0</v>
      </c>
      <c r="AH153" s="2">
        <v>0</v>
      </c>
      <c r="AI153" s="2">
        <v>77412773.038000003</v>
      </c>
      <c r="AK153" t="s">
        <v>19</v>
      </c>
      <c r="AL153" s="2">
        <v>26382174.517999992</v>
      </c>
      <c r="AM153" s="2">
        <v>0</v>
      </c>
      <c r="AN153" s="2">
        <v>0</v>
      </c>
      <c r="AO153" s="2">
        <v>0</v>
      </c>
      <c r="AP153" s="2">
        <v>26382174.517999992</v>
      </c>
    </row>
    <row r="154" spans="2:42" x14ac:dyDescent="0.35">
      <c r="B154" t="s">
        <v>89</v>
      </c>
      <c r="C154" s="2">
        <v>-9278718.4399998933</v>
      </c>
      <c r="D154" s="2">
        <v>0</v>
      </c>
      <c r="E154" s="2">
        <v>0</v>
      </c>
      <c r="F154" s="2">
        <v>0</v>
      </c>
      <c r="G154" s="2">
        <v>-9278718.4399998933</v>
      </c>
      <c r="AD154" t="s">
        <v>89</v>
      </c>
      <c r="AE154" s="2">
        <v>-26710740</v>
      </c>
      <c r="AF154" s="2">
        <v>0</v>
      </c>
      <c r="AG154" s="2">
        <v>0</v>
      </c>
      <c r="AH154" s="2">
        <v>0</v>
      </c>
      <c r="AI154" s="2">
        <v>-26710740</v>
      </c>
      <c r="AK154" t="s">
        <v>89</v>
      </c>
      <c r="AL154" s="2">
        <v>17432021.560000107</v>
      </c>
      <c r="AM154" s="2">
        <v>0</v>
      </c>
      <c r="AN154" s="2">
        <v>0</v>
      </c>
      <c r="AO154" s="2">
        <v>0</v>
      </c>
      <c r="AP154" s="2">
        <v>17432021.560000107</v>
      </c>
    </row>
    <row r="155" spans="2:42" x14ac:dyDescent="0.35">
      <c r="B155" t="s">
        <v>90</v>
      </c>
      <c r="C155" s="2">
        <v>-51753</v>
      </c>
      <c r="D155" s="2">
        <v>0</v>
      </c>
      <c r="E155" s="2">
        <v>0</v>
      </c>
      <c r="F155" s="2">
        <v>0</v>
      </c>
      <c r="G155" s="2">
        <v>-51753</v>
      </c>
      <c r="AD155" t="s">
        <v>90</v>
      </c>
      <c r="AE155" s="2">
        <v>-51753</v>
      </c>
      <c r="AF155" s="2">
        <v>0</v>
      </c>
      <c r="AG155" s="2">
        <v>0</v>
      </c>
      <c r="AH155" s="2">
        <v>0</v>
      </c>
      <c r="AI155" s="2">
        <v>-51753</v>
      </c>
      <c r="AK155" t="s">
        <v>90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</row>
    <row r="156" spans="2:42" x14ac:dyDescent="0.35">
      <c r="B156" s="19" t="s">
        <v>18</v>
      </c>
      <c r="C156" s="20">
        <v>414862683.35600013</v>
      </c>
      <c r="D156" s="20">
        <v>0</v>
      </c>
      <c r="E156" s="20">
        <v>0</v>
      </c>
      <c r="F156" s="20">
        <v>0</v>
      </c>
      <c r="G156" s="20">
        <v>414862683.35600013</v>
      </c>
      <c r="AD156" s="19" t="s">
        <v>18</v>
      </c>
      <c r="AE156" s="20">
        <v>242987443.03799999</v>
      </c>
      <c r="AF156" s="20">
        <v>0</v>
      </c>
      <c r="AG156" s="20">
        <v>0</v>
      </c>
      <c r="AH156" s="20">
        <v>0</v>
      </c>
      <c r="AI156" s="20">
        <v>242987443.03799999</v>
      </c>
      <c r="AK156" s="19" t="s">
        <v>18</v>
      </c>
      <c r="AL156" s="20">
        <v>171875240.31800014</v>
      </c>
      <c r="AM156" s="20">
        <v>0</v>
      </c>
      <c r="AN156" s="20">
        <v>0</v>
      </c>
      <c r="AO156" s="20">
        <v>0</v>
      </c>
      <c r="AP156" s="20">
        <v>171875240.31800014</v>
      </c>
    </row>
    <row r="157" spans="2:42" x14ac:dyDescent="0.35">
      <c r="C157" s="2"/>
      <c r="D157" s="2"/>
      <c r="E157" s="2"/>
      <c r="F157" s="2"/>
      <c r="G157" s="2"/>
      <c r="AE157" s="2"/>
      <c r="AF157" s="2"/>
      <c r="AG157" s="2"/>
      <c r="AH157" s="2"/>
      <c r="AI157" s="2"/>
      <c r="AL157" s="2"/>
      <c r="AM157" s="2"/>
      <c r="AN157" s="2"/>
      <c r="AO157" s="2"/>
      <c r="AP157" s="2"/>
    </row>
    <row r="158" spans="2:42" x14ac:dyDescent="0.35">
      <c r="C158" s="2"/>
      <c r="D158" s="2"/>
      <c r="E158" s="2"/>
      <c r="F158" s="2"/>
      <c r="G158" s="2"/>
      <c r="AE158" s="2"/>
      <c r="AF158" s="2"/>
      <c r="AG158" s="2"/>
      <c r="AH158" s="2"/>
      <c r="AI158" s="2"/>
      <c r="AL158" s="2"/>
      <c r="AM158" s="2"/>
      <c r="AN158" s="2"/>
      <c r="AO158" s="2"/>
      <c r="AP158" s="2"/>
    </row>
    <row r="159" spans="2:42" x14ac:dyDescent="0.35">
      <c r="B159" t="s">
        <v>12</v>
      </c>
      <c r="C159" s="2">
        <v>475836301.60000002</v>
      </c>
      <c r="D159" s="2">
        <v>0</v>
      </c>
      <c r="E159" s="2">
        <v>0</v>
      </c>
      <c r="F159" s="2">
        <v>0</v>
      </c>
      <c r="G159" s="2">
        <v>475836301.60000002</v>
      </c>
      <c r="AD159" t="s">
        <v>12</v>
      </c>
      <c r="AE159" s="2">
        <v>346450570.24000001</v>
      </c>
      <c r="AF159" s="2">
        <v>0</v>
      </c>
      <c r="AG159" s="2">
        <v>0</v>
      </c>
      <c r="AH159" s="2">
        <v>0</v>
      </c>
      <c r="AI159" s="2">
        <v>346450570.24000001</v>
      </c>
      <c r="AK159" t="s">
        <v>12</v>
      </c>
      <c r="AL159" s="2">
        <v>129385731.36000001</v>
      </c>
      <c r="AM159" s="2">
        <v>0</v>
      </c>
      <c r="AN159" s="2">
        <v>0</v>
      </c>
      <c r="AO159" s="2">
        <v>0</v>
      </c>
      <c r="AP159" s="2">
        <v>129385731.36000001</v>
      </c>
    </row>
    <row r="160" spans="2:42" x14ac:dyDescent="0.35">
      <c r="B160" t="s">
        <v>3</v>
      </c>
      <c r="C160" s="2">
        <v>-201022239.71000004</v>
      </c>
      <c r="D160" s="2">
        <v>0</v>
      </c>
      <c r="E160" s="2">
        <v>0</v>
      </c>
      <c r="F160" s="2">
        <v>0</v>
      </c>
      <c r="G160" s="2">
        <v>-201022239.71000004</v>
      </c>
      <c r="AD160" t="s">
        <v>3</v>
      </c>
      <c r="AE160" s="2">
        <v>-154135267.88</v>
      </c>
      <c r="AF160" s="2">
        <v>0</v>
      </c>
      <c r="AG160" s="2">
        <v>0</v>
      </c>
      <c r="AH160" s="2">
        <v>0</v>
      </c>
      <c r="AI160" s="2">
        <v>-154135267.88</v>
      </c>
      <c r="AK160" t="s">
        <v>3</v>
      </c>
      <c r="AL160" s="2">
        <v>-46886971.830000043</v>
      </c>
      <c r="AM160" s="2">
        <v>0</v>
      </c>
      <c r="AN160" s="2">
        <v>0</v>
      </c>
      <c r="AO160" s="2">
        <v>0</v>
      </c>
      <c r="AP160" s="2">
        <v>-46886971.830000043</v>
      </c>
    </row>
    <row r="161" spans="2:42" x14ac:dyDescent="0.35">
      <c r="B161" t="s">
        <v>91</v>
      </c>
      <c r="C161" s="2">
        <v>96463867.040000007</v>
      </c>
      <c r="D161" s="2">
        <v>0</v>
      </c>
      <c r="E161" s="2">
        <v>0</v>
      </c>
      <c r="F161" s="2">
        <v>0</v>
      </c>
      <c r="G161" s="2">
        <v>96463867.040000007</v>
      </c>
      <c r="AD161" t="s">
        <v>91</v>
      </c>
      <c r="AE161" s="2">
        <v>77620896.431428567</v>
      </c>
      <c r="AF161" s="2">
        <v>0</v>
      </c>
      <c r="AG161" s="2">
        <v>0</v>
      </c>
      <c r="AH161" s="2">
        <v>0</v>
      </c>
      <c r="AI161" s="2">
        <v>77620896.431428567</v>
      </c>
      <c r="AK161" t="s">
        <v>91</v>
      </c>
      <c r="AL161" s="2">
        <v>18842970.60857144</v>
      </c>
      <c r="AM161" s="2">
        <v>0</v>
      </c>
      <c r="AN161" s="2">
        <v>0</v>
      </c>
      <c r="AO161" s="2">
        <v>0</v>
      </c>
      <c r="AP161" s="2">
        <v>18842970.60857144</v>
      </c>
    </row>
    <row r="162" spans="2:42" x14ac:dyDescent="0.35">
      <c r="B162" t="s">
        <v>13</v>
      </c>
      <c r="C162" s="2">
        <v>-5676931.6099999994</v>
      </c>
      <c r="D162" s="2">
        <v>0</v>
      </c>
      <c r="E162" s="2">
        <v>0</v>
      </c>
      <c r="F162" s="2">
        <v>0</v>
      </c>
      <c r="G162" s="2">
        <v>-5676931.6099999994</v>
      </c>
      <c r="AD162" t="s">
        <v>13</v>
      </c>
      <c r="AE162" s="2">
        <v>-3661048.69</v>
      </c>
      <c r="AF162" s="2">
        <v>0</v>
      </c>
      <c r="AG162" s="2">
        <v>0</v>
      </c>
      <c r="AH162" s="2">
        <v>0</v>
      </c>
      <c r="AI162" s="2">
        <v>-3661048.69</v>
      </c>
      <c r="AK162" t="s">
        <v>13</v>
      </c>
      <c r="AL162" s="2">
        <v>-2015882.9199999995</v>
      </c>
      <c r="AM162" s="2">
        <v>0</v>
      </c>
      <c r="AN162" s="2">
        <v>0</v>
      </c>
      <c r="AO162" s="2">
        <v>0</v>
      </c>
      <c r="AP162" s="2">
        <v>-2015882.9199999995</v>
      </c>
    </row>
    <row r="163" spans="2:42" x14ac:dyDescent="0.35">
      <c r="B163" s="19" t="s">
        <v>14</v>
      </c>
      <c r="C163" s="20">
        <v>365600997.31999999</v>
      </c>
      <c r="D163" s="20">
        <v>0</v>
      </c>
      <c r="E163" s="20">
        <v>0</v>
      </c>
      <c r="F163" s="20">
        <v>0</v>
      </c>
      <c r="G163" s="20">
        <v>365600997.31999999</v>
      </c>
      <c r="AD163" s="19" t="s">
        <v>14</v>
      </c>
      <c r="AE163" s="20">
        <v>266275150.10142857</v>
      </c>
      <c r="AF163" s="20">
        <v>0</v>
      </c>
      <c r="AG163" s="20">
        <v>0</v>
      </c>
      <c r="AH163" s="20">
        <v>0</v>
      </c>
      <c r="AI163" s="20">
        <v>266275150.10142857</v>
      </c>
      <c r="AK163" s="19" t="s">
        <v>14</v>
      </c>
      <c r="AL163" s="20">
        <v>99325847.21857141</v>
      </c>
      <c r="AM163" s="20">
        <v>0</v>
      </c>
      <c r="AN163" s="20">
        <v>0</v>
      </c>
      <c r="AO163" s="20">
        <v>0</v>
      </c>
      <c r="AP163" s="20">
        <v>99325847.21857141</v>
      </c>
    </row>
    <row r="164" spans="2:42" x14ac:dyDescent="0.35">
      <c r="C164" s="2"/>
      <c r="D164" s="2"/>
      <c r="E164" s="2"/>
      <c r="F164" s="2"/>
      <c r="G164" s="2"/>
      <c r="AE164" s="2"/>
      <c r="AF164" s="2"/>
      <c r="AG164" s="2"/>
      <c r="AH164" s="2"/>
      <c r="AI164" s="2"/>
      <c r="AL164" s="2"/>
      <c r="AM164" s="2"/>
      <c r="AN164" s="2"/>
      <c r="AO164" s="2"/>
      <c r="AP164" s="2"/>
    </row>
    <row r="165" spans="2:42" x14ac:dyDescent="0.35">
      <c r="C165" s="2"/>
      <c r="D165" s="2"/>
      <c r="E165" s="2"/>
      <c r="F165" s="2"/>
      <c r="G165" s="2"/>
      <c r="AE165" s="2"/>
      <c r="AF165" s="2"/>
      <c r="AG165" s="2"/>
      <c r="AH165" s="2"/>
      <c r="AI165" s="2"/>
      <c r="AL165" s="2"/>
      <c r="AM165" s="2"/>
      <c r="AN165" s="2"/>
      <c r="AO165" s="2"/>
      <c r="AP165" s="2"/>
    </row>
    <row r="166" spans="2:42" x14ac:dyDescent="0.35">
      <c r="B166" t="s">
        <v>15</v>
      </c>
      <c r="C166" s="2">
        <v>108182993.97</v>
      </c>
      <c r="D166" s="2">
        <v>0</v>
      </c>
      <c r="E166" s="2">
        <v>0</v>
      </c>
      <c r="F166" s="2">
        <v>0</v>
      </c>
      <c r="G166" s="2">
        <v>108182993.97</v>
      </c>
      <c r="AD166" t="s">
        <v>15</v>
      </c>
      <c r="AE166" s="2">
        <v>57533665.049999997</v>
      </c>
      <c r="AF166" s="2">
        <v>0</v>
      </c>
      <c r="AG166" s="2">
        <v>0</v>
      </c>
      <c r="AH166" s="2">
        <v>0</v>
      </c>
      <c r="AI166" s="2">
        <v>57533665.049999997</v>
      </c>
      <c r="AK166" t="s">
        <v>15</v>
      </c>
      <c r="AL166" s="2">
        <v>50649328.920000002</v>
      </c>
      <c r="AM166" s="2">
        <v>0</v>
      </c>
      <c r="AN166" s="2">
        <v>0</v>
      </c>
      <c r="AO166" s="2">
        <v>0</v>
      </c>
      <c r="AP166" s="2">
        <v>50649328.920000002</v>
      </c>
    </row>
    <row r="167" spans="2:42" x14ac:dyDescent="0.35">
      <c r="B167" t="s">
        <v>16</v>
      </c>
      <c r="C167" s="2">
        <v>-46137948.710000001</v>
      </c>
      <c r="D167" s="2">
        <v>0</v>
      </c>
      <c r="E167" s="2">
        <v>0</v>
      </c>
      <c r="F167" s="2">
        <v>0</v>
      </c>
      <c r="G167" s="2">
        <v>-46137948.710000001</v>
      </c>
      <c r="AD167" t="s">
        <v>16</v>
      </c>
      <c r="AE167" s="2">
        <v>-25491638</v>
      </c>
      <c r="AF167" s="2">
        <v>0</v>
      </c>
      <c r="AG167" s="2">
        <v>0</v>
      </c>
      <c r="AH167" s="2">
        <v>0</v>
      </c>
      <c r="AI167" s="2">
        <v>-25491638</v>
      </c>
      <c r="AK167" t="s">
        <v>16</v>
      </c>
      <c r="AL167" s="2">
        <v>-20646310.710000001</v>
      </c>
      <c r="AM167" s="2">
        <v>0</v>
      </c>
      <c r="AN167" s="2">
        <v>0</v>
      </c>
      <c r="AO167" s="2">
        <v>0</v>
      </c>
      <c r="AP167" s="2">
        <v>-20646310.710000001</v>
      </c>
    </row>
    <row r="168" spans="2:42" x14ac:dyDescent="0.35">
      <c r="B168" s="19" t="s">
        <v>17</v>
      </c>
      <c r="C168" s="20">
        <v>62045045.259999998</v>
      </c>
      <c r="D168" s="20">
        <v>0</v>
      </c>
      <c r="E168" s="20">
        <v>0</v>
      </c>
      <c r="F168" s="20">
        <v>0</v>
      </c>
      <c r="G168" s="20">
        <v>62045045.259999998</v>
      </c>
      <c r="AD168" s="19" t="s">
        <v>17</v>
      </c>
      <c r="AE168" s="20">
        <v>32042027.049999997</v>
      </c>
      <c r="AF168" s="20">
        <v>0</v>
      </c>
      <c r="AG168" s="20">
        <v>0</v>
      </c>
      <c r="AH168" s="20">
        <v>0</v>
      </c>
      <c r="AI168" s="20">
        <v>32042027.049999997</v>
      </c>
      <c r="AK168" s="19" t="s">
        <v>17</v>
      </c>
      <c r="AL168" s="20">
        <v>30003018.210000001</v>
      </c>
      <c r="AM168" s="20">
        <v>0</v>
      </c>
      <c r="AN168" s="20">
        <v>0</v>
      </c>
      <c r="AO168" s="20">
        <v>0</v>
      </c>
      <c r="AP168" s="20">
        <v>30003018.210000001</v>
      </c>
    </row>
    <row r="169" spans="2:42" x14ac:dyDescent="0.35">
      <c r="C169" s="2"/>
      <c r="D169" s="2"/>
      <c r="E169" s="2"/>
      <c r="F169" s="2"/>
      <c r="G169" s="2"/>
      <c r="AE169" s="2"/>
      <c r="AF169" s="2"/>
      <c r="AG169" s="2"/>
      <c r="AH169" s="2"/>
      <c r="AI169" s="2"/>
      <c r="AL169" s="2"/>
      <c r="AM169" s="2"/>
      <c r="AN169" s="2"/>
      <c r="AO169" s="2"/>
      <c r="AP169" s="2"/>
    </row>
    <row r="170" spans="2:42" x14ac:dyDescent="0.35">
      <c r="C170" s="2"/>
      <c r="D170" s="2"/>
      <c r="E170" s="2"/>
      <c r="F170" s="2"/>
      <c r="G170" s="2"/>
      <c r="AE170" s="2"/>
      <c r="AF170" s="2"/>
      <c r="AG170" s="2"/>
      <c r="AH170" s="2"/>
      <c r="AI170" s="2"/>
      <c r="AL170" s="2"/>
      <c r="AM170" s="2"/>
      <c r="AN170" s="2"/>
      <c r="AO170" s="2"/>
      <c r="AP170" s="2"/>
    </row>
    <row r="171" spans="2:42" x14ac:dyDescent="0.35">
      <c r="B171" s="16" t="s">
        <v>20</v>
      </c>
      <c r="C171" s="23">
        <v>29041025.26070004</v>
      </c>
      <c r="D171" s="23">
        <v>0</v>
      </c>
      <c r="E171" s="23">
        <v>0</v>
      </c>
      <c r="F171" s="23">
        <v>0</v>
      </c>
      <c r="G171" s="23">
        <v>29041025.26070004</v>
      </c>
      <c r="AD171" s="16" t="s">
        <v>20</v>
      </c>
      <c r="AE171" s="23">
        <v>18453934.990899999</v>
      </c>
      <c r="AF171" s="23">
        <v>0</v>
      </c>
      <c r="AG171" s="23">
        <v>0</v>
      </c>
      <c r="AH171" s="23">
        <v>0</v>
      </c>
      <c r="AI171" s="23">
        <v>18453934.990899999</v>
      </c>
      <c r="AK171" s="16" t="s">
        <v>20</v>
      </c>
      <c r="AL171" s="23">
        <v>10587090.269800041</v>
      </c>
      <c r="AM171" s="23">
        <v>0</v>
      </c>
      <c r="AN171" s="23">
        <v>0</v>
      </c>
      <c r="AO171" s="23">
        <v>0</v>
      </c>
      <c r="AP171" s="23">
        <v>10587090.269800041</v>
      </c>
    </row>
    <row r="172" spans="2:42" x14ac:dyDescent="0.35">
      <c r="C172" s="2"/>
      <c r="D172" s="2"/>
      <c r="E172" s="2"/>
      <c r="F172" s="2"/>
      <c r="G172" s="2"/>
      <c r="AE172" s="2"/>
      <c r="AF172" s="2"/>
      <c r="AG172" s="2"/>
      <c r="AH172" s="2"/>
      <c r="AI172" s="2"/>
      <c r="AL172" s="2"/>
      <c r="AM172" s="2"/>
      <c r="AN172" s="2"/>
      <c r="AO172" s="2"/>
      <c r="AP172" s="2"/>
    </row>
    <row r="173" spans="2:42" x14ac:dyDescent="0.35">
      <c r="C173" s="2"/>
      <c r="D173" s="2"/>
      <c r="E173" s="2"/>
      <c r="F173" s="2"/>
      <c r="G173" s="2"/>
    </row>
    <row r="174" spans="2:42" x14ac:dyDescent="0.35">
      <c r="C174" s="2"/>
      <c r="D174" s="2"/>
      <c r="E174" s="2"/>
      <c r="F174" s="2"/>
      <c r="G174" s="2"/>
    </row>
    <row r="175" spans="2:42" x14ac:dyDescent="0.35">
      <c r="B175" t="s">
        <v>0</v>
      </c>
      <c r="C175" s="2">
        <v>2102289979.9100001</v>
      </c>
      <c r="D175" s="2">
        <v>0</v>
      </c>
      <c r="E175" s="2">
        <v>0</v>
      </c>
      <c r="F175" s="2">
        <v>0</v>
      </c>
      <c r="G175" s="2">
        <v>2102289979.9100001</v>
      </c>
      <c r="AD175" t="s">
        <v>0</v>
      </c>
      <c r="AE175" s="2">
        <v>1896732148</v>
      </c>
      <c r="AF175" s="2">
        <v>0</v>
      </c>
      <c r="AG175" s="2">
        <v>0</v>
      </c>
      <c r="AH175" s="2">
        <v>0</v>
      </c>
      <c r="AI175" s="2">
        <v>1896732148</v>
      </c>
      <c r="AK175" t="s">
        <v>0</v>
      </c>
      <c r="AL175" s="2">
        <v>205557831.91000009</v>
      </c>
      <c r="AM175" s="2">
        <v>0</v>
      </c>
      <c r="AN175" s="2">
        <v>0</v>
      </c>
      <c r="AO175" s="2">
        <v>0</v>
      </c>
      <c r="AP175" s="2">
        <v>205557831.91000009</v>
      </c>
    </row>
    <row r="176" spans="2:42" x14ac:dyDescent="0.35">
      <c r="B176" t="s">
        <v>2</v>
      </c>
      <c r="C176" s="2">
        <v>-2102289979.9100001</v>
      </c>
      <c r="D176" s="2">
        <v>0</v>
      </c>
      <c r="E176" s="2">
        <v>0</v>
      </c>
      <c r="F176" s="2">
        <v>0</v>
      </c>
      <c r="G176" s="2">
        <v>-2102289979.9100001</v>
      </c>
      <c r="AD176" t="s">
        <v>2</v>
      </c>
      <c r="AE176" s="2">
        <v>-1896889953</v>
      </c>
      <c r="AF176" s="2">
        <v>0</v>
      </c>
      <c r="AG176" s="2">
        <v>0</v>
      </c>
      <c r="AH176" s="2">
        <v>0</v>
      </c>
      <c r="AI176" s="2">
        <v>-1896889953</v>
      </c>
      <c r="AK176" t="s">
        <v>2</v>
      </c>
      <c r="AL176" s="2">
        <v>-205400026.91000009</v>
      </c>
      <c r="AM176" s="2">
        <v>0</v>
      </c>
      <c r="AN176" s="2">
        <v>0</v>
      </c>
      <c r="AO176" s="2">
        <v>0</v>
      </c>
      <c r="AP176" s="2">
        <v>-205400026.91000009</v>
      </c>
    </row>
    <row r="177" spans="2:42" x14ac:dyDescent="0.35">
      <c r="B177" s="19" t="s">
        <v>21</v>
      </c>
      <c r="C177" s="20">
        <v>0</v>
      </c>
      <c r="D177" s="20">
        <v>0</v>
      </c>
      <c r="E177" s="20">
        <v>0</v>
      </c>
      <c r="F177" s="20">
        <v>0</v>
      </c>
      <c r="G177" s="20">
        <v>0</v>
      </c>
      <c r="AD177" s="19" t="s">
        <v>21</v>
      </c>
      <c r="AE177" s="20">
        <v>-157805</v>
      </c>
      <c r="AF177" s="20">
        <v>0</v>
      </c>
      <c r="AG177" s="20">
        <v>0</v>
      </c>
      <c r="AH177" s="20">
        <v>0</v>
      </c>
      <c r="AI177" s="20">
        <v>-157805</v>
      </c>
      <c r="AK177" s="19" t="s">
        <v>21</v>
      </c>
      <c r="AL177" s="20">
        <v>157805</v>
      </c>
      <c r="AM177" s="20">
        <v>0</v>
      </c>
      <c r="AN177" s="20">
        <v>0</v>
      </c>
      <c r="AO177" s="20">
        <v>0</v>
      </c>
      <c r="AP177" s="20">
        <v>157805</v>
      </c>
    </row>
    <row r="178" spans="2:42" x14ac:dyDescent="0.35">
      <c r="C178" s="2"/>
      <c r="D178" s="2"/>
      <c r="E178" s="2"/>
      <c r="F178" s="2"/>
      <c r="G178" s="2"/>
      <c r="AE178" s="2"/>
      <c r="AF178" s="2"/>
      <c r="AG178" s="2"/>
      <c r="AH178" s="2"/>
      <c r="AI178" s="2"/>
      <c r="AL178" s="2"/>
      <c r="AM178" s="2"/>
      <c r="AN178" s="2"/>
      <c r="AO178" s="2"/>
      <c r="AP178" s="2"/>
    </row>
    <row r="179" spans="2:42" x14ac:dyDescent="0.35">
      <c r="C179" s="2"/>
      <c r="D179" s="2"/>
      <c r="E179" s="2"/>
      <c r="F179" s="2"/>
      <c r="G179" s="2"/>
      <c r="AE179" s="2"/>
      <c r="AF179" s="2"/>
      <c r="AG179" s="2"/>
      <c r="AH179" s="2"/>
      <c r="AI179" s="2"/>
      <c r="AL179" s="2"/>
      <c r="AM179" s="2"/>
      <c r="AN179" s="2"/>
      <c r="AO179" s="2"/>
      <c r="AP179" s="2"/>
    </row>
    <row r="180" spans="2:42" x14ac:dyDescent="0.35">
      <c r="B180" t="s">
        <v>24</v>
      </c>
      <c r="C180" s="2">
        <v>0</v>
      </c>
      <c r="D180" s="2">
        <v>283856094</v>
      </c>
      <c r="E180" s="2">
        <v>0</v>
      </c>
      <c r="F180" s="2">
        <v>0</v>
      </c>
      <c r="G180" s="2">
        <v>283856094</v>
      </c>
      <c r="AD180" t="s">
        <v>24</v>
      </c>
      <c r="AE180" s="2">
        <v>0</v>
      </c>
      <c r="AF180" s="2">
        <v>202916573</v>
      </c>
      <c r="AG180" s="2">
        <v>0</v>
      </c>
      <c r="AH180" s="2">
        <v>0</v>
      </c>
      <c r="AI180" s="2">
        <v>202916573</v>
      </c>
      <c r="AK180" t="s">
        <v>24</v>
      </c>
      <c r="AL180" s="2">
        <v>0</v>
      </c>
      <c r="AM180" s="2">
        <v>80939521</v>
      </c>
      <c r="AN180" s="2">
        <v>0</v>
      </c>
      <c r="AO180" s="2">
        <v>0</v>
      </c>
      <c r="AP180" s="2">
        <v>80939521</v>
      </c>
    </row>
    <row r="181" spans="2:42" x14ac:dyDescent="0.35">
      <c r="B181" t="s">
        <v>25</v>
      </c>
      <c r="C181" s="2">
        <v>0</v>
      </c>
      <c r="D181" s="2">
        <v>-49818883</v>
      </c>
      <c r="E181" s="2">
        <v>0</v>
      </c>
      <c r="F181" s="2">
        <v>0</v>
      </c>
      <c r="G181" s="2">
        <v>-49818883</v>
      </c>
      <c r="AD181" t="s">
        <v>25</v>
      </c>
      <c r="AE181" s="2">
        <v>0</v>
      </c>
      <c r="AF181" s="2">
        <v>-36143060</v>
      </c>
      <c r="AG181" s="2">
        <v>0</v>
      </c>
      <c r="AH181" s="2">
        <v>0</v>
      </c>
      <c r="AI181" s="2">
        <v>-36143060</v>
      </c>
      <c r="AK181" t="s">
        <v>25</v>
      </c>
      <c r="AL181" s="2">
        <v>0</v>
      </c>
      <c r="AM181" s="2">
        <v>-13675823</v>
      </c>
      <c r="AN181" s="2">
        <v>0</v>
      </c>
      <c r="AO181" s="2">
        <v>0</v>
      </c>
      <c r="AP181" s="2">
        <v>-13675823</v>
      </c>
    </row>
    <row r="182" spans="2:42" x14ac:dyDescent="0.35">
      <c r="B182" t="s">
        <v>26</v>
      </c>
      <c r="C182" s="2">
        <v>0</v>
      </c>
      <c r="D182" s="2">
        <v>-73108785</v>
      </c>
      <c r="E182" s="2">
        <v>0</v>
      </c>
      <c r="F182" s="2">
        <v>0</v>
      </c>
      <c r="G182" s="2">
        <v>-73108785</v>
      </c>
      <c r="AD182" t="s">
        <v>26</v>
      </c>
      <c r="AE182" s="2">
        <v>0</v>
      </c>
      <c r="AF182" s="2">
        <v>-52937000</v>
      </c>
      <c r="AG182" s="2">
        <v>0</v>
      </c>
      <c r="AH182" s="2">
        <v>0</v>
      </c>
      <c r="AI182" s="2">
        <v>-52937000</v>
      </c>
      <c r="AK182" t="s">
        <v>26</v>
      </c>
      <c r="AL182" s="2">
        <v>0</v>
      </c>
      <c r="AM182" s="2">
        <v>-20171785</v>
      </c>
      <c r="AN182" s="2">
        <v>0</v>
      </c>
      <c r="AO182" s="2">
        <v>0</v>
      </c>
      <c r="AP182" s="2">
        <v>-20171785</v>
      </c>
    </row>
    <row r="183" spans="2:42" x14ac:dyDescent="0.35">
      <c r="B183" s="19" t="s">
        <v>105</v>
      </c>
      <c r="C183" s="20">
        <v>0</v>
      </c>
      <c r="D183" s="20">
        <v>160928426</v>
      </c>
      <c r="E183" s="20">
        <v>0</v>
      </c>
      <c r="F183" s="20">
        <v>0</v>
      </c>
      <c r="G183" s="20">
        <v>160928426</v>
      </c>
      <c r="AD183" s="19" t="s">
        <v>159</v>
      </c>
      <c r="AE183" s="20">
        <v>0</v>
      </c>
      <c r="AF183" s="20">
        <v>113836513</v>
      </c>
      <c r="AG183" s="20">
        <v>0</v>
      </c>
      <c r="AH183" s="20">
        <v>0</v>
      </c>
      <c r="AI183" s="20">
        <v>113836513</v>
      </c>
      <c r="AK183" s="19" t="s">
        <v>159</v>
      </c>
      <c r="AL183" s="20">
        <v>0</v>
      </c>
      <c r="AM183" s="20">
        <v>47091913</v>
      </c>
      <c r="AN183" s="20">
        <v>0</v>
      </c>
      <c r="AO183" s="20">
        <v>0</v>
      </c>
      <c r="AP183" s="20">
        <v>47091913</v>
      </c>
    </row>
    <row r="184" spans="2:42" x14ac:dyDescent="0.35">
      <c r="C184" s="2"/>
      <c r="D184" s="2"/>
      <c r="E184" s="2"/>
      <c r="F184" s="2"/>
      <c r="G184" s="2"/>
      <c r="AE184" s="2"/>
      <c r="AF184" s="2"/>
      <c r="AG184" s="2"/>
      <c r="AH184" s="2"/>
      <c r="AI184" s="2"/>
      <c r="AL184" s="2"/>
      <c r="AM184" s="2"/>
      <c r="AN184" s="2"/>
      <c r="AO184" s="2"/>
      <c r="AP184" s="2"/>
    </row>
    <row r="185" spans="2:42" x14ac:dyDescent="0.35">
      <c r="C185" s="2"/>
      <c r="D185" s="2"/>
      <c r="E185" s="2"/>
      <c r="F185" s="2"/>
      <c r="G185" s="2"/>
      <c r="AE185" s="2"/>
      <c r="AF185" s="2"/>
      <c r="AG185" s="2"/>
      <c r="AH185" s="2"/>
      <c r="AI185" s="2"/>
      <c r="AL185" s="2"/>
      <c r="AM185" s="2"/>
      <c r="AN185" s="2"/>
      <c r="AO185" s="2"/>
      <c r="AP185" s="2"/>
    </row>
    <row r="186" spans="2:42" x14ac:dyDescent="0.35">
      <c r="B186" t="s">
        <v>27</v>
      </c>
      <c r="C186" s="2">
        <v>0</v>
      </c>
      <c r="D186" s="2">
        <v>-90519443</v>
      </c>
      <c r="E186" s="2">
        <v>0</v>
      </c>
      <c r="F186" s="2">
        <v>0</v>
      </c>
      <c r="G186" s="2">
        <v>-90519443</v>
      </c>
      <c r="AD186" t="s">
        <v>27</v>
      </c>
      <c r="AE186" s="2">
        <v>0</v>
      </c>
      <c r="AF186" s="2">
        <v>-55355783</v>
      </c>
      <c r="AG186" s="2">
        <v>0</v>
      </c>
      <c r="AH186" s="2">
        <v>0</v>
      </c>
      <c r="AI186" s="2">
        <v>-55355783</v>
      </c>
      <c r="AK186" t="s">
        <v>27</v>
      </c>
      <c r="AL186" s="2">
        <v>0</v>
      </c>
      <c r="AM186" s="2">
        <v>-35163660</v>
      </c>
      <c r="AN186" s="2">
        <v>0</v>
      </c>
      <c r="AO186" s="2">
        <v>0</v>
      </c>
      <c r="AP186" s="2">
        <v>-35163660</v>
      </c>
    </row>
    <row r="187" spans="2:42" x14ac:dyDescent="0.35">
      <c r="B187" t="s">
        <v>28</v>
      </c>
      <c r="C187" s="2">
        <v>0</v>
      </c>
      <c r="D187" s="2">
        <v>-61773299</v>
      </c>
      <c r="E187" s="2">
        <v>0</v>
      </c>
      <c r="F187" s="2">
        <v>0</v>
      </c>
      <c r="G187" s="2">
        <v>-61773299</v>
      </c>
      <c r="AD187" t="s">
        <v>28</v>
      </c>
      <c r="AE187" s="2">
        <v>0</v>
      </c>
      <c r="AF187" s="2">
        <v>-44073599</v>
      </c>
      <c r="AG187" s="2">
        <v>0</v>
      </c>
      <c r="AH187" s="2">
        <v>0</v>
      </c>
      <c r="AI187" s="2">
        <v>-44073599</v>
      </c>
      <c r="AK187" t="s">
        <v>28</v>
      </c>
      <c r="AL187" s="2">
        <v>0</v>
      </c>
      <c r="AM187" s="2">
        <v>-17699700</v>
      </c>
      <c r="AN187" s="2">
        <v>0</v>
      </c>
      <c r="AO187" s="2">
        <v>0</v>
      </c>
      <c r="AP187" s="2">
        <v>-17699700</v>
      </c>
    </row>
    <row r="188" spans="2:42" x14ac:dyDescent="0.35">
      <c r="B188" t="s">
        <v>29</v>
      </c>
      <c r="C188" s="2">
        <v>0</v>
      </c>
      <c r="D188" s="2">
        <v>4617952</v>
      </c>
      <c r="E188" s="2">
        <v>0</v>
      </c>
      <c r="F188" s="2">
        <v>0</v>
      </c>
      <c r="G188" s="2">
        <v>4617952</v>
      </c>
      <c r="AD188" t="s">
        <v>29</v>
      </c>
      <c r="AE188" s="2">
        <v>0</v>
      </c>
      <c r="AF188" s="2">
        <v>3191380</v>
      </c>
      <c r="AG188" s="2">
        <v>0</v>
      </c>
      <c r="AH188" s="2">
        <v>0</v>
      </c>
      <c r="AI188" s="2">
        <v>3191380</v>
      </c>
      <c r="AK188" t="s">
        <v>29</v>
      </c>
      <c r="AL188" s="2">
        <v>0</v>
      </c>
      <c r="AM188" s="2">
        <v>1426572</v>
      </c>
      <c r="AN188" s="2">
        <v>0</v>
      </c>
      <c r="AO188" s="2">
        <v>0</v>
      </c>
      <c r="AP188" s="2">
        <v>1426572</v>
      </c>
    </row>
    <row r="189" spans="2:42" x14ac:dyDescent="0.35">
      <c r="B189" t="s">
        <v>30</v>
      </c>
      <c r="C189" s="2">
        <v>0</v>
      </c>
      <c r="D189" s="2">
        <v>-1639695</v>
      </c>
      <c r="E189" s="2">
        <v>0</v>
      </c>
      <c r="F189" s="2">
        <v>0</v>
      </c>
      <c r="G189" s="2">
        <v>-1639695</v>
      </c>
      <c r="AD189" t="s">
        <v>30</v>
      </c>
      <c r="AE189" s="2">
        <v>0</v>
      </c>
      <c r="AF189" s="2">
        <v>-1201335</v>
      </c>
      <c r="AG189" s="2">
        <v>0</v>
      </c>
      <c r="AH189" s="2">
        <v>0</v>
      </c>
      <c r="AI189" s="2">
        <v>-1201335</v>
      </c>
      <c r="AK189" t="s">
        <v>30</v>
      </c>
      <c r="AL189" s="2">
        <v>0</v>
      </c>
      <c r="AM189" s="2">
        <v>-438360</v>
      </c>
      <c r="AN189" s="2">
        <v>0</v>
      </c>
      <c r="AO189" s="2">
        <v>0</v>
      </c>
      <c r="AP189" s="2">
        <v>-438360</v>
      </c>
    </row>
    <row r="190" spans="2:42" x14ac:dyDescent="0.35">
      <c r="B190" s="19" t="s">
        <v>93</v>
      </c>
      <c r="C190" s="20">
        <v>0</v>
      </c>
      <c r="D190" s="20">
        <v>-149314485</v>
      </c>
      <c r="E190" s="20">
        <v>0</v>
      </c>
      <c r="F190" s="20">
        <v>0</v>
      </c>
      <c r="G190" s="20">
        <v>-149314485</v>
      </c>
      <c r="AD190" s="19" t="s">
        <v>93</v>
      </c>
      <c r="AE190" s="20">
        <v>0</v>
      </c>
      <c r="AF190" s="20">
        <v>-97439337</v>
      </c>
      <c r="AG190" s="20">
        <v>0</v>
      </c>
      <c r="AH190" s="20">
        <v>0</v>
      </c>
      <c r="AI190" s="20">
        <v>-97439337</v>
      </c>
      <c r="AK190" s="19" t="s">
        <v>93</v>
      </c>
      <c r="AL190" s="20">
        <v>0</v>
      </c>
      <c r="AM190" s="20">
        <v>-51875148</v>
      </c>
      <c r="AN190" s="20">
        <v>0</v>
      </c>
      <c r="AO190" s="20">
        <v>0</v>
      </c>
      <c r="AP190" s="20">
        <v>-51875148</v>
      </c>
    </row>
    <row r="191" spans="2:42" x14ac:dyDescent="0.35">
      <c r="C191" s="2"/>
      <c r="D191" s="2"/>
      <c r="E191" s="2"/>
      <c r="F191" s="2"/>
      <c r="G191" s="2"/>
      <c r="AE191" s="2"/>
      <c r="AF191" s="2"/>
      <c r="AG191" s="2"/>
      <c r="AH191" s="2"/>
      <c r="AI191" s="2"/>
      <c r="AL191" s="2"/>
      <c r="AM191" s="2"/>
      <c r="AN191" s="2"/>
      <c r="AO191" s="2"/>
      <c r="AP191" s="2"/>
    </row>
    <row r="192" spans="2:42" x14ac:dyDescent="0.35">
      <c r="C192" s="2"/>
      <c r="D192" s="2"/>
      <c r="E192" s="2"/>
      <c r="F192" s="2"/>
      <c r="G192" s="2"/>
      <c r="AE192" s="2"/>
      <c r="AF192" s="2"/>
      <c r="AG192" s="2"/>
      <c r="AH192" s="2"/>
      <c r="AI192" s="2"/>
      <c r="AL192" s="2"/>
      <c r="AM192" s="2"/>
      <c r="AN192" s="2"/>
      <c r="AO192" s="2"/>
      <c r="AP192" s="2"/>
    </row>
    <row r="193" spans="2:42" x14ac:dyDescent="0.35">
      <c r="B193" s="16" t="s">
        <v>92</v>
      </c>
      <c r="C193" s="23">
        <v>0</v>
      </c>
      <c r="D193" s="23">
        <v>34172341</v>
      </c>
      <c r="E193" s="23">
        <v>2094778</v>
      </c>
      <c r="F193" s="23">
        <v>0</v>
      </c>
      <c r="G193" s="23">
        <v>36267119</v>
      </c>
      <c r="AD193" s="16" t="s">
        <v>92</v>
      </c>
      <c r="AE193" s="23">
        <v>0</v>
      </c>
      <c r="AF193" s="23">
        <v>24230861</v>
      </c>
      <c r="AG193" s="23">
        <v>1553680</v>
      </c>
      <c r="AH193" s="23">
        <v>0</v>
      </c>
      <c r="AI193" s="23">
        <v>25784541</v>
      </c>
      <c r="AK193" s="16" t="s">
        <v>92</v>
      </c>
      <c r="AL193" s="23">
        <v>0</v>
      </c>
      <c r="AM193" s="23">
        <v>9941480</v>
      </c>
      <c r="AN193" s="23">
        <v>541098</v>
      </c>
      <c r="AO193" s="23">
        <v>0</v>
      </c>
      <c r="AP193" s="23">
        <v>10482578</v>
      </c>
    </row>
    <row r="194" spans="2:42" x14ac:dyDescent="0.35">
      <c r="C194" s="2"/>
      <c r="D194" s="2"/>
      <c r="E194" s="2"/>
      <c r="F194" s="2"/>
      <c r="G194" s="2"/>
      <c r="AE194" s="2"/>
      <c r="AF194" s="2"/>
      <c r="AG194" s="2"/>
      <c r="AH194" s="2"/>
      <c r="AI194" s="2"/>
      <c r="AL194" s="2"/>
      <c r="AM194" s="2"/>
      <c r="AN194" s="2"/>
      <c r="AO194" s="2"/>
      <c r="AP194" s="2"/>
    </row>
    <row r="195" spans="2:42" x14ac:dyDescent="0.35">
      <c r="C195" s="2"/>
      <c r="D195" s="2"/>
      <c r="E195" s="2"/>
      <c r="F195" s="2"/>
      <c r="G195" s="2"/>
    </row>
    <row r="196" spans="2:42" x14ac:dyDescent="0.35">
      <c r="C196" s="2"/>
      <c r="D196" s="2"/>
      <c r="E196" s="2"/>
      <c r="F196" s="2"/>
      <c r="G196" s="2"/>
    </row>
    <row r="197" spans="2:42" x14ac:dyDescent="0.35">
      <c r="B197" t="s">
        <v>31</v>
      </c>
      <c r="C197" s="2">
        <v>0</v>
      </c>
      <c r="D197" s="2">
        <v>486739</v>
      </c>
      <c r="E197" s="2">
        <v>29406806</v>
      </c>
      <c r="F197" s="2">
        <v>0</v>
      </c>
      <c r="G197" s="2">
        <v>29893545</v>
      </c>
      <c r="AD197" t="s">
        <v>31</v>
      </c>
      <c r="AE197" s="2">
        <v>0</v>
      </c>
      <c r="AF197" s="2">
        <v>-118565</v>
      </c>
      <c r="AG197" s="2">
        <v>22227966</v>
      </c>
      <c r="AH197" s="2">
        <v>0</v>
      </c>
      <c r="AI197" s="2">
        <v>22109401</v>
      </c>
      <c r="AK197" t="s">
        <v>31</v>
      </c>
      <c r="AL197" s="2">
        <v>0</v>
      </c>
      <c r="AM197" s="2">
        <v>605304</v>
      </c>
      <c r="AN197" s="2">
        <v>7178840</v>
      </c>
      <c r="AO197" s="2">
        <v>0</v>
      </c>
      <c r="AP197" s="2">
        <v>7784144</v>
      </c>
    </row>
    <row r="198" spans="2:42" x14ac:dyDescent="0.35">
      <c r="B198" t="s">
        <v>32</v>
      </c>
      <c r="C198" s="2">
        <v>0</v>
      </c>
      <c r="D198" s="2">
        <v>0</v>
      </c>
      <c r="E198" s="2">
        <v>-2792294</v>
      </c>
      <c r="F198" s="2">
        <v>0</v>
      </c>
      <c r="G198" s="2">
        <v>-2792294</v>
      </c>
      <c r="AD198" t="s">
        <v>32</v>
      </c>
      <c r="AE198" s="2">
        <v>0</v>
      </c>
      <c r="AF198" s="2">
        <v>0</v>
      </c>
      <c r="AG198" s="2">
        <v>-2301498</v>
      </c>
      <c r="AH198" s="2">
        <v>0</v>
      </c>
      <c r="AI198" s="2">
        <v>-2301498</v>
      </c>
      <c r="AK198" t="s">
        <v>32</v>
      </c>
      <c r="AL198" s="2">
        <v>0</v>
      </c>
      <c r="AM198" s="2">
        <v>0</v>
      </c>
      <c r="AN198" s="2">
        <v>-490796</v>
      </c>
      <c r="AO198" s="2">
        <v>0</v>
      </c>
      <c r="AP198" s="2">
        <v>-490796</v>
      </c>
    </row>
    <row r="199" spans="2:42" x14ac:dyDescent="0.35">
      <c r="B199" s="19" t="s">
        <v>33</v>
      </c>
      <c r="C199" s="20">
        <v>0</v>
      </c>
      <c r="D199" s="20">
        <v>486739</v>
      </c>
      <c r="E199" s="20">
        <v>26614512</v>
      </c>
      <c r="F199" s="20">
        <v>0</v>
      </c>
      <c r="G199" s="20">
        <v>27101251</v>
      </c>
      <c r="AD199" s="25" t="s">
        <v>33</v>
      </c>
      <c r="AE199" s="20">
        <v>0</v>
      </c>
      <c r="AF199" s="20">
        <v>-118565</v>
      </c>
      <c r="AG199" s="20">
        <v>19926468</v>
      </c>
      <c r="AH199" s="20">
        <v>0</v>
      </c>
      <c r="AI199" s="20">
        <v>19807903</v>
      </c>
      <c r="AK199" s="25" t="s">
        <v>33</v>
      </c>
      <c r="AL199" s="20">
        <v>0</v>
      </c>
      <c r="AM199" s="20">
        <v>605304</v>
      </c>
      <c r="AN199" s="20">
        <v>6688044</v>
      </c>
      <c r="AO199" s="20">
        <v>0</v>
      </c>
      <c r="AP199" s="20">
        <v>7293348</v>
      </c>
    </row>
    <row r="200" spans="2:42" x14ac:dyDescent="0.35">
      <c r="C200" s="2"/>
      <c r="D200" s="2"/>
      <c r="E200" s="2"/>
      <c r="F200" s="2"/>
      <c r="G200" s="2"/>
      <c r="AE200" s="2"/>
      <c r="AF200" s="2"/>
      <c r="AG200" s="2"/>
      <c r="AH200" s="2"/>
      <c r="AI200" s="2"/>
      <c r="AL200" s="2"/>
      <c r="AM200" s="2"/>
      <c r="AN200" s="2"/>
      <c r="AO200" s="2"/>
      <c r="AP200" s="2"/>
    </row>
    <row r="201" spans="2:42" x14ac:dyDescent="0.35">
      <c r="C201" s="2"/>
      <c r="D201" s="2"/>
      <c r="E201" s="2"/>
      <c r="F201" s="2"/>
      <c r="G201" s="2"/>
      <c r="AE201" s="2"/>
      <c r="AF201" s="2"/>
      <c r="AG201" s="2"/>
      <c r="AH201" s="2"/>
      <c r="AI201" s="2"/>
      <c r="AL201" s="2"/>
      <c r="AM201" s="2"/>
      <c r="AN201" s="2"/>
      <c r="AO201" s="2"/>
      <c r="AP201" s="2"/>
    </row>
    <row r="202" spans="2:42" x14ac:dyDescent="0.35">
      <c r="B202" t="s">
        <v>35</v>
      </c>
      <c r="C202" s="2">
        <v>1403574.76</v>
      </c>
      <c r="D202" s="2">
        <v>0</v>
      </c>
      <c r="E202" s="2">
        <v>0</v>
      </c>
      <c r="F202" s="2">
        <v>0</v>
      </c>
      <c r="G202" s="2">
        <v>1403574.76</v>
      </c>
      <c r="AD202" t="s">
        <v>35</v>
      </c>
      <c r="AE202" s="2">
        <v>1093614.6499999999</v>
      </c>
      <c r="AF202" s="2">
        <v>0</v>
      </c>
      <c r="AG202" s="2">
        <v>0</v>
      </c>
      <c r="AH202" s="2">
        <v>0</v>
      </c>
      <c r="AI202" s="2">
        <v>1093614.6499999999</v>
      </c>
      <c r="AK202" t="s">
        <v>35</v>
      </c>
      <c r="AL202" s="2">
        <v>309960.1100000001</v>
      </c>
      <c r="AM202" s="2">
        <v>0</v>
      </c>
      <c r="AN202" s="2">
        <v>0</v>
      </c>
      <c r="AO202" s="2">
        <v>0</v>
      </c>
      <c r="AP202" s="2">
        <v>309960.1100000001</v>
      </c>
    </row>
    <row r="203" spans="2:42" x14ac:dyDescent="0.35">
      <c r="B203" t="s">
        <v>36</v>
      </c>
      <c r="C203" s="2">
        <v>-8195480.4500000002</v>
      </c>
      <c r="D203" s="2">
        <v>0</v>
      </c>
      <c r="E203" s="2">
        <v>0</v>
      </c>
      <c r="F203" s="2">
        <v>0</v>
      </c>
      <c r="G203" s="2">
        <v>-8195480.4500000002</v>
      </c>
      <c r="AD203" t="s">
        <v>36</v>
      </c>
      <c r="AE203" s="2">
        <v>-6422689</v>
      </c>
      <c r="AF203" s="2">
        <v>0</v>
      </c>
      <c r="AG203" s="2">
        <v>0</v>
      </c>
      <c r="AH203" s="2">
        <v>0</v>
      </c>
      <c r="AI203" s="2">
        <v>-6422689</v>
      </c>
      <c r="AK203" t="s">
        <v>36</v>
      </c>
      <c r="AL203" s="2">
        <v>-1772791.4500000002</v>
      </c>
      <c r="AM203" s="2">
        <v>0</v>
      </c>
      <c r="AN203" s="2">
        <v>0</v>
      </c>
      <c r="AO203" s="2">
        <v>0</v>
      </c>
      <c r="AP203" s="2">
        <v>-1772791.4500000002</v>
      </c>
    </row>
    <row r="204" spans="2:42" x14ac:dyDescent="0.35">
      <c r="B204" s="19" t="s">
        <v>37</v>
      </c>
      <c r="C204" s="20">
        <v>-6791905.6900000004</v>
      </c>
      <c r="D204" s="20">
        <v>0</v>
      </c>
      <c r="E204" s="20">
        <v>0</v>
      </c>
      <c r="F204" s="20">
        <v>0</v>
      </c>
      <c r="G204" s="20">
        <v>-6791905.6900000004</v>
      </c>
      <c r="AD204" s="25" t="s">
        <v>37</v>
      </c>
      <c r="AE204" s="20">
        <v>-5329074.3499999996</v>
      </c>
      <c r="AF204" s="20">
        <v>0</v>
      </c>
      <c r="AG204" s="20">
        <v>0</v>
      </c>
      <c r="AH204" s="20">
        <v>0</v>
      </c>
      <c r="AI204" s="20">
        <v>-5329074.3499999996</v>
      </c>
      <c r="AK204" s="25" t="s">
        <v>37</v>
      </c>
      <c r="AL204" s="20">
        <v>-1462831.34</v>
      </c>
      <c r="AM204" s="20">
        <v>0</v>
      </c>
      <c r="AN204" s="20">
        <v>0</v>
      </c>
      <c r="AO204" s="20">
        <v>0</v>
      </c>
      <c r="AP204" s="20">
        <v>-1462831.34</v>
      </c>
    </row>
    <row r="205" spans="2:42" x14ac:dyDescent="0.35">
      <c r="C205" s="2"/>
      <c r="D205" s="2"/>
      <c r="E205" s="2"/>
      <c r="F205" s="2"/>
      <c r="G205" s="2"/>
      <c r="AE205" s="2"/>
      <c r="AF205" s="2"/>
      <c r="AG205" s="2"/>
      <c r="AH205" s="2"/>
      <c r="AI205" s="2"/>
      <c r="AL205" s="2"/>
      <c r="AM205" s="2"/>
      <c r="AN205" s="2"/>
      <c r="AO205" s="2"/>
      <c r="AP205" s="2"/>
    </row>
    <row r="206" spans="2:42" x14ac:dyDescent="0.35">
      <c r="C206" s="2"/>
      <c r="D206" s="2"/>
      <c r="E206" s="2"/>
      <c r="F206" s="2"/>
      <c r="G206" s="2"/>
      <c r="AE206" s="2"/>
      <c r="AF206" s="2"/>
      <c r="AG206" s="2"/>
      <c r="AH206" s="2"/>
      <c r="AI206" s="2"/>
      <c r="AL206" s="2"/>
      <c r="AM206" s="2"/>
      <c r="AN206" s="2"/>
      <c r="AO206" s="2"/>
      <c r="AP206" s="2"/>
    </row>
    <row r="207" spans="2:42" x14ac:dyDescent="0.35">
      <c r="B207" t="s">
        <v>47</v>
      </c>
      <c r="C207" s="2">
        <v>-20370246</v>
      </c>
      <c r="D207" s="2">
        <v>-1619967</v>
      </c>
      <c r="E207" s="2">
        <v>-534276</v>
      </c>
      <c r="F207" s="2">
        <v>0</v>
      </c>
      <c r="G207" s="2">
        <v>-22524489</v>
      </c>
      <c r="AD207" t="s">
        <v>38</v>
      </c>
      <c r="AE207" s="2">
        <v>-14925880</v>
      </c>
      <c r="AF207" s="2">
        <v>-967999</v>
      </c>
      <c r="AG207" s="2">
        <v>-396831</v>
      </c>
      <c r="AH207" s="2">
        <v>0</v>
      </c>
      <c r="AI207" s="2">
        <v>-16290710</v>
      </c>
      <c r="AK207" t="s">
        <v>38</v>
      </c>
      <c r="AL207" s="2">
        <v>-5444366</v>
      </c>
      <c r="AM207" s="2">
        <v>-651968</v>
      </c>
      <c r="AN207" s="2">
        <v>-137445</v>
      </c>
      <c r="AO207" s="2">
        <v>0</v>
      </c>
      <c r="AP207" s="2">
        <v>-6233779</v>
      </c>
    </row>
    <row r="208" spans="2:42" x14ac:dyDescent="0.35">
      <c r="B208" t="s">
        <v>81</v>
      </c>
      <c r="C208" s="2">
        <v>-220959186</v>
      </c>
      <c r="D208" s="2">
        <v>-32849290</v>
      </c>
      <c r="E208" s="2">
        <v>-6662850</v>
      </c>
      <c r="F208" s="2">
        <v>0</v>
      </c>
      <c r="G208" s="2">
        <v>-260471326</v>
      </c>
      <c r="AD208" t="s">
        <v>81</v>
      </c>
      <c r="AE208" s="2">
        <v>-157557121.56</v>
      </c>
      <c r="AF208" s="2">
        <v>-24102593</v>
      </c>
      <c r="AG208" s="2">
        <v>-4822202</v>
      </c>
      <c r="AH208" s="2">
        <v>0</v>
      </c>
      <c r="AI208" s="2">
        <v>-186481916.56</v>
      </c>
      <c r="AK208" t="s">
        <v>81</v>
      </c>
      <c r="AL208" s="2">
        <v>-63402064.439999998</v>
      </c>
      <c r="AM208" s="2">
        <v>-8746697</v>
      </c>
      <c r="AN208" s="2">
        <v>-1840648</v>
      </c>
      <c r="AO208" s="2">
        <v>0</v>
      </c>
      <c r="AP208" s="2">
        <v>-73989409.439999998</v>
      </c>
    </row>
    <row r="209" spans="2:42" x14ac:dyDescent="0.35">
      <c r="B209" t="s">
        <v>39</v>
      </c>
      <c r="C209" s="2">
        <v>-85663323.820000023</v>
      </c>
      <c r="D209" s="2">
        <v>-9645399</v>
      </c>
      <c r="E209" s="2">
        <v>-1492845</v>
      </c>
      <c r="F209" s="2">
        <v>0</v>
      </c>
      <c r="G209" s="2">
        <v>-96801567.820000023</v>
      </c>
      <c r="AD209" t="s">
        <v>39</v>
      </c>
      <c r="AE209" s="2">
        <v>-63076293.789920241</v>
      </c>
      <c r="AF209" s="2">
        <v>-6514374</v>
      </c>
      <c r="AG209" s="2">
        <v>-1113482</v>
      </c>
      <c r="AH209" s="2">
        <v>0</v>
      </c>
      <c r="AI209" s="2">
        <v>-70704149.789920241</v>
      </c>
      <c r="AK209" t="s">
        <v>39</v>
      </c>
      <c r="AL209" s="2">
        <v>-22587030.030079782</v>
      </c>
      <c r="AM209" s="2">
        <v>-3131025</v>
      </c>
      <c r="AN209" s="2">
        <v>-379363</v>
      </c>
      <c r="AO209" s="2">
        <v>0</v>
      </c>
      <c r="AP209" s="2">
        <v>-26097418.030079782</v>
      </c>
    </row>
    <row r="210" spans="2:42" x14ac:dyDescent="0.35">
      <c r="B210" t="s">
        <v>40</v>
      </c>
      <c r="C210" s="2">
        <v>-19915546</v>
      </c>
      <c r="D210" s="2">
        <v>-407745</v>
      </c>
      <c r="E210" s="2">
        <v>-327280</v>
      </c>
      <c r="F210" s="2">
        <v>0</v>
      </c>
      <c r="G210" s="2">
        <v>-20650571</v>
      </c>
      <c r="AD210" t="s">
        <v>40</v>
      </c>
      <c r="AE210" s="2">
        <v>-9132564</v>
      </c>
      <c r="AF210" s="2">
        <v>-128927</v>
      </c>
      <c r="AG210" s="2">
        <v>-5040</v>
      </c>
      <c r="AH210" s="2">
        <v>0</v>
      </c>
      <c r="AI210" s="2">
        <v>-9266531</v>
      </c>
      <c r="AK210" t="s">
        <v>40</v>
      </c>
      <c r="AL210" s="2">
        <v>-10782982</v>
      </c>
      <c r="AM210" s="2">
        <v>-278818</v>
      </c>
      <c r="AN210" s="2">
        <v>-322240</v>
      </c>
      <c r="AO210" s="2">
        <v>0</v>
      </c>
      <c r="AP210" s="2">
        <v>-11384040</v>
      </c>
    </row>
    <row r="211" spans="2:42" x14ac:dyDescent="0.35">
      <c r="B211" t="s">
        <v>41</v>
      </c>
      <c r="C211" s="2">
        <v>-1315602</v>
      </c>
      <c r="D211" s="2">
        <v>0</v>
      </c>
      <c r="E211" s="2">
        <v>0</v>
      </c>
      <c r="F211" s="2">
        <v>0</v>
      </c>
      <c r="G211" s="2">
        <v>-1315602</v>
      </c>
      <c r="AD211" t="s">
        <v>41</v>
      </c>
      <c r="AE211" s="2">
        <v>-1415126</v>
      </c>
      <c r="AF211" s="2">
        <v>0</v>
      </c>
      <c r="AG211" s="2">
        <v>0</v>
      </c>
      <c r="AH211" s="2">
        <v>0</v>
      </c>
      <c r="AI211" s="2">
        <v>-1415126</v>
      </c>
      <c r="AK211" t="s">
        <v>41</v>
      </c>
      <c r="AL211" s="2">
        <v>99524</v>
      </c>
      <c r="AM211" s="2">
        <v>0</v>
      </c>
      <c r="AN211" s="2">
        <v>0</v>
      </c>
      <c r="AO211" s="2">
        <v>0</v>
      </c>
      <c r="AP211" s="2">
        <v>99524</v>
      </c>
    </row>
    <row r="212" spans="2:42" x14ac:dyDescent="0.35">
      <c r="B212" t="s">
        <v>42</v>
      </c>
      <c r="C212" s="2">
        <v>-40047</v>
      </c>
      <c r="D212" s="2">
        <v>0</v>
      </c>
      <c r="E212" s="2">
        <v>0</v>
      </c>
      <c r="F212" s="2">
        <v>0</v>
      </c>
      <c r="G212" s="2">
        <v>-40047</v>
      </c>
      <c r="AD212" t="s">
        <v>42</v>
      </c>
      <c r="AE212" s="2">
        <v>-40047</v>
      </c>
      <c r="AF212" s="2">
        <v>0</v>
      </c>
      <c r="AG212" s="2">
        <v>0</v>
      </c>
      <c r="AH212" s="2">
        <v>0</v>
      </c>
      <c r="AI212" s="2">
        <v>-40047</v>
      </c>
      <c r="AK212" t="s">
        <v>42</v>
      </c>
      <c r="AL212" s="2">
        <v>0</v>
      </c>
      <c r="AM212" s="2">
        <v>0</v>
      </c>
      <c r="AN212" s="2">
        <v>0</v>
      </c>
      <c r="AO212" s="2">
        <v>0</v>
      </c>
      <c r="AP212" s="2">
        <v>0</v>
      </c>
    </row>
    <row r="213" spans="2:42" x14ac:dyDescent="0.35">
      <c r="B213" t="s">
        <v>4</v>
      </c>
      <c r="C213" s="2">
        <v>-28771</v>
      </c>
      <c r="D213" s="2">
        <v>-53561</v>
      </c>
      <c r="E213" s="2">
        <v>0</v>
      </c>
      <c r="F213" s="2">
        <v>0</v>
      </c>
      <c r="G213" s="2">
        <v>-82332</v>
      </c>
      <c r="AD213" t="s">
        <v>4</v>
      </c>
      <c r="AE213" s="2">
        <v>-29298</v>
      </c>
      <c r="AF213" s="2">
        <v>-120076</v>
      </c>
      <c r="AG213" s="2">
        <v>0</v>
      </c>
      <c r="AH213" s="2">
        <v>0</v>
      </c>
      <c r="AI213" s="2">
        <v>-149374</v>
      </c>
      <c r="AK213" t="s">
        <v>4</v>
      </c>
      <c r="AL213" s="2">
        <v>527</v>
      </c>
      <c r="AM213" s="2">
        <v>66515</v>
      </c>
      <c r="AN213" s="2">
        <v>0</v>
      </c>
      <c r="AO213" s="2">
        <v>0</v>
      </c>
      <c r="AP213" s="2">
        <v>67042</v>
      </c>
    </row>
    <row r="214" spans="2:42" x14ac:dyDescent="0.35">
      <c r="B214" t="s">
        <v>5</v>
      </c>
      <c r="C214" s="2">
        <v>-578000</v>
      </c>
      <c r="D214" s="2">
        <v>0</v>
      </c>
      <c r="E214" s="2">
        <v>0</v>
      </c>
      <c r="F214" s="2">
        <v>0</v>
      </c>
      <c r="G214" s="2">
        <v>-578000</v>
      </c>
      <c r="AD214" t="s">
        <v>5</v>
      </c>
      <c r="AE214" s="2">
        <v>-403000</v>
      </c>
      <c r="AF214" s="2">
        <v>0</v>
      </c>
      <c r="AG214" s="2">
        <v>0</v>
      </c>
      <c r="AH214" s="2">
        <v>0</v>
      </c>
      <c r="AI214" s="2">
        <v>-403000</v>
      </c>
      <c r="AK214" t="s">
        <v>5</v>
      </c>
      <c r="AL214" s="2">
        <v>-175000</v>
      </c>
      <c r="AM214" s="2">
        <v>0</v>
      </c>
      <c r="AN214" s="2">
        <v>0</v>
      </c>
      <c r="AO214" s="2">
        <v>0</v>
      </c>
      <c r="AP214" s="2">
        <v>-175000</v>
      </c>
    </row>
    <row r="215" spans="2:42" x14ac:dyDescent="0.35">
      <c r="B215" t="s">
        <v>189</v>
      </c>
      <c r="C215" s="2">
        <v>-12534517.439999999</v>
      </c>
      <c r="D215" s="2">
        <v>-258104.1503327</v>
      </c>
      <c r="E215" s="2">
        <v>2554400</v>
      </c>
      <c r="F215" s="2">
        <v>0</v>
      </c>
      <c r="G215" s="2">
        <v>-10238221.5903327</v>
      </c>
      <c r="AD215" t="s">
        <v>189</v>
      </c>
      <c r="AE215" s="2">
        <v>-30413564.949999999</v>
      </c>
      <c r="AF215" s="2">
        <v>-787914.05064699997</v>
      </c>
      <c r="AG215" s="2">
        <v>0</v>
      </c>
      <c r="AH215" s="2">
        <v>0</v>
      </c>
      <c r="AI215" s="2">
        <v>-31201479.000647001</v>
      </c>
      <c r="AK215" t="s">
        <v>189</v>
      </c>
      <c r="AL215" s="2">
        <v>17879047.509999998</v>
      </c>
      <c r="AM215" s="2">
        <v>529809.90031429997</v>
      </c>
      <c r="AN215" s="2">
        <v>2554400</v>
      </c>
      <c r="AO215" s="2">
        <v>0</v>
      </c>
      <c r="AP215" s="2">
        <v>20963257.410314299</v>
      </c>
    </row>
    <row r="216" spans="2:42" x14ac:dyDescent="0.35">
      <c r="B216" s="19" t="s">
        <v>11</v>
      </c>
      <c r="C216" s="20">
        <v>-361405239.26000005</v>
      </c>
      <c r="D216" s="20">
        <v>-44834066.150332697</v>
      </c>
      <c r="E216" s="20">
        <v>-6462851</v>
      </c>
      <c r="F216" s="20">
        <v>0</v>
      </c>
      <c r="G216" s="20">
        <v>-412702156.41033274</v>
      </c>
      <c r="AD216" s="19" t="s">
        <v>11</v>
      </c>
      <c r="AE216" s="20">
        <v>-276992895.29992026</v>
      </c>
      <c r="AF216" s="20">
        <v>-32621883.050647002</v>
      </c>
      <c r="AG216" s="20">
        <v>-6337555</v>
      </c>
      <c r="AH216" s="20">
        <v>0</v>
      </c>
      <c r="AI216" s="20">
        <v>-315952333.35056728</v>
      </c>
      <c r="AK216" s="19" t="s">
        <v>11</v>
      </c>
      <c r="AL216" s="20">
        <v>-84412343.960079789</v>
      </c>
      <c r="AM216" s="20">
        <v>-12212183.099685701</v>
      </c>
      <c r="AN216" s="20">
        <v>-125296</v>
      </c>
      <c r="AO216" s="20">
        <v>0</v>
      </c>
      <c r="AP216" s="20">
        <v>-96749823.059765488</v>
      </c>
    </row>
    <row r="217" spans="2:42" x14ac:dyDescent="0.35">
      <c r="C217" s="2"/>
      <c r="D217" s="2"/>
      <c r="E217" s="2"/>
      <c r="F217" s="2"/>
      <c r="G217" s="2"/>
      <c r="AE217" s="2"/>
      <c r="AF217" s="2"/>
      <c r="AG217" s="2"/>
      <c r="AH217" s="2"/>
      <c r="AI217" s="2"/>
      <c r="AL217" s="2"/>
      <c r="AM217" s="2"/>
      <c r="AN217" s="2"/>
      <c r="AO217" s="2"/>
      <c r="AP217" s="2"/>
    </row>
    <row r="218" spans="2:42" x14ac:dyDescent="0.35">
      <c r="C218" s="2"/>
      <c r="D218" s="2"/>
      <c r="E218" s="2"/>
      <c r="F218" s="2"/>
      <c r="G218" s="2"/>
      <c r="AE218" s="2"/>
      <c r="AF218" s="2"/>
      <c r="AG218" s="2"/>
      <c r="AH218" s="2"/>
      <c r="AI218" s="2"/>
      <c r="AL218" s="2"/>
      <c r="AM218" s="2"/>
      <c r="AN218" s="2"/>
      <c r="AO218" s="2"/>
      <c r="AP218" s="2"/>
    </row>
    <row r="219" spans="2:42" x14ac:dyDescent="0.35">
      <c r="B219" s="11" t="s">
        <v>43</v>
      </c>
      <c r="C219" s="4">
        <v>503352606.24669999</v>
      </c>
      <c r="D219" s="4">
        <v>1438954.8496673033</v>
      </c>
      <c r="E219" s="4">
        <v>22246439</v>
      </c>
      <c r="F219" s="4">
        <v>0</v>
      </c>
      <c r="G219" s="4">
        <v>527038000.0963673</v>
      </c>
      <c r="AD219" s="11" t="s">
        <v>43</v>
      </c>
      <c r="AE219" s="4">
        <v>277278780.53040832</v>
      </c>
      <c r="AF219" s="4">
        <v>7887588.9493529983</v>
      </c>
      <c r="AG219" s="4">
        <v>15142593</v>
      </c>
      <c r="AH219" s="4">
        <v>0</v>
      </c>
      <c r="AI219" s="4">
        <v>300308962.4797613</v>
      </c>
      <c r="AK219" s="11" t="s">
        <v>43</v>
      </c>
      <c r="AL219" s="4">
        <v>226073825.71629184</v>
      </c>
      <c r="AM219" s="4">
        <v>-6448634.0996857006</v>
      </c>
      <c r="AN219" s="4">
        <v>7103846</v>
      </c>
      <c r="AO219" s="4">
        <v>0</v>
      </c>
      <c r="AP219" s="4">
        <v>226729037.61660615</v>
      </c>
    </row>
    <row r="220" spans="2:42" x14ac:dyDescent="0.35">
      <c r="B220" t="s">
        <v>6</v>
      </c>
      <c r="C220" s="2">
        <v>-151055084.19</v>
      </c>
      <c r="D220" s="2">
        <v>-4048159</v>
      </c>
      <c r="E220" s="2">
        <v>-4523060</v>
      </c>
      <c r="F220" s="2">
        <v>0</v>
      </c>
      <c r="G220" s="2">
        <v>-159626303.19</v>
      </c>
      <c r="AD220" t="s">
        <v>6</v>
      </c>
      <c r="AE220" s="2">
        <v>-92259275.414285704</v>
      </c>
      <c r="AF220" s="2">
        <v>-2334250</v>
      </c>
      <c r="AG220" s="2">
        <v>-3472691</v>
      </c>
      <c r="AH220" s="2">
        <v>0</v>
      </c>
      <c r="AI220" s="2">
        <v>-98066216.414285704</v>
      </c>
      <c r="AK220" t="s">
        <v>6</v>
      </c>
      <c r="AL220" s="2">
        <v>-58795808.775714293</v>
      </c>
      <c r="AM220" s="2">
        <v>-1713909</v>
      </c>
      <c r="AN220" s="2">
        <v>-1050369</v>
      </c>
      <c r="AO220" s="2">
        <v>0</v>
      </c>
      <c r="AP220" s="2">
        <v>-61560086.775714293</v>
      </c>
    </row>
    <row r="221" spans="2:42" x14ac:dyDescent="0.35">
      <c r="B221" s="11" t="s">
        <v>7</v>
      </c>
      <c r="C221" s="4">
        <v>352297522.05669999</v>
      </c>
      <c r="D221" s="4">
        <v>-2609204.1503326967</v>
      </c>
      <c r="E221" s="4">
        <v>17723379</v>
      </c>
      <c r="F221" s="4">
        <v>0</v>
      </c>
      <c r="G221" s="4">
        <v>367411696.9063673</v>
      </c>
      <c r="AD221" s="11" t="s">
        <v>7</v>
      </c>
      <c r="AE221" s="4">
        <v>185019505.1161226</v>
      </c>
      <c r="AF221" s="4">
        <v>5553338.9493529983</v>
      </c>
      <c r="AG221" s="4">
        <v>11669902</v>
      </c>
      <c r="AH221" s="4">
        <v>0</v>
      </c>
      <c r="AI221" s="4">
        <v>202242746.06547561</v>
      </c>
      <c r="AK221" s="11" t="s">
        <v>7</v>
      </c>
      <c r="AL221" s="4">
        <v>167278016.94057757</v>
      </c>
      <c r="AM221" s="4">
        <v>-8162543.0996857006</v>
      </c>
      <c r="AN221" s="4">
        <v>6053477</v>
      </c>
      <c r="AO221" s="4">
        <v>0</v>
      </c>
      <c r="AP221" s="4">
        <v>165168950.84089187</v>
      </c>
    </row>
    <row r="222" spans="2:42" x14ac:dyDescent="0.35">
      <c r="B222" t="s">
        <v>8</v>
      </c>
      <c r="C222" s="2">
        <v>-12100292.49604927</v>
      </c>
      <c r="D222" s="2">
        <v>906176.72119999956</v>
      </c>
      <c r="E222" s="2">
        <v>-3542275.7999999993</v>
      </c>
      <c r="F222" s="2">
        <v>0</v>
      </c>
      <c r="G222" s="2">
        <v>-14736391.574849268</v>
      </c>
      <c r="AD222" t="s">
        <v>8</v>
      </c>
      <c r="AE222" s="2">
        <v>-5280485.1686607571</v>
      </c>
      <c r="AF222" s="2">
        <v>-765386.13269999996</v>
      </c>
      <c r="AG222" s="2">
        <v>-2332180.3999999994</v>
      </c>
      <c r="AH222" s="2">
        <v>0</v>
      </c>
      <c r="AI222" s="2">
        <v>-8378051.7013607565</v>
      </c>
      <c r="AK222" t="s">
        <v>8</v>
      </c>
      <c r="AL222" s="2">
        <v>-6819807.3273885129</v>
      </c>
      <c r="AM222" s="2">
        <v>1671562.8538999995</v>
      </c>
      <c r="AN222" s="2">
        <v>-1210095.3999999999</v>
      </c>
      <c r="AO222" s="2">
        <v>0</v>
      </c>
      <c r="AP222" s="2">
        <v>-6358339.8734885138</v>
      </c>
    </row>
    <row r="223" spans="2:42" x14ac:dyDescent="0.35">
      <c r="B223" s="11" t="s">
        <v>150</v>
      </c>
      <c r="C223" s="4">
        <v>340197229.56065071</v>
      </c>
      <c r="D223" s="4">
        <v>-1703027.4291326972</v>
      </c>
      <c r="E223" s="4">
        <v>14181103.200000001</v>
      </c>
      <c r="F223" s="4">
        <v>0</v>
      </c>
      <c r="G223" s="4">
        <v>352675305.33151805</v>
      </c>
      <c r="AD223" s="11" t="s">
        <v>9</v>
      </c>
      <c r="AE223" s="4">
        <v>179739019.94746184</v>
      </c>
      <c r="AF223" s="4">
        <v>4787952.8166529983</v>
      </c>
      <c r="AG223" s="4">
        <v>9337721.6000000015</v>
      </c>
      <c r="AH223" s="4">
        <v>0</v>
      </c>
      <c r="AI223" s="4">
        <v>193864694.36411485</v>
      </c>
      <c r="AK223" s="11" t="s">
        <v>9</v>
      </c>
      <c r="AL223" s="4">
        <v>160458209.61318904</v>
      </c>
      <c r="AM223" s="4">
        <v>-6490980.2457857011</v>
      </c>
      <c r="AN223" s="4">
        <v>4843381.5999999996</v>
      </c>
      <c r="AO223" s="4">
        <v>0</v>
      </c>
      <c r="AP223" s="4">
        <v>158810610.96740332</v>
      </c>
    </row>
    <row r="224" spans="2:42" x14ac:dyDescent="0.35">
      <c r="C224" s="3">
        <v>0</v>
      </c>
      <c r="D224" s="3">
        <v>0</v>
      </c>
      <c r="E224" s="3">
        <v>0</v>
      </c>
      <c r="F224" s="3">
        <v>0</v>
      </c>
      <c r="G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</row>
    <row r="227" spans="2:42" ht="18.5" x14ac:dyDescent="0.35">
      <c r="B227" s="267" t="s">
        <v>153</v>
      </c>
      <c r="C227" s="267"/>
      <c r="D227" s="267"/>
      <c r="E227" s="267"/>
      <c r="F227" s="267"/>
      <c r="G227" s="267"/>
      <c r="I227" s="267" t="s">
        <v>169</v>
      </c>
      <c r="J227" s="267"/>
      <c r="K227" s="267"/>
      <c r="L227" s="267"/>
      <c r="M227" s="267"/>
      <c r="N227" s="267"/>
      <c r="P227" s="267" t="s">
        <v>181</v>
      </c>
      <c r="Q227" s="267"/>
      <c r="R227" s="267"/>
      <c r="S227" s="267"/>
      <c r="T227" s="267"/>
      <c r="U227" s="267"/>
      <c r="W227" s="267" t="s">
        <v>184</v>
      </c>
      <c r="X227" s="267"/>
      <c r="Y227" s="267"/>
      <c r="Z227" s="267"/>
      <c r="AA227" s="267"/>
      <c r="AB227" s="267"/>
      <c r="AD227" s="22" t="s">
        <v>161</v>
      </c>
      <c r="AE227" s="22"/>
      <c r="AF227" s="22"/>
      <c r="AG227" s="22"/>
      <c r="AH227" s="22"/>
      <c r="AI227" s="22"/>
      <c r="AK227" s="22" t="s">
        <v>163</v>
      </c>
      <c r="AL227" s="22"/>
      <c r="AM227" s="22"/>
      <c r="AN227" s="22"/>
      <c r="AO227" s="22"/>
      <c r="AP227" s="22"/>
    </row>
    <row r="228" spans="2:42" ht="15.5" x14ac:dyDescent="0.35">
      <c r="B228" s="8"/>
      <c r="C228" s="8" t="s">
        <v>10</v>
      </c>
      <c r="D228" s="8" t="s">
        <v>69</v>
      </c>
      <c r="E228" s="8" t="s">
        <v>70</v>
      </c>
      <c r="F228" s="8" t="s">
        <v>44</v>
      </c>
      <c r="G228" s="9" t="s">
        <v>45</v>
      </c>
      <c r="I228" s="24"/>
      <c r="J228" s="24" t="s">
        <v>10</v>
      </c>
      <c r="K228" s="24" t="s">
        <v>69</v>
      </c>
      <c r="L228" s="24" t="s">
        <v>70</v>
      </c>
      <c r="M228" s="24" t="s">
        <v>44</v>
      </c>
      <c r="N228" s="9" t="s">
        <v>45</v>
      </c>
      <c r="P228" s="8"/>
      <c r="Q228" s="8" t="s">
        <v>10</v>
      </c>
      <c r="R228" s="8" t="s">
        <v>69</v>
      </c>
      <c r="S228" s="8" t="s">
        <v>70</v>
      </c>
      <c r="T228" s="8" t="s">
        <v>44</v>
      </c>
      <c r="U228" s="9" t="s">
        <v>45</v>
      </c>
      <c r="W228" s="8"/>
      <c r="X228" s="8" t="s">
        <v>10</v>
      </c>
      <c r="Y228" s="8" t="s">
        <v>69</v>
      </c>
      <c r="Z228" s="8" t="s">
        <v>70</v>
      </c>
      <c r="AA228" s="8" t="s">
        <v>44</v>
      </c>
      <c r="AB228" s="9" t="s">
        <v>45</v>
      </c>
      <c r="AD228" s="24"/>
      <c r="AE228" s="24" t="s">
        <v>10</v>
      </c>
      <c r="AF228" s="24" t="s">
        <v>69</v>
      </c>
      <c r="AG228" s="24" t="s">
        <v>70</v>
      </c>
      <c r="AH228" s="24" t="s">
        <v>44</v>
      </c>
      <c r="AI228" s="9" t="s">
        <v>45</v>
      </c>
      <c r="AK228" s="24"/>
      <c r="AL228" s="24" t="s">
        <v>10</v>
      </c>
      <c r="AM228" s="24" t="s">
        <v>69</v>
      </c>
      <c r="AN228" s="24" t="s">
        <v>70</v>
      </c>
      <c r="AO228" s="24" t="s">
        <v>44</v>
      </c>
      <c r="AP228" s="9" t="s">
        <v>45</v>
      </c>
    </row>
    <row r="229" spans="2:42" x14ac:dyDescent="0.35">
      <c r="B229" t="s">
        <v>88</v>
      </c>
      <c r="C229" s="2">
        <v>486812534.49000001</v>
      </c>
      <c r="D229" s="2">
        <v>0</v>
      </c>
      <c r="E229" s="2">
        <v>0</v>
      </c>
      <c r="F229" s="2">
        <v>0</v>
      </c>
      <c r="G229" s="2">
        <v>486812534.49000001</v>
      </c>
      <c r="I229" t="s">
        <v>88</v>
      </c>
      <c r="J229" s="2">
        <v>76147898</v>
      </c>
      <c r="K229" s="2">
        <v>0</v>
      </c>
      <c r="L229" s="2">
        <v>0</v>
      </c>
      <c r="M229" s="2">
        <v>0</v>
      </c>
      <c r="N229" s="2">
        <v>76147898</v>
      </c>
      <c r="P229" t="s">
        <v>88</v>
      </c>
      <c r="Q229" s="2">
        <v>108019709.90000001</v>
      </c>
      <c r="R229" s="2">
        <v>0</v>
      </c>
      <c r="S229" s="2">
        <v>0</v>
      </c>
      <c r="T229" s="2">
        <v>0</v>
      </c>
      <c r="U229" s="2">
        <v>108019709.90000001</v>
      </c>
      <c r="W229" t="s">
        <v>88</v>
      </c>
      <c r="X229" s="2">
        <v>184167607.90000001</v>
      </c>
      <c r="Y229" s="2">
        <v>0</v>
      </c>
      <c r="Z229" s="2">
        <v>0</v>
      </c>
      <c r="AA229" s="2">
        <v>0</v>
      </c>
      <c r="AB229" s="2">
        <v>184167607.90000001</v>
      </c>
      <c r="AD229" t="s">
        <v>88</v>
      </c>
      <c r="AE229" s="2">
        <v>138481450.83000001</v>
      </c>
      <c r="AF229" s="2">
        <v>0</v>
      </c>
      <c r="AG229" s="2">
        <v>0</v>
      </c>
      <c r="AH229" s="2">
        <v>0</v>
      </c>
      <c r="AI229" s="2">
        <v>138481450.83000001</v>
      </c>
      <c r="AJ229" s="3">
        <v>322649058.73000002</v>
      </c>
      <c r="AK229" t="s">
        <v>88</v>
      </c>
      <c r="AL229" s="2">
        <v>164163475.75999996</v>
      </c>
      <c r="AM229" s="2">
        <v>0</v>
      </c>
      <c r="AN229" s="2">
        <v>0</v>
      </c>
      <c r="AO229" s="2">
        <v>0</v>
      </c>
      <c r="AP229" s="2">
        <v>164163475.75999996</v>
      </c>
    </row>
    <row r="230" spans="2:42" x14ac:dyDescent="0.35">
      <c r="B230" t="s">
        <v>19</v>
      </c>
      <c r="C230" s="2">
        <v>156799431.12996</v>
      </c>
      <c r="D230" s="2">
        <v>0</v>
      </c>
      <c r="E230" s="2">
        <v>0</v>
      </c>
      <c r="F230" s="2">
        <v>0</v>
      </c>
      <c r="G230" s="2">
        <v>156799431.12996</v>
      </c>
      <c r="I230" t="s">
        <v>19</v>
      </c>
      <c r="J230" s="2">
        <v>35028403.335999995</v>
      </c>
      <c r="K230" s="2">
        <v>0</v>
      </c>
      <c r="L230" s="2">
        <v>0</v>
      </c>
      <c r="M230" s="2">
        <v>0</v>
      </c>
      <c r="N230" s="2">
        <v>35028403.335999995</v>
      </c>
      <c r="P230" t="s">
        <v>19</v>
      </c>
      <c r="Q230" s="2">
        <v>36999143.209720016</v>
      </c>
      <c r="R230" s="2">
        <v>0</v>
      </c>
      <c r="S230" s="2">
        <v>0</v>
      </c>
      <c r="T230" s="2">
        <v>0</v>
      </c>
      <c r="U230" s="2">
        <v>36999143.209720016</v>
      </c>
      <c r="W230" t="s">
        <v>19</v>
      </c>
      <c r="X230" s="2">
        <v>72027546.545720011</v>
      </c>
      <c r="Y230" s="2">
        <v>0</v>
      </c>
      <c r="Z230" s="2">
        <v>0</v>
      </c>
      <c r="AA230" s="2">
        <v>0</v>
      </c>
      <c r="AB230" s="2">
        <v>72027546.545720011</v>
      </c>
      <c r="AD230" t="s">
        <v>19</v>
      </c>
      <c r="AE230" s="2">
        <v>37424504.449799985</v>
      </c>
      <c r="AF230" s="2">
        <v>0</v>
      </c>
      <c r="AG230" s="2">
        <v>0</v>
      </c>
      <c r="AH230" s="2">
        <v>0</v>
      </c>
      <c r="AI230" s="2">
        <v>37424504.449799985</v>
      </c>
      <c r="AJ230" s="3">
        <v>109452050.99552</v>
      </c>
      <c r="AK230" t="s">
        <v>19</v>
      </c>
      <c r="AL230" s="2">
        <v>47347380.134440005</v>
      </c>
      <c r="AM230" s="2">
        <v>0</v>
      </c>
      <c r="AN230" s="2">
        <v>0</v>
      </c>
      <c r="AO230" s="2">
        <v>0</v>
      </c>
      <c r="AP230" s="2">
        <v>47347380.134440005</v>
      </c>
    </row>
    <row r="231" spans="2:42" x14ac:dyDescent="0.35">
      <c r="B231" t="s">
        <v>89</v>
      </c>
      <c r="C231" s="2">
        <v>-12369870.460000016</v>
      </c>
      <c r="D231" s="2">
        <v>0</v>
      </c>
      <c r="E231" s="2">
        <v>0</v>
      </c>
      <c r="F231" s="2">
        <v>0</v>
      </c>
      <c r="G231" s="2">
        <v>-12369870.460000016</v>
      </c>
      <c r="I231" t="s">
        <v>89</v>
      </c>
      <c r="J231" s="2">
        <v>760615</v>
      </c>
      <c r="K231" s="2">
        <v>0</v>
      </c>
      <c r="L231" s="2">
        <v>0</v>
      </c>
      <c r="M231" s="2">
        <v>0</v>
      </c>
      <c r="N231" s="2">
        <v>760615</v>
      </c>
      <c r="P231" t="s">
        <v>89</v>
      </c>
      <c r="Q231" s="2">
        <v>-467142.07000015676</v>
      </c>
      <c r="R231" s="2">
        <v>0</v>
      </c>
      <c r="S231" s="2">
        <v>0</v>
      </c>
      <c r="T231" s="2">
        <v>0</v>
      </c>
      <c r="U231" s="2">
        <v>-467142.07000015676</v>
      </c>
      <c r="W231" t="s">
        <v>89</v>
      </c>
      <c r="X231" s="2">
        <v>293472.92999984324</v>
      </c>
      <c r="Y231" s="2">
        <v>0</v>
      </c>
      <c r="Z231" s="2">
        <v>0</v>
      </c>
      <c r="AA231" s="2">
        <v>0</v>
      </c>
      <c r="AB231" s="2">
        <v>293472.92999984324</v>
      </c>
      <c r="AD231" t="s">
        <v>89</v>
      </c>
      <c r="AE231" s="2">
        <v>-5550845.6699998006</v>
      </c>
      <c r="AF231" s="2">
        <v>0</v>
      </c>
      <c r="AG231" s="2">
        <v>0</v>
      </c>
      <c r="AH231" s="2">
        <v>0</v>
      </c>
      <c r="AI231" s="2">
        <v>-5550845.6699998006</v>
      </c>
      <c r="AJ231" s="3">
        <v>-5257372.7399999574</v>
      </c>
      <c r="AK231" t="s">
        <v>89</v>
      </c>
      <c r="AL231" s="2">
        <v>-7112497.7200000584</v>
      </c>
      <c r="AM231" s="2">
        <v>0</v>
      </c>
      <c r="AN231" s="2">
        <v>0</v>
      </c>
      <c r="AO231" s="2">
        <v>0</v>
      </c>
      <c r="AP231" s="2">
        <v>-7112497.7200000584</v>
      </c>
    </row>
    <row r="232" spans="2:42" x14ac:dyDescent="0.35">
      <c r="B232" t="s">
        <v>90</v>
      </c>
      <c r="C232" s="2">
        <v>-32621420.729999997</v>
      </c>
      <c r="D232" s="2">
        <v>0</v>
      </c>
      <c r="E232" s="2">
        <v>0</v>
      </c>
      <c r="F232" s="2">
        <v>0</v>
      </c>
      <c r="G232" s="2">
        <v>-32621420.729999997</v>
      </c>
      <c r="I232" t="s">
        <v>90</v>
      </c>
      <c r="J232" s="2">
        <v>-530845</v>
      </c>
      <c r="K232" s="2">
        <v>0</v>
      </c>
      <c r="L232" s="2">
        <v>0</v>
      </c>
      <c r="M232" s="2">
        <v>0</v>
      </c>
      <c r="N232" s="2">
        <v>-530845</v>
      </c>
      <c r="P232" t="s">
        <v>90</v>
      </c>
      <c r="Q232" s="2">
        <v>-4339351.8600000003</v>
      </c>
      <c r="R232" s="2">
        <v>0</v>
      </c>
      <c r="S232" s="2">
        <v>0</v>
      </c>
      <c r="T232" s="2">
        <v>0</v>
      </c>
      <c r="U232" s="2">
        <v>-4339351.8600000003</v>
      </c>
      <c r="W232" t="s">
        <v>90</v>
      </c>
      <c r="X232" s="2">
        <v>-4870196.8600000003</v>
      </c>
      <c r="Y232" s="2">
        <v>0</v>
      </c>
      <c r="Z232" s="2">
        <v>0</v>
      </c>
      <c r="AA232" s="2">
        <v>0</v>
      </c>
      <c r="AB232" s="2">
        <v>-4870196.8600000003</v>
      </c>
      <c r="AD232" t="s">
        <v>90</v>
      </c>
      <c r="AE232" s="2">
        <v>-6556626.8399999989</v>
      </c>
      <c r="AF232" s="2">
        <v>0</v>
      </c>
      <c r="AG232" s="2">
        <v>0</v>
      </c>
      <c r="AH232" s="2">
        <v>0</v>
      </c>
      <c r="AI232" s="2">
        <v>-6556626.8399999989</v>
      </c>
      <c r="AJ232" s="3">
        <v>-11426823.699999999</v>
      </c>
      <c r="AK232" t="s">
        <v>90</v>
      </c>
      <c r="AL232" s="2">
        <v>-21194597.029999997</v>
      </c>
      <c r="AM232" s="2">
        <v>0</v>
      </c>
      <c r="AN232" s="2">
        <v>0</v>
      </c>
      <c r="AO232" s="2">
        <v>0</v>
      </c>
      <c r="AP232" s="2">
        <v>-21194597.029999997</v>
      </c>
    </row>
    <row r="233" spans="2:42" x14ac:dyDescent="0.35">
      <c r="B233" s="19" t="s">
        <v>18</v>
      </c>
      <c r="C233" s="20">
        <v>598620674.42996001</v>
      </c>
      <c r="D233" s="20">
        <v>0</v>
      </c>
      <c r="E233" s="20">
        <v>0</v>
      </c>
      <c r="F233" s="20">
        <v>0</v>
      </c>
      <c r="G233" s="20">
        <v>598620674.42996001</v>
      </c>
      <c r="I233" s="19" t="s">
        <v>18</v>
      </c>
      <c r="J233" s="20">
        <v>111406071.336</v>
      </c>
      <c r="K233" s="20">
        <v>0</v>
      </c>
      <c r="L233" s="20">
        <v>0</v>
      </c>
      <c r="M233" s="20">
        <v>0</v>
      </c>
      <c r="N233" s="20">
        <v>111406071.336</v>
      </c>
      <c r="P233" s="19" t="s">
        <v>18</v>
      </c>
      <c r="Q233" s="20">
        <v>140212359.17971987</v>
      </c>
      <c r="R233" s="20">
        <v>0</v>
      </c>
      <c r="S233" s="20">
        <v>0</v>
      </c>
      <c r="T233" s="20">
        <v>0</v>
      </c>
      <c r="U233" s="20">
        <v>140212359.17971987</v>
      </c>
      <c r="W233" s="19" t="s">
        <v>18</v>
      </c>
      <c r="X233" s="20">
        <v>251618430.51571983</v>
      </c>
      <c r="Y233" s="20">
        <v>0</v>
      </c>
      <c r="Z233" s="20">
        <v>0</v>
      </c>
      <c r="AA233" s="20">
        <v>0</v>
      </c>
      <c r="AB233" s="20">
        <v>251618430.51571983</v>
      </c>
      <c r="AD233" s="19" t="s">
        <v>18</v>
      </c>
      <c r="AE233" s="20">
        <v>163798482.76980019</v>
      </c>
      <c r="AF233" s="20">
        <v>0</v>
      </c>
      <c r="AG233" s="20">
        <v>0</v>
      </c>
      <c r="AH233" s="20">
        <v>0</v>
      </c>
      <c r="AI233" s="20">
        <v>163798482.76980019</v>
      </c>
      <c r="AJ233" s="3">
        <v>415416913.28552002</v>
      </c>
      <c r="AK233" s="19" t="s">
        <v>18</v>
      </c>
      <c r="AL233" s="20">
        <v>183203761.14443991</v>
      </c>
      <c r="AM233" s="20">
        <v>0</v>
      </c>
      <c r="AN233" s="20">
        <v>0</v>
      </c>
      <c r="AO233" s="20">
        <v>0</v>
      </c>
      <c r="AP233" s="20">
        <v>183203761.14443991</v>
      </c>
    </row>
    <row r="234" spans="2:42" x14ac:dyDescent="0.35">
      <c r="C234" s="2"/>
      <c r="D234" s="2"/>
      <c r="E234" s="2"/>
      <c r="F234" s="2"/>
      <c r="G234" s="2"/>
      <c r="Q234" s="2"/>
      <c r="R234" s="2"/>
      <c r="S234" s="2"/>
      <c r="T234" s="2"/>
      <c r="U234" s="2"/>
      <c r="X234" s="2"/>
      <c r="Y234" s="2"/>
      <c r="Z234" s="2"/>
      <c r="AA234" s="2"/>
      <c r="AB234" s="2"/>
      <c r="AE234" s="2"/>
      <c r="AF234" s="2"/>
      <c r="AG234" s="2"/>
      <c r="AH234" s="2"/>
      <c r="AI234" s="2"/>
      <c r="AJ234" s="3">
        <v>0</v>
      </c>
      <c r="AL234" s="2"/>
      <c r="AM234" s="2"/>
      <c r="AN234" s="2"/>
      <c r="AO234" s="2"/>
      <c r="AP234" s="2"/>
    </row>
    <row r="235" spans="2:42" x14ac:dyDescent="0.35">
      <c r="C235" s="2"/>
      <c r="D235" s="2"/>
      <c r="E235" s="2"/>
      <c r="F235" s="2"/>
      <c r="G235" s="2"/>
      <c r="Q235" s="2"/>
      <c r="R235" s="2"/>
      <c r="S235" s="2"/>
      <c r="T235" s="2"/>
      <c r="U235" s="2"/>
      <c r="X235" s="2"/>
      <c r="Y235" s="2"/>
      <c r="Z235" s="2"/>
      <c r="AA235" s="2"/>
      <c r="AB235" s="2"/>
      <c r="AE235" s="2"/>
      <c r="AF235" s="2"/>
      <c r="AG235" s="2"/>
      <c r="AH235" s="2"/>
      <c r="AI235" s="2"/>
      <c r="AJ235" s="3">
        <v>0</v>
      </c>
      <c r="AL235" s="2"/>
      <c r="AM235" s="2"/>
      <c r="AN235" s="2"/>
      <c r="AO235" s="2"/>
      <c r="AP235" s="2"/>
    </row>
    <row r="236" spans="2:42" x14ac:dyDescent="0.35">
      <c r="B236" t="s">
        <v>12</v>
      </c>
      <c r="C236" s="2">
        <v>465594918.2100001</v>
      </c>
      <c r="D236" s="2">
        <v>0</v>
      </c>
      <c r="E236" s="2">
        <v>0</v>
      </c>
      <c r="F236" s="2">
        <v>0</v>
      </c>
      <c r="G236" s="2">
        <v>465594918.2100001</v>
      </c>
      <c r="I236" t="s">
        <v>12</v>
      </c>
      <c r="J236" s="2">
        <v>112421279</v>
      </c>
      <c r="K236" s="2">
        <v>0</v>
      </c>
      <c r="L236" s="2">
        <v>0</v>
      </c>
      <c r="M236" s="2">
        <v>0</v>
      </c>
      <c r="N236" s="2">
        <v>112421279</v>
      </c>
      <c r="P236" t="s">
        <v>12</v>
      </c>
      <c r="Q236" s="2">
        <v>104247518.93999991</v>
      </c>
      <c r="R236" s="2">
        <v>0</v>
      </c>
      <c r="S236" s="2">
        <v>0</v>
      </c>
      <c r="T236" s="2">
        <v>0</v>
      </c>
      <c r="U236" s="2">
        <v>104247518.93999991</v>
      </c>
      <c r="W236" t="s">
        <v>12</v>
      </c>
      <c r="X236" s="2">
        <v>216668797.93999991</v>
      </c>
      <c r="Y236" s="2">
        <v>0</v>
      </c>
      <c r="Z236" s="2">
        <v>0</v>
      </c>
      <c r="AA236" s="2">
        <v>0</v>
      </c>
      <c r="AB236" s="2">
        <v>216668797.93999991</v>
      </c>
      <c r="AD236" t="s">
        <v>12</v>
      </c>
      <c r="AE236" s="2">
        <v>119706150.65000007</v>
      </c>
      <c r="AF236" s="2">
        <v>0</v>
      </c>
      <c r="AG236" s="2">
        <v>0</v>
      </c>
      <c r="AH236" s="2">
        <v>0</v>
      </c>
      <c r="AI236" s="2">
        <v>119706150.65000007</v>
      </c>
      <c r="AJ236" s="3">
        <v>336374948.58999997</v>
      </c>
      <c r="AK236" t="s">
        <v>12</v>
      </c>
      <c r="AL236" s="2">
        <v>129219969.62000015</v>
      </c>
      <c r="AM236" s="2">
        <v>0</v>
      </c>
      <c r="AN236" s="2">
        <v>0</v>
      </c>
      <c r="AO236" s="2">
        <v>0</v>
      </c>
      <c r="AP236" s="2">
        <v>129219969.62000015</v>
      </c>
    </row>
    <row r="237" spans="2:42" x14ac:dyDescent="0.35">
      <c r="B237" t="s">
        <v>3</v>
      </c>
      <c r="C237" s="2">
        <v>-161070608.56999996</v>
      </c>
      <c r="D237" s="2">
        <v>0</v>
      </c>
      <c r="E237" s="2">
        <v>0</v>
      </c>
      <c r="F237" s="2">
        <v>-2349.35</v>
      </c>
      <c r="G237" s="2">
        <v>-161072957.91999996</v>
      </c>
      <c r="I237" t="s">
        <v>3</v>
      </c>
      <c r="J237" s="2">
        <v>-31421485</v>
      </c>
      <c r="K237" s="2">
        <v>0</v>
      </c>
      <c r="L237" s="2">
        <v>0</v>
      </c>
      <c r="M237" s="2">
        <v>0</v>
      </c>
      <c r="N237" s="2">
        <v>-31421485</v>
      </c>
      <c r="P237" t="s">
        <v>3</v>
      </c>
      <c r="Q237" s="2">
        <v>-38525486.709999993</v>
      </c>
      <c r="R237" s="2">
        <v>0</v>
      </c>
      <c r="S237" s="2">
        <v>0</v>
      </c>
      <c r="T237" s="2">
        <v>0</v>
      </c>
      <c r="U237" s="2">
        <v>-38525486.709999993</v>
      </c>
      <c r="W237" t="s">
        <v>3</v>
      </c>
      <c r="X237" s="2">
        <v>-69946971.709999993</v>
      </c>
      <c r="Y237" s="2">
        <v>0</v>
      </c>
      <c r="Z237" s="2">
        <v>0</v>
      </c>
      <c r="AA237" s="2">
        <v>0</v>
      </c>
      <c r="AB237" s="2">
        <v>-69946971.709999993</v>
      </c>
      <c r="AD237" t="s">
        <v>3</v>
      </c>
      <c r="AE237" s="2">
        <v>-43288812.720000014</v>
      </c>
      <c r="AF237" s="2">
        <v>0</v>
      </c>
      <c r="AG237" s="2">
        <v>0</v>
      </c>
      <c r="AH237" s="2">
        <v>0</v>
      </c>
      <c r="AI237" s="2">
        <v>-43288812.720000014</v>
      </c>
      <c r="AJ237" s="3">
        <v>-113235784.43000001</v>
      </c>
      <c r="AK237" t="s">
        <v>3</v>
      </c>
      <c r="AL237" s="2">
        <v>-47834824.139999956</v>
      </c>
      <c r="AM237" s="2">
        <v>0</v>
      </c>
      <c r="AN237" s="2">
        <v>0</v>
      </c>
      <c r="AO237" s="2">
        <v>-2349.35</v>
      </c>
      <c r="AP237" s="2">
        <v>-47837173.489999957</v>
      </c>
    </row>
    <row r="238" spans="2:42" x14ac:dyDescent="0.35">
      <c r="B238" t="s">
        <v>91</v>
      </c>
      <c r="C238" s="2">
        <v>92718443.899999961</v>
      </c>
      <c r="D238" s="2">
        <v>0</v>
      </c>
      <c r="E238" s="2">
        <v>0</v>
      </c>
      <c r="F238" s="2">
        <v>570392.18999999994</v>
      </c>
      <c r="G238" s="2">
        <v>93288836.089999959</v>
      </c>
      <c r="I238" t="s">
        <v>91</v>
      </c>
      <c r="J238" s="2">
        <v>21677644.719999999</v>
      </c>
      <c r="K238" s="2">
        <v>0</v>
      </c>
      <c r="L238" s="2">
        <v>0</v>
      </c>
      <c r="M238" s="2">
        <v>0</v>
      </c>
      <c r="N238" s="2">
        <v>21677644.719999999</v>
      </c>
      <c r="P238" t="s">
        <v>91</v>
      </c>
      <c r="Q238" s="2">
        <v>21457360.850000001</v>
      </c>
      <c r="R238" s="2">
        <v>0</v>
      </c>
      <c r="S238" s="2">
        <v>0</v>
      </c>
      <c r="T238" s="2">
        <v>0</v>
      </c>
      <c r="U238" s="2">
        <v>21457360.850000001</v>
      </c>
      <c r="W238" t="s">
        <v>91</v>
      </c>
      <c r="X238" s="2">
        <v>43135005.57</v>
      </c>
      <c r="Y238" s="2">
        <v>0</v>
      </c>
      <c r="Z238" s="2">
        <v>0</v>
      </c>
      <c r="AA238" s="2">
        <v>0</v>
      </c>
      <c r="AB238" s="2">
        <v>43135005.57</v>
      </c>
      <c r="AD238" t="s">
        <v>91</v>
      </c>
      <c r="AE238" s="2">
        <v>24036605.720000006</v>
      </c>
      <c r="AF238" s="2">
        <v>0</v>
      </c>
      <c r="AG238" s="2">
        <v>0</v>
      </c>
      <c r="AH238" s="2">
        <v>0</v>
      </c>
      <c r="AI238" s="2">
        <v>24036605.720000006</v>
      </c>
      <c r="AJ238" s="3">
        <v>67171611.290000007</v>
      </c>
      <c r="AK238" t="s">
        <v>91</v>
      </c>
      <c r="AL238" s="2">
        <v>25546832.609999947</v>
      </c>
      <c r="AM238" s="2">
        <v>0</v>
      </c>
      <c r="AN238" s="2">
        <v>0</v>
      </c>
      <c r="AO238" s="2">
        <v>570392.18999999994</v>
      </c>
      <c r="AP238" s="2">
        <v>26117224.799999949</v>
      </c>
    </row>
    <row r="239" spans="2:42" x14ac:dyDescent="0.35">
      <c r="B239" t="s">
        <v>13</v>
      </c>
      <c r="C239" s="2">
        <v>-5853421.0800000001</v>
      </c>
      <c r="D239" s="2">
        <v>0</v>
      </c>
      <c r="E239" s="2">
        <v>0</v>
      </c>
      <c r="F239" s="2">
        <v>0</v>
      </c>
      <c r="G239" s="2">
        <v>-5853421.0800000001</v>
      </c>
      <c r="I239" t="s">
        <v>13</v>
      </c>
      <c r="J239" s="2">
        <v>-1949998</v>
      </c>
      <c r="K239" s="2">
        <v>0</v>
      </c>
      <c r="L239" s="2">
        <v>0</v>
      </c>
      <c r="M239" s="2">
        <v>0</v>
      </c>
      <c r="N239" s="2">
        <v>-1949998</v>
      </c>
      <c r="P239" t="s">
        <v>13</v>
      </c>
      <c r="Q239" s="2">
        <v>-171552.37000000104</v>
      </c>
      <c r="R239" s="2">
        <v>0</v>
      </c>
      <c r="S239" s="2">
        <v>0</v>
      </c>
      <c r="T239" s="2">
        <v>0</v>
      </c>
      <c r="U239" s="2">
        <v>-171552.37000000104</v>
      </c>
      <c r="W239" t="s">
        <v>13</v>
      </c>
      <c r="X239" s="2">
        <v>-2121550.370000001</v>
      </c>
      <c r="Y239" s="2">
        <v>0</v>
      </c>
      <c r="Z239" s="2">
        <v>0</v>
      </c>
      <c r="AA239" s="2">
        <v>0</v>
      </c>
      <c r="AB239" s="2">
        <v>-2121550.370000001</v>
      </c>
      <c r="AD239" t="s">
        <v>13</v>
      </c>
      <c r="AE239" s="2">
        <v>-1596402.8499999987</v>
      </c>
      <c r="AF239" s="2">
        <v>0</v>
      </c>
      <c r="AG239" s="2">
        <v>0</v>
      </c>
      <c r="AH239" s="2">
        <v>0</v>
      </c>
      <c r="AI239" s="2">
        <v>-1596402.8499999987</v>
      </c>
      <c r="AJ239" s="3">
        <v>-3717953.2199999997</v>
      </c>
      <c r="AK239" t="s">
        <v>13</v>
      </c>
      <c r="AL239" s="2">
        <v>-2135467.8600000003</v>
      </c>
      <c r="AM239" s="2">
        <v>0</v>
      </c>
      <c r="AN239" s="2">
        <v>0</v>
      </c>
      <c r="AO239" s="2">
        <v>0</v>
      </c>
      <c r="AP239" s="2">
        <v>-2135467.8600000003</v>
      </c>
    </row>
    <row r="240" spans="2:42" x14ac:dyDescent="0.35">
      <c r="B240" s="19" t="s">
        <v>14</v>
      </c>
      <c r="C240" s="20">
        <v>391389332.4600001</v>
      </c>
      <c r="D240" s="20">
        <v>0</v>
      </c>
      <c r="E240" s="20">
        <v>0</v>
      </c>
      <c r="F240" s="20">
        <v>568042.84</v>
      </c>
      <c r="G240" s="20">
        <v>391957375.30000013</v>
      </c>
      <c r="I240" s="19" t="s">
        <v>14</v>
      </c>
      <c r="J240" s="20">
        <v>100727440.72</v>
      </c>
      <c r="K240" s="20">
        <v>0</v>
      </c>
      <c r="L240" s="20">
        <v>0</v>
      </c>
      <c r="M240" s="20">
        <v>0</v>
      </c>
      <c r="N240" s="20">
        <v>100727440.72</v>
      </c>
      <c r="P240" s="19" t="s">
        <v>14</v>
      </c>
      <c r="Q240" s="20">
        <v>87007840.709999919</v>
      </c>
      <c r="R240" s="20">
        <v>0</v>
      </c>
      <c r="S240" s="20">
        <v>0</v>
      </c>
      <c r="T240" s="20">
        <v>0</v>
      </c>
      <c r="U240" s="20">
        <v>87007840.709999919</v>
      </c>
      <c r="W240" s="19" t="s">
        <v>14</v>
      </c>
      <c r="X240" s="20">
        <v>187735281.42999989</v>
      </c>
      <c r="Y240" s="20">
        <v>0</v>
      </c>
      <c r="Z240" s="20">
        <v>0</v>
      </c>
      <c r="AA240" s="20">
        <v>0</v>
      </c>
      <c r="AB240" s="20">
        <v>187735281.42999989</v>
      </c>
      <c r="AD240" s="19" t="s">
        <v>14</v>
      </c>
      <c r="AE240" s="20">
        <v>98857540.800000072</v>
      </c>
      <c r="AF240" s="20">
        <v>0</v>
      </c>
      <c r="AG240" s="20">
        <v>0</v>
      </c>
      <c r="AH240" s="20">
        <v>0</v>
      </c>
      <c r="AI240" s="20">
        <v>98857540.800000072</v>
      </c>
      <c r="AJ240" s="3">
        <v>286592822.22999996</v>
      </c>
      <c r="AK240" s="19" t="s">
        <v>14</v>
      </c>
      <c r="AL240" s="20">
        <v>104796510.23000015</v>
      </c>
      <c r="AM240" s="20">
        <v>0</v>
      </c>
      <c r="AN240" s="20">
        <v>0</v>
      </c>
      <c r="AO240" s="20">
        <v>568042.84</v>
      </c>
      <c r="AP240" s="20">
        <v>105364553.07000016</v>
      </c>
    </row>
    <row r="241" spans="2:42" x14ac:dyDescent="0.35">
      <c r="C241" s="2"/>
      <c r="D241" s="2"/>
      <c r="E241" s="2"/>
      <c r="F241" s="2"/>
      <c r="G241" s="2"/>
      <c r="Q241" s="2"/>
      <c r="R241" s="2"/>
      <c r="S241" s="2"/>
      <c r="T241" s="2"/>
      <c r="U241" s="2"/>
      <c r="X241" s="2"/>
      <c r="Y241" s="2"/>
      <c r="Z241" s="2"/>
      <c r="AA241" s="2"/>
      <c r="AB241" s="2"/>
      <c r="AE241" s="2"/>
      <c r="AF241" s="2"/>
      <c r="AG241" s="2"/>
      <c r="AH241" s="2"/>
      <c r="AI241" s="2"/>
      <c r="AJ241" s="3">
        <v>0</v>
      </c>
      <c r="AL241" s="2"/>
      <c r="AM241" s="2"/>
      <c r="AN241" s="2"/>
      <c r="AO241" s="2"/>
      <c r="AP241" s="2"/>
    </row>
    <row r="242" spans="2:42" x14ac:dyDescent="0.35">
      <c r="C242" s="2"/>
      <c r="D242" s="2"/>
      <c r="E242" s="2"/>
      <c r="F242" s="2"/>
      <c r="G242" s="2"/>
      <c r="Q242" s="2"/>
      <c r="R242" s="2"/>
      <c r="S242" s="2"/>
      <c r="T242" s="2"/>
      <c r="U242" s="2"/>
      <c r="X242" s="2"/>
      <c r="Y242" s="2"/>
      <c r="Z242" s="2"/>
      <c r="AA242" s="2"/>
      <c r="AB242" s="2"/>
      <c r="AE242" s="2"/>
      <c r="AF242" s="2"/>
      <c r="AG242" s="2"/>
      <c r="AH242" s="2"/>
      <c r="AI242" s="2"/>
      <c r="AJ242" s="3">
        <v>0</v>
      </c>
      <c r="AL242" s="2"/>
      <c r="AM242" s="2"/>
      <c r="AN242" s="2"/>
      <c r="AO242" s="2"/>
      <c r="AP242" s="2"/>
    </row>
    <row r="243" spans="2:42" x14ac:dyDescent="0.35">
      <c r="B243" t="s">
        <v>15</v>
      </c>
      <c r="C243" s="2">
        <v>132518025.45</v>
      </c>
      <c r="D243" s="2">
        <v>0</v>
      </c>
      <c r="E243" s="2">
        <v>0</v>
      </c>
      <c r="F243" s="2">
        <v>7192.76</v>
      </c>
      <c r="G243" s="2">
        <v>132525218.21000001</v>
      </c>
      <c r="I243" t="s">
        <v>15</v>
      </c>
      <c r="J243" s="2">
        <v>22042511</v>
      </c>
      <c r="K243" s="2">
        <v>0</v>
      </c>
      <c r="L243" s="2">
        <v>0</v>
      </c>
      <c r="M243" s="2">
        <v>0</v>
      </c>
      <c r="N243" s="2">
        <v>22042511</v>
      </c>
      <c r="P243" t="s">
        <v>15</v>
      </c>
      <c r="Q243" s="2">
        <v>32980674.950000003</v>
      </c>
      <c r="R243" s="2">
        <v>0</v>
      </c>
      <c r="S243" s="2">
        <v>0</v>
      </c>
      <c r="T243" s="2">
        <v>0</v>
      </c>
      <c r="U243" s="2">
        <v>32980674.950000003</v>
      </c>
      <c r="W243" t="s">
        <v>15</v>
      </c>
      <c r="X243" s="2">
        <v>55023185.950000003</v>
      </c>
      <c r="Y243" s="2">
        <v>0</v>
      </c>
      <c r="Z243" s="2">
        <v>0</v>
      </c>
      <c r="AA243" s="2">
        <v>0</v>
      </c>
      <c r="AB243" s="2">
        <v>55023185.950000003</v>
      </c>
      <c r="AD243" t="s">
        <v>15</v>
      </c>
      <c r="AE243" s="2">
        <v>40762183.720000014</v>
      </c>
      <c r="AF243" s="2">
        <v>0</v>
      </c>
      <c r="AG243" s="2">
        <v>0</v>
      </c>
      <c r="AH243" s="2">
        <v>0</v>
      </c>
      <c r="AI243" s="2">
        <v>40762183.720000014</v>
      </c>
      <c r="AJ243" s="3">
        <v>95785369.670000017</v>
      </c>
      <c r="AK243" t="s">
        <v>15</v>
      </c>
      <c r="AL243" s="2">
        <v>36732655.779999986</v>
      </c>
      <c r="AM243" s="2">
        <v>0</v>
      </c>
      <c r="AN243" s="2">
        <v>0</v>
      </c>
      <c r="AO243" s="2">
        <v>7192.76</v>
      </c>
      <c r="AP243" s="2">
        <v>36739848.539999984</v>
      </c>
    </row>
    <row r="244" spans="2:42" x14ac:dyDescent="0.35">
      <c r="B244" t="s">
        <v>16</v>
      </c>
      <c r="C244" s="2">
        <v>-56649270.799999997</v>
      </c>
      <c r="D244" s="2">
        <v>0</v>
      </c>
      <c r="E244" s="2">
        <v>0</v>
      </c>
      <c r="F244" s="2">
        <v>0</v>
      </c>
      <c r="G244" s="2">
        <v>-56649270.799999997</v>
      </c>
      <c r="I244" t="s">
        <v>16</v>
      </c>
      <c r="J244" s="2">
        <v>-8772481</v>
      </c>
      <c r="K244" s="2">
        <v>0</v>
      </c>
      <c r="L244" s="2">
        <v>0</v>
      </c>
      <c r="M244" s="2">
        <v>0</v>
      </c>
      <c r="N244" s="2">
        <v>-8772481</v>
      </c>
      <c r="P244" t="s">
        <v>16</v>
      </c>
      <c r="Q244" s="2">
        <v>-10707675.710000001</v>
      </c>
      <c r="R244" s="2">
        <v>0</v>
      </c>
      <c r="S244" s="2">
        <v>0</v>
      </c>
      <c r="T244" s="2">
        <v>0</v>
      </c>
      <c r="U244" s="2">
        <v>-10707675.710000001</v>
      </c>
      <c r="W244" t="s">
        <v>16</v>
      </c>
      <c r="X244" s="2">
        <v>-19480156.710000001</v>
      </c>
      <c r="Y244" s="2">
        <v>0</v>
      </c>
      <c r="Z244" s="2">
        <v>0</v>
      </c>
      <c r="AA244" s="2">
        <v>0</v>
      </c>
      <c r="AB244" s="2">
        <v>-19480156.710000001</v>
      </c>
      <c r="AD244" t="s">
        <v>16</v>
      </c>
      <c r="AE244" s="2">
        <v>-21415722.919999987</v>
      </c>
      <c r="AF244" s="2">
        <v>0</v>
      </c>
      <c r="AG244" s="2">
        <v>0</v>
      </c>
      <c r="AH244" s="2">
        <v>0</v>
      </c>
      <c r="AI244" s="2">
        <v>-21415722.919999987</v>
      </c>
      <c r="AJ244" s="3">
        <v>-40895879.629999988</v>
      </c>
      <c r="AK244" t="s">
        <v>16</v>
      </c>
      <c r="AL244" s="2">
        <v>-15753391.170000009</v>
      </c>
      <c r="AM244" s="2">
        <v>0</v>
      </c>
      <c r="AN244" s="2">
        <v>0</v>
      </c>
      <c r="AO244" s="2">
        <v>0</v>
      </c>
      <c r="AP244" s="2">
        <v>-15753391.170000009</v>
      </c>
    </row>
    <row r="245" spans="2:42" x14ac:dyDescent="0.35">
      <c r="B245" s="19" t="s">
        <v>17</v>
      </c>
      <c r="C245" s="20">
        <v>75868754.650000006</v>
      </c>
      <c r="D245" s="20">
        <v>0</v>
      </c>
      <c r="E245" s="20">
        <v>0</v>
      </c>
      <c r="F245" s="20">
        <v>7192.76</v>
      </c>
      <c r="G245" s="20">
        <v>75875947.410000011</v>
      </c>
      <c r="I245" s="19" t="s">
        <v>17</v>
      </c>
      <c r="J245" s="20">
        <v>13270030</v>
      </c>
      <c r="K245" s="20">
        <v>0</v>
      </c>
      <c r="L245" s="20">
        <v>0</v>
      </c>
      <c r="M245" s="20">
        <v>0</v>
      </c>
      <c r="N245" s="20">
        <v>13270030</v>
      </c>
      <c r="P245" s="19" t="s">
        <v>17</v>
      </c>
      <c r="Q245" s="20">
        <v>22272999.240000002</v>
      </c>
      <c r="R245" s="20">
        <v>0</v>
      </c>
      <c r="S245" s="20">
        <v>0</v>
      </c>
      <c r="T245" s="20">
        <v>0</v>
      </c>
      <c r="U245" s="20">
        <v>22272999.240000002</v>
      </c>
      <c r="W245" s="19" t="s">
        <v>17</v>
      </c>
      <c r="X245" s="20">
        <v>35543029.240000002</v>
      </c>
      <c r="Y245" s="20">
        <v>0</v>
      </c>
      <c r="Z245" s="20">
        <v>0</v>
      </c>
      <c r="AA245" s="20">
        <v>0</v>
      </c>
      <c r="AB245" s="20">
        <v>35543029.240000002</v>
      </c>
      <c r="AD245" s="19" t="s">
        <v>17</v>
      </c>
      <c r="AE245" s="20">
        <v>19346460.800000027</v>
      </c>
      <c r="AF245" s="20">
        <v>0</v>
      </c>
      <c r="AG245" s="20">
        <v>0</v>
      </c>
      <c r="AH245" s="20">
        <v>0</v>
      </c>
      <c r="AI245" s="20">
        <v>19346460.800000027</v>
      </c>
      <c r="AJ245" s="3">
        <v>54889490.040000029</v>
      </c>
      <c r="AK245" s="19" t="s">
        <v>17</v>
      </c>
      <c r="AL245" s="20">
        <v>20979264.609999977</v>
      </c>
      <c r="AM245" s="20">
        <v>0</v>
      </c>
      <c r="AN245" s="20">
        <v>0</v>
      </c>
      <c r="AO245" s="20">
        <v>7192.76</v>
      </c>
      <c r="AP245" s="20">
        <v>20986457.369999975</v>
      </c>
    </row>
    <row r="246" spans="2:42" x14ac:dyDescent="0.35">
      <c r="C246" s="2"/>
      <c r="D246" s="2"/>
      <c r="E246" s="2"/>
      <c r="F246" s="2"/>
      <c r="G246" s="2"/>
      <c r="Q246" s="2"/>
      <c r="R246" s="2"/>
      <c r="S246" s="2"/>
      <c r="T246" s="2"/>
      <c r="U246" s="2"/>
      <c r="X246" s="2"/>
      <c r="Y246" s="2"/>
      <c r="Z246" s="2"/>
      <c r="AA246" s="2"/>
      <c r="AB246" s="2"/>
      <c r="AE246" s="2"/>
      <c r="AF246" s="2"/>
      <c r="AG246" s="2"/>
      <c r="AH246" s="2"/>
      <c r="AI246" s="2"/>
      <c r="AJ246" s="3">
        <v>0</v>
      </c>
      <c r="AL246" s="2"/>
      <c r="AM246" s="2"/>
      <c r="AN246" s="2"/>
      <c r="AO246" s="2"/>
      <c r="AP246" s="2"/>
    </row>
    <row r="247" spans="2:42" x14ac:dyDescent="0.35">
      <c r="C247" s="2"/>
      <c r="D247" s="2"/>
      <c r="E247" s="2"/>
      <c r="F247" s="2"/>
      <c r="G247" s="2"/>
      <c r="Q247" s="2"/>
      <c r="R247" s="2"/>
      <c r="S247" s="2"/>
      <c r="T247" s="2"/>
      <c r="U247" s="2"/>
      <c r="X247" s="2"/>
      <c r="Y247" s="2"/>
      <c r="Z247" s="2"/>
      <c r="AA247" s="2"/>
      <c r="AB247" s="2"/>
      <c r="AE247" s="2"/>
      <c r="AF247" s="2"/>
      <c r="AG247" s="2"/>
      <c r="AH247" s="2"/>
      <c r="AI247" s="2"/>
      <c r="AJ247" s="3">
        <v>0</v>
      </c>
      <c r="AL247" s="2"/>
      <c r="AM247" s="2"/>
      <c r="AN247" s="2"/>
      <c r="AO247" s="2"/>
      <c r="AP247" s="2"/>
    </row>
    <row r="248" spans="2:42" x14ac:dyDescent="0.35">
      <c r="B248" s="16" t="s">
        <v>20</v>
      </c>
      <c r="C248" s="17">
        <v>22221534.382499985</v>
      </c>
      <c r="D248" s="17">
        <v>0</v>
      </c>
      <c r="E248" s="17">
        <v>0</v>
      </c>
      <c r="F248" s="17">
        <v>0</v>
      </c>
      <c r="G248" s="17">
        <v>22221534.382499985</v>
      </c>
      <c r="I248" s="16" t="s">
        <v>20</v>
      </c>
      <c r="J248" s="17">
        <v>6849963.7002999997</v>
      </c>
      <c r="K248" s="17">
        <v>0</v>
      </c>
      <c r="L248" s="17">
        <v>0</v>
      </c>
      <c r="M248" s="17">
        <v>0</v>
      </c>
      <c r="N248" s="17">
        <v>6849963.7002999997</v>
      </c>
      <c r="P248" s="6" t="s">
        <v>20</v>
      </c>
      <c r="Q248" s="2">
        <v>5421290.5467999997</v>
      </c>
      <c r="R248" s="2">
        <v>0</v>
      </c>
      <c r="S248" s="2">
        <v>0</v>
      </c>
      <c r="T248" s="2">
        <v>-127443.30380000001</v>
      </c>
      <c r="U248" s="7">
        <v>5293847.2429999998</v>
      </c>
      <c r="W248" s="6" t="s">
        <v>20</v>
      </c>
      <c r="X248" s="2">
        <v>12271254.247099999</v>
      </c>
      <c r="Y248" s="2">
        <v>0</v>
      </c>
      <c r="Z248" s="2">
        <v>0</v>
      </c>
      <c r="AA248" s="2">
        <v>-127443.30380000001</v>
      </c>
      <c r="AB248" s="7">
        <v>12143810.943299999</v>
      </c>
      <c r="AD248" s="16" t="s">
        <v>20</v>
      </c>
      <c r="AE248" s="23">
        <v>6368619.587381985</v>
      </c>
      <c r="AF248" s="23">
        <v>0</v>
      </c>
      <c r="AG248" s="23">
        <v>0</v>
      </c>
      <c r="AH248" s="23">
        <v>127443.30380000001</v>
      </c>
      <c r="AI248" s="23">
        <v>6496062.8911819849</v>
      </c>
      <c r="AJ248" s="3">
        <v>18639873.834481984</v>
      </c>
      <c r="AK248" s="16" t="s">
        <v>20</v>
      </c>
      <c r="AL248" s="23">
        <v>3581660.548018001</v>
      </c>
      <c r="AM248" s="23">
        <v>0</v>
      </c>
      <c r="AN248" s="23">
        <v>0</v>
      </c>
      <c r="AO248" s="23">
        <v>0</v>
      </c>
      <c r="AP248" s="23">
        <v>3581660.548018001</v>
      </c>
    </row>
    <row r="249" spans="2:42" x14ac:dyDescent="0.35">
      <c r="C249" s="2"/>
      <c r="D249" s="2"/>
      <c r="E249" s="2"/>
      <c r="F249" s="2"/>
      <c r="G249" s="2"/>
      <c r="P249" s="13"/>
      <c r="Q249" s="163"/>
      <c r="R249" s="163"/>
      <c r="S249" s="163"/>
      <c r="T249" s="163"/>
      <c r="U249" s="163"/>
      <c r="W249" s="13"/>
      <c r="X249" s="163"/>
      <c r="Y249" s="163"/>
      <c r="Z249" s="163"/>
      <c r="AA249" s="163"/>
      <c r="AB249" s="163"/>
      <c r="AE249" s="2"/>
      <c r="AF249" s="2"/>
      <c r="AG249" s="2"/>
      <c r="AH249" s="2"/>
      <c r="AI249" s="2"/>
      <c r="AJ249" s="3">
        <v>0</v>
      </c>
      <c r="AL249" s="2"/>
      <c r="AM249" s="2"/>
      <c r="AN249" s="2"/>
      <c r="AO249" s="2"/>
      <c r="AP249" s="2"/>
    </row>
    <row r="250" spans="2:42" x14ac:dyDescent="0.35">
      <c r="C250" s="2"/>
      <c r="D250" s="2"/>
      <c r="E250" s="2"/>
      <c r="F250" s="2"/>
      <c r="G250" s="2"/>
      <c r="Q250" s="2"/>
      <c r="R250" s="2"/>
      <c r="S250" s="2"/>
      <c r="T250" s="2"/>
      <c r="U250" s="2"/>
      <c r="X250" s="2"/>
      <c r="Y250" s="2"/>
      <c r="Z250" s="2"/>
      <c r="AA250" s="2"/>
      <c r="AB250" s="2"/>
      <c r="AJ250" s="3">
        <v>0</v>
      </c>
    </row>
    <row r="251" spans="2:42" x14ac:dyDescent="0.35">
      <c r="C251" s="2"/>
      <c r="D251" s="2"/>
      <c r="E251" s="2"/>
      <c r="F251" s="2"/>
      <c r="G251" s="2"/>
      <c r="Q251" s="2"/>
      <c r="R251" s="2"/>
      <c r="S251" s="2"/>
      <c r="T251" s="2"/>
      <c r="U251" s="2"/>
      <c r="X251" s="2"/>
      <c r="Y251" s="2"/>
      <c r="Z251" s="2"/>
      <c r="AA251" s="2"/>
      <c r="AB251" s="2"/>
      <c r="AJ251" s="3">
        <v>0</v>
      </c>
    </row>
    <row r="252" spans="2:42" x14ac:dyDescent="0.35">
      <c r="B252" t="s">
        <v>0</v>
      </c>
      <c r="C252" s="2">
        <v>117435580.31000002</v>
      </c>
      <c r="D252" s="2">
        <v>0</v>
      </c>
      <c r="E252" s="2">
        <v>0</v>
      </c>
      <c r="F252" s="2">
        <v>0</v>
      </c>
      <c r="G252" s="2">
        <v>117435580.31000002</v>
      </c>
      <c r="I252" t="s">
        <v>0</v>
      </c>
      <c r="J252" s="2">
        <v>107658110</v>
      </c>
      <c r="K252" s="2">
        <v>0</v>
      </c>
      <c r="L252" s="2">
        <v>0</v>
      </c>
      <c r="M252" s="2">
        <v>0</v>
      </c>
      <c r="N252" s="2">
        <v>107658110</v>
      </c>
      <c r="P252" t="s">
        <v>0</v>
      </c>
      <c r="Q252" s="2">
        <v>4135965.3000000119</v>
      </c>
      <c r="R252" s="2">
        <v>0</v>
      </c>
      <c r="S252" s="2">
        <v>0</v>
      </c>
      <c r="T252" s="2">
        <v>0</v>
      </c>
      <c r="U252" s="2">
        <v>4135965.3000000119</v>
      </c>
      <c r="W252" t="s">
        <v>0</v>
      </c>
      <c r="X252" s="2">
        <v>111794075.30000001</v>
      </c>
      <c r="Y252" s="2">
        <v>0</v>
      </c>
      <c r="Z252" s="2">
        <v>0</v>
      </c>
      <c r="AA252" s="2">
        <v>0</v>
      </c>
      <c r="AB252" s="2">
        <v>111794075.30000001</v>
      </c>
      <c r="AD252" t="s">
        <v>0</v>
      </c>
      <c r="AE252" s="2">
        <v>9.9999904632568359E-3</v>
      </c>
      <c r="AF252" s="2">
        <v>0</v>
      </c>
      <c r="AG252" s="2">
        <v>0</v>
      </c>
      <c r="AH252" s="2">
        <v>0</v>
      </c>
      <c r="AI252" s="2">
        <v>9.9999904632568359E-3</v>
      </c>
      <c r="AJ252" s="3">
        <v>111794075.31</v>
      </c>
      <c r="AK252" t="s">
        <v>0</v>
      </c>
      <c r="AL252" s="2">
        <v>5641505.0000000149</v>
      </c>
      <c r="AM252" s="2">
        <v>0</v>
      </c>
      <c r="AN252" s="2">
        <v>0</v>
      </c>
      <c r="AO252" s="2">
        <v>0</v>
      </c>
      <c r="AP252" s="2">
        <v>5641505.0000000149</v>
      </c>
    </row>
    <row r="253" spans="2:42" x14ac:dyDescent="0.35">
      <c r="B253" t="s">
        <v>2</v>
      </c>
      <c r="C253" s="2">
        <v>-117435579.72000003</v>
      </c>
      <c r="D253" s="2">
        <v>0</v>
      </c>
      <c r="E253" s="2">
        <v>0</v>
      </c>
      <c r="F253" s="2">
        <v>0</v>
      </c>
      <c r="G253" s="2">
        <v>-117435579.72000003</v>
      </c>
      <c r="I253" t="s">
        <v>2</v>
      </c>
      <c r="J253" s="2">
        <v>-107658110</v>
      </c>
      <c r="K253" s="2">
        <v>0</v>
      </c>
      <c r="L253" s="2">
        <v>0</v>
      </c>
      <c r="M253" s="2">
        <v>0</v>
      </c>
      <c r="N253" s="2">
        <v>-107658110</v>
      </c>
      <c r="P253" t="s">
        <v>2</v>
      </c>
      <c r="Q253" s="2">
        <v>-4135962.6800000072</v>
      </c>
      <c r="R253" s="2">
        <v>0</v>
      </c>
      <c r="S253" s="2">
        <v>0</v>
      </c>
      <c r="T253" s="2">
        <v>0</v>
      </c>
      <c r="U253" s="2">
        <v>-4135962.6800000072</v>
      </c>
      <c r="W253" t="s">
        <v>2</v>
      </c>
      <c r="X253" s="2">
        <v>-111794072.68000001</v>
      </c>
      <c r="Y253" s="2">
        <v>0</v>
      </c>
      <c r="Z253" s="2">
        <v>0</v>
      </c>
      <c r="AA253" s="2">
        <v>0</v>
      </c>
      <c r="AB253" s="2">
        <v>-111794072.68000001</v>
      </c>
      <c r="AD253" t="s">
        <v>2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3">
        <v>-111794072.68000001</v>
      </c>
      <c r="AK253" t="s">
        <v>2</v>
      </c>
      <c r="AL253" s="2">
        <v>-5641507.0400000215</v>
      </c>
      <c r="AM253" s="2">
        <v>0</v>
      </c>
      <c r="AN253" s="2">
        <v>0</v>
      </c>
      <c r="AO253" s="2">
        <v>0</v>
      </c>
      <c r="AP253" s="2">
        <v>-5641507.0400000215</v>
      </c>
    </row>
    <row r="254" spans="2:42" x14ac:dyDescent="0.35">
      <c r="B254" s="19" t="s">
        <v>21</v>
      </c>
      <c r="C254" s="20">
        <v>0.58999998867511749</v>
      </c>
      <c r="D254" s="20">
        <v>0</v>
      </c>
      <c r="E254" s="20">
        <v>0</v>
      </c>
      <c r="F254" s="20">
        <v>0</v>
      </c>
      <c r="G254" s="20">
        <v>0.58999998867511749</v>
      </c>
      <c r="I254" s="19" t="s">
        <v>21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P254" s="19" t="s">
        <v>21</v>
      </c>
      <c r="Q254" s="20">
        <v>2.6200000047683716</v>
      </c>
      <c r="R254" s="20">
        <v>0</v>
      </c>
      <c r="S254" s="20">
        <v>0</v>
      </c>
      <c r="T254" s="20">
        <v>0</v>
      </c>
      <c r="U254" s="20">
        <v>2.6200000047683716</v>
      </c>
      <c r="W254" s="19" t="s">
        <v>21</v>
      </c>
      <c r="X254" s="20">
        <v>2.6200000047683716</v>
      </c>
      <c r="Y254" s="20">
        <v>0</v>
      </c>
      <c r="Z254" s="20">
        <v>0</v>
      </c>
      <c r="AA254" s="20">
        <v>0</v>
      </c>
      <c r="AB254" s="20">
        <v>2.6200000047683716</v>
      </c>
      <c r="AD254" s="19" t="s">
        <v>21</v>
      </c>
      <c r="AE254" s="20">
        <v>9.9999904632568359E-3</v>
      </c>
      <c r="AF254" s="20">
        <v>0</v>
      </c>
      <c r="AG254" s="20">
        <v>0</v>
      </c>
      <c r="AH254" s="20">
        <v>0</v>
      </c>
      <c r="AI254" s="20">
        <v>9.9999904632568359E-3</v>
      </c>
      <c r="AJ254" s="3">
        <v>2.6299999952316284</v>
      </c>
      <c r="AK254" s="19" t="s">
        <v>21</v>
      </c>
      <c r="AL254" s="20">
        <v>-2.0400000065565109</v>
      </c>
      <c r="AM254" s="20">
        <v>0</v>
      </c>
      <c r="AN254" s="20">
        <v>0</v>
      </c>
      <c r="AO254" s="20">
        <v>0</v>
      </c>
      <c r="AP254" s="20">
        <v>-2.0400000065565109</v>
      </c>
    </row>
    <row r="255" spans="2:42" x14ac:dyDescent="0.35">
      <c r="C255" s="2"/>
      <c r="D255" s="2"/>
      <c r="E255" s="2"/>
      <c r="F255" s="2"/>
      <c r="G255" s="2"/>
      <c r="Q255" s="2"/>
      <c r="R255" s="2"/>
      <c r="S255" s="2"/>
      <c r="T255" s="2"/>
      <c r="U255" s="2"/>
      <c r="X255" s="2"/>
      <c r="Y255" s="2"/>
      <c r="Z255" s="2"/>
      <c r="AA255" s="2"/>
      <c r="AB255" s="2"/>
      <c r="AE255" s="2"/>
      <c r="AF255" s="2"/>
      <c r="AG255" s="2"/>
      <c r="AH255" s="2"/>
      <c r="AI255" s="2"/>
      <c r="AJ255" s="3">
        <v>0</v>
      </c>
      <c r="AL255" s="2"/>
      <c r="AM255" s="2"/>
      <c r="AN255" s="2"/>
      <c r="AO255" s="2"/>
      <c r="AP255" s="2"/>
    </row>
    <row r="256" spans="2:42" x14ac:dyDescent="0.35">
      <c r="C256" s="2"/>
      <c r="D256" s="2"/>
      <c r="E256" s="2"/>
      <c r="F256" s="2"/>
      <c r="G256" s="2"/>
      <c r="Q256" s="2"/>
      <c r="R256" s="2"/>
      <c r="S256" s="2"/>
      <c r="T256" s="2"/>
      <c r="U256" s="2"/>
      <c r="X256" s="2"/>
      <c r="Y256" s="2"/>
      <c r="Z256" s="2"/>
      <c r="AA256" s="2"/>
      <c r="AB256" s="2"/>
      <c r="AE256" s="2"/>
      <c r="AF256" s="2"/>
      <c r="AG256" s="2"/>
      <c r="AH256" s="2"/>
      <c r="AI256" s="2"/>
      <c r="AJ256" s="3">
        <v>0</v>
      </c>
      <c r="AL256" s="2"/>
      <c r="AM256" s="2"/>
      <c r="AN256" s="2"/>
      <c r="AO256" s="2"/>
      <c r="AP256" s="2"/>
    </row>
    <row r="257" spans="2:42" x14ac:dyDescent="0.35">
      <c r="B257" t="s">
        <v>24</v>
      </c>
      <c r="C257" s="2">
        <v>0</v>
      </c>
      <c r="D257" s="2">
        <v>516835189</v>
      </c>
      <c r="E257" s="2">
        <v>0</v>
      </c>
      <c r="F257" s="2">
        <v>0</v>
      </c>
      <c r="G257" s="2">
        <v>516835189</v>
      </c>
      <c r="I257" t="s">
        <v>24</v>
      </c>
      <c r="J257" s="2">
        <v>0</v>
      </c>
      <c r="K257" s="2">
        <v>124707945</v>
      </c>
      <c r="L257" s="2">
        <v>0</v>
      </c>
      <c r="M257" s="2">
        <v>0</v>
      </c>
      <c r="N257" s="2">
        <v>124707945</v>
      </c>
      <c r="P257" t="s">
        <v>24</v>
      </c>
      <c r="Q257" s="2">
        <v>0</v>
      </c>
      <c r="R257" s="2">
        <v>129574627</v>
      </c>
      <c r="S257" s="2">
        <v>0</v>
      </c>
      <c r="T257" s="2">
        <v>0</v>
      </c>
      <c r="U257" s="2">
        <v>129574627</v>
      </c>
      <c r="W257" t="s">
        <v>24</v>
      </c>
      <c r="X257" s="2">
        <v>0</v>
      </c>
      <c r="Y257" s="2">
        <v>254282572</v>
      </c>
      <c r="Z257" s="2">
        <v>0</v>
      </c>
      <c r="AA257" s="2">
        <v>0</v>
      </c>
      <c r="AB257" s="2">
        <v>254282572</v>
      </c>
      <c r="AD257" t="s">
        <v>24</v>
      </c>
      <c r="AE257" s="2">
        <v>0</v>
      </c>
      <c r="AF257" s="2">
        <v>121914170</v>
      </c>
      <c r="AG257" s="2">
        <v>0</v>
      </c>
      <c r="AH257" s="2">
        <v>0</v>
      </c>
      <c r="AI257" s="2">
        <v>121914170</v>
      </c>
      <c r="AJ257" s="3">
        <v>376196742</v>
      </c>
      <c r="AK257" t="s">
        <v>24</v>
      </c>
      <c r="AL257" s="2">
        <v>0</v>
      </c>
      <c r="AM257" s="2">
        <v>140638447</v>
      </c>
      <c r="AN257" s="2">
        <v>0</v>
      </c>
      <c r="AO257" s="2">
        <v>0</v>
      </c>
      <c r="AP257" s="2">
        <v>140638447</v>
      </c>
    </row>
    <row r="258" spans="2:42" x14ac:dyDescent="0.35">
      <c r="B258" t="s">
        <v>25</v>
      </c>
      <c r="C258" s="2">
        <v>0</v>
      </c>
      <c r="D258" s="2">
        <v>-44152115</v>
      </c>
      <c r="E258" s="2">
        <v>0</v>
      </c>
      <c r="F258" s="2">
        <v>0</v>
      </c>
      <c r="G258" s="2">
        <v>-44152115</v>
      </c>
      <c r="I258" t="s">
        <v>25</v>
      </c>
      <c r="J258" s="2">
        <v>0</v>
      </c>
      <c r="K258" s="2">
        <v>-14890859</v>
      </c>
      <c r="L258" s="2">
        <v>0</v>
      </c>
      <c r="M258" s="2">
        <v>0</v>
      </c>
      <c r="N258" s="2">
        <v>-14890859</v>
      </c>
      <c r="P258" t="s">
        <v>25</v>
      </c>
      <c r="Q258" s="2">
        <v>0</v>
      </c>
      <c r="R258" s="2">
        <v>-20544231</v>
      </c>
      <c r="S258" s="2">
        <v>0</v>
      </c>
      <c r="T258" s="2">
        <v>0</v>
      </c>
      <c r="U258" s="2">
        <v>-20544231</v>
      </c>
      <c r="W258" t="s">
        <v>25</v>
      </c>
      <c r="X258" s="2">
        <v>0</v>
      </c>
      <c r="Y258" s="2">
        <v>-35435090</v>
      </c>
      <c r="Z258" s="2">
        <v>0</v>
      </c>
      <c r="AA258" s="2">
        <v>0</v>
      </c>
      <c r="AB258" s="2">
        <v>-35435090</v>
      </c>
      <c r="AD258" t="s">
        <v>25</v>
      </c>
      <c r="AE258" s="2">
        <v>0</v>
      </c>
      <c r="AF258" s="2">
        <v>-2623500</v>
      </c>
      <c r="AG258" s="2">
        <v>0</v>
      </c>
      <c r="AH258" s="2">
        <v>0</v>
      </c>
      <c r="AI258" s="2">
        <v>-2623500</v>
      </c>
      <c r="AJ258" s="3">
        <v>-38058590</v>
      </c>
      <c r="AK258" t="s">
        <v>25</v>
      </c>
      <c r="AL258" s="2">
        <v>0</v>
      </c>
      <c r="AM258" s="2">
        <v>-6093525</v>
      </c>
      <c r="AN258" s="2">
        <v>0</v>
      </c>
      <c r="AO258" s="2">
        <v>0</v>
      </c>
      <c r="AP258" s="2">
        <v>-6093525</v>
      </c>
    </row>
    <row r="259" spans="2:42" x14ac:dyDescent="0.35">
      <c r="B259" t="s">
        <v>26</v>
      </c>
      <c r="C259" s="2">
        <v>0</v>
      </c>
      <c r="D259" s="2">
        <v>-154647942</v>
      </c>
      <c r="E259" s="2">
        <v>0</v>
      </c>
      <c r="F259" s="2">
        <v>0</v>
      </c>
      <c r="G259" s="2">
        <v>-154647942</v>
      </c>
      <c r="I259" t="s">
        <v>26</v>
      </c>
      <c r="J259" s="2">
        <v>0</v>
      </c>
      <c r="K259" s="2">
        <v>-37922278</v>
      </c>
      <c r="L259" s="2">
        <v>0</v>
      </c>
      <c r="M259" s="2">
        <v>0</v>
      </c>
      <c r="N259" s="2">
        <v>-37922278</v>
      </c>
      <c r="P259" t="s">
        <v>26</v>
      </c>
      <c r="Q259" s="2">
        <v>0</v>
      </c>
      <c r="R259" s="2">
        <v>-37917364</v>
      </c>
      <c r="S259" s="2">
        <v>0</v>
      </c>
      <c r="T259" s="2">
        <v>0</v>
      </c>
      <c r="U259" s="2">
        <v>-37917364</v>
      </c>
      <c r="W259" t="s">
        <v>26</v>
      </c>
      <c r="X259" s="2">
        <v>0</v>
      </c>
      <c r="Y259" s="2">
        <v>-75839642</v>
      </c>
      <c r="Z259" s="2">
        <v>0</v>
      </c>
      <c r="AA259" s="2">
        <v>0</v>
      </c>
      <c r="AB259" s="2">
        <v>-75839642</v>
      </c>
      <c r="AD259" t="s">
        <v>26</v>
      </c>
      <c r="AE259" s="2">
        <v>0</v>
      </c>
      <c r="AF259" s="2">
        <v>-34374105</v>
      </c>
      <c r="AG259" s="2">
        <v>0</v>
      </c>
      <c r="AH259" s="2">
        <v>0</v>
      </c>
      <c r="AI259" s="2">
        <v>-34374105</v>
      </c>
      <c r="AJ259" s="3">
        <v>-110213747</v>
      </c>
      <c r="AK259" t="s">
        <v>26</v>
      </c>
      <c r="AL259" s="2">
        <v>0</v>
      </c>
      <c r="AM259" s="2">
        <v>-44434195</v>
      </c>
      <c r="AN259" s="2">
        <v>0</v>
      </c>
      <c r="AO259" s="2">
        <v>0</v>
      </c>
      <c r="AP259" s="2">
        <v>-44434195</v>
      </c>
    </row>
    <row r="260" spans="2:42" x14ac:dyDescent="0.35">
      <c r="B260" s="19" t="s">
        <v>105</v>
      </c>
      <c r="C260" s="20">
        <v>0</v>
      </c>
      <c r="D260" s="20">
        <v>318035132</v>
      </c>
      <c r="E260" s="20">
        <v>0</v>
      </c>
      <c r="F260" s="20">
        <v>0</v>
      </c>
      <c r="G260" s="20">
        <v>318035132</v>
      </c>
      <c r="I260" s="19" t="s">
        <v>105</v>
      </c>
      <c r="J260" s="20">
        <v>0</v>
      </c>
      <c r="K260" s="20">
        <v>71894808</v>
      </c>
      <c r="L260" s="20">
        <v>0</v>
      </c>
      <c r="M260" s="20">
        <v>0</v>
      </c>
      <c r="N260" s="20">
        <v>71894808</v>
      </c>
      <c r="P260" s="19" t="s">
        <v>105</v>
      </c>
      <c r="Q260" s="20">
        <v>0</v>
      </c>
      <c r="R260" s="20">
        <v>71113032</v>
      </c>
      <c r="S260" s="20">
        <v>0</v>
      </c>
      <c r="T260" s="20">
        <v>0</v>
      </c>
      <c r="U260" s="20">
        <v>71113032</v>
      </c>
      <c r="W260" s="19" t="s">
        <v>105</v>
      </c>
      <c r="X260" s="20">
        <v>0</v>
      </c>
      <c r="Y260" s="20">
        <v>143007840</v>
      </c>
      <c r="Z260" s="20">
        <v>0</v>
      </c>
      <c r="AA260" s="20">
        <v>0</v>
      </c>
      <c r="AB260" s="20">
        <v>143007840</v>
      </c>
      <c r="AD260" s="19" t="s">
        <v>159</v>
      </c>
      <c r="AE260" s="20">
        <v>0</v>
      </c>
      <c r="AF260" s="20">
        <v>84916565</v>
      </c>
      <c r="AG260" s="20">
        <v>0</v>
      </c>
      <c r="AH260" s="20">
        <v>0</v>
      </c>
      <c r="AI260" s="20">
        <v>84916565</v>
      </c>
      <c r="AJ260" s="3">
        <v>227924405</v>
      </c>
      <c r="AK260" s="19" t="s">
        <v>159</v>
      </c>
      <c r="AL260" s="20">
        <v>0</v>
      </c>
      <c r="AM260" s="20">
        <v>90110727</v>
      </c>
      <c r="AN260" s="20">
        <v>0</v>
      </c>
      <c r="AO260" s="20">
        <v>0</v>
      </c>
      <c r="AP260" s="20">
        <v>90110727</v>
      </c>
    </row>
    <row r="261" spans="2:42" x14ac:dyDescent="0.35">
      <c r="C261" s="2"/>
      <c r="D261" s="2"/>
      <c r="E261" s="2"/>
      <c r="F261" s="2"/>
      <c r="G261" s="2"/>
      <c r="Q261" s="2"/>
      <c r="R261" s="2"/>
      <c r="S261" s="2"/>
      <c r="T261" s="2"/>
      <c r="U261" s="2"/>
      <c r="X261" s="2"/>
      <c r="Y261" s="2"/>
      <c r="Z261" s="2"/>
      <c r="AA261" s="2"/>
      <c r="AB261" s="2"/>
      <c r="AE261" s="2"/>
      <c r="AF261" s="2"/>
      <c r="AG261" s="2"/>
      <c r="AH261" s="2"/>
      <c r="AI261" s="2"/>
      <c r="AJ261" s="3">
        <v>0</v>
      </c>
      <c r="AL261" s="2"/>
      <c r="AM261" s="2"/>
      <c r="AN261" s="2"/>
      <c r="AO261" s="2"/>
      <c r="AP261" s="2"/>
    </row>
    <row r="262" spans="2:42" x14ac:dyDescent="0.35">
      <c r="C262" s="2"/>
      <c r="D262" s="2"/>
      <c r="E262" s="2"/>
      <c r="F262" s="2"/>
      <c r="G262" s="2"/>
      <c r="Q262" s="2"/>
      <c r="R262" s="2"/>
      <c r="S262" s="2"/>
      <c r="T262" s="2"/>
      <c r="U262" s="2"/>
      <c r="X262" s="2"/>
      <c r="Y262" s="2"/>
      <c r="Z262" s="2"/>
      <c r="AA262" s="2"/>
      <c r="AB262" s="2"/>
      <c r="AE262" s="2"/>
      <c r="AF262" s="2"/>
      <c r="AG262" s="2"/>
      <c r="AH262" s="2"/>
      <c r="AI262" s="2"/>
      <c r="AJ262" s="3">
        <v>0</v>
      </c>
      <c r="AL262" s="2"/>
      <c r="AM262" s="2"/>
      <c r="AN262" s="2"/>
      <c r="AO262" s="2"/>
      <c r="AP262" s="2"/>
    </row>
    <row r="263" spans="2:42" x14ac:dyDescent="0.35">
      <c r="B263" t="s">
        <v>27</v>
      </c>
      <c r="C263" s="2">
        <v>0</v>
      </c>
      <c r="D263" s="2">
        <v>-158913927</v>
      </c>
      <c r="E263" s="2">
        <v>0</v>
      </c>
      <c r="F263" s="2">
        <v>0</v>
      </c>
      <c r="G263" s="2">
        <v>-158913927</v>
      </c>
      <c r="I263" t="s">
        <v>27</v>
      </c>
      <c r="J263" s="2">
        <v>0</v>
      </c>
      <c r="K263" s="2">
        <v>-21840516</v>
      </c>
      <c r="L263" s="2">
        <v>0</v>
      </c>
      <c r="M263" s="2">
        <v>0</v>
      </c>
      <c r="N263" s="2">
        <v>-21840516</v>
      </c>
      <c r="P263" t="s">
        <v>27</v>
      </c>
      <c r="Q263" s="2">
        <v>0</v>
      </c>
      <c r="R263" s="2">
        <v>-32020358</v>
      </c>
      <c r="S263" s="2">
        <v>0</v>
      </c>
      <c r="T263" s="2">
        <v>0</v>
      </c>
      <c r="U263" s="2">
        <v>-32020358</v>
      </c>
      <c r="W263" t="s">
        <v>27</v>
      </c>
      <c r="X263" s="2">
        <v>0</v>
      </c>
      <c r="Y263" s="2">
        <v>-53860874</v>
      </c>
      <c r="Z263" s="2">
        <v>0</v>
      </c>
      <c r="AA263" s="2">
        <v>0</v>
      </c>
      <c r="AB263" s="2">
        <v>-53860874</v>
      </c>
      <c r="AD263" t="s">
        <v>27</v>
      </c>
      <c r="AE263" s="2">
        <v>0</v>
      </c>
      <c r="AF263" s="2">
        <v>-50984317</v>
      </c>
      <c r="AG263" s="2">
        <v>0</v>
      </c>
      <c r="AH263" s="2">
        <v>0</v>
      </c>
      <c r="AI263" s="2">
        <v>-50984317</v>
      </c>
      <c r="AJ263" s="3">
        <v>-104845191</v>
      </c>
      <c r="AK263" t="s">
        <v>27</v>
      </c>
      <c r="AL263" s="2">
        <v>0</v>
      </c>
      <c r="AM263" s="2">
        <v>-54068736</v>
      </c>
      <c r="AN263" s="2">
        <v>0</v>
      </c>
      <c r="AO263" s="2">
        <v>0</v>
      </c>
      <c r="AP263" s="2">
        <v>-54068736</v>
      </c>
    </row>
    <row r="264" spans="2:42" x14ac:dyDescent="0.35">
      <c r="B264" t="s">
        <v>28</v>
      </c>
      <c r="C264" s="2">
        <v>0</v>
      </c>
      <c r="D264" s="2">
        <v>-111594998</v>
      </c>
      <c r="E264" s="2">
        <v>0</v>
      </c>
      <c r="F264" s="2">
        <v>0</v>
      </c>
      <c r="G264" s="2">
        <v>-111594998</v>
      </c>
      <c r="I264" t="s">
        <v>28</v>
      </c>
      <c r="J264" s="2">
        <v>0</v>
      </c>
      <c r="K264" s="2">
        <v>-23010724</v>
      </c>
      <c r="L264" s="2">
        <v>0</v>
      </c>
      <c r="M264" s="2">
        <v>0</v>
      </c>
      <c r="N264" s="2">
        <v>-23010724</v>
      </c>
      <c r="P264" t="s">
        <v>28</v>
      </c>
      <c r="Q264" s="2">
        <v>0</v>
      </c>
      <c r="R264" s="2">
        <v>-28870526</v>
      </c>
      <c r="S264" s="2">
        <v>0</v>
      </c>
      <c r="T264" s="2">
        <v>0</v>
      </c>
      <c r="U264" s="2">
        <v>-28870526</v>
      </c>
      <c r="W264" t="s">
        <v>28</v>
      </c>
      <c r="X264" s="2">
        <v>0</v>
      </c>
      <c r="Y264" s="2">
        <v>-51881250</v>
      </c>
      <c r="Z264" s="2">
        <v>0</v>
      </c>
      <c r="AA264" s="2">
        <v>0</v>
      </c>
      <c r="AB264" s="2">
        <v>-51881250</v>
      </c>
      <c r="AD264" t="s">
        <v>28</v>
      </c>
      <c r="AE264" s="2">
        <v>0</v>
      </c>
      <c r="AF264" s="2">
        <v>-27730857</v>
      </c>
      <c r="AG264" s="2">
        <v>0</v>
      </c>
      <c r="AH264" s="2">
        <v>0</v>
      </c>
      <c r="AI264" s="2">
        <v>-27730857</v>
      </c>
      <c r="AJ264" s="3">
        <v>-79612107</v>
      </c>
      <c r="AK264" t="s">
        <v>28</v>
      </c>
      <c r="AL264" s="2">
        <v>0</v>
      </c>
      <c r="AM264" s="2">
        <v>-31982891</v>
      </c>
      <c r="AN264" s="2">
        <v>0</v>
      </c>
      <c r="AO264" s="2">
        <v>0</v>
      </c>
      <c r="AP264" s="2">
        <v>-31982891</v>
      </c>
    </row>
    <row r="265" spans="2:42" x14ac:dyDescent="0.35">
      <c r="B265" t="s">
        <v>29</v>
      </c>
      <c r="C265" s="2">
        <v>0</v>
      </c>
      <c r="D265" s="2">
        <v>7015717</v>
      </c>
      <c r="E265" s="2">
        <v>0</v>
      </c>
      <c r="F265" s="2">
        <v>0</v>
      </c>
      <c r="G265" s="2">
        <v>7015717</v>
      </c>
      <c r="I265" t="s">
        <v>29</v>
      </c>
      <c r="J265" s="2">
        <v>0</v>
      </c>
      <c r="K265" s="2">
        <v>1409376</v>
      </c>
      <c r="L265" s="2">
        <v>0</v>
      </c>
      <c r="M265" s="2">
        <v>0</v>
      </c>
      <c r="N265" s="2">
        <v>1409376</v>
      </c>
      <c r="P265" t="s">
        <v>29</v>
      </c>
      <c r="Q265" s="2">
        <v>0</v>
      </c>
      <c r="R265" s="2">
        <v>1622544</v>
      </c>
      <c r="S265" s="2">
        <v>0</v>
      </c>
      <c r="T265" s="2">
        <v>0</v>
      </c>
      <c r="U265" s="2">
        <v>1622544</v>
      </c>
      <c r="W265" t="s">
        <v>29</v>
      </c>
      <c r="X265" s="2">
        <v>0</v>
      </c>
      <c r="Y265" s="2">
        <v>3031920</v>
      </c>
      <c r="Z265" s="2">
        <v>0</v>
      </c>
      <c r="AA265" s="2">
        <v>0</v>
      </c>
      <c r="AB265" s="2">
        <v>3031920</v>
      </c>
      <c r="AD265" t="s">
        <v>29</v>
      </c>
      <c r="AE265" s="2">
        <v>0</v>
      </c>
      <c r="AF265" s="2">
        <v>1984752</v>
      </c>
      <c r="AG265" s="2">
        <v>0</v>
      </c>
      <c r="AH265" s="2">
        <v>0</v>
      </c>
      <c r="AI265" s="2">
        <v>1984752</v>
      </c>
      <c r="AJ265" s="3">
        <v>5016672</v>
      </c>
      <c r="AK265" t="s">
        <v>29</v>
      </c>
      <c r="AL265" s="2">
        <v>0</v>
      </c>
      <c r="AM265" s="2">
        <v>1999045</v>
      </c>
      <c r="AN265" s="2">
        <v>0</v>
      </c>
      <c r="AO265" s="2">
        <v>0</v>
      </c>
      <c r="AP265" s="2">
        <v>1999045</v>
      </c>
    </row>
    <row r="266" spans="2:42" x14ac:dyDescent="0.35">
      <c r="B266" t="s">
        <v>30</v>
      </c>
      <c r="C266" s="2">
        <v>0</v>
      </c>
      <c r="D266" s="2">
        <v>-2279942</v>
      </c>
      <c r="E266" s="2">
        <v>0</v>
      </c>
      <c r="F266" s="2">
        <v>0</v>
      </c>
      <c r="G266" s="2">
        <v>-2279942</v>
      </c>
      <c r="I266" t="s">
        <v>30</v>
      </c>
      <c r="J266" s="2">
        <v>0</v>
      </c>
      <c r="K266" s="2">
        <v>-126982</v>
      </c>
      <c r="L266" s="2">
        <v>0</v>
      </c>
      <c r="M266" s="2">
        <v>0</v>
      </c>
      <c r="N266" s="2">
        <v>-126982</v>
      </c>
      <c r="P266" t="s">
        <v>30</v>
      </c>
      <c r="Q266" s="2">
        <v>0</v>
      </c>
      <c r="R266" s="2">
        <v>-420031</v>
      </c>
      <c r="S266" s="2">
        <v>0</v>
      </c>
      <c r="T266" s="2">
        <v>0</v>
      </c>
      <c r="U266" s="2">
        <v>-420031</v>
      </c>
      <c r="W266" t="s">
        <v>30</v>
      </c>
      <c r="X266" s="2">
        <v>0</v>
      </c>
      <c r="Y266" s="2">
        <v>-547013</v>
      </c>
      <c r="Z266" s="2">
        <v>0</v>
      </c>
      <c r="AA266" s="2">
        <v>0</v>
      </c>
      <c r="AB266" s="2">
        <v>-547013</v>
      </c>
      <c r="AD266" t="s">
        <v>30</v>
      </c>
      <c r="AE266" s="2">
        <v>0</v>
      </c>
      <c r="AF266" s="2">
        <v>-405187</v>
      </c>
      <c r="AG266" s="2">
        <v>0</v>
      </c>
      <c r="AH266" s="2">
        <v>0</v>
      </c>
      <c r="AI266" s="2">
        <v>-405187</v>
      </c>
      <c r="AJ266" s="3">
        <v>-952200</v>
      </c>
      <c r="AK266" t="s">
        <v>30</v>
      </c>
      <c r="AL266" s="2">
        <v>0</v>
      </c>
      <c r="AM266" s="2">
        <v>-1327742</v>
      </c>
      <c r="AN266" s="2">
        <v>0</v>
      </c>
      <c r="AO266" s="2">
        <v>0</v>
      </c>
      <c r="AP266" s="2">
        <v>-1327742</v>
      </c>
    </row>
    <row r="267" spans="2:42" x14ac:dyDescent="0.35">
      <c r="B267" s="19" t="s">
        <v>93</v>
      </c>
      <c r="C267" s="20">
        <v>0</v>
      </c>
      <c r="D267" s="20">
        <v>-265773150</v>
      </c>
      <c r="E267" s="20">
        <v>0</v>
      </c>
      <c r="F267" s="20">
        <v>0</v>
      </c>
      <c r="G267" s="20">
        <v>-265773150</v>
      </c>
      <c r="I267" s="19" t="s">
        <v>93</v>
      </c>
      <c r="J267" s="20">
        <v>0</v>
      </c>
      <c r="K267" s="20">
        <v>-43568846</v>
      </c>
      <c r="L267" s="20">
        <v>0</v>
      </c>
      <c r="M267" s="20">
        <v>0</v>
      </c>
      <c r="N267" s="20">
        <v>-43568846</v>
      </c>
      <c r="P267" s="19" t="s">
        <v>93</v>
      </c>
      <c r="Q267" s="20">
        <v>0</v>
      </c>
      <c r="R267" s="20">
        <v>-59688371</v>
      </c>
      <c r="S267" s="20">
        <v>0</v>
      </c>
      <c r="T267" s="20">
        <v>0</v>
      </c>
      <c r="U267" s="20">
        <v>-59688371</v>
      </c>
      <c r="W267" s="19" t="s">
        <v>93</v>
      </c>
      <c r="X267" s="20">
        <v>0</v>
      </c>
      <c r="Y267" s="20">
        <v>-103257217</v>
      </c>
      <c r="Z267" s="20">
        <v>0</v>
      </c>
      <c r="AA267" s="20">
        <v>0</v>
      </c>
      <c r="AB267" s="20">
        <v>-103257217</v>
      </c>
      <c r="AD267" s="19" t="s">
        <v>93</v>
      </c>
      <c r="AE267" s="20">
        <v>0</v>
      </c>
      <c r="AF267" s="20">
        <v>-77135609</v>
      </c>
      <c r="AG267" s="20">
        <v>0</v>
      </c>
      <c r="AH267" s="20">
        <v>0</v>
      </c>
      <c r="AI267" s="20">
        <v>-77135609</v>
      </c>
      <c r="AJ267" s="3">
        <v>-180392826</v>
      </c>
      <c r="AK267" s="19" t="s">
        <v>93</v>
      </c>
      <c r="AL267" s="20">
        <v>0</v>
      </c>
      <c r="AM267" s="20">
        <v>-85380324</v>
      </c>
      <c r="AN267" s="20">
        <v>0</v>
      </c>
      <c r="AO267" s="20">
        <v>0</v>
      </c>
      <c r="AP267" s="20">
        <v>-85380324</v>
      </c>
    </row>
    <row r="268" spans="2:42" x14ac:dyDescent="0.35">
      <c r="C268" s="2"/>
      <c r="D268" s="2"/>
      <c r="E268" s="2"/>
      <c r="F268" s="2"/>
      <c r="G268" s="2"/>
      <c r="Q268" s="2"/>
      <c r="R268" s="2"/>
      <c r="S268" s="2"/>
      <c r="T268" s="2"/>
      <c r="U268" s="2"/>
      <c r="X268" s="2"/>
      <c r="Y268" s="2"/>
      <c r="Z268" s="2"/>
      <c r="AA268" s="2"/>
      <c r="AB268" s="2"/>
      <c r="AE268" s="2"/>
      <c r="AF268" s="2"/>
      <c r="AG268" s="2"/>
      <c r="AH268" s="2"/>
      <c r="AI268" s="2"/>
      <c r="AJ268" s="3">
        <v>0</v>
      </c>
      <c r="AL268" s="2"/>
      <c r="AM268" s="2"/>
      <c r="AN268" s="2"/>
      <c r="AO268" s="2"/>
      <c r="AP268" s="2"/>
    </row>
    <row r="269" spans="2:42" x14ac:dyDescent="0.35">
      <c r="C269" s="2"/>
      <c r="D269" s="2"/>
      <c r="E269" s="2"/>
      <c r="F269" s="2"/>
      <c r="G269" s="2"/>
      <c r="Q269" s="2"/>
      <c r="R269" s="2"/>
      <c r="S269" s="2"/>
      <c r="T269" s="2"/>
      <c r="U269" s="2"/>
      <c r="X269" s="2"/>
      <c r="Y269" s="2"/>
      <c r="Z269" s="2"/>
      <c r="AA269" s="2"/>
      <c r="AB269" s="2"/>
      <c r="AE269" s="2"/>
      <c r="AF269" s="2"/>
      <c r="AG269" s="2"/>
      <c r="AH269" s="2"/>
      <c r="AI269" s="2"/>
      <c r="AJ269" s="3">
        <v>0</v>
      </c>
      <c r="AL269" s="2"/>
      <c r="AM269" s="2"/>
      <c r="AN269" s="2"/>
      <c r="AO269" s="2"/>
      <c r="AP269" s="2"/>
    </row>
    <row r="270" spans="2:42" x14ac:dyDescent="0.35">
      <c r="B270" s="16" t="s">
        <v>92</v>
      </c>
      <c r="C270" s="17">
        <v>0</v>
      </c>
      <c r="D270" s="17">
        <v>42998367</v>
      </c>
      <c r="E270" s="17">
        <v>2219618.0300000003</v>
      </c>
      <c r="F270" s="17">
        <v>0</v>
      </c>
      <c r="G270" s="17">
        <v>45217985.030000001</v>
      </c>
      <c r="I270" s="16" t="s">
        <v>92</v>
      </c>
      <c r="J270" s="17">
        <v>0</v>
      </c>
      <c r="K270" s="17">
        <v>9767493</v>
      </c>
      <c r="L270" s="17">
        <v>304357</v>
      </c>
      <c r="M270" s="17">
        <v>0</v>
      </c>
      <c r="N270" s="17">
        <v>10071850</v>
      </c>
      <c r="P270" s="6" t="s">
        <v>92</v>
      </c>
      <c r="Q270" s="2">
        <v>0</v>
      </c>
      <c r="R270" s="2">
        <v>10085465</v>
      </c>
      <c r="S270" s="2">
        <v>355864.35</v>
      </c>
      <c r="T270" s="2">
        <v>0</v>
      </c>
      <c r="U270" s="7">
        <v>10441329.35</v>
      </c>
      <c r="W270" s="6" t="s">
        <v>92</v>
      </c>
      <c r="X270" s="2">
        <v>0</v>
      </c>
      <c r="Y270" s="2">
        <v>19852958</v>
      </c>
      <c r="Z270" s="2">
        <v>660221.35</v>
      </c>
      <c r="AA270" s="2">
        <v>0</v>
      </c>
      <c r="AB270" s="7">
        <v>20513179.350000001</v>
      </c>
      <c r="AD270" s="16" t="s">
        <v>92</v>
      </c>
      <c r="AE270" s="23">
        <v>0</v>
      </c>
      <c r="AF270" s="23">
        <v>11167399</v>
      </c>
      <c r="AG270" s="23">
        <v>663073.46000000008</v>
      </c>
      <c r="AH270" s="23">
        <v>0</v>
      </c>
      <c r="AI270" s="23">
        <v>11830472.460000001</v>
      </c>
      <c r="AJ270" s="3">
        <v>32343651.810000002</v>
      </c>
      <c r="AK270" s="16" t="s">
        <v>92</v>
      </c>
      <c r="AL270" s="23">
        <v>0</v>
      </c>
      <c r="AM270" s="23">
        <v>11978010</v>
      </c>
      <c r="AN270" s="23">
        <v>896323.22000000032</v>
      </c>
      <c r="AO270" s="23">
        <v>0</v>
      </c>
      <c r="AP270" s="23">
        <v>12874333.220000001</v>
      </c>
    </row>
    <row r="271" spans="2:42" x14ac:dyDescent="0.35">
      <c r="C271" s="2"/>
      <c r="D271" s="2"/>
      <c r="E271" s="2"/>
      <c r="F271" s="2"/>
      <c r="G271" s="2"/>
      <c r="P271" s="13"/>
      <c r="Q271" s="163"/>
      <c r="R271" s="163"/>
      <c r="S271" s="163"/>
      <c r="T271" s="163"/>
      <c r="U271" s="163"/>
      <c r="W271" s="13"/>
      <c r="X271" s="163"/>
      <c r="Y271" s="163"/>
      <c r="Z271" s="163"/>
      <c r="AA271" s="163"/>
      <c r="AB271" s="163"/>
      <c r="AE271" s="2"/>
      <c r="AF271" s="2"/>
      <c r="AG271" s="2"/>
      <c r="AH271" s="2"/>
      <c r="AI271" s="2"/>
      <c r="AJ271" s="3">
        <v>0</v>
      </c>
      <c r="AL271" s="2"/>
      <c r="AM271" s="2"/>
      <c r="AN271" s="2"/>
      <c r="AO271" s="2"/>
      <c r="AP271" s="2"/>
    </row>
    <row r="272" spans="2:42" x14ac:dyDescent="0.35">
      <c r="C272" s="2"/>
      <c r="D272" s="2"/>
      <c r="E272" s="2"/>
      <c r="F272" s="2"/>
      <c r="G272" s="2"/>
      <c r="Q272" s="2"/>
      <c r="R272" s="2"/>
      <c r="S272" s="2"/>
      <c r="T272" s="2"/>
      <c r="U272" s="2"/>
      <c r="X272" s="2"/>
      <c r="Y272" s="2"/>
      <c r="Z272" s="2"/>
      <c r="AA272" s="2"/>
      <c r="AB272" s="2"/>
      <c r="AJ272" s="3">
        <v>0</v>
      </c>
    </row>
    <row r="273" spans="2:42" x14ac:dyDescent="0.35">
      <c r="C273" s="2"/>
      <c r="D273" s="2"/>
      <c r="E273" s="2"/>
      <c r="F273" s="2"/>
      <c r="G273" s="2"/>
      <c r="Q273" s="2"/>
      <c r="R273" s="2"/>
      <c r="S273" s="2"/>
      <c r="T273" s="2"/>
      <c r="U273" s="2"/>
      <c r="X273" s="2"/>
      <c r="Y273" s="2"/>
      <c r="Z273" s="2"/>
      <c r="AA273" s="2"/>
      <c r="AB273" s="2"/>
      <c r="AJ273" s="3">
        <v>0</v>
      </c>
    </row>
    <row r="274" spans="2:42" x14ac:dyDescent="0.35">
      <c r="B274" t="s">
        <v>31</v>
      </c>
      <c r="C274" s="2">
        <v>0</v>
      </c>
      <c r="D274" s="2">
        <v>1223231</v>
      </c>
      <c r="E274" s="2">
        <v>40846965.139999993</v>
      </c>
      <c r="F274" s="2">
        <v>0</v>
      </c>
      <c r="G274" s="2">
        <v>42070196.139999993</v>
      </c>
      <c r="I274" t="s">
        <v>31</v>
      </c>
      <c r="J274" s="2">
        <v>0</v>
      </c>
      <c r="K274" s="2">
        <v>18031</v>
      </c>
      <c r="L274" s="2">
        <v>8332695</v>
      </c>
      <c r="M274" s="2">
        <v>0</v>
      </c>
      <c r="N274" s="2">
        <v>8350726</v>
      </c>
      <c r="P274" t="s">
        <v>31</v>
      </c>
      <c r="Q274" s="2">
        <v>0</v>
      </c>
      <c r="R274" s="2">
        <v>134745</v>
      </c>
      <c r="S274" s="2">
        <v>8257867.8100000024</v>
      </c>
      <c r="T274" s="2">
        <v>0</v>
      </c>
      <c r="U274" s="2">
        <v>8392612.8100000024</v>
      </c>
      <c r="W274" t="s">
        <v>31</v>
      </c>
      <c r="X274" s="2">
        <v>0</v>
      </c>
      <c r="Y274" s="2">
        <v>152776</v>
      </c>
      <c r="Z274" s="2">
        <v>16590562.810000002</v>
      </c>
      <c r="AA274" s="2">
        <v>0</v>
      </c>
      <c r="AB274" s="2">
        <v>16743338.810000002</v>
      </c>
      <c r="AD274" t="s">
        <v>31</v>
      </c>
      <c r="AE274" s="2">
        <v>0</v>
      </c>
      <c r="AF274" s="2">
        <v>22461</v>
      </c>
      <c r="AG274" s="2">
        <v>13123075.669999994</v>
      </c>
      <c r="AH274" s="2">
        <v>0</v>
      </c>
      <c r="AI274" s="2">
        <v>13145536.669999994</v>
      </c>
      <c r="AJ274" s="3">
        <v>29888875.479999997</v>
      </c>
      <c r="AK274" t="s">
        <v>31</v>
      </c>
      <c r="AL274" s="2">
        <v>0</v>
      </c>
      <c r="AM274" s="2">
        <v>1047994</v>
      </c>
      <c r="AN274" s="2">
        <v>11133326.659999996</v>
      </c>
      <c r="AO274" s="2">
        <v>0</v>
      </c>
      <c r="AP274" s="2">
        <v>12181320.659999996</v>
      </c>
    </row>
    <row r="275" spans="2:42" x14ac:dyDescent="0.35">
      <c r="B275" t="s">
        <v>32</v>
      </c>
      <c r="C275" s="2">
        <v>0</v>
      </c>
      <c r="D275" s="2">
        <v>0</v>
      </c>
      <c r="E275" s="2">
        <v>-3983525.034</v>
      </c>
      <c r="F275" s="2">
        <v>0</v>
      </c>
      <c r="G275" s="2">
        <v>-3983525.034</v>
      </c>
      <c r="I275" t="s">
        <v>32</v>
      </c>
      <c r="J275" s="2">
        <v>0</v>
      </c>
      <c r="K275" s="2">
        <v>0</v>
      </c>
      <c r="L275" s="2">
        <v>-262915</v>
      </c>
      <c r="M275" s="2">
        <v>0</v>
      </c>
      <c r="N275" s="2">
        <v>-262915</v>
      </c>
      <c r="P275" t="s">
        <v>32</v>
      </c>
      <c r="Q275" s="2">
        <v>0</v>
      </c>
      <c r="R275" s="2">
        <v>0</v>
      </c>
      <c r="S275" s="2">
        <v>-606005.28399999987</v>
      </c>
      <c r="T275" s="2">
        <v>0</v>
      </c>
      <c r="U275" s="2">
        <v>-606005.28399999987</v>
      </c>
      <c r="W275" t="s">
        <v>32</v>
      </c>
      <c r="X275" s="2">
        <v>0</v>
      </c>
      <c r="Y275" s="2">
        <v>0</v>
      </c>
      <c r="Z275" s="2">
        <v>-868920.28399999987</v>
      </c>
      <c r="AA275" s="2">
        <v>0</v>
      </c>
      <c r="AB275" s="2">
        <v>-868920.28399999987</v>
      </c>
      <c r="AD275" t="s">
        <v>32</v>
      </c>
      <c r="AE275" s="2">
        <v>0</v>
      </c>
      <c r="AF275" s="2">
        <v>0</v>
      </c>
      <c r="AG275" s="2">
        <v>-1039035.7300000001</v>
      </c>
      <c r="AH275" s="2">
        <v>0</v>
      </c>
      <c r="AI275" s="2">
        <v>-1039035.7300000001</v>
      </c>
      <c r="AJ275" s="3">
        <v>-1907956.014</v>
      </c>
      <c r="AK275" t="s">
        <v>32</v>
      </c>
      <c r="AL275" s="2">
        <v>0</v>
      </c>
      <c r="AM275" s="2">
        <v>0</v>
      </c>
      <c r="AN275" s="2">
        <v>-2075569.02</v>
      </c>
      <c r="AO275" s="2">
        <v>0</v>
      </c>
      <c r="AP275" s="2">
        <v>-2075569.02</v>
      </c>
    </row>
    <row r="276" spans="2:42" x14ac:dyDescent="0.35">
      <c r="B276" s="19" t="s">
        <v>33</v>
      </c>
      <c r="C276" s="20">
        <v>0</v>
      </c>
      <c r="D276" s="20">
        <v>1223231</v>
      </c>
      <c r="E276" s="20">
        <v>36863440.105999991</v>
      </c>
      <c r="F276" s="20">
        <v>0</v>
      </c>
      <c r="G276" s="20">
        <v>38086671.105999991</v>
      </c>
      <c r="I276" s="19" t="s">
        <v>33</v>
      </c>
      <c r="J276" s="20">
        <v>0</v>
      </c>
      <c r="K276" s="20">
        <v>18031</v>
      </c>
      <c r="L276" s="20">
        <v>8069780</v>
      </c>
      <c r="M276" s="20">
        <v>0</v>
      </c>
      <c r="N276" s="20">
        <v>8087811</v>
      </c>
      <c r="P276" s="19" t="s">
        <v>33</v>
      </c>
      <c r="Q276" s="20">
        <v>0</v>
      </c>
      <c r="R276" s="20">
        <v>134745</v>
      </c>
      <c r="S276" s="20">
        <v>7651862.5260000024</v>
      </c>
      <c r="T276" s="20">
        <v>0</v>
      </c>
      <c r="U276" s="20">
        <v>7786607.5260000024</v>
      </c>
      <c r="W276" s="19" t="s">
        <v>33</v>
      </c>
      <c r="X276" s="20">
        <v>0</v>
      </c>
      <c r="Y276" s="20">
        <v>152776</v>
      </c>
      <c r="Z276" s="20">
        <v>15721642.526000002</v>
      </c>
      <c r="AA276" s="20">
        <v>0</v>
      </c>
      <c r="AB276" s="20">
        <v>15874418.526000002</v>
      </c>
      <c r="AD276" s="25" t="s">
        <v>33</v>
      </c>
      <c r="AE276" s="20">
        <v>0</v>
      </c>
      <c r="AF276" s="20">
        <v>22461</v>
      </c>
      <c r="AG276" s="20">
        <v>12084039.939999994</v>
      </c>
      <c r="AH276" s="20">
        <v>0</v>
      </c>
      <c r="AI276" s="20">
        <v>12106500.939999994</v>
      </c>
      <c r="AJ276" s="3">
        <v>27980919.465999998</v>
      </c>
      <c r="AK276" s="25" t="s">
        <v>33</v>
      </c>
      <c r="AL276" s="20">
        <v>0</v>
      </c>
      <c r="AM276" s="20">
        <v>1047994</v>
      </c>
      <c r="AN276" s="20">
        <v>9057757.6399999969</v>
      </c>
      <c r="AO276" s="20">
        <v>0</v>
      </c>
      <c r="AP276" s="20">
        <v>10105751.639999997</v>
      </c>
    </row>
    <row r="277" spans="2:42" x14ac:dyDescent="0.35">
      <c r="C277" s="2"/>
      <c r="D277" s="2"/>
      <c r="E277" s="2"/>
      <c r="F277" s="2"/>
      <c r="G277" s="2"/>
      <c r="Q277" s="2"/>
      <c r="R277" s="2"/>
      <c r="S277" s="2"/>
      <c r="T277" s="2"/>
      <c r="U277" s="2"/>
      <c r="X277" s="2"/>
      <c r="Y277" s="2"/>
      <c r="Z277" s="2"/>
      <c r="AA277" s="2"/>
      <c r="AB277" s="2"/>
      <c r="AE277" s="2"/>
      <c r="AF277" s="2"/>
      <c r="AG277" s="2"/>
      <c r="AH277" s="2"/>
      <c r="AI277" s="2"/>
      <c r="AJ277" s="3">
        <v>0</v>
      </c>
      <c r="AL277" s="2"/>
      <c r="AM277" s="2"/>
      <c r="AN277" s="2"/>
      <c r="AO277" s="2"/>
      <c r="AP277" s="2"/>
    </row>
    <row r="278" spans="2:42" x14ac:dyDescent="0.35">
      <c r="C278" s="2"/>
      <c r="D278" s="2"/>
      <c r="E278" s="2"/>
      <c r="F278" s="2"/>
      <c r="G278" s="2"/>
      <c r="Q278" s="2"/>
      <c r="R278" s="2"/>
      <c r="S278" s="2"/>
      <c r="T278" s="2"/>
      <c r="U278" s="2"/>
      <c r="X278" s="2"/>
      <c r="Y278" s="2"/>
      <c r="Z278" s="2"/>
      <c r="AA278" s="2"/>
      <c r="AB278" s="2"/>
      <c r="AE278" s="2"/>
      <c r="AF278" s="2"/>
      <c r="AG278" s="2"/>
      <c r="AH278" s="2"/>
      <c r="AI278" s="2"/>
      <c r="AJ278" s="3">
        <v>0</v>
      </c>
      <c r="AL278" s="2"/>
      <c r="AM278" s="2"/>
      <c r="AN278" s="2"/>
      <c r="AO278" s="2"/>
      <c r="AP278" s="2"/>
    </row>
    <row r="279" spans="2:42" x14ac:dyDescent="0.35">
      <c r="B279" t="s">
        <v>35</v>
      </c>
      <c r="C279" s="2">
        <v>13644226.260000002</v>
      </c>
      <c r="D279" s="2">
        <v>2808643</v>
      </c>
      <c r="E279" s="2">
        <v>0</v>
      </c>
      <c r="F279" s="2">
        <v>2135290.73</v>
      </c>
      <c r="G279" s="2">
        <v>18588159.990000002</v>
      </c>
      <c r="I279" t="s">
        <v>35</v>
      </c>
      <c r="J279" s="2">
        <v>5137770</v>
      </c>
      <c r="K279" s="2">
        <v>407900</v>
      </c>
      <c r="L279" s="2">
        <v>0</v>
      </c>
      <c r="M279" s="2">
        <v>0</v>
      </c>
      <c r="N279" s="2">
        <v>5545670</v>
      </c>
      <c r="P279" t="s">
        <v>35</v>
      </c>
      <c r="Q279" s="2">
        <v>2158279.7799999993</v>
      </c>
      <c r="R279" s="2">
        <v>640926</v>
      </c>
      <c r="S279" s="2">
        <v>0</v>
      </c>
      <c r="T279" s="2">
        <v>0</v>
      </c>
      <c r="U279" s="2">
        <v>2799205.7799999993</v>
      </c>
      <c r="W279" t="s">
        <v>35</v>
      </c>
      <c r="X279" s="2">
        <v>7296049.7799999993</v>
      </c>
      <c r="Y279" s="2">
        <v>1048826</v>
      </c>
      <c r="Z279" s="2">
        <v>0</v>
      </c>
      <c r="AA279" s="2">
        <v>0</v>
      </c>
      <c r="AB279" s="2">
        <v>8344875.7799999993</v>
      </c>
      <c r="AD279" t="s">
        <v>35</v>
      </c>
      <c r="AE279" s="2">
        <v>2871626.870000001</v>
      </c>
      <c r="AF279" s="2">
        <v>381379</v>
      </c>
      <c r="AG279" s="2">
        <v>0</v>
      </c>
      <c r="AH279" s="2">
        <v>0</v>
      </c>
      <c r="AI279" s="2">
        <v>3253005.870000001</v>
      </c>
      <c r="AJ279" s="3">
        <v>11597881.65</v>
      </c>
      <c r="AK279" t="s">
        <v>35</v>
      </c>
      <c r="AL279" s="2">
        <v>3476549.6100000013</v>
      </c>
      <c r="AM279" s="2">
        <v>1378438</v>
      </c>
      <c r="AN279" s="2">
        <v>0</v>
      </c>
      <c r="AO279" s="2">
        <v>2135290.73</v>
      </c>
      <c r="AP279" s="2">
        <v>6990278.3400000017</v>
      </c>
    </row>
    <row r="280" spans="2:42" x14ac:dyDescent="0.35">
      <c r="B280" t="s">
        <v>36</v>
      </c>
      <c r="C280" s="2">
        <v>-13307509.82</v>
      </c>
      <c r="D280" s="2">
        <v>0</v>
      </c>
      <c r="E280" s="2">
        <v>0</v>
      </c>
      <c r="F280" s="2">
        <v>-1312064.8600000001</v>
      </c>
      <c r="G280" s="2">
        <v>-14619574.68</v>
      </c>
      <c r="I280" t="s">
        <v>36</v>
      </c>
      <c r="J280" s="2">
        <v>-1800124</v>
      </c>
      <c r="K280" s="2">
        <v>0</v>
      </c>
      <c r="L280" s="2">
        <v>0</v>
      </c>
      <c r="M280" s="2">
        <v>0</v>
      </c>
      <c r="N280" s="2">
        <v>-1800124</v>
      </c>
      <c r="P280" t="s">
        <v>36</v>
      </c>
      <c r="Q280" s="2">
        <v>-3545730.05</v>
      </c>
      <c r="R280" s="2">
        <v>0</v>
      </c>
      <c r="S280" s="2">
        <v>0</v>
      </c>
      <c r="T280" s="2">
        <v>0</v>
      </c>
      <c r="U280" s="2">
        <v>-3545730.05</v>
      </c>
      <c r="W280" t="s">
        <v>36</v>
      </c>
      <c r="X280" s="2">
        <v>-5345854.05</v>
      </c>
      <c r="Y280" s="2">
        <v>0</v>
      </c>
      <c r="Z280" s="2">
        <v>0</v>
      </c>
      <c r="AA280" s="2">
        <v>0</v>
      </c>
      <c r="AB280" s="2">
        <v>-5345854.05</v>
      </c>
      <c r="AD280" t="s">
        <v>36</v>
      </c>
      <c r="AE280" s="2">
        <v>-3381684.6599999974</v>
      </c>
      <c r="AF280" s="2">
        <v>0</v>
      </c>
      <c r="AG280" s="2">
        <v>0</v>
      </c>
      <c r="AH280" s="2">
        <v>0</v>
      </c>
      <c r="AI280" s="2">
        <v>-3381684.6599999974</v>
      </c>
      <c r="AJ280" s="3">
        <v>-8727538.7099999972</v>
      </c>
      <c r="AK280" t="s">
        <v>36</v>
      </c>
      <c r="AL280" s="2">
        <v>-4579971.1100000041</v>
      </c>
      <c r="AM280" s="2">
        <v>0</v>
      </c>
      <c r="AN280" s="2">
        <v>0</v>
      </c>
      <c r="AO280" s="2">
        <v>-1312064.8600000001</v>
      </c>
      <c r="AP280" s="2">
        <v>-5892035.9700000044</v>
      </c>
    </row>
    <row r="281" spans="2:42" x14ac:dyDescent="0.35">
      <c r="B281" s="19" t="s">
        <v>37</v>
      </c>
      <c r="C281" s="20">
        <v>336716.44000000134</v>
      </c>
      <c r="D281" s="20">
        <v>2808643</v>
      </c>
      <c r="E281" s="20">
        <v>0</v>
      </c>
      <c r="F281" s="20">
        <v>823225.86999999988</v>
      </c>
      <c r="G281" s="20">
        <v>3968585.3100000024</v>
      </c>
      <c r="I281" s="19" t="s">
        <v>37</v>
      </c>
      <c r="J281" s="20">
        <v>3337646</v>
      </c>
      <c r="K281" s="20">
        <v>407900</v>
      </c>
      <c r="L281" s="20">
        <v>0</v>
      </c>
      <c r="M281" s="20">
        <v>0</v>
      </c>
      <c r="N281" s="20">
        <v>3745546</v>
      </c>
      <c r="P281" s="19" t="s">
        <v>37</v>
      </c>
      <c r="Q281" s="20">
        <v>-1387450.2700000005</v>
      </c>
      <c r="R281" s="20">
        <v>640926</v>
      </c>
      <c r="S281" s="20">
        <v>0</v>
      </c>
      <c r="T281" s="20">
        <v>0</v>
      </c>
      <c r="U281" s="20">
        <v>-746524.27000000048</v>
      </c>
      <c r="W281" s="19" t="s">
        <v>37</v>
      </c>
      <c r="X281" s="20">
        <v>1950195.7299999995</v>
      </c>
      <c r="Y281" s="20">
        <v>1048826</v>
      </c>
      <c r="Z281" s="20">
        <v>0</v>
      </c>
      <c r="AA281" s="20">
        <v>0</v>
      </c>
      <c r="AB281" s="20">
        <v>2999021.7299999995</v>
      </c>
      <c r="AD281" s="25" t="s">
        <v>37</v>
      </c>
      <c r="AE281" s="20">
        <v>-510057.78999999631</v>
      </c>
      <c r="AF281" s="20">
        <v>381379</v>
      </c>
      <c r="AG281" s="20">
        <v>0</v>
      </c>
      <c r="AH281" s="20">
        <v>0</v>
      </c>
      <c r="AI281" s="20">
        <v>-128678.78999999631</v>
      </c>
      <c r="AJ281" s="3">
        <v>2870342.9400000032</v>
      </c>
      <c r="AK281" s="25" t="s">
        <v>37</v>
      </c>
      <c r="AL281" s="20">
        <v>-1103421.5000000028</v>
      </c>
      <c r="AM281" s="20">
        <v>1378438</v>
      </c>
      <c r="AN281" s="20">
        <v>0</v>
      </c>
      <c r="AO281" s="20">
        <v>823225.86999999988</v>
      </c>
      <c r="AP281" s="20">
        <v>1098242.3699999973</v>
      </c>
    </row>
    <row r="282" spans="2:42" x14ac:dyDescent="0.35">
      <c r="C282" s="2"/>
      <c r="D282" s="2"/>
      <c r="E282" s="2"/>
      <c r="F282" s="2"/>
      <c r="G282" s="2"/>
      <c r="Q282" s="2"/>
      <c r="R282" s="2"/>
      <c r="S282" s="2"/>
      <c r="T282" s="2"/>
      <c r="U282" s="2"/>
      <c r="X282" s="2"/>
      <c r="Y282" s="2"/>
      <c r="Z282" s="2"/>
      <c r="AA282" s="2"/>
      <c r="AB282" s="2"/>
      <c r="AE282" s="2"/>
      <c r="AF282" s="2"/>
      <c r="AG282" s="2"/>
      <c r="AH282" s="2"/>
      <c r="AI282" s="2"/>
      <c r="AJ282" s="3">
        <v>0</v>
      </c>
      <c r="AL282" s="2"/>
      <c r="AM282" s="2"/>
      <c r="AN282" s="2"/>
      <c r="AO282" s="2"/>
      <c r="AP282" s="2"/>
    </row>
    <row r="283" spans="2:42" x14ac:dyDescent="0.35">
      <c r="C283" s="2"/>
      <c r="D283" s="2"/>
      <c r="E283" s="2"/>
      <c r="F283" s="2"/>
      <c r="G283" s="2"/>
      <c r="J283" s="2"/>
      <c r="K283" s="2"/>
      <c r="L283" s="2"/>
      <c r="M283" s="2"/>
      <c r="N283" s="2"/>
      <c r="Q283" s="2"/>
      <c r="R283" s="2"/>
      <c r="S283" s="2"/>
      <c r="T283" s="2"/>
      <c r="U283" s="2"/>
      <c r="X283" s="2"/>
      <c r="Y283" s="2"/>
      <c r="Z283" s="2"/>
      <c r="AA283" s="2"/>
      <c r="AB283" s="2"/>
      <c r="AE283" s="2"/>
      <c r="AF283" s="2"/>
      <c r="AG283" s="2"/>
      <c r="AH283" s="2"/>
      <c r="AI283" s="2"/>
      <c r="AJ283" s="3">
        <v>0</v>
      </c>
      <c r="AL283" s="2"/>
      <c r="AM283" s="2"/>
      <c r="AN283" s="2"/>
      <c r="AO283" s="2"/>
      <c r="AP283" s="2"/>
    </row>
    <row r="284" spans="2:42" x14ac:dyDescent="0.35">
      <c r="B284" t="s">
        <v>38</v>
      </c>
      <c r="C284" s="2">
        <v>-54846390.220000006</v>
      </c>
      <c r="D284" s="2">
        <v>-7967229</v>
      </c>
      <c r="E284" s="2">
        <v>-867967.75500000012</v>
      </c>
      <c r="F284" s="2">
        <v>-111288.44</v>
      </c>
      <c r="G284" s="2">
        <v>-63792875.415000007</v>
      </c>
      <c r="I284" t="s">
        <v>38</v>
      </c>
      <c r="J284" s="2">
        <v>-11451534</v>
      </c>
      <c r="K284" s="2">
        <v>-2248545</v>
      </c>
      <c r="L284" s="2">
        <v>-203722</v>
      </c>
      <c r="M284" s="2">
        <v>0</v>
      </c>
      <c r="N284" s="2">
        <v>-13903801</v>
      </c>
      <c r="P284" t="s">
        <v>38</v>
      </c>
      <c r="Q284" s="2">
        <v>-12721017.200000003</v>
      </c>
      <c r="R284" s="2">
        <v>-2560307</v>
      </c>
      <c r="S284" s="2">
        <v>-212927.15000000002</v>
      </c>
      <c r="T284" s="2">
        <v>0</v>
      </c>
      <c r="U284" s="2">
        <v>-15494251.350000003</v>
      </c>
      <c r="W284" t="s">
        <v>38</v>
      </c>
      <c r="X284" s="2">
        <v>-24172551.200000003</v>
      </c>
      <c r="Y284" s="2">
        <v>-4808852</v>
      </c>
      <c r="Z284" s="2">
        <v>-416649.15</v>
      </c>
      <c r="AA284" s="2">
        <v>0</v>
      </c>
      <c r="AB284" s="2">
        <v>-29398052.350000001</v>
      </c>
      <c r="AD284" t="s">
        <v>38</v>
      </c>
      <c r="AE284" s="2">
        <v>-14018907.430000007</v>
      </c>
      <c r="AF284" s="2">
        <v>-1508666</v>
      </c>
      <c r="AG284" s="2">
        <v>-220629.82499999995</v>
      </c>
      <c r="AH284" s="2">
        <v>0</v>
      </c>
      <c r="AI284" s="2">
        <v>-15748203.255000006</v>
      </c>
      <c r="AJ284" s="3">
        <v>-45146255.605000004</v>
      </c>
      <c r="AK284" t="s">
        <v>38</v>
      </c>
      <c r="AL284" s="2">
        <v>-16654931.589999996</v>
      </c>
      <c r="AM284" s="2">
        <v>-1649711</v>
      </c>
      <c r="AN284" s="2">
        <v>-230688.78000000014</v>
      </c>
      <c r="AO284" s="2">
        <v>-111288.44</v>
      </c>
      <c r="AP284" s="2">
        <v>-18646619.809999999</v>
      </c>
    </row>
    <row r="285" spans="2:42" x14ac:dyDescent="0.35">
      <c r="B285" t="s">
        <v>81</v>
      </c>
      <c r="C285" s="2">
        <v>-299693357.03000003</v>
      </c>
      <c r="D285" s="2">
        <v>-47167234</v>
      </c>
      <c r="E285" s="2">
        <v>-9397216.7770000007</v>
      </c>
      <c r="F285" s="2">
        <v>-7376483.9000000013</v>
      </c>
      <c r="G285" s="2">
        <v>-363634291.70700002</v>
      </c>
      <c r="I285" t="s">
        <v>81</v>
      </c>
      <c r="J285" s="2">
        <v>-71992970</v>
      </c>
      <c r="K285" s="2">
        <v>-15199218</v>
      </c>
      <c r="L285" s="2">
        <v>-2029092</v>
      </c>
      <c r="M285" s="2">
        <v>0</v>
      </c>
      <c r="N285" s="2">
        <v>-89221280</v>
      </c>
      <c r="P285" t="s">
        <v>81</v>
      </c>
      <c r="Q285" s="2">
        <v>-74600217.480000019</v>
      </c>
      <c r="R285" s="2">
        <v>-9729653</v>
      </c>
      <c r="S285" s="2">
        <v>-2302952.0939999996</v>
      </c>
      <c r="T285" s="2">
        <v>0</v>
      </c>
      <c r="U285" s="2">
        <v>-86632822.574000016</v>
      </c>
      <c r="W285" t="s">
        <v>81</v>
      </c>
      <c r="X285" s="2">
        <v>-146593187.48000002</v>
      </c>
      <c r="Y285" s="2">
        <v>-24928871</v>
      </c>
      <c r="Z285" s="2">
        <v>-4332044.0939999996</v>
      </c>
      <c r="AA285" s="2">
        <v>0</v>
      </c>
      <c r="AB285" s="2">
        <v>-175854102.57400003</v>
      </c>
      <c r="AD285" t="s">
        <v>81</v>
      </c>
      <c r="AE285" s="2">
        <v>-77531255.560000002</v>
      </c>
      <c r="AF285" s="2">
        <v>-10346534</v>
      </c>
      <c r="AG285" s="2">
        <v>-2382419.1770000001</v>
      </c>
      <c r="AH285" s="2">
        <v>0</v>
      </c>
      <c r="AI285" s="2">
        <v>-90260208.737000003</v>
      </c>
      <c r="AJ285" s="3">
        <v>-266114311.31100005</v>
      </c>
      <c r="AK285" t="s">
        <v>81</v>
      </c>
      <c r="AL285" s="2">
        <v>-75568913.99000001</v>
      </c>
      <c r="AM285" s="2">
        <v>-11891829</v>
      </c>
      <c r="AN285" s="2">
        <v>-2682753.506000001</v>
      </c>
      <c r="AO285" s="2">
        <v>-7376483.9000000013</v>
      </c>
      <c r="AP285" s="2">
        <v>-97519980.396000013</v>
      </c>
    </row>
    <row r="286" spans="2:42" x14ac:dyDescent="0.35">
      <c r="B286" t="s">
        <v>39</v>
      </c>
      <c r="C286" s="2">
        <v>-66770693.11999999</v>
      </c>
      <c r="D286" s="2">
        <v>-8514585</v>
      </c>
      <c r="E286" s="2">
        <v>-1927516.9670000002</v>
      </c>
      <c r="F286" s="2">
        <v>-3105242.6300000004</v>
      </c>
      <c r="G286" s="2">
        <v>-80318037.716999978</v>
      </c>
      <c r="I286" t="s">
        <v>39</v>
      </c>
      <c r="J286" s="2">
        <v>-16625558.85</v>
      </c>
      <c r="K286" s="2">
        <v>-2358142</v>
      </c>
      <c r="L286" s="2">
        <v>-811274</v>
      </c>
      <c r="M286" s="2">
        <v>0</v>
      </c>
      <c r="N286" s="2">
        <v>-19794974.850000001</v>
      </c>
      <c r="P286" t="s">
        <v>39</v>
      </c>
      <c r="Q286" s="2">
        <v>-18412285.000000015</v>
      </c>
      <c r="R286" s="2">
        <v>-1757079</v>
      </c>
      <c r="S286" s="2">
        <v>-382295.73699999996</v>
      </c>
      <c r="T286" s="2">
        <v>0</v>
      </c>
      <c r="U286" s="2">
        <v>-20551659.737000015</v>
      </c>
      <c r="W286" t="s">
        <v>39</v>
      </c>
      <c r="X286" s="2">
        <v>-35037843.850000016</v>
      </c>
      <c r="Y286" s="2">
        <v>-4115221</v>
      </c>
      <c r="Z286" s="2">
        <v>-1193569.737</v>
      </c>
      <c r="AA286" s="2">
        <v>0</v>
      </c>
      <c r="AB286" s="2">
        <v>-40346634.58700002</v>
      </c>
      <c r="AD286" t="s">
        <v>39</v>
      </c>
      <c r="AE286" s="2">
        <v>-20676506.089999974</v>
      </c>
      <c r="AF286" s="2">
        <v>-2422012</v>
      </c>
      <c r="AG286" s="2">
        <v>-401641.39999999991</v>
      </c>
      <c r="AH286" s="2">
        <v>0</v>
      </c>
      <c r="AI286" s="2">
        <v>-23500159.489999972</v>
      </c>
      <c r="AJ286" s="3">
        <v>-63846794.076999992</v>
      </c>
      <c r="AK286" t="s">
        <v>39</v>
      </c>
      <c r="AL286" s="2">
        <v>-11056343.18</v>
      </c>
      <c r="AM286" s="2">
        <v>-1977352</v>
      </c>
      <c r="AN286" s="2">
        <v>-332305.83000000031</v>
      </c>
      <c r="AO286" s="2">
        <v>-3105242.6300000004</v>
      </c>
      <c r="AP286" s="2">
        <v>-16471243.640000001</v>
      </c>
    </row>
    <row r="287" spans="2:42" x14ac:dyDescent="0.35">
      <c r="B287" t="s">
        <v>40</v>
      </c>
      <c r="C287" s="2">
        <v>-28579357.060000002</v>
      </c>
      <c r="D287" s="2">
        <v>-1098227</v>
      </c>
      <c r="E287" s="2">
        <v>-185120</v>
      </c>
      <c r="F287" s="2">
        <v>-3190032.4</v>
      </c>
      <c r="G287" s="2">
        <v>-33052736.460000001</v>
      </c>
      <c r="I287" t="s">
        <v>40</v>
      </c>
      <c r="J287" s="2">
        <v>-2931873</v>
      </c>
      <c r="K287" s="2">
        <v>-162952</v>
      </c>
      <c r="L287" s="2">
        <v>-161120</v>
      </c>
      <c r="M287" s="2">
        <v>0</v>
      </c>
      <c r="N287" s="2">
        <v>-3255945</v>
      </c>
      <c r="P287" t="s">
        <v>40</v>
      </c>
      <c r="Q287" s="2">
        <v>-5813900.620000001</v>
      </c>
      <c r="R287" s="2">
        <v>-241314</v>
      </c>
      <c r="S287" s="2">
        <v>0</v>
      </c>
      <c r="T287" s="2">
        <v>0</v>
      </c>
      <c r="U287" s="2">
        <v>-6055214.620000001</v>
      </c>
      <c r="W287" t="s">
        <v>40</v>
      </c>
      <c r="X287" s="2">
        <v>-8745773.620000001</v>
      </c>
      <c r="Y287" s="2">
        <v>-404266</v>
      </c>
      <c r="Z287" s="2">
        <v>-161120</v>
      </c>
      <c r="AA287" s="2">
        <v>0</v>
      </c>
      <c r="AB287" s="2">
        <v>-9311159.620000001</v>
      </c>
      <c r="AD287" t="s">
        <v>40</v>
      </c>
      <c r="AE287" s="2">
        <v>-11794013.919999998</v>
      </c>
      <c r="AF287" s="2">
        <v>-415921</v>
      </c>
      <c r="AG287" s="2">
        <v>-1000</v>
      </c>
      <c r="AH287" s="2">
        <v>0</v>
      </c>
      <c r="AI287" s="2">
        <v>-12210934.919999998</v>
      </c>
      <c r="AJ287" s="3">
        <v>-21522094.539999999</v>
      </c>
      <c r="AK287" t="s">
        <v>40</v>
      </c>
      <c r="AL287" s="2">
        <v>-8039569.5200000033</v>
      </c>
      <c r="AM287" s="2">
        <v>-278040</v>
      </c>
      <c r="AN287" s="2">
        <v>-23000</v>
      </c>
      <c r="AO287" s="2">
        <v>-3190032.4</v>
      </c>
      <c r="AP287" s="2">
        <v>-11530641.920000004</v>
      </c>
    </row>
    <row r="288" spans="2:42" x14ac:dyDescent="0.35">
      <c r="B288" t="s">
        <v>41</v>
      </c>
      <c r="C288" s="2">
        <v>10086471.5</v>
      </c>
      <c r="D288" s="2">
        <v>0</v>
      </c>
      <c r="E288" s="2">
        <v>0</v>
      </c>
      <c r="F288" s="2">
        <v>0</v>
      </c>
      <c r="G288" s="2">
        <v>10086471.5</v>
      </c>
      <c r="I288" t="s">
        <v>41</v>
      </c>
      <c r="J288" s="2">
        <v>3000000</v>
      </c>
      <c r="K288" s="2">
        <v>0</v>
      </c>
      <c r="L288" s="2">
        <v>0</v>
      </c>
      <c r="M288" s="2">
        <v>0</v>
      </c>
      <c r="N288" s="2">
        <v>3000000</v>
      </c>
      <c r="P288" t="s">
        <v>41</v>
      </c>
      <c r="Q288" s="2">
        <v>1924864</v>
      </c>
      <c r="R288" s="2">
        <v>0</v>
      </c>
      <c r="S288" s="2">
        <v>0</v>
      </c>
      <c r="T288" s="2">
        <v>0</v>
      </c>
      <c r="U288" s="2">
        <v>1924864</v>
      </c>
      <c r="W288" t="s">
        <v>41</v>
      </c>
      <c r="X288" s="2">
        <v>4924864</v>
      </c>
      <c r="Y288" s="2">
        <v>0</v>
      </c>
      <c r="Z288" s="2">
        <v>0</v>
      </c>
      <c r="AA288" s="2">
        <v>0</v>
      </c>
      <c r="AB288" s="2">
        <v>4924864</v>
      </c>
      <c r="AD288" t="s">
        <v>41</v>
      </c>
      <c r="AE288" s="2">
        <v>3894980</v>
      </c>
      <c r="AF288" s="2">
        <v>0</v>
      </c>
      <c r="AG288" s="2">
        <v>0</v>
      </c>
      <c r="AH288" s="2">
        <v>0</v>
      </c>
      <c r="AI288" s="2">
        <v>3894980</v>
      </c>
      <c r="AJ288" s="3">
        <v>8819844</v>
      </c>
      <c r="AK288" t="s">
        <v>41</v>
      </c>
      <c r="AL288" s="2">
        <v>1266627.5</v>
      </c>
      <c r="AM288" s="2">
        <v>0</v>
      </c>
      <c r="AN288" s="2">
        <v>0</v>
      </c>
      <c r="AO288" s="2">
        <v>0</v>
      </c>
      <c r="AP288" s="2">
        <v>1266627.5</v>
      </c>
    </row>
    <row r="289" spans="2:43" x14ac:dyDescent="0.35">
      <c r="B289" t="s">
        <v>42</v>
      </c>
      <c r="C289" s="2">
        <v>-21899370.170000002</v>
      </c>
      <c r="D289" s="2">
        <v>-1127130</v>
      </c>
      <c r="E289" s="2">
        <v>-148008.85999999999</v>
      </c>
      <c r="F289" s="2">
        <v>0</v>
      </c>
      <c r="G289" s="2">
        <v>-23174509.030000001</v>
      </c>
      <c r="I289" t="s">
        <v>42</v>
      </c>
      <c r="J289" s="2">
        <v>-586174</v>
      </c>
      <c r="K289" s="2">
        <v>-471247</v>
      </c>
      <c r="L289" s="2">
        <v>-27011</v>
      </c>
      <c r="M289" s="2">
        <v>0</v>
      </c>
      <c r="N289" s="2">
        <v>-1084432</v>
      </c>
      <c r="P289" t="s">
        <v>42</v>
      </c>
      <c r="Q289" s="2">
        <v>-6170848.0299999993</v>
      </c>
      <c r="R289" s="2">
        <v>66007</v>
      </c>
      <c r="S289" s="2">
        <v>-41379.880000000005</v>
      </c>
      <c r="T289" s="2">
        <v>0</v>
      </c>
      <c r="U289" s="2">
        <v>-6146220.9099999992</v>
      </c>
      <c r="W289" t="s">
        <v>42</v>
      </c>
      <c r="X289" s="2">
        <v>-6757022.0299999993</v>
      </c>
      <c r="Y289" s="2">
        <v>-405240</v>
      </c>
      <c r="Z289" s="2">
        <v>-68390.880000000005</v>
      </c>
      <c r="AA289" s="2">
        <v>0</v>
      </c>
      <c r="AB289" s="2">
        <v>-7230652.9099999992</v>
      </c>
      <c r="AD289" t="s">
        <v>42</v>
      </c>
      <c r="AE289" s="2">
        <v>-9920296.8200000003</v>
      </c>
      <c r="AF289" s="2">
        <v>-374257</v>
      </c>
      <c r="AG289" s="2">
        <v>-40502.83</v>
      </c>
      <c r="AH289" s="2">
        <v>0</v>
      </c>
      <c r="AI289" s="2">
        <v>-10335056.65</v>
      </c>
      <c r="AJ289" s="3">
        <v>-17565709.559999999</v>
      </c>
      <c r="AK289" t="s">
        <v>42</v>
      </c>
      <c r="AL289" s="2">
        <v>-5222051.3200000022</v>
      </c>
      <c r="AM289" s="2">
        <v>-347633</v>
      </c>
      <c r="AN289" s="2">
        <v>-39115.14999999998</v>
      </c>
      <c r="AO289" s="2">
        <v>0</v>
      </c>
      <c r="AP289" s="2">
        <v>-5608799.4700000025</v>
      </c>
    </row>
    <row r="290" spans="2:43" x14ac:dyDescent="0.35">
      <c r="B290" t="s">
        <v>4</v>
      </c>
      <c r="C290" s="2">
        <v>0.18</v>
      </c>
      <c r="D290" s="2">
        <v>82178</v>
      </c>
      <c r="E290" s="2">
        <v>0</v>
      </c>
      <c r="F290" s="2">
        <v>0</v>
      </c>
      <c r="G290" s="2">
        <v>82178.179999999993</v>
      </c>
      <c r="I290" t="s">
        <v>4</v>
      </c>
      <c r="J290" s="2">
        <v>0</v>
      </c>
      <c r="K290" s="2">
        <v>56717</v>
      </c>
      <c r="L290" s="2">
        <v>0</v>
      </c>
      <c r="M290" s="2">
        <v>0</v>
      </c>
      <c r="N290" s="2">
        <v>56717</v>
      </c>
      <c r="P290" t="s">
        <v>4</v>
      </c>
      <c r="Q290" s="2">
        <v>0</v>
      </c>
      <c r="R290" s="2">
        <v>47849</v>
      </c>
      <c r="S290" s="2">
        <v>0</v>
      </c>
      <c r="T290" s="2">
        <v>0</v>
      </c>
      <c r="U290" s="2">
        <v>47849</v>
      </c>
      <c r="W290" t="s">
        <v>4</v>
      </c>
      <c r="X290" s="2">
        <v>0</v>
      </c>
      <c r="Y290" s="2">
        <v>104566</v>
      </c>
      <c r="Z290" s="2">
        <v>0</v>
      </c>
      <c r="AA290" s="2">
        <v>0</v>
      </c>
      <c r="AB290" s="2">
        <v>104566</v>
      </c>
      <c r="AD290" t="s">
        <v>4</v>
      </c>
      <c r="AE290" s="2">
        <v>0</v>
      </c>
      <c r="AF290" s="2">
        <v>20209</v>
      </c>
      <c r="AG290" s="2">
        <v>0</v>
      </c>
      <c r="AH290" s="2">
        <v>0</v>
      </c>
      <c r="AI290" s="2">
        <v>20209</v>
      </c>
      <c r="AJ290" s="3">
        <v>124775</v>
      </c>
      <c r="AK290" t="s">
        <v>4</v>
      </c>
      <c r="AL290" s="2">
        <v>0.18</v>
      </c>
      <c r="AM290" s="2">
        <v>-42597</v>
      </c>
      <c r="AN290" s="2">
        <v>0</v>
      </c>
      <c r="AO290" s="2">
        <v>0</v>
      </c>
      <c r="AP290" s="2">
        <v>-42596.82</v>
      </c>
    </row>
    <row r="291" spans="2:43" x14ac:dyDescent="0.35">
      <c r="B291" t="s">
        <v>5</v>
      </c>
      <c r="C291" s="2">
        <v>-964000</v>
      </c>
      <c r="D291" s="2">
        <v>0</v>
      </c>
      <c r="E291" s="2">
        <v>0</v>
      </c>
      <c r="F291" s="2">
        <v>0</v>
      </c>
      <c r="G291" s="2">
        <v>-964000</v>
      </c>
      <c r="I291" t="s">
        <v>5</v>
      </c>
      <c r="J291" s="2">
        <v>-319000</v>
      </c>
      <c r="K291" s="2">
        <v>0</v>
      </c>
      <c r="L291" s="2">
        <v>0</v>
      </c>
      <c r="M291" s="2">
        <v>0</v>
      </c>
      <c r="N291" s="2">
        <v>-319000</v>
      </c>
      <c r="P291" t="s">
        <v>5</v>
      </c>
      <c r="Q291" s="2">
        <v>-206000</v>
      </c>
      <c r="R291" s="2">
        <v>0</v>
      </c>
      <c r="S291" s="2">
        <v>0</v>
      </c>
      <c r="T291" s="2">
        <v>0</v>
      </c>
      <c r="U291" s="2">
        <v>-206000</v>
      </c>
      <c r="W291" t="s">
        <v>5</v>
      </c>
      <c r="X291" s="2">
        <v>-525000</v>
      </c>
      <c r="Y291" s="2">
        <v>0</v>
      </c>
      <c r="Z291" s="2">
        <v>0</v>
      </c>
      <c r="AA291" s="2">
        <v>0</v>
      </c>
      <c r="AB291" s="2">
        <v>-525000</v>
      </c>
      <c r="AD291" t="s">
        <v>5</v>
      </c>
      <c r="AE291" s="2">
        <v>-164000</v>
      </c>
      <c r="AF291" s="2">
        <v>0</v>
      </c>
      <c r="AG291" s="2">
        <v>0</v>
      </c>
      <c r="AH291" s="2">
        <v>0</v>
      </c>
      <c r="AI291" s="2">
        <v>-164000</v>
      </c>
      <c r="AJ291" s="3">
        <v>-689000</v>
      </c>
      <c r="AK291" t="s">
        <v>5</v>
      </c>
      <c r="AL291" s="2">
        <v>-275000</v>
      </c>
      <c r="AM291" s="2">
        <v>0</v>
      </c>
      <c r="AN291" s="2">
        <v>0</v>
      </c>
      <c r="AO291" s="2">
        <v>0</v>
      </c>
      <c r="AP291" s="2">
        <v>-275000</v>
      </c>
    </row>
    <row r="292" spans="2:43" x14ac:dyDescent="0.35">
      <c r="B292" t="s">
        <v>189</v>
      </c>
      <c r="C292" s="2">
        <v>-6009794.2400000002</v>
      </c>
      <c r="D292" s="2">
        <v>-2547097</v>
      </c>
      <c r="E292" s="2">
        <v>-2796163.91</v>
      </c>
      <c r="F292" s="2">
        <v>-648.67000000000007</v>
      </c>
      <c r="G292" s="2">
        <v>-11353703.82</v>
      </c>
      <c r="I292" t="s">
        <v>189</v>
      </c>
      <c r="J292" s="2">
        <v>927206</v>
      </c>
      <c r="K292" s="2">
        <v>-2726193</v>
      </c>
      <c r="L292" s="2">
        <v>-2278208</v>
      </c>
      <c r="M292" s="2">
        <v>0</v>
      </c>
      <c r="N292" s="2">
        <v>-4077195</v>
      </c>
      <c r="P292" t="s">
        <v>189</v>
      </c>
      <c r="Q292" s="2">
        <v>321441.7900000005</v>
      </c>
      <c r="R292" s="2">
        <v>474579</v>
      </c>
      <c r="S292" s="2">
        <v>671379.24000000022</v>
      </c>
      <c r="T292" s="2">
        <v>0</v>
      </c>
      <c r="U292" s="2">
        <v>1467400.0300000007</v>
      </c>
      <c r="W292" t="s">
        <v>189</v>
      </c>
      <c r="X292" s="2">
        <v>1248647.7900000005</v>
      </c>
      <c r="Y292" s="2">
        <v>-2251614</v>
      </c>
      <c r="Z292" s="2">
        <v>-1606828.7599999998</v>
      </c>
      <c r="AA292" s="2">
        <v>0</v>
      </c>
      <c r="AB292" s="2">
        <v>-2609794.9699999993</v>
      </c>
      <c r="AD292" t="s">
        <v>189</v>
      </c>
      <c r="AE292" s="2">
        <v>-9419420.4900000002</v>
      </c>
      <c r="AF292" s="2">
        <v>1890524.2035119</v>
      </c>
      <c r="AG292" s="2">
        <v>-455603</v>
      </c>
      <c r="AH292" s="2">
        <v>0</v>
      </c>
      <c r="AI292" s="2">
        <v>-7984499.2864881</v>
      </c>
      <c r="AJ292" s="3">
        <v>-10594294.2564881</v>
      </c>
      <c r="AK292" t="s">
        <v>189</v>
      </c>
      <c r="AL292" s="2">
        <v>2160978.4599999995</v>
      </c>
      <c r="AM292" s="2">
        <v>-2186007.2035119003</v>
      </c>
      <c r="AN292" s="2">
        <v>-733732.15000000037</v>
      </c>
      <c r="AO292" s="2">
        <v>-648.67000000000007</v>
      </c>
      <c r="AP292" s="2">
        <v>-759409.56351190119</v>
      </c>
    </row>
    <row r="293" spans="2:43" x14ac:dyDescent="0.35">
      <c r="B293" s="19" t="s">
        <v>11</v>
      </c>
      <c r="C293" s="20">
        <v>-468676490.16000009</v>
      </c>
      <c r="D293" s="20">
        <v>-68339324</v>
      </c>
      <c r="E293" s="20">
        <v>-15321994.269000001</v>
      </c>
      <c r="F293" s="20">
        <v>-13783696.040000003</v>
      </c>
      <c r="G293" s="20">
        <v>-566121504.4690001</v>
      </c>
      <c r="I293" s="19" t="s">
        <v>11</v>
      </c>
      <c r="J293" s="20">
        <v>-99979903.849999994</v>
      </c>
      <c r="K293" s="20">
        <v>-23109580</v>
      </c>
      <c r="L293" s="20">
        <v>-5510427</v>
      </c>
      <c r="M293" s="20">
        <v>0</v>
      </c>
      <c r="N293" s="20">
        <v>-128599910.84999999</v>
      </c>
      <c r="P293" s="19" t="s">
        <v>11</v>
      </c>
      <c r="Q293" s="20">
        <v>-115677962.54000004</v>
      </c>
      <c r="R293" s="20">
        <v>-13699918</v>
      </c>
      <c r="S293" s="20">
        <v>-2268175.6209999993</v>
      </c>
      <c r="T293" s="20">
        <v>0</v>
      </c>
      <c r="U293" s="20">
        <v>-131646056.16100004</v>
      </c>
      <c r="W293" s="19" t="s">
        <v>11</v>
      </c>
      <c r="X293" s="20">
        <v>-215657866.39000005</v>
      </c>
      <c r="Y293" s="20">
        <v>-36809498</v>
      </c>
      <c r="Z293" s="20">
        <v>-7778602.6209999993</v>
      </c>
      <c r="AA293" s="20">
        <v>0</v>
      </c>
      <c r="AB293" s="20">
        <v>-260245967.01100004</v>
      </c>
      <c r="AD293" s="19" t="s">
        <v>11</v>
      </c>
      <c r="AE293" s="20">
        <v>-139629420.31</v>
      </c>
      <c r="AF293" s="20">
        <v>-13156656.796488101</v>
      </c>
      <c r="AG293" s="20">
        <v>-3501796.2320000003</v>
      </c>
      <c r="AH293" s="20">
        <v>0</v>
      </c>
      <c r="AI293" s="20">
        <v>-156287873.33848807</v>
      </c>
      <c r="AJ293" s="3">
        <v>-416533840.34948814</v>
      </c>
      <c r="AK293" s="19" t="s">
        <v>11</v>
      </c>
      <c r="AL293" s="20">
        <v>-113389203.46000004</v>
      </c>
      <c r="AM293" s="20">
        <v>-18373169.203511901</v>
      </c>
      <c r="AN293" s="20">
        <v>-4041595.4160000016</v>
      </c>
      <c r="AO293" s="20">
        <v>-13783696.040000003</v>
      </c>
      <c r="AP293" s="20">
        <v>-149587664.11951193</v>
      </c>
    </row>
    <row r="294" spans="2:43" x14ac:dyDescent="0.35">
      <c r="C294" s="2"/>
      <c r="D294" s="2"/>
      <c r="E294" s="2"/>
      <c r="F294" s="2"/>
      <c r="G294" s="2"/>
      <c r="Q294" s="2"/>
      <c r="R294" s="2"/>
      <c r="S294" s="2"/>
      <c r="T294" s="2"/>
      <c r="U294" s="2"/>
      <c r="X294" s="2"/>
      <c r="Y294" s="2"/>
      <c r="Z294" s="2"/>
      <c r="AA294" s="2"/>
      <c r="AB294" s="2"/>
      <c r="AE294" s="2"/>
      <c r="AF294" s="2"/>
      <c r="AG294" s="2"/>
      <c r="AH294" s="2"/>
      <c r="AI294" s="2"/>
      <c r="AJ294" s="3">
        <v>0</v>
      </c>
      <c r="AL294" s="2"/>
      <c r="AM294" s="2"/>
      <c r="AN294" s="2"/>
      <c r="AO294" s="2"/>
      <c r="AP294" s="2"/>
    </row>
    <row r="295" spans="2:43" x14ac:dyDescent="0.35">
      <c r="C295" s="2"/>
      <c r="D295" s="2"/>
      <c r="E295" s="2"/>
      <c r="F295" s="2"/>
      <c r="G295" s="2"/>
      <c r="Q295" s="2"/>
      <c r="R295" s="2"/>
      <c r="S295" s="2"/>
      <c r="T295" s="2"/>
      <c r="U295" s="2"/>
      <c r="X295" s="2"/>
      <c r="Y295" s="2"/>
      <c r="Z295" s="2"/>
      <c r="AA295" s="2"/>
      <c r="AB295" s="2"/>
      <c r="AE295" s="2"/>
      <c r="AF295" s="2"/>
      <c r="AG295" s="2"/>
      <c r="AH295" s="2"/>
      <c r="AI295" s="2"/>
      <c r="AJ295" s="3">
        <v>0</v>
      </c>
      <c r="AL295" s="2"/>
      <c r="AM295" s="2"/>
      <c r="AN295" s="2"/>
      <c r="AO295" s="2"/>
      <c r="AP295" s="2"/>
    </row>
    <row r="296" spans="2:43" x14ac:dyDescent="0.35">
      <c r="B296" s="11" t="s">
        <v>43</v>
      </c>
      <c r="C296" s="4">
        <v>619760522.79245996</v>
      </c>
      <c r="D296" s="4">
        <v>30952899</v>
      </c>
      <c r="E296" s="4">
        <v>23761063.866999991</v>
      </c>
      <c r="F296" s="4">
        <v>-12385234.570000004</v>
      </c>
      <c r="G296" s="4">
        <v>662089251.0894599</v>
      </c>
      <c r="I296" s="11" t="s">
        <v>43</v>
      </c>
      <c r="J296" s="4">
        <v>135611247.90630001</v>
      </c>
      <c r="K296" s="4">
        <v>15409806</v>
      </c>
      <c r="L296" s="4">
        <v>2863710</v>
      </c>
      <c r="M296" s="4">
        <v>0</v>
      </c>
      <c r="N296" s="4">
        <v>153884763.90630001</v>
      </c>
      <c r="P296" s="11" t="s">
        <v>43</v>
      </c>
      <c r="Q296" s="4">
        <v>137849079.48651975</v>
      </c>
      <c r="R296" s="4">
        <v>8585879</v>
      </c>
      <c r="S296" s="4">
        <v>5739551.2550000027</v>
      </c>
      <c r="T296" s="4">
        <v>-127443.30380000001</v>
      </c>
      <c r="U296" s="4">
        <v>152047066.43771976</v>
      </c>
      <c r="W296" s="11" t="s">
        <v>43</v>
      </c>
      <c r="X296" s="4">
        <v>273460327.3928197</v>
      </c>
      <c r="Y296" s="4">
        <v>23995685</v>
      </c>
      <c r="Z296" s="4">
        <v>8603261.2550000027</v>
      </c>
      <c r="AA296" s="4">
        <v>-127443.30380000001</v>
      </c>
      <c r="AB296" s="4">
        <v>305931830.34401971</v>
      </c>
      <c r="AD296" s="11" t="s">
        <v>43</v>
      </c>
      <c r="AE296" s="4">
        <v>148231625.86718243</v>
      </c>
      <c r="AF296" s="4">
        <v>6195538.2035119012</v>
      </c>
      <c r="AG296" s="4">
        <v>9245317.167999994</v>
      </c>
      <c r="AH296" s="4">
        <v>127443.30380000001</v>
      </c>
      <c r="AI296" s="4">
        <v>163799924.5424943</v>
      </c>
      <c r="AJ296" s="3">
        <v>469731754.88651401</v>
      </c>
      <c r="AK296" s="11" t="s">
        <v>43</v>
      </c>
      <c r="AL296" s="4">
        <v>198068569.53245795</v>
      </c>
      <c r="AM296" s="4">
        <v>761675.7964880988</v>
      </c>
      <c r="AN296" s="4">
        <v>5912485.4439999964</v>
      </c>
      <c r="AO296" s="4">
        <v>-12385234.570000004</v>
      </c>
      <c r="AP296" s="4">
        <v>192357496.20294607</v>
      </c>
      <c r="AQ296" s="3"/>
    </row>
    <row r="297" spans="2:43" x14ac:dyDescent="0.35">
      <c r="B297" t="s">
        <v>6</v>
      </c>
      <c r="C297" s="2">
        <v>-172605134.11999995</v>
      </c>
      <c r="D297" s="2">
        <v>-8199500</v>
      </c>
      <c r="E297" s="2">
        <v>-2977713.6069999998</v>
      </c>
      <c r="F297" s="2">
        <v>-246330.59</v>
      </c>
      <c r="G297" s="2">
        <v>-184028678.31699994</v>
      </c>
      <c r="I297" t="s">
        <v>6</v>
      </c>
      <c r="J297" s="2">
        <v>-37149423</v>
      </c>
      <c r="K297" s="2">
        <v>-1894753</v>
      </c>
      <c r="L297" s="2">
        <v>-64409</v>
      </c>
      <c r="M297" s="2">
        <v>0</v>
      </c>
      <c r="N297" s="2">
        <v>-39108585</v>
      </c>
      <c r="P297" t="s">
        <v>6</v>
      </c>
      <c r="Q297" s="2">
        <v>-37180143.760000005</v>
      </c>
      <c r="R297" s="2">
        <v>-1668585</v>
      </c>
      <c r="S297" s="2">
        <v>-218978.75</v>
      </c>
      <c r="T297" s="2">
        <v>0</v>
      </c>
      <c r="U297" s="2">
        <v>-39067707.510000005</v>
      </c>
      <c r="W297" t="s">
        <v>6</v>
      </c>
      <c r="X297" s="2">
        <v>-74329566.760000005</v>
      </c>
      <c r="Y297" s="2">
        <v>-3563338</v>
      </c>
      <c r="Z297" s="2">
        <v>-283387.75</v>
      </c>
      <c r="AA297" s="2">
        <v>0</v>
      </c>
      <c r="AB297" s="2">
        <v>-78176292.510000005</v>
      </c>
      <c r="AD297" t="s">
        <v>6</v>
      </c>
      <c r="AE297" s="2">
        <v>-45885186.139999986</v>
      </c>
      <c r="AF297" s="2">
        <v>-2231275</v>
      </c>
      <c r="AG297" s="2">
        <v>-1515332.5869999998</v>
      </c>
      <c r="AH297" s="2">
        <v>0</v>
      </c>
      <c r="AI297" s="2">
        <v>-49631793.726999983</v>
      </c>
      <c r="AJ297" s="3">
        <v>-127808086.23699999</v>
      </c>
      <c r="AK297" t="s">
        <v>6</v>
      </c>
      <c r="AL297" s="2">
        <v>-52390381.219999954</v>
      </c>
      <c r="AM297" s="2">
        <v>-2404887</v>
      </c>
      <c r="AN297" s="2">
        <v>-1178993.27</v>
      </c>
      <c r="AO297" s="2">
        <v>-246330.59</v>
      </c>
      <c r="AP297" s="2">
        <v>-56220592.079999961</v>
      </c>
    </row>
    <row r="298" spans="2:43" x14ac:dyDescent="0.35">
      <c r="B298" s="11" t="s">
        <v>7</v>
      </c>
      <c r="C298" s="4">
        <v>447155388.67246002</v>
      </c>
      <c r="D298" s="4">
        <v>22753399</v>
      </c>
      <c r="E298" s="4">
        <v>20783350.25999999</v>
      </c>
      <c r="F298" s="4">
        <v>-12631565.160000004</v>
      </c>
      <c r="G298" s="4">
        <v>478060572.77245998</v>
      </c>
      <c r="I298" s="11" t="s">
        <v>7</v>
      </c>
      <c r="J298" s="4">
        <v>98461824.906300008</v>
      </c>
      <c r="K298" s="4">
        <v>13515053</v>
      </c>
      <c r="L298" s="4">
        <v>2799301</v>
      </c>
      <c r="M298" s="4">
        <v>0</v>
      </c>
      <c r="N298" s="4">
        <v>114776178.90630001</v>
      </c>
      <c r="P298" s="11" t="s">
        <v>7</v>
      </c>
      <c r="Q298" s="4">
        <v>100668935.72651975</v>
      </c>
      <c r="R298" s="4">
        <v>6917294</v>
      </c>
      <c r="S298" s="4">
        <v>5520572.5050000027</v>
      </c>
      <c r="T298" s="4">
        <v>-127443.30380000001</v>
      </c>
      <c r="U298" s="4">
        <v>112979358.92771976</v>
      </c>
      <c r="W298" s="11" t="s">
        <v>7</v>
      </c>
      <c r="X298" s="4">
        <v>199130760.63281971</v>
      </c>
      <c r="Y298" s="4">
        <v>20432347</v>
      </c>
      <c r="Z298" s="4">
        <v>8319873.5050000027</v>
      </c>
      <c r="AA298" s="4">
        <v>-127443.30380000001</v>
      </c>
      <c r="AB298" s="4">
        <v>227755537.83401972</v>
      </c>
      <c r="AD298" s="11" t="s">
        <v>7</v>
      </c>
      <c r="AE298" s="4">
        <v>102346439.72718245</v>
      </c>
      <c r="AF298" s="4">
        <v>3964263.2035119012</v>
      </c>
      <c r="AG298" s="4">
        <v>7729984.5809999947</v>
      </c>
      <c r="AH298" s="4">
        <v>127443.30380000001</v>
      </c>
      <c r="AI298" s="4">
        <v>114168130.81549434</v>
      </c>
      <c r="AJ298" s="3">
        <v>341923668.64951408</v>
      </c>
      <c r="AK298" s="11" t="s">
        <v>7</v>
      </c>
      <c r="AL298" s="4">
        <v>145678188.31245798</v>
      </c>
      <c r="AM298" s="4">
        <v>-1643211.2035119012</v>
      </c>
      <c r="AN298" s="4">
        <v>4733492.1739999969</v>
      </c>
      <c r="AO298" s="4">
        <v>-12631565.160000004</v>
      </c>
      <c r="AP298" s="4">
        <v>136136904.12294608</v>
      </c>
      <c r="AQ298" s="3"/>
    </row>
    <row r="299" spans="2:43" x14ac:dyDescent="0.35">
      <c r="B299" t="s">
        <v>8</v>
      </c>
      <c r="C299" s="2">
        <v>-5262092.8722834717</v>
      </c>
      <c r="D299" s="2">
        <v>-3825091.8747999994</v>
      </c>
      <c r="E299" s="2">
        <v>-4154270.0519999955</v>
      </c>
      <c r="F299" s="2">
        <v>-86.766891999990435</v>
      </c>
      <c r="G299" s="2">
        <v>-13241541.565975465</v>
      </c>
      <c r="I299" t="s">
        <v>8</v>
      </c>
      <c r="J299" s="2">
        <v>-2310005.3065832215</v>
      </c>
      <c r="K299" s="2">
        <v>-2616475.3605</v>
      </c>
      <c r="L299" s="2">
        <v>-559260.19999999984</v>
      </c>
      <c r="M299" s="2">
        <v>0</v>
      </c>
      <c r="N299" s="2">
        <v>-5485740.8670832217</v>
      </c>
      <c r="P299" t="s">
        <v>8</v>
      </c>
      <c r="Q299" s="2">
        <v>-1953528.8839809946</v>
      </c>
      <c r="R299" s="2">
        <v>-854168.04249999998</v>
      </c>
      <c r="S299" s="2">
        <v>-1103514.5009999997</v>
      </c>
      <c r="T299" s="2">
        <v>0</v>
      </c>
      <c r="U299" s="2">
        <v>-3911211.4274809943</v>
      </c>
      <c r="W299" t="s">
        <v>8</v>
      </c>
      <c r="X299" s="2">
        <v>-4263534.1905642161</v>
      </c>
      <c r="Y299" s="2">
        <v>-3470643.4029999999</v>
      </c>
      <c r="Z299" s="2">
        <v>-1662774.7009999994</v>
      </c>
      <c r="AA299" s="2">
        <v>0</v>
      </c>
      <c r="AB299" s="2">
        <v>-9396952.2945642155</v>
      </c>
      <c r="AD299" t="s">
        <v>8</v>
      </c>
      <c r="AE299" s="2">
        <v>-107310.72315898258</v>
      </c>
      <c r="AF299" s="2">
        <v>-536693.31289999979</v>
      </c>
      <c r="AG299" s="2">
        <v>-1545396.9161999985</v>
      </c>
      <c r="AH299" s="2">
        <v>0</v>
      </c>
      <c r="AI299" s="2">
        <v>-2189400.9522589808</v>
      </c>
      <c r="AJ299" s="3">
        <v>-11586353.246823195</v>
      </c>
      <c r="AK299" t="s">
        <v>8</v>
      </c>
      <c r="AL299" s="2">
        <v>-891247.95856027305</v>
      </c>
      <c r="AM299" s="2">
        <v>182244.84110000031</v>
      </c>
      <c r="AN299" s="2">
        <v>-946098.4347999976</v>
      </c>
      <c r="AO299" s="2">
        <v>-86.766891999990435</v>
      </c>
      <c r="AP299" s="2">
        <v>-1655188.3191522704</v>
      </c>
    </row>
    <row r="300" spans="2:43" x14ac:dyDescent="0.35">
      <c r="B300" s="11" t="s">
        <v>150</v>
      </c>
      <c r="C300" s="4">
        <v>441893295.80017656</v>
      </c>
      <c r="D300" s="4">
        <v>18928307.1252</v>
      </c>
      <c r="E300" s="4">
        <v>16629080.207999995</v>
      </c>
      <c r="F300" s="4">
        <v>-12631651.926892003</v>
      </c>
      <c r="G300" s="4">
        <v>464819031.2064845</v>
      </c>
      <c r="I300" s="11" t="s">
        <v>168</v>
      </c>
      <c r="J300" s="4">
        <v>96151819.599716783</v>
      </c>
      <c r="K300" s="4">
        <v>10898577.6395</v>
      </c>
      <c r="L300" s="4">
        <v>2240040.8000000003</v>
      </c>
      <c r="M300" s="4">
        <v>0</v>
      </c>
      <c r="N300" s="4">
        <v>109290438.03921677</v>
      </c>
      <c r="P300" s="11" t="s">
        <v>168</v>
      </c>
      <c r="Q300" s="4">
        <v>98715406.842538759</v>
      </c>
      <c r="R300" s="4">
        <v>6063125.9574999996</v>
      </c>
      <c r="S300" s="4">
        <v>4417058.0040000025</v>
      </c>
      <c r="T300" s="4">
        <v>-127443.30380000001</v>
      </c>
      <c r="U300" s="4">
        <v>109068147.50023876</v>
      </c>
      <c r="W300" s="11" t="s">
        <v>168</v>
      </c>
      <c r="X300" s="4">
        <v>194867226.4422555</v>
      </c>
      <c r="Y300" s="4">
        <v>16961703.596999999</v>
      </c>
      <c r="Z300" s="4">
        <v>6657098.8040000033</v>
      </c>
      <c r="AA300" s="4">
        <v>-127443.30380000001</v>
      </c>
      <c r="AB300" s="4">
        <v>218358585.5394555</v>
      </c>
      <c r="AD300" s="11" t="s">
        <v>9</v>
      </c>
      <c r="AE300" s="4">
        <v>102239129.00402349</v>
      </c>
      <c r="AF300" s="4">
        <v>3427569.8906119019</v>
      </c>
      <c r="AG300" s="4">
        <v>6184587.6647999957</v>
      </c>
      <c r="AH300" s="4">
        <v>127443.30380000001</v>
      </c>
      <c r="AI300" s="4">
        <v>111978729.8632354</v>
      </c>
      <c r="AJ300" s="3">
        <v>330337315.40269089</v>
      </c>
      <c r="AK300" s="11" t="s">
        <v>9</v>
      </c>
      <c r="AL300" s="4">
        <v>144786940.35389769</v>
      </c>
      <c r="AM300" s="4">
        <v>-1460966.3624119009</v>
      </c>
      <c r="AN300" s="4">
        <v>3787393.7391999993</v>
      </c>
      <c r="AO300" s="4">
        <v>-12631651.926892003</v>
      </c>
      <c r="AP300" s="4">
        <v>134481715.80379379</v>
      </c>
      <c r="AQ300" s="3"/>
    </row>
    <row r="301" spans="2:43" x14ac:dyDescent="0.35">
      <c r="C301" s="3">
        <v>0</v>
      </c>
      <c r="D301" s="3">
        <v>0</v>
      </c>
      <c r="E301" s="3">
        <v>0</v>
      </c>
      <c r="F301" s="3">
        <v>0</v>
      </c>
      <c r="G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X301" s="3">
        <v>0</v>
      </c>
      <c r="Y301" s="3">
        <v>0</v>
      </c>
      <c r="Z301" s="3">
        <v>0</v>
      </c>
      <c r="AA301" s="3">
        <v>0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L301" s="3">
        <v>0</v>
      </c>
      <c r="AM301" s="3">
        <v>0</v>
      </c>
      <c r="AN301" s="3">
        <v>0</v>
      </c>
      <c r="AO301" s="3">
        <v>1.3096723705530167E-10</v>
      </c>
      <c r="AP301" s="3">
        <v>218358585.53945529</v>
      </c>
    </row>
    <row r="304" spans="2:43" ht="18.5" x14ac:dyDescent="0.35">
      <c r="B304" s="267" t="s">
        <v>174</v>
      </c>
      <c r="C304" s="267"/>
      <c r="D304" s="267"/>
      <c r="E304" s="267"/>
      <c r="F304" s="267"/>
      <c r="G304" s="267"/>
      <c r="I304" s="267" t="s">
        <v>171</v>
      </c>
      <c r="J304" s="267"/>
      <c r="K304" s="267"/>
      <c r="L304" s="267"/>
      <c r="M304" s="267"/>
      <c r="N304" s="267"/>
      <c r="P304" s="267" t="s">
        <v>180</v>
      </c>
      <c r="Q304" s="267"/>
      <c r="R304" s="267"/>
      <c r="S304" s="267"/>
      <c r="T304" s="267"/>
      <c r="U304" s="267"/>
      <c r="W304" s="267" t="s">
        <v>185</v>
      </c>
      <c r="X304" s="267"/>
      <c r="Y304" s="267"/>
      <c r="Z304" s="267"/>
      <c r="AA304" s="267"/>
      <c r="AB304" s="267"/>
      <c r="AD304" s="267" t="s">
        <v>190</v>
      </c>
      <c r="AE304" s="267"/>
      <c r="AF304" s="267"/>
      <c r="AG304" s="267"/>
      <c r="AH304" s="267"/>
      <c r="AI304" s="267"/>
      <c r="AK304" s="22" t="s">
        <v>215</v>
      </c>
      <c r="AL304" s="22"/>
      <c r="AM304" s="22"/>
      <c r="AN304" s="22"/>
      <c r="AO304" s="22"/>
      <c r="AP304" s="22"/>
    </row>
    <row r="305" spans="2:42" ht="15.5" x14ac:dyDescent="0.35">
      <c r="B305" s="8"/>
      <c r="C305" s="8" t="s">
        <v>10</v>
      </c>
      <c r="D305" s="8" t="s">
        <v>69</v>
      </c>
      <c r="E305" s="8" t="s">
        <v>70</v>
      </c>
      <c r="F305" s="8" t="s">
        <v>44</v>
      </c>
      <c r="G305" s="9" t="s">
        <v>45</v>
      </c>
      <c r="I305" s="8"/>
      <c r="J305" s="8" t="s">
        <v>10</v>
      </c>
      <c r="K305" s="8" t="s">
        <v>69</v>
      </c>
      <c r="L305" s="8" t="s">
        <v>70</v>
      </c>
      <c r="M305" s="8" t="s">
        <v>44</v>
      </c>
      <c r="N305" s="9" t="s">
        <v>45</v>
      </c>
      <c r="P305" s="8"/>
      <c r="Q305" s="8" t="s">
        <v>10</v>
      </c>
      <c r="R305" s="8" t="s">
        <v>69</v>
      </c>
      <c r="S305" s="8" t="s">
        <v>70</v>
      </c>
      <c r="T305" s="8" t="s">
        <v>44</v>
      </c>
      <c r="U305" s="9" t="s">
        <v>45</v>
      </c>
      <c r="W305" s="8"/>
      <c r="X305" s="8" t="s">
        <v>10</v>
      </c>
      <c r="Y305" s="8" t="s">
        <v>69</v>
      </c>
      <c r="Z305" s="8" t="s">
        <v>70</v>
      </c>
      <c r="AA305" s="8" t="s">
        <v>44</v>
      </c>
      <c r="AB305" s="9" t="s">
        <v>45</v>
      </c>
      <c r="AD305" s="8"/>
      <c r="AE305" s="8" t="s">
        <v>10</v>
      </c>
      <c r="AF305" s="8" t="s">
        <v>69</v>
      </c>
      <c r="AG305" s="8" t="s">
        <v>70</v>
      </c>
      <c r="AH305" s="8" t="s">
        <v>44</v>
      </c>
      <c r="AI305" s="9" t="s">
        <v>45</v>
      </c>
      <c r="AK305" s="24"/>
      <c r="AL305" s="24" t="s">
        <v>10</v>
      </c>
      <c r="AM305" s="24" t="s">
        <v>69</v>
      </c>
      <c r="AN305" s="24" t="s">
        <v>70</v>
      </c>
      <c r="AO305" s="24" t="s">
        <v>44</v>
      </c>
      <c r="AP305" s="9" t="s">
        <v>45</v>
      </c>
    </row>
    <row r="306" spans="2:42" x14ac:dyDescent="0.35">
      <c r="B306" t="s">
        <v>88</v>
      </c>
      <c r="C306" s="2">
        <v>767103655.47000003</v>
      </c>
      <c r="D306" s="2">
        <v>0</v>
      </c>
      <c r="E306" s="2">
        <v>0</v>
      </c>
      <c r="F306" s="2">
        <v>0</v>
      </c>
      <c r="G306" s="2">
        <v>767103655.47000003</v>
      </c>
      <c r="I306" t="s">
        <v>88</v>
      </c>
      <c r="J306" s="2">
        <v>182082816.40000001</v>
      </c>
      <c r="K306" s="2">
        <v>0</v>
      </c>
      <c r="L306" s="2">
        <v>0</v>
      </c>
      <c r="M306" s="2">
        <v>0</v>
      </c>
      <c r="N306" s="2">
        <v>182082816.40000001</v>
      </c>
      <c r="P306" t="s">
        <v>88</v>
      </c>
      <c r="Q306" s="2">
        <v>167409989.76999995</v>
      </c>
      <c r="R306" s="2">
        <v>0</v>
      </c>
      <c r="S306" s="2">
        <v>0</v>
      </c>
      <c r="T306" s="2">
        <v>0</v>
      </c>
      <c r="U306" s="2">
        <v>167409989.76999995</v>
      </c>
      <c r="W306" t="s">
        <v>88</v>
      </c>
      <c r="X306" s="2">
        <v>349492806.16999996</v>
      </c>
      <c r="Y306" s="2">
        <v>0</v>
      </c>
      <c r="Z306" s="2">
        <v>0</v>
      </c>
      <c r="AA306" s="2">
        <v>0</v>
      </c>
      <c r="AB306" s="2">
        <v>349492806.16999996</v>
      </c>
      <c r="AD306" t="s">
        <v>88</v>
      </c>
      <c r="AE306" s="2">
        <v>123552396.75</v>
      </c>
      <c r="AF306" s="2">
        <v>0</v>
      </c>
      <c r="AG306" s="2">
        <v>0</v>
      </c>
      <c r="AH306" s="2">
        <v>0</v>
      </c>
      <c r="AI306" s="2">
        <v>123552396.75</v>
      </c>
      <c r="AJ306" s="3">
        <v>473045202.91999996</v>
      </c>
      <c r="AK306" t="s">
        <v>88</v>
      </c>
      <c r="AL306" s="2">
        <v>294058452.55000007</v>
      </c>
      <c r="AM306" s="2">
        <v>0</v>
      </c>
      <c r="AN306" s="2">
        <v>0</v>
      </c>
      <c r="AO306" s="2">
        <v>0</v>
      </c>
      <c r="AP306" s="2">
        <v>294058452.55000007</v>
      </c>
    </row>
    <row r="307" spans="2:42" x14ac:dyDescent="0.35">
      <c r="B307" t="s">
        <v>19</v>
      </c>
      <c r="C307" s="2">
        <v>199247953.04187995</v>
      </c>
      <c r="D307" s="2">
        <v>0</v>
      </c>
      <c r="E307" s="2">
        <v>0</v>
      </c>
      <c r="F307" s="2">
        <v>0</v>
      </c>
      <c r="G307" s="2">
        <v>199247953.04187995</v>
      </c>
      <c r="I307" t="s">
        <v>19</v>
      </c>
      <c r="J307" s="2">
        <v>50133105.31662</v>
      </c>
      <c r="K307" s="2">
        <v>0</v>
      </c>
      <c r="L307" s="2">
        <v>0</v>
      </c>
      <c r="M307" s="2">
        <v>0</v>
      </c>
      <c r="N307" s="2">
        <v>50133105.31662</v>
      </c>
      <c r="P307" t="s">
        <v>19</v>
      </c>
      <c r="Q307" s="2">
        <v>55676635.70849999</v>
      </c>
      <c r="R307" s="2">
        <v>0</v>
      </c>
      <c r="S307" s="2">
        <v>0</v>
      </c>
      <c r="T307" s="2">
        <v>0</v>
      </c>
      <c r="U307" s="2">
        <v>55676635.70849999</v>
      </c>
      <c r="W307" t="s">
        <v>19</v>
      </c>
      <c r="X307" s="2">
        <v>105809741.02511999</v>
      </c>
      <c r="Y307" s="2">
        <v>0</v>
      </c>
      <c r="Z307" s="2">
        <v>0</v>
      </c>
      <c r="AA307" s="2">
        <v>0</v>
      </c>
      <c r="AB307" s="2">
        <v>105809741.02511999</v>
      </c>
      <c r="AD307" t="s">
        <v>19</v>
      </c>
      <c r="AE307" s="2">
        <v>47180521.186420023</v>
      </c>
      <c r="AF307" s="2">
        <v>0</v>
      </c>
      <c r="AG307" s="2">
        <v>0</v>
      </c>
      <c r="AH307" s="2">
        <v>0</v>
      </c>
      <c r="AI307" s="2">
        <v>47180521.186420023</v>
      </c>
      <c r="AJ307" s="3">
        <v>152990262.21154001</v>
      </c>
      <c r="AK307" t="s">
        <v>19</v>
      </c>
      <c r="AL307" s="2">
        <v>46257690.830339938</v>
      </c>
      <c r="AM307" s="2">
        <v>0</v>
      </c>
      <c r="AN307" s="2">
        <v>0</v>
      </c>
      <c r="AO307" s="2">
        <v>0</v>
      </c>
      <c r="AP307" s="2">
        <v>46257690.830339938</v>
      </c>
    </row>
    <row r="308" spans="2:42" x14ac:dyDescent="0.35">
      <c r="B308" t="s">
        <v>89</v>
      </c>
      <c r="C308" s="2">
        <v>-16758973.619999971</v>
      </c>
      <c r="D308" s="2">
        <v>0</v>
      </c>
      <c r="E308" s="2">
        <v>0</v>
      </c>
      <c r="F308" s="2">
        <v>0</v>
      </c>
      <c r="G308" s="2">
        <v>-16758973.619999971</v>
      </c>
      <c r="I308" t="s">
        <v>89</v>
      </c>
      <c r="J308" s="2">
        <v>-7345257.7100000223</v>
      </c>
      <c r="K308" s="2">
        <v>0</v>
      </c>
      <c r="L308" s="2">
        <v>0</v>
      </c>
      <c r="M308" s="2">
        <v>0</v>
      </c>
      <c r="N308" s="2">
        <v>-7345257.7100000223</v>
      </c>
      <c r="P308" t="s">
        <v>89</v>
      </c>
      <c r="Q308" s="2">
        <v>-2877250.9200000009</v>
      </c>
      <c r="R308" s="2">
        <v>0</v>
      </c>
      <c r="S308" s="2">
        <v>0</v>
      </c>
      <c r="T308" s="2">
        <v>0</v>
      </c>
      <c r="U308" s="2">
        <v>-2877250.9200000009</v>
      </c>
      <c r="W308" t="s">
        <v>89</v>
      </c>
      <c r="X308" s="2">
        <v>-10222508.630000023</v>
      </c>
      <c r="Y308" s="2">
        <v>0</v>
      </c>
      <c r="Z308" s="2">
        <v>0</v>
      </c>
      <c r="AA308" s="2">
        <v>0</v>
      </c>
      <c r="AB308" s="2">
        <v>-10222508.630000023</v>
      </c>
      <c r="AD308" t="s">
        <v>89</v>
      </c>
      <c r="AE308" s="2">
        <v>-4215883.8700000178</v>
      </c>
      <c r="AF308" s="2">
        <v>0</v>
      </c>
      <c r="AG308" s="2">
        <v>0</v>
      </c>
      <c r="AH308" s="2">
        <v>0</v>
      </c>
      <c r="AI308" s="2">
        <v>-4215883.8700000178</v>
      </c>
      <c r="AJ308" s="3">
        <v>-14438392.500000041</v>
      </c>
      <c r="AK308" t="s">
        <v>89</v>
      </c>
      <c r="AL308" s="2">
        <v>-2320581.1199999303</v>
      </c>
      <c r="AM308" s="2">
        <v>0</v>
      </c>
      <c r="AN308" s="2">
        <v>0</v>
      </c>
      <c r="AO308" s="2">
        <v>0</v>
      </c>
      <c r="AP308" s="2">
        <v>-2320581.1199999303</v>
      </c>
    </row>
    <row r="309" spans="2:42" x14ac:dyDescent="0.35">
      <c r="B309" t="s">
        <v>90</v>
      </c>
      <c r="C309" s="2">
        <v>-152474009.63</v>
      </c>
      <c r="D309" s="2">
        <v>0</v>
      </c>
      <c r="E309" s="2">
        <v>0</v>
      </c>
      <c r="F309" s="2">
        <v>0</v>
      </c>
      <c r="G309" s="2">
        <v>-152474009.63</v>
      </c>
      <c r="I309" t="s">
        <v>90</v>
      </c>
      <c r="J309" s="2">
        <v>-20285281.68</v>
      </c>
      <c r="K309" s="2">
        <v>0</v>
      </c>
      <c r="L309" s="2">
        <v>0</v>
      </c>
      <c r="M309" s="2">
        <v>0</v>
      </c>
      <c r="N309" s="2">
        <v>-20285281.68</v>
      </c>
      <c r="P309" t="s">
        <v>90</v>
      </c>
      <c r="Q309" s="2">
        <v>-30694886.219999999</v>
      </c>
      <c r="R309" s="2">
        <v>0</v>
      </c>
      <c r="S309" s="2">
        <v>0</v>
      </c>
      <c r="T309" s="2">
        <v>0</v>
      </c>
      <c r="U309" s="2">
        <v>-30694886.219999999</v>
      </c>
      <c r="W309" t="s">
        <v>90</v>
      </c>
      <c r="X309" s="2">
        <v>-50980167.899999999</v>
      </c>
      <c r="Y309" s="2">
        <v>0</v>
      </c>
      <c r="Z309" s="2">
        <v>0</v>
      </c>
      <c r="AA309" s="2">
        <v>0</v>
      </c>
      <c r="AB309" s="2">
        <v>-50980167.899999999</v>
      </c>
      <c r="AD309" t="s">
        <v>90</v>
      </c>
      <c r="AE309" s="2">
        <v>-46771097.989999987</v>
      </c>
      <c r="AF309" s="2">
        <v>0</v>
      </c>
      <c r="AG309" s="2">
        <v>0</v>
      </c>
      <c r="AH309" s="2">
        <v>0</v>
      </c>
      <c r="AI309" s="2">
        <v>-46771097.989999987</v>
      </c>
      <c r="AJ309" s="3">
        <v>-97751265.889999986</v>
      </c>
      <c r="AK309" t="s">
        <v>90</v>
      </c>
      <c r="AL309" s="2">
        <v>-54722743.740000017</v>
      </c>
      <c r="AM309" s="2">
        <v>0</v>
      </c>
      <c r="AN309" s="2">
        <v>0</v>
      </c>
      <c r="AO309" s="2">
        <v>0</v>
      </c>
      <c r="AP309" s="2">
        <v>-54722743.740000017</v>
      </c>
    </row>
    <row r="310" spans="2:42" x14ac:dyDescent="0.35">
      <c r="B310" s="19" t="s">
        <v>18</v>
      </c>
      <c r="C310" s="20">
        <v>797118625.26187992</v>
      </c>
      <c r="D310" s="20">
        <v>0</v>
      </c>
      <c r="E310" s="20">
        <v>0</v>
      </c>
      <c r="F310" s="20">
        <v>0</v>
      </c>
      <c r="G310" s="20">
        <v>797118625.26187992</v>
      </c>
      <c r="I310" s="19" t="s">
        <v>18</v>
      </c>
      <c r="J310" s="20">
        <v>204585382.32661998</v>
      </c>
      <c r="K310" s="20">
        <v>0</v>
      </c>
      <c r="L310" s="20">
        <v>0</v>
      </c>
      <c r="M310" s="20">
        <v>0</v>
      </c>
      <c r="N310" s="20">
        <v>204585382.32661998</v>
      </c>
      <c r="P310" s="19" t="s">
        <v>18</v>
      </c>
      <c r="Q310" s="20">
        <v>189514488.33849996</v>
      </c>
      <c r="R310" s="20">
        <v>0</v>
      </c>
      <c r="S310" s="20">
        <v>0</v>
      </c>
      <c r="T310" s="20">
        <v>0</v>
      </c>
      <c r="U310" s="20">
        <v>189514488.33849996</v>
      </c>
      <c r="W310" s="19" t="s">
        <v>18</v>
      </c>
      <c r="X310" s="20">
        <v>394099870.66512001</v>
      </c>
      <c r="Y310" s="20">
        <v>0</v>
      </c>
      <c r="Z310" s="20">
        <v>0</v>
      </c>
      <c r="AA310" s="20">
        <v>0</v>
      </c>
      <c r="AB310" s="20">
        <v>394099870.66512001</v>
      </c>
      <c r="AD310" s="19" t="s">
        <v>18</v>
      </c>
      <c r="AE310" s="20">
        <v>119745936.07642004</v>
      </c>
      <c r="AF310" s="20">
        <v>0</v>
      </c>
      <c r="AG310" s="20">
        <v>0</v>
      </c>
      <c r="AH310" s="20">
        <v>0</v>
      </c>
      <c r="AI310" s="20">
        <v>119745936.07642004</v>
      </c>
      <c r="AJ310" s="3">
        <v>513845806.74154007</v>
      </c>
      <c r="AK310" s="19" t="s">
        <v>18</v>
      </c>
      <c r="AL310" s="20">
        <v>283272818.52034003</v>
      </c>
      <c r="AM310" s="20">
        <v>0</v>
      </c>
      <c r="AN310" s="20">
        <v>0</v>
      </c>
      <c r="AO310" s="20">
        <v>0</v>
      </c>
      <c r="AP310" s="20">
        <v>283272818.52034003</v>
      </c>
    </row>
    <row r="311" spans="2:42" x14ac:dyDescent="0.35">
      <c r="C311" s="2"/>
      <c r="D311" s="2"/>
      <c r="E311" s="2"/>
      <c r="F311" s="2"/>
      <c r="G311" s="2"/>
      <c r="J311" s="2"/>
      <c r="K311" s="2"/>
      <c r="L311" s="2"/>
      <c r="M311" s="2"/>
      <c r="N311" s="2"/>
      <c r="Q311" s="2"/>
      <c r="R311" s="2"/>
      <c r="S311" s="2"/>
      <c r="T311" s="2"/>
      <c r="U311" s="2"/>
      <c r="X311" s="2"/>
      <c r="Y311" s="2"/>
      <c r="Z311" s="2"/>
      <c r="AA311" s="2"/>
      <c r="AB311" s="2"/>
      <c r="AE311" s="2"/>
      <c r="AF311" s="2"/>
      <c r="AG311" s="2"/>
      <c r="AH311" s="2"/>
      <c r="AI311" s="2"/>
      <c r="AJ311" s="3">
        <v>0</v>
      </c>
      <c r="AL311" s="2"/>
      <c r="AM311" s="2"/>
      <c r="AN311" s="2"/>
      <c r="AO311" s="2"/>
      <c r="AP311" s="2"/>
    </row>
    <row r="312" spans="2:42" x14ac:dyDescent="0.35">
      <c r="C312" s="2"/>
      <c r="D312" s="2"/>
      <c r="E312" s="2"/>
      <c r="F312" s="2"/>
      <c r="G312" s="2"/>
      <c r="J312" s="2"/>
      <c r="K312" s="2"/>
      <c r="L312" s="2"/>
      <c r="M312" s="2"/>
      <c r="N312" s="2"/>
      <c r="Q312" s="2"/>
      <c r="R312" s="2"/>
      <c r="S312" s="2"/>
      <c r="T312" s="2"/>
      <c r="U312" s="2"/>
      <c r="X312" s="2"/>
      <c r="Y312" s="2"/>
      <c r="Z312" s="2"/>
      <c r="AA312" s="2"/>
      <c r="AB312" s="2"/>
      <c r="AE312" s="2"/>
      <c r="AF312" s="2"/>
      <c r="AG312" s="2"/>
      <c r="AH312" s="2"/>
      <c r="AI312" s="2"/>
      <c r="AJ312" s="3">
        <v>0</v>
      </c>
      <c r="AL312" s="2"/>
      <c r="AM312" s="2"/>
      <c r="AN312" s="2"/>
      <c r="AO312" s="2"/>
      <c r="AP312" s="2"/>
    </row>
    <row r="313" spans="2:42" x14ac:dyDescent="0.35">
      <c r="B313" t="s">
        <v>12</v>
      </c>
      <c r="C313" s="2">
        <v>801931534.03999972</v>
      </c>
      <c r="D313" s="2">
        <v>0</v>
      </c>
      <c r="E313" s="2">
        <v>0</v>
      </c>
      <c r="F313" s="2">
        <v>0</v>
      </c>
      <c r="G313" s="2">
        <v>801931534.03999972</v>
      </c>
      <c r="I313" t="s">
        <v>12</v>
      </c>
      <c r="J313" s="2">
        <v>138049549.44000003</v>
      </c>
      <c r="K313" s="2">
        <v>0</v>
      </c>
      <c r="L313" s="2">
        <v>0</v>
      </c>
      <c r="M313" s="2">
        <v>0</v>
      </c>
      <c r="N313" s="2">
        <v>138049549.44000003</v>
      </c>
      <c r="P313" t="s">
        <v>12</v>
      </c>
      <c r="Q313" s="2">
        <v>175285298.80999997</v>
      </c>
      <c r="R313" s="2">
        <v>0</v>
      </c>
      <c r="S313" s="2">
        <v>0</v>
      </c>
      <c r="T313" s="2">
        <v>0</v>
      </c>
      <c r="U313" s="2">
        <v>175285298.80999997</v>
      </c>
      <c r="W313" t="s">
        <v>12</v>
      </c>
      <c r="X313" s="2">
        <v>313334848.25</v>
      </c>
      <c r="Y313" s="2">
        <v>0</v>
      </c>
      <c r="Z313" s="2">
        <v>0</v>
      </c>
      <c r="AA313" s="2">
        <v>0</v>
      </c>
      <c r="AB313" s="2">
        <v>313334848.25</v>
      </c>
      <c r="AD313" t="s">
        <v>12</v>
      </c>
      <c r="AE313" s="2">
        <v>240304432.48000002</v>
      </c>
      <c r="AF313" s="2">
        <v>0</v>
      </c>
      <c r="AG313" s="2">
        <v>0</v>
      </c>
      <c r="AH313" s="2">
        <v>0</v>
      </c>
      <c r="AI313" s="2">
        <v>240304432.48000002</v>
      </c>
      <c r="AJ313" s="3">
        <v>553639280.73000002</v>
      </c>
      <c r="AK313" t="s">
        <v>12</v>
      </c>
      <c r="AL313" s="2">
        <v>248292253.3099997</v>
      </c>
      <c r="AM313" s="2">
        <v>0</v>
      </c>
      <c r="AN313" s="2">
        <v>0</v>
      </c>
      <c r="AO313" s="2">
        <v>0</v>
      </c>
      <c r="AP313" s="2">
        <v>248292253.3099997</v>
      </c>
    </row>
    <row r="314" spans="2:42" x14ac:dyDescent="0.35">
      <c r="B314" t="s">
        <v>3</v>
      </c>
      <c r="C314" s="2">
        <v>-395099128.89999992</v>
      </c>
      <c r="D314" s="2">
        <v>0</v>
      </c>
      <c r="E314" s="2">
        <v>0</v>
      </c>
      <c r="F314" s="2">
        <v>-53041.369999999995</v>
      </c>
      <c r="G314" s="2">
        <v>-395152170.26999992</v>
      </c>
      <c r="I314" t="s">
        <v>3</v>
      </c>
      <c r="J314" s="2">
        <v>-59040067.780000001</v>
      </c>
      <c r="K314" s="2">
        <v>0</v>
      </c>
      <c r="L314" s="2">
        <v>0</v>
      </c>
      <c r="M314" s="2">
        <v>-4290.9800000000005</v>
      </c>
      <c r="N314" s="2">
        <v>-59044358.759999998</v>
      </c>
      <c r="P314" t="s">
        <v>3</v>
      </c>
      <c r="Q314" s="2">
        <v>-85424836.060000002</v>
      </c>
      <c r="R314" s="2">
        <v>0</v>
      </c>
      <c r="S314" s="2">
        <v>0</v>
      </c>
      <c r="T314" s="2">
        <v>-1994.8599999999997</v>
      </c>
      <c r="U314" s="2">
        <v>-85426830.920000002</v>
      </c>
      <c r="W314" t="s">
        <v>3</v>
      </c>
      <c r="X314" s="2">
        <v>-144464903.84</v>
      </c>
      <c r="Y314" s="2">
        <v>0</v>
      </c>
      <c r="Z314" s="2">
        <v>0</v>
      </c>
      <c r="AA314" s="2">
        <v>-6285.84</v>
      </c>
      <c r="AB314" s="2">
        <v>-144471189.68000001</v>
      </c>
      <c r="AD314" t="s">
        <v>3</v>
      </c>
      <c r="AE314" s="2">
        <v>-107297699.32999998</v>
      </c>
      <c r="AF314" s="2">
        <v>0</v>
      </c>
      <c r="AG314" s="2">
        <v>0</v>
      </c>
      <c r="AH314" s="2">
        <v>-21651.81</v>
      </c>
      <c r="AI314" s="2">
        <v>-107319351.13999999</v>
      </c>
      <c r="AJ314" s="3">
        <v>-251790540.81999999</v>
      </c>
      <c r="AK314" t="s">
        <v>3</v>
      </c>
      <c r="AL314" s="2">
        <v>-143336525.72999993</v>
      </c>
      <c r="AM314" s="2">
        <v>0</v>
      </c>
      <c r="AN314" s="2">
        <v>0</v>
      </c>
      <c r="AO314" s="2">
        <v>-25103.719999999994</v>
      </c>
      <c r="AP314" s="2">
        <v>-143361629.44999993</v>
      </c>
    </row>
    <row r="315" spans="2:42" x14ac:dyDescent="0.35">
      <c r="B315" t="s">
        <v>91</v>
      </c>
      <c r="C315" s="2">
        <v>90530378</v>
      </c>
      <c r="D315" s="2">
        <v>0</v>
      </c>
      <c r="E315" s="2">
        <v>0</v>
      </c>
      <c r="F315" s="2">
        <v>509730.72000000003</v>
      </c>
      <c r="G315" s="2">
        <v>91040108.719999999</v>
      </c>
      <c r="I315" t="s">
        <v>91</v>
      </c>
      <c r="J315" s="2">
        <v>31733521.759999998</v>
      </c>
      <c r="K315" s="2">
        <v>0</v>
      </c>
      <c r="L315" s="2">
        <v>0</v>
      </c>
      <c r="M315" s="2">
        <v>420320.46</v>
      </c>
      <c r="N315" s="2">
        <v>32153842.219999999</v>
      </c>
      <c r="P315" t="s">
        <v>91</v>
      </c>
      <c r="Q315" s="2">
        <v>19994617.079999998</v>
      </c>
      <c r="R315" s="2">
        <v>0</v>
      </c>
      <c r="S315" s="2">
        <v>0</v>
      </c>
      <c r="T315" s="2">
        <v>40825.309999999939</v>
      </c>
      <c r="U315" s="2">
        <v>20035442.389999997</v>
      </c>
      <c r="W315" t="s">
        <v>91</v>
      </c>
      <c r="X315" s="2">
        <v>51728138.839999996</v>
      </c>
      <c r="Y315" s="2">
        <v>0</v>
      </c>
      <c r="Z315" s="2">
        <v>0</v>
      </c>
      <c r="AA315" s="2">
        <v>461145.76999999996</v>
      </c>
      <c r="AB315" s="2">
        <v>52189284.609999999</v>
      </c>
      <c r="AD315" t="s">
        <v>91</v>
      </c>
      <c r="AE315" s="2">
        <v>15123157.960000016</v>
      </c>
      <c r="AF315" s="2">
        <v>0</v>
      </c>
      <c r="AG315" s="2">
        <v>0</v>
      </c>
      <c r="AH315" s="2">
        <v>34213.64000000013</v>
      </c>
      <c r="AI315" s="2">
        <v>15157371.600000016</v>
      </c>
      <c r="AJ315" s="3">
        <v>67346656.210000008</v>
      </c>
      <c r="AK315" t="s">
        <v>91</v>
      </c>
      <c r="AL315" s="2">
        <v>23679081.199999996</v>
      </c>
      <c r="AM315" s="2">
        <v>0</v>
      </c>
      <c r="AN315" s="2">
        <v>0</v>
      </c>
      <c r="AO315" s="2">
        <v>14371.309999999939</v>
      </c>
      <c r="AP315" s="2">
        <v>23693452.509999994</v>
      </c>
    </row>
    <row r="316" spans="2:42" x14ac:dyDescent="0.35">
      <c r="B316" t="s">
        <v>13</v>
      </c>
      <c r="C316" s="2">
        <v>-10148613.370000001</v>
      </c>
      <c r="D316" s="2">
        <v>0</v>
      </c>
      <c r="E316" s="2">
        <v>0</v>
      </c>
      <c r="F316" s="2">
        <v>0</v>
      </c>
      <c r="G316" s="2">
        <v>-10148613.370000001</v>
      </c>
      <c r="I316" t="s">
        <v>13</v>
      </c>
      <c r="J316" s="2">
        <v>-1598083.3000000003</v>
      </c>
      <c r="K316" s="2">
        <v>0</v>
      </c>
      <c r="L316" s="2">
        <v>0</v>
      </c>
      <c r="M316" s="2">
        <v>0</v>
      </c>
      <c r="N316" s="2">
        <v>-1598083.3000000003</v>
      </c>
      <c r="P316" t="s">
        <v>13</v>
      </c>
      <c r="Q316" s="2">
        <v>-2324547.0499999998</v>
      </c>
      <c r="R316" s="2">
        <v>0</v>
      </c>
      <c r="S316" s="2">
        <v>0</v>
      </c>
      <c r="T316" s="2">
        <v>0</v>
      </c>
      <c r="U316" s="2">
        <v>-2324547.0499999998</v>
      </c>
      <c r="W316" t="s">
        <v>13</v>
      </c>
      <c r="X316" s="2">
        <v>-3922630.35</v>
      </c>
      <c r="Y316" s="2">
        <v>0</v>
      </c>
      <c r="Z316" s="2">
        <v>0</v>
      </c>
      <c r="AA316" s="2">
        <v>0</v>
      </c>
      <c r="AB316" s="2">
        <v>-3922630.35</v>
      </c>
      <c r="AD316" t="s">
        <v>13</v>
      </c>
      <c r="AE316" s="2">
        <v>-2816015.7700000019</v>
      </c>
      <c r="AF316" s="2">
        <v>0</v>
      </c>
      <c r="AG316" s="2">
        <v>0</v>
      </c>
      <c r="AH316" s="2">
        <v>0</v>
      </c>
      <c r="AI316" s="2">
        <v>-2816015.7700000019</v>
      </c>
      <c r="AJ316" s="3">
        <v>-6738646.120000002</v>
      </c>
      <c r="AK316" t="s">
        <v>13</v>
      </c>
      <c r="AL316" s="2">
        <v>-3409967.2499999995</v>
      </c>
      <c r="AM316" s="2">
        <v>0</v>
      </c>
      <c r="AN316" s="2">
        <v>0</v>
      </c>
      <c r="AO316" s="2">
        <v>0</v>
      </c>
      <c r="AP316" s="2">
        <v>-3409967.2499999995</v>
      </c>
    </row>
    <row r="317" spans="2:42" x14ac:dyDescent="0.35">
      <c r="B317" s="19" t="s">
        <v>14</v>
      </c>
      <c r="C317" s="20">
        <v>487214169.7699998</v>
      </c>
      <c r="D317" s="20">
        <v>0</v>
      </c>
      <c r="E317" s="20">
        <v>0</v>
      </c>
      <c r="F317" s="20">
        <v>456689.35000000003</v>
      </c>
      <c r="G317" s="20">
        <v>487670859.11999977</v>
      </c>
      <c r="I317" s="19" t="s">
        <v>14</v>
      </c>
      <c r="J317" s="20">
        <v>109144920.12000002</v>
      </c>
      <c r="K317" s="20">
        <v>0</v>
      </c>
      <c r="L317" s="20">
        <v>0</v>
      </c>
      <c r="M317" s="20">
        <v>416029.48000000004</v>
      </c>
      <c r="N317" s="20">
        <v>109560949.60000004</v>
      </c>
      <c r="P317" s="19" t="s">
        <v>14</v>
      </c>
      <c r="Q317" s="20">
        <v>107530532.77999997</v>
      </c>
      <c r="R317" s="20">
        <v>0</v>
      </c>
      <c r="S317" s="20">
        <v>0</v>
      </c>
      <c r="T317" s="20">
        <v>38830.449999999939</v>
      </c>
      <c r="U317" s="20">
        <v>107569363.22999997</v>
      </c>
      <c r="W317" s="19" t="s">
        <v>14</v>
      </c>
      <c r="X317" s="20">
        <v>216675452.90000001</v>
      </c>
      <c r="Y317" s="20">
        <v>0</v>
      </c>
      <c r="Z317" s="20">
        <v>0</v>
      </c>
      <c r="AA317" s="20">
        <v>454859.92999999993</v>
      </c>
      <c r="AB317" s="20">
        <v>217130312.83000001</v>
      </c>
      <c r="AD317" s="19" t="s">
        <v>14</v>
      </c>
      <c r="AE317" s="20">
        <v>145313875.34000003</v>
      </c>
      <c r="AF317" s="20">
        <v>0</v>
      </c>
      <c r="AG317" s="20">
        <v>0</v>
      </c>
      <c r="AH317" s="20">
        <v>12561.830000000129</v>
      </c>
      <c r="AI317" s="20">
        <v>145326437.17000005</v>
      </c>
      <c r="AJ317" s="3">
        <v>362456750.00000006</v>
      </c>
      <c r="AK317" s="19" t="s">
        <v>14</v>
      </c>
      <c r="AL317" s="20">
        <v>125224841.52999976</v>
      </c>
      <c r="AM317" s="20">
        <v>0</v>
      </c>
      <c r="AN317" s="20">
        <v>0</v>
      </c>
      <c r="AO317" s="20">
        <v>-10732.410000000054</v>
      </c>
      <c r="AP317" s="20">
        <v>125214109.11999977</v>
      </c>
    </row>
    <row r="318" spans="2:42" x14ac:dyDescent="0.35">
      <c r="C318" s="2"/>
      <c r="D318" s="2"/>
      <c r="E318" s="2"/>
      <c r="F318" s="2"/>
      <c r="G318" s="2"/>
      <c r="J318" s="2"/>
      <c r="K318" s="2"/>
      <c r="L318" s="2"/>
      <c r="M318" s="2"/>
      <c r="N318" s="2"/>
      <c r="Q318" s="2"/>
      <c r="R318" s="2"/>
      <c r="S318" s="2"/>
      <c r="T318" s="2"/>
      <c r="U318" s="2"/>
      <c r="X318" s="2"/>
      <c r="Y318" s="2"/>
      <c r="Z318" s="2"/>
      <c r="AA318" s="2"/>
      <c r="AB318" s="2"/>
      <c r="AE318" s="2"/>
      <c r="AF318" s="2"/>
      <c r="AG318" s="2"/>
      <c r="AH318" s="2"/>
      <c r="AI318" s="2"/>
      <c r="AJ318" s="3">
        <v>0</v>
      </c>
      <c r="AL318" s="2"/>
      <c r="AM318" s="2"/>
      <c r="AN318" s="2"/>
      <c r="AO318" s="2"/>
      <c r="AP318" s="2"/>
    </row>
    <row r="319" spans="2:42" x14ac:dyDescent="0.35">
      <c r="C319" s="2"/>
      <c r="D319" s="2"/>
      <c r="E319" s="2"/>
      <c r="F319" s="2"/>
      <c r="G319" s="2"/>
      <c r="J319" s="2"/>
      <c r="K319" s="2"/>
      <c r="L319" s="2"/>
      <c r="M319" s="2"/>
      <c r="N319" s="2"/>
      <c r="Q319" s="2"/>
      <c r="R319" s="2"/>
      <c r="S319" s="2"/>
      <c r="T319" s="2"/>
      <c r="U319" s="2"/>
      <c r="X319" s="2"/>
      <c r="Y319" s="2"/>
      <c r="Z319" s="2"/>
      <c r="AA319" s="2"/>
      <c r="AB319" s="2"/>
      <c r="AE319" s="2"/>
      <c r="AF319" s="2"/>
      <c r="AG319" s="2"/>
      <c r="AH319" s="2"/>
      <c r="AI319" s="2"/>
      <c r="AJ319" s="3">
        <v>0</v>
      </c>
      <c r="AL319" s="2"/>
      <c r="AM319" s="2"/>
      <c r="AN319" s="2"/>
      <c r="AO319" s="2"/>
      <c r="AP319" s="2"/>
    </row>
    <row r="320" spans="2:42" x14ac:dyDescent="0.35">
      <c r="B320" t="s">
        <v>15</v>
      </c>
      <c r="C320" s="2">
        <v>234183192.45999998</v>
      </c>
      <c r="D320" s="2">
        <v>0</v>
      </c>
      <c r="E320" s="2">
        <v>0</v>
      </c>
      <c r="F320" s="2">
        <v>14263844.899999999</v>
      </c>
      <c r="G320" s="2">
        <v>248447037.35999998</v>
      </c>
      <c r="I320" t="s">
        <v>15</v>
      </c>
      <c r="J320" s="2">
        <v>61545212.540000007</v>
      </c>
      <c r="K320" s="2">
        <v>0</v>
      </c>
      <c r="L320" s="2">
        <v>0</v>
      </c>
      <c r="M320" s="2">
        <v>3425448.54</v>
      </c>
      <c r="N320" s="2">
        <v>64970661.080000006</v>
      </c>
      <c r="P320" t="s">
        <v>15</v>
      </c>
      <c r="Q320" s="2">
        <v>36552704.920000017</v>
      </c>
      <c r="R320" s="2">
        <v>0</v>
      </c>
      <c r="S320" s="2">
        <v>0</v>
      </c>
      <c r="T320" s="2">
        <v>3362311.4499999993</v>
      </c>
      <c r="U320" s="2">
        <v>39915016.37000002</v>
      </c>
      <c r="W320" t="s">
        <v>15</v>
      </c>
      <c r="X320" s="2">
        <v>98097917.460000023</v>
      </c>
      <c r="Y320" s="2">
        <v>0</v>
      </c>
      <c r="Z320" s="2">
        <v>0</v>
      </c>
      <c r="AA320" s="2">
        <v>6787759.9899999993</v>
      </c>
      <c r="AB320" s="2">
        <v>104885677.45000002</v>
      </c>
      <c r="AD320" t="s">
        <v>15</v>
      </c>
      <c r="AE320" s="2">
        <v>55403584.349999979</v>
      </c>
      <c r="AF320" s="2">
        <v>0</v>
      </c>
      <c r="AG320" s="2">
        <v>0</v>
      </c>
      <c r="AH320" s="2">
        <v>3636138.1900000023</v>
      </c>
      <c r="AI320" s="2">
        <v>59039722.539999984</v>
      </c>
      <c r="AJ320" s="3">
        <v>163925399.99000001</v>
      </c>
      <c r="AK320" t="s">
        <v>15</v>
      </c>
      <c r="AL320" s="2">
        <v>80681690.649999991</v>
      </c>
      <c r="AM320" s="2">
        <v>0</v>
      </c>
      <c r="AN320" s="2">
        <v>0</v>
      </c>
      <c r="AO320" s="2">
        <v>3839946.7199999979</v>
      </c>
      <c r="AP320" s="2">
        <v>84521637.36999999</v>
      </c>
    </row>
    <row r="321" spans="2:42" x14ac:dyDescent="0.35">
      <c r="B321" t="s">
        <v>16</v>
      </c>
      <c r="C321" s="2">
        <v>-83437473.309999987</v>
      </c>
      <c r="D321" s="2">
        <v>0</v>
      </c>
      <c r="E321" s="2">
        <v>0</v>
      </c>
      <c r="F321" s="2">
        <v>0</v>
      </c>
      <c r="G321" s="2">
        <v>-83437473.309999987</v>
      </c>
      <c r="I321" t="s">
        <v>16</v>
      </c>
      <c r="J321" s="2">
        <v>-21269197.590000007</v>
      </c>
      <c r="K321" s="2">
        <v>0</v>
      </c>
      <c r="L321" s="2">
        <v>0</v>
      </c>
      <c r="M321" s="2">
        <v>0</v>
      </c>
      <c r="N321" s="2">
        <v>-21269197.590000007</v>
      </c>
      <c r="P321" t="s">
        <v>16</v>
      </c>
      <c r="Q321" s="2">
        <v>-15984047.89999998</v>
      </c>
      <c r="R321" s="2">
        <v>0</v>
      </c>
      <c r="S321" s="2">
        <v>0</v>
      </c>
      <c r="T321" s="2">
        <v>0</v>
      </c>
      <c r="U321" s="2">
        <v>-15984047.89999998</v>
      </c>
      <c r="W321" t="s">
        <v>16</v>
      </c>
      <c r="X321" s="2">
        <v>-37253245.489999987</v>
      </c>
      <c r="Y321" s="2">
        <v>0</v>
      </c>
      <c r="Z321" s="2">
        <v>0</v>
      </c>
      <c r="AA321" s="2">
        <v>0</v>
      </c>
      <c r="AB321" s="2">
        <v>-37253245.489999987</v>
      </c>
      <c r="AD321" t="s">
        <v>16</v>
      </c>
      <c r="AE321" s="2">
        <v>-24351895.760000013</v>
      </c>
      <c r="AF321" s="2">
        <v>0</v>
      </c>
      <c r="AG321" s="2">
        <v>0</v>
      </c>
      <c r="AH321" s="2">
        <v>0</v>
      </c>
      <c r="AI321" s="2">
        <v>-24351895.760000013</v>
      </c>
      <c r="AJ321" s="3">
        <v>-61605141.25</v>
      </c>
      <c r="AK321" t="s">
        <v>16</v>
      </c>
      <c r="AL321" s="2">
        <v>-21832332.059999987</v>
      </c>
      <c r="AM321" s="2">
        <v>0</v>
      </c>
      <c r="AN321" s="2">
        <v>0</v>
      </c>
      <c r="AO321" s="2">
        <v>0</v>
      </c>
      <c r="AP321" s="2">
        <v>-21832332.059999987</v>
      </c>
    </row>
    <row r="322" spans="2:42" x14ac:dyDescent="0.35">
      <c r="B322" s="19" t="s">
        <v>17</v>
      </c>
      <c r="C322" s="20">
        <v>150745719.14999998</v>
      </c>
      <c r="D322" s="20">
        <v>0</v>
      </c>
      <c r="E322" s="20">
        <v>0</v>
      </c>
      <c r="F322" s="20">
        <v>14263844.899999999</v>
      </c>
      <c r="G322" s="20">
        <v>165009564.05000001</v>
      </c>
      <c r="I322" s="19" t="s">
        <v>17</v>
      </c>
      <c r="J322" s="20">
        <v>40276014.950000003</v>
      </c>
      <c r="K322" s="20">
        <v>0</v>
      </c>
      <c r="L322" s="20">
        <v>0</v>
      </c>
      <c r="M322" s="20">
        <v>3425448.54</v>
      </c>
      <c r="N322" s="20">
        <v>43701463.489999995</v>
      </c>
      <c r="P322" s="19" t="s">
        <v>17</v>
      </c>
      <c r="Q322" s="20">
        <v>20568657.020000037</v>
      </c>
      <c r="R322" s="20">
        <v>0</v>
      </c>
      <c r="S322" s="20">
        <v>0</v>
      </c>
      <c r="T322" s="20">
        <v>3362311.4499999993</v>
      </c>
      <c r="U322" s="20">
        <v>23930968.47000004</v>
      </c>
      <c r="W322" s="19" t="s">
        <v>17</v>
      </c>
      <c r="X322" s="20">
        <v>60844671.970000036</v>
      </c>
      <c r="Y322" s="20">
        <v>0</v>
      </c>
      <c r="Z322" s="20">
        <v>0</v>
      </c>
      <c r="AA322" s="20">
        <v>6787759.9899999993</v>
      </c>
      <c r="AB322" s="20">
        <v>67632431.960000038</v>
      </c>
      <c r="AD322" s="19" t="s">
        <v>17</v>
      </c>
      <c r="AE322" s="20">
        <v>31051688.589999966</v>
      </c>
      <c r="AF322" s="20">
        <v>0</v>
      </c>
      <c r="AG322" s="20">
        <v>0</v>
      </c>
      <c r="AH322" s="20">
        <v>3636138.1900000023</v>
      </c>
      <c r="AI322" s="20">
        <v>34687826.779999971</v>
      </c>
      <c r="AJ322" s="3">
        <v>102320258.74000001</v>
      </c>
      <c r="AK322" s="19" t="s">
        <v>17</v>
      </c>
      <c r="AL322" s="20">
        <v>58849358.590000004</v>
      </c>
      <c r="AM322" s="20">
        <v>0</v>
      </c>
      <c r="AN322" s="20">
        <v>0</v>
      </c>
      <c r="AO322" s="20">
        <v>3839946.7199999979</v>
      </c>
      <c r="AP322" s="20">
        <v>62689305.310000002</v>
      </c>
    </row>
    <row r="323" spans="2:42" x14ac:dyDescent="0.35">
      <c r="C323" s="2"/>
      <c r="D323" s="2"/>
      <c r="E323" s="2"/>
      <c r="F323" s="2"/>
      <c r="G323" s="2"/>
      <c r="J323" s="2"/>
      <c r="K323" s="2"/>
      <c r="L323" s="2"/>
      <c r="M323" s="2"/>
      <c r="N323" s="2"/>
      <c r="Q323" s="2"/>
      <c r="R323" s="2"/>
      <c r="S323" s="2"/>
      <c r="T323" s="2"/>
      <c r="U323" s="2"/>
      <c r="X323" s="2"/>
      <c r="Y323" s="2"/>
      <c r="Z323" s="2"/>
      <c r="AA323" s="2"/>
      <c r="AB323" s="2"/>
      <c r="AE323" s="2"/>
      <c r="AF323" s="2"/>
      <c r="AG323" s="2"/>
      <c r="AH323" s="2"/>
      <c r="AI323" s="2"/>
      <c r="AJ323" s="3">
        <v>0</v>
      </c>
      <c r="AL323" s="2"/>
      <c r="AM323" s="2"/>
      <c r="AN323" s="2"/>
      <c r="AO323" s="2"/>
      <c r="AP323" s="2"/>
    </row>
    <row r="324" spans="2:42" x14ac:dyDescent="0.35">
      <c r="C324" s="2"/>
      <c r="D324" s="2"/>
      <c r="E324" s="2"/>
      <c r="F324" s="2"/>
      <c r="G324" s="2"/>
      <c r="J324" s="2"/>
      <c r="K324" s="2"/>
      <c r="L324" s="2"/>
      <c r="M324" s="2"/>
      <c r="N324" s="2"/>
      <c r="Q324" s="2"/>
      <c r="R324" s="2"/>
      <c r="S324" s="2"/>
      <c r="T324" s="2"/>
      <c r="U324" s="2"/>
      <c r="X324" s="2"/>
      <c r="Y324" s="2"/>
      <c r="Z324" s="2"/>
      <c r="AA324" s="2"/>
      <c r="AB324" s="2"/>
      <c r="AE324" s="2"/>
      <c r="AF324" s="2"/>
      <c r="AG324" s="2"/>
      <c r="AH324" s="2"/>
      <c r="AI324" s="2"/>
      <c r="AJ324" s="3">
        <v>0</v>
      </c>
      <c r="AL324" s="2"/>
      <c r="AM324" s="2"/>
      <c r="AN324" s="2"/>
      <c r="AO324" s="2"/>
      <c r="AP324" s="2"/>
    </row>
    <row r="325" spans="2:42" x14ac:dyDescent="0.35">
      <c r="B325" s="16" t="s">
        <v>20</v>
      </c>
      <c r="C325" s="2">
        <v>10385698.217857383</v>
      </c>
      <c r="D325" s="2">
        <v>0</v>
      </c>
      <c r="E325" s="2">
        <v>0</v>
      </c>
      <c r="F325" s="2">
        <v>-8013024.6126419734</v>
      </c>
      <c r="G325" s="17">
        <v>2372673.6052154098</v>
      </c>
      <c r="I325" s="16" t="s">
        <v>20</v>
      </c>
      <c r="J325" s="17">
        <v>6681269.6788199991</v>
      </c>
      <c r="K325" s="17">
        <v>0</v>
      </c>
      <c r="L325" s="17">
        <v>0</v>
      </c>
      <c r="M325" s="17">
        <v>-2048796.3189931887</v>
      </c>
      <c r="N325" s="17">
        <v>4632473.3598268107</v>
      </c>
      <c r="P325" s="6" t="s">
        <v>20</v>
      </c>
      <c r="Q325" s="2">
        <v>2692425.1939200033</v>
      </c>
      <c r="R325" s="2">
        <v>0</v>
      </c>
      <c r="S325" s="2">
        <v>0</v>
      </c>
      <c r="T325" s="2">
        <v>-956217.50355778518</v>
      </c>
      <c r="U325" s="7">
        <v>1736207.6903622181</v>
      </c>
      <c r="W325" s="6" t="s">
        <v>20</v>
      </c>
      <c r="X325" s="110">
        <v>9373694.8727400023</v>
      </c>
      <c r="Y325" s="110">
        <v>0</v>
      </c>
      <c r="Z325" s="110">
        <v>0</v>
      </c>
      <c r="AA325" s="110">
        <v>-3005013.8225509739</v>
      </c>
      <c r="AB325" s="7">
        <v>6368681.0501890285</v>
      </c>
      <c r="AD325" s="16" t="s">
        <v>20</v>
      </c>
      <c r="AE325" s="2">
        <v>802734.52400421165</v>
      </c>
      <c r="AF325" s="2">
        <v>0</v>
      </c>
      <c r="AG325" s="2">
        <v>0</v>
      </c>
      <c r="AH325" s="2">
        <v>-1446375.5622917283</v>
      </c>
      <c r="AI325" s="17">
        <v>-643641.03828751668</v>
      </c>
      <c r="AJ325" s="3">
        <v>5725040.0119015118</v>
      </c>
      <c r="AK325" s="16" t="s">
        <v>20</v>
      </c>
      <c r="AL325" s="23">
        <v>209268.82111316919</v>
      </c>
      <c r="AM325" s="23">
        <v>0</v>
      </c>
      <c r="AN325" s="23">
        <v>0</v>
      </c>
      <c r="AO325" s="23">
        <v>-3561635.2277992712</v>
      </c>
      <c r="AP325" s="23">
        <v>-3352366.406686102</v>
      </c>
    </row>
    <row r="326" spans="2:42" x14ac:dyDescent="0.35">
      <c r="C326" s="2"/>
      <c r="D326" s="2"/>
      <c r="E326" s="2"/>
      <c r="F326" s="2"/>
      <c r="G326" s="2"/>
      <c r="J326" s="2"/>
      <c r="K326" s="2"/>
      <c r="L326" s="2"/>
      <c r="M326" s="2"/>
      <c r="N326" s="2"/>
      <c r="P326" s="13"/>
      <c r="Q326" s="163"/>
      <c r="R326" s="163"/>
      <c r="S326" s="163"/>
      <c r="T326" s="163"/>
      <c r="U326" s="163"/>
      <c r="W326" s="13"/>
      <c r="X326" s="163"/>
      <c r="Y326" s="163"/>
      <c r="Z326" s="163"/>
      <c r="AA326" s="163"/>
      <c r="AB326" s="163"/>
      <c r="AE326" s="2"/>
      <c r="AF326" s="2"/>
      <c r="AG326" s="2"/>
      <c r="AH326" s="2"/>
      <c r="AI326" s="2"/>
      <c r="AJ326" s="3">
        <v>0</v>
      </c>
      <c r="AL326" s="2"/>
      <c r="AM326" s="2"/>
      <c r="AN326" s="2"/>
      <c r="AO326" s="2"/>
      <c r="AP326" s="2"/>
    </row>
    <row r="327" spans="2:42" x14ac:dyDescent="0.35">
      <c r="C327" s="2"/>
      <c r="D327" s="2"/>
      <c r="E327" s="2"/>
      <c r="F327" s="2"/>
      <c r="G327" s="2"/>
      <c r="J327" s="2"/>
      <c r="K327" s="2"/>
      <c r="L327" s="2"/>
      <c r="M327" s="2"/>
      <c r="N327" s="2"/>
      <c r="Q327" s="2"/>
      <c r="R327" s="2"/>
      <c r="S327" s="2"/>
      <c r="T327" s="2"/>
      <c r="U327" s="2"/>
      <c r="X327" s="2"/>
      <c r="Y327" s="2"/>
      <c r="Z327" s="2"/>
      <c r="AA327" s="2"/>
      <c r="AB327" s="2"/>
      <c r="AE327" s="2"/>
      <c r="AF327" s="2"/>
      <c r="AG327" s="2"/>
      <c r="AH327" s="2"/>
      <c r="AI327" s="2"/>
      <c r="AJ327" s="3">
        <v>0</v>
      </c>
    </row>
    <row r="328" spans="2:42" x14ac:dyDescent="0.35">
      <c r="C328" s="2"/>
      <c r="D328" s="2"/>
      <c r="E328" s="2"/>
      <c r="F328" s="2"/>
      <c r="G328" s="2"/>
      <c r="J328" s="2"/>
      <c r="K328" s="2"/>
      <c r="L328" s="2"/>
      <c r="M328" s="2"/>
      <c r="N328" s="2"/>
      <c r="Q328" s="2"/>
      <c r="R328" s="2"/>
      <c r="S328" s="2"/>
      <c r="T328" s="2"/>
      <c r="U328" s="2"/>
      <c r="X328" s="2"/>
      <c r="Y328" s="2"/>
      <c r="Z328" s="2"/>
      <c r="AA328" s="2"/>
      <c r="AB328" s="2"/>
      <c r="AE328" s="2"/>
      <c r="AF328" s="2"/>
      <c r="AG328" s="2"/>
      <c r="AH328" s="2"/>
      <c r="AI328" s="2"/>
      <c r="AJ328" s="3">
        <v>0</v>
      </c>
    </row>
    <row r="329" spans="2:42" x14ac:dyDescent="0.35">
      <c r="B329" t="s">
        <v>0</v>
      </c>
      <c r="C329" s="2">
        <v>105959048.91999999</v>
      </c>
      <c r="D329" s="2">
        <v>0</v>
      </c>
      <c r="E329" s="2">
        <v>0</v>
      </c>
      <c r="F329" s="2">
        <v>0</v>
      </c>
      <c r="G329" s="2">
        <v>105959048.91999999</v>
      </c>
      <c r="I329" t="s">
        <v>0</v>
      </c>
      <c r="J329" s="2">
        <v>39475983.409999996</v>
      </c>
      <c r="K329" s="2">
        <v>0</v>
      </c>
      <c r="L329" s="2">
        <v>0</v>
      </c>
      <c r="M329" s="2">
        <v>0</v>
      </c>
      <c r="N329" s="2">
        <v>39475983.409999996</v>
      </c>
      <c r="P329" t="s">
        <v>0</v>
      </c>
      <c r="Q329" s="2">
        <v>30978518.640000001</v>
      </c>
      <c r="R329" s="2">
        <v>0</v>
      </c>
      <c r="S329" s="2">
        <v>0</v>
      </c>
      <c r="T329" s="2">
        <v>0</v>
      </c>
      <c r="U329" s="2">
        <v>30978518.640000001</v>
      </c>
      <c r="W329" t="s">
        <v>0</v>
      </c>
      <c r="X329" s="2">
        <v>70454502.049999997</v>
      </c>
      <c r="Y329" s="2">
        <v>0</v>
      </c>
      <c r="Z329" s="2">
        <v>0</v>
      </c>
      <c r="AA329" s="2">
        <v>0</v>
      </c>
      <c r="AB329" s="2">
        <v>70454502.049999997</v>
      </c>
      <c r="AD329" t="s">
        <v>0</v>
      </c>
      <c r="AE329" s="2">
        <v>35504546.86999999</v>
      </c>
      <c r="AF329" s="2">
        <v>0</v>
      </c>
      <c r="AG329" s="2">
        <v>0</v>
      </c>
      <c r="AH329" s="2">
        <v>0</v>
      </c>
      <c r="AI329" s="2">
        <v>35504546.86999999</v>
      </c>
      <c r="AJ329" s="3">
        <v>105959048.91999999</v>
      </c>
      <c r="AK329" t="s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</row>
    <row r="330" spans="2:42" x14ac:dyDescent="0.35">
      <c r="B330" t="s">
        <v>2</v>
      </c>
      <c r="C330" s="2">
        <v>-105959048.86</v>
      </c>
      <c r="D330" s="2">
        <v>0</v>
      </c>
      <c r="E330" s="2">
        <v>0</v>
      </c>
      <c r="F330" s="2">
        <v>0</v>
      </c>
      <c r="G330" s="2">
        <v>-105959048.86</v>
      </c>
      <c r="I330" t="s">
        <v>2</v>
      </c>
      <c r="J330" s="2">
        <v>-39475983.349999994</v>
      </c>
      <c r="K330" s="2">
        <v>0</v>
      </c>
      <c r="L330" s="2">
        <v>0</v>
      </c>
      <c r="M330" s="2">
        <v>0</v>
      </c>
      <c r="N330" s="2">
        <v>-39475983.349999994</v>
      </c>
      <c r="P330" t="s">
        <v>2</v>
      </c>
      <c r="Q330" s="2">
        <v>-30978518.640000001</v>
      </c>
      <c r="R330" s="2">
        <v>0</v>
      </c>
      <c r="S330" s="2">
        <v>0</v>
      </c>
      <c r="T330" s="2">
        <v>0</v>
      </c>
      <c r="U330" s="2">
        <v>-30978518.640000001</v>
      </c>
      <c r="W330" t="s">
        <v>2</v>
      </c>
      <c r="X330" s="2">
        <v>-70454501.989999995</v>
      </c>
      <c r="Y330" s="2">
        <v>0</v>
      </c>
      <c r="Z330" s="2">
        <v>0</v>
      </c>
      <c r="AA330" s="2">
        <v>0</v>
      </c>
      <c r="AB330" s="2">
        <v>-70454501.989999995</v>
      </c>
      <c r="AD330" t="s">
        <v>2</v>
      </c>
      <c r="AE330" s="2">
        <v>-35504546.870000005</v>
      </c>
      <c r="AF330" s="2">
        <v>0</v>
      </c>
      <c r="AG330" s="2">
        <v>0</v>
      </c>
      <c r="AH330" s="2">
        <v>0</v>
      </c>
      <c r="AI330" s="2">
        <v>-35504546.870000005</v>
      </c>
      <c r="AJ330" s="3">
        <v>-105959048.86</v>
      </c>
      <c r="AK330" t="s">
        <v>2</v>
      </c>
      <c r="AL330" s="2">
        <v>0</v>
      </c>
      <c r="AM330" s="2">
        <v>0</v>
      </c>
      <c r="AN330" s="2">
        <v>0</v>
      </c>
      <c r="AO330" s="2">
        <v>0</v>
      </c>
      <c r="AP330" s="2">
        <v>0</v>
      </c>
    </row>
    <row r="331" spans="2:42" x14ac:dyDescent="0.35">
      <c r="B331" s="19" t="s">
        <v>21</v>
      </c>
      <c r="C331" s="20">
        <v>5.9999987483024597E-2</v>
      </c>
      <c r="D331" s="20">
        <v>0</v>
      </c>
      <c r="E331" s="20">
        <v>0</v>
      </c>
      <c r="F331" s="20">
        <v>0</v>
      </c>
      <c r="G331" s="20">
        <v>5.9999987483024597E-2</v>
      </c>
      <c r="I331" s="19" t="s">
        <v>21</v>
      </c>
      <c r="J331" s="20">
        <v>6.0000002384185791E-2</v>
      </c>
      <c r="K331" s="20">
        <v>0</v>
      </c>
      <c r="L331" s="20">
        <v>0</v>
      </c>
      <c r="M331" s="20">
        <v>0</v>
      </c>
      <c r="N331" s="20">
        <v>6.0000002384185791E-2</v>
      </c>
      <c r="P331" s="19" t="s">
        <v>21</v>
      </c>
      <c r="Q331" s="20">
        <v>0</v>
      </c>
      <c r="R331" s="20">
        <v>0</v>
      </c>
      <c r="S331" s="20">
        <v>0</v>
      </c>
      <c r="T331" s="20">
        <v>0</v>
      </c>
      <c r="U331" s="20">
        <v>0</v>
      </c>
      <c r="W331" s="19" t="s">
        <v>21</v>
      </c>
      <c r="X331" s="20">
        <v>6.0000002384185791E-2</v>
      </c>
      <c r="Y331" s="20">
        <v>0</v>
      </c>
      <c r="Z331" s="20">
        <v>0</v>
      </c>
      <c r="AA331" s="20">
        <v>0</v>
      </c>
      <c r="AB331" s="20">
        <v>6.0000002384185791E-2</v>
      </c>
      <c r="AD331" s="19" t="s">
        <v>21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3">
        <v>6.0000002384185791E-2</v>
      </c>
      <c r="AK331" s="19" t="s">
        <v>21</v>
      </c>
      <c r="AL331" s="20">
        <v>0</v>
      </c>
      <c r="AM331" s="20">
        <v>0</v>
      </c>
      <c r="AN331" s="20">
        <v>0</v>
      </c>
      <c r="AO331" s="20">
        <v>0</v>
      </c>
      <c r="AP331" s="20">
        <v>0</v>
      </c>
    </row>
    <row r="332" spans="2:42" x14ac:dyDescent="0.35">
      <c r="C332" s="2"/>
      <c r="D332" s="2"/>
      <c r="E332" s="2"/>
      <c r="F332" s="2"/>
      <c r="G332" s="2"/>
      <c r="J332" s="2"/>
      <c r="K332" s="2"/>
      <c r="L332" s="2"/>
      <c r="M332" s="2"/>
      <c r="N332" s="2"/>
      <c r="Q332" s="2"/>
      <c r="R332" s="2"/>
      <c r="S332" s="2"/>
      <c r="T332" s="2"/>
      <c r="U332" s="2"/>
      <c r="X332" s="2"/>
      <c r="Y332" s="2"/>
      <c r="Z332" s="2"/>
      <c r="AA332" s="2"/>
      <c r="AB332" s="2"/>
      <c r="AE332" s="2"/>
      <c r="AF332" s="2"/>
      <c r="AG332" s="2"/>
      <c r="AH332" s="2"/>
      <c r="AI332" s="2"/>
      <c r="AJ332" s="3">
        <v>0</v>
      </c>
      <c r="AL332" s="2"/>
      <c r="AM332" s="2"/>
      <c r="AN332" s="2"/>
      <c r="AO332" s="2"/>
      <c r="AP332" s="2"/>
    </row>
    <row r="333" spans="2:42" x14ac:dyDescent="0.35">
      <c r="C333" s="2"/>
      <c r="D333" s="2"/>
      <c r="E333" s="2"/>
      <c r="F333" s="2"/>
      <c r="G333" s="2"/>
      <c r="J333" s="2"/>
      <c r="K333" s="2"/>
      <c r="L333" s="2"/>
      <c r="M333" s="2"/>
      <c r="N333" s="2"/>
      <c r="Q333" s="2"/>
      <c r="R333" s="2"/>
      <c r="S333" s="2"/>
      <c r="T333" s="2"/>
      <c r="U333" s="2"/>
      <c r="X333" s="2"/>
      <c r="Y333" s="2"/>
      <c r="Z333" s="2"/>
      <c r="AA333" s="2"/>
      <c r="AB333" s="2"/>
      <c r="AE333" s="2"/>
      <c r="AF333" s="2"/>
      <c r="AG333" s="2"/>
      <c r="AH333" s="2"/>
      <c r="AI333" s="2"/>
      <c r="AJ333" s="3">
        <v>0</v>
      </c>
      <c r="AL333" s="2"/>
      <c r="AM333" s="2"/>
      <c r="AN333" s="2"/>
      <c r="AO333" s="2"/>
      <c r="AP333" s="2"/>
    </row>
    <row r="334" spans="2:42" x14ac:dyDescent="0.35">
      <c r="B334" t="s">
        <v>24</v>
      </c>
      <c r="C334" s="2">
        <v>0</v>
      </c>
      <c r="D334" s="2">
        <v>948315995</v>
      </c>
      <c r="E334" s="2">
        <v>0</v>
      </c>
      <c r="F334" s="2">
        <v>0</v>
      </c>
      <c r="G334" s="2">
        <v>948315995</v>
      </c>
      <c r="I334" t="s">
        <v>24</v>
      </c>
      <c r="J334" s="2">
        <v>0</v>
      </c>
      <c r="K334" s="2">
        <v>252032708</v>
      </c>
      <c r="L334" s="2">
        <v>0</v>
      </c>
      <c r="M334" s="2">
        <v>0</v>
      </c>
      <c r="N334" s="2">
        <v>252032708</v>
      </c>
      <c r="P334" t="s">
        <v>24</v>
      </c>
      <c r="Q334" s="2">
        <v>0</v>
      </c>
      <c r="R334" s="2">
        <v>252301469</v>
      </c>
      <c r="S334" s="2">
        <v>0</v>
      </c>
      <c r="T334" s="2">
        <v>0</v>
      </c>
      <c r="U334" s="2">
        <v>252301469</v>
      </c>
      <c r="W334" t="s">
        <v>24</v>
      </c>
      <c r="X334" s="2">
        <v>0</v>
      </c>
      <c r="Y334" s="2">
        <v>504334177</v>
      </c>
      <c r="Z334" s="2">
        <v>0</v>
      </c>
      <c r="AA334" s="2">
        <v>0</v>
      </c>
      <c r="AB334" s="2">
        <v>504334177</v>
      </c>
      <c r="AD334" t="s">
        <v>24</v>
      </c>
      <c r="AE334" s="2">
        <v>0</v>
      </c>
      <c r="AF334" s="2">
        <v>219267058</v>
      </c>
      <c r="AG334" s="2">
        <v>0</v>
      </c>
      <c r="AH334" s="2">
        <v>0</v>
      </c>
      <c r="AI334" s="2">
        <v>219267058</v>
      </c>
      <c r="AJ334" s="3">
        <v>723601235</v>
      </c>
      <c r="AK334" t="s">
        <v>24</v>
      </c>
      <c r="AL334" s="2">
        <v>0</v>
      </c>
      <c r="AM334" s="2">
        <v>224714760</v>
      </c>
      <c r="AN334" s="2">
        <v>0</v>
      </c>
      <c r="AO334" s="2">
        <v>0</v>
      </c>
      <c r="AP334" s="2">
        <v>224714760</v>
      </c>
    </row>
    <row r="335" spans="2:42" x14ac:dyDescent="0.35">
      <c r="B335" t="s">
        <v>25</v>
      </c>
      <c r="C335" s="2">
        <v>0</v>
      </c>
      <c r="D335" s="2">
        <v>-105733553</v>
      </c>
      <c r="E335" s="2">
        <v>0</v>
      </c>
      <c r="F335" s="2">
        <v>0</v>
      </c>
      <c r="G335" s="2">
        <v>-105733553</v>
      </c>
      <c r="I335" t="s">
        <v>25</v>
      </c>
      <c r="J335" s="2">
        <v>0</v>
      </c>
      <c r="K335" s="2">
        <v>-43926192</v>
      </c>
      <c r="L335" s="2">
        <v>0</v>
      </c>
      <c r="M335" s="2">
        <v>0</v>
      </c>
      <c r="N335" s="2">
        <v>-43926192</v>
      </c>
      <c r="P335" t="s">
        <v>25</v>
      </c>
      <c r="Q335" s="2">
        <v>0</v>
      </c>
      <c r="R335" s="2">
        <v>-55914262</v>
      </c>
      <c r="S335" s="2">
        <v>0</v>
      </c>
      <c r="T335" s="2">
        <v>0</v>
      </c>
      <c r="U335" s="2">
        <v>-55914262</v>
      </c>
      <c r="W335" t="s">
        <v>25</v>
      </c>
      <c r="X335" s="2">
        <v>0</v>
      </c>
      <c r="Y335" s="2">
        <v>-99840454</v>
      </c>
      <c r="Z335" s="2">
        <v>0</v>
      </c>
      <c r="AA335" s="2">
        <v>0</v>
      </c>
      <c r="AB335" s="2">
        <v>-99840454</v>
      </c>
      <c r="AD335" t="s">
        <v>25</v>
      </c>
      <c r="AE335" s="2">
        <v>0</v>
      </c>
      <c r="AF335" s="2">
        <v>1178020</v>
      </c>
      <c r="AG335" s="2">
        <v>0</v>
      </c>
      <c r="AH335" s="2">
        <v>0</v>
      </c>
      <c r="AI335" s="2">
        <v>1178020</v>
      </c>
      <c r="AJ335" s="3">
        <v>-98662434</v>
      </c>
      <c r="AK335" t="s">
        <v>25</v>
      </c>
      <c r="AL335" s="2">
        <v>0</v>
      </c>
      <c r="AM335" s="2">
        <v>-7071119</v>
      </c>
      <c r="AN335" s="2">
        <v>0</v>
      </c>
      <c r="AO335" s="2">
        <v>0</v>
      </c>
      <c r="AP335" s="2">
        <v>-7071119</v>
      </c>
    </row>
    <row r="336" spans="2:42" x14ac:dyDescent="0.35">
      <c r="B336" t="s">
        <v>26</v>
      </c>
      <c r="C336" s="2">
        <v>0</v>
      </c>
      <c r="D336" s="2">
        <v>-284414634</v>
      </c>
      <c r="E336" s="2">
        <v>0</v>
      </c>
      <c r="F336" s="2">
        <v>0</v>
      </c>
      <c r="G336" s="2">
        <v>-284414634</v>
      </c>
      <c r="I336" t="s">
        <v>26</v>
      </c>
      <c r="J336" s="2">
        <v>0</v>
      </c>
      <c r="K336" s="2">
        <v>-70031924</v>
      </c>
      <c r="L336" s="2">
        <v>0</v>
      </c>
      <c r="M336" s="2">
        <v>0</v>
      </c>
      <c r="N336" s="2">
        <v>-70031924</v>
      </c>
      <c r="P336" t="s">
        <v>26</v>
      </c>
      <c r="Q336" s="2">
        <v>0</v>
      </c>
      <c r="R336" s="2">
        <v>-67048069</v>
      </c>
      <c r="S336" s="2">
        <v>0</v>
      </c>
      <c r="T336" s="2">
        <v>0</v>
      </c>
      <c r="U336" s="2">
        <v>-67048069</v>
      </c>
      <c r="W336" t="s">
        <v>26</v>
      </c>
      <c r="X336" s="2">
        <v>0</v>
      </c>
      <c r="Y336" s="2">
        <v>-137079993</v>
      </c>
      <c r="Z336" s="2">
        <v>0</v>
      </c>
      <c r="AA336" s="2">
        <v>0</v>
      </c>
      <c r="AB336" s="2">
        <v>-137079993</v>
      </c>
      <c r="AD336" t="s">
        <v>26</v>
      </c>
      <c r="AE336" s="2">
        <v>0</v>
      </c>
      <c r="AF336" s="2">
        <v>-74031174</v>
      </c>
      <c r="AG336" s="2">
        <v>0</v>
      </c>
      <c r="AH336" s="2">
        <v>0</v>
      </c>
      <c r="AI336" s="2">
        <v>-74031174</v>
      </c>
      <c r="AJ336" s="3">
        <v>-211111167</v>
      </c>
      <c r="AK336" t="s">
        <v>26</v>
      </c>
      <c r="AL336" s="2">
        <v>0</v>
      </c>
      <c r="AM336" s="2">
        <v>-73303467</v>
      </c>
      <c r="AN336" s="2">
        <v>0</v>
      </c>
      <c r="AO336" s="2">
        <v>0</v>
      </c>
      <c r="AP336" s="2">
        <v>-73303467</v>
      </c>
    </row>
    <row r="337" spans="2:42" x14ac:dyDescent="0.35">
      <c r="B337" s="19" t="s">
        <v>105</v>
      </c>
      <c r="C337" s="20">
        <v>0</v>
      </c>
      <c r="D337" s="20">
        <v>558167808</v>
      </c>
      <c r="E337" s="20">
        <v>0</v>
      </c>
      <c r="F337" s="20">
        <v>0</v>
      </c>
      <c r="G337" s="20">
        <v>558167808</v>
      </c>
      <c r="I337" s="19" t="s">
        <v>105</v>
      </c>
      <c r="J337" s="20">
        <v>0</v>
      </c>
      <c r="K337" s="20">
        <v>138074592</v>
      </c>
      <c r="L337" s="20">
        <v>0</v>
      </c>
      <c r="M337" s="20">
        <v>0</v>
      </c>
      <c r="N337" s="20">
        <v>138074592</v>
      </c>
      <c r="P337" s="19" t="s">
        <v>105</v>
      </c>
      <c r="Q337" s="20">
        <v>0</v>
      </c>
      <c r="R337" s="20">
        <v>129339138</v>
      </c>
      <c r="S337" s="20">
        <v>0</v>
      </c>
      <c r="T337" s="20">
        <v>0</v>
      </c>
      <c r="U337" s="20">
        <v>129339138</v>
      </c>
      <c r="W337" s="19" t="s">
        <v>105</v>
      </c>
      <c r="X337" s="20">
        <v>0</v>
      </c>
      <c r="Y337" s="20">
        <v>267413730</v>
      </c>
      <c r="Z337" s="20">
        <v>0</v>
      </c>
      <c r="AA337" s="20">
        <v>0</v>
      </c>
      <c r="AB337" s="20">
        <v>267413730</v>
      </c>
      <c r="AD337" s="19" t="s">
        <v>105</v>
      </c>
      <c r="AE337" s="20">
        <v>0</v>
      </c>
      <c r="AF337" s="20">
        <v>146413904</v>
      </c>
      <c r="AG337" s="20">
        <v>0</v>
      </c>
      <c r="AH337" s="20">
        <v>0</v>
      </c>
      <c r="AI337" s="20">
        <v>146413904</v>
      </c>
      <c r="AJ337" s="3">
        <v>413827634</v>
      </c>
      <c r="AK337" s="19" t="s">
        <v>159</v>
      </c>
      <c r="AL337" s="20">
        <v>0</v>
      </c>
      <c r="AM337" s="20">
        <v>144340174</v>
      </c>
      <c r="AN337" s="20">
        <v>0</v>
      </c>
      <c r="AO337" s="20">
        <v>0</v>
      </c>
      <c r="AP337" s="20">
        <v>144340174</v>
      </c>
    </row>
    <row r="338" spans="2:42" x14ac:dyDescent="0.35">
      <c r="C338" s="2"/>
      <c r="D338" s="2"/>
      <c r="E338" s="2"/>
      <c r="F338" s="2"/>
      <c r="G338" s="2"/>
      <c r="J338" s="2"/>
      <c r="K338" s="2"/>
      <c r="L338" s="2"/>
      <c r="M338" s="2"/>
      <c r="N338" s="2"/>
      <c r="Q338" s="2"/>
      <c r="R338" s="2"/>
      <c r="S338" s="2"/>
      <c r="T338" s="2"/>
      <c r="U338" s="2"/>
      <c r="X338" s="2"/>
      <c r="Y338" s="2"/>
      <c r="Z338" s="2"/>
      <c r="AA338" s="2"/>
      <c r="AB338" s="2"/>
      <c r="AE338" s="2"/>
      <c r="AF338" s="2"/>
      <c r="AG338" s="2"/>
      <c r="AH338" s="2"/>
      <c r="AI338" s="2"/>
      <c r="AJ338" s="3">
        <v>0</v>
      </c>
      <c r="AL338" s="2"/>
      <c r="AM338" s="2"/>
      <c r="AN338" s="2"/>
      <c r="AO338" s="2"/>
      <c r="AP338" s="2"/>
    </row>
    <row r="339" spans="2:42" x14ac:dyDescent="0.35">
      <c r="C339" s="2"/>
      <c r="D339" s="2"/>
      <c r="E339" s="2"/>
      <c r="F339" s="2"/>
      <c r="G339" s="2"/>
      <c r="J339" s="2"/>
      <c r="K339" s="2"/>
      <c r="L339" s="2"/>
      <c r="M339" s="2"/>
      <c r="N339" s="2"/>
      <c r="Q339" s="2"/>
      <c r="R339" s="2"/>
      <c r="S339" s="2"/>
      <c r="T339" s="2"/>
      <c r="U339" s="2"/>
      <c r="X339" s="2"/>
      <c r="Y339" s="2"/>
      <c r="Z339" s="2"/>
      <c r="AA339" s="2"/>
      <c r="AB339" s="2"/>
      <c r="AE339" s="2"/>
      <c r="AF339" s="2"/>
      <c r="AG339" s="2"/>
      <c r="AH339" s="2"/>
      <c r="AI339" s="2"/>
      <c r="AJ339" s="3">
        <v>0</v>
      </c>
      <c r="AL339" s="2"/>
      <c r="AM339" s="2"/>
      <c r="AN339" s="2"/>
      <c r="AO339" s="2"/>
      <c r="AP339" s="2"/>
    </row>
    <row r="340" spans="2:42" x14ac:dyDescent="0.35">
      <c r="B340" t="s">
        <v>27</v>
      </c>
      <c r="C340" s="2">
        <v>0</v>
      </c>
      <c r="D340" s="2">
        <v>-287323739</v>
      </c>
      <c r="E340" s="2">
        <v>0</v>
      </c>
      <c r="F340" s="2">
        <v>0</v>
      </c>
      <c r="G340" s="2">
        <v>-287323739</v>
      </c>
      <c r="I340" t="s">
        <v>27</v>
      </c>
      <c r="J340" s="2">
        <v>0</v>
      </c>
      <c r="K340" s="2">
        <v>-58856811</v>
      </c>
      <c r="L340" s="2">
        <v>0</v>
      </c>
      <c r="M340" s="2">
        <v>0</v>
      </c>
      <c r="N340" s="2">
        <v>-58856811</v>
      </c>
      <c r="P340" t="s">
        <v>27</v>
      </c>
      <c r="Q340" s="2">
        <v>0</v>
      </c>
      <c r="R340" s="2">
        <v>-64261591</v>
      </c>
      <c r="S340" s="2">
        <v>0</v>
      </c>
      <c r="T340" s="2">
        <v>0</v>
      </c>
      <c r="U340" s="2">
        <v>-64261591</v>
      </c>
      <c r="W340" t="s">
        <v>27</v>
      </c>
      <c r="X340" s="2">
        <v>0</v>
      </c>
      <c r="Y340" s="2">
        <v>-123118402</v>
      </c>
      <c r="Z340" s="2">
        <v>0</v>
      </c>
      <c r="AA340" s="2">
        <v>0</v>
      </c>
      <c r="AB340" s="2">
        <v>-123118402</v>
      </c>
      <c r="AD340" t="s">
        <v>27</v>
      </c>
      <c r="AE340" s="2">
        <v>0</v>
      </c>
      <c r="AF340" s="2">
        <v>-81267006</v>
      </c>
      <c r="AG340" s="2">
        <v>0</v>
      </c>
      <c r="AH340" s="2">
        <v>0</v>
      </c>
      <c r="AI340" s="2">
        <v>-81267006</v>
      </c>
      <c r="AJ340" s="3">
        <v>-204385408</v>
      </c>
      <c r="AK340" t="s">
        <v>27</v>
      </c>
      <c r="AL340" s="2">
        <v>0</v>
      </c>
      <c r="AM340" s="2">
        <v>-82938331</v>
      </c>
      <c r="AN340" s="2">
        <v>0</v>
      </c>
      <c r="AO340" s="2">
        <v>0</v>
      </c>
      <c r="AP340" s="2">
        <v>-82938331</v>
      </c>
    </row>
    <row r="341" spans="2:42" x14ac:dyDescent="0.35">
      <c r="B341" t="s">
        <v>28</v>
      </c>
      <c r="C341" s="2">
        <v>0</v>
      </c>
      <c r="D341" s="2">
        <v>-174934410</v>
      </c>
      <c r="E341" s="2">
        <v>0</v>
      </c>
      <c r="F341" s="2">
        <v>0</v>
      </c>
      <c r="G341" s="2">
        <v>-174934410</v>
      </c>
      <c r="I341" t="s">
        <v>28</v>
      </c>
      <c r="J341" s="2">
        <v>0</v>
      </c>
      <c r="K341" s="2">
        <v>-46988415</v>
      </c>
      <c r="L341" s="2">
        <v>0</v>
      </c>
      <c r="M341" s="2">
        <v>0</v>
      </c>
      <c r="N341" s="2">
        <v>-46988415</v>
      </c>
      <c r="P341" t="s">
        <v>28</v>
      </c>
      <c r="Q341" s="2">
        <v>0</v>
      </c>
      <c r="R341" s="2">
        <v>-40785007</v>
      </c>
      <c r="S341" s="2">
        <v>0</v>
      </c>
      <c r="T341" s="2">
        <v>0</v>
      </c>
      <c r="U341" s="2">
        <v>-40785007</v>
      </c>
      <c r="W341" t="s">
        <v>28</v>
      </c>
      <c r="X341" s="2">
        <v>0</v>
      </c>
      <c r="Y341" s="2">
        <v>-87773422</v>
      </c>
      <c r="Z341" s="2">
        <v>0</v>
      </c>
      <c r="AA341" s="2">
        <v>0</v>
      </c>
      <c r="AB341" s="2">
        <v>-87773422</v>
      </c>
      <c r="AD341" t="s">
        <v>28</v>
      </c>
      <c r="AE341" s="2">
        <v>0</v>
      </c>
      <c r="AF341" s="2">
        <v>-41849039</v>
      </c>
      <c r="AG341" s="2">
        <v>0</v>
      </c>
      <c r="AH341" s="2">
        <v>0</v>
      </c>
      <c r="AI341" s="2">
        <v>-41849039</v>
      </c>
      <c r="AJ341" s="3">
        <v>-129622461</v>
      </c>
      <c r="AK341" t="s">
        <v>28</v>
      </c>
      <c r="AL341" s="2">
        <v>0</v>
      </c>
      <c r="AM341" s="2">
        <v>-45311949</v>
      </c>
      <c r="AN341" s="2">
        <v>0</v>
      </c>
      <c r="AO341" s="2">
        <v>0</v>
      </c>
      <c r="AP341" s="2">
        <v>-45311949</v>
      </c>
    </row>
    <row r="342" spans="2:42" x14ac:dyDescent="0.35">
      <c r="B342" t="s">
        <v>29</v>
      </c>
      <c r="C342" s="2">
        <v>0</v>
      </c>
      <c r="D342" s="2">
        <v>9573444</v>
      </c>
      <c r="E342" s="2">
        <v>0</v>
      </c>
      <c r="F342" s="2">
        <v>0</v>
      </c>
      <c r="G342" s="2">
        <v>9573444</v>
      </c>
      <c r="I342" t="s">
        <v>29</v>
      </c>
      <c r="J342" s="2">
        <v>0</v>
      </c>
      <c r="K342" s="2">
        <v>2573106</v>
      </c>
      <c r="L342" s="2">
        <v>0</v>
      </c>
      <c r="M342" s="2">
        <v>0</v>
      </c>
      <c r="N342" s="2">
        <v>2573106</v>
      </c>
      <c r="P342" t="s">
        <v>29</v>
      </c>
      <c r="Q342" s="2">
        <v>0</v>
      </c>
      <c r="R342" s="2">
        <v>2201799</v>
      </c>
      <c r="S342" s="2">
        <v>0</v>
      </c>
      <c r="T342" s="2">
        <v>0</v>
      </c>
      <c r="U342" s="2">
        <v>2201799</v>
      </c>
      <c r="W342" t="s">
        <v>29</v>
      </c>
      <c r="X342" s="2">
        <v>0</v>
      </c>
      <c r="Y342" s="2">
        <v>4774905</v>
      </c>
      <c r="Z342" s="2">
        <v>0</v>
      </c>
      <c r="AA342" s="2">
        <v>0</v>
      </c>
      <c r="AB342" s="2">
        <v>4774905</v>
      </c>
      <c r="AD342" t="s">
        <v>29</v>
      </c>
      <c r="AE342" s="2">
        <v>0</v>
      </c>
      <c r="AF342" s="2">
        <v>2467252</v>
      </c>
      <c r="AG342" s="2">
        <v>0</v>
      </c>
      <c r="AH342" s="2">
        <v>0</v>
      </c>
      <c r="AI342" s="2">
        <v>2467252</v>
      </c>
      <c r="AJ342" s="3">
        <v>7242157</v>
      </c>
      <c r="AK342" t="s">
        <v>29</v>
      </c>
      <c r="AL342" s="2">
        <v>0</v>
      </c>
      <c r="AM342" s="2">
        <v>2331287</v>
      </c>
      <c r="AN342" s="2">
        <v>0</v>
      </c>
      <c r="AO342" s="2">
        <v>0</v>
      </c>
      <c r="AP342" s="2">
        <v>2331287</v>
      </c>
    </row>
    <row r="343" spans="2:42" x14ac:dyDescent="0.35">
      <c r="B343" t="s">
        <v>30</v>
      </c>
      <c r="C343" s="2">
        <v>0</v>
      </c>
      <c r="D343" s="2">
        <v>-8685464</v>
      </c>
      <c r="E343" s="2">
        <v>0</v>
      </c>
      <c r="F343" s="2">
        <v>0</v>
      </c>
      <c r="G343" s="2">
        <v>-8685464</v>
      </c>
      <c r="I343" t="s">
        <v>30</v>
      </c>
      <c r="J343" s="2">
        <v>0</v>
      </c>
      <c r="K343" s="2">
        <v>-900482</v>
      </c>
      <c r="L343" s="2">
        <v>0</v>
      </c>
      <c r="M343" s="2">
        <v>0</v>
      </c>
      <c r="N343" s="2">
        <v>-900482</v>
      </c>
      <c r="P343" t="s">
        <v>30</v>
      </c>
      <c r="Q343" s="2">
        <v>0</v>
      </c>
      <c r="R343" s="2">
        <v>-1660835</v>
      </c>
      <c r="S343" s="2">
        <v>0</v>
      </c>
      <c r="T343" s="2">
        <v>0</v>
      </c>
      <c r="U343" s="2">
        <v>-1660835</v>
      </c>
      <c r="W343" t="s">
        <v>30</v>
      </c>
      <c r="X343" s="2">
        <v>0</v>
      </c>
      <c r="Y343" s="2">
        <v>-2561317</v>
      </c>
      <c r="Z343" s="2">
        <v>0</v>
      </c>
      <c r="AA343" s="2">
        <v>0</v>
      </c>
      <c r="AB343" s="2">
        <v>-2561317</v>
      </c>
      <c r="AD343" t="s">
        <v>30</v>
      </c>
      <c r="AE343" s="2">
        <v>0</v>
      </c>
      <c r="AF343" s="2">
        <v>-1774555</v>
      </c>
      <c r="AG343" s="2">
        <v>0</v>
      </c>
      <c r="AH343" s="2">
        <v>0</v>
      </c>
      <c r="AI343" s="2">
        <v>-1774555</v>
      </c>
      <c r="AJ343" s="3">
        <v>-4335872</v>
      </c>
      <c r="AK343" t="s">
        <v>30</v>
      </c>
      <c r="AL343" s="2">
        <v>0</v>
      </c>
      <c r="AM343" s="2">
        <v>-4349592</v>
      </c>
      <c r="AN343" s="2">
        <v>0</v>
      </c>
      <c r="AO343" s="2">
        <v>0</v>
      </c>
      <c r="AP343" s="2">
        <v>-4349592</v>
      </c>
    </row>
    <row r="344" spans="2:42" x14ac:dyDescent="0.35">
      <c r="B344" s="19" t="s">
        <v>93</v>
      </c>
      <c r="C344" s="20">
        <v>0</v>
      </c>
      <c r="D344" s="20">
        <v>-461370169</v>
      </c>
      <c r="E344" s="20">
        <v>0</v>
      </c>
      <c r="F344" s="20">
        <v>0</v>
      </c>
      <c r="G344" s="20">
        <v>-461370169</v>
      </c>
      <c r="I344" s="19" t="s">
        <v>93</v>
      </c>
      <c r="J344" s="20">
        <v>0</v>
      </c>
      <c r="K344" s="20">
        <v>-104172602</v>
      </c>
      <c r="L344" s="20">
        <v>0</v>
      </c>
      <c r="M344" s="20">
        <v>0</v>
      </c>
      <c r="N344" s="20">
        <v>-104172602</v>
      </c>
      <c r="P344" s="19" t="s">
        <v>93</v>
      </c>
      <c r="Q344" s="20">
        <v>0</v>
      </c>
      <c r="R344" s="20">
        <v>-104505634</v>
      </c>
      <c r="S344" s="20">
        <v>0</v>
      </c>
      <c r="T344" s="20">
        <v>0</v>
      </c>
      <c r="U344" s="20">
        <v>-104505634</v>
      </c>
      <c r="W344" s="19" t="s">
        <v>93</v>
      </c>
      <c r="X344" s="20">
        <v>0</v>
      </c>
      <c r="Y344" s="20">
        <v>-208678236</v>
      </c>
      <c r="Z344" s="20">
        <v>0</v>
      </c>
      <c r="AA344" s="20">
        <v>0</v>
      </c>
      <c r="AB344" s="20">
        <v>-208678236</v>
      </c>
      <c r="AD344" s="19" t="s">
        <v>93</v>
      </c>
      <c r="AE344" s="20">
        <v>0</v>
      </c>
      <c r="AF344" s="20">
        <v>-122423348</v>
      </c>
      <c r="AG344" s="20">
        <v>0</v>
      </c>
      <c r="AH344" s="20">
        <v>0</v>
      </c>
      <c r="AI344" s="20">
        <v>-122423348</v>
      </c>
      <c r="AJ344" s="3">
        <v>-331101584</v>
      </c>
      <c r="AK344" s="19" t="s">
        <v>93</v>
      </c>
      <c r="AL344" s="20">
        <v>0</v>
      </c>
      <c r="AM344" s="20">
        <v>-130268585</v>
      </c>
      <c r="AN344" s="20">
        <v>0</v>
      </c>
      <c r="AO344" s="20">
        <v>0</v>
      </c>
      <c r="AP344" s="20">
        <v>-130268585</v>
      </c>
    </row>
    <row r="345" spans="2:42" x14ac:dyDescent="0.35">
      <c r="C345" s="2"/>
      <c r="D345" s="2"/>
      <c r="E345" s="2"/>
      <c r="F345" s="2"/>
      <c r="G345" s="2"/>
      <c r="J345" s="2"/>
      <c r="K345" s="2"/>
      <c r="L345" s="2"/>
      <c r="M345" s="2"/>
      <c r="N345" s="2"/>
      <c r="Q345" s="2"/>
      <c r="R345" s="2"/>
      <c r="S345" s="2"/>
      <c r="T345" s="2"/>
      <c r="U345" s="2"/>
      <c r="X345" s="2"/>
      <c r="Y345" s="2"/>
      <c r="Z345" s="2"/>
      <c r="AA345" s="2"/>
      <c r="AB345" s="2"/>
      <c r="AE345" s="2"/>
      <c r="AF345" s="2"/>
      <c r="AG345" s="2"/>
      <c r="AH345" s="2"/>
      <c r="AI345" s="2"/>
      <c r="AJ345" s="3">
        <v>0</v>
      </c>
      <c r="AL345" s="2"/>
      <c r="AM345" s="2"/>
      <c r="AN345" s="2"/>
      <c r="AO345" s="2"/>
      <c r="AP345" s="2"/>
    </row>
    <row r="346" spans="2:42" x14ac:dyDescent="0.35">
      <c r="C346" s="2"/>
      <c r="D346" s="2"/>
      <c r="E346" s="2"/>
      <c r="F346" s="2"/>
      <c r="G346" s="2"/>
      <c r="J346" s="2"/>
      <c r="K346" s="2"/>
      <c r="L346" s="2"/>
      <c r="M346" s="2"/>
      <c r="N346" s="2"/>
      <c r="Q346" s="2"/>
      <c r="R346" s="2"/>
      <c r="S346" s="2"/>
      <c r="T346" s="2"/>
      <c r="U346" s="2"/>
      <c r="X346" s="2"/>
      <c r="Y346" s="2"/>
      <c r="Z346" s="2"/>
      <c r="AA346" s="2"/>
      <c r="AB346" s="2"/>
      <c r="AE346" s="2"/>
      <c r="AF346" s="2"/>
      <c r="AG346" s="2"/>
      <c r="AH346" s="2"/>
      <c r="AI346" s="2"/>
      <c r="AJ346" s="3">
        <v>0</v>
      </c>
      <c r="AL346" s="2"/>
      <c r="AM346" s="2"/>
      <c r="AN346" s="2"/>
      <c r="AO346" s="2"/>
      <c r="AP346" s="2"/>
    </row>
    <row r="347" spans="2:42" x14ac:dyDescent="0.35">
      <c r="B347" s="16" t="s">
        <v>92</v>
      </c>
      <c r="C347" s="2">
        <v>0</v>
      </c>
      <c r="D347" s="2">
        <v>63707215</v>
      </c>
      <c r="E347" s="2">
        <v>1249164.95</v>
      </c>
      <c r="F347" s="2">
        <v>0</v>
      </c>
      <c r="G347" s="17">
        <v>64956379.950000003</v>
      </c>
      <c r="I347" s="16" t="s">
        <v>92</v>
      </c>
      <c r="J347" s="17">
        <v>0</v>
      </c>
      <c r="K347" s="17">
        <v>13474441</v>
      </c>
      <c r="L347" s="17">
        <v>997620.4</v>
      </c>
      <c r="M347" s="17">
        <v>0</v>
      </c>
      <c r="N347" s="17">
        <v>14472061.4</v>
      </c>
      <c r="P347" s="6" t="s">
        <v>92</v>
      </c>
      <c r="Q347" s="2">
        <v>0</v>
      </c>
      <c r="R347" s="2">
        <v>14847685</v>
      </c>
      <c r="S347" s="2">
        <v>94532.449999999837</v>
      </c>
      <c r="T347" s="2">
        <v>0</v>
      </c>
      <c r="U347" s="7">
        <v>14942217.449999999</v>
      </c>
      <c r="W347" s="6" t="s">
        <v>92</v>
      </c>
      <c r="X347" s="110">
        <v>0</v>
      </c>
      <c r="Y347" s="110">
        <v>28322126</v>
      </c>
      <c r="Z347" s="110">
        <v>1092152.8499999999</v>
      </c>
      <c r="AA347" s="110">
        <v>0</v>
      </c>
      <c r="AB347" s="7">
        <v>29414278.850000001</v>
      </c>
      <c r="AD347" s="16" t="s">
        <v>92</v>
      </c>
      <c r="AE347" s="2">
        <v>0</v>
      </c>
      <c r="AF347" s="2">
        <v>16667039</v>
      </c>
      <c r="AG347" s="2">
        <v>57457.460000000196</v>
      </c>
      <c r="AH347" s="2">
        <v>0</v>
      </c>
      <c r="AI347" s="17">
        <v>16724496.460000001</v>
      </c>
      <c r="AJ347" s="3">
        <v>46138775.310000002</v>
      </c>
      <c r="AK347" s="16" t="s">
        <v>92</v>
      </c>
      <c r="AL347" s="23">
        <v>0</v>
      </c>
      <c r="AM347" s="23">
        <v>18718050</v>
      </c>
      <c r="AN347" s="23">
        <v>99554.639999999898</v>
      </c>
      <c r="AO347" s="23">
        <v>0</v>
      </c>
      <c r="AP347" s="23">
        <v>18817604.640000001</v>
      </c>
    </row>
    <row r="348" spans="2:42" x14ac:dyDescent="0.35">
      <c r="C348" s="2"/>
      <c r="D348" s="2"/>
      <c r="E348" s="2"/>
      <c r="F348" s="2"/>
      <c r="G348" s="2"/>
      <c r="J348" s="2"/>
      <c r="K348" s="2"/>
      <c r="L348" s="2"/>
      <c r="M348" s="2"/>
      <c r="N348" s="2"/>
      <c r="P348" s="13"/>
      <c r="Q348" s="163"/>
      <c r="R348" s="163"/>
      <c r="S348" s="163"/>
      <c r="T348" s="163"/>
      <c r="U348" s="163"/>
      <c r="W348" s="13"/>
      <c r="X348" s="163"/>
      <c r="Y348" s="163"/>
      <c r="Z348" s="163"/>
      <c r="AA348" s="163"/>
      <c r="AB348" s="163"/>
      <c r="AE348" s="2"/>
      <c r="AF348" s="2"/>
      <c r="AG348" s="2"/>
      <c r="AH348" s="2"/>
      <c r="AI348" s="2"/>
      <c r="AJ348" s="3">
        <v>0</v>
      </c>
      <c r="AL348" s="2"/>
      <c r="AM348" s="2"/>
      <c r="AN348" s="2"/>
      <c r="AO348" s="2"/>
      <c r="AP348" s="2"/>
    </row>
    <row r="349" spans="2:42" x14ac:dyDescent="0.35">
      <c r="C349" s="2"/>
      <c r="D349" s="2"/>
      <c r="E349" s="2"/>
      <c r="F349" s="2"/>
      <c r="G349" s="2"/>
      <c r="J349" s="2"/>
      <c r="K349" s="2"/>
      <c r="L349" s="2"/>
      <c r="M349" s="2"/>
      <c r="N349" s="2"/>
      <c r="Q349" s="2"/>
      <c r="R349" s="2"/>
      <c r="S349" s="2"/>
      <c r="T349" s="2"/>
      <c r="U349" s="2"/>
      <c r="X349" s="2"/>
      <c r="Y349" s="2"/>
      <c r="Z349" s="2"/>
      <c r="AA349" s="2"/>
      <c r="AB349" s="2"/>
      <c r="AE349" s="2"/>
      <c r="AF349" s="2"/>
      <c r="AG349" s="2"/>
      <c r="AH349" s="2"/>
      <c r="AI349" s="2"/>
      <c r="AJ349" s="3">
        <v>0</v>
      </c>
    </row>
    <row r="350" spans="2:42" x14ac:dyDescent="0.35">
      <c r="C350" s="2"/>
      <c r="D350" s="2"/>
      <c r="E350" s="2"/>
      <c r="F350" s="2"/>
      <c r="G350" s="2"/>
      <c r="J350" s="2"/>
      <c r="K350" s="2"/>
      <c r="L350" s="2"/>
      <c r="M350" s="2"/>
      <c r="N350" s="2"/>
      <c r="Q350" s="2"/>
      <c r="R350" s="2"/>
      <c r="S350" s="2"/>
      <c r="T350" s="2"/>
      <c r="U350" s="2"/>
      <c r="X350" s="2"/>
      <c r="Y350" s="2"/>
      <c r="Z350" s="2"/>
      <c r="AA350" s="2"/>
      <c r="AB350" s="2"/>
      <c r="AE350" s="2"/>
      <c r="AF350" s="2"/>
      <c r="AG350" s="2"/>
      <c r="AH350" s="2"/>
      <c r="AI350" s="2"/>
      <c r="AJ350" s="3">
        <v>0</v>
      </c>
    </row>
    <row r="351" spans="2:42" x14ac:dyDescent="0.35">
      <c r="B351" t="s">
        <v>31</v>
      </c>
      <c r="C351" s="2">
        <v>0</v>
      </c>
      <c r="D351" s="2">
        <v>1576492</v>
      </c>
      <c r="E351" s="2">
        <v>40536143.550000004</v>
      </c>
      <c r="F351" s="2">
        <v>0</v>
      </c>
      <c r="G351" s="2">
        <v>42112635.550000004</v>
      </c>
      <c r="I351" t="s">
        <v>31</v>
      </c>
      <c r="J351" s="2">
        <v>0</v>
      </c>
      <c r="K351" s="2">
        <v>136513</v>
      </c>
      <c r="L351" s="2">
        <v>10279678.82</v>
      </c>
      <c r="M351" s="2">
        <v>0</v>
      </c>
      <c r="N351" s="2">
        <v>10416191.82</v>
      </c>
      <c r="P351" t="s">
        <v>31</v>
      </c>
      <c r="Q351" s="2">
        <v>0</v>
      </c>
      <c r="R351" s="2">
        <v>448731</v>
      </c>
      <c r="S351" s="2">
        <v>9597941.8500000052</v>
      </c>
      <c r="T351" s="2">
        <v>0</v>
      </c>
      <c r="U351" s="2">
        <v>10046672.850000005</v>
      </c>
      <c r="W351" t="s">
        <v>31</v>
      </c>
      <c r="X351" s="2">
        <v>0</v>
      </c>
      <c r="Y351" s="2">
        <v>585244</v>
      </c>
      <c r="Z351" s="2">
        <v>19877620.670000006</v>
      </c>
      <c r="AA351" s="2">
        <v>0</v>
      </c>
      <c r="AB351" s="2">
        <v>20462864.670000006</v>
      </c>
      <c r="AD351" t="s">
        <v>31</v>
      </c>
      <c r="AE351" s="2">
        <v>0</v>
      </c>
      <c r="AF351" s="2">
        <v>473820</v>
      </c>
      <c r="AG351" s="2">
        <v>10615225.460000001</v>
      </c>
      <c r="AH351" s="2">
        <v>0</v>
      </c>
      <c r="AI351" s="2">
        <v>11089045.460000001</v>
      </c>
      <c r="AJ351" s="3">
        <v>31551910.130000006</v>
      </c>
      <c r="AK351" t="s">
        <v>31</v>
      </c>
      <c r="AL351" s="2">
        <v>0</v>
      </c>
      <c r="AM351" s="2">
        <v>517428</v>
      </c>
      <c r="AN351" s="2">
        <v>10043297.419999998</v>
      </c>
      <c r="AO351" s="2">
        <v>0</v>
      </c>
      <c r="AP351" s="2">
        <v>10560725.419999998</v>
      </c>
    </row>
    <row r="352" spans="2:42" x14ac:dyDescent="0.35">
      <c r="B352" t="s">
        <v>32</v>
      </c>
      <c r="C352" s="2">
        <v>0</v>
      </c>
      <c r="D352" s="2">
        <v>0</v>
      </c>
      <c r="E352" s="2">
        <v>-8594144.5299999993</v>
      </c>
      <c r="F352" s="2">
        <v>0</v>
      </c>
      <c r="G352" s="2">
        <v>-8594144.5299999993</v>
      </c>
      <c r="I352" t="s">
        <v>32</v>
      </c>
      <c r="J352" s="2">
        <v>0</v>
      </c>
      <c r="K352" s="2">
        <v>0</v>
      </c>
      <c r="L352" s="2">
        <v>-1929293.8200000003</v>
      </c>
      <c r="M352" s="2">
        <v>0</v>
      </c>
      <c r="N352" s="2">
        <v>-1929293.8200000003</v>
      </c>
      <c r="P352" t="s">
        <v>32</v>
      </c>
      <c r="Q352" s="2">
        <v>0</v>
      </c>
      <c r="R352" s="2">
        <v>0</v>
      </c>
      <c r="S352" s="2">
        <v>-2042336.0799999991</v>
      </c>
      <c r="T352" s="2">
        <v>0</v>
      </c>
      <c r="U352" s="2">
        <v>-2042336.0799999991</v>
      </c>
      <c r="W352" t="s">
        <v>32</v>
      </c>
      <c r="X352" s="2">
        <v>0</v>
      </c>
      <c r="Y352" s="2">
        <v>0</v>
      </c>
      <c r="Z352" s="2">
        <v>-3971629.8999999994</v>
      </c>
      <c r="AA352" s="2">
        <v>0</v>
      </c>
      <c r="AB352" s="2">
        <v>-3971629.8999999994</v>
      </c>
      <c r="AD352" t="s">
        <v>32</v>
      </c>
      <c r="AE352" s="2">
        <v>0</v>
      </c>
      <c r="AF352" s="2">
        <v>0</v>
      </c>
      <c r="AG352" s="2">
        <v>-2181800.6500000004</v>
      </c>
      <c r="AH352" s="2">
        <v>0</v>
      </c>
      <c r="AI352" s="2">
        <v>-2181800.6500000004</v>
      </c>
      <c r="AJ352" s="3">
        <v>-6153430.5499999998</v>
      </c>
      <c r="AK352" t="s">
        <v>32</v>
      </c>
      <c r="AL352" s="2">
        <v>0</v>
      </c>
      <c r="AM352" s="2">
        <v>0</v>
      </c>
      <c r="AN352" s="2">
        <v>-2440713.9799999995</v>
      </c>
      <c r="AO352" s="2">
        <v>0</v>
      </c>
      <c r="AP352" s="2">
        <v>-2440713.9799999995</v>
      </c>
    </row>
    <row r="353" spans="2:42" x14ac:dyDescent="0.35">
      <c r="B353" s="19" t="s">
        <v>33</v>
      </c>
      <c r="C353" s="20">
        <v>0</v>
      </c>
      <c r="D353" s="20">
        <v>1576492</v>
      </c>
      <c r="E353" s="20">
        <v>31941999.020000003</v>
      </c>
      <c r="F353" s="20">
        <v>0</v>
      </c>
      <c r="G353" s="20">
        <v>33518491.020000003</v>
      </c>
      <c r="I353" s="19" t="s">
        <v>33</v>
      </c>
      <c r="J353" s="20">
        <v>0</v>
      </c>
      <c r="K353" s="20">
        <v>136513</v>
      </c>
      <c r="L353" s="20">
        <v>8350385</v>
      </c>
      <c r="M353" s="20">
        <v>0</v>
      </c>
      <c r="N353" s="20">
        <v>8486898</v>
      </c>
      <c r="P353" s="19" t="s">
        <v>33</v>
      </c>
      <c r="Q353" s="20">
        <v>0</v>
      </c>
      <c r="R353" s="20">
        <v>448731</v>
      </c>
      <c r="S353" s="20">
        <v>7555605.7700000061</v>
      </c>
      <c r="T353" s="20">
        <v>0</v>
      </c>
      <c r="U353" s="20">
        <v>8004336.7700000061</v>
      </c>
      <c r="W353" s="19" t="s">
        <v>33</v>
      </c>
      <c r="X353" s="20">
        <v>0</v>
      </c>
      <c r="Y353" s="20">
        <v>585244</v>
      </c>
      <c r="Z353" s="20">
        <v>15905990.770000007</v>
      </c>
      <c r="AA353" s="20">
        <v>0</v>
      </c>
      <c r="AB353" s="20">
        <v>16491234.770000007</v>
      </c>
      <c r="AD353" s="19" t="s">
        <v>33</v>
      </c>
      <c r="AE353" s="20">
        <v>0</v>
      </c>
      <c r="AF353" s="20">
        <v>473820</v>
      </c>
      <c r="AG353" s="20">
        <v>8433424.8100000005</v>
      </c>
      <c r="AH353" s="20">
        <v>0</v>
      </c>
      <c r="AI353" s="20">
        <v>8907244.8100000005</v>
      </c>
      <c r="AJ353" s="3">
        <v>25398479.580000006</v>
      </c>
      <c r="AK353" s="25" t="s">
        <v>33</v>
      </c>
      <c r="AL353" s="20">
        <v>0</v>
      </c>
      <c r="AM353" s="20">
        <v>517428</v>
      </c>
      <c r="AN353" s="20">
        <v>7602583.4399999985</v>
      </c>
      <c r="AO353" s="20">
        <v>0</v>
      </c>
      <c r="AP353" s="20">
        <v>8120011.4399999985</v>
      </c>
    </row>
    <row r="354" spans="2:42" x14ac:dyDescent="0.35">
      <c r="C354" s="2"/>
      <c r="D354" s="2"/>
      <c r="E354" s="2"/>
      <c r="F354" s="2"/>
      <c r="G354" s="2"/>
      <c r="J354" s="2"/>
      <c r="K354" s="2"/>
      <c r="L354" s="2"/>
      <c r="M354" s="2"/>
      <c r="N354" s="2"/>
      <c r="Q354" s="2"/>
      <c r="R354" s="2"/>
      <c r="S354" s="2"/>
      <c r="T354" s="2"/>
      <c r="U354" s="2"/>
      <c r="X354" s="2"/>
      <c r="Y354" s="2"/>
      <c r="Z354" s="2"/>
      <c r="AA354" s="2"/>
      <c r="AB354" s="2"/>
      <c r="AE354" s="2"/>
      <c r="AF354" s="2"/>
      <c r="AG354" s="2"/>
      <c r="AH354" s="2"/>
      <c r="AI354" s="2"/>
      <c r="AJ354" s="3">
        <v>0</v>
      </c>
      <c r="AL354" s="2"/>
      <c r="AM354" s="2"/>
      <c r="AN354" s="2"/>
      <c r="AO354" s="2"/>
      <c r="AP354" s="2"/>
    </row>
    <row r="355" spans="2:42" x14ac:dyDescent="0.35">
      <c r="C355" s="2"/>
      <c r="D355" s="2"/>
      <c r="E355" s="2"/>
      <c r="F355" s="2"/>
      <c r="G355" s="2"/>
      <c r="J355" s="2"/>
      <c r="K355" s="2"/>
      <c r="L355" s="2"/>
      <c r="M355" s="2"/>
      <c r="N355" s="2"/>
      <c r="Q355" s="2"/>
      <c r="R355" s="2"/>
      <c r="S355" s="2"/>
      <c r="T355" s="2"/>
      <c r="U355" s="2"/>
      <c r="X355" s="2"/>
      <c r="Y355" s="2"/>
      <c r="Z355" s="2"/>
      <c r="AA355" s="2"/>
      <c r="AB355" s="2"/>
      <c r="AE355" s="2"/>
      <c r="AF355" s="2"/>
      <c r="AG355" s="2"/>
      <c r="AH355" s="2"/>
      <c r="AI355" s="2"/>
      <c r="AJ355" s="3">
        <v>0</v>
      </c>
      <c r="AL355" s="2"/>
      <c r="AM355" s="2"/>
      <c r="AN355" s="2"/>
      <c r="AO355" s="2"/>
      <c r="AP355" s="2"/>
    </row>
    <row r="356" spans="2:42" x14ac:dyDescent="0.35">
      <c r="B356" t="s">
        <v>35</v>
      </c>
      <c r="C356" s="2">
        <v>17637453.349999998</v>
      </c>
      <c r="D356" s="2">
        <v>2377209</v>
      </c>
      <c r="E356" s="2">
        <v>0</v>
      </c>
      <c r="F356" s="2">
        <v>2735410.3400000003</v>
      </c>
      <c r="G356" s="2">
        <v>22750072.689999998</v>
      </c>
      <c r="I356" t="s">
        <v>35</v>
      </c>
      <c r="J356" s="2">
        <v>2813675.58</v>
      </c>
      <c r="K356" s="2">
        <v>840299</v>
      </c>
      <c r="L356" s="2">
        <v>0</v>
      </c>
      <c r="M356" s="2">
        <v>1316779.1399999999</v>
      </c>
      <c r="N356" s="2">
        <v>4970753.72</v>
      </c>
      <c r="P356" t="s">
        <v>35</v>
      </c>
      <c r="Q356" s="2">
        <v>4699150.58</v>
      </c>
      <c r="R356" s="2">
        <v>536057</v>
      </c>
      <c r="S356" s="2">
        <v>0</v>
      </c>
      <c r="T356" s="2">
        <v>551634.66999999993</v>
      </c>
      <c r="U356" s="2">
        <v>5786842.25</v>
      </c>
      <c r="W356" t="s">
        <v>35</v>
      </c>
      <c r="X356" s="2">
        <v>7512826.1600000001</v>
      </c>
      <c r="Y356" s="2">
        <v>1376356</v>
      </c>
      <c r="Z356" s="2">
        <v>0</v>
      </c>
      <c r="AA356" s="2">
        <v>1868413.8099999998</v>
      </c>
      <c r="AB356" s="2">
        <v>10757595.970000001</v>
      </c>
      <c r="AD356" t="s">
        <v>35</v>
      </c>
      <c r="AE356" s="2">
        <v>4773288.3899999987</v>
      </c>
      <c r="AF356" s="2">
        <v>698945</v>
      </c>
      <c r="AG356" s="2">
        <v>0</v>
      </c>
      <c r="AH356" s="2">
        <v>668181.10000000033</v>
      </c>
      <c r="AI356" s="2">
        <v>6140414.4899999993</v>
      </c>
      <c r="AJ356" s="3">
        <v>16898010.460000001</v>
      </c>
      <c r="AK356" t="s">
        <v>35</v>
      </c>
      <c r="AL356" s="2">
        <v>5351338.7999999989</v>
      </c>
      <c r="AM356" s="2">
        <v>301908</v>
      </c>
      <c r="AN356" s="2">
        <v>0</v>
      </c>
      <c r="AO356" s="2">
        <v>198815.43000000017</v>
      </c>
      <c r="AP356" s="2">
        <v>5852062.2299999986</v>
      </c>
    </row>
    <row r="357" spans="2:42" x14ac:dyDescent="0.35">
      <c r="B357" t="s">
        <v>36</v>
      </c>
      <c r="C357" s="2">
        <v>-25782010.640000001</v>
      </c>
      <c r="D357" s="2">
        <v>0</v>
      </c>
      <c r="E357" s="2">
        <v>0</v>
      </c>
      <c r="F357" s="2">
        <v>-1641397.64</v>
      </c>
      <c r="G357" s="2">
        <v>-27423408.280000001</v>
      </c>
      <c r="I357" t="s">
        <v>36</v>
      </c>
      <c r="J357" s="2">
        <v>-4737622.97</v>
      </c>
      <c r="K357" s="2">
        <v>0</v>
      </c>
      <c r="L357" s="2">
        <v>0</v>
      </c>
      <c r="M357" s="2">
        <v>-687253.96</v>
      </c>
      <c r="N357" s="2">
        <v>-5424876.9299999997</v>
      </c>
      <c r="P357" t="s">
        <v>36</v>
      </c>
      <c r="Q357" s="2">
        <v>-7781063.7900000019</v>
      </c>
      <c r="R357" s="2">
        <v>0</v>
      </c>
      <c r="S357" s="2">
        <v>0</v>
      </c>
      <c r="T357" s="2">
        <v>-248129.63</v>
      </c>
      <c r="U357" s="2">
        <v>-8029193.4200000018</v>
      </c>
      <c r="W357" t="s">
        <v>36</v>
      </c>
      <c r="X357" s="2">
        <v>-12518686.760000002</v>
      </c>
      <c r="Y357" s="2">
        <v>0</v>
      </c>
      <c r="Z357" s="2">
        <v>0</v>
      </c>
      <c r="AA357" s="2">
        <v>-935383.59</v>
      </c>
      <c r="AB357" s="2">
        <v>-13454070.350000001</v>
      </c>
      <c r="AD357" t="s">
        <v>36</v>
      </c>
      <c r="AE357" s="2">
        <v>-4055515.9099999964</v>
      </c>
      <c r="AF357" s="2">
        <v>0</v>
      </c>
      <c r="AG357" s="2">
        <v>0</v>
      </c>
      <c r="AH357" s="2">
        <v>-275545.40000000026</v>
      </c>
      <c r="AI357" s="2">
        <v>-4331061.3099999968</v>
      </c>
      <c r="AJ357" s="3">
        <v>-17785131.659999996</v>
      </c>
      <c r="AK357" t="s">
        <v>36</v>
      </c>
      <c r="AL357" s="2">
        <v>-9207807.9700000025</v>
      </c>
      <c r="AM357" s="2">
        <v>0</v>
      </c>
      <c r="AN357" s="2">
        <v>0</v>
      </c>
      <c r="AO357" s="2">
        <v>-430468.64999999979</v>
      </c>
      <c r="AP357" s="2">
        <v>-9638276.6200000029</v>
      </c>
    </row>
    <row r="358" spans="2:42" x14ac:dyDescent="0.35">
      <c r="B358" s="19" t="s">
        <v>37</v>
      </c>
      <c r="C358" s="20">
        <v>-8144557.2900000028</v>
      </c>
      <c r="D358" s="20">
        <v>2377209</v>
      </c>
      <c r="E358" s="20">
        <v>0</v>
      </c>
      <c r="F358" s="20">
        <v>1094012.7000000004</v>
      </c>
      <c r="G358" s="20">
        <v>-4673335.5900000036</v>
      </c>
      <c r="I358" s="19" t="s">
        <v>37</v>
      </c>
      <c r="J358" s="20">
        <v>-1923947.3899999997</v>
      </c>
      <c r="K358" s="20">
        <v>840299</v>
      </c>
      <c r="L358" s="20">
        <v>0</v>
      </c>
      <c r="M358" s="20">
        <v>629525.17999999993</v>
      </c>
      <c r="N358" s="20">
        <v>-454123.20999999996</v>
      </c>
      <c r="P358" s="19" t="s">
        <v>37</v>
      </c>
      <c r="Q358" s="20">
        <v>-3081913.2100000018</v>
      </c>
      <c r="R358" s="20">
        <v>536057</v>
      </c>
      <c r="S358" s="20">
        <v>0</v>
      </c>
      <c r="T358" s="20">
        <v>303505.03999999992</v>
      </c>
      <c r="U358" s="20">
        <v>-2242351.1700000018</v>
      </c>
      <c r="W358" s="19" t="s">
        <v>37</v>
      </c>
      <c r="X358" s="20">
        <v>-5005860.6000000015</v>
      </c>
      <c r="Y358" s="20">
        <v>1376356</v>
      </c>
      <c r="Z358" s="20">
        <v>0</v>
      </c>
      <c r="AA358" s="20">
        <v>933030.21999999986</v>
      </c>
      <c r="AB358" s="20">
        <v>-2696474.3800000008</v>
      </c>
      <c r="AD358" s="19" t="s">
        <v>37</v>
      </c>
      <c r="AE358" s="20">
        <v>717772.48000000231</v>
      </c>
      <c r="AF358" s="20">
        <v>698945</v>
      </c>
      <c r="AG358" s="20">
        <v>0</v>
      </c>
      <c r="AH358" s="20">
        <v>392635.70000000007</v>
      </c>
      <c r="AI358" s="20">
        <v>1809353.1800000025</v>
      </c>
      <c r="AJ358" s="3">
        <v>-887121.19999999832</v>
      </c>
      <c r="AK358" s="25" t="s">
        <v>37</v>
      </c>
      <c r="AL358" s="20">
        <v>-3856469.1700000037</v>
      </c>
      <c r="AM358" s="20">
        <v>301908</v>
      </c>
      <c r="AN358" s="20">
        <v>0</v>
      </c>
      <c r="AO358" s="20">
        <v>-231653.21999999962</v>
      </c>
      <c r="AP358" s="20">
        <v>-3786214.3900000043</v>
      </c>
    </row>
    <row r="359" spans="2:42" x14ac:dyDescent="0.35">
      <c r="C359" s="2"/>
      <c r="D359" s="2"/>
      <c r="E359" s="2"/>
      <c r="F359" s="2"/>
      <c r="G359" s="2"/>
      <c r="J359" s="2"/>
      <c r="K359" s="2"/>
      <c r="L359" s="2"/>
      <c r="M359" s="2"/>
      <c r="N359" s="2"/>
      <c r="Q359" s="2"/>
      <c r="R359" s="2"/>
      <c r="S359" s="2"/>
      <c r="T359" s="2"/>
      <c r="U359" s="2"/>
      <c r="X359" s="2"/>
      <c r="Y359" s="2"/>
      <c r="Z359" s="2"/>
      <c r="AA359" s="2"/>
      <c r="AB359" s="2"/>
      <c r="AE359" s="2"/>
      <c r="AF359" s="2"/>
      <c r="AG359" s="2"/>
      <c r="AH359" s="2"/>
      <c r="AI359" s="2"/>
      <c r="AJ359" s="3">
        <v>0</v>
      </c>
      <c r="AL359" s="2"/>
      <c r="AM359" s="2"/>
      <c r="AN359" s="2"/>
      <c r="AO359" s="2"/>
      <c r="AP359" s="2"/>
    </row>
    <row r="360" spans="2:42" x14ac:dyDescent="0.35">
      <c r="C360" s="2"/>
      <c r="D360" s="2"/>
      <c r="E360" s="2"/>
      <c r="F360" s="2"/>
      <c r="G360" s="2"/>
      <c r="J360" s="2"/>
      <c r="K360" s="2"/>
      <c r="L360" s="2"/>
      <c r="M360" s="2"/>
      <c r="N360" s="2"/>
      <c r="Q360" s="2"/>
      <c r="R360" s="2"/>
      <c r="S360" s="2"/>
      <c r="T360" s="2"/>
      <c r="U360" s="2"/>
      <c r="X360" s="2"/>
      <c r="Y360" s="2"/>
      <c r="Z360" s="2"/>
      <c r="AA360" s="2"/>
      <c r="AB360" s="2"/>
      <c r="AE360" s="2"/>
      <c r="AF360" s="2"/>
      <c r="AG360" s="2"/>
      <c r="AH360" s="2"/>
      <c r="AI360" s="2"/>
      <c r="AJ360" s="3">
        <v>0</v>
      </c>
      <c r="AL360" s="2"/>
      <c r="AM360" s="2"/>
      <c r="AN360" s="2"/>
      <c r="AO360" s="2"/>
      <c r="AP360" s="2"/>
    </row>
    <row r="361" spans="2:42" x14ac:dyDescent="0.35">
      <c r="B361" t="s">
        <v>38</v>
      </c>
      <c r="C361" s="2">
        <v>-82364217.550000012</v>
      </c>
      <c r="D361" s="2">
        <v>-11841211</v>
      </c>
      <c r="E361" s="2">
        <v>-1951438.94</v>
      </c>
      <c r="F361" s="2">
        <v>-639302.72000000009</v>
      </c>
      <c r="G361" s="2">
        <v>-96796170.210000008</v>
      </c>
      <c r="I361" t="s">
        <v>38</v>
      </c>
      <c r="J361" s="2">
        <v>-21568601.489999998</v>
      </c>
      <c r="K361" s="2">
        <v>-1748873</v>
      </c>
      <c r="L361" s="2">
        <v>-239097.11</v>
      </c>
      <c r="M361" s="2">
        <v>-134085.48000000001</v>
      </c>
      <c r="N361" s="2">
        <v>-23690657.079999998</v>
      </c>
      <c r="P361" t="s">
        <v>38</v>
      </c>
      <c r="Q361" s="2">
        <v>-16544984.410000008</v>
      </c>
      <c r="R361" s="2">
        <v>-4127793</v>
      </c>
      <c r="S361" s="2">
        <v>-706848.45000000007</v>
      </c>
      <c r="T361" s="2">
        <v>-141360.48000000001</v>
      </c>
      <c r="U361" s="2">
        <v>-21520986.340000007</v>
      </c>
      <c r="W361" t="s">
        <v>38</v>
      </c>
      <c r="X361" s="2">
        <v>-38113585.900000006</v>
      </c>
      <c r="Y361" s="2">
        <v>-5876666</v>
      </c>
      <c r="Z361" s="2">
        <v>-945945.56</v>
      </c>
      <c r="AA361" s="2">
        <v>-275445.96000000002</v>
      </c>
      <c r="AB361" s="2">
        <v>-45211643.420000009</v>
      </c>
      <c r="AD361" t="s">
        <v>38</v>
      </c>
      <c r="AE361" s="2">
        <v>-21291950.809999995</v>
      </c>
      <c r="AF361" s="2">
        <v>-2932663</v>
      </c>
      <c r="AG361" s="2">
        <v>-487115.5299999998</v>
      </c>
      <c r="AH361" s="2">
        <v>-174140.06999999995</v>
      </c>
      <c r="AI361" s="2">
        <v>-24885869.409999996</v>
      </c>
      <c r="AJ361" s="3">
        <v>-70097512.830000013</v>
      </c>
      <c r="AK361" t="s">
        <v>38</v>
      </c>
      <c r="AL361" s="2">
        <v>-22958680.840000011</v>
      </c>
      <c r="AM361" s="2">
        <v>-3031882</v>
      </c>
      <c r="AN361" s="2">
        <v>-518377.85000000009</v>
      </c>
      <c r="AO361" s="2">
        <v>-189716.69000000012</v>
      </c>
      <c r="AP361" s="2">
        <v>-26698657.380000014</v>
      </c>
    </row>
    <row r="362" spans="2:42" x14ac:dyDescent="0.35">
      <c r="B362" t="s">
        <v>81</v>
      </c>
      <c r="C362" s="2">
        <v>-398911864.76000005</v>
      </c>
      <c r="D362" s="2">
        <v>-58184425</v>
      </c>
      <c r="E362" s="2">
        <v>-12781066.009999998</v>
      </c>
      <c r="F362" s="2">
        <v>-13854253.42</v>
      </c>
      <c r="G362" s="2">
        <v>-483731609.19000006</v>
      </c>
      <c r="I362" t="s">
        <v>81</v>
      </c>
      <c r="J362" s="2">
        <v>-92060886.849999994</v>
      </c>
      <c r="K362" s="2">
        <v>-18982031</v>
      </c>
      <c r="L362" s="2">
        <v>-2898941.47</v>
      </c>
      <c r="M362" s="2">
        <v>-3458387.31</v>
      </c>
      <c r="N362" s="2">
        <v>-117400246.63</v>
      </c>
      <c r="P362" t="s">
        <v>81</v>
      </c>
      <c r="Q362" s="2">
        <v>-104130394.80000001</v>
      </c>
      <c r="R362" s="2">
        <v>-12824301</v>
      </c>
      <c r="S362" s="2">
        <v>-3066680.9499999997</v>
      </c>
      <c r="T362" s="2">
        <v>-3183844.4400000009</v>
      </c>
      <c r="U362" s="2">
        <v>-123205221.19000001</v>
      </c>
      <c r="W362" t="s">
        <v>81</v>
      </c>
      <c r="X362" s="2">
        <v>-196191281.65000001</v>
      </c>
      <c r="Y362" s="2">
        <v>-31806332</v>
      </c>
      <c r="Z362" s="2">
        <v>-5965622.4199999999</v>
      </c>
      <c r="AA362" s="2">
        <v>-6642231.7500000009</v>
      </c>
      <c r="AB362" s="2">
        <v>-240605467.81999999</v>
      </c>
      <c r="AD362" t="s">
        <v>81</v>
      </c>
      <c r="AE362" s="2">
        <v>-102459145.14000008</v>
      </c>
      <c r="AF362" s="2">
        <v>-13202613</v>
      </c>
      <c r="AG362" s="2">
        <v>-3355161.290000001</v>
      </c>
      <c r="AH362" s="2">
        <v>-3389146.8000000017</v>
      </c>
      <c r="AI362" s="2">
        <v>-122406066.23000008</v>
      </c>
      <c r="AJ362" s="3">
        <v>-363011534.05000007</v>
      </c>
      <c r="AK362" t="s">
        <v>81</v>
      </c>
      <c r="AL362" s="2">
        <v>-100261437.97</v>
      </c>
      <c r="AM362" s="2">
        <v>-13175480</v>
      </c>
      <c r="AN362" s="2">
        <v>-3460282.299999997</v>
      </c>
      <c r="AO362" s="2">
        <v>-3822874.8699999964</v>
      </c>
      <c r="AP362" s="2">
        <v>-120720075.13999999</v>
      </c>
    </row>
    <row r="363" spans="2:42" x14ac:dyDescent="0.35">
      <c r="B363" t="s">
        <v>39</v>
      </c>
      <c r="C363" s="2">
        <v>-102278125.22</v>
      </c>
      <c r="D363" s="2">
        <v>-17253698</v>
      </c>
      <c r="E363" s="2">
        <v>-2647541.1399999997</v>
      </c>
      <c r="F363" s="2">
        <v>-6008122.7399999993</v>
      </c>
      <c r="G363" s="2">
        <v>-128187487.09999999</v>
      </c>
      <c r="I363" t="s">
        <v>39</v>
      </c>
      <c r="J363" s="2">
        <v>-20519504.210000005</v>
      </c>
      <c r="K363" s="2">
        <v>-3391810</v>
      </c>
      <c r="L363" s="2">
        <v>-950133</v>
      </c>
      <c r="M363" s="2">
        <v>-1304763.5599999998</v>
      </c>
      <c r="N363" s="2">
        <v>-26166210.770000003</v>
      </c>
      <c r="P363" t="s">
        <v>39</v>
      </c>
      <c r="Q363" s="2">
        <v>-23123247.879999999</v>
      </c>
      <c r="R363" s="2">
        <v>-3628773</v>
      </c>
      <c r="S363" s="2">
        <v>-767289.09999999986</v>
      </c>
      <c r="T363" s="2">
        <v>-1314056.2100000002</v>
      </c>
      <c r="U363" s="2">
        <v>-28833366.190000001</v>
      </c>
      <c r="W363" t="s">
        <v>39</v>
      </c>
      <c r="X363" s="2">
        <v>-43642752.090000004</v>
      </c>
      <c r="Y363" s="2">
        <v>-7020583</v>
      </c>
      <c r="Z363" s="2">
        <v>-1717422.0999999999</v>
      </c>
      <c r="AA363" s="2">
        <v>-2618819.77</v>
      </c>
      <c r="AB363" s="2">
        <v>-54999576.960000008</v>
      </c>
      <c r="AD363" t="s">
        <v>39</v>
      </c>
      <c r="AE363" s="2">
        <v>-25628810.019999996</v>
      </c>
      <c r="AF363" s="2">
        <v>-3528391</v>
      </c>
      <c r="AG363" s="2">
        <v>-467980.12000000034</v>
      </c>
      <c r="AH363" s="2">
        <v>-1378208.9100000001</v>
      </c>
      <c r="AI363" s="2">
        <v>-31003390.049999997</v>
      </c>
      <c r="AJ363" s="3">
        <v>-86002967.010000005</v>
      </c>
      <c r="AK363" t="s">
        <v>39</v>
      </c>
      <c r="AL363" s="2">
        <v>-33006563.109999999</v>
      </c>
      <c r="AM363" s="2">
        <v>-6704724</v>
      </c>
      <c r="AN363" s="2">
        <v>-462138.91999999969</v>
      </c>
      <c r="AO363" s="2">
        <v>-2011094.0599999991</v>
      </c>
      <c r="AP363" s="2">
        <v>-42184520.090000004</v>
      </c>
    </row>
    <row r="364" spans="2:42" x14ac:dyDescent="0.35">
      <c r="B364" t="s">
        <v>40</v>
      </c>
      <c r="C364" s="2">
        <v>-21042982.049999997</v>
      </c>
      <c r="D364" s="2">
        <v>-7838645</v>
      </c>
      <c r="E364" s="2">
        <v>-62700</v>
      </c>
      <c r="F364" s="2">
        <v>-7109626.0399999991</v>
      </c>
      <c r="G364" s="2">
        <v>-36053953.089999996</v>
      </c>
      <c r="I364" t="s">
        <v>40</v>
      </c>
      <c r="J364" s="2">
        <v>-5241725.8099999996</v>
      </c>
      <c r="K364" s="2">
        <v>-363636</v>
      </c>
      <c r="L364" s="2">
        <v>-46900</v>
      </c>
      <c r="M364" s="2">
        <v>-2085446</v>
      </c>
      <c r="N364" s="2">
        <v>-7737707.8099999996</v>
      </c>
      <c r="P364" t="s">
        <v>40</v>
      </c>
      <c r="Q364" s="2">
        <v>-5639274.8199999994</v>
      </c>
      <c r="R364" s="2">
        <v>-4811198</v>
      </c>
      <c r="S364" s="2">
        <v>-6700</v>
      </c>
      <c r="T364" s="2">
        <v>-1344592.9000000004</v>
      </c>
      <c r="U364" s="2">
        <v>-11801765.720000001</v>
      </c>
      <c r="W364" t="s">
        <v>40</v>
      </c>
      <c r="X364" s="2">
        <v>-10881000.629999999</v>
      </c>
      <c r="Y364" s="2">
        <v>-5174834</v>
      </c>
      <c r="Z364" s="2">
        <v>-53600</v>
      </c>
      <c r="AA364" s="2">
        <v>-3430038.9000000004</v>
      </c>
      <c r="AB364" s="2">
        <v>-19539473.530000001</v>
      </c>
      <c r="AD364" t="s">
        <v>40</v>
      </c>
      <c r="AE364" s="2">
        <v>-4885220.2200000025</v>
      </c>
      <c r="AF364" s="2">
        <v>-1190908</v>
      </c>
      <c r="AG364" s="2">
        <v>-14800</v>
      </c>
      <c r="AH364" s="2">
        <v>-1285682.1599999992</v>
      </c>
      <c r="AI364" s="2">
        <v>-7376610.3800000018</v>
      </c>
      <c r="AJ364" s="3">
        <v>-26916083.910000004</v>
      </c>
      <c r="AK364" t="s">
        <v>40</v>
      </c>
      <c r="AL364" s="2">
        <v>-5276761.1999999955</v>
      </c>
      <c r="AM364" s="2">
        <v>-1472903</v>
      </c>
      <c r="AN364" s="2">
        <v>5700</v>
      </c>
      <c r="AO364" s="2">
        <v>-2393904.9799999995</v>
      </c>
      <c r="AP364" s="2">
        <v>-9137869.179999996</v>
      </c>
    </row>
    <row r="365" spans="2:42" x14ac:dyDescent="0.35">
      <c r="B365" t="s">
        <v>41</v>
      </c>
      <c r="C365" s="2">
        <v>0</v>
      </c>
      <c r="D365" s="2">
        <v>-620000</v>
      </c>
      <c r="E365" s="2">
        <v>0</v>
      </c>
      <c r="F365" s="2">
        <v>0</v>
      </c>
      <c r="G365" s="2">
        <v>-620000</v>
      </c>
      <c r="I365" t="s">
        <v>41</v>
      </c>
      <c r="J365" s="2">
        <v>-16555.939999999999</v>
      </c>
      <c r="K365" s="2">
        <v>0</v>
      </c>
      <c r="L365" s="2">
        <v>0</v>
      </c>
      <c r="M365" s="2">
        <v>0</v>
      </c>
      <c r="N365" s="2">
        <v>-16555.939999999999</v>
      </c>
      <c r="P365" t="s">
        <v>41</v>
      </c>
      <c r="Q365" s="2">
        <v>16555.939999999999</v>
      </c>
      <c r="R365" s="2">
        <v>0</v>
      </c>
      <c r="S365" s="2">
        <v>0</v>
      </c>
      <c r="T365" s="2">
        <v>0</v>
      </c>
      <c r="U365" s="2">
        <v>16555.939999999999</v>
      </c>
      <c r="W365" t="s">
        <v>41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D365" t="s">
        <v>41</v>
      </c>
      <c r="AE365" s="2">
        <v>0</v>
      </c>
      <c r="AF365" s="2">
        <v>-520000</v>
      </c>
      <c r="AG365" s="2">
        <v>0</v>
      </c>
      <c r="AH365" s="2">
        <v>0</v>
      </c>
      <c r="AI365" s="2">
        <v>-520000</v>
      </c>
      <c r="AJ365" s="3">
        <v>-520000</v>
      </c>
      <c r="AK365" t="s">
        <v>41</v>
      </c>
      <c r="AL365" s="2">
        <v>0</v>
      </c>
      <c r="AM365" s="2">
        <v>-100000</v>
      </c>
      <c r="AN365" s="2">
        <v>0</v>
      </c>
      <c r="AO365" s="2">
        <v>0</v>
      </c>
      <c r="AP365" s="2">
        <v>-100000</v>
      </c>
    </row>
    <row r="366" spans="2:42" x14ac:dyDescent="0.35">
      <c r="B366" t="s">
        <v>42</v>
      </c>
      <c r="C366" s="2">
        <v>-41069673.899999999</v>
      </c>
      <c r="D366" s="2">
        <v>-1230033</v>
      </c>
      <c r="E366" s="2">
        <v>-37605.79</v>
      </c>
      <c r="F366" s="2">
        <v>0</v>
      </c>
      <c r="G366" s="2">
        <v>-42337312.689999998</v>
      </c>
      <c r="I366" t="s">
        <v>42</v>
      </c>
      <c r="J366" s="2">
        <v>-9816123.9300000016</v>
      </c>
      <c r="K366" s="2">
        <v>-383521</v>
      </c>
      <c r="L366" s="2">
        <v>-37605.79</v>
      </c>
      <c r="M366" s="2">
        <v>0</v>
      </c>
      <c r="N366" s="2">
        <v>-10237250.720000001</v>
      </c>
      <c r="P366" t="s">
        <v>42</v>
      </c>
      <c r="Q366" s="2">
        <v>-8586420.7200000007</v>
      </c>
      <c r="R366" s="2">
        <v>67138</v>
      </c>
      <c r="S366" s="2">
        <v>0</v>
      </c>
      <c r="T366" s="2">
        <v>0</v>
      </c>
      <c r="U366" s="2">
        <v>-8519282.7200000007</v>
      </c>
      <c r="W366" t="s">
        <v>42</v>
      </c>
      <c r="X366" s="2">
        <v>-18402544.650000002</v>
      </c>
      <c r="Y366" s="2">
        <v>-316383</v>
      </c>
      <c r="Z366" s="2">
        <v>-37605.79</v>
      </c>
      <c r="AA366" s="2">
        <v>0</v>
      </c>
      <c r="AB366" s="2">
        <v>-18756533.440000001</v>
      </c>
      <c r="AD366" t="s">
        <v>42</v>
      </c>
      <c r="AE366" s="2">
        <v>-11661559.540000003</v>
      </c>
      <c r="AF366" s="2">
        <v>-519073</v>
      </c>
      <c r="AG366" s="2">
        <v>0</v>
      </c>
      <c r="AH366" s="2">
        <v>0</v>
      </c>
      <c r="AI366" s="2">
        <v>-12180632.540000003</v>
      </c>
      <c r="AJ366" s="3">
        <v>-30937165.980000004</v>
      </c>
      <c r="AK366" t="s">
        <v>42</v>
      </c>
      <c r="AL366" s="2">
        <v>-11005569.709999993</v>
      </c>
      <c r="AM366" s="2">
        <v>-394577</v>
      </c>
      <c r="AN366" s="2">
        <v>0</v>
      </c>
      <c r="AO366" s="2">
        <v>0</v>
      </c>
      <c r="AP366" s="2">
        <v>-11400146.709999993</v>
      </c>
    </row>
    <row r="367" spans="2:42" x14ac:dyDescent="0.35">
      <c r="B367" t="s">
        <v>4</v>
      </c>
      <c r="C367" s="2">
        <v>757435.61</v>
      </c>
      <c r="D367" s="2">
        <v>76</v>
      </c>
      <c r="E367" s="2">
        <v>0</v>
      </c>
      <c r="F367" s="2">
        <v>0</v>
      </c>
      <c r="G367" s="2">
        <v>757511.61</v>
      </c>
      <c r="I367" t="s">
        <v>4</v>
      </c>
      <c r="J367" s="2">
        <v>627475.99</v>
      </c>
      <c r="K367" s="2">
        <v>7207</v>
      </c>
      <c r="L367" s="2">
        <v>0</v>
      </c>
      <c r="M367" s="2">
        <v>0</v>
      </c>
      <c r="N367" s="2">
        <v>634682.99</v>
      </c>
      <c r="P367" t="s">
        <v>4</v>
      </c>
      <c r="Q367" s="2">
        <v>0</v>
      </c>
      <c r="R367" s="2">
        <v>-337091</v>
      </c>
      <c r="S367" s="2">
        <v>0</v>
      </c>
      <c r="T367" s="2">
        <v>0</v>
      </c>
      <c r="U367" s="2">
        <v>-337091</v>
      </c>
      <c r="W367" t="s">
        <v>4</v>
      </c>
      <c r="X367" s="2">
        <v>627475.99</v>
      </c>
      <c r="Y367" s="2">
        <v>-329884</v>
      </c>
      <c r="Z367" s="2">
        <v>0</v>
      </c>
      <c r="AA367" s="2">
        <v>0</v>
      </c>
      <c r="AB367" s="2">
        <v>297591.99</v>
      </c>
      <c r="AD367" t="s">
        <v>4</v>
      </c>
      <c r="AE367" s="2">
        <v>0</v>
      </c>
      <c r="AF367" s="2">
        <v>-170442</v>
      </c>
      <c r="AG367" s="2">
        <v>0</v>
      </c>
      <c r="AH367" s="2">
        <v>0</v>
      </c>
      <c r="AI367" s="2">
        <v>-170442</v>
      </c>
      <c r="AJ367" s="3">
        <v>127149.98999999999</v>
      </c>
      <c r="AK367" t="s">
        <v>4</v>
      </c>
      <c r="AL367" s="2">
        <v>129959.62</v>
      </c>
      <c r="AM367" s="2">
        <v>500402</v>
      </c>
      <c r="AN367" s="2">
        <v>0</v>
      </c>
      <c r="AO367" s="2">
        <v>0</v>
      </c>
      <c r="AP367" s="2">
        <v>630361.62</v>
      </c>
    </row>
    <row r="368" spans="2:42" x14ac:dyDescent="0.35">
      <c r="B368" t="s">
        <v>5</v>
      </c>
      <c r="C368" s="2">
        <v>-1343000</v>
      </c>
      <c r="D368" s="2">
        <v>0</v>
      </c>
      <c r="E368" s="2">
        <v>0</v>
      </c>
      <c r="F368" s="2">
        <v>0</v>
      </c>
      <c r="G368" s="2">
        <v>-1343000</v>
      </c>
      <c r="I368" t="s">
        <v>5</v>
      </c>
      <c r="J368" s="2">
        <v>-317000</v>
      </c>
      <c r="K368" s="2">
        <v>0</v>
      </c>
      <c r="L368" s="2">
        <v>0</v>
      </c>
      <c r="M368" s="2">
        <v>0</v>
      </c>
      <c r="N368" s="2">
        <v>-317000</v>
      </c>
      <c r="P368" t="s">
        <v>5</v>
      </c>
      <c r="Q368" s="2">
        <v>-251000</v>
      </c>
      <c r="R368" s="2">
        <v>0</v>
      </c>
      <c r="S368" s="2">
        <v>0</v>
      </c>
      <c r="T368" s="2">
        <v>0</v>
      </c>
      <c r="U368" s="2">
        <v>-251000</v>
      </c>
      <c r="W368" t="s">
        <v>5</v>
      </c>
      <c r="X368" s="2">
        <v>-568000</v>
      </c>
      <c r="Y368" s="2">
        <v>0</v>
      </c>
      <c r="Z368" s="2">
        <v>0</v>
      </c>
      <c r="AA368" s="2">
        <v>0</v>
      </c>
      <c r="AB368" s="2">
        <v>-568000</v>
      </c>
      <c r="AD368" t="s">
        <v>5</v>
      </c>
      <c r="AE368" s="2">
        <v>-507000</v>
      </c>
      <c r="AF368" s="2">
        <v>0</v>
      </c>
      <c r="AG368" s="2">
        <v>0</v>
      </c>
      <c r="AH368" s="2">
        <v>0</v>
      </c>
      <c r="AI368" s="2">
        <v>-507000</v>
      </c>
      <c r="AJ368" s="3">
        <v>-1075000</v>
      </c>
      <c r="AK368" t="s">
        <v>5</v>
      </c>
      <c r="AL368" s="2">
        <v>-268000</v>
      </c>
      <c r="AM368" s="2">
        <v>0</v>
      </c>
      <c r="AN368" s="2">
        <v>0</v>
      </c>
      <c r="AO368" s="2">
        <v>0</v>
      </c>
      <c r="AP368" s="2">
        <v>-268000</v>
      </c>
    </row>
    <row r="369" spans="2:42" x14ac:dyDescent="0.35">
      <c r="B369" t="s">
        <v>189</v>
      </c>
      <c r="C369" s="2">
        <v>-106771190.03999998</v>
      </c>
      <c r="D369" s="2">
        <v>-1295517.1820443999</v>
      </c>
      <c r="E369" s="2">
        <v>760133.49</v>
      </c>
      <c r="F369" s="2">
        <v>-34719.839999999997</v>
      </c>
      <c r="G369" s="2">
        <v>-107341293.57204439</v>
      </c>
      <c r="I369" t="s">
        <v>189</v>
      </c>
      <c r="J369" s="2">
        <v>-14127297.969999999</v>
      </c>
      <c r="K369" s="2">
        <v>371074.99141299998</v>
      </c>
      <c r="L369" s="2">
        <v>378373.18</v>
      </c>
      <c r="M369" s="2">
        <v>-29266.560000000001</v>
      </c>
      <c r="N369" s="2">
        <v>-13407116.358587001</v>
      </c>
      <c r="P369" t="s">
        <v>189</v>
      </c>
      <c r="Q369" s="2">
        <v>-12008204.139999997</v>
      </c>
      <c r="R369" s="2">
        <v>-1015427.8935211999</v>
      </c>
      <c r="S369" s="2">
        <v>-243449.94999999998</v>
      </c>
      <c r="T369" s="2">
        <v>-2032.7099999999991</v>
      </c>
      <c r="U369" s="2">
        <v>-13269114.693521198</v>
      </c>
      <c r="W369" t="s">
        <v>189</v>
      </c>
      <c r="X369" s="2">
        <v>-26135502.109999996</v>
      </c>
      <c r="Y369" s="2">
        <v>-644352.90210820001</v>
      </c>
      <c r="Z369" s="2">
        <v>134923.23000000001</v>
      </c>
      <c r="AA369" s="2">
        <v>-31299.27</v>
      </c>
      <c r="AB369" s="2">
        <v>-26676231.052108195</v>
      </c>
      <c r="AD369" t="s">
        <v>189</v>
      </c>
      <c r="AE369" s="2">
        <v>-28992583.449999999</v>
      </c>
      <c r="AF369" s="2">
        <v>150555.74925960007</v>
      </c>
      <c r="AG369" s="2">
        <v>197103.57999999993</v>
      </c>
      <c r="AH369" s="2">
        <v>-10346.939999999999</v>
      </c>
      <c r="AI369" s="2">
        <v>-28655271.060740404</v>
      </c>
      <c r="AJ369" s="3">
        <v>-55331502.112848595</v>
      </c>
      <c r="AK369" t="s">
        <v>189</v>
      </c>
      <c r="AL369" s="2">
        <v>-51643104.479999974</v>
      </c>
      <c r="AM369" s="2">
        <v>-801720.02919579984</v>
      </c>
      <c r="AN369" s="2">
        <v>428106.68000000005</v>
      </c>
      <c r="AO369" s="2">
        <v>6926.3700000000026</v>
      </c>
      <c r="AP369" s="2">
        <v>-52009791.459195778</v>
      </c>
    </row>
    <row r="370" spans="2:42" x14ac:dyDescent="0.35">
      <c r="B370" s="19" t="s">
        <v>11</v>
      </c>
      <c r="C370" s="20">
        <v>-753023617.90999997</v>
      </c>
      <c r="D370" s="20">
        <v>-98263453.182044402</v>
      </c>
      <c r="E370" s="20">
        <v>-16720218.389999995</v>
      </c>
      <c r="F370" s="20">
        <v>-27646024.759999998</v>
      </c>
      <c r="G370" s="20">
        <v>-895653314.24204457</v>
      </c>
      <c r="I370" s="19" t="s">
        <v>11</v>
      </c>
      <c r="J370" s="20">
        <v>-163040220.20999998</v>
      </c>
      <c r="K370" s="20">
        <v>-24491589.008586999</v>
      </c>
      <c r="L370" s="20">
        <v>-3794304.19</v>
      </c>
      <c r="M370" s="20">
        <v>-7011948.9099999992</v>
      </c>
      <c r="N370" s="20">
        <v>-198338062.31858698</v>
      </c>
      <c r="P370" s="19" t="s">
        <v>11</v>
      </c>
      <c r="Q370" s="20">
        <v>-170266970.83000001</v>
      </c>
      <c r="R370" s="20">
        <v>-26677445.893521201</v>
      </c>
      <c r="S370" s="20">
        <v>-4790968.45</v>
      </c>
      <c r="T370" s="20">
        <v>-5985886.7400000012</v>
      </c>
      <c r="U370" s="20">
        <v>-207721271.91352123</v>
      </c>
      <c r="W370" s="19" t="s">
        <v>11</v>
      </c>
      <c r="X370" s="20">
        <v>-333307191.03999996</v>
      </c>
      <c r="Y370" s="20">
        <v>-51169034.9021082</v>
      </c>
      <c r="Z370" s="20">
        <v>-8585272.6399999987</v>
      </c>
      <c r="AA370" s="20">
        <v>-12997835.65</v>
      </c>
      <c r="AB370" s="20">
        <v>-406059334.23210818</v>
      </c>
      <c r="AD370" s="19" t="s">
        <v>11</v>
      </c>
      <c r="AE370" s="20">
        <v>-195426269.18000007</v>
      </c>
      <c r="AF370" s="20">
        <v>-21913534.250740401</v>
      </c>
      <c r="AG370" s="20">
        <v>-4127953.3600000013</v>
      </c>
      <c r="AH370" s="20">
        <v>-6237524.8800000008</v>
      </c>
      <c r="AI370" s="20">
        <v>-227705281.67074046</v>
      </c>
      <c r="AJ370" s="3">
        <v>-633764615.9028486</v>
      </c>
      <c r="AK370" s="19" t="s">
        <v>11</v>
      </c>
      <c r="AL370" s="20">
        <v>-224290157.68999994</v>
      </c>
      <c r="AM370" s="20">
        <v>-25180884.0291958</v>
      </c>
      <c r="AN370" s="20">
        <v>-4006992.3899999964</v>
      </c>
      <c r="AO370" s="20">
        <v>-8410664.2299999949</v>
      </c>
      <c r="AP370" s="20">
        <v>-261888698.33919579</v>
      </c>
    </row>
    <row r="371" spans="2:42" x14ac:dyDescent="0.35">
      <c r="C371" s="2"/>
      <c r="D371" s="2"/>
      <c r="E371" s="2"/>
      <c r="F371" s="2"/>
      <c r="G371" s="2"/>
      <c r="J371" s="2"/>
      <c r="K371" s="2"/>
      <c r="L371" s="2"/>
      <c r="M371" s="2"/>
      <c r="N371" s="2"/>
      <c r="Q371" s="2"/>
      <c r="R371" s="2"/>
      <c r="S371" s="2"/>
      <c r="T371" s="2"/>
      <c r="U371" s="2"/>
      <c r="X371" s="2"/>
      <c r="Y371" s="2"/>
      <c r="Z371" s="2"/>
      <c r="AA371" s="2"/>
      <c r="AB371" s="2"/>
      <c r="AE371" s="2"/>
      <c r="AF371" s="2"/>
      <c r="AG371" s="2"/>
      <c r="AH371" s="2"/>
      <c r="AI371" s="2"/>
      <c r="AJ371" s="3">
        <v>0</v>
      </c>
      <c r="AL371" s="2"/>
      <c r="AM371" s="2"/>
      <c r="AN371" s="2"/>
      <c r="AO371" s="2"/>
      <c r="AP371" s="2"/>
    </row>
    <row r="372" spans="2:42" x14ac:dyDescent="0.35">
      <c r="C372" s="2"/>
      <c r="D372" s="2"/>
      <c r="E372" s="2"/>
      <c r="F372" s="2"/>
      <c r="G372" s="2"/>
      <c r="J372" s="2"/>
      <c r="K372" s="2"/>
      <c r="L372" s="2"/>
      <c r="M372" s="2"/>
      <c r="N372" s="2"/>
      <c r="Q372" s="2"/>
      <c r="R372" s="2"/>
      <c r="S372" s="2"/>
      <c r="T372" s="2"/>
      <c r="U372" s="2"/>
      <c r="X372" s="2"/>
      <c r="Y372" s="2"/>
      <c r="Z372" s="2"/>
      <c r="AA372" s="2"/>
      <c r="AB372" s="2"/>
      <c r="AE372" s="2"/>
      <c r="AF372" s="2"/>
      <c r="AG372" s="2"/>
      <c r="AH372" s="2"/>
      <c r="AI372" s="2"/>
      <c r="AJ372" s="3">
        <v>0</v>
      </c>
      <c r="AL372" s="2"/>
      <c r="AM372" s="2"/>
      <c r="AN372" s="2"/>
      <c r="AO372" s="2"/>
      <c r="AP372" s="2"/>
    </row>
    <row r="373" spans="2:42" x14ac:dyDescent="0.35">
      <c r="B373" s="11" t="s">
        <v>43</v>
      </c>
      <c r="C373" s="4">
        <v>684296037.2597369</v>
      </c>
      <c r="D373" s="4">
        <v>66195101.817955598</v>
      </c>
      <c r="E373" s="4">
        <v>16470945.580000008</v>
      </c>
      <c r="F373" s="4">
        <v>-19844502.422641974</v>
      </c>
      <c r="G373" s="4">
        <v>747117582.23505056</v>
      </c>
      <c r="I373" s="11" t="s">
        <v>43</v>
      </c>
      <c r="J373" s="4">
        <v>195723419.53544003</v>
      </c>
      <c r="K373" s="4">
        <v>23861653.991413001</v>
      </c>
      <c r="L373" s="4">
        <v>5553701.2100000009</v>
      </c>
      <c r="M373" s="4">
        <v>-4589742.0289931875</v>
      </c>
      <c r="N373" s="4">
        <v>220549032.70785984</v>
      </c>
      <c r="P373" s="11" t="s">
        <v>43</v>
      </c>
      <c r="Q373" s="4">
        <v>146957219.29242</v>
      </c>
      <c r="R373" s="4">
        <v>13988531.106478799</v>
      </c>
      <c r="S373" s="4">
        <v>2859169.7700000061</v>
      </c>
      <c r="T373" s="4">
        <v>-3237457.3035577871</v>
      </c>
      <c r="U373" s="4">
        <v>160567462.86534104</v>
      </c>
      <c r="W373" s="11" t="s">
        <v>43</v>
      </c>
      <c r="X373" s="4">
        <v>342680638.82786</v>
      </c>
      <c r="Y373" s="4">
        <v>37850185.0978918</v>
      </c>
      <c r="Z373" s="4">
        <v>8412870.9800000098</v>
      </c>
      <c r="AA373" s="4">
        <v>-7827199.3325509755</v>
      </c>
      <c r="AB373" s="4">
        <v>381116495.57320082</v>
      </c>
      <c r="AD373" s="11" t="s">
        <v>43</v>
      </c>
      <c r="AE373" s="4">
        <v>102205737.83042419</v>
      </c>
      <c r="AF373" s="4">
        <v>19916825.749259599</v>
      </c>
      <c r="AG373" s="4">
        <v>4362928.91</v>
      </c>
      <c r="AH373" s="4">
        <v>-3642564.7222917266</v>
      </c>
      <c r="AI373" s="4">
        <v>122842927.76739205</v>
      </c>
      <c r="AJ373" s="3">
        <v>503959423.34059286</v>
      </c>
      <c r="AK373" s="11" t="s">
        <v>43</v>
      </c>
      <c r="AL373" s="4">
        <v>239409660.60145307</v>
      </c>
      <c r="AM373" s="4">
        <v>8428090.9708041996</v>
      </c>
      <c r="AN373" s="4">
        <v>3695145.6900000018</v>
      </c>
      <c r="AO373" s="4">
        <v>-8374738.3677992681</v>
      </c>
      <c r="AP373" s="4">
        <v>243158158.894458</v>
      </c>
    </row>
    <row r="374" spans="2:42" x14ac:dyDescent="0.35">
      <c r="B374" t="s">
        <v>6</v>
      </c>
      <c r="C374" s="2">
        <v>-196877118.34999996</v>
      </c>
      <c r="D374" s="2">
        <v>-15507306</v>
      </c>
      <c r="E374" s="2">
        <v>-2689556.27</v>
      </c>
      <c r="F374" s="2">
        <v>-3260657.4099999997</v>
      </c>
      <c r="G374" s="2">
        <v>-218334638.02999997</v>
      </c>
      <c r="I374" t="s">
        <v>6</v>
      </c>
      <c r="J374" s="2">
        <v>-53075267.620000012</v>
      </c>
      <c r="K374" s="2">
        <v>-5246716</v>
      </c>
      <c r="L374" s="2">
        <v>-1082436.73</v>
      </c>
      <c r="M374" s="2">
        <v>-734133.05999999994</v>
      </c>
      <c r="N374" s="2">
        <v>-60138553.410000011</v>
      </c>
      <c r="P374" t="s">
        <v>6</v>
      </c>
      <c r="Q374" s="2">
        <v>-47403481.949999996</v>
      </c>
      <c r="R374" s="2">
        <v>-3870665</v>
      </c>
      <c r="S374" s="2">
        <v>-507044.09999999986</v>
      </c>
      <c r="T374" s="2">
        <v>-646957.93000000028</v>
      </c>
      <c r="U374" s="2">
        <v>-52428148.979999997</v>
      </c>
      <c r="W374" t="s">
        <v>6</v>
      </c>
      <c r="X374" s="2">
        <v>-100478749.57000001</v>
      </c>
      <c r="Y374" s="2">
        <v>-9117381</v>
      </c>
      <c r="Z374" s="2">
        <v>-1589480.8299999998</v>
      </c>
      <c r="AA374" s="2">
        <v>-1381090.9900000002</v>
      </c>
      <c r="AB374" s="2">
        <v>-112566702.39</v>
      </c>
      <c r="AD374" t="s">
        <v>6</v>
      </c>
      <c r="AE374" s="2">
        <v>-36373440.190000013</v>
      </c>
      <c r="AF374" s="2">
        <v>-3026470</v>
      </c>
      <c r="AG374" s="2">
        <v>-760483.95</v>
      </c>
      <c r="AH374" s="2">
        <v>-685755.11999999988</v>
      </c>
      <c r="AI374" s="2">
        <v>-40846149.260000013</v>
      </c>
      <c r="AJ374" s="3">
        <v>-153412851.65000001</v>
      </c>
      <c r="AK374" t="s">
        <v>6</v>
      </c>
      <c r="AL374" s="2">
        <v>-60024928.589999959</v>
      </c>
      <c r="AM374" s="2">
        <v>-3363455</v>
      </c>
      <c r="AN374" s="2">
        <v>-339591.49000000022</v>
      </c>
      <c r="AO374" s="2">
        <v>-1193811.2999999998</v>
      </c>
      <c r="AP374" s="2">
        <v>-64921786.379999958</v>
      </c>
    </row>
    <row r="375" spans="2:42" x14ac:dyDescent="0.35">
      <c r="B375" s="11" t="s">
        <v>7</v>
      </c>
      <c r="C375" s="4">
        <v>487418918.90973693</v>
      </c>
      <c r="D375" s="4">
        <v>50687795.817955598</v>
      </c>
      <c r="E375" s="4">
        <v>13781389.310000008</v>
      </c>
      <c r="F375" s="4">
        <v>-23105159.832641974</v>
      </c>
      <c r="G375" s="4">
        <v>528782944.20505059</v>
      </c>
      <c r="I375" s="11" t="s">
        <v>7</v>
      </c>
      <c r="J375" s="4">
        <v>142648151.91544002</v>
      </c>
      <c r="K375" s="4">
        <v>18614937.991413001</v>
      </c>
      <c r="L375" s="4">
        <v>4471264.4800000004</v>
      </c>
      <c r="M375" s="4">
        <v>-5323875.0889931871</v>
      </c>
      <c r="N375" s="4">
        <v>160410479.29785982</v>
      </c>
      <c r="P375" s="11" t="s">
        <v>7</v>
      </c>
      <c r="Q375" s="4">
        <v>99553737.342420012</v>
      </c>
      <c r="R375" s="4">
        <v>10117866.106478799</v>
      </c>
      <c r="S375" s="4">
        <v>2352125.6700000064</v>
      </c>
      <c r="T375" s="4">
        <v>-3884415.2335577873</v>
      </c>
      <c r="U375" s="4">
        <v>108139313.88534102</v>
      </c>
      <c r="W375" s="11" t="s">
        <v>7</v>
      </c>
      <c r="X375" s="4">
        <v>242201889.25786</v>
      </c>
      <c r="Y375" s="4">
        <v>28732804.0978918</v>
      </c>
      <c r="Z375" s="4">
        <v>6823390.1500000097</v>
      </c>
      <c r="AA375" s="4">
        <v>-9208290.3225509748</v>
      </c>
      <c r="AB375" s="4">
        <v>268549793.1832009</v>
      </c>
      <c r="AD375" s="11" t="s">
        <v>7</v>
      </c>
      <c r="AE375" s="4">
        <v>65832297.640424177</v>
      </c>
      <c r="AF375" s="4">
        <v>16890355.749259599</v>
      </c>
      <c r="AG375" s="4">
        <v>3602444.96</v>
      </c>
      <c r="AH375" s="4">
        <v>-4328319.8422917267</v>
      </c>
      <c r="AI375" s="4">
        <v>81996778.507392049</v>
      </c>
      <c r="AJ375" s="3">
        <v>350546571.69059294</v>
      </c>
      <c r="AK375" s="11" t="s">
        <v>7</v>
      </c>
      <c r="AL375" s="4">
        <v>179384732.01145309</v>
      </c>
      <c r="AM375" s="4">
        <v>5064635.9708041996</v>
      </c>
      <c r="AN375" s="4">
        <v>3355554.2000000016</v>
      </c>
      <c r="AO375" s="4">
        <v>-9568549.6677992679</v>
      </c>
      <c r="AP375" s="4">
        <v>178236372.51445803</v>
      </c>
    </row>
    <row r="376" spans="2:42" x14ac:dyDescent="0.35">
      <c r="B376" t="s">
        <v>8</v>
      </c>
      <c r="C376" s="2">
        <v>-7109801.9725583484</v>
      </c>
      <c r="D376" s="2">
        <v>-8504356.8399999999</v>
      </c>
      <c r="E376" s="2">
        <v>-2451486.0660000006</v>
      </c>
      <c r="F376" s="2">
        <v>-3937.0465319995656</v>
      </c>
      <c r="G376" s="2">
        <v>-18069581.92509035</v>
      </c>
      <c r="I376" t="s">
        <v>8</v>
      </c>
      <c r="J376" s="2">
        <v>-2058294.3542609203</v>
      </c>
      <c r="K376" s="2">
        <v>-3912001.5512999999</v>
      </c>
      <c r="L376" s="2">
        <v>-893652.89599999983</v>
      </c>
      <c r="M376" s="2">
        <v>-1055.9577639998838</v>
      </c>
      <c r="N376" s="2">
        <v>-6865004.7593249194</v>
      </c>
      <c r="P376" t="s">
        <v>8</v>
      </c>
      <c r="Q376" s="2">
        <v>-2418898.5411129715</v>
      </c>
      <c r="R376" s="2">
        <v>-1004488.2526999996</v>
      </c>
      <c r="S376" s="2">
        <v>-336455.22200000065</v>
      </c>
      <c r="T376" s="2">
        <v>-932.65163199989661</v>
      </c>
      <c r="U376" s="2">
        <v>-3760774.6674449714</v>
      </c>
      <c r="W376" t="s">
        <v>8</v>
      </c>
      <c r="X376" s="2">
        <v>-4477192.895373892</v>
      </c>
      <c r="Y376" s="2">
        <v>-4916489.8039999995</v>
      </c>
      <c r="Z376" s="2">
        <v>-1230108.1180000005</v>
      </c>
      <c r="AA376" s="2">
        <v>-1988.6093959997804</v>
      </c>
      <c r="AB376" s="2">
        <v>-10625779.426769892</v>
      </c>
      <c r="AD376" t="s">
        <v>8</v>
      </c>
      <c r="AE376" s="2">
        <v>-36546.765992394648</v>
      </c>
      <c r="AF376" s="2">
        <v>-3069766.7512000008</v>
      </c>
      <c r="AG376" s="2">
        <v>-636052.77400000114</v>
      </c>
      <c r="AH376" s="2">
        <v>-981.57480399989322</v>
      </c>
      <c r="AI376" s="2">
        <v>-3743347.8659963966</v>
      </c>
      <c r="AJ376" s="3">
        <v>-14369127.292766288</v>
      </c>
      <c r="AK376" t="s">
        <v>8</v>
      </c>
      <c r="AL376" s="2">
        <v>-2596062.3111920618</v>
      </c>
      <c r="AM376" s="2">
        <v>-518100.28479999956</v>
      </c>
      <c r="AN376" s="2">
        <v>-585325.17399999895</v>
      </c>
      <c r="AO376" s="2">
        <v>-966.86233199989169</v>
      </c>
      <c r="AP376" s="2">
        <v>-3700454.63232406</v>
      </c>
    </row>
    <row r="377" spans="2:42" x14ac:dyDescent="0.35">
      <c r="B377" s="11" t="s">
        <v>168</v>
      </c>
      <c r="C377" s="4">
        <v>480309116.93717861</v>
      </c>
      <c r="D377" s="4">
        <v>42183438.977955595</v>
      </c>
      <c r="E377" s="4">
        <v>11329903.244000006</v>
      </c>
      <c r="F377" s="4">
        <v>-23109096.879173975</v>
      </c>
      <c r="G377" s="4">
        <v>510713362.27996022</v>
      </c>
      <c r="I377" s="11" t="s">
        <v>168</v>
      </c>
      <c r="J377" s="4">
        <v>140589857.5611791</v>
      </c>
      <c r="K377" s="4">
        <v>14702936.440113001</v>
      </c>
      <c r="L377" s="4">
        <v>3577611.5840000007</v>
      </c>
      <c r="M377" s="4">
        <v>-5324931.0467571868</v>
      </c>
      <c r="N377" s="4">
        <v>153545474.53853491</v>
      </c>
      <c r="P377" s="11" t="s">
        <v>168</v>
      </c>
      <c r="Q377" s="4">
        <v>97134838.801307037</v>
      </c>
      <c r="R377" s="4">
        <v>9113377.8537788</v>
      </c>
      <c r="S377" s="4">
        <v>2015670.4480000059</v>
      </c>
      <c r="T377" s="4">
        <v>-3885347.885189787</v>
      </c>
      <c r="U377" s="4">
        <v>104378539.21789604</v>
      </c>
      <c r="W377" s="11" t="s">
        <v>168</v>
      </c>
      <c r="X377" s="4">
        <v>237724696.36248612</v>
      </c>
      <c r="Y377" s="4">
        <v>23816314.293891802</v>
      </c>
      <c r="Z377" s="4">
        <v>5593282.032000009</v>
      </c>
      <c r="AA377" s="4">
        <v>-9210278.9319469742</v>
      </c>
      <c r="AB377" s="4">
        <v>257924013.75643095</v>
      </c>
      <c r="AD377" s="11" t="s">
        <v>168</v>
      </c>
      <c r="AE377" s="4">
        <v>65795750.874431781</v>
      </c>
      <c r="AF377" s="4">
        <v>13820588.998059597</v>
      </c>
      <c r="AG377" s="4">
        <v>2966392.1859999988</v>
      </c>
      <c r="AH377" s="4">
        <v>-4329301.4170957264</v>
      </c>
      <c r="AI377" s="4">
        <v>78253430.641395658</v>
      </c>
      <c r="AJ377" s="3">
        <v>336177444.39782661</v>
      </c>
      <c r="AK377" s="11" t="s">
        <v>9</v>
      </c>
      <c r="AL377" s="4">
        <v>176788669.70026103</v>
      </c>
      <c r="AM377" s="4">
        <v>4546535.6860042</v>
      </c>
      <c r="AN377" s="4">
        <v>2770229.0260000024</v>
      </c>
      <c r="AO377" s="4">
        <v>-9569516.5301312674</v>
      </c>
      <c r="AP377" s="4">
        <v>174535917.88213393</v>
      </c>
    </row>
    <row r="378" spans="2:42" x14ac:dyDescent="0.35">
      <c r="C378" s="3">
        <v>-5.9604644775390625E-7</v>
      </c>
      <c r="D378" s="3">
        <v>0</v>
      </c>
      <c r="E378" s="3">
        <v>0</v>
      </c>
      <c r="F378" s="3">
        <v>0</v>
      </c>
      <c r="G378" s="3">
        <v>-5.9604644775390625E-7</v>
      </c>
      <c r="Q378" s="3">
        <v>0</v>
      </c>
      <c r="R378" s="3">
        <v>0</v>
      </c>
      <c r="S378" s="3">
        <v>2.3283064365386963E-9</v>
      </c>
      <c r="T378" s="3">
        <v>0</v>
      </c>
      <c r="U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E378" s="3">
        <v>0</v>
      </c>
      <c r="AF378" s="3">
        <v>0</v>
      </c>
      <c r="AG378" s="3">
        <v>0</v>
      </c>
      <c r="AH378" s="3">
        <v>0</v>
      </c>
      <c r="AI378" s="3">
        <v>0</v>
      </c>
      <c r="AL378" s="3">
        <v>-3.2782554626464844E-7</v>
      </c>
      <c r="AM378" s="3">
        <v>0</v>
      </c>
      <c r="AN378" s="3">
        <v>0</v>
      </c>
      <c r="AO378" s="3">
        <v>0</v>
      </c>
      <c r="AP378" s="3">
        <v>-2.9802322387695313E-7</v>
      </c>
    </row>
    <row r="381" spans="2:42" ht="18.5" x14ac:dyDescent="0.35">
      <c r="B381" s="267" t="s">
        <v>213</v>
      </c>
      <c r="C381" s="267"/>
      <c r="D381" s="267"/>
      <c r="E381" s="267"/>
      <c r="F381" s="267"/>
      <c r="G381" s="267"/>
      <c r="I381" s="267" t="s">
        <v>200</v>
      </c>
      <c r="J381" s="267"/>
      <c r="K381" s="267"/>
      <c r="L381" s="267"/>
      <c r="M381" s="267"/>
      <c r="N381" s="267"/>
      <c r="P381" s="267" t="s">
        <v>204</v>
      </c>
      <c r="Q381" s="267"/>
      <c r="R381" s="267"/>
      <c r="S381" s="267"/>
      <c r="T381" s="267"/>
      <c r="U381" s="267"/>
      <c r="W381" s="267" t="s">
        <v>206</v>
      </c>
      <c r="X381" s="267"/>
      <c r="Y381" s="267"/>
      <c r="Z381" s="267"/>
      <c r="AA381" s="267"/>
      <c r="AB381" s="267"/>
      <c r="AD381" s="267" t="s">
        <v>210</v>
      </c>
      <c r="AE381" s="267"/>
      <c r="AF381" s="267"/>
      <c r="AG381" s="267"/>
      <c r="AH381" s="267"/>
      <c r="AI381" s="267"/>
      <c r="AK381" s="22" t="s">
        <v>216</v>
      </c>
      <c r="AL381" s="22"/>
      <c r="AM381" s="22"/>
      <c r="AN381" s="22"/>
      <c r="AO381" s="22"/>
      <c r="AP381" s="22"/>
    </row>
    <row r="382" spans="2:42" ht="15.5" x14ac:dyDescent="0.35">
      <c r="B382" s="8"/>
      <c r="C382" s="8" t="s">
        <v>10</v>
      </c>
      <c r="D382" s="8" t="s">
        <v>69</v>
      </c>
      <c r="E382" s="8" t="s">
        <v>70</v>
      </c>
      <c r="F382" s="8" t="s">
        <v>44</v>
      </c>
      <c r="G382" s="9" t="s">
        <v>45</v>
      </c>
      <c r="I382" s="8"/>
      <c r="J382" s="8" t="s">
        <v>10</v>
      </c>
      <c r="K382" s="8" t="s">
        <v>69</v>
      </c>
      <c r="L382" s="8" t="s">
        <v>70</v>
      </c>
      <c r="M382" s="8" t="s">
        <v>44</v>
      </c>
      <c r="N382" s="9" t="s">
        <v>45</v>
      </c>
      <c r="P382" s="8"/>
      <c r="Q382" s="8" t="s">
        <v>10</v>
      </c>
      <c r="R382" s="8" t="s">
        <v>69</v>
      </c>
      <c r="S382" s="8" t="s">
        <v>70</v>
      </c>
      <c r="T382" s="8" t="s">
        <v>44</v>
      </c>
      <c r="U382" s="9" t="s">
        <v>45</v>
      </c>
      <c r="W382" s="8"/>
      <c r="X382" s="8" t="s">
        <v>10</v>
      </c>
      <c r="Y382" s="8" t="s">
        <v>69</v>
      </c>
      <c r="Z382" s="8" t="s">
        <v>70</v>
      </c>
      <c r="AA382" s="8" t="s">
        <v>44</v>
      </c>
      <c r="AB382" s="9" t="s">
        <v>45</v>
      </c>
      <c r="AD382" s="8"/>
      <c r="AE382" s="8" t="s">
        <v>10</v>
      </c>
      <c r="AF382" s="8" t="s">
        <v>69</v>
      </c>
      <c r="AG382" s="8" t="s">
        <v>70</v>
      </c>
      <c r="AH382" s="8" t="s">
        <v>44</v>
      </c>
      <c r="AI382" s="9" t="s">
        <v>45</v>
      </c>
      <c r="AK382" s="24"/>
      <c r="AL382" s="24" t="s">
        <v>10</v>
      </c>
      <c r="AM382" s="24" t="s">
        <v>69</v>
      </c>
      <c r="AN382" s="24" t="s">
        <v>70</v>
      </c>
      <c r="AO382" s="24" t="s">
        <v>44</v>
      </c>
      <c r="AP382" s="9" t="s">
        <v>45</v>
      </c>
    </row>
    <row r="383" spans="2:42" x14ac:dyDescent="0.35">
      <c r="B383" t="s">
        <v>88</v>
      </c>
      <c r="C383" s="2">
        <v>1005772251.0400002</v>
      </c>
      <c r="D383" s="2">
        <v>0</v>
      </c>
      <c r="E383" s="2">
        <v>0</v>
      </c>
      <c r="F383" s="2">
        <v>0</v>
      </c>
      <c r="G383" s="2">
        <v>1005772251.0400002</v>
      </c>
      <c r="I383" t="s">
        <v>88</v>
      </c>
      <c r="J383" s="2">
        <v>269827495.06</v>
      </c>
      <c r="K383" s="2">
        <v>0</v>
      </c>
      <c r="L383" s="2">
        <v>0</v>
      </c>
      <c r="M383" s="2">
        <v>0</v>
      </c>
      <c r="N383" s="2">
        <v>269827495.06</v>
      </c>
      <c r="P383" t="s">
        <v>88</v>
      </c>
      <c r="Q383" s="2">
        <v>295023015.51000005</v>
      </c>
      <c r="R383" s="2">
        <v>0</v>
      </c>
      <c r="S383" s="2">
        <v>0</v>
      </c>
      <c r="T383" s="2">
        <v>0</v>
      </c>
      <c r="U383" s="2">
        <v>295023015.51000005</v>
      </c>
      <c r="W383" t="s">
        <v>88</v>
      </c>
      <c r="X383" s="2">
        <v>564850510.57000005</v>
      </c>
      <c r="Y383" s="2">
        <v>0</v>
      </c>
      <c r="Z383" s="2">
        <v>0</v>
      </c>
      <c r="AA383" s="2">
        <v>0</v>
      </c>
      <c r="AB383" s="2">
        <v>564850510.57000005</v>
      </c>
      <c r="AD383" t="s">
        <v>88</v>
      </c>
      <c r="AE383" s="2">
        <v>271177682.5</v>
      </c>
      <c r="AF383" s="2">
        <v>0</v>
      </c>
      <c r="AG383" s="2">
        <v>0</v>
      </c>
      <c r="AH383" s="2">
        <v>0</v>
      </c>
      <c r="AI383" s="2">
        <v>271177682.5</v>
      </c>
      <c r="AK383" t="s">
        <v>88</v>
      </c>
      <c r="AL383" s="2">
        <v>169744057.97000015</v>
      </c>
      <c r="AM383" s="2">
        <v>0</v>
      </c>
      <c r="AN383" s="2">
        <v>0</v>
      </c>
      <c r="AO383" s="2">
        <v>0</v>
      </c>
      <c r="AP383" s="2">
        <v>169744057.97000015</v>
      </c>
    </row>
    <row r="384" spans="2:42" x14ac:dyDescent="0.35">
      <c r="B384" t="s">
        <v>19</v>
      </c>
      <c r="C384" s="2">
        <v>326240536.33796</v>
      </c>
      <c r="D384" s="2">
        <v>0</v>
      </c>
      <c r="E384" s="2">
        <v>0</v>
      </c>
      <c r="F384" s="2">
        <v>0</v>
      </c>
      <c r="G384" s="2">
        <v>326240536.33796</v>
      </c>
      <c r="I384" t="s">
        <v>19</v>
      </c>
      <c r="J384" s="2">
        <v>68678466.380419999</v>
      </c>
      <c r="K384" s="2">
        <v>0</v>
      </c>
      <c r="L384" s="2">
        <v>0</v>
      </c>
      <c r="M384" s="2">
        <v>0</v>
      </c>
      <c r="N384" s="2">
        <v>68678466.380419999</v>
      </c>
      <c r="P384" t="s">
        <v>19</v>
      </c>
      <c r="Q384" s="2">
        <v>79102244.114439964</v>
      </c>
      <c r="R384" s="2">
        <v>0</v>
      </c>
      <c r="S384" s="2">
        <v>0</v>
      </c>
      <c r="T384" s="2">
        <v>0</v>
      </c>
      <c r="U384" s="2">
        <v>79102244.114439964</v>
      </c>
      <c r="W384" t="s">
        <v>19</v>
      </c>
      <c r="X384" s="2">
        <v>147780710.49485996</v>
      </c>
      <c r="Y384" s="2">
        <v>0</v>
      </c>
      <c r="Z384" s="2">
        <v>0</v>
      </c>
      <c r="AA384" s="2">
        <v>0</v>
      </c>
      <c r="AB384" s="2">
        <v>147780710.49485996</v>
      </c>
      <c r="AD384" t="s">
        <v>19</v>
      </c>
      <c r="AE384" s="2">
        <v>84259569.398080051</v>
      </c>
      <c r="AF384" s="2">
        <v>0</v>
      </c>
      <c r="AG384" s="2">
        <v>0</v>
      </c>
      <c r="AH384" s="2">
        <v>0</v>
      </c>
      <c r="AI384" s="2">
        <v>84259569.398080051</v>
      </c>
      <c r="AK384" t="s">
        <v>19</v>
      </c>
      <c r="AL384" s="2">
        <v>94200256.44501999</v>
      </c>
      <c r="AM384" s="2">
        <v>0</v>
      </c>
      <c r="AN384" s="2">
        <v>0</v>
      </c>
      <c r="AO384" s="2">
        <v>0</v>
      </c>
      <c r="AP384" s="2">
        <v>94200256.44501999</v>
      </c>
    </row>
    <row r="385" spans="2:42" x14ac:dyDescent="0.35">
      <c r="B385" t="s">
        <v>89</v>
      </c>
      <c r="C385" s="2">
        <v>8569467.8900000136</v>
      </c>
      <c r="D385" s="2">
        <v>0</v>
      </c>
      <c r="E385" s="2">
        <v>0</v>
      </c>
      <c r="F385" s="2">
        <v>0</v>
      </c>
      <c r="G385" s="2">
        <v>8569467.8900000136</v>
      </c>
      <c r="I385" t="s">
        <v>89</v>
      </c>
      <c r="J385" s="2">
        <v>-2943047.1999999881</v>
      </c>
      <c r="K385" s="2">
        <v>0</v>
      </c>
      <c r="L385" s="2">
        <v>0</v>
      </c>
      <c r="M385" s="2">
        <v>0</v>
      </c>
      <c r="N385" s="2">
        <v>-2943047.1999999881</v>
      </c>
      <c r="P385" t="s">
        <v>89</v>
      </c>
      <c r="Q385" s="2">
        <v>4035316.379999999</v>
      </c>
      <c r="R385" s="2">
        <v>0</v>
      </c>
      <c r="S385" s="2">
        <v>0</v>
      </c>
      <c r="T385" s="2">
        <v>0</v>
      </c>
      <c r="U385" s="2">
        <v>4035316.379999999</v>
      </c>
      <c r="W385" t="s">
        <v>89</v>
      </c>
      <c r="X385" s="2">
        <v>1092269.1800000109</v>
      </c>
      <c r="Y385" s="2">
        <v>0</v>
      </c>
      <c r="Z385" s="2">
        <v>0</v>
      </c>
      <c r="AA385" s="2">
        <v>0</v>
      </c>
      <c r="AB385" s="2">
        <v>1092269.1800000109</v>
      </c>
      <c r="AD385" t="s">
        <v>89</v>
      </c>
      <c r="AE385" s="2">
        <v>3131917.9899999667</v>
      </c>
      <c r="AF385" s="2">
        <v>0</v>
      </c>
      <c r="AG385" s="2">
        <v>0</v>
      </c>
      <c r="AH385" s="2">
        <v>0</v>
      </c>
      <c r="AI385" s="2">
        <v>3131917.9899999667</v>
      </c>
      <c r="AK385" t="s">
        <v>89</v>
      </c>
      <c r="AL385" s="2">
        <v>4345280.7200000361</v>
      </c>
      <c r="AM385" s="2">
        <v>0</v>
      </c>
      <c r="AN385" s="2">
        <v>0</v>
      </c>
      <c r="AO385" s="2">
        <v>0</v>
      </c>
      <c r="AP385" s="2">
        <v>4345280.7200000361</v>
      </c>
    </row>
    <row r="386" spans="2:42" x14ac:dyDescent="0.35">
      <c r="B386" t="s">
        <v>90</v>
      </c>
      <c r="C386" s="2">
        <v>-331235780.84000003</v>
      </c>
      <c r="D386" s="2">
        <v>0</v>
      </c>
      <c r="E386" s="2">
        <v>0</v>
      </c>
      <c r="F386" s="2">
        <v>0</v>
      </c>
      <c r="G386" s="2">
        <v>-331235780.84000003</v>
      </c>
      <c r="I386" t="s">
        <v>90</v>
      </c>
      <c r="J386" s="2">
        <v>-60229089.18</v>
      </c>
      <c r="K386" s="2">
        <v>0</v>
      </c>
      <c r="L386" s="2">
        <v>0</v>
      </c>
      <c r="M386" s="2">
        <v>0</v>
      </c>
      <c r="N386" s="2">
        <v>-60229089.18</v>
      </c>
      <c r="P386" t="s">
        <v>90</v>
      </c>
      <c r="Q386" s="2">
        <v>-81615381.180000007</v>
      </c>
      <c r="R386" s="2">
        <v>0</v>
      </c>
      <c r="S386" s="2">
        <v>0</v>
      </c>
      <c r="T386" s="2">
        <v>0</v>
      </c>
      <c r="U386" s="2">
        <v>-81615381.180000007</v>
      </c>
      <c r="W386" t="s">
        <v>90</v>
      </c>
      <c r="X386" s="2">
        <v>-141844470.36000001</v>
      </c>
      <c r="Y386" s="2">
        <v>0</v>
      </c>
      <c r="Z386" s="2">
        <v>0</v>
      </c>
      <c r="AA386" s="2">
        <v>0</v>
      </c>
      <c r="AB386" s="2">
        <v>-141844470.36000001</v>
      </c>
      <c r="AD386" t="s">
        <v>90</v>
      </c>
      <c r="AE386" s="2">
        <v>-108671156.77999997</v>
      </c>
      <c r="AF386" s="2">
        <v>0</v>
      </c>
      <c r="AG386" s="2">
        <v>0</v>
      </c>
      <c r="AH386" s="2">
        <v>0</v>
      </c>
      <c r="AI386" s="2">
        <v>-108671156.77999997</v>
      </c>
      <c r="AK386" t="s">
        <v>90</v>
      </c>
      <c r="AL386" s="2">
        <v>-80720153.700000048</v>
      </c>
      <c r="AM386" s="2">
        <v>0</v>
      </c>
      <c r="AN386" s="2">
        <v>0</v>
      </c>
      <c r="AO386" s="2">
        <v>0</v>
      </c>
      <c r="AP386" s="2">
        <v>-80720153.700000048</v>
      </c>
    </row>
    <row r="387" spans="2:42" x14ac:dyDescent="0.35">
      <c r="B387" s="19" t="s">
        <v>18</v>
      </c>
      <c r="C387" s="20">
        <v>1009346474.4279603</v>
      </c>
      <c r="D387" s="20">
        <v>0</v>
      </c>
      <c r="E387" s="20">
        <v>0</v>
      </c>
      <c r="F387" s="20">
        <v>0</v>
      </c>
      <c r="G387" s="20">
        <v>1009346474.4279603</v>
      </c>
      <c r="I387" s="19" t="s">
        <v>18</v>
      </c>
      <c r="J387" s="20">
        <v>275333825.06042004</v>
      </c>
      <c r="K387" s="20">
        <v>0</v>
      </c>
      <c r="L387" s="20">
        <v>0</v>
      </c>
      <c r="M387" s="20">
        <v>0</v>
      </c>
      <c r="N387" s="20">
        <v>275333825.06042004</v>
      </c>
      <c r="P387" s="19" t="s">
        <v>18</v>
      </c>
      <c r="Q387" s="20">
        <v>296545194.82444</v>
      </c>
      <c r="R387" s="20">
        <v>0</v>
      </c>
      <c r="S387" s="20">
        <v>0</v>
      </c>
      <c r="T387" s="20">
        <v>0</v>
      </c>
      <c r="U387" s="20">
        <v>296545194.82444</v>
      </c>
      <c r="W387" s="19" t="s">
        <v>18</v>
      </c>
      <c r="X387" s="20">
        <v>571879019.88486004</v>
      </c>
      <c r="Y387" s="20">
        <v>0</v>
      </c>
      <c r="Z387" s="20">
        <v>0</v>
      </c>
      <c r="AA387" s="20">
        <v>0</v>
      </c>
      <c r="AB387" s="20">
        <v>571879019.88486004</v>
      </c>
      <c r="AD387" s="19" t="s">
        <v>18</v>
      </c>
      <c r="AE387" s="20">
        <v>249898013.10808003</v>
      </c>
      <c r="AF387" s="20">
        <v>0</v>
      </c>
      <c r="AG387" s="20">
        <v>0</v>
      </c>
      <c r="AH387" s="20">
        <v>0</v>
      </c>
      <c r="AI387" s="20">
        <v>249898013.10808003</v>
      </c>
      <c r="AK387" s="19" t="s">
        <v>18</v>
      </c>
      <c r="AL387" s="20">
        <v>187569441.43502012</v>
      </c>
      <c r="AM387" s="20">
        <v>0</v>
      </c>
      <c r="AN387" s="20">
        <v>0</v>
      </c>
      <c r="AO387" s="20">
        <v>0</v>
      </c>
      <c r="AP387" s="20">
        <v>187569441.43502012</v>
      </c>
    </row>
    <row r="388" spans="2:42" x14ac:dyDescent="0.35">
      <c r="C388" s="2"/>
      <c r="D388" s="2"/>
      <c r="E388" s="2"/>
      <c r="F388" s="2"/>
      <c r="G388" s="2"/>
      <c r="J388" s="2"/>
      <c r="K388" s="2"/>
      <c r="L388" s="2"/>
      <c r="M388" s="2"/>
      <c r="N388" s="2"/>
      <c r="Q388" s="2"/>
      <c r="R388" s="2"/>
      <c r="S388" s="2"/>
      <c r="T388" s="2"/>
      <c r="U388" s="2"/>
      <c r="X388" s="2"/>
      <c r="Y388" s="2"/>
      <c r="Z388" s="2"/>
      <c r="AA388" s="2"/>
      <c r="AB388" s="2"/>
      <c r="AE388" s="2"/>
      <c r="AF388" s="2"/>
      <c r="AG388" s="2"/>
      <c r="AH388" s="2"/>
      <c r="AI388" s="2"/>
      <c r="AL388" s="2"/>
      <c r="AM388" s="2"/>
      <c r="AN388" s="2"/>
      <c r="AO388" s="2"/>
      <c r="AP388" s="2"/>
    </row>
    <row r="389" spans="2:42" x14ac:dyDescent="0.35">
      <c r="C389" s="2"/>
      <c r="D389" s="2"/>
      <c r="E389" s="2"/>
      <c r="F389" s="2"/>
      <c r="G389" s="2"/>
      <c r="J389" s="2"/>
      <c r="K389" s="2"/>
      <c r="L389" s="2"/>
      <c r="M389" s="2"/>
      <c r="N389" s="2"/>
      <c r="Q389" s="2"/>
      <c r="R389" s="2"/>
      <c r="S389" s="2"/>
      <c r="T389" s="2"/>
      <c r="U389" s="2"/>
      <c r="X389" s="2"/>
      <c r="Y389" s="2"/>
      <c r="Z389" s="2"/>
      <c r="AA389" s="2"/>
      <c r="AB389" s="2"/>
      <c r="AE389" s="2"/>
      <c r="AF389" s="2"/>
      <c r="AG389" s="2"/>
      <c r="AH389" s="2"/>
      <c r="AI389" s="2"/>
      <c r="AL389" s="2"/>
      <c r="AM389" s="2"/>
      <c r="AN389" s="2"/>
      <c r="AO389" s="2"/>
      <c r="AP389" s="2"/>
    </row>
    <row r="390" spans="2:42" x14ac:dyDescent="0.35">
      <c r="B390" t="s">
        <v>12</v>
      </c>
      <c r="C390" s="2">
        <v>1388051142.0000002</v>
      </c>
      <c r="D390" s="2">
        <v>0</v>
      </c>
      <c r="E390" s="2">
        <v>0</v>
      </c>
      <c r="F390" s="2">
        <v>0</v>
      </c>
      <c r="G390" s="2">
        <v>1388051142.0000002</v>
      </c>
      <c r="I390" t="s">
        <v>12</v>
      </c>
      <c r="J390" s="2">
        <v>285485570.03999996</v>
      </c>
      <c r="K390" s="2">
        <v>0</v>
      </c>
      <c r="L390" s="2">
        <v>0</v>
      </c>
      <c r="M390" s="2">
        <v>0</v>
      </c>
      <c r="N390" s="2">
        <v>285485570.03999996</v>
      </c>
      <c r="P390" t="s">
        <v>12</v>
      </c>
      <c r="Q390" s="2">
        <v>306435172.17000008</v>
      </c>
      <c r="R390" s="2">
        <v>0</v>
      </c>
      <c r="S390" s="2">
        <v>0</v>
      </c>
      <c r="T390" s="2">
        <v>0</v>
      </c>
      <c r="U390" s="2">
        <v>306435172.17000008</v>
      </c>
      <c r="W390" t="s">
        <v>12</v>
      </c>
      <c r="X390" s="2">
        <v>591920742.21000004</v>
      </c>
      <c r="Y390" s="2">
        <v>0</v>
      </c>
      <c r="Z390" s="2">
        <v>0</v>
      </c>
      <c r="AA390" s="2">
        <v>0</v>
      </c>
      <c r="AB390" s="2">
        <v>591920742.21000004</v>
      </c>
      <c r="AD390" t="s">
        <v>12</v>
      </c>
      <c r="AE390" s="2">
        <v>350664353.06999969</v>
      </c>
      <c r="AF390" s="2">
        <v>0</v>
      </c>
      <c r="AG390" s="2">
        <v>0</v>
      </c>
      <c r="AH390" s="2">
        <v>0</v>
      </c>
      <c r="AI390" s="2">
        <v>350664353.06999969</v>
      </c>
      <c r="AK390" t="s">
        <v>12</v>
      </c>
      <c r="AL390" s="2">
        <v>445466046.72000051</v>
      </c>
      <c r="AM390" s="2">
        <v>0</v>
      </c>
      <c r="AN390" s="2">
        <v>0</v>
      </c>
      <c r="AO390" s="2">
        <v>0</v>
      </c>
      <c r="AP390" s="2">
        <v>445466046.72000051</v>
      </c>
    </row>
    <row r="391" spans="2:42" x14ac:dyDescent="0.35">
      <c r="B391" t="s">
        <v>3</v>
      </c>
      <c r="C391" s="2">
        <v>-880203233.87999988</v>
      </c>
      <c r="D391" s="2">
        <v>0</v>
      </c>
      <c r="E391" s="2">
        <v>0</v>
      </c>
      <c r="F391" s="2">
        <v>-92935.41</v>
      </c>
      <c r="G391" s="2">
        <v>-880296169.28999984</v>
      </c>
      <c r="I391" t="s">
        <v>3</v>
      </c>
      <c r="J391" s="2">
        <v>-174602375.21000004</v>
      </c>
      <c r="K391" s="2">
        <v>0</v>
      </c>
      <c r="L391" s="2">
        <v>0</v>
      </c>
      <c r="M391" s="2">
        <v>-26672.25</v>
      </c>
      <c r="N391" s="2">
        <v>-174629047.46000004</v>
      </c>
      <c r="P391" t="s">
        <v>3</v>
      </c>
      <c r="Q391" s="2">
        <v>-198098644.45000011</v>
      </c>
      <c r="R391" s="2">
        <v>0</v>
      </c>
      <c r="S391" s="2">
        <v>0</v>
      </c>
      <c r="T391" s="2">
        <v>-20367.010000000002</v>
      </c>
      <c r="U391" s="2">
        <v>-198119011.4600001</v>
      </c>
      <c r="W391" t="s">
        <v>3</v>
      </c>
      <c r="X391" s="2">
        <v>-372701019.66000015</v>
      </c>
      <c r="Y391" s="2">
        <v>0</v>
      </c>
      <c r="Z391" s="2">
        <v>0</v>
      </c>
      <c r="AA391" s="2">
        <v>-47039.26</v>
      </c>
      <c r="AB391" s="2">
        <v>-372748058.92000014</v>
      </c>
      <c r="AD391" t="s">
        <v>3</v>
      </c>
      <c r="AE391" s="2">
        <v>-208787124.48999995</v>
      </c>
      <c r="AF391" s="2">
        <v>0</v>
      </c>
      <c r="AG391" s="2">
        <v>0</v>
      </c>
      <c r="AH391" s="2">
        <v>-19722.579999999994</v>
      </c>
      <c r="AI391" s="2">
        <v>-208806847.06999996</v>
      </c>
      <c r="AK391" t="s">
        <v>3</v>
      </c>
      <c r="AL391" s="2">
        <v>-298715089.72999972</v>
      </c>
      <c r="AM391" s="2">
        <v>0</v>
      </c>
      <c r="AN391" s="2">
        <v>0</v>
      </c>
      <c r="AO391" s="2">
        <v>-26173.570000000014</v>
      </c>
      <c r="AP391" s="2">
        <v>-298741263.29999971</v>
      </c>
    </row>
    <row r="392" spans="2:42" x14ac:dyDescent="0.35">
      <c r="B392" t="s">
        <v>91</v>
      </c>
      <c r="C392" s="2">
        <v>70476765.049999982</v>
      </c>
      <c r="D392" s="2">
        <v>0</v>
      </c>
      <c r="E392" s="2">
        <v>0</v>
      </c>
      <c r="F392" s="2">
        <v>18210.260000000002</v>
      </c>
      <c r="G392" s="2">
        <v>70494975.309999987</v>
      </c>
      <c r="I392" t="s">
        <v>91</v>
      </c>
      <c r="J392" s="2">
        <v>21747599.749999996</v>
      </c>
      <c r="K392" s="2">
        <v>0</v>
      </c>
      <c r="L392" s="2">
        <v>0</v>
      </c>
      <c r="M392" s="2">
        <v>4147.8100000000004</v>
      </c>
      <c r="N392" s="2">
        <v>21751747.559999995</v>
      </c>
      <c r="P392" t="s">
        <v>91</v>
      </c>
      <c r="Q392" s="2">
        <v>13394593.640000004</v>
      </c>
      <c r="R392" s="2">
        <v>0</v>
      </c>
      <c r="S392" s="2">
        <v>0</v>
      </c>
      <c r="T392" s="2">
        <v>4697.329999999999</v>
      </c>
      <c r="U392" s="2">
        <v>13399290.970000004</v>
      </c>
      <c r="W392" t="s">
        <v>91</v>
      </c>
      <c r="X392" s="2">
        <v>35142193.390000001</v>
      </c>
      <c r="Y392" s="2">
        <v>0</v>
      </c>
      <c r="Z392" s="2">
        <v>0</v>
      </c>
      <c r="AA392" s="2">
        <v>8845.14</v>
      </c>
      <c r="AB392" s="2">
        <v>35151038.530000001</v>
      </c>
      <c r="AD392" t="s">
        <v>91</v>
      </c>
      <c r="AE392" s="2">
        <v>13695791.959999986</v>
      </c>
      <c r="AF392" s="2">
        <v>0</v>
      </c>
      <c r="AG392" s="2">
        <v>0</v>
      </c>
      <c r="AH392" s="2">
        <v>4627.6000000000004</v>
      </c>
      <c r="AI392" s="2">
        <v>13700419.559999986</v>
      </c>
      <c r="AK392" t="s">
        <v>91</v>
      </c>
      <c r="AL392" s="2">
        <v>21638779.699999996</v>
      </c>
      <c r="AM392" s="2">
        <v>0</v>
      </c>
      <c r="AN392" s="2">
        <v>0</v>
      </c>
      <c r="AO392" s="2">
        <v>4737.5200000000023</v>
      </c>
      <c r="AP392" s="2">
        <v>21643517.219999995</v>
      </c>
    </row>
    <row r="393" spans="2:42" x14ac:dyDescent="0.35">
      <c r="B393" t="s">
        <v>13</v>
      </c>
      <c r="C393" s="2">
        <v>-14094944.939999999</v>
      </c>
      <c r="D393" s="2">
        <v>0</v>
      </c>
      <c r="E393" s="2">
        <v>0</v>
      </c>
      <c r="F393" s="2">
        <v>0</v>
      </c>
      <c r="G393" s="2">
        <v>-14094944.939999999</v>
      </c>
      <c r="I393" t="s">
        <v>13</v>
      </c>
      <c r="J393" s="2">
        <v>-3402733.3</v>
      </c>
      <c r="K393" s="2">
        <v>0</v>
      </c>
      <c r="L393" s="2">
        <v>0</v>
      </c>
      <c r="M393" s="2">
        <v>0</v>
      </c>
      <c r="N393" s="2">
        <v>-3402733.3</v>
      </c>
      <c r="P393" t="s">
        <v>13</v>
      </c>
      <c r="Q393" s="2">
        <v>-3553574.1100000013</v>
      </c>
      <c r="R393" s="2">
        <v>0</v>
      </c>
      <c r="S393" s="2">
        <v>0</v>
      </c>
      <c r="T393" s="2">
        <v>0</v>
      </c>
      <c r="U393" s="2">
        <v>-3553574.1100000013</v>
      </c>
      <c r="W393" t="s">
        <v>13</v>
      </c>
      <c r="X393" s="2">
        <v>-6956307.4100000011</v>
      </c>
      <c r="Y393" s="2">
        <v>0</v>
      </c>
      <c r="Z393" s="2">
        <v>0</v>
      </c>
      <c r="AA393" s="2">
        <v>0</v>
      </c>
      <c r="AB393" s="2">
        <v>-6956307.4100000011</v>
      </c>
      <c r="AD393" t="s">
        <v>13</v>
      </c>
      <c r="AE393" s="2">
        <v>-3653670.3299999973</v>
      </c>
      <c r="AF393" s="2">
        <v>0</v>
      </c>
      <c r="AG393" s="2">
        <v>0</v>
      </c>
      <c r="AH393" s="2">
        <v>0</v>
      </c>
      <c r="AI393" s="2">
        <v>-3653670.3299999973</v>
      </c>
      <c r="AK393" t="s">
        <v>13</v>
      </c>
      <c r="AL393" s="2">
        <v>-3484967.200000002</v>
      </c>
      <c r="AM393" s="2">
        <v>0</v>
      </c>
      <c r="AN393" s="2">
        <v>0</v>
      </c>
      <c r="AO393" s="2">
        <v>0</v>
      </c>
      <c r="AP393" s="2">
        <v>-3484967.200000002</v>
      </c>
    </row>
    <row r="394" spans="2:42" x14ac:dyDescent="0.35">
      <c r="B394" s="19" t="s">
        <v>14</v>
      </c>
      <c r="C394" s="20">
        <v>564229728.23000026</v>
      </c>
      <c r="D394" s="20">
        <v>0</v>
      </c>
      <c r="E394" s="20">
        <v>0</v>
      </c>
      <c r="F394" s="20">
        <v>-74725.149999999994</v>
      </c>
      <c r="G394" s="20">
        <v>564155003.08000028</v>
      </c>
      <c r="I394" s="19" t="s">
        <v>14</v>
      </c>
      <c r="J394" s="20">
        <v>129228061.27999993</v>
      </c>
      <c r="K394" s="20">
        <v>0</v>
      </c>
      <c r="L394" s="20">
        <v>0</v>
      </c>
      <c r="M394" s="20">
        <v>-22524.44</v>
      </c>
      <c r="N394" s="20">
        <v>129205536.83999993</v>
      </c>
      <c r="P394" s="19" t="s">
        <v>14</v>
      </c>
      <c r="Q394" s="20">
        <v>118177547.24999997</v>
      </c>
      <c r="R394" s="20">
        <v>0</v>
      </c>
      <c r="S394" s="20">
        <v>0</v>
      </c>
      <c r="T394" s="20">
        <v>-15669.680000000004</v>
      </c>
      <c r="U394" s="20">
        <v>118161877.56999998</v>
      </c>
      <c r="W394" s="19" t="s">
        <v>14</v>
      </c>
      <c r="X394" s="20">
        <v>247405608.52999988</v>
      </c>
      <c r="Y394" s="20">
        <v>0</v>
      </c>
      <c r="Z394" s="20">
        <v>0</v>
      </c>
      <c r="AA394" s="20">
        <v>-38194.120000000003</v>
      </c>
      <c r="AB394" s="20">
        <v>247367414.40999991</v>
      </c>
      <c r="AD394" s="19" t="s">
        <v>14</v>
      </c>
      <c r="AE394" s="20">
        <v>151919350.20999974</v>
      </c>
      <c r="AF394" s="20">
        <v>0</v>
      </c>
      <c r="AG394" s="20">
        <v>0</v>
      </c>
      <c r="AH394" s="20">
        <v>-15094.979999999994</v>
      </c>
      <c r="AI394" s="20">
        <v>151904255.22999972</v>
      </c>
      <c r="AK394" s="19" t="s">
        <v>14</v>
      </c>
      <c r="AL394" s="20">
        <v>164904769.49000078</v>
      </c>
      <c r="AM394" s="20">
        <v>0</v>
      </c>
      <c r="AN394" s="20">
        <v>0</v>
      </c>
      <c r="AO394" s="20">
        <v>-21436.05000000001</v>
      </c>
      <c r="AP394" s="20">
        <v>164883333.4400008</v>
      </c>
    </row>
    <row r="395" spans="2:42" x14ac:dyDescent="0.35">
      <c r="C395" s="2"/>
      <c r="D395" s="2"/>
      <c r="E395" s="2"/>
      <c r="F395" s="2"/>
      <c r="G395" s="2"/>
      <c r="J395" s="2"/>
      <c r="K395" s="2"/>
      <c r="L395" s="2"/>
      <c r="M395" s="2"/>
      <c r="N395" s="2"/>
      <c r="Q395" s="2"/>
      <c r="R395" s="2"/>
      <c r="S395" s="2"/>
      <c r="T395" s="2"/>
      <c r="U395" s="2"/>
      <c r="X395" s="2"/>
      <c r="Y395" s="2"/>
      <c r="Z395" s="2"/>
      <c r="AA395" s="2"/>
      <c r="AB395" s="2"/>
      <c r="AE395" s="2"/>
      <c r="AF395" s="2"/>
      <c r="AG395" s="2"/>
      <c r="AH395" s="2"/>
      <c r="AI395" s="2"/>
      <c r="AL395" s="2"/>
      <c r="AM395" s="2"/>
      <c r="AN395" s="2"/>
      <c r="AO395" s="2"/>
      <c r="AP395" s="2"/>
    </row>
    <row r="396" spans="2:42" x14ac:dyDescent="0.35">
      <c r="C396" s="2"/>
      <c r="D396" s="2"/>
      <c r="E396" s="2"/>
      <c r="F396" s="2"/>
      <c r="G396" s="2"/>
      <c r="J396" s="2"/>
      <c r="K396" s="2"/>
      <c r="L396" s="2"/>
      <c r="M396" s="2"/>
      <c r="N396" s="2"/>
      <c r="Q396" s="2"/>
      <c r="R396" s="2"/>
      <c r="S396" s="2"/>
      <c r="T396" s="2"/>
      <c r="U396" s="2"/>
      <c r="X396" s="2"/>
      <c r="Y396" s="2"/>
      <c r="Z396" s="2"/>
      <c r="AA396" s="2"/>
      <c r="AB396" s="2"/>
      <c r="AE396" s="2"/>
      <c r="AF396" s="2"/>
      <c r="AG396" s="2"/>
      <c r="AH396" s="2"/>
      <c r="AI396" s="2"/>
      <c r="AL396" s="2"/>
      <c r="AM396" s="2"/>
      <c r="AN396" s="2"/>
      <c r="AO396" s="2"/>
      <c r="AP396" s="2"/>
    </row>
    <row r="397" spans="2:42" x14ac:dyDescent="0.35">
      <c r="B397" t="s">
        <v>15</v>
      </c>
      <c r="C397" s="2">
        <v>310765245.40999997</v>
      </c>
      <c r="D397" s="2">
        <v>0</v>
      </c>
      <c r="E397" s="2">
        <v>0</v>
      </c>
      <c r="F397" s="2">
        <v>16363823.17</v>
      </c>
      <c r="G397" s="2">
        <v>327129068.57999998</v>
      </c>
      <c r="I397" t="s">
        <v>15</v>
      </c>
      <c r="J397" s="2">
        <v>85384473.919999987</v>
      </c>
      <c r="K397" s="2">
        <v>0</v>
      </c>
      <c r="L397" s="2">
        <v>0</v>
      </c>
      <c r="M397" s="2">
        <v>3986770.4000000004</v>
      </c>
      <c r="N397" s="2">
        <v>89371244.319999993</v>
      </c>
      <c r="P397" t="s">
        <v>15</v>
      </c>
      <c r="Q397" s="2">
        <v>83600391.450000018</v>
      </c>
      <c r="R397" s="2">
        <v>0</v>
      </c>
      <c r="S397" s="2">
        <v>0</v>
      </c>
      <c r="T397" s="2">
        <v>4053169.9499999993</v>
      </c>
      <c r="U397" s="2">
        <v>87653561.400000021</v>
      </c>
      <c r="W397" t="s">
        <v>15</v>
      </c>
      <c r="X397" s="2">
        <v>168984865.37</v>
      </c>
      <c r="Y397" s="2">
        <v>0</v>
      </c>
      <c r="Z397" s="2">
        <v>0</v>
      </c>
      <c r="AA397" s="2">
        <v>8039940.3499999996</v>
      </c>
      <c r="AB397" s="2">
        <v>177024805.72</v>
      </c>
      <c r="AD397" t="s">
        <v>15</v>
      </c>
      <c r="AE397" s="2">
        <v>69556932.939999998</v>
      </c>
      <c r="AF397" s="2">
        <v>0</v>
      </c>
      <c r="AG397" s="2">
        <v>0</v>
      </c>
      <c r="AH397" s="2">
        <v>4051445.8200000003</v>
      </c>
      <c r="AI397" s="2">
        <v>73608378.75999999</v>
      </c>
      <c r="AK397" t="s">
        <v>15</v>
      </c>
      <c r="AL397" s="2">
        <v>72223447.099999964</v>
      </c>
      <c r="AM397" s="2">
        <v>0</v>
      </c>
      <c r="AN397" s="2">
        <v>0</v>
      </c>
      <c r="AO397" s="2">
        <v>4272437</v>
      </c>
      <c r="AP397" s="2">
        <v>76495884.099999964</v>
      </c>
    </row>
    <row r="398" spans="2:42" x14ac:dyDescent="0.35">
      <c r="B398" t="s">
        <v>16</v>
      </c>
      <c r="C398" s="2">
        <v>-163538941.28</v>
      </c>
      <c r="D398" s="2">
        <v>0</v>
      </c>
      <c r="E398" s="2">
        <v>0</v>
      </c>
      <c r="F398" s="2">
        <v>0</v>
      </c>
      <c r="G398" s="2">
        <v>-163538941.28</v>
      </c>
      <c r="I398" t="s">
        <v>16</v>
      </c>
      <c r="J398" s="2">
        <v>-33974761.07</v>
      </c>
      <c r="K398" s="2">
        <v>0</v>
      </c>
      <c r="L398" s="2">
        <v>0</v>
      </c>
      <c r="M398" s="2">
        <v>0</v>
      </c>
      <c r="N398" s="2">
        <v>-33974761.07</v>
      </c>
      <c r="P398" t="s">
        <v>16</v>
      </c>
      <c r="Q398" s="2">
        <v>-35087467.56000001</v>
      </c>
      <c r="R398" s="2">
        <v>0</v>
      </c>
      <c r="S398" s="2">
        <v>0</v>
      </c>
      <c r="T398" s="2">
        <v>0</v>
      </c>
      <c r="U398" s="2">
        <v>-35087467.56000001</v>
      </c>
      <c r="W398" t="s">
        <v>16</v>
      </c>
      <c r="X398" s="2">
        <v>-69062228.63000001</v>
      </c>
      <c r="Y398" s="2">
        <v>0</v>
      </c>
      <c r="Z398" s="2">
        <v>0</v>
      </c>
      <c r="AA398" s="2">
        <v>0</v>
      </c>
      <c r="AB398" s="2">
        <v>-69062228.63000001</v>
      </c>
      <c r="AD398" t="s">
        <v>16</v>
      </c>
      <c r="AE398" s="2">
        <v>-44548916.939999968</v>
      </c>
      <c r="AF398" s="2">
        <v>0</v>
      </c>
      <c r="AG398" s="2">
        <v>0</v>
      </c>
      <c r="AH398" s="2">
        <v>0</v>
      </c>
      <c r="AI398" s="2">
        <v>-44548916.939999968</v>
      </c>
      <c r="AK398" t="s">
        <v>16</v>
      </c>
      <c r="AL398" s="2">
        <v>-49927795.710000023</v>
      </c>
      <c r="AM398" s="2">
        <v>0</v>
      </c>
      <c r="AN398" s="2">
        <v>0</v>
      </c>
      <c r="AO398" s="2">
        <v>0</v>
      </c>
      <c r="AP398" s="2">
        <v>-49927795.710000023</v>
      </c>
    </row>
    <row r="399" spans="2:42" x14ac:dyDescent="0.35">
      <c r="B399" s="19" t="s">
        <v>17</v>
      </c>
      <c r="C399" s="20">
        <v>147226304.12999997</v>
      </c>
      <c r="D399" s="20">
        <v>0</v>
      </c>
      <c r="E399" s="20">
        <v>0</v>
      </c>
      <c r="F399" s="20">
        <v>16363823.17</v>
      </c>
      <c r="G399" s="20">
        <v>163590127.29999998</v>
      </c>
      <c r="I399" s="19" t="s">
        <v>17</v>
      </c>
      <c r="J399" s="20">
        <v>51409712.849999987</v>
      </c>
      <c r="K399" s="20">
        <v>0</v>
      </c>
      <c r="L399" s="20">
        <v>0</v>
      </c>
      <c r="M399" s="20">
        <v>3986770.4000000004</v>
      </c>
      <c r="N399" s="20">
        <v>55396483.249999993</v>
      </c>
      <c r="P399" s="19" t="s">
        <v>17</v>
      </c>
      <c r="Q399" s="20">
        <v>48512923.890000008</v>
      </c>
      <c r="R399" s="20">
        <v>0</v>
      </c>
      <c r="S399" s="20">
        <v>0</v>
      </c>
      <c r="T399" s="20">
        <v>4053169.9499999993</v>
      </c>
      <c r="U399" s="20">
        <v>52566093.840000011</v>
      </c>
      <c r="W399" s="19" t="s">
        <v>17</v>
      </c>
      <c r="X399" s="20">
        <v>99922636.739999995</v>
      </c>
      <c r="Y399" s="20">
        <v>0</v>
      </c>
      <c r="Z399" s="20">
        <v>0</v>
      </c>
      <c r="AA399" s="20">
        <v>8039940.3499999996</v>
      </c>
      <c r="AB399" s="20">
        <v>107962577.08999999</v>
      </c>
      <c r="AD399" s="19" t="s">
        <v>17</v>
      </c>
      <c r="AE399" s="20">
        <v>25008016.00000003</v>
      </c>
      <c r="AF399" s="20">
        <v>0</v>
      </c>
      <c r="AG399" s="20">
        <v>0</v>
      </c>
      <c r="AH399" s="20">
        <v>4051445.8200000003</v>
      </c>
      <c r="AI399" s="20">
        <v>29059461.820000023</v>
      </c>
      <c r="AK399" s="19" t="s">
        <v>17</v>
      </c>
      <c r="AL399" s="20">
        <v>22295651.389999941</v>
      </c>
      <c r="AM399" s="20">
        <v>0</v>
      </c>
      <c r="AN399" s="20">
        <v>0</v>
      </c>
      <c r="AO399" s="20">
        <v>4272437</v>
      </c>
      <c r="AP399" s="20">
        <v>26568088.389999941</v>
      </c>
    </row>
    <row r="400" spans="2:42" x14ac:dyDescent="0.35">
      <c r="C400" s="2"/>
      <c r="D400" s="2"/>
      <c r="E400" s="2"/>
      <c r="F400" s="2"/>
      <c r="G400" s="2"/>
      <c r="J400" s="2"/>
      <c r="K400" s="2"/>
      <c r="L400" s="2"/>
      <c r="M400" s="2"/>
      <c r="N400" s="2"/>
      <c r="Q400" s="2"/>
      <c r="R400" s="2"/>
      <c r="S400" s="2"/>
      <c r="T400" s="2"/>
      <c r="U400" s="2"/>
      <c r="X400" s="2"/>
      <c r="Y400" s="2"/>
      <c r="Z400" s="2"/>
      <c r="AA400" s="2"/>
      <c r="AB400" s="2"/>
      <c r="AE400" s="2"/>
      <c r="AF400" s="2"/>
      <c r="AG400" s="2"/>
      <c r="AH400" s="2"/>
      <c r="AI400" s="2"/>
      <c r="AL400" s="2"/>
      <c r="AM400" s="2"/>
      <c r="AN400" s="2"/>
      <c r="AO400" s="2"/>
      <c r="AP400" s="2"/>
    </row>
    <row r="401" spans="2:42" x14ac:dyDescent="0.35">
      <c r="C401" s="2"/>
      <c r="D401" s="2"/>
      <c r="E401" s="2"/>
      <c r="F401" s="2"/>
      <c r="G401" s="2"/>
      <c r="J401" s="2"/>
      <c r="K401" s="2"/>
      <c r="L401" s="2"/>
      <c r="M401" s="2"/>
      <c r="N401" s="2"/>
      <c r="Q401" s="2"/>
      <c r="R401" s="2"/>
      <c r="S401" s="2"/>
      <c r="T401" s="2"/>
      <c r="U401" s="2"/>
      <c r="X401" s="2"/>
      <c r="Y401" s="2"/>
      <c r="Z401" s="2"/>
      <c r="AA401" s="2"/>
      <c r="AB401" s="2"/>
      <c r="AE401" s="2"/>
      <c r="AF401" s="2"/>
      <c r="AG401" s="2"/>
      <c r="AH401" s="2"/>
      <c r="AI401" s="2"/>
      <c r="AL401" s="2"/>
      <c r="AM401" s="2"/>
      <c r="AN401" s="2"/>
      <c r="AO401" s="2"/>
      <c r="AP401" s="2"/>
    </row>
    <row r="402" spans="2:42" x14ac:dyDescent="0.35">
      <c r="B402" s="16" t="s">
        <v>20</v>
      </c>
      <c r="C402" s="2">
        <v>20376877.520894419</v>
      </c>
      <c r="D402" s="2">
        <v>0</v>
      </c>
      <c r="E402" s="2">
        <v>0</v>
      </c>
      <c r="F402" s="2">
        <v>-16815449.866058741</v>
      </c>
      <c r="G402" s="17">
        <v>3561427.6548356786</v>
      </c>
      <c r="I402" s="6" t="s">
        <v>20</v>
      </c>
      <c r="J402" s="2">
        <v>6161805.3198962845</v>
      </c>
      <c r="K402" s="2">
        <v>0</v>
      </c>
      <c r="L402" s="2">
        <v>0</v>
      </c>
      <c r="M402" s="2">
        <v>-3214350.1152192838</v>
      </c>
      <c r="N402" s="7">
        <v>2947455.2046770006</v>
      </c>
      <c r="P402" s="6" t="s">
        <v>20</v>
      </c>
      <c r="Q402" s="2">
        <v>6995121.5849655773</v>
      </c>
      <c r="R402" s="2">
        <v>0</v>
      </c>
      <c r="S402" s="2">
        <v>0</v>
      </c>
      <c r="T402" s="2">
        <v>-3058395.304058684</v>
      </c>
      <c r="U402" s="7">
        <v>3936726.2809068933</v>
      </c>
      <c r="W402" s="6" t="s">
        <v>20</v>
      </c>
      <c r="X402" s="2">
        <v>13156926.904861862</v>
      </c>
      <c r="Y402" s="2">
        <v>0</v>
      </c>
      <c r="Z402" s="2">
        <v>0</v>
      </c>
      <c r="AA402" s="2">
        <v>-6272745.4192779679</v>
      </c>
      <c r="AB402" s="7">
        <v>6884181.485583894</v>
      </c>
      <c r="AD402" s="16" t="s">
        <v>20</v>
      </c>
      <c r="AE402" s="2">
        <v>3804389.5710677858</v>
      </c>
      <c r="AF402" s="2">
        <v>0</v>
      </c>
      <c r="AG402" s="2">
        <v>0</v>
      </c>
      <c r="AH402" s="2">
        <v>-6032263.7458912451</v>
      </c>
      <c r="AI402" s="17">
        <v>-2227874.1748234592</v>
      </c>
      <c r="AK402" s="16" t="s">
        <v>20</v>
      </c>
      <c r="AL402" s="23">
        <v>3415561.0449647717</v>
      </c>
      <c r="AM402" s="23">
        <v>0</v>
      </c>
      <c r="AN402" s="23">
        <v>0</v>
      </c>
      <c r="AO402" s="23">
        <v>-4510440.7008895278</v>
      </c>
      <c r="AP402" s="23">
        <v>-1094879.6559247561</v>
      </c>
    </row>
    <row r="403" spans="2:42" x14ac:dyDescent="0.35">
      <c r="C403" s="2"/>
      <c r="D403" s="2"/>
      <c r="E403" s="2"/>
      <c r="F403" s="2"/>
      <c r="G403" s="2"/>
      <c r="I403" s="13"/>
      <c r="J403" s="163"/>
      <c r="K403" s="163"/>
      <c r="L403" s="163"/>
      <c r="M403" s="163"/>
      <c r="N403" s="163"/>
      <c r="P403" s="13"/>
      <c r="Q403" s="163"/>
      <c r="R403" s="163"/>
      <c r="S403" s="163"/>
      <c r="T403" s="163"/>
      <c r="U403" s="163"/>
      <c r="W403" s="13"/>
      <c r="X403" s="163"/>
      <c r="Y403" s="163"/>
      <c r="Z403" s="163"/>
      <c r="AA403" s="163"/>
      <c r="AB403" s="163"/>
      <c r="AE403" s="2"/>
      <c r="AF403" s="2"/>
      <c r="AG403" s="2"/>
      <c r="AH403" s="2"/>
      <c r="AI403" s="2"/>
      <c r="AL403" s="2"/>
      <c r="AM403" s="2"/>
      <c r="AN403" s="2"/>
      <c r="AO403" s="2"/>
      <c r="AP403" s="2"/>
    </row>
    <row r="404" spans="2:42" x14ac:dyDescent="0.35">
      <c r="C404" s="2"/>
      <c r="D404" s="2"/>
      <c r="E404" s="2"/>
      <c r="F404" s="2"/>
      <c r="G404" s="2"/>
      <c r="J404" s="2"/>
      <c r="K404" s="2"/>
      <c r="L404" s="2"/>
      <c r="M404" s="2"/>
      <c r="N404" s="2"/>
      <c r="Q404" s="2"/>
      <c r="R404" s="2"/>
      <c r="S404" s="2"/>
      <c r="T404" s="2"/>
      <c r="U404" s="2"/>
      <c r="X404" s="2"/>
      <c r="Y404" s="2"/>
      <c r="Z404" s="2"/>
      <c r="AA404" s="2"/>
      <c r="AB404" s="2"/>
      <c r="AE404" s="2"/>
      <c r="AF404" s="2"/>
      <c r="AG404" s="2"/>
      <c r="AH404" s="2"/>
      <c r="AI404" s="2"/>
    </row>
    <row r="405" spans="2:42" x14ac:dyDescent="0.35">
      <c r="C405" s="2"/>
      <c r="D405" s="2"/>
      <c r="E405" s="2"/>
      <c r="F405" s="2"/>
      <c r="G405" s="2"/>
      <c r="J405" s="2"/>
      <c r="K405" s="2"/>
      <c r="L405" s="2"/>
      <c r="M405" s="2"/>
      <c r="N405" s="2"/>
      <c r="Q405" s="2"/>
      <c r="R405" s="2"/>
      <c r="S405" s="2"/>
      <c r="T405" s="2"/>
      <c r="U405" s="2"/>
      <c r="X405" s="2"/>
      <c r="Y405" s="2"/>
      <c r="Z405" s="2"/>
      <c r="AA405" s="2"/>
      <c r="AB405" s="2"/>
      <c r="AE405" s="2"/>
      <c r="AF405" s="2"/>
      <c r="AG405" s="2"/>
      <c r="AH405" s="2"/>
      <c r="AI405" s="2"/>
    </row>
    <row r="406" spans="2:42" x14ac:dyDescent="0.35">
      <c r="B406" t="s">
        <v>0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I406" t="s">
        <v>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P406" t="s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W406" t="s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D406" t="s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K406" t="s">
        <v>0</v>
      </c>
      <c r="AL406" s="2">
        <v>0</v>
      </c>
      <c r="AM406" s="2">
        <v>0</v>
      </c>
      <c r="AN406" s="2">
        <v>0</v>
      </c>
      <c r="AO406" s="2">
        <v>0</v>
      </c>
      <c r="AP406" s="2">
        <v>0</v>
      </c>
    </row>
    <row r="407" spans="2:42" x14ac:dyDescent="0.35">
      <c r="B407" t="s">
        <v>2</v>
      </c>
      <c r="C407" s="2">
        <v>-0.47</v>
      </c>
      <c r="D407" s="2">
        <v>0</v>
      </c>
      <c r="E407" s="2">
        <v>0</v>
      </c>
      <c r="F407" s="2">
        <v>0</v>
      </c>
      <c r="G407" s="2">
        <v>-0.47</v>
      </c>
      <c r="I407" t="s">
        <v>2</v>
      </c>
      <c r="J407" s="2">
        <v>-0.47</v>
      </c>
      <c r="K407" s="2">
        <v>0</v>
      </c>
      <c r="L407" s="2">
        <v>0</v>
      </c>
      <c r="M407" s="2">
        <v>0</v>
      </c>
      <c r="N407" s="2">
        <v>-0.47</v>
      </c>
      <c r="P407" t="s">
        <v>2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W407" t="s">
        <v>2</v>
      </c>
      <c r="X407" s="2">
        <v>-0.47</v>
      </c>
      <c r="Y407" s="2">
        <v>0</v>
      </c>
      <c r="Z407" s="2">
        <v>0</v>
      </c>
      <c r="AA407" s="2">
        <v>0</v>
      </c>
      <c r="AB407" s="2">
        <v>-0.47</v>
      </c>
      <c r="AD407" t="s">
        <v>2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K407" t="s">
        <v>2</v>
      </c>
      <c r="AL407" s="2">
        <v>0</v>
      </c>
      <c r="AM407" s="2">
        <v>0</v>
      </c>
      <c r="AN407" s="2">
        <v>0</v>
      </c>
      <c r="AO407" s="2">
        <v>0</v>
      </c>
      <c r="AP407" s="2">
        <v>0</v>
      </c>
    </row>
    <row r="408" spans="2:42" x14ac:dyDescent="0.35">
      <c r="B408" s="19" t="s">
        <v>21</v>
      </c>
      <c r="C408" s="20">
        <v>-0.47</v>
      </c>
      <c r="D408" s="20">
        <v>0</v>
      </c>
      <c r="E408" s="20">
        <v>0</v>
      </c>
      <c r="F408" s="20">
        <v>0</v>
      </c>
      <c r="G408" s="20">
        <v>-0.47</v>
      </c>
      <c r="I408" s="19" t="s">
        <v>21</v>
      </c>
      <c r="J408" s="20">
        <v>-0.47</v>
      </c>
      <c r="K408" s="20">
        <v>0</v>
      </c>
      <c r="L408" s="20">
        <v>0</v>
      </c>
      <c r="M408" s="20">
        <v>0</v>
      </c>
      <c r="N408" s="20">
        <v>-0.47</v>
      </c>
      <c r="P408" s="19" t="s">
        <v>21</v>
      </c>
      <c r="Q408" s="20">
        <v>0</v>
      </c>
      <c r="R408" s="20">
        <v>0</v>
      </c>
      <c r="S408" s="20">
        <v>0</v>
      </c>
      <c r="T408" s="20">
        <v>0</v>
      </c>
      <c r="U408" s="20">
        <v>0</v>
      </c>
      <c r="W408" s="19" t="s">
        <v>21</v>
      </c>
      <c r="X408" s="20">
        <v>-0.47</v>
      </c>
      <c r="Y408" s="20">
        <v>0</v>
      </c>
      <c r="Z408" s="20">
        <v>0</v>
      </c>
      <c r="AA408" s="20">
        <v>0</v>
      </c>
      <c r="AB408" s="20">
        <v>-0.47</v>
      </c>
      <c r="AD408" s="19" t="s">
        <v>21</v>
      </c>
      <c r="AE408" s="20">
        <v>0</v>
      </c>
      <c r="AF408" s="20">
        <v>0</v>
      </c>
      <c r="AG408" s="20">
        <v>0</v>
      </c>
      <c r="AH408" s="20">
        <v>0</v>
      </c>
      <c r="AI408" s="20">
        <v>0</v>
      </c>
      <c r="AK408" s="19" t="s">
        <v>21</v>
      </c>
      <c r="AL408" s="20">
        <v>0</v>
      </c>
      <c r="AM408" s="20">
        <v>0</v>
      </c>
      <c r="AN408" s="20">
        <v>0</v>
      </c>
      <c r="AO408" s="20">
        <v>0</v>
      </c>
      <c r="AP408" s="20">
        <v>0</v>
      </c>
    </row>
    <row r="409" spans="2:42" x14ac:dyDescent="0.35">
      <c r="C409" s="2"/>
      <c r="D409" s="2"/>
      <c r="E409" s="2"/>
      <c r="F409" s="2"/>
      <c r="G409" s="2"/>
      <c r="J409" s="2"/>
      <c r="K409" s="2"/>
      <c r="L409" s="2"/>
      <c r="M409" s="2"/>
      <c r="N409" s="2"/>
      <c r="Q409" s="2"/>
      <c r="R409" s="2"/>
      <c r="S409" s="2"/>
      <c r="T409" s="2"/>
      <c r="U409" s="2"/>
      <c r="X409" s="2"/>
      <c r="Y409" s="2"/>
      <c r="Z409" s="2"/>
      <c r="AA409" s="2"/>
      <c r="AB409" s="2"/>
      <c r="AE409" s="2"/>
      <c r="AF409" s="2"/>
      <c r="AG409" s="2"/>
      <c r="AH409" s="2"/>
      <c r="AI409" s="2"/>
      <c r="AL409" s="2"/>
      <c r="AM409" s="2"/>
      <c r="AN409" s="2"/>
      <c r="AO409" s="2"/>
      <c r="AP409" s="2"/>
    </row>
    <row r="410" spans="2:42" x14ac:dyDescent="0.35">
      <c r="C410" s="2"/>
      <c r="D410" s="2"/>
      <c r="E410" s="2"/>
      <c r="F410" s="2"/>
      <c r="G410" s="2"/>
      <c r="J410" s="2"/>
      <c r="K410" s="2"/>
      <c r="L410" s="2"/>
      <c r="M410" s="2"/>
      <c r="N410" s="2"/>
      <c r="Q410" s="2"/>
      <c r="R410" s="2"/>
      <c r="S410" s="2"/>
      <c r="T410" s="2"/>
      <c r="U410" s="2"/>
      <c r="X410" s="2"/>
      <c r="Y410" s="2"/>
      <c r="Z410" s="2"/>
      <c r="AA410" s="2"/>
      <c r="AB410" s="2"/>
      <c r="AE410" s="2"/>
      <c r="AF410" s="2"/>
      <c r="AG410" s="2"/>
      <c r="AH410" s="2"/>
      <c r="AI410" s="2"/>
      <c r="AL410" s="2"/>
      <c r="AM410" s="2"/>
      <c r="AN410" s="2"/>
      <c r="AO410" s="2"/>
      <c r="AP410" s="2"/>
    </row>
    <row r="411" spans="2:42" x14ac:dyDescent="0.35">
      <c r="B411" t="s">
        <v>24</v>
      </c>
      <c r="C411" s="2">
        <v>0</v>
      </c>
      <c r="D411" s="2">
        <v>1491843453</v>
      </c>
      <c r="E411" s="2">
        <v>0</v>
      </c>
      <c r="F411" s="2">
        <v>0</v>
      </c>
      <c r="G411" s="2">
        <v>1491843453</v>
      </c>
      <c r="I411" t="s">
        <v>24</v>
      </c>
      <c r="J411" s="2">
        <v>0</v>
      </c>
      <c r="K411" s="2">
        <v>436966420</v>
      </c>
      <c r="L411" s="2">
        <v>0</v>
      </c>
      <c r="M411" s="2">
        <v>0</v>
      </c>
      <c r="N411" s="2">
        <v>436966420</v>
      </c>
      <c r="P411" t="s">
        <v>24</v>
      </c>
      <c r="Q411" s="2">
        <v>0</v>
      </c>
      <c r="R411" s="2">
        <v>395408134</v>
      </c>
      <c r="S411" s="2">
        <v>0</v>
      </c>
      <c r="T411" s="2">
        <v>0</v>
      </c>
      <c r="U411" s="2">
        <v>395408134</v>
      </c>
      <c r="W411" t="s">
        <v>24</v>
      </c>
      <c r="X411" s="2">
        <v>0</v>
      </c>
      <c r="Y411" s="2">
        <v>832374554</v>
      </c>
      <c r="Z411" s="2">
        <v>0</v>
      </c>
      <c r="AA411" s="2">
        <v>0</v>
      </c>
      <c r="AB411" s="2">
        <v>832374554</v>
      </c>
      <c r="AD411" t="s">
        <v>24</v>
      </c>
      <c r="AE411" s="2">
        <v>0</v>
      </c>
      <c r="AF411" s="2">
        <v>336397890</v>
      </c>
      <c r="AG411" s="2">
        <v>0</v>
      </c>
      <c r="AH411" s="2">
        <v>0</v>
      </c>
      <c r="AI411" s="2">
        <v>336397890</v>
      </c>
      <c r="AK411" t="s">
        <v>24</v>
      </c>
      <c r="AL411" s="2">
        <v>0</v>
      </c>
      <c r="AM411" s="2">
        <v>323071009</v>
      </c>
      <c r="AN411" s="2">
        <v>0</v>
      </c>
      <c r="AO411" s="2">
        <v>0</v>
      </c>
      <c r="AP411" s="2">
        <v>323071009</v>
      </c>
    </row>
    <row r="412" spans="2:42" x14ac:dyDescent="0.35">
      <c r="B412" t="s">
        <v>25</v>
      </c>
      <c r="C412" s="2">
        <v>0</v>
      </c>
      <c r="D412" s="2">
        <v>-194195128</v>
      </c>
      <c r="E412" s="2">
        <v>0</v>
      </c>
      <c r="F412" s="2">
        <v>0</v>
      </c>
      <c r="G412" s="2">
        <v>-194195128</v>
      </c>
      <c r="I412" t="s">
        <v>25</v>
      </c>
      <c r="J412" s="2">
        <v>0</v>
      </c>
      <c r="K412" s="2">
        <v>-71292737</v>
      </c>
      <c r="L412" s="2">
        <v>0</v>
      </c>
      <c r="M412" s="2">
        <v>0</v>
      </c>
      <c r="N412" s="2">
        <v>-71292737</v>
      </c>
      <c r="P412" t="s">
        <v>25</v>
      </c>
      <c r="Q412" s="2">
        <v>0</v>
      </c>
      <c r="R412" s="2">
        <v>-93045022</v>
      </c>
      <c r="S412" s="2">
        <v>0</v>
      </c>
      <c r="T412" s="2">
        <v>0</v>
      </c>
      <c r="U412" s="2">
        <v>-93045022</v>
      </c>
      <c r="W412" t="s">
        <v>25</v>
      </c>
      <c r="X412" s="2">
        <v>0</v>
      </c>
      <c r="Y412" s="2">
        <v>-164337759</v>
      </c>
      <c r="Z412" s="2">
        <v>0</v>
      </c>
      <c r="AA412" s="2">
        <v>0</v>
      </c>
      <c r="AB412" s="2">
        <v>-164337759</v>
      </c>
      <c r="AD412" t="s">
        <v>25</v>
      </c>
      <c r="AE412" s="2">
        <v>0</v>
      </c>
      <c r="AF412" s="2">
        <v>-21919277</v>
      </c>
      <c r="AG412" s="2">
        <v>0</v>
      </c>
      <c r="AH412" s="2">
        <v>0</v>
      </c>
      <c r="AI412" s="2">
        <v>-21919277</v>
      </c>
      <c r="AK412" t="s">
        <v>25</v>
      </c>
      <c r="AL412" s="2">
        <v>0</v>
      </c>
      <c r="AM412" s="2">
        <v>-7938092</v>
      </c>
      <c r="AN412" s="2">
        <v>0</v>
      </c>
      <c r="AO412" s="2">
        <v>0</v>
      </c>
      <c r="AP412" s="2">
        <v>-7938092</v>
      </c>
    </row>
    <row r="413" spans="2:42" x14ac:dyDescent="0.35">
      <c r="B413" t="s">
        <v>26</v>
      </c>
      <c r="C413" s="2">
        <v>0</v>
      </c>
      <c r="D413" s="2">
        <v>-382737887</v>
      </c>
      <c r="E413" s="2">
        <v>0</v>
      </c>
      <c r="F413" s="2">
        <v>0</v>
      </c>
      <c r="G413" s="2">
        <v>-382737887</v>
      </c>
      <c r="I413" t="s">
        <v>26</v>
      </c>
      <c r="J413" s="2">
        <v>0</v>
      </c>
      <c r="K413" s="2">
        <v>-154549647</v>
      </c>
      <c r="L413" s="2">
        <v>0</v>
      </c>
      <c r="M413" s="2">
        <v>0</v>
      </c>
      <c r="N413" s="2">
        <v>-154549647</v>
      </c>
      <c r="P413" t="s">
        <v>26</v>
      </c>
      <c r="Q413" s="2">
        <v>0</v>
      </c>
      <c r="R413" s="2">
        <v>-92679673</v>
      </c>
      <c r="S413" s="2">
        <v>0</v>
      </c>
      <c r="T413" s="2">
        <v>0</v>
      </c>
      <c r="U413" s="2">
        <v>-92679673</v>
      </c>
      <c r="W413" t="s">
        <v>26</v>
      </c>
      <c r="X413" s="2">
        <v>0</v>
      </c>
      <c r="Y413" s="2">
        <v>-247229320</v>
      </c>
      <c r="Z413" s="2">
        <v>0</v>
      </c>
      <c r="AA413" s="2">
        <v>0</v>
      </c>
      <c r="AB413" s="2">
        <v>-247229320</v>
      </c>
      <c r="AD413" t="s">
        <v>26</v>
      </c>
      <c r="AE413" s="2">
        <v>0</v>
      </c>
      <c r="AF413" s="2">
        <v>-85238845</v>
      </c>
      <c r="AG413" s="2">
        <v>0</v>
      </c>
      <c r="AH413" s="2">
        <v>0</v>
      </c>
      <c r="AI413" s="2">
        <v>-85238845</v>
      </c>
      <c r="AK413" t="s">
        <v>26</v>
      </c>
      <c r="AL413" s="2">
        <v>0</v>
      </c>
      <c r="AM413" s="2">
        <v>-50269722</v>
      </c>
      <c r="AN413" s="2">
        <v>0</v>
      </c>
      <c r="AO413" s="2">
        <v>0</v>
      </c>
      <c r="AP413" s="2">
        <v>-50269722</v>
      </c>
    </row>
    <row r="414" spans="2:42" x14ac:dyDescent="0.35">
      <c r="B414" s="19" t="s">
        <v>105</v>
      </c>
      <c r="C414" s="20">
        <v>0</v>
      </c>
      <c r="D414" s="20">
        <v>914910438</v>
      </c>
      <c r="E414" s="20">
        <v>0</v>
      </c>
      <c r="F414" s="20">
        <v>0</v>
      </c>
      <c r="G414" s="20">
        <v>914910438</v>
      </c>
      <c r="I414" s="19" t="s">
        <v>105</v>
      </c>
      <c r="J414" s="20">
        <v>0</v>
      </c>
      <c r="K414" s="20">
        <v>211124036</v>
      </c>
      <c r="L414" s="20">
        <v>0</v>
      </c>
      <c r="M414" s="20">
        <v>0</v>
      </c>
      <c r="N414" s="20">
        <v>211124036</v>
      </c>
      <c r="P414" s="19" t="s">
        <v>105</v>
      </c>
      <c r="Q414" s="20">
        <v>0</v>
      </c>
      <c r="R414" s="20">
        <v>209683439</v>
      </c>
      <c r="S414" s="20">
        <v>0</v>
      </c>
      <c r="T414" s="20">
        <v>0</v>
      </c>
      <c r="U414" s="20">
        <v>209683439</v>
      </c>
      <c r="W414" s="19" t="s">
        <v>105</v>
      </c>
      <c r="X414" s="20">
        <v>0</v>
      </c>
      <c r="Y414" s="20">
        <v>420807475</v>
      </c>
      <c r="Z414" s="20">
        <v>0</v>
      </c>
      <c r="AA414" s="20">
        <v>0</v>
      </c>
      <c r="AB414" s="20">
        <v>420807475</v>
      </c>
      <c r="AD414" s="19" t="s">
        <v>105</v>
      </c>
      <c r="AE414" s="20">
        <v>0</v>
      </c>
      <c r="AF414" s="20">
        <v>229239768</v>
      </c>
      <c r="AG414" s="20">
        <v>0</v>
      </c>
      <c r="AH414" s="20">
        <v>0</v>
      </c>
      <c r="AI414" s="20">
        <v>229239768</v>
      </c>
      <c r="AK414" s="19" t="s">
        <v>159</v>
      </c>
      <c r="AL414" s="20">
        <v>0</v>
      </c>
      <c r="AM414" s="20">
        <v>264863195</v>
      </c>
      <c r="AN414" s="20">
        <v>0</v>
      </c>
      <c r="AO414" s="20">
        <v>0</v>
      </c>
      <c r="AP414" s="20">
        <v>264863195</v>
      </c>
    </row>
    <row r="415" spans="2:42" x14ac:dyDescent="0.35">
      <c r="C415" s="2"/>
      <c r="D415" s="2"/>
      <c r="E415" s="2"/>
      <c r="F415" s="2"/>
      <c r="G415" s="2"/>
      <c r="J415" s="2"/>
      <c r="K415" s="2"/>
      <c r="L415" s="2"/>
      <c r="M415" s="2"/>
      <c r="N415" s="2"/>
      <c r="Q415" s="2"/>
      <c r="R415" s="2"/>
      <c r="S415" s="2"/>
      <c r="T415" s="2"/>
      <c r="U415" s="2"/>
      <c r="X415" s="2"/>
      <c r="Y415" s="2"/>
      <c r="Z415" s="2"/>
      <c r="AA415" s="2"/>
      <c r="AB415" s="2"/>
      <c r="AE415" s="2"/>
      <c r="AF415" s="2"/>
      <c r="AG415" s="2"/>
      <c r="AH415" s="2"/>
      <c r="AI415" s="2"/>
      <c r="AL415" s="2"/>
      <c r="AM415" s="2"/>
      <c r="AN415" s="2"/>
      <c r="AO415" s="2"/>
      <c r="AP415" s="2"/>
    </row>
    <row r="416" spans="2:42" x14ac:dyDescent="0.35">
      <c r="C416" s="2"/>
      <c r="D416" s="2"/>
      <c r="E416" s="2"/>
      <c r="F416" s="2"/>
      <c r="G416" s="2"/>
      <c r="J416" s="2"/>
      <c r="K416" s="2"/>
      <c r="L416" s="2"/>
      <c r="M416" s="2"/>
      <c r="N416" s="2"/>
      <c r="Q416" s="2"/>
      <c r="R416" s="2"/>
      <c r="S416" s="2"/>
      <c r="T416" s="2"/>
      <c r="U416" s="2"/>
      <c r="X416" s="2"/>
      <c r="Y416" s="2"/>
      <c r="Z416" s="2"/>
      <c r="AA416" s="2"/>
      <c r="AB416" s="2"/>
      <c r="AE416" s="2"/>
      <c r="AF416" s="2"/>
      <c r="AG416" s="2"/>
      <c r="AH416" s="2"/>
      <c r="AI416" s="2"/>
      <c r="AL416" s="2"/>
      <c r="AM416" s="2"/>
      <c r="AN416" s="2"/>
      <c r="AO416" s="2"/>
      <c r="AP416" s="2"/>
    </row>
    <row r="417" spans="2:42" x14ac:dyDescent="0.35">
      <c r="B417" t="s">
        <v>27</v>
      </c>
      <c r="C417" s="2">
        <v>0</v>
      </c>
      <c r="D417" s="2">
        <v>-477674853</v>
      </c>
      <c r="E417" s="2">
        <v>0</v>
      </c>
      <c r="F417" s="2">
        <v>0</v>
      </c>
      <c r="G417" s="2">
        <v>-477674853</v>
      </c>
      <c r="I417" t="s">
        <v>27</v>
      </c>
      <c r="J417" s="2">
        <v>0</v>
      </c>
      <c r="K417" s="2">
        <v>-88339467</v>
      </c>
      <c r="L417" s="2">
        <v>0</v>
      </c>
      <c r="M417" s="2">
        <v>0</v>
      </c>
      <c r="N417" s="2">
        <v>-88339467</v>
      </c>
      <c r="P417" t="s">
        <v>27</v>
      </c>
      <c r="Q417" s="2">
        <v>0</v>
      </c>
      <c r="R417" s="2">
        <v>-90720734</v>
      </c>
      <c r="S417" s="2">
        <v>0</v>
      </c>
      <c r="T417" s="2">
        <v>0</v>
      </c>
      <c r="U417" s="2">
        <v>-90720734</v>
      </c>
      <c r="W417" t="s">
        <v>27</v>
      </c>
      <c r="X417" s="2">
        <v>0</v>
      </c>
      <c r="Y417" s="2">
        <v>-179060201</v>
      </c>
      <c r="Z417" s="2">
        <v>0</v>
      </c>
      <c r="AA417" s="2">
        <v>0</v>
      </c>
      <c r="AB417" s="2">
        <v>-179060201</v>
      </c>
      <c r="AD417" t="s">
        <v>27</v>
      </c>
      <c r="AE417" s="2">
        <v>0</v>
      </c>
      <c r="AF417" s="2">
        <v>-122152325</v>
      </c>
      <c r="AG417" s="2">
        <v>0</v>
      </c>
      <c r="AH417" s="2">
        <v>0</v>
      </c>
      <c r="AI417" s="2">
        <v>-122152325</v>
      </c>
      <c r="AK417" t="s">
        <v>27</v>
      </c>
      <c r="AL417" s="2">
        <v>0</v>
      </c>
      <c r="AM417" s="2">
        <v>-176462327</v>
      </c>
      <c r="AN417" s="2">
        <v>0</v>
      </c>
      <c r="AO417" s="2">
        <v>0</v>
      </c>
      <c r="AP417" s="2">
        <v>-176462327</v>
      </c>
    </row>
    <row r="418" spans="2:42" x14ac:dyDescent="0.35">
      <c r="B418" t="s">
        <v>28</v>
      </c>
      <c r="C418" s="2">
        <v>0</v>
      </c>
      <c r="D418" s="2">
        <v>-289068811</v>
      </c>
      <c r="E418" s="2">
        <v>0</v>
      </c>
      <c r="F418" s="2">
        <v>0</v>
      </c>
      <c r="G418" s="2">
        <v>-289068811</v>
      </c>
      <c r="I418" t="s">
        <v>28</v>
      </c>
      <c r="J418" s="2">
        <v>0</v>
      </c>
      <c r="K418" s="2">
        <v>-72539530</v>
      </c>
      <c r="L418" s="2">
        <v>0</v>
      </c>
      <c r="M418" s="2">
        <v>0</v>
      </c>
      <c r="N418" s="2">
        <v>-72539530</v>
      </c>
      <c r="P418" t="s">
        <v>28</v>
      </c>
      <c r="Q418" s="2">
        <v>0</v>
      </c>
      <c r="R418" s="2">
        <v>-77112141</v>
      </c>
      <c r="S418" s="2">
        <v>0</v>
      </c>
      <c r="T418" s="2">
        <v>0</v>
      </c>
      <c r="U418" s="2">
        <v>-77112141</v>
      </c>
      <c r="W418" t="s">
        <v>28</v>
      </c>
      <c r="X418" s="2">
        <v>0</v>
      </c>
      <c r="Y418" s="2">
        <v>-149651671</v>
      </c>
      <c r="Z418" s="2">
        <v>0</v>
      </c>
      <c r="AA418" s="2">
        <v>0</v>
      </c>
      <c r="AB418" s="2">
        <v>-149651671</v>
      </c>
      <c r="AD418" t="s">
        <v>28</v>
      </c>
      <c r="AE418" s="2">
        <v>0</v>
      </c>
      <c r="AF418" s="2">
        <v>-71189804</v>
      </c>
      <c r="AG418" s="2">
        <v>0</v>
      </c>
      <c r="AH418" s="2">
        <v>0</v>
      </c>
      <c r="AI418" s="2">
        <v>-71189804</v>
      </c>
      <c r="AK418" t="s">
        <v>28</v>
      </c>
      <c r="AL418" s="2">
        <v>0</v>
      </c>
      <c r="AM418" s="2">
        <v>-68227336</v>
      </c>
      <c r="AN418" s="2">
        <v>0</v>
      </c>
      <c r="AO418" s="2">
        <v>0</v>
      </c>
      <c r="AP418" s="2">
        <v>-68227336</v>
      </c>
    </row>
    <row r="419" spans="2:42" x14ac:dyDescent="0.35">
      <c r="B419" t="s">
        <v>29</v>
      </c>
      <c r="C419" s="2">
        <v>0</v>
      </c>
      <c r="D419" s="2">
        <v>9636898</v>
      </c>
      <c r="E419" s="2">
        <v>0</v>
      </c>
      <c r="F419" s="2">
        <v>0</v>
      </c>
      <c r="G419" s="2">
        <v>9636898</v>
      </c>
      <c r="I419" t="s">
        <v>29</v>
      </c>
      <c r="J419" s="2">
        <v>0</v>
      </c>
      <c r="K419" s="2">
        <v>2496163</v>
      </c>
      <c r="L419" s="2">
        <v>0</v>
      </c>
      <c r="M419" s="2">
        <v>0</v>
      </c>
      <c r="N419" s="2">
        <v>2496163</v>
      </c>
      <c r="P419" t="s">
        <v>29</v>
      </c>
      <c r="Q419" s="2">
        <v>0</v>
      </c>
      <c r="R419" s="2">
        <v>2511314</v>
      </c>
      <c r="S419" s="2">
        <v>0</v>
      </c>
      <c r="T419" s="2">
        <v>0</v>
      </c>
      <c r="U419" s="2">
        <v>2511314</v>
      </c>
      <c r="W419" t="s">
        <v>29</v>
      </c>
      <c r="X419" s="2">
        <v>0</v>
      </c>
      <c r="Y419" s="2">
        <v>5007477</v>
      </c>
      <c r="Z419" s="2">
        <v>0</v>
      </c>
      <c r="AA419" s="2">
        <v>0</v>
      </c>
      <c r="AB419" s="2">
        <v>5007477</v>
      </c>
      <c r="AD419" t="s">
        <v>29</v>
      </c>
      <c r="AE419" s="2">
        <v>0</v>
      </c>
      <c r="AF419" s="2">
        <v>2281567</v>
      </c>
      <c r="AG419" s="2">
        <v>0</v>
      </c>
      <c r="AH419" s="2">
        <v>0</v>
      </c>
      <c r="AI419" s="2">
        <v>2281567</v>
      </c>
      <c r="AK419" t="s">
        <v>29</v>
      </c>
      <c r="AL419" s="2">
        <v>0</v>
      </c>
      <c r="AM419" s="2">
        <v>2347854</v>
      </c>
      <c r="AN419" s="2">
        <v>0</v>
      </c>
      <c r="AO419" s="2">
        <v>0</v>
      </c>
      <c r="AP419" s="2">
        <v>2347854</v>
      </c>
    </row>
    <row r="420" spans="2:42" x14ac:dyDescent="0.35">
      <c r="B420" t="s">
        <v>30</v>
      </c>
      <c r="C420" s="2">
        <v>0</v>
      </c>
      <c r="D420" s="2">
        <v>-8061267</v>
      </c>
      <c r="E420" s="2">
        <v>0</v>
      </c>
      <c r="F420" s="2">
        <v>0</v>
      </c>
      <c r="G420" s="2">
        <v>-8061267</v>
      </c>
      <c r="I420" t="s">
        <v>30</v>
      </c>
      <c r="J420" s="2">
        <v>0</v>
      </c>
      <c r="K420" s="2">
        <v>-3126461</v>
      </c>
      <c r="L420" s="2">
        <v>0</v>
      </c>
      <c r="M420" s="2">
        <v>0</v>
      </c>
      <c r="N420" s="2">
        <v>-3126461</v>
      </c>
      <c r="P420" t="s">
        <v>30</v>
      </c>
      <c r="Q420" s="2">
        <v>0</v>
      </c>
      <c r="R420" s="2">
        <v>-4734810</v>
      </c>
      <c r="S420" s="2">
        <v>0</v>
      </c>
      <c r="T420" s="2">
        <v>0</v>
      </c>
      <c r="U420" s="2">
        <v>-4734810</v>
      </c>
      <c r="W420" t="s">
        <v>30</v>
      </c>
      <c r="X420" s="2">
        <v>0</v>
      </c>
      <c r="Y420" s="2">
        <v>-7861271</v>
      </c>
      <c r="Z420" s="2">
        <v>0</v>
      </c>
      <c r="AA420" s="2">
        <v>0</v>
      </c>
      <c r="AB420" s="2">
        <v>-7861271</v>
      </c>
      <c r="AD420" t="s">
        <v>30</v>
      </c>
      <c r="AE420" s="2">
        <v>0</v>
      </c>
      <c r="AF420" s="2">
        <v>-4903635</v>
      </c>
      <c r="AG420" s="2">
        <v>0</v>
      </c>
      <c r="AH420" s="2">
        <v>0</v>
      </c>
      <c r="AI420" s="2">
        <v>-4903635</v>
      </c>
      <c r="AK420" t="s">
        <v>30</v>
      </c>
      <c r="AL420" s="2">
        <v>0</v>
      </c>
      <c r="AM420" s="2">
        <v>4703639</v>
      </c>
      <c r="AN420" s="2">
        <v>0</v>
      </c>
      <c r="AO420" s="2">
        <v>0</v>
      </c>
      <c r="AP420" s="2">
        <v>4703639</v>
      </c>
    </row>
    <row r="421" spans="2:42" x14ac:dyDescent="0.35">
      <c r="B421" s="19" t="s">
        <v>93</v>
      </c>
      <c r="C421" s="20">
        <v>0</v>
      </c>
      <c r="D421" s="20">
        <v>-765168033</v>
      </c>
      <c r="E421" s="20">
        <v>0</v>
      </c>
      <c r="F421" s="20">
        <v>0</v>
      </c>
      <c r="G421" s="20">
        <v>-765168033</v>
      </c>
      <c r="I421" s="19" t="s">
        <v>93</v>
      </c>
      <c r="J421" s="20">
        <v>0</v>
      </c>
      <c r="K421" s="20">
        <v>-161509295</v>
      </c>
      <c r="L421" s="20">
        <v>0</v>
      </c>
      <c r="M421" s="20">
        <v>0</v>
      </c>
      <c r="N421" s="20">
        <v>-161509295</v>
      </c>
      <c r="P421" s="19" t="s">
        <v>93</v>
      </c>
      <c r="Q421" s="20">
        <v>0</v>
      </c>
      <c r="R421" s="20">
        <v>-170056371</v>
      </c>
      <c r="S421" s="20">
        <v>0</v>
      </c>
      <c r="T421" s="20">
        <v>0</v>
      </c>
      <c r="U421" s="20">
        <v>-170056371</v>
      </c>
      <c r="W421" s="19" t="s">
        <v>93</v>
      </c>
      <c r="X421" s="20">
        <v>0</v>
      </c>
      <c r="Y421" s="20">
        <v>-331565666</v>
      </c>
      <c r="Z421" s="20">
        <v>0</v>
      </c>
      <c r="AA421" s="20">
        <v>0</v>
      </c>
      <c r="AB421" s="20">
        <v>-331565666</v>
      </c>
      <c r="AD421" s="19" t="s">
        <v>93</v>
      </c>
      <c r="AE421" s="20">
        <v>0</v>
      </c>
      <c r="AF421" s="20">
        <v>-195964197</v>
      </c>
      <c r="AG421" s="20">
        <v>0</v>
      </c>
      <c r="AH421" s="20">
        <v>0</v>
      </c>
      <c r="AI421" s="20">
        <v>-195964197</v>
      </c>
      <c r="AK421" s="19" t="s">
        <v>93</v>
      </c>
      <c r="AL421" s="20">
        <v>0</v>
      </c>
      <c r="AM421" s="20">
        <v>-237638170</v>
      </c>
      <c r="AN421" s="20">
        <v>0</v>
      </c>
      <c r="AO421" s="20">
        <v>0</v>
      </c>
      <c r="AP421" s="20">
        <v>-237638170</v>
      </c>
    </row>
    <row r="422" spans="2:42" x14ac:dyDescent="0.35">
      <c r="C422" s="2"/>
      <c r="D422" s="2"/>
      <c r="E422" s="2"/>
      <c r="F422" s="2"/>
      <c r="G422" s="2"/>
      <c r="J422" s="2"/>
      <c r="K422" s="2"/>
      <c r="L422" s="2"/>
      <c r="M422" s="2"/>
      <c r="N422" s="2"/>
      <c r="Q422" s="2"/>
      <c r="R422" s="2"/>
      <c r="S422" s="2"/>
      <c r="T422" s="2"/>
      <c r="U422" s="2"/>
      <c r="X422" s="2"/>
      <c r="Y422" s="2"/>
      <c r="Z422" s="2"/>
      <c r="AA422" s="2"/>
      <c r="AB422" s="2"/>
      <c r="AE422" s="2"/>
      <c r="AF422" s="2"/>
      <c r="AG422" s="2"/>
      <c r="AH422" s="2"/>
      <c r="AI422" s="2"/>
      <c r="AL422" s="2"/>
      <c r="AM422" s="2"/>
      <c r="AN422" s="2"/>
      <c r="AO422" s="2"/>
      <c r="AP422" s="2"/>
    </row>
    <row r="423" spans="2:42" x14ac:dyDescent="0.35">
      <c r="C423" s="2"/>
      <c r="D423" s="2"/>
      <c r="E423" s="2"/>
      <c r="F423" s="2"/>
      <c r="G423" s="2"/>
      <c r="J423" s="2"/>
      <c r="K423" s="2"/>
      <c r="L423" s="2"/>
      <c r="M423" s="2"/>
      <c r="N423" s="2"/>
      <c r="Q423" s="2"/>
      <c r="R423" s="2"/>
      <c r="S423" s="2"/>
      <c r="T423" s="2"/>
      <c r="U423" s="2"/>
      <c r="X423" s="2"/>
      <c r="Y423" s="2"/>
      <c r="Z423" s="2"/>
      <c r="AA423" s="2"/>
      <c r="AB423" s="2"/>
      <c r="AE423" s="2"/>
      <c r="AF423" s="2"/>
      <c r="AG423" s="2"/>
      <c r="AH423" s="2"/>
      <c r="AI423" s="2"/>
      <c r="AL423" s="2"/>
      <c r="AM423" s="2"/>
      <c r="AN423" s="2"/>
      <c r="AO423" s="2"/>
      <c r="AP423" s="2"/>
    </row>
    <row r="424" spans="2:42" x14ac:dyDescent="0.35">
      <c r="B424" s="16" t="s">
        <v>92</v>
      </c>
      <c r="C424" s="2">
        <v>0</v>
      </c>
      <c r="D424" s="2">
        <v>133005051</v>
      </c>
      <c r="E424" s="2">
        <v>1262154.43</v>
      </c>
      <c r="F424" s="2">
        <v>0</v>
      </c>
      <c r="G424" s="17">
        <v>134267205.43000001</v>
      </c>
      <c r="I424" s="6" t="s">
        <v>92</v>
      </c>
      <c r="J424" s="2">
        <v>0</v>
      </c>
      <c r="K424" s="2">
        <v>23385850</v>
      </c>
      <c r="L424" s="2">
        <v>264182.57</v>
      </c>
      <c r="M424" s="2">
        <v>0</v>
      </c>
      <c r="N424" s="7">
        <v>23650032.57</v>
      </c>
      <c r="P424" s="6" t="s">
        <v>92</v>
      </c>
      <c r="Q424" s="2">
        <v>0</v>
      </c>
      <c r="R424" s="2">
        <v>29059697</v>
      </c>
      <c r="S424" s="2">
        <v>396366.38000000006</v>
      </c>
      <c r="T424" s="2">
        <v>0</v>
      </c>
      <c r="U424" s="7">
        <v>29456063.379999999</v>
      </c>
      <c r="W424" s="6" t="s">
        <v>92</v>
      </c>
      <c r="X424" s="2">
        <v>0</v>
      </c>
      <c r="Y424" s="2">
        <v>52445547</v>
      </c>
      <c r="Z424" s="2">
        <v>660548.95000000007</v>
      </c>
      <c r="AA424" s="2">
        <v>0</v>
      </c>
      <c r="AB424" s="7">
        <v>53106095.950000003</v>
      </c>
      <c r="AD424" s="16" t="s">
        <v>92</v>
      </c>
      <c r="AE424" s="2">
        <v>0</v>
      </c>
      <c r="AF424" s="2">
        <v>37316438</v>
      </c>
      <c r="AG424" s="2">
        <v>358269.98999999987</v>
      </c>
      <c r="AH424" s="2">
        <v>0</v>
      </c>
      <c r="AI424" s="17">
        <v>37674707.990000002</v>
      </c>
      <c r="AK424" s="16" t="s">
        <v>92</v>
      </c>
      <c r="AL424" s="23">
        <v>0</v>
      </c>
      <c r="AM424" s="23">
        <v>43243066</v>
      </c>
      <c r="AN424" s="23">
        <v>243335.49</v>
      </c>
      <c r="AO424" s="23">
        <v>0</v>
      </c>
      <c r="AP424" s="23">
        <v>43486401.490000002</v>
      </c>
    </row>
    <row r="425" spans="2:42" x14ac:dyDescent="0.35">
      <c r="C425" s="2"/>
      <c r="D425" s="2"/>
      <c r="E425" s="2"/>
      <c r="F425" s="2"/>
      <c r="G425" s="2"/>
      <c r="I425" s="13"/>
      <c r="J425" s="163"/>
      <c r="K425" s="163"/>
      <c r="L425" s="163"/>
      <c r="M425" s="163"/>
      <c r="N425" s="163"/>
      <c r="P425" s="13"/>
      <c r="Q425" s="163"/>
      <c r="R425" s="163"/>
      <c r="S425" s="163"/>
      <c r="T425" s="163"/>
      <c r="U425" s="163"/>
      <c r="W425" s="13"/>
      <c r="X425" s="163"/>
      <c r="Y425" s="163"/>
      <c r="Z425" s="163"/>
      <c r="AA425" s="163"/>
      <c r="AB425" s="163"/>
      <c r="AE425" s="2"/>
      <c r="AF425" s="2"/>
      <c r="AG425" s="2"/>
      <c r="AH425" s="2"/>
      <c r="AI425" s="2"/>
      <c r="AL425" s="2"/>
      <c r="AM425" s="2"/>
      <c r="AN425" s="2"/>
      <c r="AO425" s="2"/>
      <c r="AP425" s="2"/>
    </row>
    <row r="426" spans="2:42" x14ac:dyDescent="0.35">
      <c r="C426" s="2"/>
      <c r="D426" s="2"/>
      <c r="E426" s="2"/>
      <c r="F426" s="2"/>
      <c r="G426" s="2"/>
      <c r="J426" s="2"/>
      <c r="K426" s="2"/>
      <c r="L426" s="2"/>
      <c r="M426" s="2"/>
      <c r="N426" s="2"/>
      <c r="Q426" s="2"/>
      <c r="R426" s="2"/>
      <c r="S426" s="2"/>
      <c r="T426" s="2"/>
      <c r="U426" s="2"/>
      <c r="X426" s="2"/>
      <c r="Y426" s="2"/>
      <c r="Z426" s="2"/>
      <c r="AA426" s="2"/>
      <c r="AB426" s="2"/>
      <c r="AE426" s="2"/>
      <c r="AF426" s="2"/>
      <c r="AG426" s="2"/>
      <c r="AH426" s="2"/>
      <c r="AI426" s="2"/>
    </row>
    <row r="427" spans="2:42" x14ac:dyDescent="0.35">
      <c r="C427" s="2"/>
      <c r="D427" s="2"/>
      <c r="E427" s="2"/>
      <c r="F427" s="2"/>
      <c r="G427" s="2"/>
      <c r="J427" s="2"/>
      <c r="K427" s="2"/>
      <c r="L427" s="2"/>
      <c r="M427" s="2"/>
      <c r="N427" s="2"/>
      <c r="Q427" s="2"/>
      <c r="R427" s="2"/>
      <c r="S427" s="2"/>
      <c r="T427" s="2"/>
      <c r="U427" s="2"/>
      <c r="X427" s="2"/>
      <c r="Y427" s="2"/>
      <c r="Z427" s="2"/>
      <c r="AA427" s="2"/>
      <c r="AB427" s="2"/>
      <c r="AE427" s="2"/>
      <c r="AF427" s="2"/>
      <c r="AG427" s="2"/>
      <c r="AH427" s="2"/>
      <c r="AI427" s="2"/>
    </row>
    <row r="428" spans="2:42" x14ac:dyDescent="0.35">
      <c r="B428" t="s">
        <v>31</v>
      </c>
      <c r="C428" s="2">
        <v>0</v>
      </c>
      <c r="D428" s="2">
        <v>2945160</v>
      </c>
      <c r="E428" s="2">
        <v>102227573.26000001</v>
      </c>
      <c r="F428" s="2">
        <v>0</v>
      </c>
      <c r="G428" s="2">
        <v>105172733.26000001</v>
      </c>
      <c r="I428" t="s">
        <v>31</v>
      </c>
      <c r="J428" s="2">
        <v>0</v>
      </c>
      <c r="K428" s="2">
        <v>387901</v>
      </c>
      <c r="L428" s="2">
        <v>10348135.636000002</v>
      </c>
      <c r="M428" s="2">
        <v>0</v>
      </c>
      <c r="N428" s="2">
        <v>10736036.636000002</v>
      </c>
      <c r="P428" t="s">
        <v>31</v>
      </c>
      <c r="Q428" s="2">
        <v>0</v>
      </c>
      <c r="R428" s="2">
        <v>216712</v>
      </c>
      <c r="S428" s="2">
        <v>14112594.853999989</v>
      </c>
      <c r="T428" s="2">
        <v>0</v>
      </c>
      <c r="U428" s="2">
        <v>14329306.853999989</v>
      </c>
      <c r="W428" t="s">
        <v>31</v>
      </c>
      <c r="X428" s="2">
        <v>0</v>
      </c>
      <c r="Y428" s="2">
        <v>604613</v>
      </c>
      <c r="Z428" s="2">
        <v>24460730.489999991</v>
      </c>
      <c r="AA428" s="2">
        <v>0</v>
      </c>
      <c r="AB428" s="2">
        <v>25065343.489999991</v>
      </c>
      <c r="AD428" t="s">
        <v>31</v>
      </c>
      <c r="AE428" s="2">
        <v>0</v>
      </c>
      <c r="AF428" s="2">
        <v>1282925</v>
      </c>
      <c r="AG428" s="2">
        <v>18042128.770000014</v>
      </c>
      <c r="AH428" s="2">
        <v>0</v>
      </c>
      <c r="AI428" s="2">
        <v>19325053.770000014</v>
      </c>
      <c r="AK428" t="s">
        <v>31</v>
      </c>
      <c r="AL428" s="2">
        <v>0</v>
      </c>
      <c r="AM428" s="2">
        <v>1057622</v>
      </c>
      <c r="AN428" s="2">
        <v>59724714</v>
      </c>
      <c r="AO428" s="2">
        <v>0</v>
      </c>
      <c r="AP428" s="2">
        <v>60782336</v>
      </c>
    </row>
    <row r="429" spans="2:42" x14ac:dyDescent="0.35">
      <c r="B429" t="s">
        <v>32</v>
      </c>
      <c r="C429" s="2">
        <v>0</v>
      </c>
      <c r="D429" s="2">
        <v>0</v>
      </c>
      <c r="E429" s="2">
        <v>-40531194.666999996</v>
      </c>
      <c r="F429" s="2">
        <v>0</v>
      </c>
      <c r="G429" s="2">
        <v>-40531194.666999996</v>
      </c>
      <c r="I429" t="s">
        <v>32</v>
      </c>
      <c r="J429" s="2">
        <v>0</v>
      </c>
      <c r="K429" s="2">
        <v>0</v>
      </c>
      <c r="L429" s="2">
        <v>-2744829.375</v>
      </c>
      <c r="M429" s="2">
        <v>0</v>
      </c>
      <c r="N429" s="2">
        <v>-2744829.375</v>
      </c>
      <c r="P429" t="s">
        <v>32</v>
      </c>
      <c r="Q429" s="2">
        <v>0</v>
      </c>
      <c r="R429" s="2">
        <v>0</v>
      </c>
      <c r="S429" s="2">
        <v>-10088927.992000001</v>
      </c>
      <c r="T429" s="2">
        <v>0</v>
      </c>
      <c r="U429" s="2">
        <v>-10088927.992000001</v>
      </c>
      <c r="W429" t="s">
        <v>32</v>
      </c>
      <c r="X429" s="2">
        <v>0</v>
      </c>
      <c r="Y429" s="2">
        <v>0</v>
      </c>
      <c r="Z429" s="2">
        <v>-12833757.367000001</v>
      </c>
      <c r="AA429" s="2">
        <v>0</v>
      </c>
      <c r="AB429" s="2">
        <v>-12833757.367000001</v>
      </c>
      <c r="AD429" t="s">
        <v>32</v>
      </c>
      <c r="AE429" s="2">
        <v>0</v>
      </c>
      <c r="AF429" s="2">
        <v>0</v>
      </c>
      <c r="AG429" s="2">
        <v>-7127695.3199999984</v>
      </c>
      <c r="AH429" s="2">
        <v>0</v>
      </c>
      <c r="AI429" s="2">
        <v>-7127695.3199999984</v>
      </c>
      <c r="AK429" t="s">
        <v>32</v>
      </c>
      <c r="AL429" s="2">
        <v>0</v>
      </c>
      <c r="AM429" s="2">
        <v>0</v>
      </c>
      <c r="AN429" s="2">
        <v>-20569741.979999997</v>
      </c>
      <c r="AO429" s="2">
        <v>0</v>
      </c>
      <c r="AP429" s="2">
        <v>-20569741.979999997</v>
      </c>
    </row>
    <row r="430" spans="2:42" x14ac:dyDescent="0.35">
      <c r="B430" s="19" t="s">
        <v>33</v>
      </c>
      <c r="C430" s="20">
        <v>0</v>
      </c>
      <c r="D430" s="20">
        <v>2945160</v>
      </c>
      <c r="E430" s="20">
        <v>61696378.59300001</v>
      </c>
      <c r="F430" s="20">
        <v>0</v>
      </c>
      <c r="G430" s="20">
        <v>64641538.59300001</v>
      </c>
      <c r="I430" s="19" t="s">
        <v>33</v>
      </c>
      <c r="J430" s="20">
        <v>0</v>
      </c>
      <c r="K430" s="20">
        <v>387901</v>
      </c>
      <c r="L430" s="20">
        <v>7603306.2610000018</v>
      </c>
      <c r="M430" s="20">
        <v>0</v>
      </c>
      <c r="N430" s="20">
        <v>7991207.2610000018</v>
      </c>
      <c r="P430" s="19" t="s">
        <v>33</v>
      </c>
      <c r="Q430" s="20">
        <v>0</v>
      </c>
      <c r="R430" s="20">
        <v>216712</v>
      </c>
      <c r="S430" s="20">
        <v>4023666.8619999886</v>
      </c>
      <c r="T430" s="20">
        <v>0</v>
      </c>
      <c r="U430" s="20">
        <v>4240378.8619999886</v>
      </c>
      <c r="W430" s="19" t="s">
        <v>33</v>
      </c>
      <c r="X430" s="20">
        <v>0</v>
      </c>
      <c r="Y430" s="20">
        <v>604613</v>
      </c>
      <c r="Z430" s="20">
        <v>11626973.12299999</v>
      </c>
      <c r="AA430" s="20">
        <v>0</v>
      </c>
      <c r="AB430" s="20">
        <v>12231586.12299999</v>
      </c>
      <c r="AD430" s="19" t="s">
        <v>33</v>
      </c>
      <c r="AE430" s="20">
        <v>0</v>
      </c>
      <c r="AF430" s="20">
        <v>1282925</v>
      </c>
      <c r="AG430" s="20">
        <v>10914433.450000016</v>
      </c>
      <c r="AH430" s="20">
        <v>0</v>
      </c>
      <c r="AI430" s="20">
        <v>12197358.450000016</v>
      </c>
      <c r="AK430" s="25" t="s">
        <v>33</v>
      </c>
      <c r="AL430" s="20">
        <v>0</v>
      </c>
      <c r="AM430" s="20">
        <v>1057622</v>
      </c>
      <c r="AN430" s="20">
        <v>39154972.020000003</v>
      </c>
      <c r="AO430" s="20">
        <v>0</v>
      </c>
      <c r="AP430" s="20">
        <v>40212594.020000003</v>
      </c>
    </row>
    <row r="431" spans="2:42" x14ac:dyDescent="0.35">
      <c r="C431" s="2"/>
      <c r="D431" s="2"/>
      <c r="E431" s="2"/>
      <c r="F431" s="2"/>
      <c r="G431" s="2"/>
      <c r="J431" s="2"/>
      <c r="K431" s="2"/>
      <c r="L431" s="2"/>
      <c r="M431" s="2"/>
      <c r="N431" s="2"/>
      <c r="Q431" s="2"/>
      <c r="R431" s="2"/>
      <c r="S431" s="2"/>
      <c r="T431" s="2"/>
      <c r="U431" s="2"/>
      <c r="X431" s="2"/>
      <c r="Y431" s="2"/>
      <c r="Z431" s="2"/>
      <c r="AA431" s="2"/>
      <c r="AB431" s="2"/>
      <c r="AE431" s="2"/>
      <c r="AF431" s="2"/>
      <c r="AG431" s="2"/>
      <c r="AH431" s="2"/>
      <c r="AI431" s="2"/>
      <c r="AL431" s="2"/>
      <c r="AM431" s="2"/>
      <c r="AN431" s="2"/>
      <c r="AO431" s="2"/>
      <c r="AP431" s="2"/>
    </row>
    <row r="432" spans="2:42" x14ac:dyDescent="0.35">
      <c r="C432" s="2"/>
      <c r="D432" s="2"/>
      <c r="E432" s="2"/>
      <c r="F432" s="2"/>
      <c r="G432" s="2"/>
      <c r="J432" s="2"/>
      <c r="K432" s="2"/>
      <c r="L432" s="2"/>
      <c r="M432" s="2"/>
      <c r="N432" s="2"/>
      <c r="Q432" s="2"/>
      <c r="R432" s="2"/>
      <c r="S432" s="2"/>
      <c r="T432" s="2"/>
      <c r="U432" s="2"/>
      <c r="X432" s="2"/>
      <c r="Y432" s="2"/>
      <c r="Z432" s="2"/>
      <c r="AA432" s="2"/>
      <c r="AB432" s="2"/>
      <c r="AE432" s="2"/>
      <c r="AF432" s="2"/>
      <c r="AG432" s="2"/>
      <c r="AH432" s="2"/>
      <c r="AI432" s="2"/>
      <c r="AL432" s="2"/>
      <c r="AM432" s="2"/>
      <c r="AN432" s="2"/>
      <c r="AO432" s="2"/>
      <c r="AP432" s="2"/>
    </row>
    <row r="433" spans="2:42" x14ac:dyDescent="0.35">
      <c r="B433" t="s">
        <v>35</v>
      </c>
      <c r="C433" s="2">
        <v>25416308.090000004</v>
      </c>
      <c r="D433" s="2">
        <v>1049692</v>
      </c>
      <c r="E433" s="2">
        <v>0</v>
      </c>
      <c r="F433" s="2">
        <v>7801645.0799999991</v>
      </c>
      <c r="G433" s="2">
        <v>34267645.170000002</v>
      </c>
      <c r="I433" t="s">
        <v>35</v>
      </c>
      <c r="J433" s="2">
        <v>8771490.6799999997</v>
      </c>
      <c r="K433" s="2">
        <v>945801</v>
      </c>
      <c r="L433" s="2">
        <v>0</v>
      </c>
      <c r="M433" s="2">
        <v>1087489.22</v>
      </c>
      <c r="N433" s="2">
        <v>10804780.9</v>
      </c>
      <c r="P433" t="s">
        <v>35</v>
      </c>
      <c r="Q433" s="2">
        <v>5628805.9199999999</v>
      </c>
      <c r="R433" s="2">
        <v>218339</v>
      </c>
      <c r="S433" s="2">
        <v>0</v>
      </c>
      <c r="T433" s="2">
        <v>1271718.4200000002</v>
      </c>
      <c r="U433" s="2">
        <v>7118863.3399999999</v>
      </c>
      <c r="W433" t="s">
        <v>35</v>
      </c>
      <c r="X433" s="2">
        <v>14400296.6</v>
      </c>
      <c r="Y433" s="2">
        <v>1164140</v>
      </c>
      <c r="Z433" s="2">
        <v>0</v>
      </c>
      <c r="AA433" s="2">
        <v>2359207.64</v>
      </c>
      <c r="AB433" s="2">
        <v>17923644.239999998</v>
      </c>
      <c r="AD433" t="s">
        <v>35</v>
      </c>
      <c r="AE433" s="2">
        <v>5282982.9600000028</v>
      </c>
      <c r="AF433" s="2">
        <v>327899</v>
      </c>
      <c r="AG433" s="2">
        <v>0</v>
      </c>
      <c r="AH433" s="2">
        <v>2989734.2999999993</v>
      </c>
      <c r="AI433" s="2">
        <v>8600616.2600000016</v>
      </c>
      <c r="AK433" t="s">
        <v>35</v>
      </c>
      <c r="AL433" s="2">
        <v>5733028.5300000031</v>
      </c>
      <c r="AM433" s="2">
        <v>-442347</v>
      </c>
      <c r="AN433" s="2">
        <v>0</v>
      </c>
      <c r="AO433" s="2">
        <v>2452703.1399999992</v>
      </c>
      <c r="AP433" s="2">
        <v>7743384.6700000018</v>
      </c>
    </row>
    <row r="434" spans="2:42" x14ac:dyDescent="0.35">
      <c r="B434" t="s">
        <v>36</v>
      </c>
      <c r="C434" s="2">
        <v>-36567902.020000003</v>
      </c>
      <c r="D434" s="2">
        <v>0</v>
      </c>
      <c r="E434" s="2">
        <v>0</v>
      </c>
      <c r="F434" s="2">
        <v>-3170028.15</v>
      </c>
      <c r="G434" s="2">
        <v>-39737930.170000002</v>
      </c>
      <c r="I434" t="s">
        <v>36</v>
      </c>
      <c r="J434" s="2">
        <v>-6329687.2999999998</v>
      </c>
      <c r="K434" s="2">
        <v>0</v>
      </c>
      <c r="L434" s="2">
        <v>0</v>
      </c>
      <c r="M434" s="2">
        <v>-548060.58000000007</v>
      </c>
      <c r="N434" s="2">
        <v>-6877747.8799999999</v>
      </c>
      <c r="P434" t="s">
        <v>36</v>
      </c>
      <c r="Q434" s="2">
        <v>-6867816.8000000017</v>
      </c>
      <c r="R434" s="2">
        <v>0</v>
      </c>
      <c r="S434" s="2">
        <v>0</v>
      </c>
      <c r="T434" s="2">
        <v>-1107400.5099999998</v>
      </c>
      <c r="U434" s="2">
        <v>-7975217.3100000015</v>
      </c>
      <c r="W434" t="s">
        <v>36</v>
      </c>
      <c r="X434" s="2">
        <v>-13197504.100000001</v>
      </c>
      <c r="Y434" s="2">
        <v>0</v>
      </c>
      <c r="Z434" s="2">
        <v>0</v>
      </c>
      <c r="AA434" s="2">
        <v>-1655461.0899999999</v>
      </c>
      <c r="AB434" s="2">
        <v>-14852965.190000001</v>
      </c>
      <c r="AD434" t="s">
        <v>36</v>
      </c>
      <c r="AE434" s="2">
        <v>-10485032.93</v>
      </c>
      <c r="AF434" s="2">
        <v>0</v>
      </c>
      <c r="AG434" s="2">
        <v>0</v>
      </c>
      <c r="AH434" s="2">
        <v>-1249328.3799999999</v>
      </c>
      <c r="AI434" s="2">
        <v>-11734361.309999999</v>
      </c>
      <c r="AK434" t="s">
        <v>36</v>
      </c>
      <c r="AL434" s="2">
        <v>-12885364.990000002</v>
      </c>
      <c r="AM434" s="2">
        <v>0</v>
      </c>
      <c r="AN434" s="2">
        <v>0</v>
      </c>
      <c r="AO434" s="2">
        <v>-265238.68000000017</v>
      </c>
      <c r="AP434" s="2">
        <v>-13150603.670000002</v>
      </c>
    </row>
    <row r="435" spans="2:42" x14ac:dyDescent="0.35">
      <c r="B435" s="19" t="s">
        <v>37</v>
      </c>
      <c r="C435" s="20">
        <v>-11151593.93</v>
      </c>
      <c r="D435" s="20">
        <v>1049692</v>
      </c>
      <c r="E435" s="20">
        <v>0</v>
      </c>
      <c r="F435" s="20">
        <v>4631616.93</v>
      </c>
      <c r="G435" s="20">
        <v>-5470285</v>
      </c>
      <c r="I435" s="19" t="s">
        <v>37</v>
      </c>
      <c r="J435" s="20">
        <v>2441803.38</v>
      </c>
      <c r="K435" s="20">
        <v>945801</v>
      </c>
      <c r="L435" s="20">
        <v>0</v>
      </c>
      <c r="M435" s="20">
        <v>539428.6399999999</v>
      </c>
      <c r="N435" s="20">
        <v>3927033.0200000005</v>
      </c>
      <c r="P435" s="19" t="s">
        <v>37</v>
      </c>
      <c r="Q435" s="20">
        <v>-1239010.8800000018</v>
      </c>
      <c r="R435" s="20">
        <v>218339</v>
      </c>
      <c r="S435" s="20">
        <v>0</v>
      </c>
      <c r="T435" s="20">
        <v>164317.91000000038</v>
      </c>
      <c r="U435" s="20">
        <v>-856353.9700000016</v>
      </c>
      <c r="W435" s="19" t="s">
        <v>37</v>
      </c>
      <c r="X435" s="20">
        <v>1202792.4999999981</v>
      </c>
      <c r="Y435" s="20">
        <v>1164140</v>
      </c>
      <c r="Z435" s="20">
        <v>0</v>
      </c>
      <c r="AA435" s="20">
        <v>703746.55000000028</v>
      </c>
      <c r="AB435" s="20">
        <v>3070679.049999997</v>
      </c>
      <c r="AD435" s="19" t="s">
        <v>37</v>
      </c>
      <c r="AE435" s="20">
        <v>-5202049.9699999969</v>
      </c>
      <c r="AF435" s="20">
        <v>327899</v>
      </c>
      <c r="AG435" s="20">
        <v>0</v>
      </c>
      <c r="AH435" s="20">
        <v>1740405.9199999995</v>
      </c>
      <c r="AI435" s="20">
        <v>-3133745.049999997</v>
      </c>
      <c r="AK435" s="25" t="s">
        <v>37</v>
      </c>
      <c r="AL435" s="20">
        <v>-7152336.459999999</v>
      </c>
      <c r="AM435" s="20">
        <v>-442347</v>
      </c>
      <c r="AN435" s="20">
        <v>0</v>
      </c>
      <c r="AO435" s="20">
        <v>2187464.459999999</v>
      </c>
      <c r="AP435" s="20">
        <v>-5407219</v>
      </c>
    </row>
    <row r="436" spans="2:42" x14ac:dyDescent="0.35">
      <c r="C436" s="2"/>
      <c r="D436" s="2"/>
      <c r="E436" s="2"/>
      <c r="F436" s="2"/>
      <c r="G436" s="2"/>
      <c r="J436" s="2"/>
      <c r="K436" s="2"/>
      <c r="L436" s="2"/>
      <c r="M436" s="2"/>
      <c r="N436" s="2"/>
      <c r="Q436" s="2"/>
      <c r="R436" s="2"/>
      <c r="S436" s="2"/>
      <c r="T436" s="2"/>
      <c r="U436" s="2"/>
      <c r="X436" s="2"/>
      <c r="Y436" s="2"/>
      <c r="Z436" s="2"/>
      <c r="AA436" s="2"/>
      <c r="AB436" s="2"/>
      <c r="AE436" s="2"/>
      <c r="AF436" s="2"/>
      <c r="AG436" s="2"/>
      <c r="AH436" s="2"/>
      <c r="AI436" s="2"/>
      <c r="AL436" s="2"/>
      <c r="AM436" s="2"/>
      <c r="AN436" s="2"/>
      <c r="AO436" s="2"/>
      <c r="AP436" s="2"/>
    </row>
    <row r="437" spans="2:42" x14ac:dyDescent="0.35">
      <c r="B437" t="s">
        <v>220</v>
      </c>
      <c r="C437" s="2">
        <v>194676581.13999999</v>
      </c>
      <c r="D437" s="2">
        <v>0</v>
      </c>
      <c r="E437" s="2">
        <v>0</v>
      </c>
      <c r="F437" s="2">
        <v>0</v>
      </c>
      <c r="G437" s="2">
        <v>194676581.13999999</v>
      </c>
      <c r="I437" t="s">
        <v>220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P437" t="s">
        <v>220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W437" t="s">
        <v>220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D437" t="s">
        <v>220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K437" t="s">
        <v>220</v>
      </c>
      <c r="AL437" s="2">
        <v>194676581.13999999</v>
      </c>
      <c r="AM437" s="2">
        <v>0</v>
      </c>
      <c r="AN437" s="2">
        <v>0</v>
      </c>
      <c r="AO437" s="2">
        <v>0</v>
      </c>
      <c r="AP437" s="2">
        <v>194676581.13999999</v>
      </c>
    </row>
    <row r="438" spans="2:42" x14ac:dyDescent="0.35">
      <c r="B438" t="s">
        <v>38</v>
      </c>
      <c r="C438" s="2">
        <v>-103415558.14999998</v>
      </c>
      <c r="D438" s="2">
        <v>-12108061</v>
      </c>
      <c r="E438" s="2">
        <v>-1861657.2909999997</v>
      </c>
      <c r="F438" s="2">
        <v>-1466012.98</v>
      </c>
      <c r="G438" s="2">
        <v>-118851289.42099997</v>
      </c>
      <c r="I438" t="s">
        <v>38</v>
      </c>
      <c r="J438" s="2">
        <v>-23780565.520000007</v>
      </c>
      <c r="K438" s="2">
        <v>-3350758</v>
      </c>
      <c r="L438" s="2">
        <v>-485922.82</v>
      </c>
      <c r="M438" s="2">
        <v>-188719.24</v>
      </c>
      <c r="N438" s="2">
        <v>-27805965.580000006</v>
      </c>
      <c r="P438" t="s">
        <v>38</v>
      </c>
      <c r="Q438" s="2">
        <v>-25775837.729999993</v>
      </c>
      <c r="R438" s="2">
        <v>-2435909</v>
      </c>
      <c r="S438" s="2">
        <v>-422903.00000000006</v>
      </c>
      <c r="T438" s="2">
        <v>-210230.71000000002</v>
      </c>
      <c r="U438" s="2">
        <v>-28844880.439999994</v>
      </c>
      <c r="W438" t="s">
        <v>38</v>
      </c>
      <c r="X438" s="2">
        <v>-49556403.25</v>
      </c>
      <c r="Y438" s="2">
        <v>-5786667</v>
      </c>
      <c r="Z438" s="2">
        <v>-908825.82000000007</v>
      </c>
      <c r="AA438" s="2">
        <v>-398949.95</v>
      </c>
      <c r="AB438" s="2">
        <v>-56650846.020000003</v>
      </c>
      <c r="AD438" t="s">
        <v>38</v>
      </c>
      <c r="AE438" s="2">
        <v>-27118784.499999985</v>
      </c>
      <c r="AF438" s="2">
        <v>-3068751</v>
      </c>
      <c r="AG438" s="2">
        <v>-468604.67099999986</v>
      </c>
      <c r="AH438" s="2">
        <v>-464409.74999999994</v>
      </c>
      <c r="AI438" s="2">
        <v>-31120549.920999985</v>
      </c>
      <c r="AK438" t="s">
        <v>38</v>
      </c>
      <c r="AL438" s="2">
        <v>-26740370.399999991</v>
      </c>
      <c r="AM438" s="2">
        <v>-3252643</v>
      </c>
      <c r="AN438" s="2">
        <v>-484226.79999999981</v>
      </c>
      <c r="AO438" s="2">
        <v>-602653.28</v>
      </c>
      <c r="AP438" s="2">
        <v>-31079893.479999993</v>
      </c>
    </row>
    <row r="439" spans="2:42" x14ac:dyDescent="0.35">
      <c r="B439" t="s">
        <v>81</v>
      </c>
      <c r="C439" s="2">
        <v>-492968507.57999998</v>
      </c>
      <c r="D439" s="2">
        <v>-74670451</v>
      </c>
      <c r="E439" s="2">
        <v>-18973617.330000002</v>
      </c>
      <c r="F439" s="2">
        <v>-16638476.360000001</v>
      </c>
      <c r="G439" s="2">
        <v>-603251052.26999998</v>
      </c>
      <c r="I439" t="s">
        <v>81</v>
      </c>
      <c r="J439" s="2">
        <v>-117728796.45000002</v>
      </c>
      <c r="K439" s="2">
        <v>-21484366</v>
      </c>
      <c r="L439" s="2">
        <v>-4573911</v>
      </c>
      <c r="M439" s="2">
        <v>-5860293.6400000006</v>
      </c>
      <c r="N439" s="2">
        <v>-149647367.09000003</v>
      </c>
      <c r="P439" t="s">
        <v>81</v>
      </c>
      <c r="Q439" s="2">
        <v>-123066976.21000001</v>
      </c>
      <c r="R439" s="2">
        <v>-17712617</v>
      </c>
      <c r="S439" s="2">
        <v>-4715053.040000001</v>
      </c>
      <c r="T439" s="2">
        <v>-3919207.74</v>
      </c>
      <c r="U439" s="2">
        <v>-149413853.99000001</v>
      </c>
      <c r="W439" t="s">
        <v>81</v>
      </c>
      <c r="X439" s="2">
        <v>-240795772.66000003</v>
      </c>
      <c r="Y439" s="2">
        <v>-39196983</v>
      </c>
      <c r="Z439" s="2">
        <v>-9288964.040000001</v>
      </c>
      <c r="AA439" s="2">
        <v>-9779501.3800000008</v>
      </c>
      <c r="AB439" s="2">
        <v>-299061221.08000004</v>
      </c>
      <c r="AD439" t="s">
        <v>81</v>
      </c>
      <c r="AE439" s="2">
        <v>-119334720.21999997</v>
      </c>
      <c r="AF439" s="2">
        <v>-17361725</v>
      </c>
      <c r="AG439" s="2">
        <v>-4746130.9599999972</v>
      </c>
      <c r="AH439" s="2">
        <v>-3798976.7299999986</v>
      </c>
      <c r="AI439" s="2">
        <v>-145241552.90999997</v>
      </c>
      <c r="AK439" t="s">
        <v>81</v>
      </c>
      <c r="AL439" s="2">
        <v>-132838014.69999999</v>
      </c>
      <c r="AM439" s="2">
        <v>-18111743</v>
      </c>
      <c r="AN439" s="2">
        <v>-4938522.3300000038</v>
      </c>
      <c r="AO439" s="2">
        <v>-3059998.2500000019</v>
      </c>
      <c r="AP439" s="2">
        <v>-158948278.28</v>
      </c>
    </row>
    <row r="440" spans="2:42" x14ac:dyDescent="0.35">
      <c r="B440" t="s">
        <v>39</v>
      </c>
      <c r="C440" s="2">
        <v>-139488505.50999993</v>
      </c>
      <c r="D440" s="2">
        <v>-29663754</v>
      </c>
      <c r="E440" s="2">
        <v>-5336815.6009999998</v>
      </c>
      <c r="F440" s="2">
        <v>-8290281.0799999991</v>
      </c>
      <c r="G440" s="2">
        <v>-182779356.19099995</v>
      </c>
      <c r="I440" t="s">
        <v>39</v>
      </c>
      <c r="J440" s="2">
        <v>-33225384.369999997</v>
      </c>
      <c r="K440" s="2">
        <v>-5879630</v>
      </c>
      <c r="L440" s="2">
        <v>-1633339.57</v>
      </c>
      <c r="M440" s="2">
        <v>-2319134.09</v>
      </c>
      <c r="N440" s="2">
        <v>-43057488.030000001</v>
      </c>
      <c r="P440" t="s">
        <v>39</v>
      </c>
      <c r="Q440" s="2">
        <v>-29545302.50000003</v>
      </c>
      <c r="R440" s="2">
        <v>-5845838</v>
      </c>
      <c r="S440" s="2">
        <v>-1387259.2510000004</v>
      </c>
      <c r="T440" s="2">
        <v>-2057045.7600000007</v>
      </c>
      <c r="U440" s="2">
        <v>-38835445.51100003</v>
      </c>
      <c r="W440" t="s">
        <v>39</v>
      </c>
      <c r="X440" s="2">
        <v>-62770686.870000027</v>
      </c>
      <c r="Y440" s="2">
        <v>-11725468</v>
      </c>
      <c r="Z440" s="2">
        <v>-3020598.8210000005</v>
      </c>
      <c r="AA440" s="2">
        <v>-4376179.8500000006</v>
      </c>
      <c r="AB440" s="2">
        <v>-81892933.541000023</v>
      </c>
      <c r="AD440" t="s">
        <v>39</v>
      </c>
      <c r="AE440" s="2">
        <v>-30944909.229999952</v>
      </c>
      <c r="AF440" s="2">
        <v>-7709057</v>
      </c>
      <c r="AG440" s="2">
        <v>-1189319.17</v>
      </c>
      <c r="AH440" s="2">
        <v>-2157616.83</v>
      </c>
      <c r="AI440" s="2">
        <v>-42000902.229999952</v>
      </c>
      <c r="AK440" t="s">
        <v>39</v>
      </c>
      <c r="AL440" s="2">
        <v>-45772909.409999944</v>
      </c>
      <c r="AM440" s="2">
        <v>-10229229</v>
      </c>
      <c r="AN440" s="2">
        <v>-1126897.6099999994</v>
      </c>
      <c r="AO440" s="2">
        <v>-1756484.3999999985</v>
      </c>
      <c r="AP440" s="2">
        <v>-58885520.419999942</v>
      </c>
    </row>
    <row r="441" spans="2:42" x14ac:dyDescent="0.35">
      <c r="B441" t="s">
        <v>40</v>
      </c>
      <c r="C441" s="2">
        <v>-48302102.320000008</v>
      </c>
      <c r="D441" s="2">
        <v>-14372730</v>
      </c>
      <c r="E441" s="2">
        <v>-1265516.69</v>
      </c>
      <c r="F441" s="2">
        <v>-5664344.3399999999</v>
      </c>
      <c r="G441" s="2">
        <v>-69604693.350000009</v>
      </c>
      <c r="I441" t="s">
        <v>40</v>
      </c>
      <c r="J441" s="2">
        <v>-17857764.079999998</v>
      </c>
      <c r="K441" s="2">
        <v>-1520737</v>
      </c>
      <c r="L441" s="2">
        <v>-974171</v>
      </c>
      <c r="M441" s="2">
        <v>-1785612.22</v>
      </c>
      <c r="N441" s="2">
        <v>-22138284.299999997</v>
      </c>
      <c r="P441" t="s">
        <v>40</v>
      </c>
      <c r="Q441" s="2">
        <v>-7451570.2100000046</v>
      </c>
      <c r="R441" s="2">
        <v>-5677109</v>
      </c>
      <c r="S441" s="2">
        <v>-40000</v>
      </c>
      <c r="T441" s="2">
        <v>-1484121.59</v>
      </c>
      <c r="U441" s="2">
        <v>-14652800.800000004</v>
      </c>
      <c r="W441" t="s">
        <v>40</v>
      </c>
      <c r="X441" s="2">
        <v>-25309334.290000003</v>
      </c>
      <c r="Y441" s="2">
        <v>-7197846</v>
      </c>
      <c r="Z441" s="2">
        <v>-1014171</v>
      </c>
      <c r="AA441" s="2">
        <v>-3269733.81</v>
      </c>
      <c r="AB441" s="2">
        <v>-36791085.100000001</v>
      </c>
      <c r="AD441" t="s">
        <v>40</v>
      </c>
      <c r="AE441" s="2">
        <v>-8334247.5400000028</v>
      </c>
      <c r="AF441" s="2">
        <v>-2799460</v>
      </c>
      <c r="AG441" s="2">
        <v>-27075</v>
      </c>
      <c r="AH441" s="2">
        <v>-1218985.9099999997</v>
      </c>
      <c r="AI441" s="2">
        <v>-12379768.450000003</v>
      </c>
      <c r="AK441" t="s">
        <v>40</v>
      </c>
      <c r="AL441" s="2">
        <v>-14658520.489999998</v>
      </c>
      <c r="AM441" s="2">
        <v>-4375424</v>
      </c>
      <c r="AN441" s="2">
        <v>-224270.68999999994</v>
      </c>
      <c r="AO441" s="2">
        <v>-1175624.6199999996</v>
      </c>
      <c r="AP441" s="2">
        <v>-20433839.800000001</v>
      </c>
    </row>
    <row r="442" spans="2:42" x14ac:dyDescent="0.35">
      <c r="B442" t="s">
        <v>41</v>
      </c>
      <c r="C442" s="2">
        <v>-15000000</v>
      </c>
      <c r="D442" s="2">
        <v>-300000</v>
      </c>
      <c r="E442" s="2">
        <v>0</v>
      </c>
      <c r="F442" s="2">
        <v>0</v>
      </c>
      <c r="G442" s="2">
        <v>-15300000</v>
      </c>
      <c r="I442" t="s">
        <v>41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P442" t="s">
        <v>41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W442" t="s">
        <v>41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D442" t="s">
        <v>41</v>
      </c>
      <c r="AE442" s="2">
        <v>0</v>
      </c>
      <c r="AF442" s="2">
        <v>-300000</v>
      </c>
      <c r="AG442" s="2">
        <v>0</v>
      </c>
      <c r="AH442" s="2">
        <v>0</v>
      </c>
      <c r="AI442" s="2">
        <v>-300000</v>
      </c>
      <c r="AK442" t="s">
        <v>41</v>
      </c>
      <c r="AL442" s="2">
        <v>-15000000</v>
      </c>
      <c r="AM442" s="2">
        <v>0</v>
      </c>
      <c r="AN442" s="2">
        <v>0</v>
      </c>
      <c r="AO442" s="2">
        <v>0</v>
      </c>
      <c r="AP442" s="2">
        <v>-15000000</v>
      </c>
    </row>
    <row r="443" spans="2:42" x14ac:dyDescent="0.35">
      <c r="B443" t="s">
        <v>42</v>
      </c>
      <c r="C443" s="2">
        <v>-36844509.590000004</v>
      </c>
      <c r="D443" s="2">
        <v>-14849449.200000001</v>
      </c>
      <c r="E443" s="2">
        <v>-2624865.64</v>
      </c>
      <c r="F443" s="2">
        <v>-25999.01</v>
      </c>
      <c r="G443" s="2">
        <v>-54344823.440000005</v>
      </c>
      <c r="I443" t="s">
        <v>42</v>
      </c>
      <c r="J443" s="2">
        <v>-10659498.050000001</v>
      </c>
      <c r="K443" s="2">
        <v>-377913</v>
      </c>
      <c r="L443" s="2">
        <v>0</v>
      </c>
      <c r="M443" s="2">
        <v>0</v>
      </c>
      <c r="N443" s="2">
        <v>-11037411.050000001</v>
      </c>
      <c r="P443" t="s">
        <v>42</v>
      </c>
      <c r="Q443" s="2">
        <v>-7157602.3800000027</v>
      </c>
      <c r="R443" s="2">
        <v>-6113502.1600000001</v>
      </c>
      <c r="S443" s="2">
        <v>-1130502.3999999999</v>
      </c>
      <c r="T443" s="2">
        <v>0</v>
      </c>
      <c r="U443" s="2">
        <v>-14401606.940000003</v>
      </c>
      <c r="W443" t="s">
        <v>42</v>
      </c>
      <c r="X443" s="2">
        <v>-17817100.430000003</v>
      </c>
      <c r="Y443" s="2">
        <v>-6491415.1600000001</v>
      </c>
      <c r="Z443" s="2">
        <v>-1130502.3999999999</v>
      </c>
      <c r="AA443" s="2">
        <v>0</v>
      </c>
      <c r="AB443" s="2">
        <v>-25439017.990000002</v>
      </c>
      <c r="AD443" t="s">
        <v>42</v>
      </c>
      <c r="AE443" s="2">
        <v>-9958982.0399999917</v>
      </c>
      <c r="AF443" s="2">
        <v>-4119783.1199999992</v>
      </c>
      <c r="AG443" s="2">
        <v>-734622.98</v>
      </c>
      <c r="AH443" s="2">
        <v>-2681</v>
      </c>
      <c r="AI443" s="2">
        <v>-14816069.139999991</v>
      </c>
      <c r="AK443" t="s">
        <v>42</v>
      </c>
      <c r="AL443" s="2">
        <v>-9068427.1200000085</v>
      </c>
      <c r="AM443" s="2">
        <v>-4238250.9200000018</v>
      </c>
      <c r="AN443" s="2">
        <v>-759740.26000000024</v>
      </c>
      <c r="AO443" s="2">
        <v>-23318.01</v>
      </c>
      <c r="AP443" s="2">
        <v>-14089736.31000001</v>
      </c>
    </row>
    <row r="444" spans="2:42" x14ac:dyDescent="0.35">
      <c r="B444" t="s">
        <v>4</v>
      </c>
      <c r="C444" s="2">
        <v>0</v>
      </c>
      <c r="D444" s="2">
        <v>2</v>
      </c>
      <c r="E444" s="2">
        <v>0</v>
      </c>
      <c r="F444" s="2">
        <v>0</v>
      </c>
      <c r="G444" s="2">
        <v>2</v>
      </c>
      <c r="I444" t="s">
        <v>4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P444" t="s">
        <v>4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W444" t="s">
        <v>4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D444" t="s">
        <v>4</v>
      </c>
      <c r="AE444" s="2">
        <v>0</v>
      </c>
      <c r="AF444" s="2">
        <v>-1</v>
      </c>
      <c r="AG444" s="2">
        <v>0</v>
      </c>
      <c r="AH444" s="2">
        <v>0</v>
      </c>
      <c r="AI444" s="2">
        <v>-1</v>
      </c>
      <c r="AK444" t="s">
        <v>4</v>
      </c>
      <c r="AL444" s="2">
        <v>0</v>
      </c>
      <c r="AM444" s="2">
        <v>3</v>
      </c>
      <c r="AN444" s="2">
        <v>0</v>
      </c>
      <c r="AO444" s="2">
        <v>0</v>
      </c>
      <c r="AP444" s="2">
        <v>3</v>
      </c>
    </row>
    <row r="445" spans="2:42" x14ac:dyDescent="0.35">
      <c r="B445" t="s">
        <v>5</v>
      </c>
      <c r="C445" s="2">
        <v>-1814000</v>
      </c>
      <c r="D445" s="2">
        <v>0</v>
      </c>
      <c r="E445" s="2">
        <v>0</v>
      </c>
      <c r="F445" s="2">
        <v>0</v>
      </c>
      <c r="G445" s="2">
        <v>-1814000</v>
      </c>
      <c r="I445" t="s">
        <v>5</v>
      </c>
      <c r="J445" s="2">
        <v>-370000</v>
      </c>
      <c r="K445" s="2">
        <v>0</v>
      </c>
      <c r="L445" s="2">
        <v>0</v>
      </c>
      <c r="M445" s="2">
        <v>0</v>
      </c>
      <c r="N445" s="2">
        <v>-370000</v>
      </c>
      <c r="P445" t="s">
        <v>5</v>
      </c>
      <c r="Q445" s="2">
        <v>-696000</v>
      </c>
      <c r="R445" s="2">
        <v>0</v>
      </c>
      <c r="S445" s="2">
        <v>0</v>
      </c>
      <c r="T445" s="2">
        <v>0</v>
      </c>
      <c r="U445" s="2">
        <v>-696000</v>
      </c>
      <c r="W445" t="s">
        <v>5</v>
      </c>
      <c r="X445" s="2">
        <v>-1066000</v>
      </c>
      <c r="Y445" s="2">
        <v>0</v>
      </c>
      <c r="Z445" s="2">
        <v>0</v>
      </c>
      <c r="AA445" s="2">
        <v>0</v>
      </c>
      <c r="AB445" s="2">
        <v>-1066000</v>
      </c>
      <c r="AD445" t="s">
        <v>5</v>
      </c>
      <c r="AE445" s="2">
        <v>-377000</v>
      </c>
      <c r="AF445" s="2">
        <v>0</v>
      </c>
      <c r="AG445" s="2">
        <v>0</v>
      </c>
      <c r="AH445" s="2">
        <v>0</v>
      </c>
      <c r="AI445" s="2">
        <v>-377000</v>
      </c>
      <c r="AK445" t="s">
        <v>5</v>
      </c>
      <c r="AL445" s="2">
        <v>-371000</v>
      </c>
      <c r="AM445" s="2">
        <v>0</v>
      </c>
      <c r="AN445" s="2">
        <v>0</v>
      </c>
      <c r="AO445" s="2">
        <v>0</v>
      </c>
      <c r="AP445" s="2">
        <v>-371000</v>
      </c>
    </row>
    <row r="446" spans="2:42" x14ac:dyDescent="0.35">
      <c r="B446" t="s">
        <v>189</v>
      </c>
      <c r="C446" s="2">
        <v>-207343305.78999993</v>
      </c>
      <c r="D446" s="2">
        <v>-5784590.2069466999</v>
      </c>
      <c r="E446" s="2">
        <v>-2030741.6350000002</v>
      </c>
      <c r="F446" s="2">
        <v>35368.51</v>
      </c>
      <c r="G446" s="2">
        <v>-215123269.12194663</v>
      </c>
      <c r="I446" t="s">
        <v>189</v>
      </c>
      <c r="J446" s="2">
        <v>-76769622.410000011</v>
      </c>
      <c r="K446" s="2">
        <v>-2993690.2103815</v>
      </c>
      <c r="L446" s="2">
        <v>120100.342</v>
      </c>
      <c r="M446" s="2">
        <v>-7550.95</v>
      </c>
      <c r="N446" s="2">
        <v>-79650763.228381515</v>
      </c>
      <c r="P446" t="s">
        <v>189</v>
      </c>
      <c r="Q446" s="2">
        <v>-47019690.219999969</v>
      </c>
      <c r="R446" s="2">
        <v>-2293841.0910221995</v>
      </c>
      <c r="S446" s="2">
        <v>1917.6430000000109</v>
      </c>
      <c r="T446" s="2">
        <v>-16614.16</v>
      </c>
      <c r="U446" s="2">
        <v>-49328227.828022167</v>
      </c>
      <c r="W446" t="s">
        <v>189</v>
      </c>
      <c r="X446" s="2">
        <v>-123789312.62999998</v>
      </c>
      <c r="Y446" s="2">
        <v>-5287531.3014036994</v>
      </c>
      <c r="Z446" s="2">
        <v>122017.98500000002</v>
      </c>
      <c r="AA446" s="2">
        <v>-24165.11</v>
      </c>
      <c r="AB446" s="2">
        <v>-128978991.05640368</v>
      </c>
      <c r="AD446" t="s">
        <v>189</v>
      </c>
      <c r="AE446" s="2">
        <v>-54364720.930000082</v>
      </c>
      <c r="AF446" s="2">
        <v>-6434503.9235757012</v>
      </c>
      <c r="AG446" s="2">
        <v>507831.07999999996</v>
      </c>
      <c r="AH446" s="2">
        <v>8730</v>
      </c>
      <c r="AI446" s="2">
        <v>-60282663.773575783</v>
      </c>
      <c r="AK446" t="s">
        <v>189</v>
      </c>
      <c r="AL446" s="2">
        <v>-29189272.229999855</v>
      </c>
      <c r="AM446" s="2">
        <v>5937445.0180327008</v>
      </c>
      <c r="AN446" s="2">
        <v>-2660590.7000000002</v>
      </c>
      <c r="AO446" s="2">
        <v>50803.62</v>
      </c>
      <c r="AP446" s="2">
        <v>-25861614.291967154</v>
      </c>
    </row>
    <row r="447" spans="2:42" x14ac:dyDescent="0.35">
      <c r="B447" s="19" t="s">
        <v>11</v>
      </c>
      <c r="C447" s="20">
        <v>-850499907.79999995</v>
      </c>
      <c r="D447" s="20">
        <v>-151749033.40694669</v>
      </c>
      <c r="E447" s="20">
        <v>-32093214.187000006</v>
      </c>
      <c r="F447" s="20">
        <v>-32049745.259999998</v>
      </c>
      <c r="G447" s="20">
        <v>-1066391900.6539466</v>
      </c>
      <c r="I447" s="19" t="s">
        <v>11</v>
      </c>
      <c r="J447" s="20">
        <v>-280391630.88000005</v>
      </c>
      <c r="K447" s="20">
        <v>-35607094.2103815</v>
      </c>
      <c r="L447" s="20">
        <v>-7547244.0480000004</v>
      </c>
      <c r="M447" s="20">
        <v>-10161310.140000001</v>
      </c>
      <c r="N447" s="20">
        <v>-333707279.27838159</v>
      </c>
      <c r="P447" s="19" t="s">
        <v>11</v>
      </c>
      <c r="Q447" s="20">
        <v>-240712979.25</v>
      </c>
      <c r="R447" s="20">
        <v>-40078816.251022197</v>
      </c>
      <c r="S447" s="20">
        <v>-7693800.0480000013</v>
      </c>
      <c r="T447" s="20">
        <v>-7687219.9600000009</v>
      </c>
      <c r="U447" s="20">
        <v>-296172815.50902224</v>
      </c>
      <c r="W447" s="19" t="s">
        <v>11</v>
      </c>
      <c r="X447" s="20">
        <v>-521104610.13000005</v>
      </c>
      <c r="Y447" s="20">
        <v>-75685910.461403698</v>
      </c>
      <c r="Z447" s="20">
        <v>-15241044.096000003</v>
      </c>
      <c r="AA447" s="20">
        <v>-17848530.099999998</v>
      </c>
      <c r="AB447" s="20">
        <v>-629880094.7874037</v>
      </c>
      <c r="AD447" s="19" t="s">
        <v>11</v>
      </c>
      <c r="AE447" s="20">
        <v>-250433364.45999998</v>
      </c>
      <c r="AF447" s="20">
        <v>-41793281.043575697</v>
      </c>
      <c r="AG447" s="20">
        <v>-6657921.7009999976</v>
      </c>
      <c r="AH447" s="20">
        <v>-7633940.2199999988</v>
      </c>
      <c r="AI447" s="20">
        <v>-306518507.42457569</v>
      </c>
      <c r="AK447" s="19" t="s">
        <v>11</v>
      </c>
      <c r="AL447" s="20">
        <v>-78961933.209999785</v>
      </c>
      <c r="AM447" s="20">
        <v>-34269841.901967302</v>
      </c>
      <c r="AN447" s="20">
        <v>-10194248.390000004</v>
      </c>
      <c r="AO447" s="20">
        <v>-6567274.9400000004</v>
      </c>
      <c r="AP447" s="20">
        <v>-129993298.4419671</v>
      </c>
    </row>
    <row r="448" spans="2:42" x14ac:dyDescent="0.35">
      <c r="C448" s="2"/>
      <c r="D448" s="2"/>
      <c r="E448" s="2"/>
      <c r="F448" s="2"/>
      <c r="G448" s="2"/>
      <c r="J448" s="2"/>
      <c r="K448" s="2"/>
      <c r="L448" s="2"/>
      <c r="M448" s="2"/>
      <c r="N448" s="2"/>
      <c r="Q448" s="2"/>
      <c r="R448" s="2"/>
      <c r="S448" s="2"/>
      <c r="T448" s="2"/>
      <c r="U448" s="2"/>
      <c r="X448" s="2"/>
      <c r="Y448" s="2"/>
      <c r="Z448" s="2"/>
      <c r="AA448" s="2"/>
      <c r="AB448" s="2"/>
      <c r="AE448" s="2"/>
      <c r="AF448" s="2"/>
      <c r="AG448" s="2"/>
      <c r="AH448" s="2"/>
      <c r="AI448" s="2"/>
      <c r="AL448" s="2"/>
      <c r="AM448" s="2"/>
      <c r="AN448" s="2"/>
      <c r="AO448" s="2"/>
      <c r="AP448" s="2"/>
    </row>
    <row r="449" spans="2:42" x14ac:dyDescent="0.35">
      <c r="C449" s="2"/>
      <c r="D449" s="2"/>
      <c r="E449" s="2"/>
      <c r="F449" s="2"/>
      <c r="G449" s="2"/>
      <c r="J449" s="2"/>
      <c r="K449" s="2"/>
      <c r="L449" s="2"/>
      <c r="M449" s="2"/>
      <c r="N449" s="2"/>
      <c r="Q449" s="2"/>
      <c r="R449" s="2"/>
      <c r="S449" s="2"/>
      <c r="T449" s="2"/>
      <c r="U449" s="2"/>
      <c r="X449" s="2"/>
      <c r="Y449" s="2"/>
      <c r="Z449" s="2"/>
      <c r="AA449" s="2"/>
      <c r="AB449" s="2"/>
      <c r="AE449" s="2"/>
      <c r="AF449" s="2"/>
      <c r="AG449" s="2"/>
      <c r="AH449" s="2"/>
      <c r="AI449" s="2"/>
      <c r="AL449" s="2"/>
      <c r="AM449" s="2"/>
      <c r="AN449" s="2"/>
      <c r="AO449" s="2"/>
      <c r="AP449" s="2"/>
    </row>
    <row r="450" spans="2:42" x14ac:dyDescent="0.35">
      <c r="B450" s="11" t="s">
        <v>43</v>
      </c>
      <c r="C450" s="4">
        <v>879527882.10885477</v>
      </c>
      <c r="D450" s="4">
        <v>134993274.59305331</v>
      </c>
      <c r="E450" s="4">
        <v>30865318.836000003</v>
      </c>
      <c r="F450" s="4">
        <v>-27944480.176058739</v>
      </c>
      <c r="G450" s="4">
        <v>1017441995.3618493</v>
      </c>
      <c r="I450" s="11" t="s">
        <v>43</v>
      </c>
      <c r="J450" s="4">
        <v>184183576.5403161</v>
      </c>
      <c r="K450" s="4">
        <v>38727198.7896185</v>
      </c>
      <c r="L450" s="4">
        <v>320244.78300000168</v>
      </c>
      <c r="M450" s="4">
        <v>-8871985.6552192848</v>
      </c>
      <c r="N450" s="4">
        <v>214359034.4577153</v>
      </c>
      <c r="P450" s="11" t="s">
        <v>43</v>
      </c>
      <c r="Q450" s="4">
        <v>228278797.41940558</v>
      </c>
      <c r="R450" s="4">
        <v>29042999.748977803</v>
      </c>
      <c r="S450" s="4">
        <v>-3273766.8060000129</v>
      </c>
      <c r="T450" s="4">
        <v>-6543797.0840586852</v>
      </c>
      <c r="U450" s="4">
        <v>247504233.27832469</v>
      </c>
      <c r="W450" s="11" t="s">
        <v>43</v>
      </c>
      <c r="X450" s="4">
        <v>412462373.95972162</v>
      </c>
      <c r="Y450" s="4">
        <v>67770198.538596302</v>
      </c>
      <c r="Z450" s="4">
        <v>-2953522.0230000131</v>
      </c>
      <c r="AA450" s="4">
        <v>-15415782.739277966</v>
      </c>
      <c r="AB450" s="4">
        <v>461863267.73604</v>
      </c>
      <c r="AD450" s="11" t="s">
        <v>43</v>
      </c>
      <c r="AE450" s="4">
        <v>174994354.45914769</v>
      </c>
      <c r="AF450" s="4">
        <v>30409551.956424303</v>
      </c>
      <c r="AG450" s="4">
        <v>4614781.7390000187</v>
      </c>
      <c r="AH450" s="4">
        <v>-7889447.2058912441</v>
      </c>
      <c r="AI450" s="4">
        <v>202129240.94868076</v>
      </c>
      <c r="AK450" s="11" t="s">
        <v>43</v>
      </c>
      <c r="AL450" s="4">
        <v>292071153.68998587</v>
      </c>
      <c r="AM450" s="4">
        <v>36813524.098032698</v>
      </c>
      <c r="AN450" s="4">
        <v>29204059.120000001</v>
      </c>
      <c r="AO450" s="4">
        <v>-4639250.230889529</v>
      </c>
      <c r="AP450" s="4">
        <v>353449486.67712903</v>
      </c>
    </row>
    <row r="451" spans="2:42" x14ac:dyDescent="0.35">
      <c r="B451" t="s">
        <v>6</v>
      </c>
      <c r="C451" s="2">
        <v>-241714661.55000004</v>
      </c>
      <c r="D451" s="2">
        <v>-37109046</v>
      </c>
      <c r="E451" s="2">
        <v>-7223761.2700000005</v>
      </c>
      <c r="F451" s="2">
        <v>-3326200.0500000003</v>
      </c>
      <c r="G451" s="2">
        <v>-289373668.87000006</v>
      </c>
      <c r="I451" t="s">
        <v>6</v>
      </c>
      <c r="J451" s="2">
        <v>-60838738.399999991</v>
      </c>
      <c r="K451" s="2">
        <v>-8294551</v>
      </c>
      <c r="L451" s="2">
        <v>-3536.5399999999991</v>
      </c>
      <c r="M451" s="2">
        <v>-879036.09</v>
      </c>
      <c r="N451" s="2">
        <v>-70015862.030000001</v>
      </c>
      <c r="P451" t="s">
        <v>6</v>
      </c>
      <c r="Q451" s="2">
        <v>-60342029.160000026</v>
      </c>
      <c r="R451" s="2">
        <v>-8392612</v>
      </c>
      <c r="S451" s="2">
        <v>-11115.100000000002</v>
      </c>
      <c r="T451" s="2">
        <v>-793047.21000000008</v>
      </c>
      <c r="U451" s="2">
        <v>-69538803.470000014</v>
      </c>
      <c r="W451" t="s">
        <v>6</v>
      </c>
      <c r="X451" s="2">
        <v>-121180767.56000002</v>
      </c>
      <c r="Y451" s="2">
        <v>-16687163</v>
      </c>
      <c r="Z451" s="2">
        <v>-14651.640000000001</v>
      </c>
      <c r="AA451" s="2">
        <v>-1672083.3</v>
      </c>
      <c r="AB451" s="2">
        <v>-139554665.5</v>
      </c>
      <c r="AD451" t="s">
        <v>6</v>
      </c>
      <c r="AE451" s="2">
        <v>-50455607.020000026</v>
      </c>
      <c r="AF451" s="2">
        <v>-9730724</v>
      </c>
      <c r="AG451" s="2">
        <v>-114616.48000000003</v>
      </c>
      <c r="AH451" s="2">
        <v>-828192.22</v>
      </c>
      <c r="AI451" s="2">
        <v>-61129139.720000021</v>
      </c>
      <c r="AK451" t="s">
        <v>6</v>
      </c>
      <c r="AL451" s="2">
        <v>-70078286.970000014</v>
      </c>
      <c r="AM451" s="2">
        <v>-10691159</v>
      </c>
      <c r="AN451" s="2">
        <v>-7094493.1500000004</v>
      </c>
      <c r="AO451" s="2">
        <v>-825924.53</v>
      </c>
      <c r="AP451" s="2">
        <v>-88689863.650000021</v>
      </c>
    </row>
    <row r="452" spans="2:42" x14ac:dyDescent="0.35">
      <c r="B452" s="11" t="s">
        <v>7</v>
      </c>
      <c r="C452" s="4">
        <v>637813220.5588547</v>
      </c>
      <c r="D452" s="4">
        <v>97884228.593053311</v>
      </c>
      <c r="E452" s="4">
        <v>23641557.566000003</v>
      </c>
      <c r="F452" s="4">
        <v>-31270680.22605874</v>
      </c>
      <c r="G452" s="4">
        <v>728068326.4918493</v>
      </c>
      <c r="I452" s="11" t="s">
        <v>7</v>
      </c>
      <c r="J452" s="4">
        <v>123344838.14031611</v>
      </c>
      <c r="K452" s="4">
        <v>30432647.7896185</v>
      </c>
      <c r="L452" s="4">
        <v>316708.2430000017</v>
      </c>
      <c r="M452" s="4">
        <v>-9751021.7452192847</v>
      </c>
      <c r="N452" s="4">
        <v>144343172.42771533</v>
      </c>
      <c r="P452" s="11" t="s">
        <v>7</v>
      </c>
      <c r="Q452" s="4">
        <v>167936768.25940555</v>
      </c>
      <c r="R452" s="4">
        <v>20650387.748977803</v>
      </c>
      <c r="S452" s="4">
        <v>-3284881.906000013</v>
      </c>
      <c r="T452" s="4">
        <v>-7336844.2940586852</v>
      </c>
      <c r="U452" s="4">
        <v>177965429.80832466</v>
      </c>
      <c r="W452" s="11" t="s">
        <v>7</v>
      </c>
      <c r="X452" s="4">
        <v>291281606.39972162</v>
      </c>
      <c r="Y452" s="4">
        <v>51083035.538596302</v>
      </c>
      <c r="Z452" s="4">
        <v>-2968173.6630000132</v>
      </c>
      <c r="AA452" s="4">
        <v>-17087866.039277967</v>
      </c>
      <c r="AB452" s="4">
        <v>322308602.23603994</v>
      </c>
      <c r="AD452" s="11" t="s">
        <v>7</v>
      </c>
      <c r="AE452" s="4">
        <v>124538747.43914767</v>
      </c>
      <c r="AF452" s="4">
        <v>20678827.956424303</v>
      </c>
      <c r="AG452" s="4">
        <v>4500165.2590000182</v>
      </c>
      <c r="AH452" s="4">
        <v>-8717639.4258912448</v>
      </c>
      <c r="AI452" s="4">
        <v>141000101.22868076</v>
      </c>
      <c r="AK452" s="11" t="s">
        <v>7</v>
      </c>
      <c r="AL452" s="4">
        <v>221992866.71998584</v>
      </c>
      <c r="AM452" s="4">
        <v>26122365.098032698</v>
      </c>
      <c r="AN452" s="4">
        <v>22109565.969999999</v>
      </c>
      <c r="AO452" s="4">
        <v>-5465174.7608895293</v>
      </c>
      <c r="AP452" s="4">
        <v>264759623.02712905</v>
      </c>
    </row>
    <row r="453" spans="2:42" x14ac:dyDescent="0.35">
      <c r="B453" t="s">
        <v>8</v>
      </c>
      <c r="C453" s="2">
        <v>-12893216.692769637</v>
      </c>
      <c r="D453" s="2">
        <v>-17969454.787</v>
      </c>
      <c r="E453" s="2">
        <v>-4994015.1372000007</v>
      </c>
      <c r="F453" s="2">
        <v>-3559.0395039996079</v>
      </c>
      <c r="G453" s="2">
        <v>-35860245.656473637</v>
      </c>
      <c r="I453" t="s">
        <v>8</v>
      </c>
      <c r="J453" s="2">
        <v>-2391136.8732643016</v>
      </c>
      <c r="K453" s="2">
        <v>-6063208.1864</v>
      </c>
      <c r="L453" s="2">
        <v>23779.001400000016</v>
      </c>
      <c r="M453" s="2">
        <v>-908.12419199990052</v>
      </c>
      <c r="N453" s="2">
        <v>-8431474.1824563015</v>
      </c>
      <c r="P453" t="s">
        <v>8</v>
      </c>
      <c r="Q453" s="2">
        <v>-2220638.2803867357</v>
      </c>
      <c r="R453" s="2">
        <v>-4435155.0647999998</v>
      </c>
      <c r="S453" s="2">
        <v>569855.73120000202</v>
      </c>
      <c r="T453" s="2">
        <v>-838.07167999990668</v>
      </c>
      <c r="U453" s="2">
        <v>-6086775.6856667334</v>
      </c>
      <c r="W453" t="s">
        <v>8</v>
      </c>
      <c r="X453" s="2">
        <v>-4611775.1536510373</v>
      </c>
      <c r="Y453" s="2">
        <v>-10498363.2512</v>
      </c>
      <c r="Z453" s="2">
        <v>593634.73260000208</v>
      </c>
      <c r="AA453" s="2">
        <v>-1746.1958719998072</v>
      </c>
      <c r="AB453" s="2">
        <v>-14518249.868123036</v>
      </c>
      <c r="AD453" t="s">
        <v>8</v>
      </c>
      <c r="AE453" s="2">
        <v>-6150176.6241967743</v>
      </c>
      <c r="AF453" s="2">
        <v>-3616472.6043999996</v>
      </c>
      <c r="AG453" s="2">
        <v>-979298.83580000419</v>
      </c>
      <c r="AH453" s="2">
        <v>-859.08875999990664</v>
      </c>
      <c r="AI453" s="2">
        <v>-10746807.153156776</v>
      </c>
      <c r="AK453" t="s">
        <v>8</v>
      </c>
      <c r="AL453" s="2">
        <v>-2131264.9149218258</v>
      </c>
      <c r="AM453" s="2">
        <v>-3854618.931400001</v>
      </c>
      <c r="AN453" s="2">
        <v>-4608351.0339999981</v>
      </c>
      <c r="AO453" s="2">
        <v>-953.75487199989425</v>
      </c>
      <c r="AP453" s="2">
        <v>-10595188.635193825</v>
      </c>
    </row>
    <row r="454" spans="2:42" x14ac:dyDescent="0.35">
      <c r="B454" s="11" t="s">
        <v>168</v>
      </c>
      <c r="C454" s="4">
        <v>624920003.86608505</v>
      </c>
      <c r="D454" s="4">
        <v>79914773.806053311</v>
      </c>
      <c r="E454" s="4">
        <v>18647542.428800002</v>
      </c>
      <c r="F454" s="4">
        <v>-31274239.265562739</v>
      </c>
      <c r="G454" s="4">
        <v>692208080.83537555</v>
      </c>
      <c r="I454" s="11" t="s">
        <v>168</v>
      </c>
      <c r="J454" s="4">
        <v>120953701.26705182</v>
      </c>
      <c r="K454" s="4">
        <v>24369439.6032185</v>
      </c>
      <c r="L454" s="4">
        <v>340487.24440000171</v>
      </c>
      <c r="M454" s="4">
        <v>-9751929.8694112841</v>
      </c>
      <c r="N454" s="4">
        <v>135911698.24525902</v>
      </c>
      <c r="P454" s="11" t="s">
        <v>168</v>
      </c>
      <c r="Q454" s="4">
        <v>165716129.97901881</v>
      </c>
      <c r="R454" s="4">
        <v>16215232.684177803</v>
      </c>
      <c r="S454" s="4">
        <v>-2715026.1748000109</v>
      </c>
      <c r="T454" s="4">
        <v>-7337682.3657386852</v>
      </c>
      <c r="U454" s="4">
        <v>171878654.12265792</v>
      </c>
      <c r="W454" s="11" t="s">
        <v>168</v>
      </c>
      <c r="X454" s="4">
        <v>286669831.24607056</v>
      </c>
      <c r="Y454" s="4">
        <v>40584672.287396304</v>
      </c>
      <c r="Z454" s="4">
        <v>-2374538.9304000111</v>
      </c>
      <c r="AA454" s="4">
        <v>-17089612.235149968</v>
      </c>
      <c r="AB454" s="4">
        <v>307790352.36791688</v>
      </c>
      <c r="AD454" s="11" t="s">
        <v>168</v>
      </c>
      <c r="AE454" s="4">
        <v>118388570.8149509</v>
      </c>
      <c r="AF454" s="4">
        <v>17062355.352024302</v>
      </c>
      <c r="AG454" s="4">
        <v>3520866.423200014</v>
      </c>
      <c r="AH454" s="4">
        <v>-8718498.5146512445</v>
      </c>
      <c r="AI454" s="4">
        <v>130253294.07552397</v>
      </c>
      <c r="AK454" s="11" t="s">
        <v>9</v>
      </c>
      <c r="AL454" s="4">
        <v>219861601.80506402</v>
      </c>
      <c r="AM454" s="4">
        <v>22267746.166632697</v>
      </c>
      <c r="AN454" s="4">
        <v>17501214.936000001</v>
      </c>
      <c r="AO454" s="4">
        <v>-5466128.5157615291</v>
      </c>
      <c r="AP454" s="4">
        <v>254164434.3919352</v>
      </c>
    </row>
    <row r="455" spans="2:42" x14ac:dyDescent="0.35">
      <c r="C455" s="3">
        <v>0</v>
      </c>
      <c r="D455" s="3">
        <v>0</v>
      </c>
      <c r="E455" s="3">
        <v>0</v>
      </c>
      <c r="F455" s="3">
        <v>0</v>
      </c>
      <c r="G455" s="3">
        <v>0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AI455" s="2"/>
      <c r="AL455" s="3">
        <v>0</v>
      </c>
      <c r="AM455" s="3">
        <v>0</v>
      </c>
      <c r="AN455" s="3">
        <v>0</v>
      </c>
      <c r="AO455" s="3">
        <v>0</v>
      </c>
      <c r="AP455" s="3">
        <v>-5.3644180297851563E-7</v>
      </c>
    </row>
    <row r="457" spans="2:42" x14ac:dyDescent="0.35">
      <c r="G457" s="3"/>
    </row>
    <row r="458" spans="2:42" ht="18.5" x14ac:dyDescent="0.35">
      <c r="B458" s="267" t="s">
        <v>233</v>
      </c>
      <c r="C458" s="267"/>
      <c r="D458" s="267"/>
      <c r="E458" s="267"/>
      <c r="F458" s="267"/>
      <c r="G458" s="267"/>
      <c r="I458" s="267" t="s">
        <v>222</v>
      </c>
      <c r="J458" s="267"/>
      <c r="K458" s="267"/>
      <c r="L458" s="267"/>
      <c r="M458" s="267"/>
      <c r="N458" s="267"/>
      <c r="P458" s="267" t="s">
        <v>224</v>
      </c>
      <c r="Q458" s="267"/>
      <c r="R458" s="267"/>
      <c r="S458" s="267"/>
      <c r="T458" s="267"/>
      <c r="U458" s="267"/>
      <c r="W458" s="267" t="s">
        <v>225</v>
      </c>
      <c r="X458" s="267"/>
      <c r="Y458" s="267"/>
      <c r="Z458" s="267"/>
      <c r="AA458" s="267"/>
      <c r="AB458" s="267"/>
      <c r="AD458" s="267" t="s">
        <v>228</v>
      </c>
      <c r="AE458" s="267"/>
      <c r="AF458" s="267"/>
      <c r="AG458" s="267"/>
      <c r="AH458" s="267"/>
      <c r="AI458" s="267"/>
      <c r="AK458" s="22" t="s">
        <v>235</v>
      </c>
      <c r="AL458" s="22"/>
      <c r="AM458" s="22"/>
      <c r="AN458" s="22"/>
      <c r="AO458" s="22"/>
      <c r="AP458" s="22"/>
    </row>
    <row r="459" spans="2:42" ht="15.5" x14ac:dyDescent="0.35">
      <c r="B459" s="8"/>
      <c r="C459" s="8" t="s">
        <v>10</v>
      </c>
      <c r="D459" s="8" t="s">
        <v>69</v>
      </c>
      <c r="E459" s="8" t="s">
        <v>70</v>
      </c>
      <c r="F459" s="8" t="s">
        <v>44</v>
      </c>
      <c r="G459" s="9" t="s">
        <v>45</v>
      </c>
      <c r="I459" s="8"/>
      <c r="J459" s="8" t="s">
        <v>10</v>
      </c>
      <c r="K459" s="8" t="s">
        <v>69</v>
      </c>
      <c r="L459" s="8" t="s">
        <v>70</v>
      </c>
      <c r="M459" s="8" t="s">
        <v>44</v>
      </c>
      <c r="N459" s="9" t="s">
        <v>45</v>
      </c>
      <c r="P459" s="8"/>
      <c r="Q459" s="8" t="s">
        <v>10</v>
      </c>
      <c r="R459" s="8" t="s">
        <v>69</v>
      </c>
      <c r="S459" s="8" t="s">
        <v>70</v>
      </c>
      <c r="T459" s="8" t="s">
        <v>44</v>
      </c>
      <c r="U459" s="9" t="s">
        <v>45</v>
      </c>
      <c r="W459" s="8"/>
      <c r="X459" s="8" t="s">
        <v>10</v>
      </c>
      <c r="Y459" s="8" t="s">
        <v>69</v>
      </c>
      <c r="Z459" s="8" t="s">
        <v>70</v>
      </c>
      <c r="AA459" s="8" t="s">
        <v>44</v>
      </c>
      <c r="AB459" s="9" t="s">
        <v>45</v>
      </c>
      <c r="AD459" s="8"/>
      <c r="AE459" s="8" t="s">
        <v>10</v>
      </c>
      <c r="AF459" s="8" t="s">
        <v>69</v>
      </c>
      <c r="AG459" s="8" t="s">
        <v>70</v>
      </c>
      <c r="AH459" s="8" t="s">
        <v>44</v>
      </c>
      <c r="AI459" s="9" t="s">
        <v>45</v>
      </c>
      <c r="AK459" s="24"/>
      <c r="AL459" s="24" t="s">
        <v>10</v>
      </c>
      <c r="AM459" s="24" t="s">
        <v>69</v>
      </c>
      <c r="AN459" s="24" t="s">
        <v>70</v>
      </c>
      <c r="AO459" s="24" t="s">
        <v>44</v>
      </c>
      <c r="AP459" s="9" t="s">
        <v>45</v>
      </c>
    </row>
    <row r="460" spans="2:42" x14ac:dyDescent="0.35">
      <c r="B460" t="s">
        <v>88</v>
      </c>
      <c r="C460" s="2">
        <v>839977154.00999999</v>
      </c>
      <c r="D460" s="2">
        <v>0</v>
      </c>
      <c r="E460" s="2">
        <v>0</v>
      </c>
      <c r="F460" s="2">
        <v>0</v>
      </c>
      <c r="G460" s="2">
        <v>839977154.00999999</v>
      </c>
      <c r="I460" t="s">
        <v>88</v>
      </c>
      <c r="J460" s="2">
        <v>95904931.390000001</v>
      </c>
      <c r="K460" s="2">
        <v>0</v>
      </c>
      <c r="L460" s="2">
        <v>0</v>
      </c>
      <c r="M460" s="2">
        <v>0</v>
      </c>
      <c r="N460" s="2">
        <v>95904931.390000001</v>
      </c>
      <c r="P460" t="s">
        <v>88</v>
      </c>
      <c r="Q460" s="2">
        <v>177848849.31999999</v>
      </c>
      <c r="R460" s="2">
        <v>0</v>
      </c>
      <c r="S460" s="2">
        <v>0</v>
      </c>
      <c r="T460" s="2">
        <v>0</v>
      </c>
      <c r="U460" s="2">
        <v>177848849.31999999</v>
      </c>
      <c r="W460" t="s">
        <v>88</v>
      </c>
      <c r="X460" s="2">
        <v>273753780.70999998</v>
      </c>
      <c r="Y460" s="2">
        <v>0</v>
      </c>
      <c r="Z460" s="2">
        <v>0</v>
      </c>
      <c r="AA460" s="2">
        <v>0</v>
      </c>
      <c r="AB460" s="2">
        <v>273753780.70999998</v>
      </c>
      <c r="AD460" t="s">
        <v>88</v>
      </c>
      <c r="AE460" s="2">
        <v>263591166.57999998</v>
      </c>
      <c r="AF460" s="2">
        <v>0</v>
      </c>
      <c r="AG460" s="2">
        <v>0</v>
      </c>
      <c r="AH460" s="2">
        <v>0</v>
      </c>
      <c r="AI460" s="2">
        <v>263591166.57999998</v>
      </c>
      <c r="AK460" t="s">
        <v>88</v>
      </c>
      <c r="AL460" s="2">
        <v>302632206.71999997</v>
      </c>
      <c r="AM460" s="2">
        <v>0</v>
      </c>
      <c r="AN460" s="2">
        <v>0</v>
      </c>
      <c r="AO460" s="2">
        <v>0</v>
      </c>
      <c r="AP460" s="2">
        <v>302632206.71999997</v>
      </c>
    </row>
    <row r="461" spans="2:42" x14ac:dyDescent="0.35">
      <c r="B461" t="s">
        <v>19</v>
      </c>
      <c r="C461" s="2">
        <v>394751813.96303993</v>
      </c>
      <c r="D461" s="2">
        <v>0</v>
      </c>
      <c r="E461" s="2">
        <v>0</v>
      </c>
      <c r="F461" s="2">
        <v>0</v>
      </c>
      <c r="G461" s="2">
        <v>394751813.96303993</v>
      </c>
      <c r="I461" t="s">
        <v>19</v>
      </c>
      <c r="J461" s="2">
        <v>94648665.723919988</v>
      </c>
      <c r="K461" s="2">
        <v>0</v>
      </c>
      <c r="L461" s="2">
        <v>0</v>
      </c>
      <c r="M461" s="2">
        <v>0</v>
      </c>
      <c r="N461" s="2">
        <v>94648665.723919988</v>
      </c>
      <c r="P461" t="s">
        <v>19</v>
      </c>
      <c r="Q461" s="2">
        <v>88721404.23120001</v>
      </c>
      <c r="R461" s="2">
        <v>0</v>
      </c>
      <c r="S461" s="2">
        <v>0</v>
      </c>
      <c r="T461" s="2">
        <v>0</v>
      </c>
      <c r="U461" s="2">
        <v>88721404.23120001</v>
      </c>
      <c r="W461" t="s">
        <v>19</v>
      </c>
      <c r="X461" s="2">
        <v>183370069.95512</v>
      </c>
      <c r="Y461" s="2">
        <v>0</v>
      </c>
      <c r="Z461" s="2">
        <v>0</v>
      </c>
      <c r="AA461" s="2">
        <v>0</v>
      </c>
      <c r="AB461" s="2">
        <v>183370069.95512</v>
      </c>
      <c r="AD461" t="s">
        <v>19</v>
      </c>
      <c r="AE461" s="2">
        <v>103760262.67525998</v>
      </c>
      <c r="AF461" s="2">
        <v>0</v>
      </c>
      <c r="AG461" s="2">
        <v>0</v>
      </c>
      <c r="AH461" s="2">
        <v>0</v>
      </c>
      <c r="AI461" s="2">
        <v>103760262.67525998</v>
      </c>
      <c r="AK461" t="s">
        <v>19</v>
      </c>
      <c r="AL461" s="2">
        <v>107621481.33265996</v>
      </c>
      <c r="AM461" s="2">
        <v>0</v>
      </c>
      <c r="AN461" s="2">
        <v>0</v>
      </c>
      <c r="AO461" s="2">
        <v>0</v>
      </c>
      <c r="AP461" s="2">
        <v>107621481.33265996</v>
      </c>
    </row>
    <row r="462" spans="2:42" x14ac:dyDescent="0.35">
      <c r="B462" t="s">
        <v>89</v>
      </c>
      <c r="C462" s="2">
        <v>17789960.580000006</v>
      </c>
      <c r="D462" s="2">
        <v>0</v>
      </c>
      <c r="E462" s="2">
        <v>0</v>
      </c>
      <c r="F462" s="2">
        <v>0</v>
      </c>
      <c r="G462" s="2">
        <v>17789960.580000006</v>
      </c>
      <c r="I462" t="s">
        <v>89</v>
      </c>
      <c r="J462" s="2">
        <v>4275590.8099999987</v>
      </c>
      <c r="K462" s="2">
        <v>0</v>
      </c>
      <c r="L462" s="2">
        <v>0</v>
      </c>
      <c r="M462" s="2">
        <v>0</v>
      </c>
      <c r="N462" s="2">
        <v>4275590.8099999987</v>
      </c>
      <c r="P462" t="s">
        <v>89</v>
      </c>
      <c r="Q462" s="2">
        <v>3906528.6899999958</v>
      </c>
      <c r="R462" s="2">
        <v>0</v>
      </c>
      <c r="S462" s="2">
        <v>0</v>
      </c>
      <c r="T462" s="2">
        <v>0</v>
      </c>
      <c r="U462" s="2">
        <v>3906528.6899999958</v>
      </c>
      <c r="W462" t="s">
        <v>89</v>
      </c>
      <c r="X462" s="2">
        <v>8182119.4999999944</v>
      </c>
      <c r="Y462" s="2">
        <v>0</v>
      </c>
      <c r="Z462" s="2">
        <v>0</v>
      </c>
      <c r="AA462" s="2">
        <v>0</v>
      </c>
      <c r="AB462" s="2">
        <v>8182119.4999999944</v>
      </c>
      <c r="AD462" t="s">
        <v>89</v>
      </c>
      <c r="AE462" s="2">
        <v>4002524.9999999981</v>
      </c>
      <c r="AF462" s="2">
        <v>0</v>
      </c>
      <c r="AG462" s="2">
        <v>0</v>
      </c>
      <c r="AH462" s="2">
        <v>0</v>
      </c>
      <c r="AI462" s="2">
        <v>4002524.9999999981</v>
      </c>
      <c r="AK462" t="s">
        <v>89</v>
      </c>
      <c r="AL462" s="2">
        <v>5605316.0800000131</v>
      </c>
      <c r="AM462" s="2">
        <v>0</v>
      </c>
      <c r="AN462" s="2">
        <v>0</v>
      </c>
      <c r="AO462" s="2">
        <v>0</v>
      </c>
      <c r="AP462" s="2">
        <v>5605316.0800000131</v>
      </c>
    </row>
    <row r="463" spans="2:42" x14ac:dyDescent="0.35">
      <c r="B463" t="s">
        <v>90</v>
      </c>
      <c r="C463" s="2">
        <v>-261669263.26999998</v>
      </c>
      <c r="D463" s="2">
        <v>0</v>
      </c>
      <c r="E463" s="2">
        <v>0</v>
      </c>
      <c r="F463" s="2">
        <v>0</v>
      </c>
      <c r="G463" s="2">
        <v>-261669263.26999998</v>
      </c>
      <c r="I463" t="s">
        <v>90</v>
      </c>
      <c r="J463" s="2">
        <v>-101021879.2</v>
      </c>
      <c r="K463" s="2">
        <v>0</v>
      </c>
      <c r="L463" s="2">
        <v>0</v>
      </c>
      <c r="M463" s="2">
        <v>0</v>
      </c>
      <c r="N463" s="2">
        <v>-101021879.2</v>
      </c>
      <c r="P463" t="s">
        <v>90</v>
      </c>
      <c r="Q463" s="2">
        <v>-37646264.359999999</v>
      </c>
      <c r="R463" s="2">
        <v>0</v>
      </c>
      <c r="S463" s="2">
        <v>0</v>
      </c>
      <c r="T463" s="2">
        <v>0</v>
      </c>
      <c r="U463" s="2">
        <v>-37646264.359999999</v>
      </c>
      <c r="W463" t="s">
        <v>90</v>
      </c>
      <c r="X463" s="2">
        <v>-138668143.56</v>
      </c>
      <c r="Y463" s="2">
        <v>0</v>
      </c>
      <c r="Z463" s="2">
        <v>0</v>
      </c>
      <c r="AA463" s="2">
        <v>0</v>
      </c>
      <c r="AB463" s="2">
        <v>-138668143.56</v>
      </c>
      <c r="AD463" t="s">
        <v>90</v>
      </c>
      <c r="AE463" s="2">
        <v>-63198925.979999989</v>
      </c>
      <c r="AF463" s="2">
        <v>0</v>
      </c>
      <c r="AG463" s="2">
        <v>0</v>
      </c>
      <c r="AH463" s="2">
        <v>0</v>
      </c>
      <c r="AI463" s="2">
        <v>-63198925.979999989</v>
      </c>
      <c r="AK463" t="s">
        <v>90</v>
      </c>
      <c r="AL463" s="2">
        <v>-59802193.729999989</v>
      </c>
      <c r="AM463" s="2">
        <v>0</v>
      </c>
      <c r="AN463" s="2">
        <v>0</v>
      </c>
      <c r="AO463" s="2">
        <v>0</v>
      </c>
      <c r="AP463" s="2">
        <v>-59802193.729999989</v>
      </c>
    </row>
    <row r="464" spans="2:42" x14ac:dyDescent="0.35">
      <c r="B464" s="19" t="s">
        <v>18</v>
      </c>
      <c r="C464" s="20">
        <v>990849665.28303981</v>
      </c>
      <c r="D464" s="20">
        <v>0</v>
      </c>
      <c r="E464" s="20">
        <v>0</v>
      </c>
      <c r="F464" s="20">
        <v>0</v>
      </c>
      <c r="G464" s="20">
        <v>990849665.28303981</v>
      </c>
      <c r="I464" s="19" t="s">
        <v>18</v>
      </c>
      <c r="J464" s="20">
        <v>93807308.723919973</v>
      </c>
      <c r="K464" s="20">
        <v>0</v>
      </c>
      <c r="L464" s="20">
        <v>0</v>
      </c>
      <c r="M464" s="20">
        <v>0</v>
      </c>
      <c r="N464" s="20">
        <v>93807308.723919973</v>
      </c>
      <c r="P464" s="19" t="s">
        <v>18</v>
      </c>
      <c r="Q464" s="20">
        <v>232830517.88119996</v>
      </c>
      <c r="R464" s="20">
        <v>0</v>
      </c>
      <c r="S464" s="20">
        <v>0</v>
      </c>
      <c r="T464" s="20">
        <v>0</v>
      </c>
      <c r="U464" s="20">
        <v>232830517.88119996</v>
      </c>
      <c r="W464" s="19" t="s">
        <v>18</v>
      </c>
      <c r="X464" s="20">
        <v>326637826.60512</v>
      </c>
      <c r="Y464" s="20">
        <v>0</v>
      </c>
      <c r="Z464" s="20">
        <v>0</v>
      </c>
      <c r="AA464" s="20">
        <v>0</v>
      </c>
      <c r="AB464" s="20">
        <v>326637826.60512</v>
      </c>
      <c r="AD464" s="19" t="s">
        <v>18</v>
      </c>
      <c r="AE464" s="20">
        <v>308155028.27525997</v>
      </c>
      <c r="AF464" s="20">
        <v>0</v>
      </c>
      <c r="AG464" s="20">
        <v>0</v>
      </c>
      <c r="AH464" s="20">
        <v>0</v>
      </c>
      <c r="AI464" s="20">
        <v>308155028.27525997</v>
      </c>
      <c r="AK464" s="19" t="s">
        <v>18</v>
      </c>
      <c r="AL464" s="20">
        <v>356056810.40265989</v>
      </c>
      <c r="AM464" s="20">
        <v>0</v>
      </c>
      <c r="AN464" s="20">
        <v>0</v>
      </c>
      <c r="AO464" s="20">
        <v>0</v>
      </c>
      <c r="AP464" s="20">
        <v>356056810.40265989</v>
      </c>
    </row>
    <row r="465" spans="2:42" x14ac:dyDescent="0.35">
      <c r="C465" s="2"/>
      <c r="D465" s="2"/>
      <c r="E465" s="2"/>
      <c r="F465" s="2"/>
      <c r="G465" s="2"/>
      <c r="J465" s="2"/>
      <c r="K465" s="2"/>
      <c r="L465" s="2"/>
      <c r="M465" s="2"/>
      <c r="N465" s="2"/>
      <c r="Q465" s="2"/>
      <c r="R465" s="2"/>
      <c r="S465" s="2"/>
      <c r="T465" s="2"/>
      <c r="U465" s="2"/>
      <c r="X465" s="2"/>
      <c r="Y465" s="2"/>
      <c r="Z465" s="2"/>
      <c r="AA465" s="2"/>
      <c r="AB465" s="2"/>
      <c r="AE465" s="2"/>
      <c r="AF465" s="2"/>
      <c r="AG465" s="2"/>
      <c r="AH465" s="2"/>
      <c r="AI465" s="2"/>
      <c r="AL465" s="2"/>
      <c r="AM465" s="2"/>
      <c r="AN465" s="2"/>
      <c r="AO465" s="2"/>
      <c r="AP465" s="2"/>
    </row>
    <row r="466" spans="2:42" x14ac:dyDescent="0.35">
      <c r="C466" s="2"/>
      <c r="D466" s="2"/>
      <c r="E466" s="2"/>
      <c r="F466" s="2"/>
      <c r="G466" s="2"/>
      <c r="J466" s="2"/>
      <c r="K466" s="2"/>
      <c r="L466" s="2"/>
      <c r="M466" s="2"/>
      <c r="N466" s="2"/>
      <c r="Q466" s="2"/>
      <c r="R466" s="2"/>
      <c r="S466" s="2"/>
      <c r="T466" s="2"/>
      <c r="U466" s="2"/>
      <c r="X466" s="2"/>
      <c r="Y466" s="2"/>
      <c r="Z466" s="2"/>
      <c r="AA466" s="2"/>
      <c r="AB466" s="2"/>
      <c r="AE466" s="2"/>
      <c r="AF466" s="2"/>
      <c r="AG466" s="2"/>
      <c r="AH466" s="2"/>
      <c r="AI466" s="2"/>
      <c r="AL466" s="2"/>
      <c r="AM466" s="2"/>
      <c r="AN466" s="2"/>
      <c r="AO466" s="2"/>
      <c r="AP466" s="2"/>
    </row>
    <row r="467" spans="2:42" x14ac:dyDescent="0.35">
      <c r="B467" t="s">
        <v>12</v>
      </c>
      <c r="C467" s="2">
        <v>2302151112.1499996</v>
      </c>
      <c r="D467" s="2">
        <v>0</v>
      </c>
      <c r="E467" s="2">
        <v>0</v>
      </c>
      <c r="F467" s="2">
        <v>0</v>
      </c>
      <c r="G467" s="2">
        <v>2302151112.1499996</v>
      </c>
      <c r="I467" t="s">
        <v>12</v>
      </c>
      <c r="J467" s="2">
        <v>551374930.46999979</v>
      </c>
      <c r="K467" s="2">
        <v>0</v>
      </c>
      <c r="L467" s="2">
        <v>0</v>
      </c>
      <c r="M467" s="2">
        <v>0</v>
      </c>
      <c r="N467" s="2">
        <v>551374930.46999979</v>
      </c>
      <c r="P467" t="s">
        <v>12</v>
      </c>
      <c r="Q467" s="2">
        <v>499426155.69000053</v>
      </c>
      <c r="R467" s="2">
        <v>0</v>
      </c>
      <c r="S467" s="2">
        <v>0</v>
      </c>
      <c r="T467" s="2">
        <v>0</v>
      </c>
      <c r="U467" s="2">
        <v>499426155.69000053</v>
      </c>
      <c r="W467" t="s">
        <v>12</v>
      </c>
      <c r="X467" s="2">
        <v>1050801086.1600003</v>
      </c>
      <c r="Y467" s="2">
        <v>0</v>
      </c>
      <c r="Z467" s="2">
        <v>0</v>
      </c>
      <c r="AA467" s="2">
        <v>0</v>
      </c>
      <c r="AB467" s="2">
        <v>1050801086.1600003</v>
      </c>
      <c r="AD467" t="s">
        <v>12</v>
      </c>
      <c r="AE467" s="2">
        <v>579226357.17999959</v>
      </c>
      <c r="AF467" s="2">
        <v>0</v>
      </c>
      <c r="AG467" s="2">
        <v>0</v>
      </c>
      <c r="AH467" s="2">
        <v>0</v>
      </c>
      <c r="AI467" s="2">
        <v>579226357.17999959</v>
      </c>
      <c r="AK467" t="s">
        <v>12</v>
      </c>
      <c r="AL467" s="2">
        <v>672123668.8099997</v>
      </c>
      <c r="AM467" s="2">
        <v>0</v>
      </c>
      <c r="AN467" s="2">
        <v>0</v>
      </c>
      <c r="AO467" s="2">
        <v>0</v>
      </c>
      <c r="AP467" s="2">
        <v>672123668.8099997</v>
      </c>
    </row>
    <row r="468" spans="2:42" x14ac:dyDescent="0.35">
      <c r="B468" t="s">
        <v>3</v>
      </c>
      <c r="C468" s="2">
        <v>-1490234397.5959725</v>
      </c>
      <c r="D468" s="2">
        <v>0</v>
      </c>
      <c r="E468" s="2">
        <v>0</v>
      </c>
      <c r="F468" s="2">
        <v>-79605.289999999994</v>
      </c>
      <c r="G468" s="2">
        <v>-1490314002.8859725</v>
      </c>
      <c r="I468" t="s">
        <v>3</v>
      </c>
      <c r="J468" s="2">
        <v>-334025953.89999998</v>
      </c>
      <c r="K468" s="2">
        <v>0</v>
      </c>
      <c r="L468" s="2">
        <v>0</v>
      </c>
      <c r="M468" s="2">
        <v>-12782.29</v>
      </c>
      <c r="N468" s="2">
        <v>-334038736.19</v>
      </c>
      <c r="P468" t="s">
        <v>3</v>
      </c>
      <c r="Q468" s="2">
        <v>-344555779.24999988</v>
      </c>
      <c r="R468" s="2">
        <v>0</v>
      </c>
      <c r="S468" s="2">
        <v>0</v>
      </c>
      <c r="T468" s="2">
        <v>-14572.29</v>
      </c>
      <c r="U468" s="2">
        <v>-344570351.5399999</v>
      </c>
      <c r="W468" t="s">
        <v>3</v>
      </c>
      <c r="X468" s="2">
        <v>-678581733.14999986</v>
      </c>
      <c r="Y468" s="2">
        <v>0</v>
      </c>
      <c r="Z468" s="2">
        <v>0</v>
      </c>
      <c r="AA468" s="2">
        <v>-27354.58</v>
      </c>
      <c r="AB468" s="2">
        <v>-678609087.7299999</v>
      </c>
      <c r="AD468" t="s">
        <v>3</v>
      </c>
      <c r="AE468" s="2">
        <v>-357926409.3824389</v>
      </c>
      <c r="AF468" s="2">
        <v>0</v>
      </c>
      <c r="AG468" s="2">
        <v>0</v>
      </c>
      <c r="AH468" s="2">
        <v>-21141.149999999994</v>
      </c>
      <c r="AI468" s="2">
        <v>-357947550.53243887</v>
      </c>
      <c r="AK468" t="s">
        <v>3</v>
      </c>
      <c r="AL468" s="2">
        <v>-453726255.06353378</v>
      </c>
      <c r="AM468" s="2">
        <v>0</v>
      </c>
      <c r="AN468" s="2">
        <v>0</v>
      </c>
      <c r="AO468" s="2">
        <v>-31109.559999999998</v>
      </c>
      <c r="AP468" s="2">
        <v>-453757364.62353373</v>
      </c>
    </row>
    <row r="469" spans="2:42" x14ac:dyDescent="0.35">
      <c r="B469" t="s">
        <v>91</v>
      </c>
      <c r="C469" s="2">
        <v>121227682.31037955</v>
      </c>
      <c r="D469" s="2">
        <v>0</v>
      </c>
      <c r="E469" s="2">
        <v>0</v>
      </c>
      <c r="F469" s="2">
        <v>3134590.04</v>
      </c>
      <c r="G469" s="2">
        <v>124362272.35037956</v>
      </c>
      <c r="I469" t="s">
        <v>91</v>
      </c>
      <c r="J469" s="2">
        <v>25139838.959999993</v>
      </c>
      <c r="K469" s="2">
        <v>0</v>
      </c>
      <c r="L469" s="2">
        <v>0</v>
      </c>
      <c r="M469" s="2">
        <v>4701.6900000000005</v>
      </c>
      <c r="N469" s="2">
        <v>25144540.649999995</v>
      </c>
      <c r="P469" t="s">
        <v>91</v>
      </c>
      <c r="Q469" s="2">
        <v>28850742.710000001</v>
      </c>
      <c r="R469" s="2">
        <v>0</v>
      </c>
      <c r="S469" s="2">
        <v>0</v>
      </c>
      <c r="T469" s="2">
        <v>532344.09</v>
      </c>
      <c r="U469" s="2">
        <v>29383086.800000001</v>
      </c>
      <c r="W469" t="s">
        <v>91</v>
      </c>
      <c r="X469" s="2">
        <v>53990581.669999994</v>
      </c>
      <c r="Y469" s="2">
        <v>0</v>
      </c>
      <c r="Z469" s="2">
        <v>0</v>
      </c>
      <c r="AA469" s="2">
        <v>537045.77999999991</v>
      </c>
      <c r="AB469" s="2">
        <v>54527627.449999996</v>
      </c>
      <c r="AD469" t="s">
        <v>91</v>
      </c>
      <c r="AE469" s="2">
        <v>31450205.118402325</v>
      </c>
      <c r="AF469" s="2">
        <v>0</v>
      </c>
      <c r="AG469" s="2">
        <v>0</v>
      </c>
      <c r="AH469" s="2">
        <v>1058973.48</v>
      </c>
      <c r="AI469" s="2">
        <v>32509178.598402325</v>
      </c>
      <c r="AK469" t="s">
        <v>91</v>
      </c>
      <c r="AL469" s="2">
        <v>35786895.521977223</v>
      </c>
      <c r="AM469" s="2">
        <v>0</v>
      </c>
      <c r="AN469" s="2">
        <v>0</v>
      </c>
      <c r="AO469" s="2">
        <v>1538570.7800000003</v>
      </c>
      <c r="AP469" s="2">
        <v>37325466.301977247</v>
      </c>
    </row>
    <row r="470" spans="2:42" x14ac:dyDescent="0.35">
      <c r="B470" t="s">
        <v>13</v>
      </c>
      <c r="C470" s="2">
        <v>-15913556.360000001</v>
      </c>
      <c r="D470" s="2">
        <v>0</v>
      </c>
      <c r="E470" s="2">
        <v>0</v>
      </c>
      <c r="F470" s="2">
        <v>0</v>
      </c>
      <c r="G470" s="2">
        <v>-15913556.360000001</v>
      </c>
      <c r="I470" t="s">
        <v>13</v>
      </c>
      <c r="J470" s="2">
        <v>-3302528.7699999996</v>
      </c>
      <c r="K470" s="2">
        <v>0</v>
      </c>
      <c r="L470" s="2">
        <v>0</v>
      </c>
      <c r="M470" s="2">
        <v>0</v>
      </c>
      <c r="N470" s="2">
        <v>-3302528.7699999996</v>
      </c>
      <c r="P470" t="s">
        <v>13</v>
      </c>
      <c r="Q470" s="2">
        <v>-3492705.4700000007</v>
      </c>
      <c r="R470" s="2">
        <v>0</v>
      </c>
      <c r="S470" s="2">
        <v>0</v>
      </c>
      <c r="T470" s="2">
        <v>0</v>
      </c>
      <c r="U470" s="2">
        <v>-3492705.4700000007</v>
      </c>
      <c r="W470" t="s">
        <v>13</v>
      </c>
      <c r="X470" s="2">
        <v>-6795234.2400000002</v>
      </c>
      <c r="Y470" s="2">
        <v>0</v>
      </c>
      <c r="Z470" s="2">
        <v>0</v>
      </c>
      <c r="AA470" s="2">
        <v>0</v>
      </c>
      <c r="AB470" s="2">
        <v>-6795234.2400000002</v>
      </c>
      <c r="AD470" t="s">
        <v>13</v>
      </c>
      <c r="AE470" s="2">
        <v>-3996794.0299999993</v>
      </c>
      <c r="AF470" s="2">
        <v>0</v>
      </c>
      <c r="AG470" s="2">
        <v>0</v>
      </c>
      <c r="AH470" s="2">
        <v>0</v>
      </c>
      <c r="AI470" s="2">
        <v>-3996794.0299999993</v>
      </c>
      <c r="AK470" t="s">
        <v>13</v>
      </c>
      <c r="AL470" s="2">
        <v>-5121528.0900000017</v>
      </c>
      <c r="AM470" s="2">
        <v>0</v>
      </c>
      <c r="AN470" s="2">
        <v>0</v>
      </c>
      <c r="AO470" s="2">
        <v>0</v>
      </c>
      <c r="AP470" s="2">
        <v>-5121528.0900000017</v>
      </c>
    </row>
    <row r="471" spans="2:42" x14ac:dyDescent="0.35">
      <c r="B471" s="19" t="s">
        <v>14</v>
      </c>
      <c r="C471" s="20">
        <v>917230840.50440657</v>
      </c>
      <c r="D471" s="20">
        <v>0</v>
      </c>
      <c r="E471" s="20">
        <v>0</v>
      </c>
      <c r="F471" s="20">
        <v>3054984.75</v>
      </c>
      <c r="G471" s="20">
        <v>920285825.25440669</v>
      </c>
      <c r="I471" s="19" t="s">
        <v>14</v>
      </c>
      <c r="J471" s="20">
        <v>239186286.75999978</v>
      </c>
      <c r="K471" s="20">
        <v>0</v>
      </c>
      <c r="L471" s="20">
        <v>0</v>
      </c>
      <c r="M471" s="20">
        <v>-8080.6</v>
      </c>
      <c r="N471" s="20">
        <v>239178206.15999979</v>
      </c>
      <c r="P471" s="19" t="s">
        <v>14</v>
      </c>
      <c r="Q471" s="20">
        <v>180228413.68000066</v>
      </c>
      <c r="R471" s="20">
        <v>0</v>
      </c>
      <c r="S471" s="20">
        <v>0</v>
      </c>
      <c r="T471" s="20">
        <v>517771.8</v>
      </c>
      <c r="U471" s="20">
        <v>180746185.48000064</v>
      </c>
      <c r="W471" s="19" t="s">
        <v>14</v>
      </c>
      <c r="X471" s="20">
        <v>419414700.44000047</v>
      </c>
      <c r="Y471" s="20">
        <v>0</v>
      </c>
      <c r="Z471" s="20">
        <v>0</v>
      </c>
      <c r="AA471" s="20">
        <v>509691.1999999999</v>
      </c>
      <c r="AB471" s="20">
        <v>419924391.6400004</v>
      </c>
      <c r="AD471" s="19" t="s">
        <v>14</v>
      </c>
      <c r="AE471" s="20">
        <v>248753358.88596302</v>
      </c>
      <c r="AF471" s="20">
        <v>0</v>
      </c>
      <c r="AG471" s="20">
        <v>0</v>
      </c>
      <c r="AH471" s="20">
        <v>1037832.33</v>
      </c>
      <c r="AI471" s="20">
        <v>249791191.21596304</v>
      </c>
      <c r="AK471" s="19" t="s">
        <v>14</v>
      </c>
      <c r="AL471" s="20">
        <v>249062781.17844307</v>
      </c>
      <c r="AM471" s="20">
        <v>0</v>
      </c>
      <c r="AN471" s="20">
        <v>0</v>
      </c>
      <c r="AO471" s="20">
        <v>1507461.2200000002</v>
      </c>
      <c r="AP471" s="20">
        <v>250570242.39844325</v>
      </c>
    </row>
    <row r="472" spans="2:42" x14ac:dyDescent="0.35">
      <c r="C472" s="2"/>
      <c r="D472" s="2"/>
      <c r="E472" s="2"/>
      <c r="F472" s="2"/>
      <c r="G472" s="2"/>
      <c r="J472" s="2"/>
      <c r="K472" s="2"/>
      <c r="L472" s="2"/>
      <c r="M472" s="2"/>
      <c r="N472" s="2"/>
      <c r="Q472" s="2"/>
      <c r="R472" s="2"/>
      <c r="S472" s="2"/>
      <c r="T472" s="2"/>
      <c r="U472" s="2"/>
      <c r="X472" s="2"/>
      <c r="Y472" s="2"/>
      <c r="Z472" s="2"/>
      <c r="AA472" s="2"/>
      <c r="AB472" s="2"/>
      <c r="AE472" s="2"/>
      <c r="AF472" s="2"/>
      <c r="AG472" s="2"/>
      <c r="AH472" s="2"/>
      <c r="AI472" s="2"/>
      <c r="AL472" s="2"/>
      <c r="AM472" s="2"/>
      <c r="AN472" s="2"/>
      <c r="AO472" s="2"/>
      <c r="AP472" s="2"/>
    </row>
    <row r="473" spans="2:42" x14ac:dyDescent="0.35">
      <c r="C473" s="2"/>
      <c r="D473" s="2"/>
      <c r="E473" s="2"/>
      <c r="F473" s="2"/>
      <c r="G473" s="2"/>
      <c r="J473" s="2"/>
      <c r="K473" s="2"/>
      <c r="L473" s="2"/>
      <c r="M473" s="2"/>
      <c r="N473" s="2"/>
      <c r="Q473" s="2"/>
      <c r="R473" s="2"/>
      <c r="S473" s="2"/>
      <c r="T473" s="2"/>
      <c r="U473" s="2"/>
      <c r="X473" s="2"/>
      <c r="Y473" s="2"/>
      <c r="Z473" s="2"/>
      <c r="AA473" s="2"/>
      <c r="AB473" s="2"/>
      <c r="AE473" s="2"/>
      <c r="AF473" s="2"/>
      <c r="AG473" s="2"/>
      <c r="AH473" s="2"/>
      <c r="AI473" s="2"/>
      <c r="AL473" s="2"/>
      <c r="AM473" s="2"/>
      <c r="AN473" s="2"/>
      <c r="AO473" s="2"/>
      <c r="AP473" s="2"/>
    </row>
    <row r="474" spans="2:42" x14ac:dyDescent="0.35">
      <c r="B474" t="s">
        <v>15</v>
      </c>
      <c r="C474" s="2">
        <v>203864514.70330817</v>
      </c>
      <c r="D474" s="2">
        <v>0</v>
      </c>
      <c r="E474" s="2">
        <v>0</v>
      </c>
      <c r="F474" s="2">
        <v>14790164.949999999</v>
      </c>
      <c r="G474" s="2">
        <v>218654679.65330815</v>
      </c>
      <c r="I474" t="s">
        <v>15</v>
      </c>
      <c r="J474" s="2">
        <v>38616692.690000005</v>
      </c>
      <c r="K474" s="2">
        <v>0</v>
      </c>
      <c r="L474" s="2">
        <v>0</v>
      </c>
      <c r="M474" s="2">
        <v>3895700.91</v>
      </c>
      <c r="N474" s="2">
        <v>42512393.600000009</v>
      </c>
      <c r="P474" t="s">
        <v>15</v>
      </c>
      <c r="Q474" s="2">
        <v>46472287.779999964</v>
      </c>
      <c r="R474" s="2">
        <v>0</v>
      </c>
      <c r="S474" s="2">
        <v>0</v>
      </c>
      <c r="T474" s="2">
        <v>3737486.1599999992</v>
      </c>
      <c r="U474" s="2">
        <v>50209773.93999996</v>
      </c>
      <c r="W474" t="s">
        <v>15</v>
      </c>
      <c r="X474" s="2">
        <v>85088980.469999969</v>
      </c>
      <c r="Y474" s="2">
        <v>0</v>
      </c>
      <c r="Z474" s="2">
        <v>0</v>
      </c>
      <c r="AA474" s="2">
        <v>7633187.0699999994</v>
      </c>
      <c r="AB474" s="2">
        <v>92722167.539999962</v>
      </c>
      <c r="AD474" t="s">
        <v>15</v>
      </c>
      <c r="AE474" s="2">
        <v>55282285.01000005</v>
      </c>
      <c r="AF474" s="2">
        <v>0</v>
      </c>
      <c r="AG474" s="2">
        <v>0</v>
      </c>
      <c r="AH474" s="2">
        <v>3817387.63</v>
      </c>
      <c r="AI474" s="2">
        <v>59099672.640000053</v>
      </c>
      <c r="AK474" t="s">
        <v>15</v>
      </c>
      <c r="AL474" s="2">
        <v>63493249.223308146</v>
      </c>
      <c r="AM474" s="2">
        <v>0</v>
      </c>
      <c r="AN474" s="2">
        <v>0</v>
      </c>
      <c r="AO474" s="2">
        <v>3339590.25</v>
      </c>
      <c r="AP474" s="2">
        <v>66832839.473308139</v>
      </c>
    </row>
    <row r="475" spans="2:42" x14ac:dyDescent="0.35">
      <c r="B475" t="s">
        <v>16</v>
      </c>
      <c r="C475" s="2">
        <v>-110908275.07647723</v>
      </c>
      <c r="D475" s="2">
        <v>0</v>
      </c>
      <c r="E475" s="2">
        <v>0</v>
      </c>
      <c r="F475" s="2">
        <v>0</v>
      </c>
      <c r="G475" s="2">
        <v>-110908275.07647723</v>
      </c>
      <c r="I475" t="s">
        <v>16</v>
      </c>
      <c r="J475" s="2">
        <v>-32166196.959999997</v>
      </c>
      <c r="K475" s="2">
        <v>0</v>
      </c>
      <c r="L475" s="2">
        <v>0</v>
      </c>
      <c r="M475" s="2">
        <v>0</v>
      </c>
      <c r="N475" s="2">
        <v>-32166196.959999997</v>
      </c>
      <c r="P475" t="s">
        <v>16</v>
      </c>
      <c r="Q475" s="2">
        <v>-26666022.469999995</v>
      </c>
      <c r="R475" s="2">
        <v>0</v>
      </c>
      <c r="S475" s="2">
        <v>0</v>
      </c>
      <c r="T475" s="2">
        <v>0</v>
      </c>
      <c r="U475" s="2">
        <v>-26666022.469999995</v>
      </c>
      <c r="W475" t="s">
        <v>16</v>
      </c>
      <c r="X475" s="2">
        <v>-58832219.429999992</v>
      </c>
      <c r="Y475" s="2">
        <v>0</v>
      </c>
      <c r="Z475" s="2">
        <v>0</v>
      </c>
      <c r="AA475" s="2">
        <v>0</v>
      </c>
      <c r="AB475" s="2">
        <v>-58832219.429999992</v>
      </c>
      <c r="AD475" t="s">
        <v>16</v>
      </c>
      <c r="AE475" s="2">
        <v>-25693452.228474572</v>
      </c>
      <c r="AF475" s="2">
        <v>0</v>
      </c>
      <c r="AG475" s="2">
        <v>0</v>
      </c>
      <c r="AH475" s="2">
        <v>0</v>
      </c>
      <c r="AI475" s="2">
        <v>-25693452.228474572</v>
      </c>
      <c r="AK475" t="s">
        <v>16</v>
      </c>
      <c r="AL475" s="2">
        <v>-26382603.418002665</v>
      </c>
      <c r="AM475" s="2">
        <v>0</v>
      </c>
      <c r="AN475" s="2">
        <v>0</v>
      </c>
      <c r="AO475" s="2">
        <v>0</v>
      </c>
      <c r="AP475" s="2">
        <v>-26382603.418002665</v>
      </c>
    </row>
    <row r="476" spans="2:42" x14ac:dyDescent="0.35">
      <c r="B476" s="19" t="s">
        <v>17</v>
      </c>
      <c r="C476" s="20">
        <v>92956239.626830935</v>
      </c>
      <c r="D476" s="20">
        <v>0</v>
      </c>
      <c r="E476" s="20">
        <v>0</v>
      </c>
      <c r="F476" s="20">
        <v>14790164.949999999</v>
      </c>
      <c r="G476" s="20">
        <v>107746404.57683092</v>
      </c>
      <c r="I476" s="19" t="s">
        <v>17</v>
      </c>
      <c r="J476" s="20">
        <v>6450495.7300000079</v>
      </c>
      <c r="K476" s="20">
        <v>0</v>
      </c>
      <c r="L476" s="20">
        <v>0</v>
      </c>
      <c r="M476" s="20">
        <v>3895700.91</v>
      </c>
      <c r="N476" s="20">
        <v>10346196.640000012</v>
      </c>
      <c r="P476" s="19" t="s">
        <v>17</v>
      </c>
      <c r="Q476" s="20">
        <v>19806265.309999969</v>
      </c>
      <c r="R476" s="20">
        <v>0</v>
      </c>
      <c r="S476" s="20">
        <v>0</v>
      </c>
      <c r="T476" s="20">
        <v>3737486.1599999992</v>
      </c>
      <c r="U476" s="20">
        <v>23543751.469999965</v>
      </c>
      <c r="W476" s="19" t="s">
        <v>17</v>
      </c>
      <c r="X476" s="20">
        <v>26256761.039999977</v>
      </c>
      <c r="Y476" s="20">
        <v>0</v>
      </c>
      <c r="Z476" s="20">
        <v>0</v>
      </c>
      <c r="AA476" s="20">
        <v>7633187.0699999994</v>
      </c>
      <c r="AB476" s="20">
        <v>33889948.10999997</v>
      </c>
      <c r="AD476" s="19" t="s">
        <v>17</v>
      </c>
      <c r="AE476" s="20">
        <v>29588832.781525478</v>
      </c>
      <c r="AF476" s="20">
        <v>0</v>
      </c>
      <c r="AG476" s="20">
        <v>0</v>
      </c>
      <c r="AH476" s="20">
        <v>3817387.63</v>
      </c>
      <c r="AI476" s="20">
        <v>33406220.41152548</v>
      </c>
      <c r="AK476" s="19" t="s">
        <v>17</v>
      </c>
      <c r="AL476" s="20">
        <v>37110645.805305481</v>
      </c>
      <c r="AM476" s="20">
        <v>0</v>
      </c>
      <c r="AN476" s="20">
        <v>0</v>
      </c>
      <c r="AO476" s="20">
        <v>3339590.25</v>
      </c>
      <c r="AP476" s="20">
        <v>40450236.055305474</v>
      </c>
    </row>
    <row r="477" spans="2:42" x14ac:dyDescent="0.35">
      <c r="C477" s="2"/>
      <c r="D477" s="2"/>
      <c r="E477" s="2"/>
      <c r="F477" s="2"/>
      <c r="G477" s="2"/>
      <c r="J477" s="2"/>
      <c r="K477" s="2"/>
      <c r="L477" s="2"/>
      <c r="M477" s="2"/>
      <c r="N477" s="2"/>
      <c r="Q477" s="2"/>
      <c r="R477" s="2"/>
      <c r="S477" s="2"/>
      <c r="T477" s="2"/>
      <c r="U477" s="2"/>
      <c r="X477" s="2"/>
      <c r="Y477" s="2"/>
      <c r="Z477" s="2"/>
      <c r="AA477" s="2"/>
      <c r="AB477" s="2"/>
      <c r="AE477" s="2"/>
      <c r="AF477" s="2"/>
      <c r="AG477" s="2"/>
      <c r="AH477" s="2"/>
      <c r="AI477" s="2"/>
      <c r="AL477" s="2"/>
      <c r="AM477" s="2"/>
      <c r="AN477" s="2"/>
      <c r="AO477" s="2"/>
      <c r="AP477" s="2"/>
    </row>
    <row r="478" spans="2:42" x14ac:dyDescent="0.35">
      <c r="C478" s="2"/>
      <c r="D478" s="2"/>
      <c r="E478" s="2"/>
      <c r="F478" s="2"/>
      <c r="G478" s="2"/>
      <c r="J478" s="2"/>
      <c r="K478" s="2"/>
      <c r="L478" s="2"/>
      <c r="M478" s="2"/>
      <c r="N478" s="2"/>
      <c r="Q478" s="2"/>
      <c r="R478" s="2"/>
      <c r="S478" s="2"/>
      <c r="T478" s="2"/>
      <c r="U478" s="2"/>
      <c r="X478" s="2"/>
      <c r="Y478" s="2"/>
      <c r="Z478" s="2"/>
      <c r="AA478" s="2"/>
      <c r="AB478" s="2"/>
      <c r="AE478" s="2"/>
      <c r="AF478" s="2"/>
      <c r="AG478" s="2"/>
      <c r="AH478" s="2"/>
      <c r="AI478" s="2"/>
      <c r="AL478" s="2"/>
      <c r="AM478" s="2"/>
      <c r="AN478" s="2"/>
      <c r="AO478" s="2"/>
      <c r="AP478" s="2"/>
    </row>
    <row r="479" spans="2:42" x14ac:dyDescent="0.35">
      <c r="B479" s="6" t="s">
        <v>20</v>
      </c>
      <c r="C479" s="2">
        <v>-14226626.895275222</v>
      </c>
      <c r="D479" s="2">
        <v>0</v>
      </c>
      <c r="E479" s="2">
        <v>0</v>
      </c>
      <c r="F479" s="2">
        <v>-25376904.196012277</v>
      </c>
      <c r="G479" s="7">
        <v>-39603531.091287501</v>
      </c>
      <c r="I479" s="6" t="s">
        <v>20</v>
      </c>
      <c r="J479" s="2">
        <v>-14365308.31833226</v>
      </c>
      <c r="K479" s="2">
        <v>0</v>
      </c>
      <c r="L479" s="2">
        <v>0</v>
      </c>
      <c r="M479" s="2">
        <v>-5277730.6695887204</v>
      </c>
      <c r="N479" s="7">
        <v>-19643038.987920981</v>
      </c>
      <c r="P479" s="6" t="s">
        <v>20</v>
      </c>
      <c r="Q479" s="2">
        <v>-7482887.1104817595</v>
      </c>
      <c r="R479" s="2">
        <v>0</v>
      </c>
      <c r="S479" s="2">
        <v>0</v>
      </c>
      <c r="T479" s="2">
        <v>-7796456.7577062529</v>
      </c>
      <c r="U479" s="7">
        <v>-15279343.868188012</v>
      </c>
      <c r="W479" s="6" t="s">
        <v>20</v>
      </c>
      <c r="X479" s="2">
        <v>-21848195.42881402</v>
      </c>
      <c r="Y479" s="2">
        <v>0</v>
      </c>
      <c r="Z479" s="2">
        <v>0</v>
      </c>
      <c r="AA479" s="2">
        <v>-13074187.427294973</v>
      </c>
      <c r="AB479" s="7">
        <v>-34922382.856108993</v>
      </c>
      <c r="AD479" s="6" t="s">
        <v>20</v>
      </c>
      <c r="AE479" s="2">
        <v>2914776.6106280684</v>
      </c>
      <c r="AF479" s="2">
        <v>0</v>
      </c>
      <c r="AG479" s="2">
        <v>0</v>
      </c>
      <c r="AH479" s="2">
        <v>-5001572.1525477022</v>
      </c>
      <c r="AI479" s="7">
        <v>-2086795.5419196337</v>
      </c>
      <c r="AK479" s="16" t="s">
        <v>20</v>
      </c>
      <c r="AL479" s="23">
        <v>4706791.9229107294</v>
      </c>
      <c r="AM479" s="23">
        <v>0</v>
      </c>
      <c r="AN479" s="23">
        <v>0</v>
      </c>
      <c r="AO479" s="23">
        <v>-7301144.6161696017</v>
      </c>
      <c r="AP479" s="23">
        <v>-2594352.6932588741</v>
      </c>
    </row>
    <row r="480" spans="2:42" x14ac:dyDescent="0.35">
      <c r="B480" s="13"/>
      <c r="C480" s="163"/>
      <c r="D480" s="163"/>
      <c r="E480" s="163"/>
      <c r="F480" s="163"/>
      <c r="G480" s="163"/>
      <c r="I480" s="13"/>
      <c r="J480" s="163"/>
      <c r="K480" s="163"/>
      <c r="L480" s="163"/>
      <c r="M480" s="163"/>
      <c r="N480" s="163"/>
      <c r="P480" s="13"/>
      <c r="Q480" s="163"/>
      <c r="R480" s="163"/>
      <c r="S480" s="163"/>
      <c r="T480" s="163"/>
      <c r="U480" s="163"/>
      <c r="W480" s="13"/>
      <c r="X480" s="163"/>
      <c r="Y480" s="163"/>
      <c r="Z480" s="163"/>
      <c r="AA480" s="163"/>
      <c r="AB480" s="163"/>
      <c r="AD480" s="13"/>
      <c r="AE480" s="163"/>
      <c r="AF480" s="163"/>
      <c r="AG480" s="163"/>
      <c r="AH480" s="163"/>
      <c r="AI480" s="163"/>
      <c r="AL480" s="2"/>
      <c r="AM480" s="2"/>
      <c r="AN480" s="2"/>
      <c r="AO480" s="2"/>
      <c r="AP480" s="2"/>
    </row>
    <row r="481" spans="2:42" x14ac:dyDescent="0.35">
      <c r="C481" s="2"/>
      <c r="D481" s="2"/>
      <c r="E481" s="2"/>
      <c r="F481" s="2"/>
      <c r="G481" s="2"/>
      <c r="J481" s="2"/>
      <c r="K481" s="2"/>
      <c r="L481" s="2"/>
      <c r="M481" s="2"/>
      <c r="N481" s="2"/>
      <c r="Q481" s="2"/>
      <c r="R481" s="2"/>
      <c r="S481" s="2"/>
      <c r="T481" s="2"/>
      <c r="U481" s="2"/>
      <c r="X481" s="2"/>
      <c r="Y481" s="2"/>
      <c r="Z481" s="2"/>
      <c r="AA481" s="2"/>
      <c r="AB481" s="2"/>
      <c r="AE481" s="2"/>
      <c r="AF481" s="2"/>
      <c r="AG481" s="2"/>
      <c r="AH481" s="2"/>
      <c r="AI481" s="2"/>
    </row>
    <row r="482" spans="2:42" x14ac:dyDescent="0.35">
      <c r="C482" s="2"/>
      <c r="D482" s="2"/>
      <c r="E482" s="2"/>
      <c r="F482" s="2"/>
      <c r="G482" s="2"/>
      <c r="J482" s="2"/>
      <c r="K482" s="2"/>
      <c r="L482" s="2"/>
      <c r="M482" s="2"/>
      <c r="N482" s="2"/>
      <c r="Q482" s="2"/>
      <c r="R482" s="2"/>
      <c r="S482" s="2"/>
      <c r="T482" s="2"/>
      <c r="U482" s="2"/>
      <c r="X482" s="2"/>
      <c r="Y482" s="2"/>
      <c r="Z482" s="2"/>
      <c r="AA482" s="2"/>
      <c r="AB482" s="2"/>
      <c r="AE482" s="2"/>
      <c r="AF482" s="2"/>
      <c r="AG482" s="2"/>
      <c r="AH482" s="2"/>
      <c r="AI482" s="2"/>
    </row>
    <row r="483" spans="2:42" x14ac:dyDescent="0.35">
      <c r="B483" t="s">
        <v>0</v>
      </c>
      <c r="C483" s="2">
        <v>0.05</v>
      </c>
      <c r="D483" s="2">
        <v>0</v>
      </c>
      <c r="E483" s="2">
        <v>0</v>
      </c>
      <c r="F483" s="2">
        <v>0</v>
      </c>
      <c r="G483" s="2">
        <v>0.05</v>
      </c>
      <c r="I483" t="s">
        <v>0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P483" t="s">
        <v>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W483" t="s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D483" t="s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K483" t="s">
        <v>0</v>
      </c>
      <c r="AL483" s="2">
        <v>0.05</v>
      </c>
      <c r="AM483" s="2">
        <v>0</v>
      </c>
      <c r="AN483" s="2">
        <v>0</v>
      </c>
      <c r="AO483" s="2">
        <v>0</v>
      </c>
      <c r="AP483" s="2">
        <v>0.05</v>
      </c>
    </row>
    <row r="484" spans="2:42" x14ac:dyDescent="0.35">
      <c r="B484" t="s">
        <v>2</v>
      </c>
      <c r="C484" s="2">
        <v>-0.52</v>
      </c>
      <c r="D484" s="2">
        <v>0</v>
      </c>
      <c r="E484" s="2">
        <v>0</v>
      </c>
      <c r="F484" s="2">
        <v>0</v>
      </c>
      <c r="G484" s="2">
        <v>-0.52</v>
      </c>
      <c r="I484" t="s">
        <v>2</v>
      </c>
      <c r="J484" s="2">
        <v>-0.47</v>
      </c>
      <c r="K484" s="2">
        <v>0</v>
      </c>
      <c r="L484" s="2">
        <v>0</v>
      </c>
      <c r="M484" s="2">
        <v>0</v>
      </c>
      <c r="N484" s="2">
        <v>-0.47</v>
      </c>
      <c r="P484" t="s">
        <v>2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W484" t="s">
        <v>2</v>
      </c>
      <c r="X484" s="2">
        <v>-0.47</v>
      </c>
      <c r="Y484" s="2">
        <v>0</v>
      </c>
      <c r="Z484" s="2">
        <v>0</v>
      </c>
      <c r="AA484" s="2">
        <v>0</v>
      </c>
      <c r="AB484" s="2">
        <v>-0.47</v>
      </c>
      <c r="AD484" t="s">
        <v>2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K484" t="s">
        <v>2</v>
      </c>
      <c r="AL484" s="2">
        <v>-5.0000000000000044E-2</v>
      </c>
      <c r="AM484" s="2">
        <v>0</v>
      </c>
      <c r="AN484" s="2">
        <v>0</v>
      </c>
      <c r="AO484" s="2">
        <v>0</v>
      </c>
      <c r="AP484" s="2">
        <v>-5.0000000000000044E-2</v>
      </c>
    </row>
    <row r="485" spans="2:42" x14ac:dyDescent="0.35">
      <c r="B485" s="19" t="s">
        <v>21</v>
      </c>
      <c r="C485" s="20">
        <v>-0.47000000000000003</v>
      </c>
      <c r="D485" s="20">
        <v>0</v>
      </c>
      <c r="E485" s="20">
        <v>0</v>
      </c>
      <c r="F485" s="20">
        <v>0</v>
      </c>
      <c r="G485" s="20">
        <v>-0.47000000000000003</v>
      </c>
      <c r="I485" s="19" t="s">
        <v>21</v>
      </c>
      <c r="J485" s="20">
        <v>-0.47</v>
      </c>
      <c r="K485" s="20">
        <v>0</v>
      </c>
      <c r="L485" s="20">
        <v>0</v>
      </c>
      <c r="M485" s="20">
        <v>0</v>
      </c>
      <c r="N485" s="20">
        <v>-0.47</v>
      </c>
      <c r="P485" s="19" t="s">
        <v>21</v>
      </c>
      <c r="Q485" s="20">
        <v>0</v>
      </c>
      <c r="R485" s="20">
        <v>0</v>
      </c>
      <c r="S485" s="20">
        <v>0</v>
      </c>
      <c r="T485" s="20">
        <v>0</v>
      </c>
      <c r="U485" s="20">
        <v>0</v>
      </c>
      <c r="W485" s="19" t="s">
        <v>21</v>
      </c>
      <c r="X485" s="20">
        <v>-0.47</v>
      </c>
      <c r="Y485" s="20">
        <v>0</v>
      </c>
      <c r="Z485" s="20">
        <v>0</v>
      </c>
      <c r="AA485" s="20">
        <v>0</v>
      </c>
      <c r="AB485" s="20">
        <v>-0.47</v>
      </c>
      <c r="AD485" s="19" t="s">
        <v>21</v>
      </c>
      <c r="AE485" s="20">
        <v>0</v>
      </c>
      <c r="AF485" s="20">
        <v>0</v>
      </c>
      <c r="AG485" s="20">
        <v>0</v>
      </c>
      <c r="AH485" s="20">
        <v>0</v>
      </c>
      <c r="AI485" s="20">
        <v>0</v>
      </c>
      <c r="AK485" s="19" t="s">
        <v>21</v>
      </c>
      <c r="AL485" s="20">
        <v>-5.5511151231257827E-17</v>
      </c>
      <c r="AM485" s="20">
        <v>0</v>
      </c>
      <c r="AN485" s="20">
        <v>0</v>
      </c>
      <c r="AO485" s="20">
        <v>0</v>
      </c>
      <c r="AP485" s="20">
        <v>-5.5511151231257827E-17</v>
      </c>
    </row>
    <row r="486" spans="2:42" x14ac:dyDescent="0.35">
      <c r="C486" s="2"/>
      <c r="D486" s="2"/>
      <c r="E486" s="2"/>
      <c r="F486" s="2"/>
      <c r="G486" s="2"/>
      <c r="J486" s="2"/>
      <c r="K486" s="2"/>
      <c r="L486" s="2"/>
      <c r="M486" s="2"/>
      <c r="N486" s="2"/>
      <c r="Q486" s="2"/>
      <c r="R486" s="2"/>
      <c r="S486" s="2"/>
      <c r="T486" s="2"/>
      <c r="U486" s="2"/>
      <c r="X486" s="2"/>
      <c r="Y486" s="2"/>
      <c r="Z486" s="2"/>
      <c r="AA486" s="2"/>
      <c r="AB486" s="2"/>
      <c r="AE486" s="2"/>
      <c r="AF486" s="2"/>
      <c r="AG486" s="2"/>
      <c r="AH486" s="2"/>
      <c r="AI486" s="2"/>
      <c r="AL486" s="2"/>
      <c r="AM486" s="2"/>
      <c r="AN486" s="2"/>
      <c r="AO486" s="2"/>
      <c r="AP486" s="2"/>
    </row>
    <row r="487" spans="2:42" x14ac:dyDescent="0.35">
      <c r="C487" s="2"/>
      <c r="D487" s="2"/>
      <c r="E487" s="2"/>
      <c r="F487" s="2"/>
      <c r="G487" s="2"/>
      <c r="J487" s="2"/>
      <c r="K487" s="2"/>
      <c r="L487" s="2"/>
      <c r="M487" s="2"/>
      <c r="N487" s="2"/>
      <c r="Q487" s="2"/>
      <c r="R487" s="2"/>
      <c r="S487" s="2"/>
      <c r="T487" s="2"/>
      <c r="U487" s="2"/>
      <c r="X487" s="2"/>
      <c r="Y487" s="2"/>
      <c r="Z487" s="2"/>
      <c r="AA487" s="2"/>
      <c r="AB487" s="2"/>
      <c r="AE487" s="2"/>
      <c r="AF487" s="2"/>
      <c r="AG487" s="2"/>
      <c r="AH487" s="2"/>
      <c r="AI487" s="2"/>
      <c r="AL487" s="2"/>
      <c r="AM487" s="2"/>
      <c r="AN487" s="2"/>
      <c r="AO487" s="2"/>
      <c r="AP487" s="2"/>
    </row>
    <row r="488" spans="2:42" x14ac:dyDescent="0.35">
      <c r="B488" t="s">
        <v>24</v>
      </c>
      <c r="C488" s="2">
        <v>0</v>
      </c>
      <c r="D488" s="2">
        <v>2282730071</v>
      </c>
      <c r="E488" s="2">
        <v>0</v>
      </c>
      <c r="F488" s="2">
        <v>0</v>
      </c>
      <c r="G488" s="2">
        <v>2282730071</v>
      </c>
      <c r="I488" t="s">
        <v>24</v>
      </c>
      <c r="J488" s="2">
        <v>0</v>
      </c>
      <c r="K488" s="2">
        <v>695604692</v>
      </c>
      <c r="L488" s="2">
        <v>0</v>
      </c>
      <c r="M488" s="2">
        <v>0</v>
      </c>
      <c r="N488" s="2">
        <v>695604692</v>
      </c>
      <c r="P488" t="s">
        <v>24</v>
      </c>
      <c r="Q488" s="2">
        <v>0</v>
      </c>
      <c r="R488" s="2">
        <v>520402078</v>
      </c>
      <c r="S488" s="2">
        <v>0</v>
      </c>
      <c r="T488" s="2">
        <v>0</v>
      </c>
      <c r="U488" s="2">
        <v>520402078</v>
      </c>
      <c r="W488" t="s">
        <v>24</v>
      </c>
      <c r="X488" s="2">
        <v>0</v>
      </c>
      <c r="Y488" s="2">
        <v>1216006770</v>
      </c>
      <c r="Z488" s="2">
        <v>0</v>
      </c>
      <c r="AA488" s="2">
        <v>0</v>
      </c>
      <c r="AB488" s="2">
        <v>1216006770</v>
      </c>
      <c r="AD488" t="s">
        <v>24</v>
      </c>
      <c r="AE488" s="2">
        <v>0</v>
      </c>
      <c r="AF488" s="2">
        <v>540572140</v>
      </c>
      <c r="AG488" s="2">
        <v>0</v>
      </c>
      <c r="AH488" s="2">
        <v>0</v>
      </c>
      <c r="AI488" s="2">
        <v>540572140</v>
      </c>
      <c r="AK488" t="s">
        <v>24</v>
      </c>
      <c r="AL488" s="2">
        <v>0</v>
      </c>
      <c r="AM488" s="2">
        <v>526151161</v>
      </c>
      <c r="AN488" s="2">
        <v>0</v>
      </c>
      <c r="AO488" s="2">
        <v>0</v>
      </c>
      <c r="AP488" s="2">
        <v>526151161</v>
      </c>
    </row>
    <row r="489" spans="2:42" x14ac:dyDescent="0.35">
      <c r="B489" t="s">
        <v>25</v>
      </c>
      <c r="C489" s="2">
        <v>0</v>
      </c>
      <c r="D489" s="2">
        <v>-255954314</v>
      </c>
      <c r="E489" s="2">
        <v>0</v>
      </c>
      <c r="F489" s="2">
        <v>0</v>
      </c>
      <c r="G489" s="2">
        <v>-255954314</v>
      </c>
      <c r="I489" t="s">
        <v>25</v>
      </c>
      <c r="J489" s="2">
        <v>0</v>
      </c>
      <c r="K489" s="2">
        <v>-134088282</v>
      </c>
      <c r="L489" s="2">
        <v>0</v>
      </c>
      <c r="M489" s="2">
        <v>0</v>
      </c>
      <c r="N489" s="2">
        <v>-134088282</v>
      </c>
      <c r="P489" t="s">
        <v>25</v>
      </c>
      <c r="Q489" s="2">
        <v>0</v>
      </c>
      <c r="R489" s="2">
        <v>-17167328</v>
      </c>
      <c r="S489" s="2">
        <v>0</v>
      </c>
      <c r="T489" s="2">
        <v>0</v>
      </c>
      <c r="U489" s="2">
        <v>-17167328</v>
      </c>
      <c r="W489" t="s">
        <v>25</v>
      </c>
      <c r="X489" s="2">
        <v>0</v>
      </c>
      <c r="Y489" s="2">
        <v>-151255610</v>
      </c>
      <c r="Z489" s="2">
        <v>0</v>
      </c>
      <c r="AA489" s="2">
        <v>0</v>
      </c>
      <c r="AB489" s="2">
        <v>-151255610</v>
      </c>
      <c r="AD489" t="s">
        <v>25</v>
      </c>
      <c r="AE489" s="2">
        <v>0</v>
      </c>
      <c r="AF489" s="2">
        <v>-62511806</v>
      </c>
      <c r="AG489" s="2">
        <v>0</v>
      </c>
      <c r="AH489" s="2">
        <v>0</v>
      </c>
      <c r="AI489" s="2">
        <v>-62511806</v>
      </c>
      <c r="AK489" t="s">
        <v>25</v>
      </c>
      <c r="AL489" s="2">
        <v>0</v>
      </c>
      <c r="AM489" s="2">
        <v>-42186898</v>
      </c>
      <c r="AN489" s="2">
        <v>0</v>
      </c>
      <c r="AO489" s="2">
        <v>0</v>
      </c>
      <c r="AP489" s="2">
        <v>-42186898</v>
      </c>
    </row>
    <row r="490" spans="2:42" x14ac:dyDescent="0.35">
      <c r="B490" t="s">
        <v>26</v>
      </c>
      <c r="C490" s="2">
        <v>0</v>
      </c>
      <c r="D490" s="2">
        <v>-676442161</v>
      </c>
      <c r="E490" s="2">
        <v>0</v>
      </c>
      <c r="F490" s="2">
        <v>0</v>
      </c>
      <c r="G490" s="2">
        <v>-676442161</v>
      </c>
      <c r="I490" t="s">
        <v>26</v>
      </c>
      <c r="J490" s="2">
        <v>0</v>
      </c>
      <c r="K490" s="2">
        <v>-195443817</v>
      </c>
      <c r="L490" s="2">
        <v>0</v>
      </c>
      <c r="M490" s="2">
        <v>0</v>
      </c>
      <c r="N490" s="2">
        <v>-195443817</v>
      </c>
      <c r="P490" t="s">
        <v>26</v>
      </c>
      <c r="Q490" s="2">
        <v>0</v>
      </c>
      <c r="R490" s="2">
        <v>-168430771</v>
      </c>
      <c r="S490" s="2">
        <v>0</v>
      </c>
      <c r="T490" s="2">
        <v>0</v>
      </c>
      <c r="U490" s="2">
        <v>-168430771</v>
      </c>
      <c r="W490" t="s">
        <v>26</v>
      </c>
      <c r="X490" s="2">
        <v>0</v>
      </c>
      <c r="Y490" s="2">
        <v>-363874588</v>
      </c>
      <c r="Z490" s="2">
        <v>0</v>
      </c>
      <c r="AA490" s="2">
        <v>0</v>
      </c>
      <c r="AB490" s="2">
        <v>-363874588</v>
      </c>
      <c r="AD490" t="s">
        <v>26</v>
      </c>
      <c r="AE490" s="2">
        <v>0</v>
      </c>
      <c r="AF490" s="2">
        <v>-147553403</v>
      </c>
      <c r="AG490" s="2">
        <v>0</v>
      </c>
      <c r="AH490" s="2">
        <v>0</v>
      </c>
      <c r="AI490" s="2">
        <v>-147553403</v>
      </c>
      <c r="AK490" t="s">
        <v>26</v>
      </c>
      <c r="AL490" s="2">
        <v>0</v>
      </c>
      <c r="AM490" s="2">
        <v>-165014170</v>
      </c>
      <c r="AN490" s="2">
        <v>0</v>
      </c>
      <c r="AO490" s="2">
        <v>0</v>
      </c>
      <c r="AP490" s="2">
        <v>-165014170</v>
      </c>
    </row>
    <row r="491" spans="2:42" x14ac:dyDescent="0.35">
      <c r="B491" s="19" t="s">
        <v>105</v>
      </c>
      <c r="C491" s="20">
        <v>0</v>
      </c>
      <c r="D491" s="20">
        <v>1350333596</v>
      </c>
      <c r="E491" s="20">
        <v>0</v>
      </c>
      <c r="F491" s="20">
        <v>0</v>
      </c>
      <c r="G491" s="20">
        <v>1350333596</v>
      </c>
      <c r="I491" s="19" t="s">
        <v>105</v>
      </c>
      <c r="J491" s="20">
        <v>0</v>
      </c>
      <c r="K491" s="20">
        <v>366072593</v>
      </c>
      <c r="L491" s="20">
        <v>0</v>
      </c>
      <c r="M491" s="20">
        <v>0</v>
      </c>
      <c r="N491" s="20">
        <v>366072593</v>
      </c>
      <c r="P491" s="19" t="s">
        <v>105</v>
      </c>
      <c r="Q491" s="20">
        <v>0</v>
      </c>
      <c r="R491" s="20">
        <v>334803979</v>
      </c>
      <c r="S491" s="20">
        <v>0</v>
      </c>
      <c r="T491" s="20">
        <v>0</v>
      </c>
      <c r="U491" s="20">
        <v>334803979</v>
      </c>
      <c r="W491" s="19" t="s">
        <v>105</v>
      </c>
      <c r="X491" s="20">
        <v>0</v>
      </c>
      <c r="Y491" s="20">
        <v>700876572</v>
      </c>
      <c r="Z491" s="20">
        <v>0</v>
      </c>
      <c r="AA491" s="20">
        <v>0</v>
      </c>
      <c r="AB491" s="20">
        <v>700876572</v>
      </c>
      <c r="AD491" s="19" t="s">
        <v>105</v>
      </c>
      <c r="AE491" s="20">
        <v>0</v>
      </c>
      <c r="AF491" s="20">
        <v>330506931</v>
      </c>
      <c r="AG491" s="20">
        <v>0</v>
      </c>
      <c r="AH491" s="20">
        <v>0</v>
      </c>
      <c r="AI491" s="20">
        <v>330506931</v>
      </c>
      <c r="AK491" s="19" t="s">
        <v>159</v>
      </c>
      <c r="AL491" s="20">
        <v>0</v>
      </c>
      <c r="AM491" s="20">
        <v>318950093</v>
      </c>
      <c r="AN491" s="20">
        <v>0</v>
      </c>
      <c r="AO491" s="20">
        <v>0</v>
      </c>
      <c r="AP491" s="20">
        <v>318950093</v>
      </c>
    </row>
    <row r="492" spans="2:42" x14ac:dyDescent="0.35">
      <c r="C492" s="2"/>
      <c r="D492" s="2"/>
      <c r="E492" s="2"/>
      <c r="F492" s="2"/>
      <c r="G492" s="2"/>
      <c r="J492" s="2"/>
      <c r="K492" s="2"/>
      <c r="L492" s="2"/>
      <c r="M492" s="2"/>
      <c r="N492" s="2"/>
      <c r="Q492" s="2"/>
      <c r="R492" s="2"/>
      <c r="S492" s="2"/>
      <c r="T492" s="2"/>
      <c r="U492" s="2"/>
      <c r="X492" s="2"/>
      <c r="Y492" s="2"/>
      <c r="Z492" s="2"/>
      <c r="AA492" s="2"/>
      <c r="AB492" s="2"/>
      <c r="AE492" s="2"/>
      <c r="AF492" s="2"/>
      <c r="AG492" s="2"/>
      <c r="AH492" s="2"/>
      <c r="AI492" s="2"/>
      <c r="AL492" s="2"/>
      <c r="AM492" s="2"/>
      <c r="AN492" s="2"/>
      <c r="AO492" s="2"/>
      <c r="AP492" s="2"/>
    </row>
    <row r="493" spans="2:42" x14ac:dyDescent="0.35">
      <c r="C493" s="2"/>
      <c r="D493" s="2"/>
      <c r="E493" s="2"/>
      <c r="F493" s="2"/>
      <c r="G493" s="2"/>
      <c r="J493" s="2"/>
      <c r="K493" s="2"/>
      <c r="L493" s="2"/>
      <c r="M493" s="2"/>
      <c r="N493" s="2"/>
      <c r="Q493" s="2"/>
      <c r="R493" s="2"/>
      <c r="S493" s="2"/>
      <c r="T493" s="2"/>
      <c r="U493" s="2"/>
      <c r="X493" s="2"/>
      <c r="Y493" s="2"/>
      <c r="Z493" s="2"/>
      <c r="AA493" s="2"/>
      <c r="AB493" s="2"/>
      <c r="AE493" s="2"/>
      <c r="AF493" s="2"/>
      <c r="AG493" s="2"/>
      <c r="AH493" s="2"/>
      <c r="AI493" s="2"/>
      <c r="AL493" s="2"/>
      <c r="AM493" s="2"/>
      <c r="AN493" s="2"/>
      <c r="AO493" s="2"/>
      <c r="AP493" s="2"/>
    </row>
    <row r="494" spans="2:42" x14ac:dyDescent="0.35">
      <c r="B494" t="s">
        <v>27</v>
      </c>
      <c r="C494" s="2">
        <v>0</v>
      </c>
      <c r="D494" s="2">
        <v>-708639995</v>
      </c>
      <c r="E494" s="2">
        <v>0</v>
      </c>
      <c r="F494" s="2">
        <v>0</v>
      </c>
      <c r="G494" s="2">
        <v>-708639995</v>
      </c>
      <c r="I494" t="s">
        <v>27</v>
      </c>
      <c r="J494" s="2">
        <v>0</v>
      </c>
      <c r="K494" s="2">
        <v>-174254168</v>
      </c>
      <c r="L494" s="2">
        <v>0</v>
      </c>
      <c r="M494" s="2">
        <v>0</v>
      </c>
      <c r="N494" s="2">
        <v>-174254168</v>
      </c>
      <c r="P494" t="s">
        <v>27</v>
      </c>
      <c r="Q494" s="2">
        <v>0</v>
      </c>
      <c r="R494" s="2">
        <v>-163218680</v>
      </c>
      <c r="S494" s="2">
        <v>0</v>
      </c>
      <c r="T494" s="2">
        <v>0</v>
      </c>
      <c r="U494" s="2">
        <v>-163218680</v>
      </c>
      <c r="W494" t="s">
        <v>27</v>
      </c>
      <c r="X494" s="2">
        <v>0</v>
      </c>
      <c r="Y494" s="2">
        <v>-337472848</v>
      </c>
      <c r="Z494" s="2">
        <v>0</v>
      </c>
      <c r="AA494" s="2">
        <v>0</v>
      </c>
      <c r="AB494" s="2">
        <v>-337472848</v>
      </c>
      <c r="AD494" t="s">
        <v>27</v>
      </c>
      <c r="AE494" s="2">
        <v>0</v>
      </c>
      <c r="AF494" s="2">
        <v>-188263139</v>
      </c>
      <c r="AG494" s="2">
        <v>0</v>
      </c>
      <c r="AH494" s="2">
        <v>0</v>
      </c>
      <c r="AI494" s="2">
        <v>-188263139</v>
      </c>
      <c r="AK494" t="s">
        <v>27</v>
      </c>
      <c r="AL494" s="2">
        <v>0</v>
      </c>
      <c r="AM494" s="2">
        <v>-182904008</v>
      </c>
      <c r="AN494" s="2">
        <v>0</v>
      </c>
      <c r="AO494" s="2">
        <v>0</v>
      </c>
      <c r="AP494" s="2">
        <v>-182904008</v>
      </c>
    </row>
    <row r="495" spans="2:42" x14ac:dyDescent="0.35">
      <c r="B495" t="s">
        <v>28</v>
      </c>
      <c r="C495" s="2">
        <v>0</v>
      </c>
      <c r="D495" s="2">
        <v>-465015430</v>
      </c>
      <c r="E495" s="2">
        <v>0</v>
      </c>
      <c r="F495" s="2">
        <v>0</v>
      </c>
      <c r="G495" s="2">
        <v>-465015430</v>
      </c>
      <c r="I495" t="s">
        <v>28</v>
      </c>
      <c r="J495" s="2">
        <v>0</v>
      </c>
      <c r="K495" s="2">
        <v>-140529923</v>
      </c>
      <c r="L495" s="2">
        <v>0</v>
      </c>
      <c r="M495" s="2">
        <v>0</v>
      </c>
      <c r="N495" s="2">
        <v>-140529923</v>
      </c>
      <c r="P495" t="s">
        <v>28</v>
      </c>
      <c r="Q495" s="2">
        <v>0</v>
      </c>
      <c r="R495" s="2">
        <v>-94518827</v>
      </c>
      <c r="S495" s="2">
        <v>0</v>
      </c>
      <c r="T495" s="2">
        <v>0</v>
      </c>
      <c r="U495" s="2">
        <v>-94518827</v>
      </c>
      <c r="W495" t="s">
        <v>28</v>
      </c>
      <c r="X495" s="2">
        <v>0</v>
      </c>
      <c r="Y495" s="2">
        <v>-235048750</v>
      </c>
      <c r="Z495" s="2">
        <v>0</v>
      </c>
      <c r="AA495" s="2">
        <v>0</v>
      </c>
      <c r="AB495" s="2">
        <v>-235048750</v>
      </c>
      <c r="AD495" t="s">
        <v>28</v>
      </c>
      <c r="AE495" s="2">
        <v>0</v>
      </c>
      <c r="AF495" s="2">
        <v>-127154738</v>
      </c>
      <c r="AG495" s="2">
        <v>0</v>
      </c>
      <c r="AH495" s="2">
        <v>0</v>
      </c>
      <c r="AI495" s="2">
        <v>-127154738</v>
      </c>
      <c r="AK495" t="s">
        <v>28</v>
      </c>
      <c r="AL495" s="2">
        <v>0</v>
      </c>
      <c r="AM495" s="2">
        <v>-102811942</v>
      </c>
      <c r="AN495" s="2">
        <v>0</v>
      </c>
      <c r="AO495" s="2">
        <v>0</v>
      </c>
      <c r="AP495" s="2">
        <v>-102811942</v>
      </c>
    </row>
    <row r="496" spans="2:42" x14ac:dyDescent="0.35">
      <c r="B496" t="s">
        <v>29</v>
      </c>
      <c r="C496" s="2">
        <v>0</v>
      </c>
      <c r="D496" s="2">
        <v>11865681</v>
      </c>
      <c r="E496" s="2">
        <v>0</v>
      </c>
      <c r="F496" s="2">
        <v>0</v>
      </c>
      <c r="G496" s="2">
        <v>11865681</v>
      </c>
      <c r="I496" t="s">
        <v>29</v>
      </c>
      <c r="J496" s="2">
        <v>0</v>
      </c>
      <c r="K496" s="2">
        <v>2334988</v>
      </c>
      <c r="L496" s="2">
        <v>0</v>
      </c>
      <c r="M496" s="2">
        <v>0</v>
      </c>
      <c r="N496" s="2">
        <v>2334988</v>
      </c>
      <c r="P496" t="s">
        <v>29</v>
      </c>
      <c r="Q496" s="2">
        <v>0</v>
      </c>
      <c r="R496" s="2">
        <v>3029239</v>
      </c>
      <c r="S496" s="2">
        <v>0</v>
      </c>
      <c r="T496" s="2">
        <v>0</v>
      </c>
      <c r="U496" s="2">
        <v>3029239</v>
      </c>
      <c r="W496" t="s">
        <v>29</v>
      </c>
      <c r="X496" s="2">
        <v>0</v>
      </c>
      <c r="Y496" s="2">
        <v>5364227</v>
      </c>
      <c r="Z496" s="2">
        <v>0</v>
      </c>
      <c r="AA496" s="2">
        <v>0</v>
      </c>
      <c r="AB496" s="2">
        <v>5364227</v>
      </c>
      <c r="AD496" t="s">
        <v>29</v>
      </c>
      <c r="AE496" s="2">
        <v>0</v>
      </c>
      <c r="AF496" s="2">
        <v>3377304</v>
      </c>
      <c r="AG496" s="2">
        <v>0</v>
      </c>
      <c r="AH496" s="2">
        <v>0</v>
      </c>
      <c r="AI496" s="2">
        <v>3377304</v>
      </c>
      <c r="AK496" t="s">
        <v>29</v>
      </c>
      <c r="AL496" s="2">
        <v>0</v>
      </c>
      <c r="AM496" s="2">
        <v>3124150</v>
      </c>
      <c r="AN496" s="2">
        <v>0</v>
      </c>
      <c r="AO496" s="2">
        <v>0</v>
      </c>
      <c r="AP496" s="2">
        <v>3124150</v>
      </c>
    </row>
    <row r="497" spans="2:42" x14ac:dyDescent="0.35">
      <c r="B497" t="s">
        <v>30</v>
      </c>
      <c r="C497" s="2">
        <v>0</v>
      </c>
      <c r="D497" s="2">
        <v>-9176102</v>
      </c>
      <c r="E497" s="2">
        <v>0</v>
      </c>
      <c r="F497" s="2">
        <v>0</v>
      </c>
      <c r="G497" s="2">
        <v>-9176102</v>
      </c>
      <c r="I497" t="s">
        <v>30</v>
      </c>
      <c r="J497" s="2">
        <v>0</v>
      </c>
      <c r="K497" s="2">
        <v>-692268</v>
      </c>
      <c r="L497" s="2">
        <v>0</v>
      </c>
      <c r="M497" s="2">
        <v>0</v>
      </c>
      <c r="N497" s="2">
        <v>-692268</v>
      </c>
      <c r="P497" t="s">
        <v>30</v>
      </c>
      <c r="Q497" s="2">
        <v>0</v>
      </c>
      <c r="R497" s="2">
        <v>-10148300</v>
      </c>
      <c r="S497" s="2">
        <v>0</v>
      </c>
      <c r="T497" s="2">
        <v>0</v>
      </c>
      <c r="U497" s="2">
        <v>-10148300</v>
      </c>
      <c r="W497" t="s">
        <v>30</v>
      </c>
      <c r="X497" s="2">
        <v>0</v>
      </c>
      <c r="Y497" s="2">
        <v>-10840568</v>
      </c>
      <c r="Z497" s="2">
        <v>0</v>
      </c>
      <c r="AA497" s="2">
        <v>0</v>
      </c>
      <c r="AB497" s="2">
        <v>-10840568</v>
      </c>
      <c r="AD497" t="s">
        <v>30</v>
      </c>
      <c r="AE497" s="2">
        <v>0</v>
      </c>
      <c r="AF497" s="2">
        <v>2061619</v>
      </c>
      <c r="AG497" s="2">
        <v>0</v>
      </c>
      <c r="AH497" s="2">
        <v>0</v>
      </c>
      <c r="AI497" s="2">
        <v>2061619</v>
      </c>
      <c r="AK497" t="s">
        <v>30</v>
      </c>
      <c r="AL497" s="2">
        <v>0</v>
      </c>
      <c r="AM497" s="2">
        <v>-397153</v>
      </c>
      <c r="AN497" s="2">
        <v>0</v>
      </c>
      <c r="AO497" s="2">
        <v>0</v>
      </c>
      <c r="AP497" s="2">
        <v>-397153</v>
      </c>
    </row>
    <row r="498" spans="2:42" x14ac:dyDescent="0.35">
      <c r="B498" s="19" t="s">
        <v>93</v>
      </c>
      <c r="C498" s="20">
        <v>0</v>
      </c>
      <c r="D498" s="20">
        <v>-1170965846</v>
      </c>
      <c r="E498" s="20">
        <v>0</v>
      </c>
      <c r="F498" s="20">
        <v>0</v>
      </c>
      <c r="G498" s="20">
        <v>-1170965846</v>
      </c>
      <c r="I498" s="19" t="s">
        <v>93</v>
      </c>
      <c r="J498" s="20">
        <v>0</v>
      </c>
      <c r="K498" s="20">
        <v>-313141371</v>
      </c>
      <c r="L498" s="20">
        <v>0</v>
      </c>
      <c r="M498" s="20">
        <v>0</v>
      </c>
      <c r="N498" s="20">
        <v>-313141371</v>
      </c>
      <c r="P498" s="19" t="s">
        <v>93</v>
      </c>
      <c r="Q498" s="20">
        <v>0</v>
      </c>
      <c r="R498" s="20">
        <v>-264856568</v>
      </c>
      <c r="S498" s="20">
        <v>0</v>
      </c>
      <c r="T498" s="20">
        <v>0</v>
      </c>
      <c r="U498" s="20">
        <v>-264856568</v>
      </c>
      <c r="W498" s="19" t="s">
        <v>93</v>
      </c>
      <c r="X498" s="20">
        <v>0</v>
      </c>
      <c r="Y498" s="20">
        <v>-577997939</v>
      </c>
      <c r="Z498" s="20">
        <v>0</v>
      </c>
      <c r="AA498" s="20">
        <v>0</v>
      </c>
      <c r="AB498" s="20">
        <v>-577997939</v>
      </c>
      <c r="AD498" s="19" t="s">
        <v>93</v>
      </c>
      <c r="AE498" s="20">
        <v>0</v>
      </c>
      <c r="AF498" s="20">
        <v>-309978954</v>
      </c>
      <c r="AG498" s="20">
        <v>0</v>
      </c>
      <c r="AH498" s="20">
        <v>0</v>
      </c>
      <c r="AI498" s="20">
        <v>-309978954</v>
      </c>
      <c r="AK498" s="19" t="s">
        <v>93</v>
      </c>
      <c r="AL498" s="20">
        <v>0</v>
      </c>
      <c r="AM498" s="20">
        <v>-282988953</v>
      </c>
      <c r="AN498" s="20">
        <v>0</v>
      </c>
      <c r="AO498" s="20">
        <v>0</v>
      </c>
      <c r="AP498" s="20">
        <v>-282988953</v>
      </c>
    </row>
    <row r="499" spans="2:42" x14ac:dyDescent="0.35">
      <c r="C499" s="2"/>
      <c r="D499" s="2"/>
      <c r="E499" s="2"/>
      <c r="F499" s="2"/>
      <c r="G499" s="2"/>
      <c r="J499" s="2"/>
      <c r="K499" s="2"/>
      <c r="L499" s="2"/>
      <c r="M499" s="2"/>
      <c r="N499" s="2"/>
      <c r="Q499" s="2"/>
      <c r="R499" s="2"/>
      <c r="S499" s="2"/>
      <c r="T499" s="2"/>
      <c r="U499" s="2"/>
      <c r="X499" s="2"/>
      <c r="Y499" s="2"/>
      <c r="Z499" s="2"/>
      <c r="AA499" s="2"/>
      <c r="AB499" s="2"/>
      <c r="AE499" s="2"/>
      <c r="AF499" s="2"/>
      <c r="AG499" s="2"/>
      <c r="AH499" s="2"/>
      <c r="AI499" s="2"/>
      <c r="AL499" s="2"/>
      <c r="AM499" s="2"/>
      <c r="AN499" s="2"/>
      <c r="AO499" s="2"/>
      <c r="AP499" s="2"/>
    </row>
    <row r="500" spans="2:42" x14ac:dyDescent="0.35">
      <c r="C500" s="2"/>
      <c r="D500" s="2"/>
      <c r="E500" s="2"/>
      <c r="F500" s="2"/>
      <c r="G500" s="2"/>
      <c r="J500" s="2"/>
      <c r="K500" s="2"/>
      <c r="L500" s="2"/>
      <c r="M500" s="2"/>
      <c r="N500" s="2"/>
      <c r="Q500" s="2"/>
      <c r="R500" s="2"/>
      <c r="S500" s="2"/>
      <c r="T500" s="2"/>
      <c r="U500" s="2"/>
      <c r="X500" s="2"/>
      <c r="Y500" s="2"/>
      <c r="Z500" s="2"/>
      <c r="AA500" s="2"/>
      <c r="AB500" s="2"/>
      <c r="AE500" s="2"/>
      <c r="AF500" s="2"/>
      <c r="AG500" s="2"/>
      <c r="AH500" s="2"/>
      <c r="AI500" s="2"/>
      <c r="AL500" s="2"/>
      <c r="AM500" s="2"/>
      <c r="AN500" s="2"/>
      <c r="AO500" s="2"/>
      <c r="AP500" s="2"/>
    </row>
    <row r="501" spans="2:42" x14ac:dyDescent="0.35">
      <c r="B501" s="6" t="s">
        <v>92</v>
      </c>
      <c r="C501" s="2">
        <v>0</v>
      </c>
      <c r="D501" s="2">
        <v>217410017</v>
      </c>
      <c r="E501" s="2">
        <v>2346951.4500000002</v>
      </c>
      <c r="F501" s="2">
        <v>0</v>
      </c>
      <c r="G501" s="7">
        <v>219756968.44999999</v>
      </c>
      <c r="I501" s="6" t="s">
        <v>92</v>
      </c>
      <c r="J501" s="2">
        <v>0</v>
      </c>
      <c r="K501" s="2">
        <v>49707248</v>
      </c>
      <c r="L501" s="2">
        <v>796901.7</v>
      </c>
      <c r="M501" s="2">
        <v>0</v>
      </c>
      <c r="N501" s="7">
        <v>50504149.700000003</v>
      </c>
      <c r="P501" s="6" t="s">
        <v>92</v>
      </c>
      <c r="Q501" s="2">
        <v>0</v>
      </c>
      <c r="R501" s="2">
        <v>52805448</v>
      </c>
      <c r="S501" s="2">
        <v>1032756.1500000001</v>
      </c>
      <c r="T501" s="2">
        <v>0</v>
      </c>
      <c r="U501" s="7">
        <v>53838204.149999999</v>
      </c>
      <c r="W501" s="6" t="s">
        <v>92</v>
      </c>
      <c r="X501" s="2">
        <v>0</v>
      </c>
      <c r="Y501" s="2">
        <v>102512696</v>
      </c>
      <c r="Z501" s="2">
        <v>1829657.85</v>
      </c>
      <c r="AA501" s="2">
        <v>0</v>
      </c>
      <c r="AB501" s="7">
        <v>104342353.84999999</v>
      </c>
      <c r="AD501" s="6" t="s">
        <v>92</v>
      </c>
      <c r="AE501" s="2">
        <v>0</v>
      </c>
      <c r="AF501" s="2">
        <v>55923153</v>
      </c>
      <c r="AG501" s="2">
        <v>1937554.35</v>
      </c>
      <c r="AH501" s="2">
        <v>0</v>
      </c>
      <c r="AI501" s="7">
        <v>57860707.350000001</v>
      </c>
      <c r="AK501" s="16" t="s">
        <v>92</v>
      </c>
      <c r="AL501" s="23">
        <v>0</v>
      </c>
      <c r="AM501" s="23">
        <v>58974168</v>
      </c>
      <c r="AN501" s="23">
        <v>-1420260.75</v>
      </c>
      <c r="AO501" s="23">
        <v>0</v>
      </c>
      <c r="AP501" s="23">
        <v>57553907.249999993</v>
      </c>
    </row>
    <row r="502" spans="2:42" x14ac:dyDescent="0.35">
      <c r="B502" s="13"/>
      <c r="C502" s="163"/>
      <c r="D502" s="163"/>
      <c r="E502" s="163"/>
      <c r="F502" s="163"/>
      <c r="G502" s="163"/>
      <c r="I502" s="13"/>
      <c r="J502" s="163"/>
      <c r="K502" s="163"/>
      <c r="L502" s="163"/>
      <c r="M502" s="163"/>
      <c r="N502" s="163"/>
      <c r="P502" s="13"/>
      <c r="Q502" s="163"/>
      <c r="R502" s="163"/>
      <c r="S502" s="163"/>
      <c r="T502" s="163"/>
      <c r="U502" s="163"/>
      <c r="W502" s="13"/>
      <c r="X502" s="163"/>
      <c r="Y502" s="163"/>
      <c r="Z502" s="163"/>
      <c r="AA502" s="163"/>
      <c r="AB502" s="163"/>
      <c r="AD502" s="13"/>
      <c r="AE502" s="163"/>
      <c r="AF502" s="163"/>
      <c r="AG502" s="163"/>
      <c r="AH502" s="163"/>
      <c r="AI502" s="163"/>
      <c r="AL502" s="2"/>
      <c r="AM502" s="2"/>
      <c r="AN502" s="2"/>
      <c r="AO502" s="2"/>
      <c r="AP502" s="2"/>
    </row>
    <row r="503" spans="2:42" x14ac:dyDescent="0.35">
      <c r="C503" s="2"/>
      <c r="D503" s="2"/>
      <c r="E503" s="2"/>
      <c r="F503" s="2"/>
      <c r="G503" s="2"/>
      <c r="J503" s="2"/>
      <c r="K503" s="2"/>
      <c r="L503" s="2"/>
      <c r="M503" s="2"/>
      <c r="N503" s="2"/>
      <c r="Q503" s="2"/>
      <c r="R503" s="2"/>
      <c r="S503" s="2"/>
      <c r="T503" s="2"/>
      <c r="U503" s="2"/>
      <c r="X503" s="2"/>
      <c r="Y503" s="2"/>
      <c r="Z503" s="2"/>
      <c r="AA503" s="2"/>
      <c r="AB503" s="2"/>
      <c r="AE503" s="2"/>
      <c r="AF503" s="2"/>
      <c r="AG503" s="2"/>
      <c r="AH503" s="2"/>
      <c r="AI503" s="2"/>
    </row>
    <row r="504" spans="2:42" x14ac:dyDescent="0.35">
      <c r="C504" s="2"/>
      <c r="D504" s="2"/>
      <c r="E504" s="2"/>
      <c r="F504" s="2"/>
      <c r="G504" s="2"/>
      <c r="J504" s="2"/>
      <c r="K504" s="2"/>
      <c r="L504" s="2"/>
      <c r="M504" s="2"/>
      <c r="N504" s="2"/>
      <c r="Q504" s="2"/>
      <c r="R504" s="2"/>
      <c r="S504" s="2"/>
      <c r="T504" s="2"/>
      <c r="U504" s="2"/>
      <c r="X504" s="2"/>
      <c r="Y504" s="2"/>
      <c r="Z504" s="2"/>
      <c r="AA504" s="2"/>
      <c r="AB504" s="2"/>
      <c r="AE504" s="2"/>
      <c r="AF504" s="2"/>
      <c r="AG504" s="2"/>
      <c r="AH504" s="2"/>
      <c r="AI504" s="2"/>
    </row>
    <row r="505" spans="2:42" x14ac:dyDescent="0.35">
      <c r="B505" t="s">
        <v>31</v>
      </c>
      <c r="C505" s="2">
        <v>0</v>
      </c>
      <c r="D505" s="2">
        <v>8687708</v>
      </c>
      <c r="E505" s="2">
        <v>128055796.17</v>
      </c>
      <c r="F505" s="2">
        <v>0</v>
      </c>
      <c r="G505" s="2">
        <v>136743504.17000002</v>
      </c>
      <c r="I505" t="s">
        <v>31</v>
      </c>
      <c r="J505" s="2">
        <v>0</v>
      </c>
      <c r="K505" s="2">
        <v>175780</v>
      </c>
      <c r="L505" s="2">
        <v>26697450.239999995</v>
      </c>
      <c r="M505" s="2">
        <v>0</v>
      </c>
      <c r="N505" s="2">
        <v>26873230.239999995</v>
      </c>
      <c r="P505" t="s">
        <v>31</v>
      </c>
      <c r="Q505" s="2">
        <v>0</v>
      </c>
      <c r="R505" s="2">
        <v>202214</v>
      </c>
      <c r="S505" s="2">
        <v>26912109.859999992</v>
      </c>
      <c r="T505" s="2">
        <v>0</v>
      </c>
      <c r="U505" s="2">
        <v>27114323.859999992</v>
      </c>
      <c r="W505" t="s">
        <v>31</v>
      </c>
      <c r="X505" s="2">
        <v>0</v>
      </c>
      <c r="Y505" s="2">
        <v>377994</v>
      </c>
      <c r="Z505" s="2">
        <v>53609560.099999987</v>
      </c>
      <c r="AA505" s="2">
        <v>0</v>
      </c>
      <c r="AB505" s="2">
        <v>53987554.099999987</v>
      </c>
      <c r="AD505" t="s">
        <v>31</v>
      </c>
      <c r="AE505" s="2">
        <v>0</v>
      </c>
      <c r="AF505" s="2">
        <v>3143362</v>
      </c>
      <c r="AG505" s="2">
        <v>32130087.57</v>
      </c>
      <c r="AH505" s="2">
        <v>0</v>
      </c>
      <c r="AI505" s="2">
        <v>35273449.57</v>
      </c>
      <c r="AK505" t="s">
        <v>31</v>
      </c>
      <c r="AL505" s="2">
        <v>0</v>
      </c>
      <c r="AM505" s="2">
        <v>5166352</v>
      </c>
      <c r="AN505" s="2">
        <v>42316148.500000022</v>
      </c>
      <c r="AO505" s="2">
        <v>0</v>
      </c>
      <c r="AP505" s="2">
        <v>47482500.500000022</v>
      </c>
    </row>
    <row r="506" spans="2:42" x14ac:dyDescent="0.35">
      <c r="B506" t="s">
        <v>32</v>
      </c>
      <c r="C506" s="2">
        <v>0</v>
      </c>
      <c r="D506" s="2">
        <v>0</v>
      </c>
      <c r="E506" s="2">
        <v>-58072037.780000001</v>
      </c>
      <c r="F506" s="2">
        <v>0</v>
      </c>
      <c r="G506" s="2">
        <v>-58072037.780000001</v>
      </c>
      <c r="I506" t="s">
        <v>32</v>
      </c>
      <c r="J506" s="2">
        <v>0</v>
      </c>
      <c r="K506" s="2">
        <v>0</v>
      </c>
      <c r="L506" s="2">
        <v>-10025804.930000002</v>
      </c>
      <c r="M506" s="2">
        <v>0</v>
      </c>
      <c r="N506" s="2">
        <v>-10025804.930000002</v>
      </c>
      <c r="P506" t="s">
        <v>32</v>
      </c>
      <c r="Q506" s="2">
        <v>0</v>
      </c>
      <c r="R506" s="2">
        <v>0</v>
      </c>
      <c r="S506" s="2">
        <v>-10046916.109999998</v>
      </c>
      <c r="T506" s="2">
        <v>0</v>
      </c>
      <c r="U506" s="2">
        <v>-10046916.109999998</v>
      </c>
      <c r="W506" t="s">
        <v>32</v>
      </c>
      <c r="X506" s="2">
        <v>0</v>
      </c>
      <c r="Y506" s="2">
        <v>0</v>
      </c>
      <c r="Z506" s="2">
        <v>-20072721.039999999</v>
      </c>
      <c r="AA506" s="2">
        <v>0</v>
      </c>
      <c r="AB506" s="2">
        <v>-20072721.039999999</v>
      </c>
      <c r="AD506" t="s">
        <v>32</v>
      </c>
      <c r="AE506" s="2">
        <v>0</v>
      </c>
      <c r="AF506" s="2">
        <v>0</v>
      </c>
      <c r="AG506" s="2">
        <v>-11913317.98</v>
      </c>
      <c r="AH506" s="2">
        <v>0</v>
      </c>
      <c r="AI506" s="2">
        <v>-11913317.98</v>
      </c>
      <c r="AK506" t="s">
        <v>32</v>
      </c>
      <c r="AL506" s="2">
        <v>0</v>
      </c>
      <c r="AM506" s="2">
        <v>0</v>
      </c>
      <c r="AN506" s="2">
        <v>-26085998.760000002</v>
      </c>
      <c r="AO506" s="2">
        <v>0</v>
      </c>
      <c r="AP506" s="2">
        <v>-26085998.760000002</v>
      </c>
    </row>
    <row r="507" spans="2:42" x14ac:dyDescent="0.35">
      <c r="B507" s="19" t="s">
        <v>33</v>
      </c>
      <c r="C507" s="20">
        <v>0</v>
      </c>
      <c r="D507" s="20">
        <v>8687708</v>
      </c>
      <c r="E507" s="20">
        <v>69983758.390000001</v>
      </c>
      <c r="F507" s="20">
        <v>0</v>
      </c>
      <c r="G507" s="20">
        <v>78671466.390000015</v>
      </c>
      <c r="I507" s="19" t="s">
        <v>33</v>
      </c>
      <c r="J507" s="20">
        <v>0</v>
      </c>
      <c r="K507" s="20">
        <v>175780</v>
      </c>
      <c r="L507" s="20">
        <v>16671645.309999993</v>
      </c>
      <c r="M507" s="20">
        <v>0</v>
      </c>
      <c r="N507" s="20">
        <v>16847425.309999995</v>
      </c>
      <c r="P507" s="19" t="s">
        <v>33</v>
      </c>
      <c r="Q507" s="20">
        <v>0</v>
      </c>
      <c r="R507" s="20">
        <v>202214</v>
      </c>
      <c r="S507" s="20">
        <v>16865193.749999993</v>
      </c>
      <c r="T507" s="20">
        <v>0</v>
      </c>
      <c r="U507" s="20">
        <v>17067407.749999993</v>
      </c>
      <c r="W507" s="19" t="s">
        <v>33</v>
      </c>
      <c r="X507" s="20">
        <v>0</v>
      </c>
      <c r="Y507" s="20">
        <v>377994</v>
      </c>
      <c r="Z507" s="20">
        <v>33536839.059999987</v>
      </c>
      <c r="AA507" s="20">
        <v>0</v>
      </c>
      <c r="AB507" s="20">
        <v>33914833.059999987</v>
      </c>
      <c r="AD507" s="19" t="s">
        <v>33</v>
      </c>
      <c r="AE507" s="20">
        <v>0</v>
      </c>
      <c r="AF507" s="20">
        <v>3143362</v>
      </c>
      <c r="AG507" s="20">
        <v>20216769.59</v>
      </c>
      <c r="AH507" s="20">
        <v>0</v>
      </c>
      <c r="AI507" s="20">
        <v>23360131.59</v>
      </c>
      <c r="AK507" s="25" t="s">
        <v>33</v>
      </c>
      <c r="AL507" s="20">
        <v>0</v>
      </c>
      <c r="AM507" s="20">
        <v>5166352</v>
      </c>
      <c r="AN507" s="20">
        <v>16230149.740000013</v>
      </c>
      <c r="AO507" s="20">
        <v>0</v>
      </c>
      <c r="AP507" s="20">
        <v>21396501.740000028</v>
      </c>
    </row>
    <row r="508" spans="2:42" x14ac:dyDescent="0.35">
      <c r="C508" s="2"/>
      <c r="D508" s="2"/>
      <c r="E508" s="2"/>
      <c r="F508" s="2"/>
      <c r="G508" s="2"/>
      <c r="J508" s="2"/>
      <c r="K508" s="2"/>
      <c r="L508" s="2"/>
      <c r="M508" s="2"/>
      <c r="N508" s="2"/>
      <c r="Q508" s="2"/>
      <c r="R508" s="2"/>
      <c r="S508" s="2"/>
      <c r="T508" s="2"/>
      <c r="U508" s="2"/>
      <c r="X508" s="2"/>
      <c r="Y508" s="2"/>
      <c r="Z508" s="2"/>
      <c r="AA508" s="2"/>
      <c r="AB508" s="2"/>
      <c r="AE508" s="2"/>
      <c r="AF508" s="2"/>
      <c r="AG508" s="2"/>
      <c r="AH508" s="2"/>
      <c r="AI508" s="2"/>
      <c r="AL508" s="2"/>
      <c r="AM508" s="2"/>
      <c r="AN508" s="2"/>
      <c r="AO508" s="2"/>
      <c r="AP508" s="2"/>
    </row>
    <row r="509" spans="2:42" x14ac:dyDescent="0.35">
      <c r="C509" s="2"/>
      <c r="D509" s="2"/>
      <c r="E509" s="2"/>
      <c r="F509" s="2"/>
      <c r="G509" s="2"/>
      <c r="J509" s="2"/>
      <c r="K509" s="2"/>
      <c r="L509" s="2"/>
      <c r="M509" s="2"/>
      <c r="N509" s="2"/>
      <c r="Q509" s="2"/>
      <c r="R509" s="2"/>
      <c r="S509" s="2"/>
      <c r="T509" s="2"/>
      <c r="U509" s="2"/>
      <c r="X509" s="2"/>
      <c r="Y509" s="2"/>
      <c r="Z509" s="2"/>
      <c r="AA509" s="2"/>
      <c r="AB509" s="2"/>
      <c r="AE509" s="2"/>
      <c r="AF509" s="2"/>
      <c r="AG509" s="2"/>
      <c r="AH509" s="2"/>
      <c r="AI509" s="2"/>
      <c r="AL509" s="2"/>
      <c r="AM509" s="2"/>
      <c r="AN509" s="2"/>
      <c r="AO509" s="2"/>
      <c r="AP509" s="2"/>
    </row>
    <row r="510" spans="2:42" x14ac:dyDescent="0.35">
      <c r="B510" t="s">
        <v>35</v>
      </c>
      <c r="C510" s="2">
        <v>32676765.540000003</v>
      </c>
      <c r="D510" s="2">
        <v>771854</v>
      </c>
      <c r="E510" s="2">
        <v>0</v>
      </c>
      <c r="F510" s="2">
        <v>20492055.599999998</v>
      </c>
      <c r="G510" s="2">
        <v>53940675.140000001</v>
      </c>
      <c r="I510" t="s">
        <v>35</v>
      </c>
      <c r="J510" s="2">
        <v>5898333.1200000001</v>
      </c>
      <c r="K510" s="2">
        <v>335889</v>
      </c>
      <c r="L510" s="2">
        <v>0</v>
      </c>
      <c r="M510" s="2">
        <v>3312018.43</v>
      </c>
      <c r="N510" s="2">
        <v>9546240.5500000007</v>
      </c>
      <c r="P510" t="s">
        <v>35</v>
      </c>
      <c r="Q510" s="2">
        <v>5448092.1899999985</v>
      </c>
      <c r="R510" s="2">
        <v>358360</v>
      </c>
      <c r="S510" s="2">
        <v>0</v>
      </c>
      <c r="T510" s="2">
        <v>5030750.59</v>
      </c>
      <c r="U510" s="2">
        <v>10837202.779999997</v>
      </c>
      <c r="W510" t="s">
        <v>35</v>
      </c>
      <c r="X510" s="2">
        <v>11346425.309999999</v>
      </c>
      <c r="Y510" s="2">
        <v>694249</v>
      </c>
      <c r="Z510" s="2">
        <v>0</v>
      </c>
      <c r="AA510" s="2">
        <v>8342769.0200000005</v>
      </c>
      <c r="AB510" s="2">
        <v>20383443.329999998</v>
      </c>
      <c r="AD510" t="s">
        <v>35</v>
      </c>
      <c r="AE510" s="2">
        <v>6181278.8500000015</v>
      </c>
      <c r="AF510" s="2">
        <v>450783</v>
      </c>
      <c r="AG510" s="2">
        <v>0</v>
      </c>
      <c r="AH510" s="2">
        <v>5622585.330000001</v>
      </c>
      <c r="AI510" s="2">
        <v>12254647.180000003</v>
      </c>
      <c r="AK510" t="s">
        <v>35</v>
      </c>
      <c r="AL510" s="2">
        <v>15149061.380000003</v>
      </c>
      <c r="AM510" s="2">
        <v>-373178</v>
      </c>
      <c r="AN510" s="2">
        <v>0</v>
      </c>
      <c r="AO510" s="2">
        <v>6526701.2499999972</v>
      </c>
      <c r="AP510" s="2">
        <v>21302584.629999999</v>
      </c>
    </row>
    <row r="511" spans="2:42" x14ac:dyDescent="0.35">
      <c r="B511" t="s">
        <v>36</v>
      </c>
      <c r="C511" s="2">
        <v>-41489796.039999999</v>
      </c>
      <c r="D511" s="2">
        <v>0</v>
      </c>
      <c r="E511" s="2">
        <v>0</v>
      </c>
      <c r="F511" s="2">
        <v>-6152258.5500000007</v>
      </c>
      <c r="G511" s="2">
        <v>-47642054.590000004</v>
      </c>
      <c r="I511" t="s">
        <v>36</v>
      </c>
      <c r="J511" s="2">
        <v>-9394925.9699999988</v>
      </c>
      <c r="K511" s="2">
        <v>0</v>
      </c>
      <c r="L511" s="2">
        <v>0</v>
      </c>
      <c r="M511" s="2">
        <v>-1275921.8199999998</v>
      </c>
      <c r="N511" s="2">
        <v>-10670847.789999999</v>
      </c>
      <c r="P511" t="s">
        <v>36</v>
      </c>
      <c r="Q511" s="2">
        <v>-10059831.290000003</v>
      </c>
      <c r="R511" s="2">
        <v>0</v>
      </c>
      <c r="S511" s="2">
        <v>0</v>
      </c>
      <c r="T511" s="2">
        <v>-1643924.2600000002</v>
      </c>
      <c r="U511" s="2">
        <v>-11703755.550000003</v>
      </c>
      <c r="W511" t="s">
        <v>36</v>
      </c>
      <c r="X511" s="2">
        <v>-19454757.260000002</v>
      </c>
      <c r="Y511" s="2">
        <v>0</v>
      </c>
      <c r="Z511" s="2">
        <v>0</v>
      </c>
      <c r="AA511" s="2">
        <v>-2919846.08</v>
      </c>
      <c r="AB511" s="2">
        <v>-22374603.340000004</v>
      </c>
      <c r="AD511" t="s">
        <v>36</v>
      </c>
      <c r="AE511" s="2">
        <v>-10129145.109999999</v>
      </c>
      <c r="AF511" s="2">
        <v>0</v>
      </c>
      <c r="AG511" s="2">
        <v>0</v>
      </c>
      <c r="AH511" s="2">
        <v>-1526094.2700000005</v>
      </c>
      <c r="AI511" s="2">
        <v>-11655239.379999999</v>
      </c>
      <c r="AK511" t="s">
        <v>36</v>
      </c>
      <c r="AL511" s="2">
        <v>-11905893.669999998</v>
      </c>
      <c r="AM511" s="2">
        <v>0</v>
      </c>
      <c r="AN511" s="2">
        <v>0</v>
      </c>
      <c r="AO511" s="2">
        <v>-1706318.2000000002</v>
      </c>
      <c r="AP511" s="2">
        <v>-13612211.870000001</v>
      </c>
    </row>
    <row r="512" spans="2:42" x14ac:dyDescent="0.35">
      <c r="B512" s="19" t="s">
        <v>37</v>
      </c>
      <c r="C512" s="20">
        <v>-8813030.4999999963</v>
      </c>
      <c r="D512" s="20">
        <v>771854</v>
      </c>
      <c r="E512" s="20">
        <v>0</v>
      </c>
      <c r="F512" s="20">
        <v>14339797.049999997</v>
      </c>
      <c r="G512" s="20">
        <v>6298620.549999997</v>
      </c>
      <c r="I512" s="19" t="s">
        <v>37</v>
      </c>
      <c r="J512" s="20">
        <v>-3496592.8499999987</v>
      </c>
      <c r="K512" s="20">
        <v>335889</v>
      </c>
      <c r="L512" s="20">
        <v>0</v>
      </c>
      <c r="M512" s="20">
        <v>2036096.6100000003</v>
      </c>
      <c r="N512" s="20">
        <v>-1124607.2399999984</v>
      </c>
      <c r="P512" s="19" t="s">
        <v>37</v>
      </c>
      <c r="Q512" s="20">
        <v>-4611739.1000000043</v>
      </c>
      <c r="R512" s="20">
        <v>358360</v>
      </c>
      <c r="S512" s="20">
        <v>0</v>
      </c>
      <c r="T512" s="20">
        <v>3386826.3299999996</v>
      </c>
      <c r="U512" s="20">
        <v>-866552.77000000514</v>
      </c>
      <c r="W512" s="19" t="s">
        <v>37</v>
      </c>
      <c r="X512" s="20">
        <v>-8108331.950000003</v>
      </c>
      <c r="Y512" s="20">
        <v>694249</v>
      </c>
      <c r="Z512" s="20">
        <v>0</v>
      </c>
      <c r="AA512" s="20">
        <v>5422922.9400000004</v>
      </c>
      <c r="AB512" s="20">
        <v>-1991160.0100000054</v>
      </c>
      <c r="AD512" s="19" t="s">
        <v>37</v>
      </c>
      <c r="AE512" s="20">
        <v>-3947866.2599999979</v>
      </c>
      <c r="AF512" s="20">
        <v>450783</v>
      </c>
      <c r="AG512" s="20">
        <v>0</v>
      </c>
      <c r="AH512" s="20">
        <v>4096491.0600000005</v>
      </c>
      <c r="AI512" s="20">
        <v>599407.80000000447</v>
      </c>
      <c r="AK512" s="25" t="s">
        <v>37</v>
      </c>
      <c r="AL512" s="20">
        <v>3243167.7100000046</v>
      </c>
      <c r="AM512" s="20">
        <v>-373178</v>
      </c>
      <c r="AN512" s="20">
        <v>0</v>
      </c>
      <c r="AO512" s="20">
        <v>4820383.0499999952</v>
      </c>
      <c r="AP512" s="20">
        <v>7690372.7599999979</v>
      </c>
    </row>
    <row r="513" spans="2:42" x14ac:dyDescent="0.35">
      <c r="C513" s="2"/>
      <c r="D513" s="2"/>
      <c r="E513" s="2"/>
      <c r="F513" s="2"/>
      <c r="G513" s="2"/>
      <c r="J513" s="2"/>
      <c r="K513" s="2"/>
      <c r="L513" s="2"/>
      <c r="M513" s="2"/>
      <c r="N513" s="2"/>
      <c r="Q513" s="2"/>
      <c r="R513" s="2"/>
      <c r="S513" s="2"/>
      <c r="T513" s="2"/>
      <c r="U513" s="2"/>
      <c r="X513" s="2"/>
      <c r="Y513" s="2"/>
      <c r="Z513" s="2"/>
      <c r="AA513" s="2"/>
      <c r="AB513" s="2"/>
      <c r="AE513" s="2"/>
      <c r="AF513" s="2"/>
      <c r="AG513" s="2"/>
      <c r="AH513" s="2"/>
      <c r="AI513" s="2"/>
      <c r="AL513" s="2"/>
      <c r="AM513" s="2"/>
      <c r="AN513" s="2"/>
      <c r="AO513" s="2"/>
      <c r="AP513" s="2"/>
    </row>
    <row r="514" spans="2:42" x14ac:dyDescent="0.35">
      <c r="B514" t="s">
        <v>220</v>
      </c>
      <c r="C514" s="2">
        <v>0</v>
      </c>
      <c r="D514" s="2">
        <v>0</v>
      </c>
      <c r="E514" s="2">
        <v>0</v>
      </c>
      <c r="F514" s="2">
        <v>0</v>
      </c>
      <c r="G514" s="2">
        <v>0</v>
      </c>
      <c r="I514" t="s">
        <v>220</v>
      </c>
      <c r="J514" s="2">
        <v>0</v>
      </c>
      <c r="K514" s="2">
        <v>0</v>
      </c>
      <c r="L514" s="2">
        <v>0</v>
      </c>
      <c r="M514" s="2">
        <v>0</v>
      </c>
      <c r="N514" s="2">
        <v>0</v>
      </c>
      <c r="P514" t="s">
        <v>220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W514" t="s">
        <v>220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D514" t="s">
        <v>220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K514" t="s">
        <v>220</v>
      </c>
      <c r="AL514" s="2">
        <v>0</v>
      </c>
      <c r="AM514" s="2">
        <v>0</v>
      </c>
      <c r="AN514" s="2">
        <v>0</v>
      </c>
      <c r="AO514" s="2">
        <v>0</v>
      </c>
      <c r="AP514" s="2">
        <v>0</v>
      </c>
    </row>
    <row r="515" spans="2:42" x14ac:dyDescent="0.35">
      <c r="B515" t="s">
        <v>38</v>
      </c>
      <c r="C515" s="2">
        <v>-112228504.81</v>
      </c>
      <c r="D515" s="2">
        <v>-16004870</v>
      </c>
      <c r="E515" s="2">
        <v>-2128155.48</v>
      </c>
      <c r="F515" s="2">
        <v>-2347166.84</v>
      </c>
      <c r="G515" s="2">
        <v>-132708697.13000001</v>
      </c>
      <c r="I515" t="s">
        <v>38</v>
      </c>
      <c r="J515" s="2">
        <v>-26968825.890000001</v>
      </c>
      <c r="K515" s="2">
        <v>-3474265</v>
      </c>
      <c r="L515" s="2">
        <v>-518670.4</v>
      </c>
      <c r="M515" s="2">
        <v>-604273.28</v>
      </c>
      <c r="N515" s="2">
        <v>-31566034.57</v>
      </c>
      <c r="P515" t="s">
        <v>38</v>
      </c>
      <c r="Q515" s="2">
        <v>-27071755.200000025</v>
      </c>
      <c r="R515" s="2">
        <v>-3641338</v>
      </c>
      <c r="S515" s="2">
        <v>-519683.20000000007</v>
      </c>
      <c r="T515" s="2">
        <v>-604273.29</v>
      </c>
      <c r="U515" s="2">
        <v>-31837049.690000024</v>
      </c>
      <c r="W515" t="s">
        <v>38</v>
      </c>
      <c r="X515" s="2">
        <v>-54040581.090000026</v>
      </c>
      <c r="Y515" s="2">
        <v>-7115603</v>
      </c>
      <c r="Z515" s="2">
        <v>-1038353.6000000001</v>
      </c>
      <c r="AA515" s="2">
        <v>-1208546.57</v>
      </c>
      <c r="AB515" s="2">
        <v>-63403084.260000028</v>
      </c>
      <c r="AD515" t="s">
        <v>38</v>
      </c>
      <c r="AE515" s="2">
        <v>-28432331.788502492</v>
      </c>
      <c r="AF515" s="2">
        <v>-4034153</v>
      </c>
      <c r="AG515" s="2">
        <v>-539755.81999999983</v>
      </c>
      <c r="AH515" s="2">
        <v>-613143.52</v>
      </c>
      <c r="AI515" s="2">
        <v>-33619384.128502496</v>
      </c>
      <c r="AK515" t="s">
        <v>38</v>
      </c>
      <c r="AL515" s="2">
        <v>-29755591.931497484</v>
      </c>
      <c r="AM515" s="2">
        <v>-4855114</v>
      </c>
      <c r="AN515" s="2">
        <v>-550046.06000000006</v>
      </c>
      <c r="AO515" s="2">
        <v>-525476.74999999977</v>
      </c>
      <c r="AP515" s="2">
        <v>-35686228.741497479</v>
      </c>
    </row>
    <row r="516" spans="2:42" x14ac:dyDescent="0.35">
      <c r="B516" t="s">
        <v>81</v>
      </c>
      <c r="C516" s="2">
        <v>-687321467.38618422</v>
      </c>
      <c r="D516" s="2">
        <v>-102019677</v>
      </c>
      <c r="E516" s="2">
        <v>-27140754.670000002</v>
      </c>
      <c r="F516" s="2">
        <v>-19892834.870000001</v>
      </c>
      <c r="G516" s="2">
        <v>-836374733.92618418</v>
      </c>
      <c r="I516" t="s">
        <v>81</v>
      </c>
      <c r="J516" s="2">
        <v>-166745859.01999989</v>
      </c>
      <c r="K516" s="2">
        <v>-28575084</v>
      </c>
      <c r="L516" s="2">
        <v>-6566162.5800000001</v>
      </c>
      <c r="M516" s="2">
        <v>-7911233.0799999991</v>
      </c>
      <c r="N516" s="2">
        <v>-209798338.67999992</v>
      </c>
      <c r="P516" t="s">
        <v>81</v>
      </c>
      <c r="Q516" s="2">
        <v>-165130257.28000024</v>
      </c>
      <c r="R516" s="2">
        <v>-23101055</v>
      </c>
      <c r="S516" s="2">
        <v>-6687219.6899999995</v>
      </c>
      <c r="T516" s="2">
        <v>-4165385.3900000034</v>
      </c>
      <c r="U516" s="2">
        <v>-199083917.36000025</v>
      </c>
      <c r="W516" t="s">
        <v>81</v>
      </c>
      <c r="X516" s="2">
        <v>-331876116.30000013</v>
      </c>
      <c r="Y516" s="2">
        <v>-51676139</v>
      </c>
      <c r="Z516" s="2">
        <v>-13253382.27</v>
      </c>
      <c r="AA516" s="2">
        <v>-12076618.470000003</v>
      </c>
      <c r="AB516" s="2">
        <v>-408882256.04000014</v>
      </c>
      <c r="AD516" t="s">
        <v>81</v>
      </c>
      <c r="AE516" s="2">
        <v>-170656661.16389793</v>
      </c>
      <c r="AF516" s="2">
        <v>-25657240</v>
      </c>
      <c r="AG516" s="2">
        <v>-6777838.1600000001</v>
      </c>
      <c r="AH516" s="2">
        <v>-3870375.3299999982</v>
      </c>
      <c r="AI516" s="2">
        <v>-206962114.65389794</v>
      </c>
      <c r="AK516" t="s">
        <v>81</v>
      </c>
      <c r="AL516" s="2">
        <v>-184788689.92228615</v>
      </c>
      <c r="AM516" s="2">
        <v>-24686298</v>
      </c>
      <c r="AN516" s="2">
        <v>-7109534.2400000021</v>
      </c>
      <c r="AO516" s="2">
        <v>-3945841.0700000003</v>
      </c>
      <c r="AP516" s="2">
        <v>-220530363.2322861</v>
      </c>
    </row>
    <row r="517" spans="2:42" x14ac:dyDescent="0.35">
      <c r="B517" t="s">
        <v>39</v>
      </c>
      <c r="C517" s="2">
        <v>-149675978.35226637</v>
      </c>
      <c r="D517" s="2">
        <v>-47024033</v>
      </c>
      <c r="E517" s="2">
        <v>-6666831.8700000001</v>
      </c>
      <c r="F517" s="2">
        <v>-8244694.178860059</v>
      </c>
      <c r="G517" s="2">
        <v>-211611537.40112644</v>
      </c>
      <c r="I517" t="s">
        <v>39</v>
      </c>
      <c r="J517" s="2">
        <v>-37400922.950000025</v>
      </c>
      <c r="K517" s="2">
        <v>-9368840</v>
      </c>
      <c r="L517" s="2">
        <v>-2144355.5099999998</v>
      </c>
      <c r="M517" s="2">
        <v>-1817001.94</v>
      </c>
      <c r="N517" s="2">
        <v>-50731120.400000021</v>
      </c>
      <c r="P517" t="s">
        <v>39</v>
      </c>
      <c r="Q517" s="2">
        <v>-39066102.649999999</v>
      </c>
      <c r="R517" s="2">
        <v>-9940582</v>
      </c>
      <c r="S517" s="2">
        <v>-1006653.330000001</v>
      </c>
      <c r="T517" s="2">
        <v>-1953793.4900000002</v>
      </c>
      <c r="U517" s="2">
        <v>-51967131.469999999</v>
      </c>
      <c r="W517" t="s">
        <v>39</v>
      </c>
      <c r="X517" s="2">
        <v>-76467025.600000024</v>
      </c>
      <c r="Y517" s="2">
        <v>-19309422</v>
      </c>
      <c r="Z517" s="2">
        <v>-3151008.8400000008</v>
      </c>
      <c r="AA517" s="2">
        <v>-3770795.43</v>
      </c>
      <c r="AB517" s="2">
        <v>-102698251.87000003</v>
      </c>
      <c r="AD517" t="s">
        <v>39</v>
      </c>
      <c r="AE517" s="2">
        <v>-38745108.675014824</v>
      </c>
      <c r="AF517" s="2">
        <v>-10690601</v>
      </c>
      <c r="AG517" s="2">
        <v>-1599402.79</v>
      </c>
      <c r="AH517" s="2">
        <v>-1983138.0400000005</v>
      </c>
      <c r="AI517" s="2">
        <v>-53018250.505014822</v>
      </c>
      <c r="AK517" t="s">
        <v>39</v>
      </c>
      <c r="AL517" s="2">
        <v>-34463844.077251524</v>
      </c>
      <c r="AM517" s="2">
        <v>-17024010</v>
      </c>
      <c r="AN517" s="2">
        <v>-1916420.2399999993</v>
      </c>
      <c r="AO517" s="2">
        <v>-2490760.7088600588</v>
      </c>
      <c r="AP517" s="2">
        <v>-55895035.026111588</v>
      </c>
    </row>
    <row r="518" spans="2:42" x14ac:dyDescent="0.35">
      <c r="B518" t="s">
        <v>40</v>
      </c>
      <c r="C518" s="2">
        <v>-92674721.460000008</v>
      </c>
      <c r="D518" s="2">
        <v>-18681799</v>
      </c>
      <c r="E518" s="2">
        <v>-180799.38</v>
      </c>
      <c r="F518" s="2">
        <v>-1698195.04</v>
      </c>
      <c r="G518" s="2">
        <v>-113235514.88000001</v>
      </c>
      <c r="I518" t="s">
        <v>40</v>
      </c>
      <c r="J518" s="2">
        <v>-9843513.1400000006</v>
      </c>
      <c r="K518" s="2">
        <v>-4025961</v>
      </c>
      <c r="L518" s="2">
        <v>-63483.700000000012</v>
      </c>
      <c r="M518" s="2">
        <v>-275869.34000000003</v>
      </c>
      <c r="N518" s="2">
        <v>-14208827.18</v>
      </c>
      <c r="P518" t="s">
        <v>40</v>
      </c>
      <c r="Q518" s="2">
        <v>-12924784.059999999</v>
      </c>
      <c r="R518" s="2">
        <v>-6674999</v>
      </c>
      <c r="S518" s="2">
        <v>-6024.8999999999942</v>
      </c>
      <c r="T518" s="2">
        <v>-418343.05</v>
      </c>
      <c r="U518" s="2">
        <v>-20024151.009999998</v>
      </c>
      <c r="W518" t="s">
        <v>40</v>
      </c>
      <c r="X518" s="2">
        <v>-22768297.199999999</v>
      </c>
      <c r="Y518" s="2">
        <v>-10700960</v>
      </c>
      <c r="Z518" s="2">
        <v>-69508.600000000006</v>
      </c>
      <c r="AA518" s="2">
        <v>-694212.39</v>
      </c>
      <c r="AB518" s="2">
        <v>-34232978.189999998</v>
      </c>
      <c r="AD518" t="s">
        <v>40</v>
      </c>
      <c r="AE518" s="2">
        <v>-27461980.099999998</v>
      </c>
      <c r="AF518" s="2">
        <v>-3474337</v>
      </c>
      <c r="AG518" s="2">
        <v>-17010.25</v>
      </c>
      <c r="AH518" s="2">
        <v>-121858.92999999993</v>
      </c>
      <c r="AI518" s="2">
        <v>-31075186.279999997</v>
      </c>
      <c r="AK518" t="s">
        <v>40</v>
      </c>
      <c r="AL518" s="2">
        <v>-42444444.160000011</v>
      </c>
      <c r="AM518" s="2">
        <v>-4506502</v>
      </c>
      <c r="AN518" s="2">
        <v>-94280.53</v>
      </c>
      <c r="AO518" s="2">
        <v>-882123.72000000009</v>
      </c>
      <c r="AP518" s="2">
        <v>-47927350.410000011</v>
      </c>
    </row>
    <row r="519" spans="2:42" x14ac:dyDescent="0.35">
      <c r="B519" t="s">
        <v>41</v>
      </c>
      <c r="C519" s="2">
        <v>15000000</v>
      </c>
      <c r="D519" s="2">
        <v>-200000</v>
      </c>
      <c r="E519" s="2">
        <v>0</v>
      </c>
      <c r="F519" s="2">
        <v>0</v>
      </c>
      <c r="G519" s="2">
        <v>14800000</v>
      </c>
      <c r="I519" t="s">
        <v>41</v>
      </c>
      <c r="J519" s="2">
        <v>15000000</v>
      </c>
      <c r="K519" s="2">
        <v>-200000</v>
      </c>
      <c r="L519" s="2">
        <v>0</v>
      </c>
      <c r="M519" s="2">
        <v>0</v>
      </c>
      <c r="N519" s="2">
        <v>14800000</v>
      </c>
      <c r="P519" t="s">
        <v>41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W519" t="s">
        <v>41</v>
      </c>
      <c r="X519" s="2">
        <v>15000000</v>
      </c>
      <c r="Y519" s="2">
        <v>-200000</v>
      </c>
      <c r="Z519" s="2">
        <v>0</v>
      </c>
      <c r="AA519" s="2">
        <v>0</v>
      </c>
      <c r="AB519" s="2">
        <v>14800000</v>
      </c>
      <c r="AD519" t="s">
        <v>41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K519" t="s">
        <v>41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</row>
    <row r="520" spans="2:42" x14ac:dyDescent="0.35">
      <c r="B520" t="s">
        <v>42</v>
      </c>
      <c r="C520" s="2">
        <v>-47218366.559999995</v>
      </c>
      <c r="D520" s="2">
        <v>-18525732.039999999</v>
      </c>
      <c r="E520" s="2">
        <v>-3339163.03</v>
      </c>
      <c r="F520" s="2">
        <v>-584752.93000000005</v>
      </c>
      <c r="G520" s="2">
        <v>-69668014.560000002</v>
      </c>
      <c r="I520" t="s">
        <v>42</v>
      </c>
      <c r="J520" s="2">
        <v>-10058926.210000001</v>
      </c>
      <c r="K520" s="2">
        <v>-4414802.4400000004</v>
      </c>
      <c r="L520" s="2">
        <v>-795600.27</v>
      </c>
      <c r="M520" s="2">
        <v>-303489.39</v>
      </c>
      <c r="N520" s="2">
        <v>-15572818.310000002</v>
      </c>
      <c r="P520" t="s">
        <v>42</v>
      </c>
      <c r="Q520" s="2">
        <v>-11954344.509999998</v>
      </c>
      <c r="R520" s="2">
        <v>-4605659.4200000009</v>
      </c>
      <c r="S520" s="2">
        <v>-836647.44</v>
      </c>
      <c r="T520" s="2">
        <v>-113729.66999999998</v>
      </c>
      <c r="U520" s="2">
        <v>-17510381.040000003</v>
      </c>
      <c r="W520" t="s">
        <v>42</v>
      </c>
      <c r="X520" s="2">
        <v>-22013270.719999999</v>
      </c>
      <c r="Y520" s="2">
        <v>-9020461.8600000013</v>
      </c>
      <c r="Z520" s="2">
        <v>-1632247.71</v>
      </c>
      <c r="AA520" s="2">
        <v>-417219.06</v>
      </c>
      <c r="AB520" s="2">
        <v>-33083199.349999998</v>
      </c>
      <c r="AD520" t="s">
        <v>42</v>
      </c>
      <c r="AE520" s="2">
        <v>-12362964.699999996</v>
      </c>
      <c r="AF520" s="2">
        <v>-4751640.379999999</v>
      </c>
      <c r="AG520" s="2">
        <v>-851275.49000000022</v>
      </c>
      <c r="AH520" s="2">
        <v>-94956.979999999981</v>
      </c>
      <c r="AI520" s="2">
        <v>-18060837.549999993</v>
      </c>
      <c r="AK520" t="s">
        <v>42</v>
      </c>
      <c r="AL520" s="2">
        <v>-12842131.140000001</v>
      </c>
      <c r="AM520" s="2">
        <v>-4753629.7999999989</v>
      </c>
      <c r="AN520" s="2">
        <v>-855639.82999999961</v>
      </c>
      <c r="AO520" s="2">
        <v>-72576.890000000072</v>
      </c>
      <c r="AP520" s="2">
        <v>-18523977.660000015</v>
      </c>
    </row>
    <row r="521" spans="2:42" x14ac:dyDescent="0.35">
      <c r="B521" t="s">
        <v>4</v>
      </c>
      <c r="C521" s="2">
        <v>750462.9</v>
      </c>
      <c r="D521" s="2">
        <v>-2202777</v>
      </c>
      <c r="E521" s="2">
        <v>2901881.68</v>
      </c>
      <c r="F521" s="2">
        <v>38156.010482644604</v>
      </c>
      <c r="G521" s="2">
        <v>1487723.5904826447</v>
      </c>
      <c r="I521" t="s">
        <v>4</v>
      </c>
      <c r="J521" s="2">
        <v>343395.01</v>
      </c>
      <c r="K521" s="2">
        <v>0</v>
      </c>
      <c r="L521" s="2">
        <v>0</v>
      </c>
      <c r="M521" s="2">
        <v>0</v>
      </c>
      <c r="N521" s="2">
        <v>343395.01</v>
      </c>
      <c r="P521" t="s">
        <v>4</v>
      </c>
      <c r="Q521" s="2">
        <v>17172.129999999946</v>
      </c>
      <c r="R521" s="2">
        <v>-6</v>
      </c>
      <c r="S521" s="2">
        <v>0</v>
      </c>
      <c r="T521" s="2">
        <v>9546.61</v>
      </c>
      <c r="U521" s="2">
        <v>26712.739999999947</v>
      </c>
      <c r="W521" t="s">
        <v>4</v>
      </c>
      <c r="X521" s="2">
        <v>360567.13999999996</v>
      </c>
      <c r="Y521" s="2">
        <v>-6</v>
      </c>
      <c r="Z521" s="2">
        <v>0</v>
      </c>
      <c r="AA521" s="2">
        <v>9546.61</v>
      </c>
      <c r="AB521" s="2">
        <v>370107.74999999994</v>
      </c>
      <c r="AD521" t="s">
        <v>4</v>
      </c>
      <c r="AE521" s="2">
        <v>57504.750000000058</v>
      </c>
      <c r="AF521" s="2">
        <v>188469</v>
      </c>
      <c r="AG521" s="2">
        <v>0</v>
      </c>
      <c r="AH521" s="2">
        <v>-54.989999999999782</v>
      </c>
      <c r="AI521" s="2">
        <v>245918.76000000007</v>
      </c>
      <c r="AK521" t="s">
        <v>4</v>
      </c>
      <c r="AL521" s="2">
        <v>332391.01</v>
      </c>
      <c r="AM521" s="2">
        <v>-2391240</v>
      </c>
      <c r="AN521" s="2">
        <v>2901881.68</v>
      </c>
      <c r="AO521" s="2">
        <v>28664.390482644601</v>
      </c>
      <c r="AP521" s="2">
        <v>871697.08048264473</v>
      </c>
    </row>
    <row r="522" spans="2:42" x14ac:dyDescent="0.35">
      <c r="B522" t="s">
        <v>5</v>
      </c>
      <c r="C522" s="2">
        <v>-3793000</v>
      </c>
      <c r="D522" s="2">
        <v>0</v>
      </c>
      <c r="E522" s="2">
        <v>0</v>
      </c>
      <c r="F522" s="2">
        <v>0</v>
      </c>
      <c r="G522" s="2">
        <v>-3793000</v>
      </c>
      <c r="I522" t="s">
        <v>5</v>
      </c>
      <c r="J522" s="2">
        <v>-463000</v>
      </c>
      <c r="K522" s="2">
        <v>0</v>
      </c>
      <c r="L522" s="2">
        <v>0</v>
      </c>
      <c r="M522" s="2">
        <v>0</v>
      </c>
      <c r="N522" s="2">
        <v>-463000</v>
      </c>
      <c r="P522" t="s">
        <v>5</v>
      </c>
      <c r="Q522" s="2">
        <v>-895000</v>
      </c>
      <c r="R522" s="2">
        <v>0</v>
      </c>
      <c r="S522" s="2">
        <v>0</v>
      </c>
      <c r="T522" s="2">
        <v>0</v>
      </c>
      <c r="U522" s="2">
        <v>-895000</v>
      </c>
      <c r="W522" t="s">
        <v>5</v>
      </c>
      <c r="X522" s="2">
        <v>-1358000</v>
      </c>
      <c r="Y522" s="2">
        <v>0</v>
      </c>
      <c r="Z522" s="2">
        <v>0</v>
      </c>
      <c r="AA522" s="2">
        <v>0</v>
      </c>
      <c r="AB522" s="2">
        <v>-1358000</v>
      </c>
      <c r="AD522" t="s">
        <v>5</v>
      </c>
      <c r="AE522" s="2">
        <v>-1145000</v>
      </c>
      <c r="AF522" s="2">
        <v>0</v>
      </c>
      <c r="AG522" s="2">
        <v>0</v>
      </c>
      <c r="AH522" s="2">
        <v>0</v>
      </c>
      <c r="AI522" s="2">
        <v>-1145000</v>
      </c>
      <c r="AK522" t="s">
        <v>5</v>
      </c>
      <c r="AL522" s="2">
        <v>-1290000</v>
      </c>
      <c r="AM522" s="2">
        <v>0</v>
      </c>
      <c r="AN522" s="2">
        <v>0</v>
      </c>
      <c r="AO522" s="2">
        <v>0</v>
      </c>
      <c r="AP522" s="2">
        <v>-1290000</v>
      </c>
    </row>
    <row r="523" spans="2:42" x14ac:dyDescent="0.35">
      <c r="B523" t="s">
        <v>189</v>
      </c>
      <c r="C523" s="2">
        <v>-120456075.59000002</v>
      </c>
      <c r="D523" s="2">
        <v>3745865.8274013</v>
      </c>
      <c r="E523" s="2">
        <v>3486511.6799999997</v>
      </c>
      <c r="F523" s="2">
        <v>-55846.19</v>
      </c>
      <c r="G523" s="2">
        <v>-113279544.27259871</v>
      </c>
      <c r="I523" t="s">
        <v>189</v>
      </c>
      <c r="J523" s="2">
        <v>-41602798.909999996</v>
      </c>
      <c r="K523" s="2">
        <v>-2389939.3237299002</v>
      </c>
      <c r="L523" s="2">
        <v>1093525.82</v>
      </c>
      <c r="M523" s="2">
        <v>-55846.19</v>
      </c>
      <c r="N523" s="2">
        <v>-42955058.603729896</v>
      </c>
      <c r="P523" t="s">
        <v>189</v>
      </c>
      <c r="Q523" s="2">
        <v>-25501418.230000004</v>
      </c>
      <c r="R523" s="2">
        <v>2717072.1494138003</v>
      </c>
      <c r="S523" s="2">
        <v>-896285.26</v>
      </c>
      <c r="T523" s="2">
        <v>0</v>
      </c>
      <c r="U523" s="2">
        <v>-23680631.340586204</v>
      </c>
      <c r="W523" t="s">
        <v>189</v>
      </c>
      <c r="X523" s="2">
        <v>-67104217.140000001</v>
      </c>
      <c r="Y523" s="2">
        <v>327132.82568390004</v>
      </c>
      <c r="Z523" s="2">
        <v>197240.56000000006</v>
      </c>
      <c r="AA523" s="2">
        <v>-55846.19</v>
      </c>
      <c r="AB523" s="2">
        <v>-66635689.944316097</v>
      </c>
      <c r="AD523" t="s">
        <v>189</v>
      </c>
      <c r="AE523" s="2">
        <v>-16261414.059999987</v>
      </c>
      <c r="AF523" s="2">
        <v>-163458.03005450009</v>
      </c>
      <c r="AG523" s="2">
        <v>1780120.8099999998</v>
      </c>
      <c r="AH523" s="2">
        <v>0</v>
      </c>
      <c r="AI523" s="2">
        <v>-14644751.280054487</v>
      </c>
      <c r="AK523" t="s">
        <v>189</v>
      </c>
      <c r="AL523" s="2">
        <v>-37090444.39000003</v>
      </c>
      <c r="AM523" s="2">
        <v>3582191.0317719001</v>
      </c>
      <c r="AN523" s="2">
        <v>1509150.3099999998</v>
      </c>
      <c r="AO523" s="2">
        <v>0</v>
      </c>
      <c r="AP523" s="2">
        <v>-31999103.04822813</v>
      </c>
    </row>
    <row r="524" spans="2:42" x14ac:dyDescent="0.35">
      <c r="B524" s="19" t="s">
        <v>11</v>
      </c>
      <c r="C524" s="20">
        <v>-1197617651.2584503</v>
      </c>
      <c r="D524" s="20">
        <v>-200913022.21259868</v>
      </c>
      <c r="E524" s="20">
        <v>-33067311.070000008</v>
      </c>
      <c r="F524" s="20">
        <v>-32785334.038377419</v>
      </c>
      <c r="G524" s="20">
        <v>-1464383318.5794268</v>
      </c>
      <c r="I524" s="19" t="s">
        <v>11</v>
      </c>
      <c r="J524" s="20">
        <v>-277740451.10999995</v>
      </c>
      <c r="K524" s="20">
        <v>-52448891.7637299</v>
      </c>
      <c r="L524" s="20">
        <v>-8994746.6399999987</v>
      </c>
      <c r="M524" s="20">
        <v>-10967713.219999999</v>
      </c>
      <c r="N524" s="20">
        <v>-350151802.73372984</v>
      </c>
      <c r="P524" s="19" t="s">
        <v>11</v>
      </c>
      <c r="Q524" s="20">
        <v>-282526489.80000025</v>
      </c>
      <c r="R524" s="20">
        <v>-45246567.2705862</v>
      </c>
      <c r="S524" s="20">
        <v>-9952513.8200000003</v>
      </c>
      <c r="T524" s="20">
        <v>-7245978.2800000031</v>
      </c>
      <c r="U524" s="20">
        <v>-344971549.17058647</v>
      </c>
      <c r="W524" s="19" t="s">
        <v>11</v>
      </c>
      <c r="X524" s="20">
        <v>-560266940.91000021</v>
      </c>
      <c r="Y524" s="20">
        <v>-97695459.034316093</v>
      </c>
      <c r="Z524" s="20">
        <v>-18947260.460000005</v>
      </c>
      <c r="AA524" s="20">
        <v>-18213691.500000004</v>
      </c>
      <c r="AB524" s="20">
        <v>-695123351.90431631</v>
      </c>
      <c r="AD524" s="19" t="s">
        <v>11</v>
      </c>
      <c r="AE524" s="20">
        <v>-295007955.73741525</v>
      </c>
      <c r="AF524" s="20">
        <v>-48582960.410054497</v>
      </c>
      <c r="AG524" s="20">
        <v>-8005161.7000000002</v>
      </c>
      <c r="AH524" s="20">
        <v>-6683527.7899999991</v>
      </c>
      <c r="AI524" s="20">
        <v>-358279605.63746977</v>
      </c>
      <c r="AK524" s="19" t="s">
        <v>11</v>
      </c>
      <c r="AL524" s="20">
        <v>-342342754.61103481</v>
      </c>
      <c r="AM524" s="20">
        <v>-54634602.768228091</v>
      </c>
      <c r="AN524" s="20">
        <v>-6114888.9100000029</v>
      </c>
      <c r="AO524" s="20">
        <v>-7888114.7483774163</v>
      </c>
      <c r="AP524" s="20">
        <v>-410980361.03764069</v>
      </c>
    </row>
    <row r="525" spans="2:42" x14ac:dyDescent="0.35">
      <c r="C525" s="2"/>
      <c r="D525" s="2"/>
      <c r="E525" s="2"/>
      <c r="F525" s="2"/>
      <c r="G525" s="2"/>
      <c r="J525" s="2"/>
      <c r="K525" s="2"/>
      <c r="L525" s="2"/>
      <c r="M525" s="2"/>
      <c r="N525" s="2"/>
      <c r="Q525" s="2"/>
      <c r="R525" s="2"/>
      <c r="S525" s="2"/>
      <c r="T525" s="2"/>
      <c r="U525" s="2"/>
      <c r="X525" s="2"/>
      <c r="Y525" s="2"/>
      <c r="Z525" s="2"/>
      <c r="AA525" s="2"/>
      <c r="AB525" s="2"/>
      <c r="AE525" s="2"/>
      <c r="AF525" s="2"/>
      <c r="AG525" s="2"/>
      <c r="AH525" s="2"/>
      <c r="AI525" s="2"/>
      <c r="AL525" s="2"/>
      <c r="AM525" s="2"/>
      <c r="AN525" s="2"/>
      <c r="AO525" s="2"/>
      <c r="AP525" s="2"/>
    </row>
    <row r="526" spans="2:42" x14ac:dyDescent="0.35">
      <c r="C526" s="2"/>
      <c r="D526" s="2"/>
      <c r="E526" s="2"/>
      <c r="F526" s="2"/>
      <c r="G526" s="2"/>
      <c r="J526" s="2"/>
      <c r="K526" s="2"/>
      <c r="L526" s="2"/>
      <c r="M526" s="2"/>
      <c r="N526" s="2"/>
      <c r="Q526" s="2"/>
      <c r="R526" s="2"/>
      <c r="S526" s="2"/>
      <c r="T526" s="2"/>
      <c r="U526" s="2"/>
      <c r="X526" s="2"/>
      <c r="Y526" s="2"/>
      <c r="Z526" s="2"/>
      <c r="AA526" s="2"/>
      <c r="AB526" s="2"/>
      <c r="AE526" s="2"/>
      <c r="AF526" s="2"/>
      <c r="AG526" s="2"/>
      <c r="AH526" s="2"/>
      <c r="AI526" s="2"/>
      <c r="AL526" s="2"/>
      <c r="AM526" s="2"/>
      <c r="AN526" s="2"/>
      <c r="AO526" s="2"/>
      <c r="AP526" s="2"/>
    </row>
    <row r="527" spans="2:42" x14ac:dyDescent="0.35">
      <c r="B527" s="11" t="s">
        <v>43</v>
      </c>
      <c r="C527" s="4">
        <v>780379436.29055214</v>
      </c>
      <c r="D527" s="4">
        <v>205324306.78740132</v>
      </c>
      <c r="E527" s="4">
        <v>39263398.769999996</v>
      </c>
      <c r="F527" s="4">
        <v>-25977291.4843897</v>
      </c>
      <c r="G527" s="4">
        <v>998989850.36356378</v>
      </c>
      <c r="I527" s="11" t="s">
        <v>43</v>
      </c>
      <c r="J527" s="4">
        <v>43841738.465587497</v>
      </c>
      <c r="K527" s="4">
        <v>50701247.2362701</v>
      </c>
      <c r="L527" s="4">
        <v>8473800.3699999955</v>
      </c>
      <c r="M527" s="4">
        <v>-10321726.969588719</v>
      </c>
      <c r="N527" s="4">
        <v>92695059.102268875</v>
      </c>
      <c r="P527" s="11" t="s">
        <v>43</v>
      </c>
      <c r="Q527" s="4">
        <v>138244080.86071855</v>
      </c>
      <c r="R527" s="4">
        <v>78066865.729413807</v>
      </c>
      <c r="S527" s="4">
        <v>7945436.0799999908</v>
      </c>
      <c r="T527" s="4">
        <v>-7400350.7477062568</v>
      </c>
      <c r="U527" s="4">
        <v>216856031.92242607</v>
      </c>
      <c r="W527" s="11" t="s">
        <v>43</v>
      </c>
      <c r="X527" s="4">
        <v>182085819.3263061</v>
      </c>
      <c r="Y527" s="4">
        <v>128768112.96568391</v>
      </c>
      <c r="Z527" s="4">
        <v>16419236.449999984</v>
      </c>
      <c r="AA527" s="4">
        <v>-17722077.717294976</v>
      </c>
      <c r="AB527" s="4">
        <v>309551091.02469504</v>
      </c>
      <c r="AD527" s="11" t="s">
        <v>43</v>
      </c>
      <c r="AE527" s="4">
        <v>290456174.55596119</v>
      </c>
      <c r="AF527" s="4">
        <v>31462314.589945503</v>
      </c>
      <c r="AG527" s="4">
        <v>14149162.240000002</v>
      </c>
      <c r="AH527" s="4">
        <v>-2733388.9225477008</v>
      </c>
      <c r="AI527" s="4">
        <v>333334262.463359</v>
      </c>
      <c r="AK527" s="11" t="s">
        <v>43</v>
      </c>
      <c r="AL527" s="4">
        <v>307837442.40828484</v>
      </c>
      <c r="AM527" s="4">
        <v>45093879.231771909</v>
      </c>
      <c r="AN527" s="4">
        <v>8695000.0800000094</v>
      </c>
      <c r="AO527" s="4">
        <v>-5521824.8445470231</v>
      </c>
      <c r="AP527" s="4">
        <v>356104496.87550974</v>
      </c>
    </row>
    <row r="528" spans="2:42" x14ac:dyDescent="0.35">
      <c r="B528" t="s">
        <v>6</v>
      </c>
      <c r="C528" s="2">
        <v>-210786505.53999996</v>
      </c>
      <c r="D528" s="2">
        <v>-46859155</v>
      </c>
      <c r="E528" s="2">
        <v>-8032686.6500000004</v>
      </c>
      <c r="F528" s="2">
        <v>-3356338.76</v>
      </c>
      <c r="G528" s="2">
        <v>-269034685.94999999</v>
      </c>
      <c r="I528" t="s">
        <v>6</v>
      </c>
      <c r="J528" s="2">
        <v>-20985703.220000003</v>
      </c>
      <c r="K528" s="2">
        <v>-12752815</v>
      </c>
      <c r="L528" s="2">
        <v>-1938011.32</v>
      </c>
      <c r="M528" s="2">
        <v>-409011.67000000004</v>
      </c>
      <c r="N528" s="2">
        <v>-36085541.210000001</v>
      </c>
      <c r="P528" t="s">
        <v>6</v>
      </c>
      <c r="Q528" s="2">
        <v>-44767532.770000011</v>
      </c>
      <c r="R528" s="2">
        <v>-7894242</v>
      </c>
      <c r="S528" s="2">
        <v>-1837011.0899999996</v>
      </c>
      <c r="T528" s="2">
        <v>-381881.06999999995</v>
      </c>
      <c r="U528" s="2">
        <v>-54880666.930000007</v>
      </c>
      <c r="W528" t="s">
        <v>6</v>
      </c>
      <c r="X528" s="2">
        <v>-65753235.99000001</v>
      </c>
      <c r="Y528" s="2">
        <v>-20647057</v>
      </c>
      <c r="Z528" s="2">
        <v>-3775022.4099999997</v>
      </c>
      <c r="AA528" s="2">
        <v>-790892.74</v>
      </c>
      <c r="AB528" s="2">
        <v>-90966208.140000001</v>
      </c>
      <c r="AD528" t="s">
        <v>6</v>
      </c>
      <c r="AE528" s="2">
        <v>-80194309.849999994</v>
      </c>
      <c r="AF528" s="2">
        <v>-13652164</v>
      </c>
      <c r="AG528" s="2">
        <v>-2785886.1600000006</v>
      </c>
      <c r="AH528" s="2">
        <v>-1233407.3600000001</v>
      </c>
      <c r="AI528" s="2">
        <v>-97865767.36999999</v>
      </c>
      <c r="AK528" t="s">
        <v>6</v>
      </c>
      <c r="AL528" s="2">
        <v>-64838959.699999958</v>
      </c>
      <c r="AM528" s="2">
        <v>-12559934</v>
      </c>
      <c r="AN528" s="2">
        <v>-1471778.0799999996</v>
      </c>
      <c r="AO528" s="2">
        <v>-1332038.6599999995</v>
      </c>
      <c r="AP528" s="2">
        <v>-80202710.440000013</v>
      </c>
    </row>
    <row r="529" spans="2:42" x14ac:dyDescent="0.35">
      <c r="B529" s="11" t="s">
        <v>7</v>
      </c>
      <c r="C529" s="4">
        <v>569592930.75055218</v>
      </c>
      <c r="D529" s="4">
        <v>158465151.78740132</v>
      </c>
      <c r="E529" s="4">
        <v>31230712.119999997</v>
      </c>
      <c r="F529" s="4">
        <v>-29333630.244389698</v>
      </c>
      <c r="G529" s="4">
        <v>729955164.41356385</v>
      </c>
      <c r="I529" s="11" t="s">
        <v>7</v>
      </c>
      <c r="J529" s="4">
        <v>22856035.245587494</v>
      </c>
      <c r="K529" s="4">
        <v>37948432.2362701</v>
      </c>
      <c r="L529" s="4">
        <v>6535789.0499999952</v>
      </c>
      <c r="M529" s="4">
        <v>-10730738.639588719</v>
      </c>
      <c r="N529" s="4">
        <v>56609517.892268874</v>
      </c>
      <c r="P529" s="11" t="s">
        <v>7</v>
      </c>
      <c r="Q529" s="4">
        <v>93476548.090718538</v>
      </c>
      <c r="R529" s="4">
        <v>70172623.729413807</v>
      </c>
      <c r="S529" s="4">
        <v>6108424.9899999909</v>
      </c>
      <c r="T529" s="4">
        <v>-7782231.8177062571</v>
      </c>
      <c r="U529" s="4">
        <v>161975364.99242607</v>
      </c>
      <c r="W529" s="11" t="s">
        <v>7</v>
      </c>
      <c r="X529" s="4">
        <v>116332583.3363061</v>
      </c>
      <c r="Y529" s="4">
        <v>108121055.96568391</v>
      </c>
      <c r="Z529" s="4">
        <v>12644214.039999984</v>
      </c>
      <c r="AA529" s="4">
        <v>-18512970.457294974</v>
      </c>
      <c r="AB529" s="4">
        <v>218584882.88469502</v>
      </c>
      <c r="AD529" s="11" t="s">
        <v>7</v>
      </c>
      <c r="AE529" s="4">
        <v>210261864.7059612</v>
      </c>
      <c r="AF529" s="4">
        <v>17810150.589945503</v>
      </c>
      <c r="AG529" s="4">
        <v>11363276.080000002</v>
      </c>
      <c r="AH529" s="4">
        <v>-3966796.2825477012</v>
      </c>
      <c r="AI529" s="4">
        <v>235468495.09335899</v>
      </c>
      <c r="AK529" s="11" t="s">
        <v>7</v>
      </c>
      <c r="AL529" s="4">
        <v>242998482.70828488</v>
      </c>
      <c r="AM529" s="4">
        <v>32533945.231771909</v>
      </c>
      <c r="AN529" s="4">
        <v>7223222.0000000112</v>
      </c>
      <c r="AO529" s="4">
        <v>-6853863.5045470223</v>
      </c>
      <c r="AP529" s="4">
        <v>275901786.4355098</v>
      </c>
    </row>
    <row r="530" spans="2:42" x14ac:dyDescent="0.35">
      <c r="B530" t="s">
        <v>8</v>
      </c>
      <c r="C530" s="2">
        <v>-36412279.649136893</v>
      </c>
      <c r="D530" s="2">
        <v>-29707234.293699998</v>
      </c>
      <c r="E530" s="2">
        <v>-6163730.2439999999</v>
      </c>
      <c r="F530" s="2">
        <v>-3857.3517999995752</v>
      </c>
      <c r="G530" s="2">
        <v>-72287101.538636893</v>
      </c>
      <c r="I530" t="s">
        <v>8</v>
      </c>
      <c r="J530" s="2">
        <v>-2618208.7300202418</v>
      </c>
      <c r="K530" s="2">
        <v>-7159273.0469000004</v>
      </c>
      <c r="L530" s="2">
        <v>-1476281.4859999984</v>
      </c>
      <c r="M530" s="2">
        <v>-750.92200799991735</v>
      </c>
      <c r="N530" s="2">
        <v>-11254514.18492824</v>
      </c>
      <c r="P530" t="s">
        <v>8</v>
      </c>
      <c r="Q530" s="2">
        <v>-5145481.5799174812</v>
      </c>
      <c r="R530" s="2">
        <v>-13750006.622400001</v>
      </c>
      <c r="S530" s="2">
        <v>-1062516.5959999987</v>
      </c>
      <c r="T530" s="2">
        <v>-885.50793599990209</v>
      </c>
      <c r="U530" s="2">
        <v>-19958890.306253482</v>
      </c>
      <c r="W530" t="s">
        <v>8</v>
      </c>
      <c r="X530" s="2">
        <v>-7763690.309937723</v>
      </c>
      <c r="Y530" s="2">
        <v>-20909279.669300001</v>
      </c>
      <c r="Z530" s="2">
        <v>-2538798.0819999971</v>
      </c>
      <c r="AA530" s="2">
        <v>-1636.4299439998194</v>
      </c>
      <c r="AB530" s="2">
        <v>-31213404.491181724</v>
      </c>
      <c r="AD530" t="s">
        <v>8</v>
      </c>
      <c r="AE530" s="2">
        <v>-6301312.7848059889</v>
      </c>
      <c r="AF530" s="2">
        <v>-3922255.9669999965</v>
      </c>
      <c r="AG530" s="2">
        <v>-2268060.961999998</v>
      </c>
      <c r="AH530" s="2">
        <v>-1047.9567919998844</v>
      </c>
      <c r="AI530" s="2">
        <v>-12492677.670597984</v>
      </c>
      <c r="AK530" t="s">
        <v>8</v>
      </c>
      <c r="AL530" s="2">
        <v>-22347276.55439318</v>
      </c>
      <c r="AM530" s="2">
        <v>-4875698.6574000008</v>
      </c>
      <c r="AN530" s="2">
        <v>-1356871.2000000048</v>
      </c>
      <c r="AO530" s="2">
        <v>-1172.9650639998713</v>
      </c>
      <c r="AP530" s="2">
        <v>-28581019.376857184</v>
      </c>
    </row>
    <row r="531" spans="2:42" x14ac:dyDescent="0.35">
      <c r="B531" s="11" t="s">
        <v>168</v>
      </c>
      <c r="C531" s="4">
        <v>533180651.10141528</v>
      </c>
      <c r="D531" s="4">
        <v>128757917.49370132</v>
      </c>
      <c r="E531" s="4">
        <v>25066981.875999998</v>
      </c>
      <c r="F531" s="4">
        <v>-29337487.596189696</v>
      </c>
      <c r="G531" s="4">
        <v>657668062.87492692</v>
      </c>
      <c r="I531" s="11" t="s">
        <v>168</v>
      </c>
      <c r="J531" s="4">
        <v>20237826.515567251</v>
      </c>
      <c r="K531" s="4">
        <v>30789159.189370099</v>
      </c>
      <c r="L531" s="4">
        <v>5059507.5639999965</v>
      </c>
      <c r="M531" s="4">
        <v>-10731489.56159672</v>
      </c>
      <c r="N531" s="4">
        <v>45355003.707340628</v>
      </c>
      <c r="P531" s="11" t="s">
        <v>168</v>
      </c>
      <c r="Q531" s="4">
        <v>88331066.510801062</v>
      </c>
      <c r="R531" s="4">
        <v>56422617.107013807</v>
      </c>
      <c r="S531" s="4">
        <v>5045908.3939999919</v>
      </c>
      <c r="T531" s="4">
        <v>-7783117.325642257</v>
      </c>
      <c r="U531" s="4">
        <v>142016474.6861726</v>
      </c>
      <c r="W531" s="11" t="s">
        <v>168</v>
      </c>
      <c r="X531" s="4">
        <v>108568893.02636838</v>
      </c>
      <c r="Y531" s="4">
        <v>87211776.296383902</v>
      </c>
      <c r="Z531" s="4">
        <v>10105415.957999988</v>
      </c>
      <c r="AA531" s="4">
        <v>-18514606.887238976</v>
      </c>
      <c r="AB531" s="4">
        <v>187371478.39351329</v>
      </c>
      <c r="AD531" s="11" t="s">
        <v>168</v>
      </c>
      <c r="AE531" s="4">
        <v>203960551.92115521</v>
      </c>
      <c r="AF531" s="4">
        <v>13887894.622945506</v>
      </c>
      <c r="AG531" s="4">
        <v>9095215.1180000044</v>
      </c>
      <c r="AH531" s="4">
        <v>-3967844.2393397009</v>
      </c>
      <c r="AI531" s="4">
        <v>222975817.42276102</v>
      </c>
      <c r="AK531" s="11" t="s">
        <v>9</v>
      </c>
      <c r="AL531" s="4">
        <v>220651206.15389168</v>
      </c>
      <c r="AM531" s="4">
        <v>27658246.574371915</v>
      </c>
      <c r="AN531" s="4">
        <v>5866350.8000000063</v>
      </c>
      <c r="AO531" s="4">
        <v>-6855036.4696110198</v>
      </c>
      <c r="AP531" s="4">
        <v>247320767.05865258</v>
      </c>
    </row>
    <row r="532" spans="2:42" x14ac:dyDescent="0.35">
      <c r="C532" s="3">
        <v>0</v>
      </c>
      <c r="D532" s="3">
        <v>0</v>
      </c>
      <c r="E532" s="3">
        <v>0</v>
      </c>
      <c r="F532" s="3">
        <v>0</v>
      </c>
      <c r="AL532" s="3">
        <v>0</v>
      </c>
      <c r="AM532" s="3">
        <v>0</v>
      </c>
      <c r="AN532" s="3">
        <v>0</v>
      </c>
      <c r="AO532" s="3">
        <v>0</v>
      </c>
      <c r="AP532" s="3">
        <v>0</v>
      </c>
    </row>
    <row r="533" spans="2:42" x14ac:dyDescent="0.35">
      <c r="AI533" s="3"/>
      <c r="AP533" s="3"/>
    </row>
    <row r="534" spans="2:42" x14ac:dyDescent="0.35">
      <c r="AP534" s="3"/>
    </row>
    <row r="535" spans="2:42" ht="18.5" x14ac:dyDescent="0.35">
      <c r="I535" s="267"/>
      <c r="J535" s="267"/>
      <c r="K535" s="267"/>
      <c r="L535" s="267"/>
      <c r="M535" s="267"/>
      <c r="N535" s="267"/>
    </row>
    <row r="536" spans="2:42" ht="15.5" x14ac:dyDescent="0.35">
      <c r="I536" s="8"/>
      <c r="J536" s="8"/>
      <c r="K536" s="8"/>
      <c r="L536" s="8"/>
      <c r="M536" s="8"/>
      <c r="N536" s="9"/>
    </row>
    <row r="537" spans="2:42" x14ac:dyDescent="0.35">
      <c r="I537" s="243"/>
    </row>
    <row r="538" spans="2:42" x14ac:dyDescent="0.35">
      <c r="I538" s="243"/>
    </row>
    <row r="539" spans="2:42" x14ac:dyDescent="0.35">
      <c r="J539" s="2"/>
      <c r="K539" s="2"/>
      <c r="L539" s="2"/>
      <c r="M539" s="2"/>
      <c r="N539" s="2"/>
    </row>
    <row r="540" spans="2:42" x14ac:dyDescent="0.35">
      <c r="J540" s="2"/>
      <c r="K540" s="2"/>
      <c r="L540" s="2"/>
      <c r="M540" s="2"/>
      <c r="N540" s="2"/>
    </row>
    <row r="541" spans="2:42" x14ac:dyDescent="0.35">
      <c r="J541" s="2"/>
      <c r="K541" s="2"/>
      <c r="L541" s="2"/>
      <c r="M541" s="2"/>
      <c r="N541" s="2"/>
    </row>
    <row r="542" spans="2:42" x14ac:dyDescent="0.35">
      <c r="J542" s="2"/>
      <c r="K542" s="2"/>
      <c r="L542" s="2"/>
      <c r="M542" s="2"/>
      <c r="N542" s="2"/>
    </row>
    <row r="543" spans="2:42" x14ac:dyDescent="0.35">
      <c r="I543" s="5"/>
      <c r="J543" s="244"/>
      <c r="K543" s="244"/>
      <c r="L543" s="244"/>
      <c r="M543" s="244"/>
      <c r="N543" s="244"/>
    </row>
    <row r="544" spans="2:42" x14ac:dyDescent="0.35">
      <c r="I544" s="243"/>
    </row>
    <row r="545" spans="9:14" x14ac:dyDescent="0.35">
      <c r="J545" s="2"/>
      <c r="K545" s="2"/>
      <c r="L545" s="2"/>
      <c r="M545" s="2"/>
      <c r="N545" s="2"/>
    </row>
    <row r="546" spans="9:14" x14ac:dyDescent="0.35">
      <c r="J546" s="2"/>
      <c r="K546" s="2"/>
      <c r="L546" s="2"/>
      <c r="M546" s="2"/>
      <c r="N546" s="2"/>
    </row>
    <row r="547" spans="9:14" x14ac:dyDescent="0.35">
      <c r="J547" s="2"/>
      <c r="K547" s="2"/>
      <c r="L547" s="2"/>
      <c r="M547" s="2"/>
      <c r="N547" s="2"/>
    </row>
    <row r="548" spans="9:14" x14ac:dyDescent="0.35">
      <c r="J548" s="2"/>
      <c r="K548" s="2"/>
      <c r="L548" s="2"/>
      <c r="M548" s="2"/>
      <c r="N548" s="2"/>
    </row>
    <row r="549" spans="9:14" x14ac:dyDescent="0.35">
      <c r="I549" s="5"/>
      <c r="J549" s="244"/>
      <c r="K549" s="244"/>
      <c r="L549" s="244"/>
      <c r="M549" s="244"/>
      <c r="N549" s="244"/>
    </row>
    <row r="550" spans="9:14" x14ac:dyDescent="0.35">
      <c r="I550" s="6"/>
      <c r="J550" s="7"/>
      <c r="K550" s="7"/>
      <c r="L550" s="7"/>
      <c r="M550" s="7"/>
      <c r="N550" s="7"/>
    </row>
    <row r="551" spans="9:14" x14ac:dyDescent="0.35">
      <c r="J551" s="2"/>
      <c r="K551" s="2"/>
      <c r="L551" s="2"/>
      <c r="M551" s="2"/>
      <c r="N551" s="2"/>
    </row>
    <row r="552" spans="9:14" x14ac:dyDescent="0.35">
      <c r="J552" s="2"/>
      <c r="K552" s="2"/>
      <c r="L552" s="2"/>
      <c r="M552" s="2"/>
      <c r="N552" s="2"/>
    </row>
    <row r="553" spans="9:14" x14ac:dyDescent="0.35">
      <c r="I553" s="5"/>
      <c r="J553" s="244"/>
      <c r="K553" s="244"/>
      <c r="L553" s="244"/>
      <c r="M553" s="244"/>
      <c r="N553" s="244"/>
    </row>
    <row r="555" spans="9:14" x14ac:dyDescent="0.35">
      <c r="I555" s="16"/>
      <c r="J555" s="23"/>
      <c r="K555" s="23"/>
      <c r="L555" s="23"/>
      <c r="M555" s="23"/>
      <c r="N555" s="17"/>
    </row>
    <row r="557" spans="9:14" x14ac:dyDescent="0.35">
      <c r="J557" s="2"/>
      <c r="K557" s="2"/>
      <c r="L557" s="2"/>
      <c r="M557" s="2"/>
      <c r="N557" s="2"/>
    </row>
    <row r="558" spans="9:14" x14ac:dyDescent="0.35">
      <c r="J558" s="2"/>
      <c r="K558" s="2"/>
      <c r="L558" s="2"/>
      <c r="M558" s="2"/>
      <c r="N558" s="2"/>
    </row>
    <row r="559" spans="9:14" x14ac:dyDescent="0.35">
      <c r="I559" s="5"/>
      <c r="J559" s="244"/>
      <c r="K559" s="244"/>
      <c r="L559" s="244"/>
      <c r="M559" s="244"/>
      <c r="N559" s="244"/>
    </row>
    <row r="560" spans="9:14" ht="15" thickBot="1" x14ac:dyDescent="0.4">
      <c r="I560" s="245"/>
      <c r="J560" s="246"/>
      <c r="K560" s="246"/>
      <c r="L560" s="246"/>
      <c r="M560" s="246"/>
      <c r="N560" s="246"/>
    </row>
    <row r="561" spans="9:14" ht="15" thickTop="1" x14ac:dyDescent="0.35">
      <c r="I561" s="6"/>
      <c r="J561" s="7"/>
      <c r="K561" s="7"/>
      <c r="L561" s="7"/>
      <c r="M561" s="7"/>
      <c r="N561" s="7"/>
    </row>
    <row r="562" spans="9:14" x14ac:dyDescent="0.35">
      <c r="I562" s="243"/>
      <c r="J562" s="7"/>
      <c r="K562" s="7"/>
      <c r="L562" s="7"/>
      <c r="M562" s="7"/>
      <c r="N562" s="7"/>
    </row>
    <row r="563" spans="9:14" x14ac:dyDescent="0.35">
      <c r="J563" s="2"/>
      <c r="K563" s="2"/>
      <c r="L563" s="2"/>
      <c r="M563" s="2"/>
      <c r="N563" s="2"/>
    </row>
    <row r="564" spans="9:14" x14ac:dyDescent="0.35">
      <c r="J564" s="2"/>
      <c r="K564" s="2"/>
      <c r="L564" s="2"/>
      <c r="M564" s="2"/>
      <c r="N564" s="2"/>
    </row>
    <row r="565" spans="9:14" ht="15" thickBot="1" x14ac:dyDescent="0.4">
      <c r="I565" s="245"/>
      <c r="J565" s="247"/>
      <c r="K565" s="247"/>
      <c r="L565" s="247"/>
      <c r="M565" s="247"/>
      <c r="N565" s="247"/>
    </row>
    <row r="566" spans="9:14" ht="15" thickTop="1" x14ac:dyDescent="0.35">
      <c r="J566" s="2"/>
      <c r="K566" s="2"/>
      <c r="L566" s="2"/>
      <c r="M566" s="2"/>
      <c r="N566" s="2"/>
    </row>
    <row r="567" spans="9:14" x14ac:dyDescent="0.35">
      <c r="J567" s="2"/>
      <c r="K567" s="2"/>
      <c r="L567" s="2"/>
      <c r="M567" s="2"/>
      <c r="N567" s="2"/>
    </row>
    <row r="568" spans="9:14" ht="15" thickBot="1" x14ac:dyDescent="0.4">
      <c r="I568" s="245"/>
      <c r="J568" s="247"/>
      <c r="K568" s="247"/>
      <c r="L568" s="247"/>
      <c r="M568" s="247"/>
      <c r="N568" s="247"/>
    </row>
    <row r="569" spans="9:14" ht="15" thickTop="1" x14ac:dyDescent="0.35">
      <c r="J569" s="2"/>
      <c r="K569" s="2"/>
      <c r="L569" s="2"/>
      <c r="M569" s="2"/>
      <c r="N569" s="2"/>
    </row>
    <row r="570" spans="9:14" x14ac:dyDescent="0.35">
      <c r="J570" s="2"/>
      <c r="K570" s="2"/>
      <c r="L570" s="2"/>
      <c r="M570" s="2"/>
      <c r="N570" s="2"/>
    </row>
    <row r="571" spans="9:14" x14ac:dyDescent="0.35">
      <c r="J571" s="2"/>
      <c r="K571" s="2"/>
      <c r="L571" s="2"/>
      <c r="M571" s="2"/>
      <c r="N571" s="2"/>
    </row>
    <row r="572" spans="9:14" x14ac:dyDescent="0.35">
      <c r="I572" s="5"/>
      <c r="J572" s="244"/>
      <c r="K572" s="244"/>
      <c r="L572" s="244"/>
      <c r="M572" s="244"/>
      <c r="N572" s="244"/>
    </row>
    <row r="573" spans="9:14" x14ac:dyDescent="0.35">
      <c r="I573" s="6"/>
      <c r="J573" s="7"/>
      <c r="K573" s="7"/>
      <c r="L573" s="7"/>
      <c r="M573" s="7"/>
      <c r="N573" s="7"/>
    </row>
    <row r="574" spans="9:14" x14ac:dyDescent="0.35">
      <c r="I574" s="16"/>
      <c r="J574" s="23"/>
      <c r="K574" s="23"/>
      <c r="L574" s="23"/>
      <c r="M574" s="23"/>
      <c r="N574" s="17"/>
    </row>
    <row r="575" spans="9:14" x14ac:dyDescent="0.35">
      <c r="J575" s="2"/>
      <c r="K575" s="2"/>
      <c r="L575" s="2"/>
      <c r="M575" s="2"/>
      <c r="N575" s="2"/>
    </row>
    <row r="576" spans="9:14" x14ac:dyDescent="0.35">
      <c r="J576" s="2"/>
      <c r="K576" s="2"/>
      <c r="L576" s="2"/>
      <c r="M576" s="2"/>
      <c r="N576" s="2"/>
    </row>
    <row r="577" spans="9:14" x14ac:dyDescent="0.35">
      <c r="J577" s="2"/>
      <c r="K577" s="2"/>
      <c r="L577" s="2"/>
      <c r="M577" s="2"/>
      <c r="N577" s="2"/>
    </row>
    <row r="578" spans="9:14" x14ac:dyDescent="0.35">
      <c r="I578" s="248"/>
      <c r="J578" s="244"/>
      <c r="K578" s="244"/>
      <c r="L578" s="244"/>
      <c r="M578" s="244"/>
      <c r="N578" s="244"/>
    </row>
    <row r="579" spans="9:14" ht="15" thickBot="1" x14ac:dyDescent="0.4">
      <c r="I579" s="245"/>
      <c r="J579" s="246"/>
      <c r="K579" s="246"/>
      <c r="L579" s="246"/>
      <c r="M579" s="246"/>
      <c r="N579" s="246"/>
    </row>
    <row r="580" spans="9:14" ht="15" thickTop="1" x14ac:dyDescent="0.35">
      <c r="J580" s="2"/>
      <c r="K580" s="2"/>
      <c r="L580" s="2"/>
      <c r="M580" s="2"/>
      <c r="N580" s="2"/>
    </row>
    <row r="581" spans="9:14" x14ac:dyDescent="0.35">
      <c r="J581" s="2"/>
      <c r="K581" s="2"/>
      <c r="L581" s="2"/>
      <c r="M581" s="2"/>
      <c r="N581" s="2"/>
    </row>
    <row r="582" spans="9:14" x14ac:dyDescent="0.35">
      <c r="J582" s="2"/>
      <c r="K582" s="2"/>
      <c r="L582" s="2"/>
      <c r="M582" s="2"/>
      <c r="N582" s="2"/>
    </row>
    <row r="583" spans="9:14" ht="15" thickBot="1" x14ac:dyDescent="0.4">
      <c r="I583" s="245"/>
      <c r="J583" s="246"/>
      <c r="K583" s="246"/>
      <c r="L583" s="246"/>
      <c r="M583" s="246"/>
      <c r="N583" s="246"/>
    </row>
    <row r="584" spans="9:14" ht="15" thickTop="1" x14ac:dyDescent="0.35">
      <c r="I584" s="6"/>
      <c r="J584" s="7"/>
      <c r="K584" s="7"/>
      <c r="L584" s="7"/>
      <c r="M584" s="7"/>
      <c r="N584" s="7"/>
    </row>
    <row r="585" spans="9:14" x14ac:dyDescent="0.35">
      <c r="J585" s="2"/>
      <c r="K585" s="2"/>
      <c r="L585" s="2"/>
      <c r="M585" s="2"/>
      <c r="N585" s="2"/>
    </row>
    <row r="586" spans="9:14" x14ac:dyDescent="0.35">
      <c r="J586" s="2"/>
      <c r="K586" s="2"/>
      <c r="L586" s="2"/>
      <c r="M586" s="2"/>
      <c r="N586" s="2"/>
    </row>
    <row r="587" spans="9:14" x14ac:dyDescent="0.35">
      <c r="J587" s="2"/>
      <c r="K587" s="2"/>
      <c r="L587" s="2"/>
      <c r="M587" s="2"/>
      <c r="N587" s="2"/>
    </row>
    <row r="588" spans="9:14" x14ac:dyDescent="0.35">
      <c r="J588" s="2"/>
      <c r="K588" s="2"/>
      <c r="L588" s="2"/>
      <c r="M588" s="2"/>
      <c r="N588" s="2"/>
    </row>
    <row r="589" spans="9:14" x14ac:dyDescent="0.35">
      <c r="J589" s="2"/>
      <c r="K589" s="2"/>
      <c r="L589" s="2"/>
      <c r="M589" s="2"/>
      <c r="N589" s="2"/>
    </row>
    <row r="590" spans="9:14" x14ac:dyDescent="0.35">
      <c r="J590" s="2"/>
      <c r="K590" s="2"/>
      <c r="L590" s="2"/>
      <c r="M590" s="2"/>
      <c r="N590" s="2"/>
    </row>
    <row r="591" spans="9:14" x14ac:dyDescent="0.35">
      <c r="J591" s="2"/>
      <c r="K591" s="2"/>
      <c r="L591" s="2"/>
      <c r="M591" s="2"/>
      <c r="N591" s="2"/>
    </row>
    <row r="592" spans="9:14" x14ac:dyDescent="0.35">
      <c r="J592" s="2"/>
      <c r="K592" s="2"/>
      <c r="L592" s="2"/>
      <c r="M592" s="2"/>
      <c r="N592" s="2"/>
    </row>
    <row r="593" spans="9:14" x14ac:dyDescent="0.35">
      <c r="J593" s="2"/>
      <c r="K593" s="2"/>
      <c r="L593" s="2"/>
      <c r="M593" s="2"/>
      <c r="N593" s="2"/>
    </row>
    <row r="594" spans="9:14" x14ac:dyDescent="0.35">
      <c r="J594" s="2"/>
      <c r="K594" s="2"/>
      <c r="L594" s="2"/>
      <c r="M594" s="2"/>
      <c r="N594" s="2"/>
    </row>
    <row r="595" spans="9:14" x14ac:dyDescent="0.35">
      <c r="I595" s="5"/>
      <c r="J595" s="244"/>
      <c r="K595" s="244"/>
      <c r="L595" s="244"/>
      <c r="M595" s="244"/>
      <c r="N595" s="244"/>
    </row>
    <row r="596" spans="9:14" x14ac:dyDescent="0.35">
      <c r="I596" s="249"/>
      <c r="J596" s="250"/>
      <c r="K596" s="250"/>
      <c r="L596" s="250"/>
      <c r="M596" s="250"/>
      <c r="N596" s="250"/>
    </row>
    <row r="597" spans="9:14" x14ac:dyDescent="0.35">
      <c r="J597" s="2"/>
      <c r="K597" s="2"/>
      <c r="L597" s="2"/>
      <c r="M597" s="2"/>
      <c r="N597" s="2"/>
    </row>
    <row r="598" spans="9:14" x14ac:dyDescent="0.35">
      <c r="I598" s="251"/>
      <c r="J598" s="252"/>
      <c r="K598" s="252"/>
      <c r="L598" s="252"/>
      <c r="M598" s="252"/>
      <c r="N598" s="252"/>
    </row>
    <row r="599" spans="9:14" x14ac:dyDescent="0.35">
      <c r="J599" s="2"/>
      <c r="K599" s="2"/>
      <c r="L599" s="2"/>
      <c r="M599" s="2"/>
      <c r="N599" s="2"/>
    </row>
    <row r="600" spans="9:14" x14ac:dyDescent="0.35">
      <c r="I600" s="251"/>
      <c r="J600" s="253"/>
      <c r="K600" s="253"/>
      <c r="L600" s="253"/>
      <c r="M600" s="253"/>
      <c r="N600" s="253"/>
    </row>
    <row r="601" spans="9:14" x14ac:dyDescent="0.35">
      <c r="I601" s="243"/>
      <c r="J601" s="260"/>
      <c r="K601" s="260"/>
      <c r="L601" s="260"/>
      <c r="M601" s="260"/>
      <c r="N601" s="260"/>
    </row>
    <row r="602" spans="9:14" x14ac:dyDescent="0.35">
      <c r="J602" s="242"/>
      <c r="K602" s="242"/>
      <c r="L602" s="242"/>
      <c r="M602" s="242"/>
      <c r="N602" s="242"/>
    </row>
    <row r="603" spans="9:14" x14ac:dyDescent="0.35">
      <c r="J603" s="242"/>
      <c r="K603" s="242"/>
      <c r="L603" s="242"/>
      <c r="M603" s="242"/>
      <c r="N603" s="242"/>
    </row>
    <row r="604" spans="9:14" x14ac:dyDescent="0.35">
      <c r="J604" s="242"/>
      <c r="K604" s="242"/>
      <c r="L604" s="242"/>
      <c r="M604" s="242"/>
      <c r="N604" s="242"/>
    </row>
    <row r="605" spans="9:14" x14ac:dyDescent="0.35">
      <c r="J605" s="242"/>
      <c r="K605" s="242"/>
      <c r="L605" s="242"/>
      <c r="M605" s="242"/>
      <c r="N605" s="242"/>
    </row>
    <row r="606" spans="9:14" x14ac:dyDescent="0.35">
      <c r="J606" s="242"/>
      <c r="K606" s="242"/>
      <c r="L606" s="242"/>
      <c r="M606" s="242"/>
      <c r="N606" s="242"/>
    </row>
    <row r="607" spans="9:14" x14ac:dyDescent="0.35">
      <c r="J607" s="242"/>
      <c r="K607" s="242"/>
      <c r="L607" s="242"/>
      <c r="M607" s="242"/>
      <c r="N607" s="242"/>
    </row>
    <row r="608" spans="9:14" x14ac:dyDescent="0.35">
      <c r="J608" s="242"/>
      <c r="K608" s="242"/>
      <c r="L608" s="242"/>
      <c r="M608" s="242"/>
      <c r="N608" s="242"/>
    </row>
  </sheetData>
  <mergeCells count="23">
    <mergeCell ref="AD304:AI304"/>
    <mergeCell ref="W381:AB381"/>
    <mergeCell ref="B2:G2"/>
    <mergeCell ref="B150:G150"/>
    <mergeCell ref="I227:N227"/>
    <mergeCell ref="W304:AB304"/>
    <mergeCell ref="W227:AB227"/>
    <mergeCell ref="I304:N304"/>
    <mergeCell ref="B227:G227"/>
    <mergeCell ref="B75:G75"/>
    <mergeCell ref="P227:U227"/>
    <mergeCell ref="P304:U304"/>
    <mergeCell ref="B304:G304"/>
    <mergeCell ref="I535:N535"/>
    <mergeCell ref="I458:N458"/>
    <mergeCell ref="P381:U381"/>
    <mergeCell ref="AD381:AI381"/>
    <mergeCell ref="B381:G381"/>
    <mergeCell ref="I381:N381"/>
    <mergeCell ref="P458:U458"/>
    <mergeCell ref="W458:AB458"/>
    <mergeCell ref="AD458:AI458"/>
    <mergeCell ref="B458:G45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76C6F-BE65-47F9-9D92-80D78400E083}">
  <sheetPr>
    <tabColor theme="9" tint="-0.249977111117893"/>
  </sheetPr>
  <dimension ref="A1:AD608"/>
  <sheetViews>
    <sheetView zoomScaleNormal="100" workbookViewId="0">
      <pane xSplit="1" ySplit="2" topLeftCell="B455" activePane="bottomRight" state="frozen"/>
      <selection activeCell="C480" sqref="A1:XFD1048576"/>
      <selection pane="topRight" activeCell="C480" sqref="A1:XFD1048576"/>
      <selection pane="bottomLeft" activeCell="C480" sqref="A1:XFD1048576"/>
      <selection pane="bottomRight" activeCell="C480" sqref="A1:XFD1048576"/>
    </sheetView>
  </sheetViews>
  <sheetFormatPr defaultRowHeight="14.5" x14ac:dyDescent="0.35"/>
  <cols>
    <col min="1" max="1" width="48.54296875" bestFit="1" customWidth="1"/>
    <col min="2" max="2" width="31.453125" bestFit="1" customWidth="1"/>
    <col min="3" max="3" width="33.81640625" bestFit="1" customWidth="1"/>
    <col min="4" max="4" width="17.81640625" style="2" bestFit="1" customWidth="1"/>
    <col min="5" max="5" width="15" customWidth="1"/>
    <col min="6" max="6" width="48.54296875" bestFit="1" customWidth="1"/>
    <col min="7" max="7" width="31.1796875" bestFit="1" customWidth="1"/>
    <col min="8" max="8" width="33.81640625" bestFit="1" customWidth="1"/>
    <col min="9" max="9" width="17.1796875" bestFit="1" customWidth="1"/>
    <col min="10" max="10" width="15" bestFit="1" customWidth="1"/>
    <col min="11" max="11" width="50.1796875" bestFit="1" customWidth="1"/>
    <col min="12" max="12" width="31.1796875" bestFit="1" customWidth="1"/>
    <col min="13" max="13" width="33.81640625" bestFit="1" customWidth="1"/>
    <col min="14" max="14" width="16.81640625" bestFit="1" customWidth="1"/>
    <col min="15" max="15" width="15" customWidth="1"/>
    <col min="16" max="16" width="48.54296875" bestFit="1" customWidth="1"/>
    <col min="17" max="17" width="31.1796875" bestFit="1" customWidth="1"/>
    <col min="18" max="18" width="33.81640625" bestFit="1" customWidth="1"/>
    <col min="19" max="19" width="17.81640625" bestFit="1" customWidth="1"/>
    <col min="20" max="20" width="15" bestFit="1" customWidth="1"/>
    <col min="21" max="21" width="48.54296875" bestFit="1" customWidth="1"/>
    <col min="22" max="22" width="31.1796875" bestFit="1" customWidth="1"/>
    <col min="23" max="23" width="33.81640625" bestFit="1" customWidth="1"/>
    <col min="24" max="24" width="17.26953125" bestFit="1" customWidth="1"/>
    <col min="25" max="25" width="18.26953125" bestFit="1" customWidth="1"/>
    <col min="26" max="26" width="48.54296875" bestFit="1" customWidth="1"/>
    <col min="27" max="27" width="31.1796875" bestFit="1" customWidth="1"/>
    <col min="28" max="28" width="33.81640625" bestFit="1" customWidth="1"/>
    <col min="29" max="29" width="16.81640625" bestFit="1" customWidth="1"/>
    <col min="30" max="30" width="11" bestFit="1" customWidth="1"/>
  </cols>
  <sheetData>
    <row r="1" spans="1:4" ht="30" customHeight="1" x14ac:dyDescent="0.35">
      <c r="A1" s="267" t="s">
        <v>154</v>
      </c>
      <c r="B1" s="267"/>
      <c r="C1" s="267"/>
      <c r="D1" s="267"/>
    </row>
    <row r="2" spans="1:4" ht="15.5" x14ac:dyDescent="0.35">
      <c r="A2" s="24"/>
      <c r="B2" s="10" t="s">
        <v>46</v>
      </c>
      <c r="C2" s="10" t="s">
        <v>1</v>
      </c>
      <c r="D2" s="10" t="s">
        <v>48</v>
      </c>
    </row>
    <row r="3" spans="1:4" x14ac:dyDescent="0.35">
      <c r="A3" t="s">
        <v>88</v>
      </c>
      <c r="B3" s="1">
        <v>0</v>
      </c>
      <c r="C3" s="15">
        <v>96501444</v>
      </c>
      <c r="D3" s="15">
        <v>96501444</v>
      </c>
    </row>
    <row r="4" spans="1:4" x14ac:dyDescent="0.35">
      <c r="A4" t="s">
        <v>19</v>
      </c>
      <c r="B4" s="1">
        <v>0</v>
      </c>
      <c r="C4" s="15">
        <v>0</v>
      </c>
      <c r="D4" s="15">
        <v>0</v>
      </c>
    </row>
    <row r="5" spans="1:4" x14ac:dyDescent="0.35">
      <c r="A5" t="s">
        <v>89</v>
      </c>
      <c r="B5" s="1">
        <v>0</v>
      </c>
      <c r="C5" s="15">
        <v>0</v>
      </c>
      <c r="D5" s="15">
        <v>0</v>
      </c>
    </row>
    <row r="6" spans="1:4" x14ac:dyDescent="0.35">
      <c r="A6" t="s">
        <v>90</v>
      </c>
      <c r="B6" s="1">
        <v>0</v>
      </c>
      <c r="C6" s="15">
        <v>-233039</v>
      </c>
      <c r="D6" s="15">
        <v>-233039</v>
      </c>
    </row>
    <row r="7" spans="1:4" x14ac:dyDescent="0.35">
      <c r="A7" s="19" t="s">
        <v>18</v>
      </c>
      <c r="B7" s="20">
        <v>0</v>
      </c>
      <c r="C7" s="20">
        <v>96268405</v>
      </c>
      <c r="D7" s="20">
        <v>96268405</v>
      </c>
    </row>
    <row r="8" spans="1:4" x14ac:dyDescent="0.35">
      <c r="B8" s="1"/>
      <c r="C8" s="15"/>
      <c r="D8" s="15"/>
    </row>
    <row r="9" spans="1:4" x14ac:dyDescent="0.35">
      <c r="B9" s="1"/>
      <c r="C9" s="15"/>
      <c r="D9" s="15"/>
    </row>
    <row r="10" spans="1:4" x14ac:dyDescent="0.35">
      <c r="A10" t="s">
        <v>12</v>
      </c>
      <c r="B10" s="1">
        <v>651128424.31999993</v>
      </c>
      <c r="C10" s="15">
        <v>143901012</v>
      </c>
      <c r="D10" s="15">
        <v>795029436.31999993</v>
      </c>
    </row>
    <row r="11" spans="1:4" x14ac:dyDescent="0.35">
      <c r="A11" t="s">
        <v>3</v>
      </c>
      <c r="B11" s="1">
        <v>-496554298.57000005</v>
      </c>
      <c r="C11" s="15">
        <v>-94038029</v>
      </c>
      <c r="D11" s="15">
        <v>-590592327.57000005</v>
      </c>
    </row>
    <row r="12" spans="1:4" x14ac:dyDescent="0.35">
      <c r="A12" t="s">
        <v>91</v>
      </c>
      <c r="B12" s="1">
        <v>69365690.689999998</v>
      </c>
      <c r="C12" s="15">
        <v>5140042</v>
      </c>
      <c r="D12" s="15">
        <v>74505732.689999998</v>
      </c>
    </row>
    <row r="13" spans="1:4" x14ac:dyDescent="0.35">
      <c r="A13" t="s">
        <v>13</v>
      </c>
      <c r="B13" s="1">
        <v>-22541361.050000001</v>
      </c>
      <c r="C13" s="15">
        <v>-3734643</v>
      </c>
      <c r="D13" s="15">
        <v>-26276004.050000001</v>
      </c>
    </row>
    <row r="14" spans="1:4" x14ac:dyDescent="0.35">
      <c r="A14" s="19" t="s">
        <v>14</v>
      </c>
      <c r="B14" s="20">
        <v>201398455.38999987</v>
      </c>
      <c r="C14" s="20">
        <v>51268382</v>
      </c>
      <c r="D14" s="20">
        <v>252666837.38999987</v>
      </c>
    </row>
    <row r="15" spans="1:4" x14ac:dyDescent="0.35">
      <c r="B15" s="12"/>
      <c r="C15" s="15"/>
      <c r="D15" s="15"/>
    </row>
    <row r="16" spans="1:4" x14ac:dyDescent="0.35">
      <c r="B16" s="12"/>
      <c r="C16" s="15"/>
      <c r="D16" s="15"/>
    </row>
    <row r="17" spans="1:4" x14ac:dyDescent="0.35">
      <c r="A17" t="s">
        <v>15</v>
      </c>
      <c r="B17" s="1">
        <v>0</v>
      </c>
      <c r="C17" s="15">
        <v>31445850</v>
      </c>
      <c r="D17" s="15">
        <v>31445850</v>
      </c>
    </row>
    <row r="18" spans="1:4" x14ac:dyDescent="0.35">
      <c r="A18" t="s">
        <v>16</v>
      </c>
      <c r="B18" s="1">
        <v>0</v>
      </c>
      <c r="C18" s="15">
        <v>-12403954</v>
      </c>
      <c r="D18" s="15">
        <v>-12403954</v>
      </c>
    </row>
    <row r="19" spans="1:4" x14ac:dyDescent="0.35">
      <c r="A19" s="19" t="s">
        <v>17</v>
      </c>
      <c r="B19" s="20">
        <v>0</v>
      </c>
      <c r="C19" s="20">
        <v>19041896</v>
      </c>
      <c r="D19" s="20">
        <v>19041896</v>
      </c>
    </row>
    <row r="20" spans="1:4" x14ac:dyDescent="0.35">
      <c r="B20" s="1"/>
      <c r="C20" s="15"/>
      <c r="D20" s="15"/>
    </row>
    <row r="21" spans="1:4" x14ac:dyDescent="0.35">
      <c r="B21" s="1"/>
      <c r="C21" s="15"/>
      <c r="D21" s="15"/>
    </row>
    <row r="22" spans="1:4" x14ac:dyDescent="0.35">
      <c r="A22" s="16" t="s">
        <v>20</v>
      </c>
      <c r="B22" s="27">
        <v>0</v>
      </c>
      <c r="C22" s="28">
        <v>0</v>
      </c>
      <c r="D22" s="21">
        <v>0</v>
      </c>
    </row>
    <row r="23" spans="1:4" x14ac:dyDescent="0.35">
      <c r="B23" s="1"/>
      <c r="C23" s="15"/>
      <c r="D23" s="15"/>
    </row>
    <row r="24" spans="1:4" x14ac:dyDescent="0.35">
      <c r="A24" t="s">
        <v>0</v>
      </c>
      <c r="B24" s="1">
        <v>0</v>
      </c>
      <c r="C24" s="15">
        <v>3383106727</v>
      </c>
      <c r="D24" s="15">
        <v>3383106727</v>
      </c>
    </row>
    <row r="25" spans="1:4" x14ac:dyDescent="0.35">
      <c r="A25" t="s">
        <v>2</v>
      </c>
      <c r="B25" s="1">
        <v>0</v>
      </c>
      <c r="C25" s="15">
        <v>-3377981453</v>
      </c>
      <c r="D25" s="15">
        <v>-3377981453</v>
      </c>
    </row>
    <row r="26" spans="1:4" x14ac:dyDescent="0.35">
      <c r="A26" s="19" t="s">
        <v>21</v>
      </c>
      <c r="B26" s="20">
        <v>0</v>
      </c>
      <c r="C26" s="20">
        <v>5125274</v>
      </c>
      <c r="D26" s="20">
        <v>5125274</v>
      </c>
    </row>
    <row r="27" spans="1:4" x14ac:dyDescent="0.35">
      <c r="B27" s="2"/>
      <c r="C27" s="15"/>
      <c r="D27" s="15"/>
    </row>
    <row r="28" spans="1:4" x14ac:dyDescent="0.35">
      <c r="B28" s="2"/>
      <c r="C28" s="15"/>
      <c r="D28" s="15"/>
    </row>
    <row r="29" spans="1:4" x14ac:dyDescent="0.35">
      <c r="A29" t="s">
        <v>24</v>
      </c>
      <c r="B29" s="1">
        <v>0</v>
      </c>
      <c r="C29" s="15">
        <v>0</v>
      </c>
      <c r="D29" s="15">
        <v>0</v>
      </c>
    </row>
    <row r="30" spans="1:4" x14ac:dyDescent="0.35">
      <c r="A30" t="s">
        <v>25</v>
      </c>
      <c r="B30" s="1">
        <v>0</v>
      </c>
      <c r="C30" s="15">
        <v>0</v>
      </c>
      <c r="D30" s="15">
        <v>0</v>
      </c>
    </row>
    <row r="31" spans="1:4" x14ac:dyDescent="0.35">
      <c r="A31" t="s">
        <v>26</v>
      </c>
      <c r="B31" s="1">
        <v>0</v>
      </c>
      <c r="C31" s="15">
        <v>0</v>
      </c>
      <c r="D31" s="15">
        <v>0</v>
      </c>
    </row>
    <row r="32" spans="1:4" x14ac:dyDescent="0.35">
      <c r="A32" s="19" t="s">
        <v>105</v>
      </c>
      <c r="B32" s="20">
        <v>0</v>
      </c>
      <c r="C32" s="20">
        <v>0</v>
      </c>
      <c r="D32" s="20">
        <v>0</v>
      </c>
    </row>
    <row r="33" spans="1:4" x14ac:dyDescent="0.35">
      <c r="B33" s="2"/>
      <c r="C33" s="15"/>
      <c r="D33" s="15"/>
    </row>
    <row r="34" spans="1:4" x14ac:dyDescent="0.35">
      <c r="B34" s="2"/>
      <c r="C34" s="15"/>
      <c r="D34" s="15"/>
    </row>
    <row r="35" spans="1:4" x14ac:dyDescent="0.35">
      <c r="A35" t="s">
        <v>27</v>
      </c>
      <c r="B35" s="1">
        <v>0</v>
      </c>
      <c r="C35" s="15">
        <v>0</v>
      </c>
      <c r="D35" s="15">
        <v>0</v>
      </c>
    </row>
    <row r="36" spans="1:4" x14ac:dyDescent="0.35">
      <c r="A36" t="s">
        <v>28</v>
      </c>
      <c r="B36" s="1">
        <v>0</v>
      </c>
      <c r="C36" s="15">
        <v>0</v>
      </c>
      <c r="D36" s="15">
        <v>0</v>
      </c>
    </row>
    <row r="37" spans="1:4" x14ac:dyDescent="0.35">
      <c r="A37" t="s">
        <v>29</v>
      </c>
      <c r="B37" s="1">
        <v>0</v>
      </c>
      <c r="C37" s="15">
        <v>0</v>
      </c>
      <c r="D37" s="15">
        <v>0</v>
      </c>
    </row>
    <row r="38" spans="1:4" x14ac:dyDescent="0.35">
      <c r="A38" t="s">
        <v>30</v>
      </c>
      <c r="B38" s="1">
        <v>0</v>
      </c>
      <c r="C38" s="15">
        <v>0</v>
      </c>
      <c r="D38" s="15">
        <v>0</v>
      </c>
    </row>
    <row r="39" spans="1:4" x14ac:dyDescent="0.35">
      <c r="A39" s="19" t="s">
        <v>93</v>
      </c>
      <c r="B39" s="20">
        <v>0</v>
      </c>
      <c r="C39" s="20">
        <v>0</v>
      </c>
      <c r="D39" s="20">
        <v>0</v>
      </c>
    </row>
    <row r="40" spans="1:4" x14ac:dyDescent="0.35">
      <c r="B40" s="2"/>
      <c r="C40" s="15"/>
      <c r="D40" s="15"/>
    </row>
    <row r="41" spans="1:4" x14ac:dyDescent="0.35">
      <c r="B41" s="2"/>
      <c r="C41" s="15"/>
      <c r="D41" s="15"/>
    </row>
    <row r="42" spans="1:4" x14ac:dyDescent="0.35">
      <c r="A42" s="16" t="s">
        <v>92</v>
      </c>
      <c r="B42" s="27">
        <v>0</v>
      </c>
      <c r="C42" s="28">
        <v>0</v>
      </c>
      <c r="D42" s="21">
        <v>0</v>
      </c>
    </row>
    <row r="43" spans="1:4" x14ac:dyDescent="0.35">
      <c r="B43" s="2"/>
      <c r="C43" s="15"/>
      <c r="D43" s="15"/>
    </row>
    <row r="44" spans="1:4" x14ac:dyDescent="0.35">
      <c r="A44" t="s">
        <v>31</v>
      </c>
      <c r="B44" s="1">
        <v>0</v>
      </c>
      <c r="C44" s="15">
        <v>0</v>
      </c>
      <c r="D44" s="15">
        <v>0</v>
      </c>
    </row>
    <row r="45" spans="1:4" x14ac:dyDescent="0.35">
      <c r="A45" t="s">
        <v>32</v>
      </c>
      <c r="B45" s="1">
        <v>0</v>
      </c>
      <c r="C45" s="15">
        <v>0</v>
      </c>
      <c r="D45" s="15">
        <v>0</v>
      </c>
    </row>
    <row r="46" spans="1:4" x14ac:dyDescent="0.35">
      <c r="A46" s="19" t="s">
        <v>33</v>
      </c>
      <c r="B46" s="20">
        <v>0</v>
      </c>
      <c r="C46" s="20">
        <v>0</v>
      </c>
      <c r="D46" s="20">
        <v>0</v>
      </c>
    </row>
    <row r="47" spans="1:4" x14ac:dyDescent="0.35">
      <c r="B47" s="2"/>
      <c r="C47" s="15"/>
      <c r="D47" s="15"/>
    </row>
    <row r="48" spans="1:4" x14ac:dyDescent="0.35">
      <c r="B48" s="2"/>
      <c r="C48" s="15"/>
      <c r="D48" s="15"/>
    </row>
    <row r="49" spans="1:4" x14ac:dyDescent="0.35">
      <c r="A49" t="s">
        <v>35</v>
      </c>
      <c r="B49" s="1">
        <v>0</v>
      </c>
      <c r="C49" s="15">
        <v>131843</v>
      </c>
      <c r="D49" s="15">
        <v>131843</v>
      </c>
    </row>
    <row r="50" spans="1:4" x14ac:dyDescent="0.35">
      <c r="A50" t="s">
        <v>36</v>
      </c>
      <c r="B50" s="1">
        <v>-69261466.75</v>
      </c>
      <c r="C50" s="15">
        <v>-23517887</v>
      </c>
      <c r="D50" s="15">
        <v>-92779353.75</v>
      </c>
    </row>
    <row r="51" spans="1:4" x14ac:dyDescent="0.35">
      <c r="A51" s="19" t="s">
        <v>37</v>
      </c>
      <c r="B51" s="20">
        <v>-69261466.75</v>
      </c>
      <c r="C51" s="20">
        <v>-23386044</v>
      </c>
      <c r="D51" s="20">
        <v>-92647510.75</v>
      </c>
    </row>
    <row r="52" spans="1:4" x14ac:dyDescent="0.35">
      <c r="B52" s="2"/>
      <c r="C52" s="15"/>
      <c r="D52" s="15"/>
    </row>
    <row r="53" spans="1:4" x14ac:dyDescent="0.35">
      <c r="B53" s="2"/>
      <c r="C53" s="15"/>
      <c r="D53" s="15"/>
    </row>
    <row r="54" spans="1:4" x14ac:dyDescent="0.35">
      <c r="A54" t="s">
        <v>38</v>
      </c>
      <c r="B54" s="1">
        <v>0</v>
      </c>
      <c r="C54" s="15">
        <v>0</v>
      </c>
      <c r="D54" s="15">
        <v>0</v>
      </c>
    </row>
    <row r="55" spans="1:4" x14ac:dyDescent="0.35">
      <c r="A55" t="s">
        <v>81</v>
      </c>
      <c r="B55" s="1">
        <v>0</v>
      </c>
      <c r="C55" s="15">
        <v>-2855440</v>
      </c>
      <c r="D55" s="15">
        <v>-2855440</v>
      </c>
    </row>
    <row r="56" spans="1:4" x14ac:dyDescent="0.35">
      <c r="A56" t="s">
        <v>39</v>
      </c>
      <c r="B56" s="1">
        <v>0</v>
      </c>
      <c r="C56" s="15">
        <v>-7672533</v>
      </c>
      <c r="D56" s="15">
        <v>-7672533</v>
      </c>
    </row>
    <row r="57" spans="1:4" x14ac:dyDescent="0.35">
      <c r="A57" t="s">
        <v>40</v>
      </c>
      <c r="B57" s="1">
        <v>0</v>
      </c>
      <c r="C57" s="15">
        <v>0</v>
      </c>
      <c r="D57" s="15">
        <v>0</v>
      </c>
    </row>
    <row r="58" spans="1:4" x14ac:dyDescent="0.35">
      <c r="A58" t="s">
        <v>41</v>
      </c>
      <c r="B58" s="1">
        <v>0</v>
      </c>
      <c r="C58" s="15">
        <v>-22401</v>
      </c>
      <c r="D58" s="15">
        <v>-22401</v>
      </c>
    </row>
    <row r="59" spans="1:4" x14ac:dyDescent="0.35">
      <c r="A59" t="s">
        <v>42</v>
      </c>
      <c r="B59" s="1">
        <v>0</v>
      </c>
      <c r="C59" s="15">
        <v>0</v>
      </c>
      <c r="D59" s="15">
        <v>0</v>
      </c>
    </row>
    <row r="60" spans="1:4" x14ac:dyDescent="0.35">
      <c r="A60" t="s">
        <v>4</v>
      </c>
      <c r="B60" s="1">
        <v>0</v>
      </c>
      <c r="C60" s="15">
        <v>0</v>
      </c>
      <c r="D60" s="15">
        <v>0</v>
      </c>
    </row>
    <row r="61" spans="1:4" x14ac:dyDescent="0.35">
      <c r="A61" t="s">
        <v>5</v>
      </c>
      <c r="B61" s="1">
        <v>0</v>
      </c>
      <c r="C61" s="15">
        <v>0</v>
      </c>
      <c r="D61" s="15">
        <v>0</v>
      </c>
    </row>
    <row r="62" spans="1:4" x14ac:dyDescent="0.35">
      <c r="A62" t="s">
        <v>189</v>
      </c>
      <c r="B62" s="1">
        <v>0</v>
      </c>
      <c r="C62" s="15">
        <v>0</v>
      </c>
      <c r="D62" s="15">
        <v>0</v>
      </c>
    </row>
    <row r="63" spans="1:4" x14ac:dyDescent="0.35">
      <c r="A63" s="19" t="s">
        <v>11</v>
      </c>
      <c r="B63" s="20">
        <v>0</v>
      </c>
      <c r="C63" s="20">
        <v>-10550374</v>
      </c>
      <c r="D63" s="20">
        <v>-10550374</v>
      </c>
    </row>
    <row r="64" spans="1:4" x14ac:dyDescent="0.35">
      <c r="B64" s="2"/>
      <c r="C64" s="15"/>
      <c r="D64" s="15"/>
    </row>
    <row r="65" spans="1:20" x14ac:dyDescent="0.35">
      <c r="B65" s="2"/>
      <c r="C65" s="15"/>
      <c r="D65" s="15"/>
    </row>
    <row r="66" spans="1:20" x14ac:dyDescent="0.35">
      <c r="A66" s="11" t="s">
        <v>43</v>
      </c>
      <c r="B66" s="4">
        <v>132136988.63999987</v>
      </c>
      <c r="C66" s="4">
        <v>137767539</v>
      </c>
      <c r="D66" s="4">
        <v>269904527.63999987</v>
      </c>
    </row>
    <row r="67" spans="1:20" x14ac:dyDescent="0.35">
      <c r="A67" t="s">
        <v>6</v>
      </c>
      <c r="B67" s="1">
        <v>0</v>
      </c>
      <c r="C67" s="15">
        <v>-31987356</v>
      </c>
      <c r="D67" s="15">
        <v>-31987356</v>
      </c>
    </row>
    <row r="68" spans="1:20" x14ac:dyDescent="0.35">
      <c r="A68" s="11" t="s">
        <v>7</v>
      </c>
      <c r="B68" s="4">
        <v>132136988.63999987</v>
      </c>
      <c r="C68" s="4">
        <v>105780183</v>
      </c>
      <c r="D68" s="4">
        <v>237917171.63999987</v>
      </c>
    </row>
    <row r="69" spans="1:20" x14ac:dyDescent="0.35">
      <c r="A69" t="s">
        <v>8</v>
      </c>
      <c r="B69" s="1">
        <v>0</v>
      </c>
      <c r="C69" s="15">
        <v>-54253965.090959996</v>
      </c>
      <c r="D69" s="2">
        <v>-54253965.090959996</v>
      </c>
    </row>
    <row r="70" spans="1:20" x14ac:dyDescent="0.35">
      <c r="A70" s="11" t="s">
        <v>150</v>
      </c>
      <c r="B70" s="4">
        <v>132136988.63999987</v>
      </c>
      <c r="C70" s="4">
        <v>51526217.909040004</v>
      </c>
      <c r="D70" s="4">
        <v>183663206.54903987</v>
      </c>
    </row>
    <row r="71" spans="1:20" x14ac:dyDescent="0.35">
      <c r="B71" s="3">
        <v>0</v>
      </c>
      <c r="C71" s="3">
        <v>0</v>
      </c>
    </row>
    <row r="72" spans="1:20" x14ac:dyDescent="0.35"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6" spans="1:20" ht="18.5" x14ac:dyDescent="0.35">
      <c r="A76" s="267" t="s">
        <v>151</v>
      </c>
      <c r="B76" s="267"/>
      <c r="C76" s="267"/>
      <c r="D76" s="267"/>
    </row>
    <row r="77" spans="1:20" ht="15.5" x14ac:dyDescent="0.35">
      <c r="A77" s="8"/>
      <c r="B77" s="8" t="s">
        <v>89</v>
      </c>
      <c r="C77" s="10" t="s">
        <v>1</v>
      </c>
      <c r="D77" s="26" t="s">
        <v>48</v>
      </c>
    </row>
    <row r="78" spans="1:20" x14ac:dyDescent="0.35">
      <c r="A78" t="s">
        <v>88</v>
      </c>
      <c r="B78" s="2">
        <v>0</v>
      </c>
      <c r="C78" s="2">
        <v>125586841</v>
      </c>
      <c r="D78" s="2">
        <v>125586841</v>
      </c>
    </row>
    <row r="79" spans="1:20" x14ac:dyDescent="0.35">
      <c r="A79" t="s">
        <v>19</v>
      </c>
      <c r="B79" s="2">
        <v>0</v>
      </c>
      <c r="C79" s="2">
        <v>0</v>
      </c>
      <c r="D79" s="2">
        <v>0</v>
      </c>
    </row>
    <row r="80" spans="1:20" x14ac:dyDescent="0.35">
      <c r="A80" t="s">
        <v>89</v>
      </c>
      <c r="B80" s="2">
        <v>0</v>
      </c>
      <c r="C80" s="2">
        <v>0</v>
      </c>
      <c r="D80" s="2">
        <v>0</v>
      </c>
    </row>
    <row r="81" spans="1:4" x14ac:dyDescent="0.35">
      <c r="A81" t="s">
        <v>90</v>
      </c>
      <c r="B81" s="2">
        <v>0</v>
      </c>
      <c r="C81" s="2">
        <v>-76621</v>
      </c>
      <c r="D81" s="2">
        <v>-76621</v>
      </c>
    </row>
    <row r="82" spans="1:4" ht="16" x14ac:dyDescent="0.5">
      <c r="A82" s="5" t="s">
        <v>18</v>
      </c>
      <c r="B82" s="18">
        <v>0</v>
      </c>
      <c r="C82" s="18">
        <v>125510220</v>
      </c>
      <c r="D82" s="18">
        <v>125510220</v>
      </c>
    </row>
    <row r="83" spans="1:4" x14ac:dyDescent="0.35">
      <c r="B83" s="2"/>
      <c r="C83" s="2"/>
    </row>
    <row r="84" spans="1:4" x14ac:dyDescent="0.35">
      <c r="B84" s="2"/>
      <c r="C84" s="2"/>
    </row>
    <row r="85" spans="1:4" x14ac:dyDescent="0.35">
      <c r="A85" t="s">
        <v>12</v>
      </c>
      <c r="B85" s="2">
        <v>782501976</v>
      </c>
      <c r="C85" s="2">
        <v>114920489</v>
      </c>
      <c r="D85" s="2">
        <v>897422465</v>
      </c>
    </row>
    <row r="86" spans="1:4" x14ac:dyDescent="0.35">
      <c r="A86" t="s">
        <v>91</v>
      </c>
      <c r="B86" s="2">
        <v>83575819</v>
      </c>
      <c r="C86" s="2">
        <v>7572791</v>
      </c>
      <c r="D86" s="2">
        <v>91148610</v>
      </c>
    </row>
    <row r="87" spans="1:4" x14ac:dyDescent="0.35">
      <c r="A87" t="s">
        <v>3</v>
      </c>
      <c r="B87" s="2">
        <v>-659507032</v>
      </c>
      <c r="C87" s="2">
        <v>-91198611</v>
      </c>
      <c r="D87" s="2">
        <v>-750705643</v>
      </c>
    </row>
    <row r="88" spans="1:4" x14ac:dyDescent="0.35">
      <c r="A88" t="s">
        <v>13</v>
      </c>
      <c r="B88" s="2">
        <v>-32391623</v>
      </c>
      <c r="C88" s="2">
        <v>-2999256</v>
      </c>
      <c r="D88" s="2">
        <v>-35390879</v>
      </c>
    </row>
    <row r="89" spans="1:4" ht="16" x14ac:dyDescent="0.5">
      <c r="A89" s="5" t="s">
        <v>14</v>
      </c>
      <c r="B89" s="18">
        <v>174179140</v>
      </c>
      <c r="C89" s="18">
        <v>28295413</v>
      </c>
      <c r="D89" s="18">
        <v>202474553</v>
      </c>
    </row>
    <row r="90" spans="1:4" x14ac:dyDescent="0.35">
      <c r="B90" s="2"/>
      <c r="C90" s="2"/>
    </row>
    <row r="91" spans="1:4" x14ac:dyDescent="0.35">
      <c r="B91" s="2"/>
      <c r="C91" s="2"/>
    </row>
    <row r="92" spans="1:4" x14ac:dyDescent="0.35">
      <c r="A92" t="s">
        <v>15</v>
      </c>
      <c r="B92" s="2">
        <v>0</v>
      </c>
      <c r="C92" s="2">
        <v>16265375</v>
      </c>
      <c r="D92" s="2">
        <v>16265375</v>
      </c>
    </row>
    <row r="93" spans="1:4" x14ac:dyDescent="0.35">
      <c r="A93" t="s">
        <v>16</v>
      </c>
      <c r="B93" s="2">
        <v>0</v>
      </c>
      <c r="C93" s="2">
        <v>-6960993</v>
      </c>
      <c r="D93" s="2">
        <v>-6960993</v>
      </c>
    </row>
    <row r="94" spans="1:4" ht="16" x14ac:dyDescent="0.5">
      <c r="A94" s="5" t="s">
        <v>17</v>
      </c>
      <c r="B94" s="18">
        <v>0</v>
      </c>
      <c r="C94" s="18">
        <v>9304382</v>
      </c>
      <c r="D94" s="18">
        <v>9304382</v>
      </c>
    </row>
    <row r="95" spans="1:4" x14ac:dyDescent="0.35">
      <c r="B95" s="2"/>
      <c r="C95" s="2"/>
    </row>
    <row r="96" spans="1:4" x14ac:dyDescent="0.35">
      <c r="B96" s="2"/>
      <c r="C96" s="2"/>
    </row>
    <row r="97" spans="1:4" x14ac:dyDescent="0.35">
      <c r="A97" t="s">
        <v>20</v>
      </c>
      <c r="B97" s="2">
        <v>0</v>
      </c>
      <c r="C97" s="2">
        <v>0</v>
      </c>
      <c r="D97" s="2">
        <v>0</v>
      </c>
    </row>
    <row r="98" spans="1:4" x14ac:dyDescent="0.35">
      <c r="B98" s="2"/>
      <c r="C98" s="2"/>
    </row>
    <row r="99" spans="1:4" x14ac:dyDescent="0.35">
      <c r="A99" t="s">
        <v>0</v>
      </c>
      <c r="B99" s="2">
        <v>0</v>
      </c>
      <c r="C99" s="2">
        <v>1698430521</v>
      </c>
      <c r="D99" s="2">
        <v>1698430521</v>
      </c>
    </row>
    <row r="100" spans="1:4" x14ac:dyDescent="0.35">
      <c r="A100" t="s">
        <v>2</v>
      </c>
      <c r="B100" s="2">
        <v>0</v>
      </c>
      <c r="C100" s="2">
        <v>-1694146224</v>
      </c>
      <c r="D100" s="2">
        <v>-1694146224</v>
      </c>
    </row>
    <row r="101" spans="1:4" ht="16" x14ac:dyDescent="0.5">
      <c r="A101" s="5" t="s">
        <v>21</v>
      </c>
      <c r="B101" s="18">
        <v>0</v>
      </c>
      <c r="C101" s="18">
        <v>4284297</v>
      </c>
      <c r="D101" s="18">
        <v>4284297</v>
      </c>
    </row>
    <row r="102" spans="1:4" x14ac:dyDescent="0.35">
      <c r="B102" s="2"/>
      <c r="C102" s="2"/>
    </row>
    <row r="103" spans="1:4" x14ac:dyDescent="0.35">
      <c r="B103" s="2"/>
      <c r="C103" s="2"/>
    </row>
    <row r="104" spans="1:4" x14ac:dyDescent="0.35">
      <c r="A104" t="s">
        <v>24</v>
      </c>
      <c r="B104" s="2">
        <v>0</v>
      </c>
      <c r="C104" s="2">
        <v>0</v>
      </c>
      <c r="D104" s="2">
        <v>0</v>
      </c>
    </row>
    <row r="105" spans="1:4" x14ac:dyDescent="0.35">
      <c r="A105" t="s">
        <v>25</v>
      </c>
      <c r="B105" s="2">
        <v>0</v>
      </c>
      <c r="C105" s="2">
        <v>0</v>
      </c>
      <c r="D105" s="2">
        <v>0</v>
      </c>
    </row>
    <row r="106" spans="1:4" x14ac:dyDescent="0.35">
      <c r="A106" t="s">
        <v>26</v>
      </c>
      <c r="B106" s="2">
        <v>0</v>
      </c>
      <c r="C106" s="2">
        <v>0</v>
      </c>
      <c r="D106" s="2">
        <v>0</v>
      </c>
    </row>
    <row r="107" spans="1:4" ht="16" x14ac:dyDescent="0.5">
      <c r="A107" s="5" t="s">
        <v>105</v>
      </c>
      <c r="B107" s="18">
        <v>0</v>
      </c>
      <c r="C107" s="18">
        <v>0</v>
      </c>
      <c r="D107" s="18">
        <v>0</v>
      </c>
    </row>
    <row r="108" spans="1:4" x14ac:dyDescent="0.35">
      <c r="B108" s="2"/>
      <c r="C108" s="2"/>
    </row>
    <row r="109" spans="1:4" x14ac:dyDescent="0.35">
      <c r="B109" s="2"/>
      <c r="C109" s="2"/>
    </row>
    <row r="110" spans="1:4" x14ac:dyDescent="0.35">
      <c r="A110" t="s">
        <v>27</v>
      </c>
      <c r="B110" s="2">
        <v>0</v>
      </c>
      <c r="C110" s="2">
        <v>0</v>
      </c>
      <c r="D110" s="2">
        <v>0</v>
      </c>
    </row>
    <row r="111" spans="1:4" x14ac:dyDescent="0.35">
      <c r="A111" t="s">
        <v>28</v>
      </c>
      <c r="B111" s="2">
        <v>0</v>
      </c>
      <c r="C111" s="2">
        <v>0</v>
      </c>
      <c r="D111" s="2">
        <v>0</v>
      </c>
    </row>
    <row r="112" spans="1:4" x14ac:dyDescent="0.35">
      <c r="A112" t="s">
        <v>29</v>
      </c>
      <c r="B112" s="2">
        <v>0</v>
      </c>
      <c r="C112" s="2">
        <v>0</v>
      </c>
      <c r="D112" s="2">
        <v>0</v>
      </c>
    </row>
    <row r="113" spans="1:4" x14ac:dyDescent="0.35">
      <c r="A113" t="s">
        <v>30</v>
      </c>
      <c r="B113" s="2">
        <v>0</v>
      </c>
      <c r="C113" s="2">
        <v>0</v>
      </c>
      <c r="D113" s="2">
        <v>0</v>
      </c>
    </row>
    <row r="114" spans="1:4" ht="16" x14ac:dyDescent="0.5">
      <c r="A114" s="5" t="s">
        <v>93</v>
      </c>
      <c r="B114" s="18">
        <v>0</v>
      </c>
      <c r="C114" s="18">
        <v>0</v>
      </c>
      <c r="D114" s="18">
        <v>0</v>
      </c>
    </row>
    <row r="115" spans="1:4" x14ac:dyDescent="0.35">
      <c r="B115" s="2"/>
      <c r="C115" s="2"/>
    </row>
    <row r="116" spans="1:4" x14ac:dyDescent="0.35">
      <c r="B116" s="2"/>
      <c r="C116" s="2"/>
    </row>
    <row r="117" spans="1:4" x14ac:dyDescent="0.35">
      <c r="A117" s="16" t="s">
        <v>92</v>
      </c>
      <c r="B117" s="23">
        <v>0</v>
      </c>
      <c r="C117" s="23">
        <v>0</v>
      </c>
      <c r="D117" s="17">
        <v>0</v>
      </c>
    </row>
    <row r="118" spans="1:4" x14ac:dyDescent="0.35">
      <c r="B118" s="2"/>
      <c r="C118" s="2"/>
    </row>
    <row r="119" spans="1:4" x14ac:dyDescent="0.35">
      <c r="B119" s="2"/>
      <c r="C119" s="2"/>
    </row>
    <row r="120" spans="1:4" x14ac:dyDescent="0.35">
      <c r="B120" s="2"/>
      <c r="C120" s="2"/>
    </row>
    <row r="121" spans="1:4" x14ac:dyDescent="0.35">
      <c r="A121" t="s">
        <v>31</v>
      </c>
      <c r="B121" s="2">
        <v>0</v>
      </c>
      <c r="C121" s="2">
        <v>0</v>
      </c>
      <c r="D121" s="2">
        <v>0</v>
      </c>
    </row>
    <row r="122" spans="1:4" x14ac:dyDescent="0.35">
      <c r="A122" t="s">
        <v>32</v>
      </c>
      <c r="B122" s="2">
        <v>0</v>
      </c>
      <c r="C122" s="2">
        <v>0</v>
      </c>
      <c r="D122" s="2">
        <v>0</v>
      </c>
    </row>
    <row r="123" spans="1:4" ht="16" x14ac:dyDescent="0.5">
      <c r="A123" s="5" t="s">
        <v>33</v>
      </c>
      <c r="B123" s="18">
        <v>0</v>
      </c>
      <c r="C123" s="18">
        <v>0</v>
      </c>
      <c r="D123" s="18">
        <v>0</v>
      </c>
    </row>
    <row r="124" spans="1:4" x14ac:dyDescent="0.35">
      <c r="B124" s="2"/>
      <c r="C124" s="2"/>
    </row>
    <row r="125" spans="1:4" x14ac:dyDescent="0.35">
      <c r="B125" s="2"/>
      <c r="C125" s="2"/>
    </row>
    <row r="126" spans="1:4" x14ac:dyDescent="0.35">
      <c r="A126" t="s">
        <v>35</v>
      </c>
      <c r="B126" s="2">
        <v>0</v>
      </c>
      <c r="C126" s="2">
        <v>91</v>
      </c>
      <c r="D126" s="2">
        <v>91</v>
      </c>
    </row>
    <row r="127" spans="1:4" x14ac:dyDescent="0.35">
      <c r="A127" t="s">
        <v>36</v>
      </c>
      <c r="B127" s="2">
        <v>-88959142</v>
      </c>
      <c r="C127" s="2">
        <v>-22416325</v>
      </c>
      <c r="D127" s="2">
        <v>-111375467</v>
      </c>
    </row>
    <row r="128" spans="1:4" ht="16" x14ac:dyDescent="0.5">
      <c r="A128" s="5" t="s">
        <v>37</v>
      </c>
      <c r="B128" s="18">
        <v>-88959142</v>
      </c>
      <c r="C128" s="18">
        <v>-22416234</v>
      </c>
      <c r="D128" s="18">
        <v>-111375376</v>
      </c>
    </row>
    <row r="129" spans="1:4" x14ac:dyDescent="0.35">
      <c r="B129" s="2"/>
      <c r="C129" s="2"/>
    </row>
    <row r="130" spans="1:4" x14ac:dyDescent="0.35">
      <c r="B130" s="2"/>
      <c r="C130" s="2"/>
    </row>
    <row r="131" spans="1:4" x14ac:dyDescent="0.35">
      <c r="A131" t="s">
        <v>47</v>
      </c>
      <c r="B131" s="2">
        <v>0</v>
      </c>
      <c r="C131" s="2">
        <v>0</v>
      </c>
      <c r="D131" s="2">
        <v>0</v>
      </c>
    </row>
    <row r="132" spans="1:4" x14ac:dyDescent="0.35">
      <c r="A132" t="s">
        <v>81</v>
      </c>
      <c r="B132" s="2">
        <v>0</v>
      </c>
      <c r="C132" s="2">
        <v>-2590431</v>
      </c>
      <c r="D132" s="2">
        <v>-2590431</v>
      </c>
    </row>
    <row r="133" spans="1:4" x14ac:dyDescent="0.35">
      <c r="A133" t="s">
        <v>39</v>
      </c>
      <c r="B133" s="2">
        <v>0</v>
      </c>
      <c r="C133" s="2">
        <v>-2796589</v>
      </c>
      <c r="D133" s="2">
        <v>-2796589</v>
      </c>
    </row>
    <row r="134" spans="1:4" x14ac:dyDescent="0.35">
      <c r="A134" t="s">
        <v>40</v>
      </c>
      <c r="B134" s="2">
        <v>0</v>
      </c>
      <c r="C134" s="2">
        <v>0</v>
      </c>
      <c r="D134" s="2">
        <v>0</v>
      </c>
    </row>
    <row r="135" spans="1:4" x14ac:dyDescent="0.35">
      <c r="A135" t="s">
        <v>41</v>
      </c>
      <c r="B135" s="2">
        <v>0</v>
      </c>
      <c r="C135" s="2">
        <v>-94601</v>
      </c>
      <c r="D135" s="2">
        <v>-94601</v>
      </c>
    </row>
    <row r="136" spans="1:4" x14ac:dyDescent="0.35">
      <c r="A136" t="s">
        <v>42</v>
      </c>
      <c r="B136" s="2">
        <v>0</v>
      </c>
      <c r="C136" s="2">
        <v>0</v>
      </c>
      <c r="D136" s="2">
        <v>0</v>
      </c>
    </row>
    <row r="137" spans="1:4" x14ac:dyDescent="0.35">
      <c r="A137" t="s">
        <v>4</v>
      </c>
      <c r="B137" s="2">
        <v>0</v>
      </c>
      <c r="C137" s="2">
        <v>-6092</v>
      </c>
      <c r="D137" s="2">
        <v>-6092</v>
      </c>
    </row>
    <row r="138" spans="1:4" x14ac:dyDescent="0.35">
      <c r="A138" t="s">
        <v>5</v>
      </c>
      <c r="B138" s="2">
        <v>0</v>
      </c>
      <c r="C138" s="2">
        <v>0</v>
      </c>
      <c r="D138" s="2">
        <v>0</v>
      </c>
    </row>
    <row r="139" spans="1:4" x14ac:dyDescent="0.35">
      <c r="A139" t="s">
        <v>189</v>
      </c>
      <c r="B139" s="2">
        <v>0</v>
      </c>
      <c r="C139" s="2">
        <v>-1052348</v>
      </c>
      <c r="D139" s="2">
        <v>-1052348</v>
      </c>
    </row>
    <row r="140" spans="1:4" ht="16" x14ac:dyDescent="0.5">
      <c r="A140" s="5" t="s">
        <v>11</v>
      </c>
      <c r="B140" s="18">
        <v>0</v>
      </c>
      <c r="C140" s="18">
        <v>-6540061</v>
      </c>
      <c r="D140" s="18">
        <v>-6540061</v>
      </c>
    </row>
    <row r="141" spans="1:4" x14ac:dyDescent="0.35">
      <c r="B141" s="2"/>
      <c r="C141" s="2"/>
    </row>
    <row r="142" spans="1:4" x14ac:dyDescent="0.35">
      <c r="B142" s="2"/>
      <c r="C142" s="2"/>
    </row>
    <row r="143" spans="1:4" x14ac:dyDescent="0.35">
      <c r="A143" s="11" t="s">
        <v>43</v>
      </c>
      <c r="B143" s="4">
        <v>85219998</v>
      </c>
      <c r="C143" s="4">
        <v>138438017</v>
      </c>
      <c r="D143" s="4">
        <v>223658015</v>
      </c>
    </row>
    <row r="144" spans="1:4" x14ac:dyDescent="0.35">
      <c r="A144" t="s">
        <v>6</v>
      </c>
      <c r="B144" s="2">
        <v>0</v>
      </c>
      <c r="C144" s="2">
        <v>-31178020</v>
      </c>
      <c r="D144" s="2">
        <v>-31178020</v>
      </c>
    </row>
    <row r="145" spans="1:29" x14ac:dyDescent="0.35">
      <c r="A145" s="11" t="s">
        <v>7</v>
      </c>
      <c r="B145" s="4">
        <v>85219998</v>
      </c>
      <c r="C145" s="4">
        <v>107259997</v>
      </c>
      <c r="D145" s="4">
        <v>192479995</v>
      </c>
      <c r="V145" s="3"/>
      <c r="W145" s="3"/>
      <c r="X145" s="3"/>
      <c r="Y145" s="3"/>
      <c r="AA145" s="3"/>
      <c r="AB145" s="3"/>
    </row>
    <row r="146" spans="1:29" x14ac:dyDescent="0.35">
      <c r="A146" t="s">
        <v>8</v>
      </c>
      <c r="B146" s="2">
        <v>0</v>
      </c>
      <c r="C146" s="2">
        <v>-53576689.012999997</v>
      </c>
      <c r="D146" s="2">
        <v>-53576689.012999997</v>
      </c>
      <c r="V146" s="3"/>
      <c r="W146" s="3"/>
      <c r="X146" s="3"/>
      <c r="Y146" s="3"/>
      <c r="AA146" s="3"/>
      <c r="AB146" s="3"/>
    </row>
    <row r="147" spans="1:29" x14ac:dyDescent="0.35">
      <c r="A147" s="11" t="s">
        <v>150</v>
      </c>
      <c r="B147" s="4">
        <v>85219998</v>
      </c>
      <c r="C147" s="4">
        <v>53683307.987000003</v>
      </c>
      <c r="D147" s="4">
        <v>138903305.98699999</v>
      </c>
      <c r="V147" s="3"/>
      <c r="W147" s="3"/>
      <c r="X147" s="3"/>
      <c r="Y147" s="3"/>
      <c r="AA147" s="3"/>
      <c r="AB147" s="3"/>
    </row>
    <row r="148" spans="1:29" x14ac:dyDescent="0.35">
      <c r="B148" s="3">
        <v>0</v>
      </c>
      <c r="C148" s="3">
        <v>0</v>
      </c>
      <c r="V148" s="3"/>
      <c r="W148" s="3"/>
      <c r="X148" s="3"/>
      <c r="Y148" s="3"/>
      <c r="AA148" s="3"/>
      <c r="AB148" s="3"/>
    </row>
    <row r="149" spans="1:29" x14ac:dyDescent="0.35">
      <c r="V149" s="3"/>
      <c r="W149" s="3"/>
      <c r="X149" s="3"/>
      <c r="Y149" s="3"/>
      <c r="AA149" s="3"/>
      <c r="AB149" s="3"/>
    </row>
    <row r="151" spans="1:29" ht="18.5" x14ac:dyDescent="0.35">
      <c r="A151" s="267" t="s">
        <v>152</v>
      </c>
      <c r="B151" s="267"/>
      <c r="C151" s="267"/>
      <c r="D151" s="267"/>
      <c r="U151" s="142" t="s">
        <v>160</v>
      </c>
      <c r="V151" s="142"/>
      <c r="W151" s="142"/>
      <c r="X151" s="142"/>
      <c r="Z151" s="142" t="s">
        <v>162</v>
      </c>
      <c r="AA151" s="142"/>
      <c r="AB151" s="142"/>
      <c r="AC151" s="142"/>
    </row>
    <row r="152" spans="1:29" ht="15.5" x14ac:dyDescent="0.35">
      <c r="A152" s="8"/>
      <c r="B152" s="8" t="s">
        <v>89</v>
      </c>
      <c r="C152" s="10" t="s">
        <v>1</v>
      </c>
      <c r="D152" s="26" t="s">
        <v>48</v>
      </c>
      <c r="U152" s="24"/>
      <c r="V152" s="10" t="s">
        <v>46</v>
      </c>
      <c r="W152" s="10" t="s">
        <v>1</v>
      </c>
      <c r="X152" s="26" t="s">
        <v>48</v>
      </c>
      <c r="Z152" s="24"/>
      <c r="AA152" s="10" t="s">
        <v>46</v>
      </c>
      <c r="AB152" s="10" t="s">
        <v>1</v>
      </c>
      <c r="AC152" s="26" t="s">
        <v>48</v>
      </c>
    </row>
    <row r="153" spans="1:29" x14ac:dyDescent="0.35">
      <c r="A153" t="s">
        <v>88</v>
      </c>
      <c r="B153" s="2">
        <v>0</v>
      </c>
      <c r="C153" s="2">
        <v>45790360.430000007</v>
      </c>
      <c r="D153" s="2">
        <v>45790360.430000007</v>
      </c>
      <c r="U153" t="s">
        <v>88</v>
      </c>
      <c r="V153" s="1">
        <v>0</v>
      </c>
      <c r="W153" s="15">
        <v>23299600</v>
      </c>
      <c r="X153" s="2">
        <v>23299600</v>
      </c>
      <c r="Z153" t="s">
        <v>88</v>
      </c>
      <c r="AA153" s="1">
        <v>0</v>
      </c>
      <c r="AB153" s="1">
        <v>22490760.430000007</v>
      </c>
      <c r="AC153" s="2">
        <v>22490760.430000007</v>
      </c>
    </row>
    <row r="154" spans="1:29" x14ac:dyDescent="0.35">
      <c r="A154" t="s">
        <v>19</v>
      </c>
      <c r="B154" s="2">
        <v>0</v>
      </c>
      <c r="C154" s="2">
        <v>0</v>
      </c>
      <c r="D154" s="2">
        <v>0</v>
      </c>
      <c r="U154" t="s">
        <v>19</v>
      </c>
      <c r="V154" s="1">
        <v>0</v>
      </c>
      <c r="W154" s="15">
        <v>0</v>
      </c>
      <c r="X154" s="2">
        <v>0</v>
      </c>
      <c r="Z154" t="s">
        <v>19</v>
      </c>
      <c r="AA154" s="1">
        <v>0</v>
      </c>
      <c r="AB154" s="1">
        <v>0</v>
      </c>
      <c r="AC154" s="2">
        <v>0</v>
      </c>
    </row>
    <row r="155" spans="1:29" x14ac:dyDescent="0.35">
      <c r="A155" t="s">
        <v>89</v>
      </c>
      <c r="B155" s="2">
        <v>0</v>
      </c>
      <c r="C155" s="2">
        <v>0</v>
      </c>
      <c r="D155" s="2">
        <v>0</v>
      </c>
      <c r="U155" t="s">
        <v>89</v>
      </c>
      <c r="V155" s="1">
        <v>0</v>
      </c>
      <c r="W155" s="15">
        <v>0</v>
      </c>
      <c r="X155" s="2">
        <v>0</v>
      </c>
      <c r="Z155" t="s">
        <v>89</v>
      </c>
      <c r="AA155" s="1">
        <v>0</v>
      </c>
      <c r="AB155" s="1">
        <v>0</v>
      </c>
      <c r="AC155" s="2">
        <v>0</v>
      </c>
    </row>
    <row r="156" spans="1:29" x14ac:dyDescent="0.35">
      <c r="A156" t="s">
        <v>90</v>
      </c>
      <c r="B156" s="2">
        <v>0</v>
      </c>
      <c r="C156" s="2">
        <v>-6441.67</v>
      </c>
      <c r="D156" s="2">
        <v>-6441.67</v>
      </c>
      <c r="U156" t="s">
        <v>90</v>
      </c>
      <c r="V156" s="1">
        <v>0</v>
      </c>
      <c r="W156" s="15">
        <v>-6442</v>
      </c>
      <c r="X156" s="2">
        <v>-6442</v>
      </c>
      <c r="Z156" t="s">
        <v>90</v>
      </c>
      <c r="AA156" s="1">
        <v>0</v>
      </c>
      <c r="AB156" s="1">
        <v>0.32999999999992724</v>
      </c>
      <c r="AC156" s="2">
        <v>0.32999999999992724</v>
      </c>
    </row>
    <row r="157" spans="1:29" x14ac:dyDescent="0.35">
      <c r="A157" s="19" t="s">
        <v>18</v>
      </c>
      <c r="B157" s="20">
        <v>0</v>
      </c>
      <c r="C157" s="20">
        <v>45783918.760000005</v>
      </c>
      <c r="D157" s="20">
        <v>45783918.760000005</v>
      </c>
      <c r="U157" s="19" t="s">
        <v>18</v>
      </c>
      <c r="V157" s="20">
        <v>0</v>
      </c>
      <c r="W157" s="20">
        <v>23293158</v>
      </c>
      <c r="X157" s="20">
        <v>23293158</v>
      </c>
      <c r="Z157" s="19" t="s">
        <v>18</v>
      </c>
      <c r="AA157" s="20">
        <v>0</v>
      </c>
      <c r="AB157" s="20">
        <v>22490760.760000005</v>
      </c>
      <c r="AC157" s="20">
        <v>22490760.760000005</v>
      </c>
    </row>
    <row r="158" spans="1:29" x14ac:dyDescent="0.35">
      <c r="B158" s="2"/>
      <c r="C158" s="2"/>
      <c r="V158" s="1"/>
      <c r="W158" s="15"/>
      <c r="X158" s="2"/>
      <c r="AA158" s="1"/>
      <c r="AB158" s="15"/>
      <c r="AC158" s="2"/>
    </row>
    <row r="159" spans="1:29" x14ac:dyDescent="0.35">
      <c r="B159" s="2"/>
      <c r="C159" s="2"/>
      <c r="V159" s="1"/>
      <c r="W159" s="15"/>
      <c r="X159" s="2"/>
      <c r="AA159" s="1"/>
      <c r="AB159" s="15"/>
      <c r="AC159" s="2"/>
    </row>
    <row r="160" spans="1:29" x14ac:dyDescent="0.35">
      <c r="A160" t="s">
        <v>12</v>
      </c>
      <c r="B160" s="2">
        <v>670175758.7700001</v>
      </c>
      <c r="C160" s="2">
        <v>49479880.480000004</v>
      </c>
      <c r="D160" s="2">
        <v>719655639.25000012</v>
      </c>
      <c r="U160" t="s">
        <v>12</v>
      </c>
      <c r="V160" s="1">
        <v>516760604</v>
      </c>
      <c r="W160" s="15">
        <v>35431357</v>
      </c>
      <c r="X160" s="2">
        <v>552191961</v>
      </c>
      <c r="Z160" t="s">
        <v>12</v>
      </c>
      <c r="AA160" s="1">
        <v>153415154.7700001</v>
      </c>
      <c r="AB160" s="1">
        <v>14048523.480000004</v>
      </c>
      <c r="AC160" s="2">
        <v>167463678.25000012</v>
      </c>
    </row>
    <row r="161" spans="1:29" x14ac:dyDescent="0.35">
      <c r="A161" t="s">
        <v>3</v>
      </c>
      <c r="B161" s="2">
        <v>-580684132</v>
      </c>
      <c r="C161" s="2">
        <v>-22419625.589999996</v>
      </c>
      <c r="D161" s="2">
        <v>-603103757.59000003</v>
      </c>
      <c r="U161" t="s">
        <v>3</v>
      </c>
      <c r="V161" s="1">
        <v>-457231569</v>
      </c>
      <c r="W161" s="15">
        <v>-15714476</v>
      </c>
      <c r="X161" s="2">
        <v>-472946045</v>
      </c>
      <c r="Z161" t="s">
        <v>3</v>
      </c>
      <c r="AA161" s="1">
        <v>-123452563</v>
      </c>
      <c r="AB161" s="1">
        <v>-6705149.5899999961</v>
      </c>
      <c r="AC161" s="2">
        <v>-130157712.59</v>
      </c>
    </row>
    <row r="162" spans="1:29" x14ac:dyDescent="0.35">
      <c r="A162" t="s">
        <v>91</v>
      </c>
      <c r="B162" s="2">
        <v>47654477</v>
      </c>
      <c r="C162" s="2">
        <v>7453598.4399999995</v>
      </c>
      <c r="D162" s="2">
        <v>55108075.439999998</v>
      </c>
      <c r="U162" t="s">
        <v>91</v>
      </c>
      <c r="V162" s="1">
        <v>35076742</v>
      </c>
      <c r="W162" s="15">
        <v>6675675</v>
      </c>
      <c r="X162" s="2">
        <v>41752417</v>
      </c>
      <c r="Z162" t="s">
        <v>91</v>
      </c>
      <c r="AA162" s="1">
        <v>12577735</v>
      </c>
      <c r="AB162" s="1">
        <v>777923.43999999948</v>
      </c>
      <c r="AC162" s="2">
        <v>13355658.439999999</v>
      </c>
    </row>
    <row r="163" spans="1:29" x14ac:dyDescent="0.35">
      <c r="A163" t="s">
        <v>13</v>
      </c>
      <c r="B163" s="2">
        <v>-61110984.210000001</v>
      </c>
      <c r="C163" s="2">
        <v>-1299179.1000000001</v>
      </c>
      <c r="D163" s="2">
        <v>-62410163.310000002</v>
      </c>
      <c r="U163" t="s">
        <v>13</v>
      </c>
      <c r="V163" s="1">
        <v>-54490961</v>
      </c>
      <c r="W163" s="15">
        <v>-892949</v>
      </c>
      <c r="X163" s="2">
        <v>-55383910</v>
      </c>
      <c r="Z163" t="s">
        <v>13</v>
      </c>
      <c r="AA163" s="1">
        <v>-6620023.2100000009</v>
      </c>
      <c r="AB163" s="1">
        <v>-406230.10000000009</v>
      </c>
      <c r="AC163" s="2">
        <v>-7026253.3100000005</v>
      </c>
    </row>
    <row r="164" spans="1:29" x14ac:dyDescent="0.35">
      <c r="A164" s="19" t="s">
        <v>14</v>
      </c>
      <c r="B164" s="20">
        <v>76035119.560000092</v>
      </c>
      <c r="C164" s="20">
        <v>33214674.230000004</v>
      </c>
      <c r="D164" s="20">
        <v>109249793.7900001</v>
      </c>
      <c r="U164" s="19" t="s">
        <v>14</v>
      </c>
      <c r="V164" s="20">
        <v>40114816</v>
      </c>
      <c r="W164" s="20">
        <v>25499607</v>
      </c>
      <c r="X164" s="20">
        <v>65614423</v>
      </c>
      <c r="Z164" s="19" t="s">
        <v>14</v>
      </c>
      <c r="AA164" s="20">
        <v>35920303.560000099</v>
      </c>
      <c r="AB164" s="20">
        <v>7715067.2300000079</v>
      </c>
      <c r="AC164" s="20">
        <v>43635370.790000111</v>
      </c>
    </row>
    <row r="165" spans="1:29" x14ac:dyDescent="0.35">
      <c r="B165" s="2"/>
      <c r="C165" s="2"/>
      <c r="V165" s="12"/>
      <c r="W165" s="15"/>
      <c r="X165" s="2"/>
      <c r="AA165" s="12"/>
      <c r="AB165" s="15"/>
      <c r="AC165" s="2"/>
    </row>
    <row r="166" spans="1:29" x14ac:dyDescent="0.35">
      <c r="B166" s="2"/>
      <c r="C166" s="2"/>
      <c r="V166" s="12"/>
      <c r="W166" s="15"/>
      <c r="X166" s="2"/>
      <c r="AA166" s="12"/>
      <c r="AB166" s="15"/>
      <c r="AC166" s="2"/>
    </row>
    <row r="167" spans="1:29" x14ac:dyDescent="0.35">
      <c r="A167" t="s">
        <v>15</v>
      </c>
      <c r="B167" s="2">
        <v>0</v>
      </c>
      <c r="C167" s="2">
        <v>10540665.83</v>
      </c>
      <c r="D167" s="2">
        <v>10540665.83</v>
      </c>
      <c r="U167" t="s">
        <v>15</v>
      </c>
      <c r="V167" s="1">
        <v>0</v>
      </c>
      <c r="W167" s="15">
        <v>7350304</v>
      </c>
      <c r="X167" s="2">
        <v>7350304</v>
      </c>
      <c r="Z167" t="s">
        <v>15</v>
      </c>
      <c r="AA167" s="1">
        <v>0</v>
      </c>
      <c r="AB167" s="1">
        <v>3190361.83</v>
      </c>
      <c r="AC167" s="2">
        <v>3190361.83</v>
      </c>
    </row>
    <row r="168" spans="1:29" x14ac:dyDescent="0.35">
      <c r="A168" t="s">
        <v>16</v>
      </c>
      <c r="B168" s="2">
        <v>0</v>
      </c>
      <c r="C168" s="2">
        <v>-10113765.800000001</v>
      </c>
      <c r="D168" s="2">
        <v>-10113765.800000001</v>
      </c>
      <c r="U168" t="s">
        <v>16</v>
      </c>
      <c r="V168" s="1">
        <v>0</v>
      </c>
      <c r="W168" s="15">
        <v>-6568569</v>
      </c>
      <c r="X168" s="2">
        <v>-6568569</v>
      </c>
      <c r="Z168" t="s">
        <v>16</v>
      </c>
      <c r="AA168" s="1">
        <v>0</v>
      </c>
      <c r="AB168" s="1">
        <v>-3545196.8000000007</v>
      </c>
      <c r="AC168" s="2">
        <v>-3545196.8000000007</v>
      </c>
    </row>
    <row r="169" spans="1:29" x14ac:dyDescent="0.35">
      <c r="A169" s="19" t="s">
        <v>17</v>
      </c>
      <c r="B169" s="20">
        <v>0</v>
      </c>
      <c r="C169" s="20">
        <v>426900.02999999933</v>
      </c>
      <c r="D169" s="20">
        <v>426900.02999999933</v>
      </c>
      <c r="U169" s="19" t="s">
        <v>17</v>
      </c>
      <c r="V169" s="20">
        <v>0</v>
      </c>
      <c r="W169" s="20">
        <v>781735</v>
      </c>
      <c r="X169" s="20">
        <v>781735</v>
      </c>
      <c r="Z169" s="19" t="s">
        <v>17</v>
      </c>
      <c r="AA169" s="20">
        <v>0</v>
      </c>
      <c r="AB169" s="20">
        <v>-354834.97000000067</v>
      </c>
      <c r="AC169" s="20">
        <v>-354834.97000000067</v>
      </c>
    </row>
    <row r="170" spans="1:29" x14ac:dyDescent="0.35">
      <c r="B170" s="2"/>
      <c r="C170" s="2"/>
      <c r="V170" s="1"/>
      <c r="W170" s="15"/>
      <c r="X170" s="2"/>
      <c r="AA170" s="1"/>
      <c r="AB170" s="15"/>
      <c r="AC170" s="2"/>
    </row>
    <row r="171" spans="1:29" x14ac:dyDescent="0.35">
      <c r="B171" s="2"/>
      <c r="C171" s="2"/>
      <c r="V171" s="1"/>
      <c r="W171" s="15"/>
      <c r="X171" s="2"/>
      <c r="AA171" s="1"/>
      <c r="AB171" s="15"/>
      <c r="AC171" s="2"/>
    </row>
    <row r="172" spans="1:29" x14ac:dyDescent="0.35">
      <c r="A172" s="16" t="s">
        <v>20</v>
      </c>
      <c r="B172" s="23">
        <v>0</v>
      </c>
      <c r="C172" s="23">
        <v>0</v>
      </c>
      <c r="D172" s="17">
        <v>0</v>
      </c>
      <c r="U172" s="16" t="s">
        <v>20</v>
      </c>
      <c r="V172" s="27">
        <v>0</v>
      </c>
      <c r="W172" s="28">
        <v>0</v>
      </c>
      <c r="X172" s="17">
        <v>0</v>
      </c>
      <c r="Z172" s="16" t="s">
        <v>20</v>
      </c>
      <c r="AA172" s="27">
        <v>0</v>
      </c>
      <c r="AB172" s="28">
        <v>0</v>
      </c>
      <c r="AC172" s="17">
        <v>0</v>
      </c>
    </row>
    <row r="173" spans="1:29" x14ac:dyDescent="0.35">
      <c r="B173" s="2"/>
      <c r="C173" s="2"/>
      <c r="V173" s="1"/>
      <c r="W173" s="15"/>
      <c r="X173" s="2"/>
      <c r="AA173" s="1"/>
      <c r="AB173" s="15"/>
      <c r="AC173" s="2"/>
    </row>
    <row r="174" spans="1:29" x14ac:dyDescent="0.35">
      <c r="B174" s="2"/>
      <c r="C174" s="2"/>
      <c r="X174" s="2"/>
      <c r="AC174" s="2"/>
    </row>
    <row r="175" spans="1:29" x14ac:dyDescent="0.35">
      <c r="B175" s="2"/>
      <c r="C175" s="2"/>
      <c r="X175" s="2"/>
      <c r="AC175" s="2"/>
    </row>
    <row r="176" spans="1:29" x14ac:dyDescent="0.35">
      <c r="A176" t="s">
        <v>0</v>
      </c>
      <c r="B176" s="2">
        <v>0</v>
      </c>
      <c r="C176" s="2">
        <v>1032258911.6300001</v>
      </c>
      <c r="D176" s="2">
        <v>1032258911.6300001</v>
      </c>
      <c r="U176" t="s">
        <v>0</v>
      </c>
      <c r="V176" s="1">
        <v>0</v>
      </c>
      <c r="W176" s="15">
        <v>728293535</v>
      </c>
      <c r="X176" s="2">
        <v>728293535</v>
      </c>
      <c r="Z176" t="s">
        <v>0</v>
      </c>
      <c r="AA176" s="1">
        <v>0</v>
      </c>
      <c r="AB176" s="1">
        <v>303965376.63000011</v>
      </c>
      <c r="AC176" s="2">
        <v>303965376.63000011</v>
      </c>
    </row>
    <row r="177" spans="1:29" x14ac:dyDescent="0.35">
      <c r="A177" t="s">
        <v>2</v>
      </c>
      <c r="B177" s="2">
        <v>0</v>
      </c>
      <c r="C177" s="2">
        <v>-1026883590.62</v>
      </c>
      <c r="D177" s="2">
        <v>-1026883590.62</v>
      </c>
      <c r="U177" t="s">
        <v>2</v>
      </c>
      <c r="V177" s="1">
        <v>0</v>
      </c>
      <c r="W177" s="15">
        <v>-716236580.44000006</v>
      </c>
      <c r="X177" s="2">
        <v>-716236580.44000006</v>
      </c>
      <c r="Z177" t="s">
        <v>2</v>
      </c>
      <c r="AA177" s="1">
        <v>0</v>
      </c>
      <c r="AB177" s="1">
        <v>-310647010.17999995</v>
      </c>
      <c r="AC177" s="2">
        <v>-310647010.17999995</v>
      </c>
    </row>
    <row r="178" spans="1:29" x14ac:dyDescent="0.35">
      <c r="A178" s="19" t="s">
        <v>21</v>
      </c>
      <c r="B178" s="20">
        <v>0</v>
      </c>
      <c r="C178" s="20">
        <v>5375321.0100001097</v>
      </c>
      <c r="D178" s="20">
        <v>5375321.0100001097</v>
      </c>
      <c r="U178" s="19" t="s">
        <v>21</v>
      </c>
      <c r="V178" s="20">
        <v>0</v>
      </c>
      <c r="W178" s="20">
        <v>12056954.559999943</v>
      </c>
      <c r="X178" s="20">
        <v>12056954.559999943</v>
      </c>
      <c r="Z178" s="19" t="s">
        <v>21</v>
      </c>
      <c r="AA178" s="20">
        <v>0</v>
      </c>
      <c r="AB178" s="20">
        <v>-6681633.5499998331</v>
      </c>
      <c r="AC178" s="20">
        <v>-6681633.5499998331</v>
      </c>
    </row>
    <row r="179" spans="1:29" x14ac:dyDescent="0.35">
      <c r="B179" s="2"/>
      <c r="C179" s="2"/>
      <c r="V179" s="2"/>
      <c r="W179" s="15"/>
      <c r="X179" s="2"/>
      <c r="AA179" s="2"/>
      <c r="AB179" s="15"/>
      <c r="AC179" s="2"/>
    </row>
    <row r="180" spans="1:29" x14ac:dyDescent="0.35">
      <c r="B180" s="2"/>
      <c r="C180" s="2"/>
      <c r="V180" s="2"/>
      <c r="W180" s="15"/>
      <c r="X180" s="2"/>
      <c r="AA180" s="2"/>
      <c r="AB180" s="15"/>
      <c r="AC180" s="2"/>
    </row>
    <row r="181" spans="1:29" x14ac:dyDescent="0.35">
      <c r="A181" t="s">
        <v>24</v>
      </c>
      <c r="B181" s="2">
        <v>0</v>
      </c>
      <c r="C181" s="2">
        <v>0</v>
      </c>
      <c r="D181" s="2">
        <v>0</v>
      </c>
      <c r="U181" t="s">
        <v>24</v>
      </c>
      <c r="V181" s="1">
        <v>0</v>
      </c>
      <c r="W181" s="15">
        <v>0</v>
      </c>
      <c r="X181" s="2">
        <v>0</v>
      </c>
      <c r="Z181" t="s">
        <v>24</v>
      </c>
      <c r="AA181" s="1">
        <v>0</v>
      </c>
      <c r="AB181" s="1">
        <v>0</v>
      </c>
      <c r="AC181" s="2">
        <v>0</v>
      </c>
    </row>
    <row r="182" spans="1:29" x14ac:dyDescent="0.35">
      <c r="A182" t="s">
        <v>25</v>
      </c>
      <c r="B182" s="2">
        <v>0</v>
      </c>
      <c r="C182" s="2">
        <v>0</v>
      </c>
      <c r="D182" s="2">
        <v>0</v>
      </c>
      <c r="U182" t="s">
        <v>25</v>
      </c>
      <c r="V182" s="1">
        <v>0</v>
      </c>
      <c r="W182" s="15">
        <v>0</v>
      </c>
      <c r="X182" s="2">
        <v>0</v>
      </c>
      <c r="Z182" t="s">
        <v>25</v>
      </c>
      <c r="AA182" s="1">
        <v>0</v>
      </c>
      <c r="AB182" s="1">
        <v>0</v>
      </c>
      <c r="AC182" s="2">
        <v>0</v>
      </c>
    </row>
    <row r="183" spans="1:29" x14ac:dyDescent="0.35">
      <c r="A183" t="s">
        <v>26</v>
      </c>
      <c r="B183" s="2">
        <v>0</v>
      </c>
      <c r="C183" s="2">
        <v>0</v>
      </c>
      <c r="D183" s="2">
        <v>0</v>
      </c>
      <c r="U183" t="s">
        <v>26</v>
      </c>
      <c r="V183" s="1">
        <v>0</v>
      </c>
      <c r="W183" s="15">
        <v>0</v>
      </c>
      <c r="X183" s="2">
        <v>0</v>
      </c>
      <c r="Z183" t="s">
        <v>26</v>
      </c>
      <c r="AA183" s="1">
        <v>0</v>
      </c>
      <c r="AB183" s="1">
        <v>0</v>
      </c>
      <c r="AC183" s="2">
        <v>0</v>
      </c>
    </row>
    <row r="184" spans="1:29" x14ac:dyDescent="0.35">
      <c r="A184" s="19" t="s">
        <v>105</v>
      </c>
      <c r="B184" s="20">
        <v>0</v>
      </c>
      <c r="C184" s="20">
        <v>0</v>
      </c>
      <c r="D184" s="20">
        <v>0</v>
      </c>
      <c r="U184" s="19" t="s">
        <v>159</v>
      </c>
      <c r="V184" s="20">
        <v>0</v>
      </c>
      <c r="W184" s="20">
        <v>0</v>
      </c>
      <c r="X184" s="20">
        <v>0</v>
      </c>
      <c r="Z184" s="19" t="s">
        <v>159</v>
      </c>
      <c r="AA184" s="20">
        <v>0</v>
      </c>
      <c r="AB184" s="20">
        <v>0</v>
      </c>
      <c r="AC184" s="20">
        <v>0</v>
      </c>
    </row>
    <row r="185" spans="1:29" x14ac:dyDescent="0.35">
      <c r="B185" s="2"/>
      <c r="C185" s="2"/>
      <c r="V185" s="2"/>
      <c r="W185" s="15"/>
      <c r="X185" s="2"/>
      <c r="AA185" s="2"/>
      <c r="AB185" s="15"/>
      <c r="AC185" s="2"/>
    </row>
    <row r="186" spans="1:29" x14ac:dyDescent="0.35">
      <c r="B186" s="2"/>
      <c r="C186" s="2"/>
      <c r="V186" s="2"/>
      <c r="W186" s="15"/>
      <c r="X186" s="2"/>
      <c r="AA186" s="2"/>
      <c r="AB186" s="15"/>
      <c r="AC186" s="2"/>
    </row>
    <row r="187" spans="1:29" x14ac:dyDescent="0.35">
      <c r="A187" t="s">
        <v>27</v>
      </c>
      <c r="B187" s="2">
        <v>0</v>
      </c>
      <c r="C187" s="2">
        <v>0</v>
      </c>
      <c r="D187" s="2">
        <v>0</v>
      </c>
      <c r="U187" t="s">
        <v>27</v>
      </c>
      <c r="V187" s="1">
        <v>0</v>
      </c>
      <c r="W187" s="15">
        <v>0</v>
      </c>
      <c r="X187" s="2">
        <v>0</v>
      </c>
      <c r="Z187" t="s">
        <v>27</v>
      </c>
      <c r="AA187" s="1">
        <v>0</v>
      </c>
      <c r="AB187" s="1">
        <v>0</v>
      </c>
      <c r="AC187" s="2">
        <v>0</v>
      </c>
    </row>
    <row r="188" spans="1:29" x14ac:dyDescent="0.35">
      <c r="A188" t="s">
        <v>28</v>
      </c>
      <c r="B188" s="2">
        <v>0</v>
      </c>
      <c r="C188" s="2">
        <v>0</v>
      </c>
      <c r="D188" s="2">
        <v>0</v>
      </c>
      <c r="U188" t="s">
        <v>28</v>
      </c>
      <c r="V188" s="1">
        <v>0</v>
      </c>
      <c r="W188" s="15">
        <v>0</v>
      </c>
      <c r="X188" s="2">
        <v>0</v>
      </c>
      <c r="Z188" t="s">
        <v>28</v>
      </c>
      <c r="AA188" s="1">
        <v>0</v>
      </c>
      <c r="AB188" s="1">
        <v>0</v>
      </c>
      <c r="AC188" s="2">
        <v>0</v>
      </c>
    </row>
    <row r="189" spans="1:29" x14ac:dyDescent="0.35">
      <c r="A189" t="s">
        <v>29</v>
      </c>
      <c r="B189" s="2">
        <v>0</v>
      </c>
      <c r="C189" s="2">
        <v>0</v>
      </c>
      <c r="D189" s="2">
        <v>0</v>
      </c>
      <c r="U189" t="s">
        <v>29</v>
      </c>
      <c r="V189" s="1">
        <v>0</v>
      </c>
      <c r="W189" s="15">
        <v>0</v>
      </c>
      <c r="X189" s="2">
        <v>0</v>
      </c>
      <c r="Z189" t="s">
        <v>29</v>
      </c>
      <c r="AA189" s="1">
        <v>0</v>
      </c>
      <c r="AB189" s="1">
        <v>0</v>
      </c>
      <c r="AC189" s="2">
        <v>0</v>
      </c>
    </row>
    <row r="190" spans="1:29" x14ac:dyDescent="0.35">
      <c r="A190" t="s">
        <v>30</v>
      </c>
      <c r="B190" s="2">
        <v>0</v>
      </c>
      <c r="C190" s="2">
        <v>0</v>
      </c>
      <c r="D190" s="2">
        <v>0</v>
      </c>
      <c r="U190" t="s">
        <v>30</v>
      </c>
      <c r="V190" s="1">
        <v>0</v>
      </c>
      <c r="W190" s="15">
        <v>0</v>
      </c>
      <c r="X190" s="2">
        <v>0</v>
      </c>
      <c r="Z190" t="s">
        <v>30</v>
      </c>
      <c r="AA190" s="1">
        <v>0</v>
      </c>
      <c r="AB190" s="1">
        <v>0</v>
      </c>
      <c r="AC190" s="2">
        <v>0</v>
      </c>
    </row>
    <row r="191" spans="1:29" x14ac:dyDescent="0.35">
      <c r="A191" s="19" t="s">
        <v>93</v>
      </c>
      <c r="B191" s="20">
        <v>0</v>
      </c>
      <c r="C191" s="20">
        <v>0</v>
      </c>
      <c r="D191" s="20">
        <v>0</v>
      </c>
      <c r="U191" s="19" t="s">
        <v>93</v>
      </c>
      <c r="V191" s="20">
        <v>0</v>
      </c>
      <c r="W191" s="20">
        <v>0</v>
      </c>
      <c r="X191" s="20">
        <v>0</v>
      </c>
      <c r="Z191" s="19" t="s">
        <v>93</v>
      </c>
      <c r="AA191" s="20">
        <v>0</v>
      </c>
      <c r="AB191" s="20">
        <v>0</v>
      </c>
      <c r="AC191" s="20">
        <v>0</v>
      </c>
    </row>
    <row r="192" spans="1:29" x14ac:dyDescent="0.35">
      <c r="B192" s="2"/>
      <c r="C192" s="2"/>
      <c r="V192" s="2"/>
      <c r="W192" s="15"/>
      <c r="X192" s="2"/>
      <c r="AA192" s="2"/>
      <c r="AB192" s="15"/>
      <c r="AC192" s="2"/>
    </row>
    <row r="193" spans="1:29" x14ac:dyDescent="0.35">
      <c r="B193" s="2"/>
      <c r="C193" s="2"/>
      <c r="V193" s="2"/>
      <c r="W193" s="15"/>
      <c r="X193" s="2"/>
      <c r="AA193" s="2"/>
      <c r="AB193" s="15"/>
      <c r="AC193" s="2"/>
    </row>
    <row r="194" spans="1:29" x14ac:dyDescent="0.35">
      <c r="A194" s="16" t="s">
        <v>92</v>
      </c>
      <c r="B194" s="23">
        <v>0</v>
      </c>
      <c r="C194" s="23">
        <v>0</v>
      </c>
      <c r="D194" s="17">
        <v>0</v>
      </c>
      <c r="U194" s="16" t="s">
        <v>92</v>
      </c>
      <c r="V194" s="27">
        <v>0</v>
      </c>
      <c r="W194" s="28">
        <v>0</v>
      </c>
      <c r="X194" s="17">
        <v>0</v>
      </c>
      <c r="Z194" s="16" t="s">
        <v>92</v>
      </c>
      <c r="AA194" s="27">
        <v>0</v>
      </c>
      <c r="AB194" s="28">
        <v>0</v>
      </c>
      <c r="AC194" s="17">
        <v>0</v>
      </c>
    </row>
    <row r="195" spans="1:29" x14ac:dyDescent="0.35">
      <c r="B195" s="2"/>
      <c r="C195" s="2"/>
      <c r="V195" s="2"/>
      <c r="W195" s="15"/>
      <c r="X195" s="2"/>
      <c r="AA195" s="2"/>
      <c r="AB195" s="15"/>
      <c r="AC195" s="2"/>
    </row>
    <row r="196" spans="1:29" x14ac:dyDescent="0.35">
      <c r="B196" s="2"/>
      <c r="C196" s="2"/>
      <c r="X196" s="2"/>
      <c r="AC196" s="2"/>
    </row>
    <row r="197" spans="1:29" x14ac:dyDescent="0.35">
      <c r="B197" s="2"/>
      <c r="C197" s="2"/>
      <c r="X197" s="2"/>
      <c r="AC197" s="2"/>
    </row>
    <row r="198" spans="1:29" x14ac:dyDescent="0.35">
      <c r="A198" t="s">
        <v>31</v>
      </c>
      <c r="B198" s="2">
        <v>0</v>
      </c>
      <c r="C198" s="2">
        <v>0</v>
      </c>
      <c r="D198" s="2">
        <v>0</v>
      </c>
      <c r="U198" t="s">
        <v>31</v>
      </c>
      <c r="V198" s="1">
        <v>0</v>
      </c>
      <c r="W198" s="15">
        <v>0</v>
      </c>
      <c r="X198" s="2">
        <v>0</v>
      </c>
      <c r="Z198" t="s">
        <v>31</v>
      </c>
      <c r="AA198" s="1">
        <v>0</v>
      </c>
      <c r="AB198" s="1">
        <v>0</v>
      </c>
      <c r="AC198" s="2">
        <v>0</v>
      </c>
    </row>
    <row r="199" spans="1:29" x14ac:dyDescent="0.35">
      <c r="A199" t="s">
        <v>32</v>
      </c>
      <c r="B199" s="2">
        <v>0</v>
      </c>
      <c r="C199" s="2">
        <v>0</v>
      </c>
      <c r="D199" s="2">
        <v>0</v>
      </c>
      <c r="U199" t="s">
        <v>32</v>
      </c>
      <c r="V199" s="1">
        <v>0</v>
      </c>
      <c r="W199" s="15">
        <v>0</v>
      </c>
      <c r="X199" s="2">
        <v>0</v>
      </c>
      <c r="Z199" t="s">
        <v>32</v>
      </c>
      <c r="AA199" s="1">
        <v>0</v>
      </c>
      <c r="AB199" s="1">
        <v>0</v>
      </c>
      <c r="AC199" s="2">
        <v>0</v>
      </c>
    </row>
    <row r="200" spans="1:29" x14ac:dyDescent="0.35">
      <c r="A200" s="19" t="s">
        <v>33</v>
      </c>
      <c r="B200" s="20">
        <v>0</v>
      </c>
      <c r="C200" s="20">
        <v>0</v>
      </c>
      <c r="D200" s="20">
        <v>0</v>
      </c>
      <c r="U200" s="25" t="s">
        <v>33</v>
      </c>
      <c r="V200" s="20">
        <v>0</v>
      </c>
      <c r="W200" s="20">
        <v>0</v>
      </c>
      <c r="X200" s="20">
        <v>0</v>
      </c>
      <c r="Z200" s="25" t="s">
        <v>33</v>
      </c>
      <c r="AA200" s="20">
        <v>0</v>
      </c>
      <c r="AB200" s="20">
        <v>0</v>
      </c>
      <c r="AC200" s="20">
        <v>0</v>
      </c>
    </row>
    <row r="201" spans="1:29" x14ac:dyDescent="0.35">
      <c r="B201" s="2"/>
      <c r="C201" s="2"/>
      <c r="V201" s="2"/>
      <c r="W201" s="15"/>
      <c r="X201" s="2"/>
      <c r="AA201" s="2"/>
      <c r="AB201" s="15"/>
      <c r="AC201" s="2"/>
    </row>
    <row r="202" spans="1:29" x14ac:dyDescent="0.35">
      <c r="B202" s="2"/>
      <c r="C202" s="2"/>
      <c r="V202" s="2"/>
      <c r="W202" s="15"/>
      <c r="X202" s="2"/>
      <c r="AA202" s="2"/>
      <c r="AB202" s="15"/>
      <c r="AC202" s="2"/>
    </row>
    <row r="203" spans="1:29" x14ac:dyDescent="0.35">
      <c r="A203" t="s">
        <v>35</v>
      </c>
      <c r="B203" s="2">
        <v>0</v>
      </c>
      <c r="C203" s="2">
        <v>1440020.47</v>
      </c>
      <c r="D203" s="2">
        <v>1440020.47</v>
      </c>
      <c r="U203" t="s">
        <v>35</v>
      </c>
      <c r="V203" s="1">
        <v>0</v>
      </c>
      <c r="W203" s="15">
        <v>20</v>
      </c>
      <c r="X203" s="2">
        <v>20</v>
      </c>
      <c r="Z203" t="s">
        <v>35</v>
      </c>
      <c r="AA203" s="1">
        <v>0</v>
      </c>
      <c r="AB203" s="1">
        <v>1440000.47</v>
      </c>
      <c r="AC203" s="2">
        <v>1440000.47</v>
      </c>
    </row>
    <row r="204" spans="1:29" x14ac:dyDescent="0.35">
      <c r="A204" t="s">
        <v>36</v>
      </c>
      <c r="B204" s="2">
        <v>-85313838</v>
      </c>
      <c r="C204" s="2">
        <v>-11883089.439999999</v>
      </c>
      <c r="D204" s="2">
        <v>-97196927.439999998</v>
      </c>
      <c r="U204" t="s">
        <v>36</v>
      </c>
      <c r="V204" s="1">
        <v>-66825556</v>
      </c>
      <c r="W204" s="15">
        <v>-7484055</v>
      </c>
      <c r="X204" s="2">
        <v>-74309611</v>
      </c>
      <c r="Z204" t="s">
        <v>36</v>
      </c>
      <c r="AA204" s="1">
        <v>-18488282</v>
      </c>
      <c r="AB204" s="1">
        <v>-4399034.4399999995</v>
      </c>
      <c r="AC204" s="2">
        <v>-22887316.439999998</v>
      </c>
    </row>
    <row r="205" spans="1:29" x14ac:dyDescent="0.35">
      <c r="A205" s="19" t="s">
        <v>37</v>
      </c>
      <c r="B205" s="20">
        <v>-85313838</v>
      </c>
      <c r="C205" s="20">
        <v>-10443068.969999999</v>
      </c>
      <c r="D205" s="20">
        <v>-95756906.969999999</v>
      </c>
      <c r="U205" s="25" t="s">
        <v>37</v>
      </c>
      <c r="V205" s="20">
        <v>-66825556</v>
      </c>
      <c r="W205" s="20">
        <v>-7484035</v>
      </c>
      <c r="X205" s="20">
        <v>-74309591</v>
      </c>
      <c r="Z205" s="25" t="s">
        <v>37</v>
      </c>
      <c r="AA205" s="20">
        <v>-18488282</v>
      </c>
      <c r="AB205" s="20">
        <v>-2959033.9699999997</v>
      </c>
      <c r="AC205" s="20">
        <v>-21447315.969999999</v>
      </c>
    </row>
    <row r="206" spans="1:29" x14ac:dyDescent="0.35">
      <c r="B206" s="2"/>
      <c r="C206" s="2"/>
      <c r="V206" s="2"/>
      <c r="W206" s="15"/>
      <c r="X206" s="2"/>
      <c r="AA206" s="2"/>
      <c r="AB206" s="15"/>
      <c r="AC206" s="2"/>
    </row>
    <row r="207" spans="1:29" x14ac:dyDescent="0.35">
      <c r="B207" s="2"/>
      <c r="C207" s="2"/>
      <c r="V207" s="2"/>
      <c r="W207" s="15"/>
      <c r="X207" s="2"/>
      <c r="AA207" s="2"/>
      <c r="AB207" s="15"/>
      <c r="AC207" s="2"/>
    </row>
    <row r="208" spans="1:29" x14ac:dyDescent="0.35">
      <c r="A208" t="s">
        <v>47</v>
      </c>
      <c r="B208" s="2">
        <v>0</v>
      </c>
      <c r="C208" s="2">
        <v>0</v>
      </c>
      <c r="D208" s="2">
        <v>0</v>
      </c>
      <c r="U208" t="s">
        <v>38</v>
      </c>
      <c r="V208" s="1">
        <v>0</v>
      </c>
      <c r="W208" s="15">
        <v>0</v>
      </c>
      <c r="X208" s="2">
        <v>0</v>
      </c>
      <c r="Z208" t="s">
        <v>38</v>
      </c>
      <c r="AA208" s="1">
        <v>0</v>
      </c>
      <c r="AB208" s="1">
        <v>0</v>
      </c>
      <c r="AC208" s="2">
        <v>0</v>
      </c>
    </row>
    <row r="209" spans="1:30" x14ac:dyDescent="0.35">
      <c r="A209" t="s">
        <v>81</v>
      </c>
      <c r="B209" s="2">
        <v>0</v>
      </c>
      <c r="C209" s="2">
        <v>-4873498.32</v>
      </c>
      <c r="D209" s="2">
        <v>-4873498.32</v>
      </c>
      <c r="U209" t="s">
        <v>81</v>
      </c>
      <c r="V209" s="1">
        <v>0</v>
      </c>
      <c r="W209" s="15">
        <v>-6694563.5599999996</v>
      </c>
      <c r="X209" s="2">
        <v>-6694563.5599999996</v>
      </c>
      <c r="Z209" t="s">
        <v>81</v>
      </c>
      <c r="AA209" s="1">
        <v>0</v>
      </c>
      <c r="AB209" s="1">
        <v>1821065.2399999993</v>
      </c>
      <c r="AC209" s="2">
        <v>1821065.2399999993</v>
      </c>
    </row>
    <row r="210" spans="1:30" x14ac:dyDescent="0.35">
      <c r="A210" t="s">
        <v>39</v>
      </c>
      <c r="B210" s="2">
        <v>0</v>
      </c>
      <c r="C210" s="2">
        <v>-1901641.7000000002</v>
      </c>
      <c r="D210" s="2">
        <v>-1901641.7000000002</v>
      </c>
      <c r="U210" t="s">
        <v>39</v>
      </c>
      <c r="V210" s="1">
        <v>0</v>
      </c>
      <c r="W210" s="15">
        <v>-4220317</v>
      </c>
      <c r="X210" s="2">
        <v>-4220317</v>
      </c>
      <c r="Z210" t="s">
        <v>39</v>
      </c>
      <c r="AA210" s="1">
        <v>0</v>
      </c>
      <c r="AB210" s="1">
        <v>2318675.2999999998</v>
      </c>
      <c r="AC210" s="2">
        <v>2318675.2999999998</v>
      </c>
    </row>
    <row r="211" spans="1:30" x14ac:dyDescent="0.35">
      <c r="A211" t="s">
        <v>40</v>
      </c>
      <c r="B211" s="2">
        <v>0</v>
      </c>
      <c r="C211" s="2">
        <v>-5040</v>
      </c>
      <c r="D211" s="2">
        <v>-5040</v>
      </c>
      <c r="U211" t="s">
        <v>40</v>
      </c>
      <c r="V211" s="1">
        <v>0</v>
      </c>
      <c r="W211" s="15">
        <v>-5040</v>
      </c>
      <c r="X211" s="2">
        <v>-5040</v>
      </c>
      <c r="Z211" t="s">
        <v>40</v>
      </c>
      <c r="AA211" s="1">
        <v>0</v>
      </c>
      <c r="AB211" s="1">
        <v>0</v>
      </c>
      <c r="AC211" s="2">
        <v>0</v>
      </c>
    </row>
    <row r="212" spans="1:30" x14ac:dyDescent="0.35">
      <c r="A212" t="s">
        <v>41</v>
      </c>
      <c r="B212" s="2">
        <v>0</v>
      </c>
      <c r="C212" s="2">
        <v>-1800871</v>
      </c>
      <c r="D212" s="2">
        <v>-1800871</v>
      </c>
      <c r="U212" t="s">
        <v>41</v>
      </c>
      <c r="V212" s="1">
        <v>0</v>
      </c>
      <c r="W212" s="15">
        <v>-34246</v>
      </c>
      <c r="X212" s="2">
        <v>-34246</v>
      </c>
      <c r="Z212" t="s">
        <v>41</v>
      </c>
      <c r="AA212" s="1">
        <v>0</v>
      </c>
      <c r="AB212" s="1">
        <v>-1766625</v>
      </c>
      <c r="AC212" s="2">
        <v>-1766625</v>
      </c>
    </row>
    <row r="213" spans="1:30" x14ac:dyDescent="0.35">
      <c r="A213" t="s">
        <v>42</v>
      </c>
      <c r="B213" s="2">
        <v>0</v>
      </c>
      <c r="C213" s="2">
        <v>0</v>
      </c>
      <c r="D213" s="2">
        <v>0</v>
      </c>
      <c r="U213" t="s">
        <v>42</v>
      </c>
      <c r="V213" s="1">
        <v>0</v>
      </c>
      <c r="W213" s="15">
        <v>0</v>
      </c>
      <c r="X213" s="2">
        <v>0</v>
      </c>
      <c r="Z213" t="s">
        <v>42</v>
      </c>
      <c r="AA213" s="1">
        <v>0</v>
      </c>
      <c r="AB213" s="1">
        <v>0</v>
      </c>
      <c r="AC213" s="2">
        <v>0</v>
      </c>
    </row>
    <row r="214" spans="1:30" x14ac:dyDescent="0.35">
      <c r="A214" t="s">
        <v>4</v>
      </c>
      <c r="B214" s="2">
        <v>0</v>
      </c>
      <c r="C214" s="2">
        <v>0</v>
      </c>
      <c r="D214" s="2">
        <v>0</v>
      </c>
      <c r="U214" t="s">
        <v>4</v>
      </c>
      <c r="V214" s="1">
        <v>0</v>
      </c>
      <c r="W214" s="15">
        <v>0</v>
      </c>
      <c r="X214" s="2">
        <v>0</v>
      </c>
      <c r="Z214" t="s">
        <v>4</v>
      </c>
      <c r="AA214" s="1">
        <v>0</v>
      </c>
      <c r="AB214" s="1">
        <v>0</v>
      </c>
      <c r="AC214" s="2">
        <v>0</v>
      </c>
    </row>
    <row r="215" spans="1:30" x14ac:dyDescent="0.35">
      <c r="A215" t="s">
        <v>5</v>
      </c>
      <c r="B215" s="2">
        <v>0</v>
      </c>
      <c r="C215" s="2">
        <v>0</v>
      </c>
      <c r="D215" s="2">
        <v>0</v>
      </c>
      <c r="U215" t="s">
        <v>5</v>
      </c>
      <c r="V215" s="1">
        <v>0</v>
      </c>
      <c r="W215" s="15">
        <v>0</v>
      </c>
      <c r="X215" s="2">
        <v>0</v>
      </c>
      <c r="Z215" t="s">
        <v>5</v>
      </c>
      <c r="AA215" s="1">
        <v>0</v>
      </c>
      <c r="AB215" s="1">
        <v>0</v>
      </c>
      <c r="AC215" s="2">
        <v>0</v>
      </c>
    </row>
    <row r="216" spans="1:30" x14ac:dyDescent="0.35">
      <c r="A216" t="s">
        <v>189</v>
      </c>
      <c r="B216" s="2">
        <v>0</v>
      </c>
      <c r="C216" s="2">
        <v>-98822.729999999981</v>
      </c>
      <c r="D216" s="2">
        <v>-98822.729999999981</v>
      </c>
      <c r="U216" t="s">
        <v>189</v>
      </c>
      <c r="V216" s="1">
        <v>0</v>
      </c>
      <c r="W216" s="15">
        <v>-1919720</v>
      </c>
      <c r="X216" s="2">
        <v>-1919720</v>
      </c>
      <c r="Z216" t="s">
        <v>189</v>
      </c>
      <c r="AA216" s="1">
        <v>0</v>
      </c>
      <c r="AB216" s="1">
        <v>1820897.27</v>
      </c>
      <c r="AC216" s="2">
        <v>1820897.27</v>
      </c>
    </row>
    <row r="217" spans="1:30" x14ac:dyDescent="0.35">
      <c r="A217" s="19" t="s">
        <v>11</v>
      </c>
      <c r="B217" s="20">
        <v>0</v>
      </c>
      <c r="C217" s="20">
        <v>-8679873.75</v>
      </c>
      <c r="D217" s="20">
        <v>-8679873.75</v>
      </c>
      <c r="U217" s="19" t="s">
        <v>11</v>
      </c>
      <c r="V217" s="20">
        <v>0</v>
      </c>
      <c r="W217" s="20">
        <v>-12873886.559999999</v>
      </c>
      <c r="X217" s="20">
        <v>-12873886.559999999</v>
      </c>
      <c r="Z217" s="19" t="s">
        <v>11</v>
      </c>
      <c r="AA217" s="20">
        <v>0</v>
      </c>
      <c r="AB217" s="20">
        <v>4194012.8099999991</v>
      </c>
      <c r="AC217" s="20">
        <v>4194012.8099999991</v>
      </c>
    </row>
    <row r="218" spans="1:30" x14ac:dyDescent="0.35">
      <c r="B218" s="2"/>
      <c r="C218" s="2"/>
      <c r="V218" s="2"/>
      <c r="W218" s="15"/>
      <c r="X218" s="2"/>
      <c r="AA218" s="2"/>
      <c r="AB218" s="15"/>
      <c r="AC218" s="2"/>
    </row>
    <row r="219" spans="1:30" x14ac:dyDescent="0.35">
      <c r="B219" s="2"/>
      <c r="C219" s="2"/>
      <c r="V219" s="2"/>
      <c r="W219" s="15"/>
      <c r="X219" s="2"/>
      <c r="AA219" s="2"/>
      <c r="AB219" s="15"/>
      <c r="AC219" s="2"/>
    </row>
    <row r="220" spans="1:30" x14ac:dyDescent="0.35">
      <c r="A220" s="11" t="s">
        <v>43</v>
      </c>
      <c r="B220" s="4">
        <v>-9278718.4399999082</v>
      </c>
      <c r="C220" s="4">
        <v>65677871.310000122</v>
      </c>
      <c r="D220" s="4">
        <v>56399152.870000213</v>
      </c>
      <c r="U220" s="11" t="s">
        <v>43</v>
      </c>
      <c r="V220" s="144">
        <v>-26710740</v>
      </c>
      <c r="W220" s="4">
        <v>41273532.99999994</v>
      </c>
      <c r="X220" s="4">
        <v>14562792.99999994</v>
      </c>
      <c r="Z220" s="11" t="s">
        <v>43</v>
      </c>
      <c r="AA220" s="4">
        <v>17432021.560000099</v>
      </c>
      <c r="AB220" s="4">
        <v>24404338.310000177</v>
      </c>
      <c r="AC220" s="4">
        <v>41836359.870000273</v>
      </c>
      <c r="AD220" s="3"/>
    </row>
    <row r="221" spans="1:30" x14ac:dyDescent="0.35">
      <c r="A221" t="s">
        <v>6</v>
      </c>
      <c r="B221" s="2">
        <v>0</v>
      </c>
      <c r="C221" s="2">
        <v>-14830844.139999999</v>
      </c>
      <c r="D221" s="2">
        <v>-14830844.139999999</v>
      </c>
      <c r="U221" t="s">
        <v>6</v>
      </c>
      <c r="V221" s="1">
        <v>0</v>
      </c>
      <c r="W221" s="15">
        <v>-9188796</v>
      </c>
      <c r="X221" s="2">
        <v>-9188796</v>
      </c>
      <c r="Z221" t="s">
        <v>6</v>
      </c>
      <c r="AA221" s="1">
        <v>0</v>
      </c>
      <c r="AB221" s="1">
        <v>-5642048.1399999987</v>
      </c>
      <c r="AC221" s="2">
        <v>-5642048.1399999987</v>
      </c>
    </row>
    <row r="222" spans="1:30" x14ac:dyDescent="0.35">
      <c r="A222" s="11" t="s">
        <v>7</v>
      </c>
      <c r="B222" s="4">
        <v>-9278718.4399999082</v>
      </c>
      <c r="C222" s="4">
        <v>50847027.170000121</v>
      </c>
      <c r="D222" s="4">
        <v>41568308.730000213</v>
      </c>
      <c r="U222" s="11" t="s">
        <v>7</v>
      </c>
      <c r="V222" s="144">
        <v>-26710740</v>
      </c>
      <c r="W222" s="4">
        <v>32084736.99999994</v>
      </c>
      <c r="X222" s="4">
        <v>5373996.9999999404</v>
      </c>
      <c r="Z222" s="11" t="s">
        <v>7</v>
      </c>
      <c r="AA222" s="144">
        <v>17432021.560000099</v>
      </c>
      <c r="AB222" s="144">
        <v>18762290.170000181</v>
      </c>
      <c r="AC222" s="4">
        <v>36194311.73000028</v>
      </c>
    </row>
    <row r="223" spans="1:30" x14ac:dyDescent="0.35">
      <c r="A223" t="s">
        <v>8</v>
      </c>
      <c r="B223" s="2">
        <v>0</v>
      </c>
      <c r="C223" s="2">
        <v>-21806001.909300044</v>
      </c>
      <c r="D223" s="2">
        <v>-21806001.909300044</v>
      </c>
      <c r="U223" t="s">
        <v>8</v>
      </c>
      <c r="V223" s="1">
        <v>0</v>
      </c>
      <c r="W223" s="15">
        <v>-13630802.009099999</v>
      </c>
      <c r="X223" s="2">
        <v>-13630802.009099999</v>
      </c>
      <c r="Z223" t="s">
        <v>8</v>
      </c>
      <c r="AA223" s="1">
        <v>0</v>
      </c>
      <c r="AB223" s="1">
        <v>-8175199.9002000447</v>
      </c>
      <c r="AC223" s="2">
        <v>-8175199.9002000447</v>
      </c>
    </row>
    <row r="224" spans="1:30" x14ac:dyDescent="0.35">
      <c r="A224" s="11" t="s">
        <v>150</v>
      </c>
      <c r="B224" s="4">
        <v>-9278718.4399999082</v>
      </c>
      <c r="C224" s="4">
        <v>29041025.260700077</v>
      </c>
      <c r="D224" s="4">
        <v>19762306.820700169</v>
      </c>
      <c r="U224" s="11" t="s">
        <v>9</v>
      </c>
      <c r="V224" s="144">
        <v>-26710740</v>
      </c>
      <c r="W224" s="4">
        <v>18453934.990899943</v>
      </c>
      <c r="X224" s="4">
        <v>-8256805.009100059</v>
      </c>
      <c r="Z224" s="11" t="s">
        <v>9</v>
      </c>
      <c r="AA224" s="144">
        <v>17432021.560000099</v>
      </c>
      <c r="AB224" s="144">
        <v>10587090.269800136</v>
      </c>
      <c r="AC224" s="4">
        <v>28019111.829800233</v>
      </c>
      <c r="AD224" s="3"/>
    </row>
    <row r="225" spans="1:29" x14ac:dyDescent="0.35">
      <c r="B225" s="3">
        <v>0</v>
      </c>
      <c r="C225" s="3">
        <v>0</v>
      </c>
      <c r="V225" s="12">
        <v>0</v>
      </c>
      <c r="W225" s="12">
        <v>0</v>
      </c>
      <c r="AA225" s="12">
        <v>0</v>
      </c>
      <c r="AB225" s="12">
        <v>0</v>
      </c>
      <c r="AC225" s="12">
        <v>0</v>
      </c>
    </row>
    <row r="228" spans="1:29" ht="18.5" x14ac:dyDescent="0.35">
      <c r="A228" s="267" t="s">
        <v>153</v>
      </c>
      <c r="B228" s="267"/>
      <c r="C228" s="267"/>
      <c r="D228" s="267"/>
      <c r="F228" s="267" t="s">
        <v>170</v>
      </c>
      <c r="G228" s="267"/>
      <c r="H228" s="267"/>
      <c r="I228" s="267"/>
      <c r="K228" s="267" t="s">
        <v>181</v>
      </c>
      <c r="L228" s="267"/>
      <c r="M228" s="267"/>
      <c r="N228" s="267"/>
      <c r="P228" s="267" t="s">
        <v>184</v>
      </c>
      <c r="Q228" s="267"/>
      <c r="R228" s="267"/>
      <c r="S228" s="267"/>
      <c r="U228" s="142" t="s">
        <v>161</v>
      </c>
      <c r="V228" s="142"/>
      <c r="W228" s="142"/>
      <c r="X228" s="142"/>
      <c r="Z228" s="142" t="s">
        <v>162</v>
      </c>
      <c r="AA228" s="142"/>
      <c r="AB228" s="142"/>
      <c r="AC228" s="142"/>
    </row>
    <row r="229" spans="1:29" ht="15.5" x14ac:dyDescent="0.35">
      <c r="A229" s="8"/>
      <c r="B229" s="8" t="s">
        <v>89</v>
      </c>
      <c r="C229" s="10" t="s">
        <v>1</v>
      </c>
      <c r="D229" s="26" t="s">
        <v>48</v>
      </c>
      <c r="F229" s="24"/>
      <c r="G229" s="10" t="s">
        <v>46</v>
      </c>
      <c r="H229" s="10" t="s">
        <v>1</v>
      </c>
      <c r="I229" s="10" t="s">
        <v>48</v>
      </c>
      <c r="K229" s="8"/>
      <c r="L229" s="10" t="s">
        <v>46</v>
      </c>
      <c r="M229" s="10" t="s">
        <v>1</v>
      </c>
      <c r="N229" s="10" t="s">
        <v>48</v>
      </c>
      <c r="P229" s="8"/>
      <c r="Q229" s="10" t="s">
        <v>46</v>
      </c>
      <c r="R229" s="10" t="s">
        <v>1</v>
      </c>
      <c r="S229" s="10" t="s">
        <v>48</v>
      </c>
      <c r="U229" s="24"/>
      <c r="V229" s="10" t="s">
        <v>46</v>
      </c>
      <c r="W229" s="10" t="s">
        <v>1</v>
      </c>
      <c r="X229" s="26" t="s">
        <v>48</v>
      </c>
      <c r="Z229" s="24"/>
      <c r="AA229" s="10" t="s">
        <v>46</v>
      </c>
      <c r="AB229" s="10" t="s">
        <v>1</v>
      </c>
      <c r="AC229" s="26" t="s">
        <v>48</v>
      </c>
    </row>
    <row r="230" spans="1:29" x14ac:dyDescent="0.35">
      <c r="A230" t="s">
        <v>88</v>
      </c>
      <c r="B230" s="1">
        <v>0</v>
      </c>
      <c r="C230" s="15">
        <v>42648651.400000006</v>
      </c>
      <c r="D230" s="15">
        <v>42648651.400000006</v>
      </c>
      <c r="F230" t="s">
        <v>88</v>
      </c>
      <c r="G230" s="1">
        <v>0</v>
      </c>
      <c r="H230" s="15">
        <v>10349563</v>
      </c>
      <c r="I230" s="15">
        <v>10349563</v>
      </c>
      <c r="K230" s="2" t="s">
        <v>88</v>
      </c>
      <c r="L230" s="2">
        <v>0</v>
      </c>
      <c r="M230" s="2">
        <v>9999336.1199999973</v>
      </c>
      <c r="N230" s="2">
        <v>9999336.1199999973</v>
      </c>
      <c r="P230" t="s">
        <v>88</v>
      </c>
      <c r="Q230" s="2">
        <v>0</v>
      </c>
      <c r="R230" s="2">
        <v>20348899.119999997</v>
      </c>
      <c r="S230" s="2">
        <v>20348899.119999997</v>
      </c>
      <c r="U230" t="s">
        <v>88</v>
      </c>
      <c r="V230" s="1">
        <v>0</v>
      </c>
      <c r="W230" s="15">
        <v>10181297.160000004</v>
      </c>
      <c r="X230" s="15">
        <v>10181297.160000004</v>
      </c>
      <c r="Z230" t="s">
        <v>88</v>
      </c>
      <c r="AA230" s="1">
        <v>0</v>
      </c>
      <c r="AB230" s="1">
        <v>12118455.120000005</v>
      </c>
      <c r="AC230" s="2">
        <v>12118455.120000005</v>
      </c>
    </row>
    <row r="231" spans="1:29" x14ac:dyDescent="0.35">
      <c r="A231" t="s">
        <v>19</v>
      </c>
      <c r="B231" s="1">
        <v>0</v>
      </c>
      <c r="C231" s="15">
        <v>56015.39</v>
      </c>
      <c r="D231" s="15">
        <v>56015.39</v>
      </c>
      <c r="F231" t="s">
        <v>19</v>
      </c>
      <c r="G231" s="1">
        <v>0</v>
      </c>
      <c r="H231" s="15">
        <v>0</v>
      </c>
      <c r="I231" s="15">
        <v>0</v>
      </c>
      <c r="K231" s="2" t="s">
        <v>19</v>
      </c>
      <c r="L231" s="2">
        <v>0</v>
      </c>
      <c r="M231" s="2">
        <v>19930.760000000002</v>
      </c>
      <c r="N231" s="2">
        <v>19930.760000000002</v>
      </c>
      <c r="P231" t="s">
        <v>19</v>
      </c>
      <c r="Q231" s="2">
        <v>0</v>
      </c>
      <c r="R231" s="2">
        <v>19930.760000000002</v>
      </c>
      <c r="S231" s="2">
        <v>19930.760000000002</v>
      </c>
      <c r="U231" t="s">
        <v>19</v>
      </c>
      <c r="V231" s="1">
        <v>0</v>
      </c>
      <c r="W231" s="15">
        <v>11272.61</v>
      </c>
      <c r="X231" s="15">
        <v>11272.61</v>
      </c>
      <c r="Z231" t="s">
        <v>19</v>
      </c>
      <c r="AA231" s="1">
        <v>0</v>
      </c>
      <c r="AB231" s="1">
        <v>24812.019999999997</v>
      </c>
      <c r="AC231" s="2">
        <v>24812.019999999997</v>
      </c>
    </row>
    <row r="232" spans="1:29" x14ac:dyDescent="0.35">
      <c r="A232" t="s">
        <v>89</v>
      </c>
      <c r="B232" s="1">
        <v>0</v>
      </c>
      <c r="C232" s="15">
        <v>0</v>
      </c>
      <c r="D232" s="15">
        <v>0</v>
      </c>
      <c r="F232" t="s">
        <v>89</v>
      </c>
      <c r="G232" s="1">
        <v>0</v>
      </c>
      <c r="H232" s="15">
        <v>0</v>
      </c>
      <c r="I232" s="15">
        <v>0</v>
      </c>
      <c r="K232" s="2" t="s">
        <v>89</v>
      </c>
      <c r="L232" s="2">
        <v>0</v>
      </c>
      <c r="M232" s="2">
        <v>0</v>
      </c>
      <c r="N232" s="2">
        <v>0</v>
      </c>
      <c r="P232" t="s">
        <v>89</v>
      </c>
      <c r="Q232" s="2">
        <v>0</v>
      </c>
      <c r="R232" s="2">
        <v>0</v>
      </c>
      <c r="S232" s="2">
        <v>0</v>
      </c>
      <c r="U232" t="s">
        <v>89</v>
      </c>
      <c r="V232" s="1">
        <v>0</v>
      </c>
      <c r="W232" s="15">
        <v>0</v>
      </c>
      <c r="X232" s="15">
        <v>0</v>
      </c>
      <c r="Z232" t="s">
        <v>89</v>
      </c>
      <c r="AA232" s="1">
        <v>0</v>
      </c>
      <c r="AB232" s="1">
        <v>0</v>
      </c>
      <c r="AC232" s="2">
        <v>0</v>
      </c>
    </row>
    <row r="233" spans="1:29" x14ac:dyDescent="0.35">
      <c r="A233" t="s">
        <v>90</v>
      </c>
      <c r="B233" s="1">
        <v>0</v>
      </c>
      <c r="C233" s="15">
        <v>0</v>
      </c>
      <c r="D233" s="15">
        <v>0</v>
      </c>
      <c r="F233" t="s">
        <v>90</v>
      </c>
      <c r="G233" s="1">
        <v>0</v>
      </c>
      <c r="H233" s="15">
        <v>0</v>
      </c>
      <c r="I233" s="15">
        <v>0</v>
      </c>
      <c r="K233" s="2" t="s">
        <v>90</v>
      </c>
      <c r="L233" s="2">
        <v>0</v>
      </c>
      <c r="M233" s="2">
        <v>0</v>
      </c>
      <c r="N233" s="2">
        <v>0</v>
      </c>
      <c r="P233" t="s">
        <v>90</v>
      </c>
      <c r="Q233" s="2">
        <v>0</v>
      </c>
      <c r="R233" s="2">
        <v>0</v>
      </c>
      <c r="S233" s="2">
        <v>0</v>
      </c>
      <c r="U233" t="s">
        <v>90</v>
      </c>
      <c r="V233" s="1">
        <v>0</v>
      </c>
      <c r="W233" s="15">
        <v>0</v>
      </c>
      <c r="X233" s="15">
        <v>0</v>
      </c>
      <c r="Z233" t="s">
        <v>90</v>
      </c>
      <c r="AA233" s="1">
        <v>0</v>
      </c>
      <c r="AB233" s="1">
        <v>0</v>
      </c>
      <c r="AC233" s="2">
        <v>0</v>
      </c>
    </row>
    <row r="234" spans="1:29" x14ac:dyDescent="0.35">
      <c r="A234" s="19" t="s">
        <v>18</v>
      </c>
      <c r="B234" s="20">
        <v>0</v>
      </c>
      <c r="C234" s="20">
        <v>42704666.790000007</v>
      </c>
      <c r="D234" s="20">
        <v>42704666.790000007</v>
      </c>
      <c r="F234" s="19" t="s">
        <v>18</v>
      </c>
      <c r="G234" s="20">
        <v>0</v>
      </c>
      <c r="H234" s="20">
        <v>10349563</v>
      </c>
      <c r="I234" s="20">
        <v>10349563</v>
      </c>
      <c r="K234" s="20" t="s">
        <v>18</v>
      </c>
      <c r="L234" s="20">
        <v>0</v>
      </c>
      <c r="M234" s="20">
        <v>10019266.879999997</v>
      </c>
      <c r="N234" s="20">
        <v>10019266.879999997</v>
      </c>
      <c r="P234" s="19" t="s">
        <v>18</v>
      </c>
      <c r="Q234" s="20">
        <v>0</v>
      </c>
      <c r="R234" s="20">
        <v>20368829.879999999</v>
      </c>
      <c r="S234" s="20">
        <v>20368829.879999999</v>
      </c>
      <c r="U234" s="19" t="s">
        <v>18</v>
      </c>
      <c r="V234" s="20">
        <v>0</v>
      </c>
      <c r="W234" s="20">
        <v>10192569.770000003</v>
      </c>
      <c r="X234" s="20">
        <v>10192569.770000003</v>
      </c>
      <c r="Z234" s="19" t="s">
        <v>18</v>
      </c>
      <c r="AA234" s="20">
        <v>0</v>
      </c>
      <c r="AB234" s="20">
        <v>12143267.140000004</v>
      </c>
      <c r="AC234" s="20">
        <v>12143267.140000004</v>
      </c>
    </row>
    <row r="235" spans="1:29" x14ac:dyDescent="0.35">
      <c r="B235" s="1"/>
      <c r="C235" s="15"/>
      <c r="D235" s="15"/>
      <c r="K235" s="2"/>
      <c r="L235" s="2"/>
      <c r="M235" s="15"/>
      <c r="N235" s="2"/>
      <c r="Q235" s="2"/>
      <c r="R235" s="15"/>
      <c r="S235" s="2"/>
      <c r="V235" s="1"/>
      <c r="W235" s="15"/>
      <c r="X235" s="15"/>
      <c r="AA235" s="1"/>
      <c r="AB235" s="15"/>
      <c r="AC235" s="2"/>
    </row>
    <row r="236" spans="1:29" x14ac:dyDescent="0.35">
      <c r="B236" s="1"/>
      <c r="C236" s="15"/>
      <c r="D236" s="15"/>
      <c r="K236" s="2"/>
      <c r="L236" s="2"/>
      <c r="M236" s="15"/>
      <c r="N236" s="2"/>
      <c r="Q236" s="2"/>
      <c r="R236" s="15"/>
      <c r="S236" s="2"/>
      <c r="V236" s="1"/>
      <c r="W236" s="15"/>
      <c r="X236" s="15"/>
      <c r="AA236" s="1"/>
      <c r="AB236" s="15"/>
      <c r="AC236" s="2"/>
    </row>
    <row r="237" spans="1:29" x14ac:dyDescent="0.35">
      <c r="A237" t="s">
        <v>12</v>
      </c>
      <c r="B237" s="1">
        <v>515434968.19999999</v>
      </c>
      <c r="C237" s="15">
        <v>22977791.949999996</v>
      </c>
      <c r="D237" s="15">
        <v>538412760.14999998</v>
      </c>
      <c r="F237" t="s">
        <v>12</v>
      </c>
      <c r="G237" s="1">
        <v>162714761</v>
      </c>
      <c r="H237" s="15">
        <v>7835898</v>
      </c>
      <c r="I237" s="15">
        <v>170550659</v>
      </c>
      <c r="K237" s="2" t="s">
        <v>12</v>
      </c>
      <c r="L237" s="2">
        <v>140421849.94999987</v>
      </c>
      <c r="M237" s="2">
        <v>4646466.9099999983</v>
      </c>
      <c r="N237" s="2">
        <v>145068316.85999987</v>
      </c>
      <c r="P237" t="s">
        <v>12</v>
      </c>
      <c r="Q237" s="2">
        <v>303136610.94999987</v>
      </c>
      <c r="R237" s="2">
        <v>12482364.909999998</v>
      </c>
      <c r="S237" s="2">
        <v>315618975.8599999</v>
      </c>
      <c r="U237" t="s">
        <v>12</v>
      </c>
      <c r="V237" s="1">
        <v>115718426.46000016</v>
      </c>
      <c r="W237" s="15">
        <v>5041953.8899999987</v>
      </c>
      <c r="X237" s="15">
        <v>120760380.35000016</v>
      </c>
      <c r="Z237" t="s">
        <v>12</v>
      </c>
      <c r="AA237" s="1">
        <v>96579930.789999962</v>
      </c>
      <c r="AB237" s="1">
        <v>5453473.1499999966</v>
      </c>
      <c r="AC237" s="2">
        <v>102033403.93999995</v>
      </c>
    </row>
    <row r="238" spans="1:29" x14ac:dyDescent="0.35">
      <c r="A238" t="s">
        <v>3</v>
      </c>
      <c r="B238" s="1">
        <v>-462395788.01999992</v>
      </c>
      <c r="C238" s="15">
        <v>-2807920.1500000004</v>
      </c>
      <c r="D238" s="15">
        <v>-465203708.1699999</v>
      </c>
      <c r="F238" t="s">
        <v>3</v>
      </c>
      <c r="G238" s="1">
        <v>-140804321</v>
      </c>
      <c r="H238" s="15">
        <v>-2177096</v>
      </c>
      <c r="I238" s="15">
        <v>-142981417</v>
      </c>
      <c r="K238" s="2" t="s">
        <v>3</v>
      </c>
      <c r="L238" s="2">
        <v>-123212485.66</v>
      </c>
      <c r="M238" s="2">
        <v>-207361.4700000002</v>
      </c>
      <c r="N238" s="2">
        <v>-123419847.13</v>
      </c>
      <c r="P238" t="s">
        <v>3</v>
      </c>
      <c r="Q238" s="2">
        <v>-264016806.66</v>
      </c>
      <c r="R238" s="2">
        <v>-2384457.4700000002</v>
      </c>
      <c r="S238" s="2">
        <v>-266401264.13</v>
      </c>
      <c r="U238" t="s">
        <v>3</v>
      </c>
      <c r="V238" s="1">
        <v>-107853347.60000005</v>
      </c>
      <c r="W238" s="15">
        <v>-284195.56000000006</v>
      </c>
      <c r="X238" s="15">
        <v>-108137543.16000006</v>
      </c>
      <c r="Z238" t="s">
        <v>3</v>
      </c>
      <c r="AA238" s="1">
        <v>-90525633.759999841</v>
      </c>
      <c r="AB238" s="1">
        <v>-139267.12000000011</v>
      </c>
      <c r="AC238" s="2">
        <v>-90664900.879999846</v>
      </c>
    </row>
    <row r="239" spans="1:29" x14ac:dyDescent="0.35">
      <c r="A239" t="s">
        <v>91</v>
      </c>
      <c r="B239" s="1">
        <v>39299107.549999997</v>
      </c>
      <c r="C239" s="15">
        <v>4884339.5199999996</v>
      </c>
      <c r="D239" s="15">
        <v>44183447.069999993</v>
      </c>
      <c r="F239" t="s">
        <v>91</v>
      </c>
      <c r="G239" s="1">
        <v>10961407</v>
      </c>
      <c r="H239" s="15">
        <v>1082650</v>
      </c>
      <c r="I239" s="15">
        <v>12044057</v>
      </c>
      <c r="K239" s="2" t="s">
        <v>91</v>
      </c>
      <c r="L239" s="2">
        <v>9713862.3900000006</v>
      </c>
      <c r="M239" s="2">
        <v>878884.81</v>
      </c>
      <c r="N239" s="2">
        <v>10592747.200000001</v>
      </c>
      <c r="P239" t="s">
        <v>91</v>
      </c>
      <c r="Q239" s="2">
        <v>20675269.390000001</v>
      </c>
      <c r="R239" s="2">
        <v>1961534.81</v>
      </c>
      <c r="S239" s="2">
        <v>22636804.199999999</v>
      </c>
      <c r="U239" t="s">
        <v>91</v>
      </c>
      <c r="V239" s="1">
        <v>9996407.2799999975</v>
      </c>
      <c r="W239" s="15">
        <v>1673824.08</v>
      </c>
      <c r="X239" s="15">
        <v>11670231.359999998</v>
      </c>
      <c r="Z239" t="s">
        <v>91</v>
      </c>
      <c r="AA239" s="1">
        <v>8627430.879999999</v>
      </c>
      <c r="AB239" s="1">
        <v>1248980.6299999994</v>
      </c>
      <c r="AC239" s="2">
        <v>9876411.5099999979</v>
      </c>
    </row>
    <row r="240" spans="1:29" x14ac:dyDescent="0.35">
      <c r="A240" t="s">
        <v>13</v>
      </c>
      <c r="B240" s="1">
        <v>-29460594.990000002</v>
      </c>
      <c r="C240" s="15">
        <v>-856146.7</v>
      </c>
      <c r="D240" s="15">
        <v>-30316741.690000001</v>
      </c>
      <c r="F240" t="s">
        <v>13</v>
      </c>
      <c r="G240" s="1">
        <v>-8647477</v>
      </c>
      <c r="H240" s="15">
        <v>-271162</v>
      </c>
      <c r="I240" s="15">
        <v>-8918639</v>
      </c>
      <c r="K240" s="2" t="s">
        <v>13</v>
      </c>
      <c r="L240" s="2">
        <v>-7206875.4499999993</v>
      </c>
      <c r="M240" s="2">
        <v>-225098.22999999998</v>
      </c>
      <c r="N240" s="2">
        <v>-7431973.6799999997</v>
      </c>
      <c r="P240" t="s">
        <v>13</v>
      </c>
      <c r="Q240" s="2">
        <v>-15854352.449999999</v>
      </c>
      <c r="R240" s="2">
        <v>-496260.23</v>
      </c>
      <c r="S240" s="2">
        <v>-16350612.68</v>
      </c>
      <c r="U240" t="s">
        <v>13</v>
      </c>
      <c r="V240" s="1">
        <v>-3102379.0199999996</v>
      </c>
      <c r="W240" s="15">
        <v>-152181.16999999993</v>
      </c>
      <c r="X240" s="15">
        <v>-3254560.1899999995</v>
      </c>
      <c r="Z240" t="s">
        <v>13</v>
      </c>
      <c r="AA240" s="1">
        <v>-10503863.520000003</v>
      </c>
      <c r="AB240" s="1">
        <v>-207705.30000000005</v>
      </c>
      <c r="AC240" s="2">
        <v>-10711568.820000004</v>
      </c>
    </row>
    <row r="241" spans="1:29" x14ac:dyDescent="0.35">
      <c r="A241" s="19" t="s">
        <v>14</v>
      </c>
      <c r="B241" s="20">
        <v>62877692.740000062</v>
      </c>
      <c r="C241" s="20">
        <v>24198064.619999997</v>
      </c>
      <c r="D241" s="20">
        <v>87075757.360000059</v>
      </c>
      <c r="F241" s="19" t="s">
        <v>14</v>
      </c>
      <c r="G241" s="20">
        <v>24224370</v>
      </c>
      <c r="H241" s="20">
        <v>6470290</v>
      </c>
      <c r="I241" s="20">
        <v>30694660</v>
      </c>
      <c r="K241" s="20" t="s">
        <v>14</v>
      </c>
      <c r="L241" s="20">
        <v>19716351.229999874</v>
      </c>
      <c r="M241" s="20">
        <v>5092892.0199999977</v>
      </c>
      <c r="N241" s="20">
        <v>24809243.249999873</v>
      </c>
      <c r="P241" s="19" t="s">
        <v>14</v>
      </c>
      <c r="Q241" s="20">
        <v>43940721.22999987</v>
      </c>
      <c r="R241" s="20">
        <v>11563182.019999998</v>
      </c>
      <c r="S241" s="20">
        <v>55503903.249999866</v>
      </c>
      <c r="U241" s="19" t="s">
        <v>14</v>
      </c>
      <c r="V241" s="20">
        <v>14759107.120000102</v>
      </c>
      <c r="W241" s="20">
        <v>6279401.2399999984</v>
      </c>
      <c r="X241" s="20">
        <v>21038508.3600001</v>
      </c>
      <c r="Z241" s="19" t="s">
        <v>14</v>
      </c>
      <c r="AA241" s="20">
        <v>4177864.3900001161</v>
      </c>
      <c r="AB241" s="20">
        <v>6355481.3599999966</v>
      </c>
      <c r="AC241" s="20">
        <v>10533345.750000112</v>
      </c>
    </row>
    <row r="242" spans="1:29" x14ac:dyDescent="0.35">
      <c r="B242" s="2"/>
      <c r="C242" s="15"/>
      <c r="D242" s="15"/>
      <c r="K242" s="2"/>
      <c r="L242" s="2"/>
      <c r="M242" s="15"/>
      <c r="N242" s="2"/>
      <c r="Q242" s="2"/>
      <c r="R242" s="15"/>
      <c r="S242" s="2"/>
      <c r="V242" s="12"/>
      <c r="W242" s="15"/>
      <c r="X242" s="15"/>
      <c r="AA242" s="12"/>
      <c r="AB242" s="15"/>
      <c r="AC242" s="2"/>
    </row>
    <row r="243" spans="1:29" x14ac:dyDescent="0.35">
      <c r="B243" s="2"/>
      <c r="C243" s="15"/>
      <c r="D243" s="15"/>
      <c r="K243" s="2"/>
      <c r="L243" s="2"/>
      <c r="M243" s="15"/>
      <c r="N243" s="2"/>
      <c r="Q243" s="2"/>
      <c r="R243" s="15"/>
      <c r="S243" s="2"/>
      <c r="V243" s="12"/>
      <c r="W243" s="15"/>
      <c r="X243" s="15"/>
      <c r="AA243" s="12"/>
      <c r="AB243" s="15"/>
      <c r="AC243" s="2"/>
    </row>
    <row r="244" spans="1:29" x14ac:dyDescent="0.35">
      <c r="A244" t="s">
        <v>15</v>
      </c>
      <c r="B244" s="1">
        <v>0</v>
      </c>
      <c r="C244" s="15">
        <v>8078799.3200000003</v>
      </c>
      <c r="D244" s="15">
        <v>8078799.3200000003</v>
      </c>
      <c r="F244" t="s">
        <v>15</v>
      </c>
      <c r="G244" s="1">
        <v>0</v>
      </c>
      <c r="H244" s="15">
        <v>1973408</v>
      </c>
      <c r="I244" s="15">
        <v>1973408</v>
      </c>
      <c r="K244" s="2" t="s">
        <v>15</v>
      </c>
      <c r="L244" s="2">
        <v>0</v>
      </c>
      <c r="M244" s="2">
        <v>2143059.17</v>
      </c>
      <c r="N244" s="2">
        <v>2143059.17</v>
      </c>
      <c r="P244" t="s">
        <v>15</v>
      </c>
      <c r="Q244" s="2">
        <v>0</v>
      </c>
      <c r="R244" s="2">
        <v>4116467.17</v>
      </c>
      <c r="S244" s="2">
        <v>4116467.17</v>
      </c>
      <c r="U244" t="s">
        <v>15</v>
      </c>
      <c r="V244" s="1">
        <v>0</v>
      </c>
      <c r="W244" s="15">
        <v>2102668.5500000007</v>
      </c>
      <c r="X244" s="15">
        <v>2102668.5500000007</v>
      </c>
      <c r="Z244" t="s">
        <v>15</v>
      </c>
      <c r="AA244" s="1">
        <v>0</v>
      </c>
      <c r="AB244" s="1">
        <v>1859663.5999999996</v>
      </c>
      <c r="AC244" s="2">
        <v>1859663.5999999996</v>
      </c>
    </row>
    <row r="245" spans="1:29" x14ac:dyDescent="0.35">
      <c r="A245" t="s">
        <v>16</v>
      </c>
      <c r="B245" s="1">
        <v>0</v>
      </c>
      <c r="C245" s="15">
        <v>-6440615</v>
      </c>
      <c r="D245" s="15">
        <v>-6440615</v>
      </c>
      <c r="F245" t="s">
        <v>16</v>
      </c>
      <c r="G245" s="1">
        <v>0</v>
      </c>
      <c r="H245" s="15">
        <v>-9956723</v>
      </c>
      <c r="I245" s="15">
        <v>-9956723</v>
      </c>
      <c r="K245" s="2" t="s">
        <v>16</v>
      </c>
      <c r="L245" s="2">
        <v>0</v>
      </c>
      <c r="M245" s="2">
        <v>6366717.21</v>
      </c>
      <c r="N245" s="2">
        <v>6366717.21</v>
      </c>
      <c r="P245" t="s">
        <v>16</v>
      </c>
      <c r="Q245" s="2">
        <v>0</v>
      </c>
      <c r="R245" s="2">
        <v>-3590005.79</v>
      </c>
      <c r="S245" s="2">
        <v>-3590005.79</v>
      </c>
      <c r="U245" t="s">
        <v>16</v>
      </c>
      <c r="V245" s="1">
        <v>0</v>
      </c>
      <c r="W245" s="15">
        <v>-1499949.0300000003</v>
      </c>
      <c r="X245" s="15">
        <v>-1499949.0300000003</v>
      </c>
      <c r="Z245" t="s">
        <v>16</v>
      </c>
      <c r="AA245" s="1">
        <v>0</v>
      </c>
      <c r="AB245" s="1">
        <v>-1350660.1799999997</v>
      </c>
      <c r="AC245" s="2">
        <v>-1350660.1799999997</v>
      </c>
    </row>
    <row r="246" spans="1:29" x14ac:dyDescent="0.35">
      <c r="A246" s="19" t="s">
        <v>17</v>
      </c>
      <c r="B246" s="20">
        <v>0</v>
      </c>
      <c r="C246" s="20">
        <v>1638184.3200000003</v>
      </c>
      <c r="D246" s="20">
        <v>1638184.3200000003</v>
      </c>
      <c r="F246" s="19" t="s">
        <v>17</v>
      </c>
      <c r="G246" s="20">
        <v>0</v>
      </c>
      <c r="H246" s="20">
        <v>-7983315</v>
      </c>
      <c r="I246" s="20">
        <v>-7983315</v>
      </c>
      <c r="K246" s="20" t="s">
        <v>17</v>
      </c>
      <c r="L246" s="20">
        <v>0</v>
      </c>
      <c r="M246" s="20">
        <v>8509776.379999999</v>
      </c>
      <c r="N246" s="20">
        <v>8509776.379999999</v>
      </c>
      <c r="P246" s="19" t="s">
        <v>17</v>
      </c>
      <c r="Q246" s="20">
        <v>0</v>
      </c>
      <c r="R246" s="20">
        <v>526461.37999999989</v>
      </c>
      <c r="S246" s="20">
        <v>526461.37999999989</v>
      </c>
      <c r="U246" s="19" t="s">
        <v>17</v>
      </c>
      <c r="V246" s="20">
        <v>0</v>
      </c>
      <c r="W246" s="20">
        <v>602719.52000000048</v>
      </c>
      <c r="X246" s="20">
        <v>602719.52000000048</v>
      </c>
      <c r="Z246" s="19" t="s">
        <v>17</v>
      </c>
      <c r="AA246" s="20">
        <v>0</v>
      </c>
      <c r="AB246" s="20">
        <v>509003.41999999993</v>
      </c>
      <c r="AC246" s="20">
        <v>509003.41999999993</v>
      </c>
    </row>
    <row r="247" spans="1:29" x14ac:dyDescent="0.35">
      <c r="B247" s="1"/>
      <c r="C247" s="15"/>
      <c r="D247" s="15"/>
      <c r="K247" s="2"/>
      <c r="L247" s="2"/>
      <c r="M247" s="15"/>
      <c r="N247" s="2"/>
      <c r="Q247" s="2"/>
      <c r="R247" s="15"/>
      <c r="S247" s="2"/>
      <c r="V247" s="1"/>
      <c r="W247" s="15"/>
      <c r="X247" s="15"/>
      <c r="AA247" s="1"/>
      <c r="AB247" s="15"/>
      <c r="AC247" s="2"/>
    </row>
    <row r="248" spans="1:29" x14ac:dyDescent="0.35">
      <c r="B248" s="1"/>
      <c r="C248" s="15"/>
      <c r="D248" s="15"/>
      <c r="K248" s="2"/>
      <c r="L248" s="2"/>
      <c r="M248" s="15"/>
      <c r="N248" s="2"/>
      <c r="Q248" s="2"/>
      <c r="R248" s="15"/>
      <c r="S248" s="2"/>
      <c r="V248" s="1"/>
      <c r="W248" s="15"/>
      <c r="X248" s="15"/>
      <c r="AA248" s="1"/>
      <c r="AB248" s="15"/>
      <c r="AC248" s="2"/>
    </row>
    <row r="249" spans="1:29" x14ac:dyDescent="0.35">
      <c r="A249" s="16" t="s">
        <v>20</v>
      </c>
      <c r="B249" s="27">
        <v>0</v>
      </c>
      <c r="C249" s="28">
        <v>0</v>
      </c>
      <c r="D249" s="21">
        <v>0</v>
      </c>
      <c r="F249" t="s">
        <v>20</v>
      </c>
      <c r="G249" s="1">
        <v>0</v>
      </c>
      <c r="H249" s="15">
        <v>0</v>
      </c>
      <c r="I249" s="15">
        <v>0</v>
      </c>
      <c r="K249" s="7" t="s">
        <v>20</v>
      </c>
      <c r="L249" s="2">
        <v>0</v>
      </c>
      <c r="M249" s="2">
        <v>0</v>
      </c>
      <c r="N249" s="7">
        <v>0</v>
      </c>
      <c r="P249" s="6" t="s">
        <v>20</v>
      </c>
      <c r="Q249" s="2">
        <v>0</v>
      </c>
      <c r="R249" s="2">
        <v>0</v>
      </c>
      <c r="S249" s="7">
        <v>0</v>
      </c>
      <c r="U249" s="16" t="s">
        <v>20</v>
      </c>
      <c r="V249" s="27">
        <v>0</v>
      </c>
      <c r="W249" s="28">
        <v>0</v>
      </c>
      <c r="X249" s="21">
        <v>0</v>
      </c>
      <c r="Z249" s="16" t="s">
        <v>20</v>
      </c>
      <c r="AA249" s="27">
        <v>0</v>
      </c>
      <c r="AB249" s="28">
        <v>0</v>
      </c>
      <c r="AC249" s="17">
        <v>0</v>
      </c>
    </row>
    <row r="250" spans="1:29" x14ac:dyDescent="0.35">
      <c r="B250" s="1"/>
      <c r="C250" s="15"/>
      <c r="D250" s="15"/>
      <c r="F250" s="13"/>
      <c r="G250" s="13"/>
      <c r="H250" s="13"/>
      <c r="I250" s="13"/>
      <c r="K250" s="163"/>
      <c r="L250" s="163"/>
      <c r="M250" s="164"/>
      <c r="N250" s="163"/>
      <c r="P250" s="13"/>
      <c r="Q250" s="163"/>
      <c r="R250" s="164"/>
      <c r="S250" s="163"/>
      <c r="V250" s="1"/>
      <c r="W250" s="15"/>
      <c r="X250" s="15"/>
      <c r="AA250" s="1"/>
      <c r="AB250" s="15"/>
      <c r="AC250" s="2"/>
    </row>
    <row r="251" spans="1:29" x14ac:dyDescent="0.35">
      <c r="B251" s="1"/>
      <c r="C251" s="15"/>
      <c r="D251" s="15"/>
      <c r="K251" s="2"/>
      <c r="L251" s="2"/>
      <c r="M251" s="15"/>
      <c r="N251" s="2"/>
      <c r="Q251" s="2"/>
      <c r="R251" s="15"/>
      <c r="S251" s="2"/>
      <c r="X251" s="15"/>
      <c r="AC251" s="2"/>
    </row>
    <row r="252" spans="1:29" x14ac:dyDescent="0.35">
      <c r="B252" s="1"/>
      <c r="C252" s="15"/>
      <c r="D252" s="15"/>
      <c r="K252" s="2"/>
      <c r="L252" s="2"/>
      <c r="M252" s="15"/>
      <c r="N252" s="2"/>
      <c r="Q252" s="2"/>
      <c r="R252" s="15"/>
      <c r="S252" s="2"/>
      <c r="X252" s="15"/>
      <c r="AC252" s="2"/>
    </row>
    <row r="253" spans="1:29" x14ac:dyDescent="0.35">
      <c r="A253" t="s">
        <v>0</v>
      </c>
      <c r="B253" s="1">
        <v>0</v>
      </c>
      <c r="C253" s="15">
        <v>342579810.94</v>
      </c>
      <c r="D253" s="15">
        <v>342579810.94</v>
      </c>
      <c r="F253" t="s">
        <v>0</v>
      </c>
      <c r="G253" s="1">
        <v>0</v>
      </c>
      <c r="H253" s="15">
        <v>173370166</v>
      </c>
      <c r="I253" s="15">
        <v>173370166</v>
      </c>
      <c r="K253" s="2" t="s">
        <v>0</v>
      </c>
      <c r="L253" s="2">
        <v>0</v>
      </c>
      <c r="M253" s="2">
        <v>96001847.569999993</v>
      </c>
      <c r="N253" s="2">
        <v>96001847.569999993</v>
      </c>
      <c r="P253" t="s">
        <v>0</v>
      </c>
      <c r="Q253" s="2">
        <v>0</v>
      </c>
      <c r="R253" s="2">
        <v>269372013.56999999</v>
      </c>
      <c r="S253" s="2">
        <v>269372013.56999999</v>
      </c>
      <c r="U253" t="s">
        <v>0</v>
      </c>
      <c r="V253" s="1">
        <v>0</v>
      </c>
      <c r="W253" s="15">
        <v>68110096.860000014</v>
      </c>
      <c r="X253" s="15">
        <v>68110096.860000014</v>
      </c>
      <c r="Z253" t="s">
        <v>0</v>
      </c>
      <c r="AA253" s="1">
        <v>0</v>
      </c>
      <c r="AB253" s="1">
        <v>5097700.5099999905</v>
      </c>
      <c r="AC253" s="2">
        <v>5097700.5099999905</v>
      </c>
    </row>
    <row r="254" spans="1:29" x14ac:dyDescent="0.35">
      <c r="A254" t="s">
        <v>2</v>
      </c>
      <c r="B254" s="1">
        <v>0</v>
      </c>
      <c r="C254" s="15">
        <v>-333430064.91000003</v>
      </c>
      <c r="D254" s="15">
        <v>-333430064.91000003</v>
      </c>
      <c r="F254" t="s">
        <v>2</v>
      </c>
      <c r="G254" s="1">
        <v>0</v>
      </c>
      <c r="H254" s="15">
        <v>-161163282</v>
      </c>
      <c r="I254" s="15">
        <v>-161163282</v>
      </c>
      <c r="K254" s="2" t="s">
        <v>2</v>
      </c>
      <c r="L254" s="2">
        <v>0</v>
      </c>
      <c r="M254" s="2">
        <v>-104490164.53999999</v>
      </c>
      <c r="N254" s="2">
        <v>-104490164.53999999</v>
      </c>
      <c r="P254" t="s">
        <v>2</v>
      </c>
      <c r="Q254" s="2">
        <v>0</v>
      </c>
      <c r="R254" s="2">
        <v>-265653446.53999999</v>
      </c>
      <c r="S254" s="2">
        <v>-265653446.53999999</v>
      </c>
      <c r="U254" t="s">
        <v>2</v>
      </c>
      <c r="V254" s="1">
        <v>0</v>
      </c>
      <c r="W254" s="15">
        <v>-65171618.610000044</v>
      </c>
      <c r="X254" s="15">
        <v>-65171618.610000044</v>
      </c>
      <c r="Z254" t="s">
        <v>2</v>
      </c>
      <c r="AA254" s="1">
        <v>0</v>
      </c>
      <c r="AB254" s="1">
        <v>-2604999.7599999905</v>
      </c>
      <c r="AC254" s="2">
        <v>-2604999.7599999905</v>
      </c>
    </row>
    <row r="255" spans="1:29" x14ac:dyDescent="0.35">
      <c r="A255" s="19" t="s">
        <v>21</v>
      </c>
      <c r="B255" s="20">
        <v>0</v>
      </c>
      <c r="C255" s="20">
        <v>9149746.0299999714</v>
      </c>
      <c r="D255" s="20">
        <v>9149746.0299999714</v>
      </c>
      <c r="F255" s="19" t="s">
        <v>21</v>
      </c>
      <c r="G255" s="20">
        <v>0</v>
      </c>
      <c r="H255" s="20">
        <v>12206884</v>
      </c>
      <c r="I255" s="20">
        <v>12206884</v>
      </c>
      <c r="K255" s="20" t="s">
        <v>21</v>
      </c>
      <c r="L255" s="20">
        <v>0</v>
      </c>
      <c r="M255" s="20">
        <v>-8488316.9699999988</v>
      </c>
      <c r="N255" s="20">
        <v>-8488316.9699999988</v>
      </c>
      <c r="P255" s="19" t="s">
        <v>21</v>
      </c>
      <c r="Q255" s="20">
        <v>0</v>
      </c>
      <c r="R255" s="20">
        <v>3718567.0300000012</v>
      </c>
      <c r="S255" s="20">
        <v>3718567.0300000012</v>
      </c>
      <c r="U255" s="19" t="s">
        <v>21</v>
      </c>
      <c r="V255" s="20">
        <v>0</v>
      </c>
      <c r="W255" s="20">
        <v>2938478.2499999702</v>
      </c>
      <c r="X255" s="20">
        <v>2938478.2499999702</v>
      </c>
      <c r="Z255" s="19" t="s">
        <v>21</v>
      </c>
      <c r="AA255" s="20">
        <v>0</v>
      </c>
      <c r="AB255" s="20">
        <v>2492700.75</v>
      </c>
      <c r="AC255" s="20">
        <v>2492700.75</v>
      </c>
    </row>
    <row r="256" spans="1:29" x14ac:dyDescent="0.35">
      <c r="B256" s="2"/>
      <c r="C256" s="15"/>
      <c r="D256" s="15"/>
      <c r="K256" s="2"/>
      <c r="L256" s="2"/>
      <c r="M256" s="15"/>
      <c r="N256" s="2"/>
      <c r="Q256" s="2"/>
      <c r="R256" s="15"/>
      <c r="S256" s="2"/>
      <c r="V256" s="2"/>
      <c r="W256" s="15"/>
      <c r="X256" s="15"/>
      <c r="AA256" s="2"/>
      <c r="AB256" s="15"/>
      <c r="AC256" s="2"/>
    </row>
    <row r="257" spans="1:29" x14ac:dyDescent="0.35">
      <c r="B257" s="2"/>
      <c r="C257" s="15"/>
      <c r="D257" s="15"/>
      <c r="K257" s="2"/>
      <c r="L257" s="2"/>
      <c r="M257" s="15"/>
      <c r="N257" s="2"/>
      <c r="Q257" s="2"/>
      <c r="R257" s="15"/>
      <c r="S257" s="2"/>
      <c r="V257" s="2"/>
      <c r="W257" s="15"/>
      <c r="X257" s="15"/>
      <c r="AA257" s="2"/>
      <c r="AB257" s="15"/>
      <c r="AC257" s="2"/>
    </row>
    <row r="258" spans="1:29" x14ac:dyDescent="0.35">
      <c r="A258" t="s">
        <v>24</v>
      </c>
      <c r="B258" s="1">
        <v>0</v>
      </c>
      <c r="C258" s="15">
        <v>0</v>
      </c>
      <c r="D258" s="15">
        <v>0</v>
      </c>
      <c r="F258" t="s">
        <v>24</v>
      </c>
      <c r="G258" s="1">
        <v>0</v>
      </c>
      <c r="H258" s="15">
        <v>0</v>
      </c>
      <c r="I258" s="15">
        <v>0</v>
      </c>
      <c r="K258" s="2" t="s">
        <v>24</v>
      </c>
      <c r="L258" s="2">
        <v>0</v>
      </c>
      <c r="M258" s="2">
        <v>0</v>
      </c>
      <c r="N258" s="2">
        <v>0</v>
      </c>
      <c r="P258" t="s">
        <v>24</v>
      </c>
      <c r="Q258" s="2">
        <v>0</v>
      </c>
      <c r="R258" s="2">
        <v>0</v>
      </c>
      <c r="S258" s="2">
        <v>0</v>
      </c>
      <c r="U258" t="s">
        <v>24</v>
      </c>
      <c r="V258" s="1">
        <v>0</v>
      </c>
      <c r="W258" s="15">
        <v>0</v>
      </c>
      <c r="X258" s="15">
        <v>0</v>
      </c>
      <c r="Z258" t="s">
        <v>24</v>
      </c>
      <c r="AA258" s="1">
        <v>0</v>
      </c>
      <c r="AB258" s="1">
        <v>0</v>
      </c>
      <c r="AC258" s="2">
        <v>0</v>
      </c>
    </row>
    <row r="259" spans="1:29" x14ac:dyDescent="0.35">
      <c r="A259" t="s">
        <v>25</v>
      </c>
      <c r="B259" s="1">
        <v>0</v>
      </c>
      <c r="C259" s="15">
        <v>0</v>
      </c>
      <c r="D259" s="15">
        <v>0</v>
      </c>
      <c r="F259" t="s">
        <v>25</v>
      </c>
      <c r="G259" s="1">
        <v>0</v>
      </c>
      <c r="H259" s="15">
        <v>0</v>
      </c>
      <c r="I259" s="15">
        <v>0</v>
      </c>
      <c r="K259" s="2" t="s">
        <v>25</v>
      </c>
      <c r="L259" s="2">
        <v>0</v>
      </c>
      <c r="M259" s="2">
        <v>0</v>
      </c>
      <c r="N259" s="2">
        <v>0</v>
      </c>
      <c r="P259" t="s">
        <v>25</v>
      </c>
      <c r="Q259" s="2">
        <v>0</v>
      </c>
      <c r="R259" s="2">
        <v>0</v>
      </c>
      <c r="S259" s="2">
        <v>0</v>
      </c>
      <c r="U259" t="s">
        <v>25</v>
      </c>
      <c r="V259" s="1">
        <v>0</v>
      </c>
      <c r="W259" s="15">
        <v>0</v>
      </c>
      <c r="X259" s="15">
        <v>0</v>
      </c>
      <c r="Z259" t="s">
        <v>25</v>
      </c>
      <c r="AA259" s="1">
        <v>0</v>
      </c>
      <c r="AB259" s="1">
        <v>0</v>
      </c>
      <c r="AC259" s="2">
        <v>0</v>
      </c>
    </row>
    <row r="260" spans="1:29" x14ac:dyDescent="0.35">
      <c r="A260" t="s">
        <v>26</v>
      </c>
      <c r="B260" s="1">
        <v>0</v>
      </c>
      <c r="C260" s="15">
        <v>0</v>
      </c>
      <c r="D260" s="15">
        <v>0</v>
      </c>
      <c r="F260" t="s">
        <v>26</v>
      </c>
      <c r="G260" s="1">
        <v>0</v>
      </c>
      <c r="H260" s="15">
        <v>0</v>
      </c>
      <c r="I260" s="15">
        <v>0</v>
      </c>
      <c r="K260" s="2" t="s">
        <v>26</v>
      </c>
      <c r="L260" s="2">
        <v>0</v>
      </c>
      <c r="M260" s="2">
        <v>0</v>
      </c>
      <c r="N260" s="2">
        <v>0</v>
      </c>
      <c r="P260" t="s">
        <v>26</v>
      </c>
      <c r="Q260" s="2">
        <v>0</v>
      </c>
      <c r="R260" s="2">
        <v>0</v>
      </c>
      <c r="S260" s="2">
        <v>0</v>
      </c>
      <c r="U260" t="s">
        <v>26</v>
      </c>
      <c r="V260" s="1">
        <v>0</v>
      </c>
      <c r="W260" s="15">
        <v>0</v>
      </c>
      <c r="X260" s="15">
        <v>0</v>
      </c>
      <c r="Z260" t="s">
        <v>26</v>
      </c>
      <c r="AA260" s="1">
        <v>0</v>
      </c>
      <c r="AB260" s="1">
        <v>0</v>
      </c>
      <c r="AC260" s="2">
        <v>0</v>
      </c>
    </row>
    <row r="261" spans="1:29" x14ac:dyDescent="0.35">
      <c r="A261" s="19" t="s">
        <v>105</v>
      </c>
      <c r="B261" s="20">
        <v>0</v>
      </c>
      <c r="C261" s="20">
        <v>0</v>
      </c>
      <c r="D261" s="20">
        <v>0</v>
      </c>
      <c r="F261" s="19" t="s">
        <v>105</v>
      </c>
      <c r="G261" s="20">
        <v>0</v>
      </c>
      <c r="H261" s="20">
        <v>0</v>
      </c>
      <c r="I261" s="20">
        <v>0</v>
      </c>
      <c r="K261" s="20" t="s">
        <v>105</v>
      </c>
      <c r="L261" s="20">
        <v>0</v>
      </c>
      <c r="M261" s="20">
        <v>0</v>
      </c>
      <c r="N261" s="20">
        <v>0</v>
      </c>
      <c r="P261" s="19" t="s">
        <v>105</v>
      </c>
      <c r="Q261" s="20">
        <v>0</v>
      </c>
      <c r="R261" s="20">
        <v>0</v>
      </c>
      <c r="S261" s="20">
        <v>0</v>
      </c>
      <c r="U261" s="19" t="s">
        <v>159</v>
      </c>
      <c r="V261" s="20">
        <v>0</v>
      </c>
      <c r="W261" s="20">
        <v>0</v>
      </c>
      <c r="X261" s="20">
        <v>0</v>
      </c>
      <c r="Z261" s="19" t="s">
        <v>159</v>
      </c>
      <c r="AA261" s="20">
        <v>0</v>
      </c>
      <c r="AB261" s="20">
        <v>0</v>
      </c>
      <c r="AC261" s="20">
        <v>0</v>
      </c>
    </row>
    <row r="262" spans="1:29" x14ac:dyDescent="0.35">
      <c r="B262" s="2"/>
      <c r="C262" s="15"/>
      <c r="D262" s="15"/>
      <c r="K262" s="2"/>
      <c r="L262" s="2"/>
      <c r="M262" s="15"/>
      <c r="N262" s="2"/>
      <c r="Q262" s="2"/>
      <c r="R262" s="15"/>
      <c r="S262" s="2"/>
      <c r="V262" s="2"/>
      <c r="W262" s="15"/>
      <c r="X262" s="15"/>
      <c r="AA262" s="2"/>
      <c r="AB262" s="15"/>
      <c r="AC262" s="2"/>
    </row>
    <row r="263" spans="1:29" x14ac:dyDescent="0.35">
      <c r="B263" s="2"/>
      <c r="C263" s="15"/>
      <c r="D263" s="15"/>
      <c r="K263" s="2"/>
      <c r="L263" s="2"/>
      <c r="M263" s="15"/>
      <c r="N263" s="2"/>
      <c r="Q263" s="2"/>
      <c r="R263" s="15"/>
      <c r="S263" s="2"/>
      <c r="V263" s="2"/>
      <c r="W263" s="15"/>
      <c r="X263" s="15"/>
      <c r="AA263" s="2"/>
      <c r="AB263" s="15"/>
      <c r="AC263" s="2"/>
    </row>
    <row r="264" spans="1:29" x14ac:dyDescent="0.35">
      <c r="A264" t="s">
        <v>27</v>
      </c>
      <c r="B264" s="1">
        <v>0</v>
      </c>
      <c r="C264" s="15">
        <v>0</v>
      </c>
      <c r="D264" s="15">
        <v>0</v>
      </c>
      <c r="F264" t="s">
        <v>27</v>
      </c>
      <c r="G264" s="1">
        <v>0</v>
      </c>
      <c r="H264" s="15">
        <v>0</v>
      </c>
      <c r="I264" s="15">
        <v>0</v>
      </c>
      <c r="K264" s="2" t="s">
        <v>27</v>
      </c>
      <c r="L264" s="2">
        <v>0</v>
      </c>
      <c r="M264" s="2">
        <v>0</v>
      </c>
      <c r="N264" s="2">
        <v>0</v>
      </c>
      <c r="P264" t="s">
        <v>27</v>
      </c>
      <c r="Q264" s="2">
        <v>0</v>
      </c>
      <c r="R264" s="2">
        <v>0</v>
      </c>
      <c r="S264" s="2">
        <v>0</v>
      </c>
      <c r="U264" t="s">
        <v>27</v>
      </c>
      <c r="V264" s="1">
        <v>0</v>
      </c>
      <c r="W264" s="15">
        <v>0</v>
      </c>
      <c r="X264" s="15">
        <v>0</v>
      </c>
      <c r="Z264" t="s">
        <v>27</v>
      </c>
      <c r="AA264" s="1">
        <v>0</v>
      </c>
      <c r="AB264" s="1">
        <v>0</v>
      </c>
      <c r="AC264" s="2">
        <v>0</v>
      </c>
    </row>
    <row r="265" spans="1:29" x14ac:dyDescent="0.35">
      <c r="A265" t="s">
        <v>28</v>
      </c>
      <c r="B265" s="1">
        <v>0</v>
      </c>
      <c r="C265" s="15">
        <v>0</v>
      </c>
      <c r="D265" s="15">
        <v>0</v>
      </c>
      <c r="F265" t="s">
        <v>28</v>
      </c>
      <c r="G265" s="1">
        <v>0</v>
      </c>
      <c r="H265" s="15">
        <v>0</v>
      </c>
      <c r="I265" s="15">
        <v>0</v>
      </c>
      <c r="K265" s="2" t="s">
        <v>28</v>
      </c>
      <c r="L265" s="2">
        <v>0</v>
      </c>
      <c r="M265" s="2">
        <v>0</v>
      </c>
      <c r="N265" s="2">
        <v>0</v>
      </c>
      <c r="P265" t="s">
        <v>28</v>
      </c>
      <c r="Q265" s="2">
        <v>0</v>
      </c>
      <c r="R265" s="2">
        <v>0</v>
      </c>
      <c r="S265" s="2">
        <v>0</v>
      </c>
      <c r="U265" t="s">
        <v>28</v>
      </c>
      <c r="V265" s="1">
        <v>0</v>
      </c>
      <c r="W265" s="15">
        <v>0</v>
      </c>
      <c r="X265" s="15">
        <v>0</v>
      </c>
      <c r="Z265" t="s">
        <v>28</v>
      </c>
      <c r="AA265" s="1">
        <v>0</v>
      </c>
      <c r="AB265" s="1">
        <v>0</v>
      </c>
      <c r="AC265" s="2">
        <v>0</v>
      </c>
    </row>
    <row r="266" spans="1:29" x14ac:dyDescent="0.35">
      <c r="A266" t="s">
        <v>29</v>
      </c>
      <c r="B266" s="1">
        <v>0</v>
      </c>
      <c r="C266" s="15">
        <v>0</v>
      </c>
      <c r="D266" s="15">
        <v>0</v>
      </c>
      <c r="F266" t="s">
        <v>29</v>
      </c>
      <c r="G266" s="1">
        <v>0</v>
      </c>
      <c r="H266" s="15">
        <v>0</v>
      </c>
      <c r="I266" s="15">
        <v>0</v>
      </c>
      <c r="K266" s="2" t="s">
        <v>29</v>
      </c>
      <c r="L266" s="2">
        <v>0</v>
      </c>
      <c r="M266" s="2">
        <v>0</v>
      </c>
      <c r="N266" s="2">
        <v>0</v>
      </c>
      <c r="P266" t="s">
        <v>29</v>
      </c>
      <c r="Q266" s="2">
        <v>0</v>
      </c>
      <c r="R266" s="2">
        <v>0</v>
      </c>
      <c r="S266" s="2">
        <v>0</v>
      </c>
      <c r="U266" t="s">
        <v>29</v>
      </c>
      <c r="V266" s="1">
        <v>0</v>
      </c>
      <c r="W266" s="15">
        <v>0</v>
      </c>
      <c r="X266" s="15">
        <v>0</v>
      </c>
      <c r="Z266" t="s">
        <v>29</v>
      </c>
      <c r="AA266" s="1">
        <v>0</v>
      </c>
      <c r="AB266" s="1">
        <v>0</v>
      </c>
      <c r="AC266" s="2">
        <v>0</v>
      </c>
    </row>
    <row r="267" spans="1:29" x14ac:dyDescent="0.35">
      <c r="A267" t="s">
        <v>30</v>
      </c>
      <c r="B267" s="1">
        <v>0</v>
      </c>
      <c r="C267" s="15">
        <v>0</v>
      </c>
      <c r="D267" s="15">
        <v>0</v>
      </c>
      <c r="F267" t="s">
        <v>30</v>
      </c>
      <c r="G267" s="1">
        <v>0</v>
      </c>
      <c r="H267" s="15">
        <v>0</v>
      </c>
      <c r="I267" s="15">
        <v>0</v>
      </c>
      <c r="K267" s="2" t="s">
        <v>30</v>
      </c>
      <c r="L267" s="2">
        <v>0</v>
      </c>
      <c r="M267" s="2">
        <v>0</v>
      </c>
      <c r="N267" s="2">
        <v>0</v>
      </c>
      <c r="P267" t="s">
        <v>30</v>
      </c>
      <c r="Q267" s="2">
        <v>0</v>
      </c>
      <c r="R267" s="2">
        <v>0</v>
      </c>
      <c r="S267" s="2">
        <v>0</v>
      </c>
      <c r="U267" t="s">
        <v>30</v>
      </c>
      <c r="V267" s="1">
        <v>0</v>
      </c>
      <c r="W267" s="15">
        <v>0</v>
      </c>
      <c r="X267" s="15">
        <v>0</v>
      </c>
      <c r="Z267" t="s">
        <v>30</v>
      </c>
      <c r="AA267" s="1">
        <v>0</v>
      </c>
      <c r="AB267" s="1">
        <v>0</v>
      </c>
      <c r="AC267" s="2">
        <v>0</v>
      </c>
    </row>
    <row r="268" spans="1:29" x14ac:dyDescent="0.35">
      <c r="A268" s="19" t="s">
        <v>93</v>
      </c>
      <c r="B268" s="20">
        <v>0</v>
      </c>
      <c r="C268" s="20">
        <v>0</v>
      </c>
      <c r="D268" s="20">
        <v>0</v>
      </c>
      <c r="F268" s="19" t="s">
        <v>93</v>
      </c>
      <c r="G268" s="20">
        <v>0</v>
      </c>
      <c r="H268" s="20">
        <v>0</v>
      </c>
      <c r="I268" s="20">
        <v>0</v>
      </c>
      <c r="K268" s="20" t="s">
        <v>93</v>
      </c>
      <c r="L268" s="20">
        <v>0</v>
      </c>
      <c r="M268" s="20">
        <v>0</v>
      </c>
      <c r="N268" s="20">
        <v>0</v>
      </c>
      <c r="P268" s="19" t="s">
        <v>93</v>
      </c>
      <c r="Q268" s="20">
        <v>0</v>
      </c>
      <c r="R268" s="20">
        <v>0</v>
      </c>
      <c r="S268" s="20">
        <v>0</v>
      </c>
      <c r="U268" s="19" t="s">
        <v>93</v>
      </c>
      <c r="V268" s="20">
        <v>0</v>
      </c>
      <c r="W268" s="20">
        <v>0</v>
      </c>
      <c r="X268" s="20">
        <v>0</v>
      </c>
      <c r="Z268" s="19" t="s">
        <v>93</v>
      </c>
      <c r="AA268" s="20">
        <v>0</v>
      </c>
      <c r="AB268" s="20">
        <v>0</v>
      </c>
      <c r="AC268" s="20">
        <v>0</v>
      </c>
    </row>
    <row r="269" spans="1:29" x14ac:dyDescent="0.35">
      <c r="B269" s="2"/>
      <c r="C269" s="15"/>
      <c r="D269" s="15"/>
      <c r="K269" s="2"/>
      <c r="L269" s="2"/>
      <c r="M269" s="15"/>
      <c r="N269" s="2"/>
      <c r="Q269" s="2"/>
      <c r="R269" s="15"/>
      <c r="S269" s="2"/>
      <c r="V269" s="2"/>
      <c r="W269" s="15"/>
      <c r="X269" s="15"/>
      <c r="AA269" s="2"/>
      <c r="AB269" s="15"/>
      <c r="AC269" s="2"/>
    </row>
    <row r="270" spans="1:29" x14ac:dyDescent="0.35">
      <c r="B270" s="2"/>
      <c r="C270" s="15"/>
      <c r="D270" s="15"/>
      <c r="K270" s="2"/>
      <c r="L270" s="2"/>
      <c r="M270" s="15"/>
      <c r="N270" s="2"/>
      <c r="Q270" s="2"/>
      <c r="R270" s="15"/>
      <c r="S270" s="2"/>
      <c r="V270" s="2"/>
      <c r="W270" s="15"/>
      <c r="X270" s="15"/>
      <c r="AA270" s="2"/>
      <c r="AB270" s="15"/>
      <c r="AC270" s="2"/>
    </row>
    <row r="271" spans="1:29" x14ac:dyDescent="0.35">
      <c r="A271" s="16" t="s">
        <v>92</v>
      </c>
      <c r="B271" s="27">
        <v>0</v>
      </c>
      <c r="C271" s="28">
        <v>0</v>
      </c>
      <c r="D271" s="21">
        <v>0</v>
      </c>
      <c r="F271" t="s">
        <v>92</v>
      </c>
      <c r="G271" s="1">
        <v>0</v>
      </c>
      <c r="H271" s="15">
        <v>0</v>
      </c>
      <c r="I271" s="15">
        <v>0</v>
      </c>
      <c r="K271" s="2" t="s">
        <v>92</v>
      </c>
      <c r="L271" s="2">
        <v>0</v>
      </c>
      <c r="M271" s="2">
        <v>0</v>
      </c>
      <c r="N271" s="2">
        <v>0</v>
      </c>
      <c r="P271" t="s">
        <v>92</v>
      </c>
      <c r="Q271" s="2">
        <v>0</v>
      </c>
      <c r="R271" s="2">
        <v>0</v>
      </c>
      <c r="S271" s="2">
        <v>0</v>
      </c>
      <c r="U271" s="16" t="s">
        <v>92</v>
      </c>
      <c r="V271" s="27">
        <v>0</v>
      </c>
      <c r="W271" s="28">
        <v>0</v>
      </c>
      <c r="X271" s="21">
        <v>0</v>
      </c>
      <c r="Z271" s="16" t="s">
        <v>92</v>
      </c>
      <c r="AA271" s="27">
        <v>0</v>
      </c>
      <c r="AB271" s="28">
        <v>0</v>
      </c>
      <c r="AC271" s="17">
        <v>0</v>
      </c>
    </row>
    <row r="272" spans="1:29" x14ac:dyDescent="0.35">
      <c r="B272" s="2"/>
      <c r="C272" s="15"/>
      <c r="D272" s="15"/>
      <c r="K272" s="2"/>
      <c r="L272" s="2"/>
      <c r="M272" s="15"/>
      <c r="N272" s="2"/>
      <c r="Q272" s="2"/>
      <c r="R272" s="15"/>
      <c r="S272" s="2"/>
      <c r="V272" s="2"/>
      <c r="W272" s="15"/>
      <c r="X272" s="15"/>
      <c r="AA272" s="2"/>
      <c r="AB272" s="15"/>
      <c r="AC272" s="2"/>
    </row>
    <row r="273" spans="1:29" x14ac:dyDescent="0.35">
      <c r="B273" s="2"/>
      <c r="C273" s="15"/>
      <c r="D273" s="15"/>
      <c r="K273" s="2"/>
      <c r="L273" s="2"/>
      <c r="M273" s="15"/>
      <c r="N273" s="2"/>
      <c r="Q273" s="2"/>
      <c r="R273" s="15"/>
      <c r="S273" s="2"/>
      <c r="X273" s="15"/>
      <c r="AC273" s="2"/>
    </row>
    <row r="274" spans="1:29" x14ac:dyDescent="0.35">
      <c r="B274" s="2"/>
      <c r="C274" s="15"/>
      <c r="D274" s="15"/>
      <c r="K274" s="2"/>
      <c r="L274" s="2"/>
      <c r="M274" s="15"/>
      <c r="N274" s="2"/>
      <c r="Q274" s="2"/>
      <c r="R274" s="15"/>
      <c r="S274" s="2"/>
      <c r="X274" s="15"/>
      <c r="AC274" s="2"/>
    </row>
    <row r="275" spans="1:29" x14ac:dyDescent="0.35">
      <c r="A275" t="s">
        <v>31</v>
      </c>
      <c r="B275" s="1">
        <v>0</v>
      </c>
      <c r="C275" s="15">
        <v>0</v>
      </c>
      <c r="D275" s="15">
        <v>0</v>
      </c>
      <c r="F275" t="s">
        <v>31</v>
      </c>
      <c r="G275" s="1">
        <v>0</v>
      </c>
      <c r="H275" s="15">
        <v>0</v>
      </c>
      <c r="I275" s="15">
        <v>0</v>
      </c>
      <c r="K275" s="2" t="s">
        <v>31</v>
      </c>
      <c r="L275" s="2">
        <v>0</v>
      </c>
      <c r="M275" s="2">
        <v>0</v>
      </c>
      <c r="N275" s="2">
        <v>0</v>
      </c>
      <c r="P275" t="s">
        <v>31</v>
      </c>
      <c r="Q275" s="2">
        <v>0</v>
      </c>
      <c r="R275" s="2">
        <v>0</v>
      </c>
      <c r="S275" s="2">
        <v>0</v>
      </c>
      <c r="U275" t="s">
        <v>31</v>
      </c>
      <c r="V275" s="1">
        <v>0</v>
      </c>
      <c r="W275" s="15">
        <v>0</v>
      </c>
      <c r="X275" s="15">
        <v>0</v>
      </c>
      <c r="Z275" t="s">
        <v>31</v>
      </c>
      <c r="AA275" s="1">
        <v>0</v>
      </c>
      <c r="AB275" s="1">
        <v>0</v>
      </c>
      <c r="AC275" s="2">
        <v>0</v>
      </c>
    </row>
    <row r="276" spans="1:29" x14ac:dyDescent="0.35">
      <c r="A276" t="s">
        <v>32</v>
      </c>
      <c r="B276" s="1">
        <v>0</v>
      </c>
      <c r="C276" s="15">
        <v>0</v>
      </c>
      <c r="D276" s="15">
        <v>0</v>
      </c>
      <c r="F276" t="s">
        <v>32</v>
      </c>
      <c r="G276" s="1">
        <v>0</v>
      </c>
      <c r="H276" s="15">
        <v>0</v>
      </c>
      <c r="I276" s="15">
        <v>0</v>
      </c>
      <c r="K276" s="2" t="s">
        <v>32</v>
      </c>
      <c r="L276" s="2">
        <v>0</v>
      </c>
      <c r="M276" s="2">
        <v>0</v>
      </c>
      <c r="N276" s="2">
        <v>0</v>
      </c>
      <c r="P276" t="s">
        <v>32</v>
      </c>
      <c r="Q276" s="2">
        <v>0</v>
      </c>
      <c r="R276" s="2">
        <v>0</v>
      </c>
      <c r="S276" s="2">
        <v>0</v>
      </c>
      <c r="U276" t="s">
        <v>32</v>
      </c>
      <c r="V276" s="1">
        <v>0</v>
      </c>
      <c r="W276" s="15">
        <v>0</v>
      </c>
      <c r="X276" s="15">
        <v>0</v>
      </c>
      <c r="Z276" t="s">
        <v>32</v>
      </c>
      <c r="AA276" s="1">
        <v>0</v>
      </c>
      <c r="AB276" s="1">
        <v>0</v>
      </c>
      <c r="AC276" s="2">
        <v>0</v>
      </c>
    </row>
    <row r="277" spans="1:29" x14ac:dyDescent="0.35">
      <c r="A277" s="19" t="s">
        <v>33</v>
      </c>
      <c r="B277" s="20">
        <v>0</v>
      </c>
      <c r="C277" s="20">
        <v>0</v>
      </c>
      <c r="D277" s="20">
        <v>0</v>
      </c>
      <c r="F277" s="19" t="s">
        <v>33</v>
      </c>
      <c r="G277" s="20">
        <v>0</v>
      </c>
      <c r="H277" s="20">
        <v>0</v>
      </c>
      <c r="I277" s="20">
        <v>0</v>
      </c>
      <c r="K277" s="20" t="s">
        <v>33</v>
      </c>
      <c r="L277" s="20">
        <v>0</v>
      </c>
      <c r="M277" s="20">
        <v>0</v>
      </c>
      <c r="N277" s="20">
        <v>0</v>
      </c>
      <c r="P277" s="19" t="s">
        <v>33</v>
      </c>
      <c r="Q277" s="20">
        <v>0</v>
      </c>
      <c r="R277" s="20">
        <v>0</v>
      </c>
      <c r="S277" s="20">
        <v>0</v>
      </c>
      <c r="U277" s="25" t="s">
        <v>33</v>
      </c>
      <c r="V277" s="20">
        <v>0</v>
      </c>
      <c r="W277" s="20">
        <v>0</v>
      </c>
      <c r="X277" s="20">
        <v>0</v>
      </c>
      <c r="Z277" s="25" t="s">
        <v>33</v>
      </c>
      <c r="AA277" s="20">
        <v>0</v>
      </c>
      <c r="AB277" s="20">
        <v>0</v>
      </c>
      <c r="AC277" s="20">
        <v>0</v>
      </c>
    </row>
    <row r="278" spans="1:29" x14ac:dyDescent="0.35">
      <c r="B278" s="2"/>
      <c r="C278" s="15"/>
      <c r="D278" s="15"/>
      <c r="K278" s="2"/>
      <c r="L278" s="2"/>
      <c r="M278" s="15"/>
      <c r="N278" s="2"/>
      <c r="Q278" s="2"/>
      <c r="R278" s="15"/>
      <c r="S278" s="2"/>
      <c r="V278" s="2"/>
      <c r="W278" s="15"/>
      <c r="X278" s="15"/>
      <c r="AA278" s="2"/>
      <c r="AB278" s="15"/>
      <c r="AC278" s="2"/>
    </row>
    <row r="279" spans="1:29" x14ac:dyDescent="0.35">
      <c r="B279" s="2"/>
      <c r="C279" s="15"/>
      <c r="D279" s="15"/>
      <c r="K279" s="2"/>
      <c r="L279" s="2"/>
      <c r="M279" s="15"/>
      <c r="N279" s="2"/>
      <c r="Q279" s="2"/>
      <c r="R279" s="15"/>
      <c r="S279" s="2"/>
      <c r="V279" s="2"/>
      <c r="W279" s="15"/>
      <c r="X279" s="15"/>
      <c r="AA279" s="2"/>
      <c r="AB279" s="15"/>
      <c r="AC279" s="2"/>
    </row>
    <row r="280" spans="1:29" x14ac:dyDescent="0.35">
      <c r="A280" t="s">
        <v>35</v>
      </c>
      <c r="B280" s="1">
        <v>0</v>
      </c>
      <c r="C280" s="15">
        <v>1584726.18</v>
      </c>
      <c r="D280" s="15">
        <v>1584726.18</v>
      </c>
      <c r="F280" t="s">
        <v>35</v>
      </c>
      <c r="G280" s="1">
        <v>0</v>
      </c>
      <c r="H280" s="15">
        <v>124879</v>
      </c>
      <c r="I280" s="15">
        <v>124879</v>
      </c>
      <c r="K280" s="2" t="s">
        <v>35</v>
      </c>
      <c r="L280" s="2">
        <v>0</v>
      </c>
      <c r="M280" s="2">
        <v>-5.5400000000081491</v>
      </c>
      <c r="N280" s="2">
        <v>-5.5400000000081491</v>
      </c>
      <c r="P280" t="s">
        <v>35</v>
      </c>
      <c r="Q280" s="2">
        <v>0</v>
      </c>
      <c r="R280" s="2">
        <v>124873.45999999999</v>
      </c>
      <c r="S280" s="2">
        <v>124873.45999999999</v>
      </c>
      <c r="U280" t="s">
        <v>35</v>
      </c>
      <c r="V280" s="1">
        <v>0</v>
      </c>
      <c r="W280" s="15">
        <v>-16.459999999991851</v>
      </c>
      <c r="X280" s="15">
        <v>-16.459999999991851</v>
      </c>
      <c r="Z280" t="s">
        <v>35</v>
      </c>
      <c r="AA280" s="1">
        <v>0</v>
      </c>
      <c r="AB280" s="1">
        <v>1459869.18</v>
      </c>
      <c r="AC280" s="2">
        <v>1459869.18</v>
      </c>
    </row>
    <row r="281" spans="1:29" x14ac:dyDescent="0.35">
      <c r="A281" t="s">
        <v>36</v>
      </c>
      <c r="B281" s="1">
        <v>-75247565.200000003</v>
      </c>
      <c r="C281" s="15">
        <v>-10225183.280000001</v>
      </c>
      <c r="D281" s="15">
        <v>-85472748.480000004</v>
      </c>
      <c r="F281" t="s">
        <v>36</v>
      </c>
      <c r="G281" s="1">
        <v>-23463755</v>
      </c>
      <c r="H281" s="15">
        <v>-2892584</v>
      </c>
      <c r="I281" s="15">
        <v>-26356339</v>
      </c>
      <c r="K281" s="2" t="s">
        <v>36</v>
      </c>
      <c r="L281" s="2">
        <v>-20183493.299999997</v>
      </c>
      <c r="M281" s="2">
        <v>-2637610.9799999995</v>
      </c>
      <c r="N281" s="2">
        <v>-22821104.279999997</v>
      </c>
      <c r="P281" t="s">
        <v>36</v>
      </c>
      <c r="Q281" s="2">
        <v>-43647248.299999997</v>
      </c>
      <c r="R281" s="2">
        <v>-5530194.9799999995</v>
      </c>
      <c r="S281" s="2">
        <v>-49177443.279999994</v>
      </c>
      <c r="U281" t="s">
        <v>36</v>
      </c>
      <c r="V281" s="1">
        <v>-20309952.790000007</v>
      </c>
      <c r="W281" s="15">
        <v>-2228143.4300000006</v>
      </c>
      <c r="X281" s="15">
        <v>-22538096.220000006</v>
      </c>
      <c r="Z281" t="s">
        <v>36</v>
      </c>
      <c r="AA281" s="1">
        <v>-11290364.109999999</v>
      </c>
      <c r="AB281" s="1">
        <v>-2466844.870000001</v>
      </c>
      <c r="AC281" s="2">
        <v>-13757208.98</v>
      </c>
    </row>
    <row r="282" spans="1:29" x14ac:dyDescent="0.35">
      <c r="A282" s="19" t="s">
        <v>37</v>
      </c>
      <c r="B282" s="20">
        <v>-75247565.200000003</v>
      </c>
      <c r="C282" s="20">
        <v>-8640457.1000000015</v>
      </c>
      <c r="D282" s="20">
        <v>-83888022.300000012</v>
      </c>
      <c r="F282" s="19" t="s">
        <v>37</v>
      </c>
      <c r="G282" s="20">
        <v>-23463755</v>
      </c>
      <c r="H282" s="20">
        <v>-2767705</v>
      </c>
      <c r="I282" s="20">
        <v>-26231460</v>
      </c>
      <c r="K282" s="20" t="s">
        <v>37</v>
      </c>
      <c r="L282" s="20">
        <v>-20183493.299999997</v>
      </c>
      <c r="M282" s="20">
        <v>-2637616.5199999996</v>
      </c>
      <c r="N282" s="20">
        <v>-22821109.819999997</v>
      </c>
      <c r="P282" s="19" t="s">
        <v>37</v>
      </c>
      <c r="Q282" s="20">
        <v>-43647248.299999997</v>
      </c>
      <c r="R282" s="20">
        <v>-5405321.5199999996</v>
      </c>
      <c r="S282" s="20">
        <v>-49052569.819999993</v>
      </c>
      <c r="U282" s="25" t="s">
        <v>37</v>
      </c>
      <c r="V282" s="20">
        <v>-20309952.790000007</v>
      </c>
      <c r="W282" s="20">
        <v>-2228159.8900000006</v>
      </c>
      <c r="X282" s="20">
        <v>-22538112.680000007</v>
      </c>
      <c r="Z282" s="25" t="s">
        <v>37</v>
      </c>
      <c r="AA282" s="20">
        <v>-11290364.109999999</v>
      </c>
      <c r="AB282" s="20">
        <v>-1006975.6900000011</v>
      </c>
      <c r="AC282" s="20">
        <v>-12297339.800000001</v>
      </c>
    </row>
    <row r="283" spans="1:29" x14ac:dyDescent="0.35">
      <c r="B283" s="2"/>
      <c r="C283" s="15"/>
      <c r="D283" s="15"/>
      <c r="K283" s="2"/>
      <c r="L283" s="2"/>
      <c r="M283" s="15"/>
      <c r="N283" s="2"/>
      <c r="Q283" s="2"/>
      <c r="R283" s="15"/>
      <c r="S283" s="2"/>
      <c r="V283" s="2"/>
      <c r="W283" s="15"/>
      <c r="X283" s="15"/>
      <c r="AA283" s="2"/>
      <c r="AB283" s="15"/>
      <c r="AC283" s="2"/>
    </row>
    <row r="284" spans="1:29" x14ac:dyDescent="0.35">
      <c r="B284" s="2"/>
      <c r="C284" s="15"/>
      <c r="D284" s="15"/>
      <c r="K284" s="2"/>
      <c r="L284" s="2"/>
      <c r="M284" s="15"/>
      <c r="N284" s="2"/>
      <c r="Q284" s="2"/>
      <c r="R284" s="15"/>
      <c r="S284" s="2"/>
      <c r="V284" s="2"/>
      <c r="W284" s="15"/>
      <c r="X284" s="15"/>
      <c r="AA284" s="2"/>
      <c r="AB284" s="15"/>
      <c r="AC284" s="2"/>
    </row>
    <row r="285" spans="1:29" x14ac:dyDescent="0.35">
      <c r="A285" t="s">
        <v>38</v>
      </c>
      <c r="B285" s="1">
        <v>0</v>
      </c>
      <c r="C285" s="15">
        <v>0</v>
      </c>
      <c r="D285" s="15">
        <v>0</v>
      </c>
      <c r="F285" t="s">
        <v>38</v>
      </c>
      <c r="G285" s="1">
        <v>0</v>
      </c>
      <c r="H285" s="15">
        <v>0</v>
      </c>
      <c r="I285" s="15">
        <v>0</v>
      </c>
      <c r="K285" s="2" t="s">
        <v>38</v>
      </c>
      <c r="L285" s="2">
        <v>0</v>
      </c>
      <c r="M285" s="2">
        <v>0</v>
      </c>
      <c r="N285" s="2">
        <v>0</v>
      </c>
      <c r="P285" t="s">
        <v>38</v>
      </c>
      <c r="Q285" s="2">
        <v>0</v>
      </c>
      <c r="R285" s="2">
        <v>0</v>
      </c>
      <c r="S285" s="2">
        <v>0</v>
      </c>
      <c r="U285" t="s">
        <v>38</v>
      </c>
      <c r="V285" s="1">
        <v>0</v>
      </c>
      <c r="W285" s="15">
        <v>0</v>
      </c>
      <c r="X285" s="15">
        <v>0</v>
      </c>
      <c r="Z285" t="s">
        <v>38</v>
      </c>
      <c r="AA285" s="1">
        <v>0</v>
      </c>
      <c r="AB285" s="1">
        <v>0</v>
      </c>
      <c r="AC285" s="2">
        <v>0</v>
      </c>
    </row>
    <row r="286" spans="1:29" x14ac:dyDescent="0.35">
      <c r="A286" t="s">
        <v>81</v>
      </c>
      <c r="B286" s="1">
        <v>0</v>
      </c>
      <c r="C286" s="15">
        <v>-4788678.84</v>
      </c>
      <c r="D286" s="15">
        <v>-4788678.84</v>
      </c>
      <c r="F286" t="s">
        <v>81</v>
      </c>
      <c r="G286" s="1">
        <v>0</v>
      </c>
      <c r="H286" s="15">
        <v>-3329100.77</v>
      </c>
      <c r="I286" s="15">
        <v>-3329100.77</v>
      </c>
      <c r="K286" s="2" t="s">
        <v>81</v>
      </c>
      <c r="L286" s="2">
        <v>0</v>
      </c>
      <c r="M286" s="2">
        <v>-3122964.8499999992</v>
      </c>
      <c r="N286" s="2">
        <v>-3122964.8499999992</v>
      </c>
      <c r="P286" t="s">
        <v>81</v>
      </c>
      <c r="Q286" s="2">
        <v>0</v>
      </c>
      <c r="R286" s="2">
        <v>-6452065.6199999992</v>
      </c>
      <c r="S286" s="2">
        <v>-6452065.6199999992</v>
      </c>
      <c r="U286" t="s">
        <v>81</v>
      </c>
      <c r="V286" s="1">
        <v>0</v>
      </c>
      <c r="W286" s="15">
        <v>2466734.629999999</v>
      </c>
      <c r="X286" s="15">
        <v>2466734.629999999</v>
      </c>
      <c r="Z286" t="s">
        <v>81</v>
      </c>
      <c r="AA286" s="1">
        <v>0</v>
      </c>
      <c r="AB286" s="1">
        <v>-803347.84999999963</v>
      </c>
      <c r="AC286" s="2">
        <v>-803347.84999999963</v>
      </c>
    </row>
    <row r="287" spans="1:29" x14ac:dyDescent="0.35">
      <c r="A287" t="s">
        <v>39</v>
      </c>
      <c r="B287" s="1">
        <v>0</v>
      </c>
      <c r="C287" s="15">
        <v>-7653549.7999999989</v>
      </c>
      <c r="D287" s="15">
        <v>-7653549.7999999989</v>
      </c>
      <c r="F287" t="s">
        <v>39</v>
      </c>
      <c r="G287" s="1">
        <v>0</v>
      </c>
      <c r="H287" s="15">
        <v>-982561.23</v>
      </c>
      <c r="I287" s="15">
        <v>-982561.23</v>
      </c>
      <c r="K287" s="2" t="s">
        <v>39</v>
      </c>
      <c r="L287" s="2">
        <v>0</v>
      </c>
      <c r="M287" s="2">
        <v>622408.65999999922</v>
      </c>
      <c r="N287" s="2">
        <v>622408.65999999922</v>
      </c>
      <c r="P287" t="s">
        <v>39</v>
      </c>
      <c r="Q287" s="2">
        <v>0</v>
      </c>
      <c r="R287" s="2">
        <v>-360152.57000000076</v>
      </c>
      <c r="S287" s="2">
        <v>-360152.57000000076</v>
      </c>
      <c r="U287" t="s">
        <v>39</v>
      </c>
      <c r="V287" s="1">
        <v>0</v>
      </c>
      <c r="W287" s="15">
        <v>-4941330.2699999996</v>
      </c>
      <c r="X287" s="15">
        <v>-4941330.2699999996</v>
      </c>
      <c r="Z287" t="s">
        <v>39</v>
      </c>
      <c r="AA287" s="1">
        <v>0</v>
      </c>
      <c r="AB287" s="1">
        <v>-2352066.9599999986</v>
      </c>
      <c r="AC287" s="2">
        <v>-2352066.9599999986</v>
      </c>
    </row>
    <row r="288" spans="1:29" x14ac:dyDescent="0.35">
      <c r="A288" t="s">
        <v>40</v>
      </c>
      <c r="B288" s="1">
        <v>0</v>
      </c>
      <c r="C288" s="15">
        <v>-24750</v>
      </c>
      <c r="D288" s="15">
        <v>-24750</v>
      </c>
      <c r="F288" t="s">
        <v>40</v>
      </c>
      <c r="G288" s="1">
        <v>0</v>
      </c>
      <c r="H288" s="15">
        <v>0</v>
      </c>
      <c r="I288" s="15">
        <v>0</v>
      </c>
      <c r="K288" s="2" t="s">
        <v>40</v>
      </c>
      <c r="L288" s="2">
        <v>0</v>
      </c>
      <c r="M288" s="2">
        <v>-21732</v>
      </c>
      <c r="N288" s="2">
        <v>-21732</v>
      </c>
      <c r="P288" t="s">
        <v>40</v>
      </c>
      <c r="Q288" s="2">
        <v>0</v>
      </c>
      <c r="R288" s="2">
        <v>-21732</v>
      </c>
      <c r="S288" s="2">
        <v>-21732</v>
      </c>
      <c r="U288" t="s">
        <v>40</v>
      </c>
      <c r="V288" s="1">
        <v>0</v>
      </c>
      <c r="W288" s="15">
        <v>15132</v>
      </c>
      <c r="X288" s="15">
        <v>15132</v>
      </c>
      <c r="Z288" t="s">
        <v>40</v>
      </c>
      <c r="AA288" s="1">
        <v>0</v>
      </c>
      <c r="AB288" s="1">
        <v>-18150</v>
      </c>
      <c r="AC288" s="2">
        <v>-18150</v>
      </c>
    </row>
    <row r="289" spans="1:30" x14ac:dyDescent="0.35">
      <c r="A289" t="s">
        <v>41</v>
      </c>
      <c r="B289" s="1">
        <v>0</v>
      </c>
      <c r="C289" s="15">
        <v>-9774937.7600000016</v>
      </c>
      <c r="D289" s="15">
        <v>-9774937.7600000016</v>
      </c>
      <c r="F289" t="s">
        <v>41</v>
      </c>
      <c r="G289" s="1">
        <v>0</v>
      </c>
      <c r="H289" s="15">
        <v>-29959</v>
      </c>
      <c r="I289" s="15">
        <v>-29959</v>
      </c>
      <c r="K289" s="2" t="s">
        <v>41</v>
      </c>
      <c r="L289" s="2">
        <v>0</v>
      </c>
      <c r="M289" s="2">
        <v>-3441</v>
      </c>
      <c r="N289" s="2">
        <v>-3441</v>
      </c>
      <c r="P289" t="s">
        <v>41</v>
      </c>
      <c r="Q289" s="2">
        <v>0</v>
      </c>
      <c r="R289" s="2">
        <v>-33400</v>
      </c>
      <c r="S289" s="2">
        <v>-33400</v>
      </c>
      <c r="U289" t="s">
        <v>41</v>
      </c>
      <c r="V289" s="1">
        <v>0</v>
      </c>
      <c r="W289" s="15">
        <v>-34898.739999999991</v>
      </c>
      <c r="X289" s="15">
        <v>-34898.739999999991</v>
      </c>
      <c r="Z289" t="s">
        <v>41</v>
      </c>
      <c r="AA289" s="1">
        <v>0</v>
      </c>
      <c r="AB289" s="1">
        <v>-9706639.0200000014</v>
      </c>
      <c r="AC289" s="2">
        <v>-9706639.0200000014</v>
      </c>
    </row>
    <row r="290" spans="1:30" x14ac:dyDescent="0.35">
      <c r="A290" t="s">
        <v>42</v>
      </c>
      <c r="B290" s="1">
        <v>0</v>
      </c>
      <c r="C290" s="15">
        <v>0</v>
      </c>
      <c r="D290" s="15">
        <v>0</v>
      </c>
      <c r="F290" t="s">
        <v>42</v>
      </c>
      <c r="G290" s="1">
        <v>0</v>
      </c>
      <c r="H290" s="15">
        <v>0</v>
      </c>
      <c r="I290" s="15">
        <v>0</v>
      </c>
      <c r="K290" s="2" t="s">
        <v>42</v>
      </c>
      <c r="L290" s="2">
        <v>0</v>
      </c>
      <c r="M290" s="2">
        <v>0</v>
      </c>
      <c r="N290" s="2">
        <v>0</v>
      </c>
      <c r="P290" t="s">
        <v>42</v>
      </c>
      <c r="Q290" s="2">
        <v>0</v>
      </c>
      <c r="R290" s="2">
        <v>0</v>
      </c>
      <c r="S290" s="2">
        <v>0</v>
      </c>
      <c r="U290" t="s">
        <v>42</v>
      </c>
      <c r="V290" s="1">
        <v>0</v>
      </c>
      <c r="W290" s="15">
        <v>0</v>
      </c>
      <c r="X290" s="15">
        <v>0</v>
      </c>
      <c r="Z290" t="s">
        <v>42</v>
      </c>
      <c r="AA290" s="1">
        <v>0</v>
      </c>
      <c r="AB290" s="1">
        <v>0</v>
      </c>
      <c r="AC290" s="2">
        <v>0</v>
      </c>
    </row>
    <row r="291" spans="1:30" x14ac:dyDescent="0.35">
      <c r="A291" t="s">
        <v>4</v>
      </c>
      <c r="B291" s="1">
        <v>0</v>
      </c>
      <c r="C291" s="15">
        <v>0</v>
      </c>
      <c r="D291" s="15">
        <v>0</v>
      </c>
      <c r="F291" t="s">
        <v>4</v>
      </c>
      <c r="G291" s="1">
        <v>0</v>
      </c>
      <c r="H291" s="15">
        <v>0</v>
      </c>
      <c r="I291" s="15">
        <v>0</v>
      </c>
      <c r="K291" s="2" t="s">
        <v>4</v>
      </c>
      <c r="L291" s="2">
        <v>0</v>
      </c>
      <c r="M291" s="2">
        <v>0</v>
      </c>
      <c r="N291" s="2">
        <v>0</v>
      </c>
      <c r="P291" t="s">
        <v>4</v>
      </c>
      <c r="Q291" s="2">
        <v>0</v>
      </c>
      <c r="R291" s="2">
        <v>0</v>
      </c>
      <c r="S291" s="2">
        <v>0</v>
      </c>
      <c r="U291" t="s">
        <v>4</v>
      </c>
      <c r="V291" s="1">
        <v>0</v>
      </c>
      <c r="W291" s="15">
        <v>0</v>
      </c>
      <c r="X291" s="15">
        <v>0</v>
      </c>
      <c r="Z291" t="s">
        <v>4</v>
      </c>
      <c r="AA291" s="1">
        <v>0</v>
      </c>
      <c r="AB291" s="1">
        <v>0</v>
      </c>
      <c r="AC291" s="2">
        <v>0</v>
      </c>
    </row>
    <row r="292" spans="1:30" x14ac:dyDescent="0.35">
      <c r="A292" t="s">
        <v>5</v>
      </c>
      <c r="B292" s="1">
        <v>0</v>
      </c>
      <c r="C292" s="15">
        <v>0</v>
      </c>
      <c r="D292" s="15">
        <v>0</v>
      </c>
      <c r="F292" t="s">
        <v>5</v>
      </c>
      <c r="G292" s="1">
        <v>0</v>
      </c>
      <c r="H292" s="15">
        <v>0</v>
      </c>
      <c r="I292" s="15">
        <v>0</v>
      </c>
      <c r="K292" s="2" t="s">
        <v>5</v>
      </c>
      <c r="L292" s="2">
        <v>0</v>
      </c>
      <c r="M292" s="2">
        <v>0</v>
      </c>
      <c r="N292" s="2">
        <v>0</v>
      </c>
      <c r="P292" t="s">
        <v>5</v>
      </c>
      <c r="Q292" s="2">
        <v>0</v>
      </c>
      <c r="R292" s="2">
        <v>0</v>
      </c>
      <c r="S292" s="2">
        <v>0</v>
      </c>
      <c r="U292" t="s">
        <v>5</v>
      </c>
      <c r="V292" s="1">
        <v>0</v>
      </c>
      <c r="W292" s="15">
        <v>0</v>
      </c>
      <c r="X292" s="15">
        <v>0</v>
      </c>
      <c r="Z292" t="s">
        <v>5</v>
      </c>
      <c r="AA292" s="1">
        <v>0</v>
      </c>
      <c r="AB292" s="1">
        <v>0</v>
      </c>
      <c r="AC292" s="2">
        <v>0</v>
      </c>
    </row>
    <row r="293" spans="1:30" x14ac:dyDescent="0.35">
      <c r="A293" t="s">
        <v>189</v>
      </c>
      <c r="B293" s="1">
        <v>0</v>
      </c>
      <c r="C293" s="15">
        <v>2065642.44</v>
      </c>
      <c r="D293" s="15">
        <v>2065642.44</v>
      </c>
      <c r="F293" t="s">
        <v>189</v>
      </c>
      <c r="G293" s="1">
        <v>0</v>
      </c>
      <c r="H293" s="15">
        <v>408424</v>
      </c>
      <c r="I293" s="15">
        <v>408424</v>
      </c>
      <c r="K293" s="2" t="s">
        <v>189</v>
      </c>
      <c r="L293" s="2">
        <v>0</v>
      </c>
      <c r="M293" s="2">
        <v>929146.36999999988</v>
      </c>
      <c r="N293" s="2">
        <v>929146.36999999988</v>
      </c>
      <c r="P293" t="s">
        <v>189</v>
      </c>
      <c r="Q293" s="2">
        <v>0</v>
      </c>
      <c r="R293" s="2">
        <v>1337570.3699999999</v>
      </c>
      <c r="S293" s="2">
        <v>1337570.3699999999</v>
      </c>
      <c r="U293" t="s">
        <v>189</v>
      </c>
      <c r="V293" s="1">
        <v>0</v>
      </c>
      <c r="W293" s="15">
        <v>-507090.70999999985</v>
      </c>
      <c r="X293" s="15">
        <v>-507090.70999999985</v>
      </c>
      <c r="Z293" t="s">
        <v>189</v>
      </c>
      <c r="AA293" s="1">
        <v>0</v>
      </c>
      <c r="AB293" s="1">
        <v>1235162.78</v>
      </c>
      <c r="AC293" s="2">
        <v>1235162.78</v>
      </c>
    </row>
    <row r="294" spans="1:30" x14ac:dyDescent="0.35">
      <c r="A294" s="19" t="s">
        <v>11</v>
      </c>
      <c r="B294" s="20">
        <v>0</v>
      </c>
      <c r="C294" s="20">
        <v>-20176273.959999997</v>
      </c>
      <c r="D294" s="20">
        <v>-20176273.959999997</v>
      </c>
      <c r="F294" s="19" t="s">
        <v>11</v>
      </c>
      <c r="G294" s="20">
        <v>0</v>
      </c>
      <c r="H294" s="20">
        <v>-3933197</v>
      </c>
      <c r="I294" s="20">
        <v>-3933197</v>
      </c>
      <c r="K294" s="20" t="s">
        <v>11</v>
      </c>
      <c r="L294" s="20">
        <v>0</v>
      </c>
      <c r="M294" s="20">
        <v>-1596582.82</v>
      </c>
      <c r="N294" s="20">
        <v>-1596582.82</v>
      </c>
      <c r="P294" s="19" t="s">
        <v>11</v>
      </c>
      <c r="Q294" s="20">
        <v>0</v>
      </c>
      <c r="R294" s="20">
        <v>-5529779.8199999994</v>
      </c>
      <c r="S294" s="20">
        <v>-5529779.8199999994</v>
      </c>
      <c r="U294" s="19" t="s">
        <v>11</v>
      </c>
      <c r="V294" s="20">
        <v>0</v>
      </c>
      <c r="W294" s="20">
        <v>-3001453.0900000008</v>
      </c>
      <c r="X294" s="20">
        <v>-3001453.0900000008</v>
      </c>
      <c r="Z294" s="19" t="s">
        <v>11</v>
      </c>
      <c r="AA294" s="20">
        <v>0</v>
      </c>
      <c r="AB294" s="20">
        <v>-11645041.050000001</v>
      </c>
      <c r="AC294" s="20">
        <v>-11645041.050000001</v>
      </c>
    </row>
    <row r="295" spans="1:30" x14ac:dyDescent="0.35">
      <c r="B295" s="2"/>
      <c r="C295" s="15"/>
      <c r="D295" s="15"/>
      <c r="K295" s="2"/>
      <c r="L295" s="2"/>
      <c r="M295" s="15"/>
      <c r="N295" s="2"/>
      <c r="Q295" s="2"/>
      <c r="R295" s="15"/>
      <c r="S295" s="2"/>
      <c r="V295" s="2"/>
      <c r="W295" s="15"/>
      <c r="X295" s="15"/>
      <c r="AA295" s="2"/>
      <c r="AB295" s="15"/>
      <c r="AC295" s="2"/>
    </row>
    <row r="296" spans="1:30" x14ac:dyDescent="0.35">
      <c r="B296" s="2"/>
      <c r="C296" s="15"/>
      <c r="D296" s="15"/>
      <c r="K296" s="2"/>
      <c r="L296" s="2"/>
      <c r="M296" s="15"/>
      <c r="N296" s="2"/>
      <c r="Q296" s="2"/>
      <c r="R296" s="15"/>
      <c r="S296" s="2"/>
      <c r="V296" s="2"/>
      <c r="W296" s="15"/>
      <c r="X296" s="15"/>
      <c r="AA296" s="2"/>
      <c r="AB296" s="15"/>
      <c r="AC296" s="2"/>
    </row>
    <row r="297" spans="1:30" x14ac:dyDescent="0.35">
      <c r="A297" s="11" t="s">
        <v>43</v>
      </c>
      <c r="B297" s="4">
        <v>-12369872.459999941</v>
      </c>
      <c r="C297" s="4">
        <v>48873930.699999973</v>
      </c>
      <c r="D297" s="4">
        <v>36504058.240000032</v>
      </c>
      <c r="F297" s="11" t="s">
        <v>43</v>
      </c>
      <c r="G297" s="4">
        <v>760615</v>
      </c>
      <c r="H297" s="4">
        <v>14342520</v>
      </c>
      <c r="I297" s="4">
        <v>15103135</v>
      </c>
      <c r="K297" s="4" t="s">
        <v>43</v>
      </c>
      <c r="L297" s="4">
        <v>-467142.07000012323</v>
      </c>
      <c r="M297" s="4">
        <v>10899418.969999995</v>
      </c>
      <c r="N297" s="4">
        <v>10432276.899999872</v>
      </c>
      <c r="P297" s="11" t="s">
        <v>43</v>
      </c>
      <c r="Q297" s="4">
        <v>293472.92999987304</v>
      </c>
      <c r="R297" s="4">
        <v>25241938.970000003</v>
      </c>
      <c r="S297" s="4">
        <v>25535411.899999876</v>
      </c>
      <c r="U297" s="11" t="s">
        <v>43</v>
      </c>
      <c r="V297" s="144">
        <v>-5550845.6699998975</v>
      </c>
      <c r="W297" s="4">
        <v>14783555.799999963</v>
      </c>
      <c r="X297" s="4">
        <v>9232710.130000066</v>
      </c>
      <c r="Z297" s="11" t="s">
        <v>43</v>
      </c>
      <c r="AA297" s="4">
        <v>-7112499.7199998833</v>
      </c>
      <c r="AB297" s="4">
        <v>8848435.9299999997</v>
      </c>
      <c r="AC297" s="4">
        <v>1735936.2100001164</v>
      </c>
    </row>
    <row r="298" spans="1:30" x14ac:dyDescent="0.35">
      <c r="A298" t="s">
        <v>6</v>
      </c>
      <c r="B298" s="1">
        <v>0</v>
      </c>
      <c r="C298" s="15">
        <v>-13014739.539999999</v>
      </c>
      <c r="D298" s="2">
        <v>-13014739.539999999</v>
      </c>
      <c r="F298" t="s">
        <v>6</v>
      </c>
      <c r="G298" s="1">
        <v>0</v>
      </c>
      <c r="H298" s="15">
        <v>-2994157</v>
      </c>
      <c r="I298" s="15">
        <v>-2994157</v>
      </c>
      <c r="K298" s="2" t="s">
        <v>6</v>
      </c>
      <c r="L298" s="2">
        <v>0</v>
      </c>
      <c r="M298" s="2">
        <v>-2922619.4399999995</v>
      </c>
      <c r="N298" s="2">
        <v>-2922619.4399999995</v>
      </c>
      <c r="P298" t="s">
        <v>6</v>
      </c>
      <c r="Q298" s="2">
        <v>0</v>
      </c>
      <c r="R298" s="2">
        <v>-5916776.4399999995</v>
      </c>
      <c r="S298" s="2">
        <v>-5916776.4399999995</v>
      </c>
      <c r="U298" t="s">
        <v>6</v>
      </c>
      <c r="V298" s="1">
        <v>0</v>
      </c>
      <c r="W298" s="15">
        <v>-3354976.8299999982</v>
      </c>
      <c r="X298" s="2">
        <v>-3354976.8299999982</v>
      </c>
      <c r="Z298" t="s">
        <v>6</v>
      </c>
      <c r="AA298" s="1">
        <v>0</v>
      </c>
      <c r="AB298" s="1">
        <v>-3742986.2700000014</v>
      </c>
      <c r="AC298" s="2">
        <v>-3742986.2700000014</v>
      </c>
    </row>
    <row r="299" spans="1:30" x14ac:dyDescent="0.35">
      <c r="A299" s="11" t="s">
        <v>7</v>
      </c>
      <c r="B299" s="4">
        <v>-12369872.459999941</v>
      </c>
      <c r="C299" s="4">
        <v>35859191.159999974</v>
      </c>
      <c r="D299" s="4">
        <v>23489318.700000033</v>
      </c>
      <c r="F299" s="11" t="s">
        <v>7</v>
      </c>
      <c r="G299" s="4">
        <v>760615</v>
      </c>
      <c r="H299" s="4">
        <v>11348363</v>
      </c>
      <c r="I299" s="4">
        <v>12108978</v>
      </c>
      <c r="K299" s="4" t="s">
        <v>7</v>
      </c>
      <c r="L299" s="4">
        <v>-467142.07000012323</v>
      </c>
      <c r="M299" s="4">
        <v>7976799.5299999956</v>
      </c>
      <c r="N299" s="4">
        <v>7509657.4599998724</v>
      </c>
      <c r="P299" s="11" t="s">
        <v>7</v>
      </c>
      <c r="Q299" s="4">
        <v>293472.92999987304</v>
      </c>
      <c r="R299" s="4">
        <v>19325162.530000001</v>
      </c>
      <c r="S299" s="4">
        <v>19618635.459999874</v>
      </c>
      <c r="U299" s="11" t="s">
        <v>7</v>
      </c>
      <c r="V299" s="144">
        <v>-5550845.6699998975</v>
      </c>
      <c r="W299" s="4">
        <v>11428578.969999969</v>
      </c>
      <c r="X299" s="4">
        <v>5877733.3000000715</v>
      </c>
      <c r="Z299" s="11" t="s">
        <v>7</v>
      </c>
      <c r="AA299" s="144">
        <v>-7112499.7199998833</v>
      </c>
      <c r="AB299" s="144">
        <v>5105449.6599999983</v>
      </c>
      <c r="AC299" s="4">
        <v>-2007050.059999885</v>
      </c>
    </row>
    <row r="300" spans="1:30" x14ac:dyDescent="0.35">
      <c r="A300" t="s">
        <v>8</v>
      </c>
      <c r="B300" s="1">
        <v>0</v>
      </c>
      <c r="C300" s="15">
        <v>-13637656.777499987</v>
      </c>
      <c r="D300" s="2">
        <v>-13637656.777499987</v>
      </c>
      <c r="F300" t="s">
        <v>8</v>
      </c>
      <c r="G300" s="1">
        <v>0</v>
      </c>
      <c r="H300" s="15">
        <v>-4498399.2997000003</v>
      </c>
      <c r="I300" s="2">
        <v>-4498399.2997000003</v>
      </c>
      <c r="K300" s="2" t="s">
        <v>8</v>
      </c>
      <c r="L300" s="2">
        <v>0</v>
      </c>
      <c r="M300" s="2">
        <v>-2682953.2869999968</v>
      </c>
      <c r="N300" s="2">
        <v>-2682953.2869999968</v>
      </c>
      <c r="P300" t="s">
        <v>8</v>
      </c>
      <c r="Q300" s="2">
        <v>0</v>
      </c>
      <c r="R300" s="2">
        <v>-7181352.5866999971</v>
      </c>
      <c r="S300" s="2">
        <v>-7181352.5866999971</v>
      </c>
      <c r="U300" t="s">
        <v>8</v>
      </c>
      <c r="V300" s="1">
        <v>0</v>
      </c>
      <c r="W300" s="15">
        <v>-4932516.0788179832</v>
      </c>
      <c r="X300" s="2">
        <v>-4932516.0788179832</v>
      </c>
      <c r="Z300" t="s">
        <v>8</v>
      </c>
      <c r="AA300" s="1">
        <v>0</v>
      </c>
      <c r="AB300" s="1">
        <v>-1523788.1119820056</v>
      </c>
      <c r="AC300" s="2">
        <v>-1523788.1119820056</v>
      </c>
    </row>
    <row r="301" spans="1:30" x14ac:dyDescent="0.35">
      <c r="A301" s="11" t="s">
        <v>150</v>
      </c>
      <c r="B301" s="4">
        <v>-12369872.459999941</v>
      </c>
      <c r="C301" s="4">
        <v>22221534.382499985</v>
      </c>
      <c r="D301" s="4">
        <v>9851661.9225000441</v>
      </c>
      <c r="F301" s="11" t="s">
        <v>168</v>
      </c>
      <c r="G301" s="4">
        <v>760615</v>
      </c>
      <c r="H301" s="4">
        <v>6849963.7002999997</v>
      </c>
      <c r="I301" s="4">
        <v>7610578.7002999997</v>
      </c>
      <c r="K301" s="4" t="s">
        <v>168</v>
      </c>
      <c r="L301" s="4">
        <v>-467142.07000012323</v>
      </c>
      <c r="M301" s="4">
        <v>5293846.2429999989</v>
      </c>
      <c r="N301" s="4">
        <v>4826704.1729998756</v>
      </c>
      <c r="P301" s="11" t="s">
        <v>168</v>
      </c>
      <c r="Q301" s="4">
        <v>293472.92999987304</v>
      </c>
      <c r="R301" s="4">
        <v>12143809.943300005</v>
      </c>
      <c r="S301" s="4">
        <v>12437282.873299878</v>
      </c>
      <c r="U301" s="11" t="s">
        <v>9</v>
      </c>
      <c r="V301" s="144">
        <v>-5550845.6699998975</v>
      </c>
      <c r="W301" s="4">
        <v>6496062.8911819868</v>
      </c>
      <c r="X301" s="4">
        <v>945217.2211820893</v>
      </c>
      <c r="Z301" s="11" t="s">
        <v>9</v>
      </c>
      <c r="AA301" s="144">
        <v>-7112499.7199998833</v>
      </c>
      <c r="AB301" s="144">
        <v>3581661.5480179926</v>
      </c>
      <c r="AC301" s="4">
        <v>-3530838.1719818907</v>
      </c>
      <c r="AD301" s="3"/>
    </row>
    <row r="302" spans="1:30" x14ac:dyDescent="0.35">
      <c r="B302" s="3">
        <v>0</v>
      </c>
      <c r="C302" s="3">
        <v>0</v>
      </c>
      <c r="K302" s="2"/>
      <c r="L302" s="2">
        <v>-3.7252902984619141E-9</v>
      </c>
      <c r="M302" s="2">
        <v>0</v>
      </c>
      <c r="N302" s="2">
        <v>0</v>
      </c>
      <c r="Q302" s="3"/>
      <c r="R302" s="3"/>
      <c r="V302" s="12">
        <v>0</v>
      </c>
      <c r="W302" s="12">
        <v>0</v>
      </c>
      <c r="AA302" s="12">
        <v>-3.3527612686157227E-8</v>
      </c>
      <c r="AB302" s="12">
        <v>0</v>
      </c>
      <c r="AC302" s="12">
        <v>-3.3527612686157227E-8</v>
      </c>
    </row>
    <row r="304" spans="1:30" ht="18.5" x14ac:dyDescent="0.35">
      <c r="A304" s="267" t="s">
        <v>174</v>
      </c>
      <c r="B304" s="267"/>
      <c r="C304" s="267"/>
      <c r="D304" s="267"/>
      <c r="F304" s="267" t="s">
        <v>171</v>
      </c>
      <c r="G304" s="267"/>
      <c r="H304" s="267"/>
      <c r="I304" s="267"/>
      <c r="K304" s="267" t="s">
        <v>180</v>
      </c>
      <c r="L304" s="267"/>
      <c r="M304" s="267"/>
      <c r="N304" s="267"/>
      <c r="P304" s="267" t="s">
        <v>185</v>
      </c>
      <c r="Q304" s="267"/>
      <c r="R304" s="267"/>
      <c r="S304" s="267"/>
      <c r="U304" s="267" t="s">
        <v>190</v>
      </c>
      <c r="V304" s="267"/>
      <c r="W304" s="267"/>
      <c r="X304" s="267"/>
      <c r="Z304" s="142" t="s">
        <v>215</v>
      </c>
      <c r="AA304" s="142"/>
      <c r="AB304" s="142"/>
      <c r="AC304" s="142"/>
    </row>
    <row r="305" spans="1:29" ht="15.5" x14ac:dyDescent="0.35">
      <c r="A305" s="8"/>
      <c r="B305" s="10" t="s">
        <v>46</v>
      </c>
      <c r="C305" s="10" t="s">
        <v>1</v>
      </c>
      <c r="D305" s="10" t="s">
        <v>48</v>
      </c>
      <c r="F305" s="8"/>
      <c r="G305" s="10" t="s">
        <v>46</v>
      </c>
      <c r="H305" s="10" t="s">
        <v>1</v>
      </c>
      <c r="I305" s="10" t="s">
        <v>48</v>
      </c>
      <c r="K305" s="8"/>
      <c r="L305" s="10" t="s">
        <v>46</v>
      </c>
      <c r="M305" s="10" t="s">
        <v>1</v>
      </c>
      <c r="N305" s="10" t="s">
        <v>48</v>
      </c>
      <c r="P305" s="8"/>
      <c r="Q305" s="10" t="s">
        <v>46</v>
      </c>
      <c r="R305" s="10" t="s">
        <v>1</v>
      </c>
      <c r="S305" s="10" t="s">
        <v>48</v>
      </c>
      <c r="U305" s="8"/>
      <c r="V305" s="10" t="s">
        <v>46</v>
      </c>
      <c r="W305" s="10" t="s">
        <v>1</v>
      </c>
      <c r="X305" s="10" t="s">
        <v>48</v>
      </c>
      <c r="Z305" s="24"/>
      <c r="AA305" s="10" t="s">
        <v>46</v>
      </c>
      <c r="AB305" s="10" t="s">
        <v>1</v>
      </c>
      <c r="AC305" s="26" t="s">
        <v>48</v>
      </c>
    </row>
    <row r="306" spans="1:29" x14ac:dyDescent="0.35">
      <c r="A306" t="s">
        <v>88</v>
      </c>
      <c r="B306" s="2">
        <v>0</v>
      </c>
      <c r="C306" s="2">
        <v>17304479.109999999</v>
      </c>
      <c r="D306" s="3">
        <v>17304479.109999999</v>
      </c>
      <c r="F306" t="s">
        <v>88</v>
      </c>
      <c r="G306" s="1">
        <v>0</v>
      </c>
      <c r="H306" s="1">
        <v>12186834.85</v>
      </c>
      <c r="I306" s="12">
        <v>12186834.85</v>
      </c>
      <c r="K306" t="s">
        <v>88</v>
      </c>
      <c r="L306" s="2">
        <v>0</v>
      </c>
      <c r="M306" s="2">
        <v>1660681.3600000013</v>
      </c>
      <c r="N306" s="2">
        <v>1660681.3600000013</v>
      </c>
      <c r="P306" t="s">
        <v>88</v>
      </c>
      <c r="Q306" s="1">
        <v>0</v>
      </c>
      <c r="R306" s="1">
        <v>13847516.210000001</v>
      </c>
      <c r="S306" s="12">
        <v>13847516.210000001</v>
      </c>
      <c r="U306" t="s">
        <v>88</v>
      </c>
      <c r="V306" s="2">
        <v>0</v>
      </c>
      <c r="W306" s="2">
        <v>1710044.7300000004</v>
      </c>
      <c r="X306" s="2">
        <v>1710044.7300000004</v>
      </c>
      <c r="Y306" s="12">
        <v>15557560.940000001</v>
      </c>
      <c r="Z306" t="s">
        <v>88</v>
      </c>
      <c r="AA306" s="1">
        <v>0</v>
      </c>
      <c r="AB306" s="1">
        <v>1746918.1699999981</v>
      </c>
      <c r="AC306" s="2">
        <v>1746918.1699999981</v>
      </c>
    </row>
    <row r="307" spans="1:29" x14ac:dyDescent="0.35">
      <c r="A307" t="s">
        <v>19</v>
      </c>
      <c r="B307" s="2">
        <v>0</v>
      </c>
      <c r="C307" s="2">
        <v>88899.78</v>
      </c>
      <c r="D307" s="3">
        <v>88899.78</v>
      </c>
      <c r="F307" t="s">
        <v>19</v>
      </c>
      <c r="G307" s="1">
        <v>0</v>
      </c>
      <c r="H307" s="1">
        <v>12270.94</v>
      </c>
      <c r="I307" s="12">
        <v>12270.94</v>
      </c>
      <c r="K307" t="s">
        <v>19</v>
      </c>
      <c r="L307" s="2">
        <v>0</v>
      </c>
      <c r="M307" s="2">
        <v>40747.42</v>
      </c>
      <c r="N307" s="2">
        <v>40747.42</v>
      </c>
      <c r="P307" t="s">
        <v>19</v>
      </c>
      <c r="Q307" s="1">
        <v>0</v>
      </c>
      <c r="R307" s="1">
        <v>53018.36</v>
      </c>
      <c r="S307" s="12">
        <v>53018.36</v>
      </c>
      <c r="U307" t="s">
        <v>19</v>
      </c>
      <c r="V307" s="2">
        <v>0</v>
      </c>
      <c r="W307" s="2">
        <v>21517.61</v>
      </c>
      <c r="X307" s="2">
        <v>21517.61</v>
      </c>
      <c r="Y307" s="12">
        <v>74535.97</v>
      </c>
      <c r="Z307" t="s">
        <v>19</v>
      </c>
      <c r="AA307" s="1">
        <v>0</v>
      </c>
      <c r="AB307" s="1">
        <v>14363.809999999998</v>
      </c>
      <c r="AC307" s="2">
        <v>14363.809999999998</v>
      </c>
    </row>
    <row r="308" spans="1:29" x14ac:dyDescent="0.35">
      <c r="A308" t="s">
        <v>89</v>
      </c>
      <c r="B308" s="2">
        <v>0</v>
      </c>
      <c r="C308" s="2">
        <v>0</v>
      </c>
      <c r="D308" s="3">
        <v>0</v>
      </c>
      <c r="F308" t="s">
        <v>89</v>
      </c>
      <c r="G308" s="1">
        <v>0</v>
      </c>
      <c r="H308" s="1">
        <v>0</v>
      </c>
      <c r="I308" s="12">
        <v>0</v>
      </c>
      <c r="K308" t="s">
        <v>89</v>
      </c>
      <c r="L308" s="2">
        <v>0</v>
      </c>
      <c r="M308" s="2">
        <v>0</v>
      </c>
      <c r="N308" s="2">
        <v>0</v>
      </c>
      <c r="P308" t="s">
        <v>89</v>
      </c>
      <c r="Q308" s="1">
        <v>0</v>
      </c>
      <c r="R308" s="1">
        <v>0</v>
      </c>
      <c r="S308" s="12">
        <v>0</v>
      </c>
      <c r="U308" t="s">
        <v>89</v>
      </c>
      <c r="V308" s="2">
        <v>0</v>
      </c>
      <c r="W308" s="2">
        <v>0</v>
      </c>
      <c r="X308" s="2">
        <v>0</v>
      </c>
      <c r="Y308" s="12">
        <v>0</v>
      </c>
      <c r="Z308" t="s">
        <v>89</v>
      </c>
      <c r="AA308" s="1">
        <v>0</v>
      </c>
      <c r="AB308" s="1">
        <v>0</v>
      </c>
      <c r="AC308" s="2">
        <v>0</v>
      </c>
    </row>
    <row r="309" spans="1:29" x14ac:dyDescent="0.35">
      <c r="A309" t="s">
        <v>90</v>
      </c>
      <c r="B309" s="2">
        <v>0</v>
      </c>
      <c r="C309" s="2">
        <v>0</v>
      </c>
      <c r="D309" s="3">
        <v>0</v>
      </c>
      <c r="F309" t="s">
        <v>90</v>
      </c>
      <c r="G309" s="1">
        <v>0</v>
      </c>
      <c r="H309" s="1">
        <v>0</v>
      </c>
      <c r="I309" s="12">
        <v>0</v>
      </c>
      <c r="K309" t="s">
        <v>90</v>
      </c>
      <c r="L309" s="2">
        <v>0</v>
      </c>
      <c r="M309" s="2">
        <v>0</v>
      </c>
      <c r="N309" s="2">
        <v>0</v>
      </c>
      <c r="P309" t="s">
        <v>90</v>
      </c>
      <c r="Q309" s="1">
        <v>0</v>
      </c>
      <c r="R309" s="1">
        <v>0</v>
      </c>
      <c r="S309" s="12">
        <v>0</v>
      </c>
      <c r="U309" t="s">
        <v>90</v>
      </c>
      <c r="V309" s="2">
        <v>0</v>
      </c>
      <c r="W309" s="2">
        <v>0</v>
      </c>
      <c r="X309" s="2">
        <v>0</v>
      </c>
      <c r="Y309" s="12">
        <v>0</v>
      </c>
      <c r="Z309" t="s">
        <v>90</v>
      </c>
      <c r="AA309" s="1">
        <v>0</v>
      </c>
      <c r="AB309" s="1">
        <v>0</v>
      </c>
      <c r="AC309" s="2">
        <v>0</v>
      </c>
    </row>
    <row r="310" spans="1:29" x14ac:dyDescent="0.35">
      <c r="A310" s="19" t="s">
        <v>18</v>
      </c>
      <c r="B310" s="20">
        <v>0</v>
      </c>
      <c r="C310" s="20">
        <v>17393378.890000001</v>
      </c>
      <c r="D310" s="20">
        <v>17393378.890000001</v>
      </c>
      <c r="F310" s="19" t="s">
        <v>18</v>
      </c>
      <c r="G310" s="20">
        <v>0</v>
      </c>
      <c r="H310" s="20">
        <v>12199105.789999999</v>
      </c>
      <c r="I310" s="20">
        <v>12199105.789999999</v>
      </c>
      <c r="K310" s="19" t="s">
        <v>18</v>
      </c>
      <c r="L310" s="20">
        <v>0</v>
      </c>
      <c r="M310" s="20">
        <v>1701428.7800000012</v>
      </c>
      <c r="N310" s="20">
        <v>1701428.7800000012</v>
      </c>
      <c r="P310" s="19" t="s">
        <v>18</v>
      </c>
      <c r="Q310" s="20">
        <v>0</v>
      </c>
      <c r="R310" s="20">
        <v>13900534.57</v>
      </c>
      <c r="S310" s="20">
        <v>13900534.57</v>
      </c>
      <c r="U310" s="19" t="s">
        <v>18</v>
      </c>
      <c r="V310" s="20">
        <v>0</v>
      </c>
      <c r="W310" s="20">
        <v>1731562.3400000005</v>
      </c>
      <c r="X310" s="20">
        <v>1731562.3400000005</v>
      </c>
      <c r="Y310" s="12">
        <v>15632096.91</v>
      </c>
      <c r="Z310" s="19" t="s">
        <v>18</v>
      </c>
      <c r="AA310" s="20">
        <v>0</v>
      </c>
      <c r="AB310" s="20">
        <v>1761281.9799999981</v>
      </c>
      <c r="AC310" s="20">
        <v>1761281.9799999981</v>
      </c>
    </row>
    <row r="311" spans="1:29" x14ac:dyDescent="0.35">
      <c r="B311" s="2"/>
      <c r="C311" s="15"/>
      <c r="D311" s="3"/>
      <c r="G311" s="1"/>
      <c r="H311" s="15"/>
      <c r="I311" s="12"/>
      <c r="L311" s="2"/>
      <c r="M311" s="15"/>
      <c r="N311" s="2"/>
      <c r="Q311" s="1"/>
      <c r="R311" s="15"/>
      <c r="S311" s="12"/>
      <c r="V311" s="2"/>
      <c r="W311" s="15"/>
      <c r="X311" s="2"/>
      <c r="Y311" s="12">
        <v>0</v>
      </c>
      <c r="AA311" s="1"/>
      <c r="AB311" s="15"/>
      <c r="AC311" s="2"/>
    </row>
    <row r="312" spans="1:29" x14ac:dyDescent="0.35">
      <c r="B312" s="2"/>
      <c r="C312" s="15"/>
      <c r="D312" s="3"/>
      <c r="G312" s="1"/>
      <c r="H312" s="15"/>
      <c r="I312" s="12"/>
      <c r="L312" s="2"/>
      <c r="M312" s="15"/>
      <c r="N312" s="2"/>
      <c r="Q312" s="1"/>
      <c r="R312" s="15"/>
      <c r="S312" s="12"/>
      <c r="V312" s="2"/>
      <c r="W312" s="15"/>
      <c r="X312" s="2"/>
      <c r="Y312" s="12">
        <v>0</v>
      </c>
      <c r="AA312" s="1"/>
      <c r="AB312" s="15"/>
      <c r="AC312" s="2"/>
    </row>
    <row r="313" spans="1:29" x14ac:dyDescent="0.35">
      <c r="A313" t="s">
        <v>12</v>
      </c>
      <c r="B313" s="2">
        <v>245043234.70000002</v>
      </c>
      <c r="C313" s="2">
        <v>19943798.407474592</v>
      </c>
      <c r="D313" s="3">
        <v>264987033.10747463</v>
      </c>
      <c r="F313" t="s">
        <v>12</v>
      </c>
      <c r="G313" s="1">
        <v>79120903.289999977</v>
      </c>
      <c r="H313" s="1">
        <v>3793852.3600000003</v>
      </c>
      <c r="I313" s="12">
        <v>82914755.649999976</v>
      </c>
      <c r="K313" t="s">
        <v>12</v>
      </c>
      <c r="L313" s="2">
        <v>66541703.570000008</v>
      </c>
      <c r="M313" s="2">
        <v>3265662.2899999991</v>
      </c>
      <c r="N313" s="2">
        <v>69807365.860000014</v>
      </c>
      <c r="P313" t="s">
        <v>12</v>
      </c>
      <c r="Q313" s="1">
        <v>145662606.85999998</v>
      </c>
      <c r="R313" s="1">
        <v>7059514.6499999994</v>
      </c>
      <c r="S313" s="12">
        <v>152722121.50999999</v>
      </c>
      <c r="U313" t="s">
        <v>12</v>
      </c>
      <c r="V313" s="2">
        <v>55472836.939999998</v>
      </c>
      <c r="W313" s="2">
        <v>6252701.8621825306</v>
      </c>
      <c r="X313" s="2">
        <v>61725538.802182525</v>
      </c>
      <c r="Y313" s="12">
        <v>214447660.31218252</v>
      </c>
      <c r="Z313" t="s">
        <v>12</v>
      </c>
      <c r="AA313" s="1">
        <v>43907790.900000036</v>
      </c>
      <c r="AB313" s="1">
        <v>6631581.8952920614</v>
      </c>
      <c r="AC313" s="2">
        <v>50539372.795292094</v>
      </c>
    </row>
    <row r="314" spans="1:29" x14ac:dyDescent="0.35">
      <c r="A314" t="s">
        <v>3</v>
      </c>
      <c r="B314" s="2">
        <v>-230836701.53000003</v>
      </c>
      <c r="C314" s="2">
        <v>-1291189.2054950001</v>
      </c>
      <c r="D314" s="3">
        <v>-232127890.73549503</v>
      </c>
      <c r="F314" t="s">
        <v>3</v>
      </c>
      <c r="G314" s="1">
        <v>-74309325.349999994</v>
      </c>
      <c r="H314" s="1">
        <v>-232134.88134399996</v>
      </c>
      <c r="I314" s="12">
        <v>-74541460.231344</v>
      </c>
      <c r="K314" t="s">
        <v>3</v>
      </c>
      <c r="L314" s="2">
        <v>-62182846.219999999</v>
      </c>
      <c r="M314" s="2">
        <v>-238339.06008766676</v>
      </c>
      <c r="N314" s="2">
        <v>-62421185.280087665</v>
      </c>
      <c r="P314" t="s">
        <v>3</v>
      </c>
      <c r="Q314" s="1">
        <v>-136492171.56999999</v>
      </c>
      <c r="R314" s="1">
        <v>-470473.94143166672</v>
      </c>
      <c r="S314" s="12">
        <v>-136962645.51143166</v>
      </c>
      <c r="U314" t="s">
        <v>3</v>
      </c>
      <c r="V314" s="2">
        <v>-52382989.150000006</v>
      </c>
      <c r="W314" s="2">
        <v>-234832.27756125003</v>
      </c>
      <c r="X314" s="2">
        <v>-52617821.427561253</v>
      </c>
      <c r="Y314" s="12">
        <v>-189580466.93899292</v>
      </c>
      <c r="Z314" t="s">
        <v>3</v>
      </c>
      <c r="AA314" s="1">
        <v>-41961540.810000032</v>
      </c>
      <c r="AB314" s="1">
        <v>-585882.98650208348</v>
      </c>
      <c r="AC314" s="2">
        <v>-42547423.796502113</v>
      </c>
    </row>
    <row r="315" spans="1:29" x14ac:dyDescent="0.35">
      <c r="A315" t="s">
        <v>91</v>
      </c>
      <c r="B315" s="2">
        <v>19958680.59</v>
      </c>
      <c r="C315" s="2">
        <v>9636807.5965743996</v>
      </c>
      <c r="D315" s="3">
        <v>29595488.186574399</v>
      </c>
      <c r="F315" t="s">
        <v>91</v>
      </c>
      <c r="G315" s="1">
        <v>4346773.8099999996</v>
      </c>
      <c r="H315" s="1">
        <v>2885656.41</v>
      </c>
      <c r="I315" s="12">
        <v>7232430.2199999997</v>
      </c>
      <c r="K315" t="s">
        <v>91</v>
      </c>
      <c r="L315" s="2">
        <v>6642514.3600000003</v>
      </c>
      <c r="M315" s="2">
        <v>2483390.1900000004</v>
      </c>
      <c r="N315" s="2">
        <v>9125904.5500000007</v>
      </c>
      <c r="P315" t="s">
        <v>91</v>
      </c>
      <c r="Q315" s="1">
        <v>10989288.17</v>
      </c>
      <c r="R315" s="1">
        <v>5369046.6000000006</v>
      </c>
      <c r="S315" s="12">
        <v>16358334.77</v>
      </c>
      <c r="U315" t="s">
        <v>91</v>
      </c>
      <c r="V315" s="2">
        <v>4091313.290000001</v>
      </c>
      <c r="W315" s="2">
        <v>2850388.6015966227</v>
      </c>
      <c r="X315" s="2">
        <v>6941701.8915966237</v>
      </c>
      <c r="Y315" s="12">
        <v>23300036.661596622</v>
      </c>
      <c r="Z315" t="s">
        <v>91</v>
      </c>
      <c r="AA315" s="1">
        <v>4878079.129999999</v>
      </c>
      <c r="AB315" s="1">
        <v>1417372.3949777763</v>
      </c>
      <c r="AC315" s="2">
        <v>6295451.5249777753</v>
      </c>
    </row>
    <row r="316" spans="1:29" x14ac:dyDescent="0.35">
      <c r="A316" t="s">
        <v>13</v>
      </c>
      <c r="B316" s="2">
        <v>-13712737.52</v>
      </c>
      <c r="C316" s="2">
        <v>-226202.62</v>
      </c>
      <c r="D316" s="3">
        <v>-13938940.139999999</v>
      </c>
      <c r="F316" t="s">
        <v>13</v>
      </c>
      <c r="G316" s="1">
        <v>-4425534.3900000006</v>
      </c>
      <c r="H316" s="1">
        <v>-94225.8</v>
      </c>
      <c r="I316" s="12">
        <v>-4519760.1900000004</v>
      </c>
      <c r="K316" t="s">
        <v>13</v>
      </c>
      <c r="L316" s="2">
        <v>-3762231.0199999996</v>
      </c>
      <c r="M316" s="2">
        <v>-43743.08</v>
      </c>
      <c r="N316" s="2">
        <v>-3805974.0999999996</v>
      </c>
      <c r="P316" t="s">
        <v>13</v>
      </c>
      <c r="Q316" s="1">
        <v>-8187765.4100000001</v>
      </c>
      <c r="R316" s="1">
        <v>-137968.88</v>
      </c>
      <c r="S316" s="12">
        <v>-8325734.29</v>
      </c>
      <c r="U316" t="s">
        <v>13</v>
      </c>
      <c r="V316" s="2">
        <v>-3081657.16</v>
      </c>
      <c r="W316" s="2">
        <v>-25872.210000000021</v>
      </c>
      <c r="X316" s="2">
        <v>-3107529.37</v>
      </c>
      <c r="Y316" s="12">
        <v>-11433263.66</v>
      </c>
      <c r="Z316" t="s">
        <v>13</v>
      </c>
      <c r="AA316" s="1">
        <v>-2443314.9499999993</v>
      </c>
      <c r="AB316" s="1">
        <v>-62361.52999999997</v>
      </c>
      <c r="AC316" s="2">
        <v>-2505676.4799999991</v>
      </c>
    </row>
    <row r="317" spans="1:29" x14ac:dyDescent="0.35">
      <c r="A317" s="19" t="s">
        <v>14</v>
      </c>
      <c r="B317" s="20">
        <v>20452476.239999991</v>
      </c>
      <c r="C317" s="20">
        <v>28063214.178553991</v>
      </c>
      <c r="D317" s="20">
        <v>48515690.418553978</v>
      </c>
      <c r="F317" s="19" t="s">
        <v>14</v>
      </c>
      <c r="G317" s="20">
        <v>4732817.3599999808</v>
      </c>
      <c r="H317" s="20">
        <v>6353148.0886560008</v>
      </c>
      <c r="I317" s="20">
        <v>11085965.448655982</v>
      </c>
      <c r="K317" s="19" t="s">
        <v>14</v>
      </c>
      <c r="L317" s="20">
        <v>7239140.6900000088</v>
      </c>
      <c r="M317" s="20">
        <v>5466970.3399123326</v>
      </c>
      <c r="N317" s="20">
        <v>12706111.029912341</v>
      </c>
      <c r="P317" s="19" t="s">
        <v>14</v>
      </c>
      <c r="Q317" s="20">
        <v>11971958.049999993</v>
      </c>
      <c r="R317" s="20">
        <v>11820118.428568332</v>
      </c>
      <c r="S317" s="20">
        <v>23792076.478568323</v>
      </c>
      <c r="U317" s="19" t="s">
        <v>14</v>
      </c>
      <c r="V317" s="20">
        <v>4099503.9199999925</v>
      </c>
      <c r="W317" s="20">
        <v>8842385.9762179032</v>
      </c>
      <c r="X317" s="20">
        <v>12941889.896217896</v>
      </c>
      <c r="Y317" s="12">
        <v>36733966.37478622</v>
      </c>
      <c r="Z317" s="19" t="s">
        <v>14</v>
      </c>
      <c r="AA317" s="20">
        <v>4381014.2700000033</v>
      </c>
      <c r="AB317" s="20">
        <v>7400709.7737677535</v>
      </c>
      <c r="AC317" s="20">
        <v>11781724.043767758</v>
      </c>
    </row>
    <row r="318" spans="1:29" x14ac:dyDescent="0.35">
      <c r="B318" s="2"/>
      <c r="C318" s="15"/>
      <c r="D318" s="3"/>
      <c r="G318" s="2"/>
      <c r="H318" s="15"/>
      <c r="I318" s="12"/>
      <c r="L318" s="2"/>
      <c r="M318" s="15"/>
      <c r="N318" s="2"/>
      <c r="Q318" s="2"/>
      <c r="R318" s="15"/>
      <c r="S318" s="12"/>
      <c r="V318" s="2"/>
      <c r="W318" s="15"/>
      <c r="X318" s="2"/>
      <c r="Y318" s="12">
        <v>0</v>
      </c>
      <c r="AA318" s="12"/>
      <c r="AB318" s="15"/>
      <c r="AC318" s="2"/>
    </row>
    <row r="319" spans="1:29" x14ac:dyDescent="0.35">
      <c r="B319" s="2"/>
      <c r="C319" s="15"/>
      <c r="D319" s="3"/>
      <c r="G319" s="2"/>
      <c r="H319" s="15"/>
      <c r="I319" s="12"/>
      <c r="L319" s="2"/>
      <c r="M319" s="15"/>
      <c r="N319" s="2"/>
      <c r="Q319" s="2"/>
      <c r="R319" s="15"/>
      <c r="S319" s="12"/>
      <c r="V319" s="2"/>
      <c r="W319" s="15"/>
      <c r="X319" s="2"/>
      <c r="Y319" s="12">
        <v>0</v>
      </c>
      <c r="AA319" s="12"/>
      <c r="AB319" s="15"/>
      <c r="AC319" s="2"/>
    </row>
    <row r="320" spans="1:29" x14ac:dyDescent="0.35">
      <c r="A320" t="s">
        <v>15</v>
      </c>
      <c r="B320" s="2">
        <v>0</v>
      </c>
      <c r="C320" s="2">
        <v>4598012.800666932</v>
      </c>
      <c r="D320" s="3">
        <v>4598012.800666932</v>
      </c>
      <c r="F320" t="s">
        <v>15</v>
      </c>
      <c r="G320" s="1">
        <v>0</v>
      </c>
      <c r="H320" s="1">
        <v>2242118.34</v>
      </c>
      <c r="I320" s="12">
        <v>2242118.34</v>
      </c>
      <c r="K320" t="s">
        <v>15</v>
      </c>
      <c r="L320" s="2">
        <v>0</v>
      </c>
      <c r="M320" s="2">
        <v>-254809.66999999969</v>
      </c>
      <c r="N320" s="2">
        <v>-254809.66999999969</v>
      </c>
      <c r="P320" t="s">
        <v>15</v>
      </c>
      <c r="Q320" s="1">
        <v>0</v>
      </c>
      <c r="R320" s="1">
        <v>1987308.6700000002</v>
      </c>
      <c r="S320" s="12">
        <v>1987308.6700000002</v>
      </c>
      <c r="U320" t="s">
        <v>15</v>
      </c>
      <c r="V320" s="2">
        <v>0</v>
      </c>
      <c r="W320" s="2">
        <v>1915341.1382937592</v>
      </c>
      <c r="X320" s="2">
        <v>1915341.1382937592</v>
      </c>
      <c r="Y320" s="12">
        <v>3902649.8082937594</v>
      </c>
      <c r="Z320" t="s">
        <v>15</v>
      </c>
      <c r="AA320" s="1">
        <v>0</v>
      </c>
      <c r="AB320" s="1">
        <v>695362.99237317289</v>
      </c>
      <c r="AC320" s="2">
        <v>695362.99237317289</v>
      </c>
    </row>
    <row r="321" spans="1:29" x14ac:dyDescent="0.35">
      <c r="A321" t="s">
        <v>16</v>
      </c>
      <c r="B321" s="2">
        <v>0</v>
      </c>
      <c r="C321" s="2">
        <v>-4067867.84</v>
      </c>
      <c r="D321" s="3">
        <v>-4067867.84</v>
      </c>
      <c r="F321" t="s">
        <v>16</v>
      </c>
      <c r="G321" s="1">
        <v>0</v>
      </c>
      <c r="H321" s="1">
        <v>-1126895.19</v>
      </c>
      <c r="I321" s="12">
        <v>-1126895.19</v>
      </c>
      <c r="K321" t="s">
        <v>16</v>
      </c>
      <c r="L321" s="2">
        <v>0</v>
      </c>
      <c r="M321" s="2">
        <v>-351430.77</v>
      </c>
      <c r="N321" s="2">
        <v>-351430.77</v>
      </c>
      <c r="P321" t="s">
        <v>16</v>
      </c>
      <c r="Q321" s="1">
        <v>0</v>
      </c>
      <c r="R321" s="1">
        <v>-1478325.96</v>
      </c>
      <c r="S321" s="12">
        <v>-1478325.96</v>
      </c>
      <c r="U321" t="s">
        <v>16</v>
      </c>
      <c r="V321" s="2">
        <v>0</v>
      </c>
      <c r="W321" s="2">
        <v>-1084269.9699999997</v>
      </c>
      <c r="X321" s="2">
        <v>-1084269.9699999997</v>
      </c>
      <c r="Y321" s="12">
        <v>-2562595.9299999997</v>
      </c>
      <c r="Z321" t="s">
        <v>16</v>
      </c>
      <c r="AA321" s="1">
        <v>0</v>
      </c>
      <c r="AB321" s="1">
        <v>-1505271.9100000001</v>
      </c>
      <c r="AC321" s="2">
        <v>-1505271.9100000001</v>
      </c>
    </row>
    <row r="322" spans="1:29" x14ac:dyDescent="0.35">
      <c r="A322" s="19" t="s">
        <v>17</v>
      </c>
      <c r="B322" s="20">
        <v>0</v>
      </c>
      <c r="C322" s="20">
        <v>530144.96066693217</v>
      </c>
      <c r="D322" s="20">
        <v>530144.96066693217</v>
      </c>
      <c r="F322" s="19" t="s">
        <v>17</v>
      </c>
      <c r="G322" s="20">
        <v>0</v>
      </c>
      <c r="H322" s="20">
        <v>1115223.1499999999</v>
      </c>
      <c r="I322" s="20">
        <v>1115223.1499999999</v>
      </c>
      <c r="K322" s="19" t="s">
        <v>17</v>
      </c>
      <c r="L322" s="20">
        <v>0</v>
      </c>
      <c r="M322" s="20">
        <v>-606240.43999999971</v>
      </c>
      <c r="N322" s="20">
        <v>-606240.43999999971</v>
      </c>
      <c r="P322" s="19" t="s">
        <v>17</v>
      </c>
      <c r="Q322" s="20">
        <v>0</v>
      </c>
      <c r="R322" s="20">
        <v>508982.7100000002</v>
      </c>
      <c r="S322" s="20">
        <v>508982.7100000002</v>
      </c>
      <c r="U322" s="19" t="s">
        <v>17</v>
      </c>
      <c r="V322" s="20">
        <v>0</v>
      </c>
      <c r="W322" s="20">
        <v>831071.16829375946</v>
      </c>
      <c r="X322" s="20">
        <v>831071.16829375946</v>
      </c>
      <c r="Y322" s="12">
        <v>1340053.8782937597</v>
      </c>
      <c r="Z322" s="19" t="s">
        <v>17</v>
      </c>
      <c r="AA322" s="20">
        <v>0</v>
      </c>
      <c r="AB322" s="20">
        <v>-809908.91762682726</v>
      </c>
      <c r="AC322" s="20">
        <v>-809908.91762682726</v>
      </c>
    </row>
    <row r="323" spans="1:29" x14ac:dyDescent="0.35">
      <c r="B323" s="2"/>
      <c r="C323" s="15"/>
      <c r="D323" s="3"/>
      <c r="G323" s="1"/>
      <c r="H323" s="15"/>
      <c r="I323" s="12"/>
      <c r="L323" s="2"/>
      <c r="M323" s="15"/>
      <c r="N323" s="2"/>
      <c r="Q323" s="1"/>
      <c r="R323" s="15"/>
      <c r="S323" s="12"/>
      <c r="V323" s="2"/>
      <c r="W323" s="15"/>
      <c r="X323" s="2"/>
      <c r="Y323" s="12">
        <v>0</v>
      </c>
      <c r="AA323" s="1"/>
      <c r="AB323" s="15"/>
      <c r="AC323" s="2"/>
    </row>
    <row r="324" spans="1:29" x14ac:dyDescent="0.35">
      <c r="B324" s="2"/>
      <c r="C324" s="15"/>
      <c r="D324" s="3"/>
      <c r="G324" s="1"/>
      <c r="H324" s="15"/>
      <c r="I324" s="12"/>
      <c r="L324" s="2"/>
      <c r="M324" s="15"/>
      <c r="N324" s="2"/>
      <c r="Q324" s="1"/>
      <c r="R324" s="15"/>
      <c r="S324" s="12"/>
      <c r="V324" s="2"/>
      <c r="W324" s="15"/>
      <c r="X324" s="2"/>
      <c r="Y324" s="12">
        <v>0</v>
      </c>
      <c r="AA324" s="1"/>
      <c r="AB324" s="15"/>
      <c r="AC324" s="2"/>
    </row>
    <row r="325" spans="1:29" x14ac:dyDescent="0.35">
      <c r="A325" s="16" t="s">
        <v>20</v>
      </c>
      <c r="B325" s="23">
        <v>0</v>
      </c>
      <c r="C325" s="23">
        <v>0</v>
      </c>
      <c r="D325" s="216">
        <v>0</v>
      </c>
      <c r="F325" s="16" t="s">
        <v>20</v>
      </c>
      <c r="G325" s="149">
        <v>0</v>
      </c>
      <c r="H325" s="149">
        <v>0</v>
      </c>
      <c r="I325" s="150">
        <v>0</v>
      </c>
      <c r="K325" s="16" t="s">
        <v>20</v>
      </c>
      <c r="L325" s="2">
        <v>0</v>
      </c>
      <c r="M325" s="2">
        <v>0</v>
      </c>
      <c r="N325" s="7">
        <v>0</v>
      </c>
      <c r="P325" s="16" t="s">
        <v>20</v>
      </c>
      <c r="Q325" s="1">
        <v>0</v>
      </c>
      <c r="R325" s="1">
        <v>0</v>
      </c>
      <c r="S325" s="150">
        <v>0</v>
      </c>
      <c r="U325" s="16" t="s">
        <v>20</v>
      </c>
      <c r="V325" s="2">
        <v>0</v>
      </c>
      <c r="W325" s="2">
        <v>0</v>
      </c>
      <c r="X325" s="7">
        <v>0</v>
      </c>
      <c r="Y325" s="12">
        <v>0</v>
      </c>
      <c r="Z325" s="16" t="s">
        <v>20</v>
      </c>
      <c r="AA325" s="27">
        <v>0</v>
      </c>
      <c r="AB325" s="28">
        <v>0</v>
      </c>
      <c r="AC325" s="17">
        <v>0</v>
      </c>
    </row>
    <row r="326" spans="1:29" x14ac:dyDescent="0.35">
      <c r="B326" s="2"/>
      <c r="C326" s="15"/>
      <c r="D326" s="3"/>
      <c r="G326" s="1"/>
      <c r="H326" s="15"/>
      <c r="I326" s="12"/>
      <c r="L326" s="163"/>
      <c r="M326" s="164"/>
      <c r="N326" s="163"/>
      <c r="Q326" s="1"/>
      <c r="R326" s="15"/>
      <c r="S326" s="12"/>
      <c r="V326" s="163"/>
      <c r="W326" s="164"/>
      <c r="X326" s="163"/>
      <c r="Y326" s="12">
        <v>0</v>
      </c>
      <c r="AA326" s="1"/>
      <c r="AB326" s="15"/>
      <c r="AC326" s="2"/>
    </row>
    <row r="327" spans="1:29" x14ac:dyDescent="0.35">
      <c r="B327" s="2"/>
      <c r="C327" s="15"/>
      <c r="D327" s="3"/>
      <c r="G327" s="1"/>
      <c r="H327" s="15"/>
      <c r="I327" s="12"/>
      <c r="L327" s="2"/>
      <c r="M327" s="15"/>
      <c r="N327" s="2"/>
      <c r="Q327" s="1"/>
      <c r="R327" s="15"/>
      <c r="S327" s="12"/>
      <c r="V327" s="2"/>
      <c r="W327" s="15"/>
      <c r="X327" s="2"/>
      <c r="Y327" s="12">
        <v>0</v>
      </c>
      <c r="AC327" s="2"/>
    </row>
    <row r="328" spans="1:29" x14ac:dyDescent="0.35">
      <c r="B328" s="2"/>
      <c r="C328" s="15"/>
      <c r="D328" s="3"/>
      <c r="G328" s="1"/>
      <c r="H328" s="15"/>
      <c r="I328" s="12"/>
      <c r="L328" s="2"/>
      <c r="M328" s="15"/>
      <c r="N328" s="2"/>
      <c r="Q328" s="1"/>
      <c r="R328" s="15"/>
      <c r="S328" s="12"/>
      <c r="V328" s="2"/>
      <c r="W328" s="15"/>
      <c r="X328" s="2"/>
      <c r="Y328" s="12">
        <v>0</v>
      </c>
      <c r="AC328" s="2"/>
    </row>
    <row r="329" spans="1:29" x14ac:dyDescent="0.35">
      <c r="A329" t="s">
        <v>0</v>
      </c>
      <c r="B329" s="2">
        <v>0</v>
      </c>
      <c r="C329" s="2">
        <v>22303987</v>
      </c>
      <c r="D329" s="3">
        <v>22303987</v>
      </c>
      <c r="F329" t="s">
        <v>0</v>
      </c>
      <c r="G329" s="1">
        <v>0</v>
      </c>
      <c r="H329" s="1">
        <v>7056667</v>
      </c>
      <c r="I329" s="12">
        <v>7056667</v>
      </c>
      <c r="K329" t="s">
        <v>0</v>
      </c>
      <c r="L329" s="2">
        <v>0</v>
      </c>
      <c r="M329" s="2">
        <v>4889397</v>
      </c>
      <c r="N329" s="2">
        <v>4889397</v>
      </c>
      <c r="P329" t="s">
        <v>0</v>
      </c>
      <c r="Q329" s="1">
        <v>0</v>
      </c>
      <c r="R329" s="1">
        <v>11946064</v>
      </c>
      <c r="S329" s="12">
        <v>11946064</v>
      </c>
      <c r="U329" t="s">
        <v>0</v>
      </c>
      <c r="V329" s="2">
        <v>0</v>
      </c>
      <c r="W329" s="2">
        <v>5878737</v>
      </c>
      <c r="X329" s="2">
        <v>5878737</v>
      </c>
      <c r="Y329" s="12">
        <v>17824801</v>
      </c>
      <c r="Z329" t="s">
        <v>0</v>
      </c>
      <c r="AA329" s="1">
        <v>0</v>
      </c>
      <c r="AB329" s="1">
        <v>4479186</v>
      </c>
      <c r="AC329" s="2">
        <v>4479186</v>
      </c>
    </row>
    <row r="330" spans="1:29" x14ac:dyDescent="0.35">
      <c r="A330" t="s">
        <v>2</v>
      </c>
      <c r="B330" s="2">
        <v>0</v>
      </c>
      <c r="C330" s="2">
        <v>-12469794.805179611</v>
      </c>
      <c r="D330" s="3">
        <v>-12469794.805179611</v>
      </c>
      <c r="F330" t="s">
        <v>2</v>
      </c>
      <c r="G330" s="1">
        <v>0</v>
      </c>
      <c r="H330" s="1">
        <v>-2887142.99</v>
      </c>
      <c r="I330" s="12">
        <v>-2887142.99</v>
      </c>
      <c r="K330" t="s">
        <v>2</v>
      </c>
      <c r="L330" s="2">
        <v>0</v>
      </c>
      <c r="M330" s="2">
        <v>-3145564</v>
      </c>
      <c r="N330" s="2">
        <v>-3145564</v>
      </c>
      <c r="P330" t="s">
        <v>2</v>
      </c>
      <c r="Q330" s="1">
        <v>0</v>
      </c>
      <c r="R330" s="1">
        <v>-6032706.9900000002</v>
      </c>
      <c r="S330" s="12">
        <v>-6032706.9900000002</v>
      </c>
      <c r="U330" t="s">
        <v>2</v>
      </c>
      <c r="V330" s="2">
        <v>0</v>
      </c>
      <c r="W330" s="2">
        <v>-3112837.635518657</v>
      </c>
      <c r="X330" s="2">
        <v>-3112837.635518657</v>
      </c>
      <c r="Y330" s="12">
        <v>-9145544.6255186573</v>
      </c>
      <c r="Z330" t="s">
        <v>2</v>
      </c>
      <c r="AA330" s="1">
        <v>0</v>
      </c>
      <c r="AB330" s="1">
        <v>-3324250.1796609536</v>
      </c>
      <c r="AC330" s="2">
        <v>-3324250.1796609536</v>
      </c>
    </row>
    <row r="331" spans="1:29" x14ac:dyDescent="0.35">
      <c r="A331" s="19" t="s">
        <v>21</v>
      </c>
      <c r="B331" s="20">
        <v>0</v>
      </c>
      <c r="C331" s="20">
        <v>9834192.1948203892</v>
      </c>
      <c r="D331" s="20">
        <v>9834192.1948203892</v>
      </c>
      <c r="F331" s="19" t="s">
        <v>21</v>
      </c>
      <c r="G331" s="20">
        <v>0</v>
      </c>
      <c r="H331" s="20">
        <v>4169524.01</v>
      </c>
      <c r="I331" s="20">
        <v>4169524.01</v>
      </c>
      <c r="K331" s="19" t="s">
        <v>21</v>
      </c>
      <c r="L331" s="20">
        <v>0</v>
      </c>
      <c r="M331" s="20">
        <v>1743833</v>
      </c>
      <c r="N331" s="20">
        <v>1743833</v>
      </c>
      <c r="P331" s="19" t="s">
        <v>21</v>
      </c>
      <c r="Q331" s="20">
        <v>0</v>
      </c>
      <c r="R331" s="20">
        <v>5913357.0099999998</v>
      </c>
      <c r="S331" s="20">
        <v>5913357.0099999998</v>
      </c>
      <c r="U331" s="19" t="s">
        <v>21</v>
      </c>
      <c r="V331" s="20">
        <v>0</v>
      </c>
      <c r="W331" s="20">
        <v>2765899.364481343</v>
      </c>
      <c r="X331" s="20">
        <v>2765899.364481343</v>
      </c>
      <c r="Y331" s="12">
        <v>8679256.3744813427</v>
      </c>
      <c r="Z331" s="19" t="s">
        <v>21</v>
      </c>
      <c r="AA331" s="20">
        <v>0</v>
      </c>
      <c r="AB331" s="20">
        <v>1154935.8203390464</v>
      </c>
      <c r="AC331" s="20">
        <v>1154935.8203390464</v>
      </c>
    </row>
    <row r="332" spans="1:29" x14ac:dyDescent="0.35">
      <c r="B332" s="2"/>
      <c r="C332" s="15"/>
      <c r="D332" s="3"/>
      <c r="G332" s="2"/>
      <c r="H332" s="15"/>
      <c r="I332" s="12"/>
      <c r="L332" s="2"/>
      <c r="M332" s="15"/>
      <c r="N332" s="2"/>
      <c r="Q332" s="2"/>
      <c r="R332" s="15"/>
      <c r="S332" s="12"/>
      <c r="V332" s="2"/>
      <c r="W332" s="15"/>
      <c r="X332" s="2"/>
      <c r="Y332" s="12">
        <v>0</v>
      </c>
      <c r="AA332" s="2"/>
      <c r="AB332" s="15"/>
      <c r="AC332" s="2"/>
    </row>
    <row r="333" spans="1:29" x14ac:dyDescent="0.35">
      <c r="B333" s="2"/>
      <c r="C333" s="15"/>
      <c r="D333" s="3"/>
      <c r="G333" s="2"/>
      <c r="H333" s="15"/>
      <c r="I333" s="12"/>
      <c r="L333" s="2"/>
      <c r="M333" s="15"/>
      <c r="N333" s="2"/>
      <c r="Q333" s="2"/>
      <c r="R333" s="15"/>
      <c r="S333" s="12"/>
      <c r="V333" s="2"/>
      <c r="W333" s="15"/>
      <c r="X333" s="2"/>
      <c r="Y333" s="12">
        <v>0</v>
      </c>
      <c r="AA333" s="2"/>
      <c r="AB333" s="15"/>
      <c r="AC333" s="2"/>
    </row>
    <row r="334" spans="1:29" x14ac:dyDescent="0.35">
      <c r="A334" t="s">
        <v>24</v>
      </c>
      <c r="B334" s="2">
        <v>0</v>
      </c>
      <c r="C334" s="2">
        <v>0</v>
      </c>
      <c r="D334" s="3">
        <v>0</v>
      </c>
      <c r="F334" t="s">
        <v>24</v>
      </c>
      <c r="G334" s="1">
        <v>0</v>
      </c>
      <c r="H334" s="1">
        <v>0</v>
      </c>
      <c r="I334" s="12">
        <v>0</v>
      </c>
      <c r="K334" t="s">
        <v>24</v>
      </c>
      <c r="L334" s="2">
        <v>0</v>
      </c>
      <c r="M334" s="2">
        <v>0</v>
      </c>
      <c r="N334" s="2">
        <v>0</v>
      </c>
      <c r="P334" t="s">
        <v>24</v>
      </c>
      <c r="Q334" s="1">
        <v>0</v>
      </c>
      <c r="R334" s="1">
        <v>0</v>
      </c>
      <c r="S334" s="12">
        <v>0</v>
      </c>
      <c r="U334" t="s">
        <v>24</v>
      </c>
      <c r="V334" s="2">
        <v>0</v>
      </c>
      <c r="W334" s="2">
        <v>0</v>
      </c>
      <c r="X334" s="2">
        <v>0</v>
      </c>
      <c r="Y334" s="12">
        <v>0</v>
      </c>
      <c r="Z334" t="s">
        <v>24</v>
      </c>
      <c r="AA334" s="1">
        <v>0</v>
      </c>
      <c r="AB334" s="1">
        <v>0</v>
      </c>
      <c r="AC334" s="2">
        <v>0</v>
      </c>
    </row>
    <row r="335" spans="1:29" x14ac:dyDescent="0.35">
      <c r="A335" t="s">
        <v>25</v>
      </c>
      <c r="B335" s="2">
        <v>0</v>
      </c>
      <c r="C335" s="2">
        <v>0</v>
      </c>
      <c r="D335" s="3">
        <v>0</v>
      </c>
      <c r="F335" t="s">
        <v>25</v>
      </c>
      <c r="G335" s="1">
        <v>0</v>
      </c>
      <c r="H335" s="1">
        <v>0</v>
      </c>
      <c r="I335" s="12">
        <v>0</v>
      </c>
      <c r="K335" t="s">
        <v>25</v>
      </c>
      <c r="L335" s="2">
        <v>0</v>
      </c>
      <c r="M335" s="2">
        <v>0</v>
      </c>
      <c r="N335" s="2">
        <v>0</v>
      </c>
      <c r="P335" t="s">
        <v>25</v>
      </c>
      <c r="Q335" s="1">
        <v>0</v>
      </c>
      <c r="R335" s="1">
        <v>0</v>
      </c>
      <c r="S335" s="12">
        <v>0</v>
      </c>
      <c r="U335" t="s">
        <v>25</v>
      </c>
      <c r="V335" s="2">
        <v>0</v>
      </c>
      <c r="W335" s="2">
        <v>0</v>
      </c>
      <c r="X335" s="2">
        <v>0</v>
      </c>
      <c r="Y335" s="12">
        <v>0</v>
      </c>
      <c r="Z335" t="s">
        <v>25</v>
      </c>
      <c r="AA335" s="1">
        <v>0</v>
      </c>
      <c r="AB335" s="1">
        <v>0</v>
      </c>
      <c r="AC335" s="2">
        <v>0</v>
      </c>
    </row>
    <row r="336" spans="1:29" x14ac:dyDescent="0.35">
      <c r="A336" t="s">
        <v>26</v>
      </c>
      <c r="B336" s="2">
        <v>0</v>
      </c>
      <c r="C336" s="2">
        <v>0</v>
      </c>
      <c r="D336" s="3">
        <v>0</v>
      </c>
      <c r="F336" t="s">
        <v>26</v>
      </c>
      <c r="G336" s="1">
        <v>0</v>
      </c>
      <c r="H336" s="1">
        <v>0</v>
      </c>
      <c r="I336" s="12">
        <v>0</v>
      </c>
      <c r="K336" t="s">
        <v>26</v>
      </c>
      <c r="L336" s="2">
        <v>0</v>
      </c>
      <c r="M336" s="2">
        <v>0</v>
      </c>
      <c r="N336" s="2">
        <v>0</v>
      </c>
      <c r="P336" t="s">
        <v>26</v>
      </c>
      <c r="Q336" s="1">
        <v>0</v>
      </c>
      <c r="R336" s="1">
        <v>0</v>
      </c>
      <c r="S336" s="12">
        <v>0</v>
      </c>
      <c r="U336" t="s">
        <v>26</v>
      </c>
      <c r="V336" s="2">
        <v>0</v>
      </c>
      <c r="W336" s="2">
        <v>0</v>
      </c>
      <c r="X336" s="2">
        <v>0</v>
      </c>
      <c r="Y336" s="12">
        <v>0</v>
      </c>
      <c r="Z336" t="s">
        <v>26</v>
      </c>
      <c r="AA336" s="1">
        <v>0</v>
      </c>
      <c r="AB336" s="1">
        <v>0</v>
      </c>
      <c r="AC336" s="2">
        <v>0</v>
      </c>
    </row>
    <row r="337" spans="1:29" x14ac:dyDescent="0.35">
      <c r="A337" s="19" t="s">
        <v>105</v>
      </c>
      <c r="B337" s="20">
        <v>0</v>
      </c>
      <c r="C337" s="20">
        <v>0</v>
      </c>
      <c r="D337" s="20">
        <v>0</v>
      </c>
      <c r="F337" s="19" t="s">
        <v>105</v>
      </c>
      <c r="G337" s="20">
        <v>0</v>
      </c>
      <c r="H337" s="20">
        <v>0</v>
      </c>
      <c r="I337" s="20">
        <v>0</v>
      </c>
      <c r="K337" s="19" t="s">
        <v>105</v>
      </c>
      <c r="L337" s="20">
        <v>0</v>
      </c>
      <c r="M337" s="20">
        <v>0</v>
      </c>
      <c r="N337" s="20">
        <v>0</v>
      </c>
      <c r="P337" s="19" t="s">
        <v>105</v>
      </c>
      <c r="Q337" s="20">
        <v>0</v>
      </c>
      <c r="R337" s="20">
        <v>0</v>
      </c>
      <c r="S337" s="20">
        <v>0</v>
      </c>
      <c r="U337" s="19" t="s">
        <v>105</v>
      </c>
      <c r="V337" s="20">
        <v>0</v>
      </c>
      <c r="W337" s="20">
        <v>0</v>
      </c>
      <c r="X337" s="20">
        <v>0</v>
      </c>
      <c r="Y337" s="12">
        <v>0</v>
      </c>
      <c r="Z337" s="19" t="s">
        <v>159</v>
      </c>
      <c r="AA337" s="20">
        <v>0</v>
      </c>
      <c r="AB337" s="20">
        <v>0</v>
      </c>
      <c r="AC337" s="20">
        <v>0</v>
      </c>
    </row>
    <row r="338" spans="1:29" x14ac:dyDescent="0.35">
      <c r="B338" s="2"/>
      <c r="C338" s="15"/>
      <c r="D338" s="3"/>
      <c r="G338" s="2"/>
      <c r="H338" s="15"/>
      <c r="I338" s="12"/>
      <c r="L338" s="2"/>
      <c r="M338" s="15"/>
      <c r="N338" s="2"/>
      <c r="Q338" s="2"/>
      <c r="R338" s="15"/>
      <c r="S338" s="12"/>
      <c r="V338" s="2"/>
      <c r="W338" s="15"/>
      <c r="X338" s="2"/>
      <c r="Y338" s="12">
        <v>0</v>
      </c>
      <c r="AA338" s="2"/>
      <c r="AB338" s="15"/>
      <c r="AC338" s="2"/>
    </row>
    <row r="339" spans="1:29" x14ac:dyDescent="0.35">
      <c r="B339" s="2"/>
      <c r="C339" s="15"/>
      <c r="D339" s="3"/>
      <c r="G339" s="2"/>
      <c r="H339" s="15"/>
      <c r="I339" s="12"/>
      <c r="L339" s="2"/>
      <c r="M339" s="15"/>
      <c r="N339" s="2"/>
      <c r="Q339" s="2"/>
      <c r="R339" s="15"/>
      <c r="S339" s="12"/>
      <c r="V339" s="2"/>
      <c r="W339" s="15"/>
      <c r="X339" s="2"/>
      <c r="Y339" s="12">
        <v>0</v>
      </c>
      <c r="AA339" s="2"/>
      <c r="AB339" s="15"/>
      <c r="AC339" s="2"/>
    </row>
    <row r="340" spans="1:29" x14ac:dyDescent="0.35">
      <c r="A340" t="s">
        <v>27</v>
      </c>
      <c r="B340" s="2">
        <v>0</v>
      </c>
      <c r="C340" s="2">
        <v>0</v>
      </c>
      <c r="D340" s="3">
        <v>0</v>
      </c>
      <c r="F340" t="s">
        <v>27</v>
      </c>
      <c r="G340" s="1">
        <v>0</v>
      </c>
      <c r="H340" s="1">
        <v>0</v>
      </c>
      <c r="I340" s="12">
        <v>0</v>
      </c>
      <c r="K340" t="s">
        <v>27</v>
      </c>
      <c r="L340" s="2">
        <v>0</v>
      </c>
      <c r="M340" s="2">
        <v>0</v>
      </c>
      <c r="N340" s="2">
        <v>0</v>
      </c>
      <c r="P340" t="s">
        <v>27</v>
      </c>
      <c r="Q340" s="1">
        <v>0</v>
      </c>
      <c r="R340" s="1">
        <v>0</v>
      </c>
      <c r="S340" s="12">
        <v>0</v>
      </c>
      <c r="U340" t="s">
        <v>27</v>
      </c>
      <c r="V340" s="2">
        <v>0</v>
      </c>
      <c r="W340" s="2">
        <v>0</v>
      </c>
      <c r="X340" s="2">
        <v>0</v>
      </c>
      <c r="Y340" s="12">
        <v>0</v>
      </c>
      <c r="Z340" t="s">
        <v>27</v>
      </c>
      <c r="AA340" s="1">
        <v>0</v>
      </c>
      <c r="AB340" s="1">
        <v>0</v>
      </c>
      <c r="AC340" s="2">
        <v>0</v>
      </c>
    </row>
    <row r="341" spans="1:29" x14ac:dyDescent="0.35">
      <c r="A341" t="s">
        <v>28</v>
      </c>
      <c r="B341" s="2">
        <v>0</v>
      </c>
      <c r="C341" s="2">
        <v>0</v>
      </c>
      <c r="D341" s="3">
        <v>0</v>
      </c>
      <c r="F341" t="s">
        <v>28</v>
      </c>
      <c r="G341" s="1">
        <v>0</v>
      </c>
      <c r="H341" s="1">
        <v>0</v>
      </c>
      <c r="I341" s="12">
        <v>0</v>
      </c>
      <c r="K341" t="s">
        <v>28</v>
      </c>
      <c r="L341" s="2">
        <v>0</v>
      </c>
      <c r="M341" s="2">
        <v>0</v>
      </c>
      <c r="N341" s="2">
        <v>0</v>
      </c>
      <c r="P341" t="s">
        <v>28</v>
      </c>
      <c r="Q341" s="1">
        <v>0</v>
      </c>
      <c r="R341" s="1">
        <v>0</v>
      </c>
      <c r="S341" s="12">
        <v>0</v>
      </c>
      <c r="U341" t="s">
        <v>28</v>
      </c>
      <c r="V341" s="2">
        <v>0</v>
      </c>
      <c r="W341" s="2">
        <v>0</v>
      </c>
      <c r="X341" s="2">
        <v>0</v>
      </c>
      <c r="Y341" s="12">
        <v>0</v>
      </c>
      <c r="Z341" t="s">
        <v>28</v>
      </c>
      <c r="AA341" s="1">
        <v>0</v>
      </c>
      <c r="AB341" s="1">
        <v>0</v>
      </c>
      <c r="AC341" s="2">
        <v>0</v>
      </c>
    </row>
    <row r="342" spans="1:29" x14ac:dyDescent="0.35">
      <c r="A342" t="s">
        <v>29</v>
      </c>
      <c r="B342" s="2">
        <v>0</v>
      </c>
      <c r="C342" s="2">
        <v>0</v>
      </c>
      <c r="D342" s="3">
        <v>0</v>
      </c>
      <c r="F342" t="s">
        <v>29</v>
      </c>
      <c r="G342" s="1">
        <v>0</v>
      </c>
      <c r="H342" s="1">
        <v>0</v>
      </c>
      <c r="I342" s="12">
        <v>0</v>
      </c>
      <c r="K342" t="s">
        <v>29</v>
      </c>
      <c r="L342" s="2">
        <v>0</v>
      </c>
      <c r="M342" s="2">
        <v>0</v>
      </c>
      <c r="N342" s="2">
        <v>0</v>
      </c>
      <c r="P342" t="s">
        <v>29</v>
      </c>
      <c r="Q342" s="1">
        <v>0</v>
      </c>
      <c r="R342" s="1">
        <v>0</v>
      </c>
      <c r="S342" s="12">
        <v>0</v>
      </c>
      <c r="U342" t="s">
        <v>29</v>
      </c>
      <c r="V342" s="2">
        <v>0</v>
      </c>
      <c r="W342" s="2">
        <v>0</v>
      </c>
      <c r="X342" s="2">
        <v>0</v>
      </c>
      <c r="Y342" s="12">
        <v>0</v>
      </c>
      <c r="Z342" t="s">
        <v>29</v>
      </c>
      <c r="AA342" s="1">
        <v>0</v>
      </c>
      <c r="AB342" s="1">
        <v>0</v>
      </c>
      <c r="AC342" s="2">
        <v>0</v>
      </c>
    </row>
    <row r="343" spans="1:29" x14ac:dyDescent="0.35">
      <c r="A343" t="s">
        <v>30</v>
      </c>
      <c r="B343" s="2">
        <v>0</v>
      </c>
      <c r="C343" s="2">
        <v>0</v>
      </c>
      <c r="D343" s="3">
        <v>0</v>
      </c>
      <c r="F343" t="s">
        <v>30</v>
      </c>
      <c r="G343" s="1">
        <v>0</v>
      </c>
      <c r="H343" s="1">
        <v>0</v>
      </c>
      <c r="I343" s="12">
        <v>0</v>
      </c>
      <c r="K343" t="s">
        <v>30</v>
      </c>
      <c r="L343" s="2">
        <v>0</v>
      </c>
      <c r="M343" s="2">
        <v>0</v>
      </c>
      <c r="N343" s="2">
        <v>0</v>
      </c>
      <c r="P343" t="s">
        <v>30</v>
      </c>
      <c r="Q343" s="1">
        <v>0</v>
      </c>
      <c r="R343" s="1">
        <v>0</v>
      </c>
      <c r="S343" s="12">
        <v>0</v>
      </c>
      <c r="U343" t="s">
        <v>30</v>
      </c>
      <c r="V343" s="2">
        <v>0</v>
      </c>
      <c r="W343" s="2">
        <v>0</v>
      </c>
      <c r="X343" s="2">
        <v>0</v>
      </c>
      <c r="Y343" s="12">
        <v>0</v>
      </c>
      <c r="Z343" t="s">
        <v>30</v>
      </c>
      <c r="AA343" s="1">
        <v>0</v>
      </c>
      <c r="AB343" s="1">
        <v>0</v>
      </c>
      <c r="AC343" s="2">
        <v>0</v>
      </c>
    </row>
    <row r="344" spans="1:29" x14ac:dyDescent="0.35">
      <c r="A344" s="19" t="s">
        <v>93</v>
      </c>
      <c r="B344" s="20">
        <v>0</v>
      </c>
      <c r="C344" s="20">
        <v>0</v>
      </c>
      <c r="D344" s="20">
        <v>0</v>
      </c>
      <c r="F344" s="19" t="s">
        <v>93</v>
      </c>
      <c r="G344" s="20">
        <v>0</v>
      </c>
      <c r="H344" s="20">
        <v>0</v>
      </c>
      <c r="I344" s="20">
        <v>0</v>
      </c>
      <c r="K344" s="19" t="s">
        <v>93</v>
      </c>
      <c r="L344" s="20">
        <v>0</v>
      </c>
      <c r="M344" s="20">
        <v>0</v>
      </c>
      <c r="N344" s="20">
        <v>0</v>
      </c>
      <c r="P344" s="19" t="s">
        <v>93</v>
      </c>
      <c r="Q344" s="20">
        <v>0</v>
      </c>
      <c r="R344" s="20">
        <v>0</v>
      </c>
      <c r="S344" s="20">
        <v>0</v>
      </c>
      <c r="U344" s="19" t="s">
        <v>93</v>
      </c>
      <c r="V344" s="20">
        <v>0</v>
      </c>
      <c r="W344" s="20">
        <v>0</v>
      </c>
      <c r="X344" s="20">
        <v>0</v>
      </c>
      <c r="Y344" s="12">
        <v>0</v>
      </c>
      <c r="Z344" s="19" t="s">
        <v>93</v>
      </c>
      <c r="AA344" s="20">
        <v>0</v>
      </c>
      <c r="AB344" s="20">
        <v>0</v>
      </c>
      <c r="AC344" s="20">
        <v>0</v>
      </c>
    </row>
    <row r="345" spans="1:29" x14ac:dyDescent="0.35">
      <c r="B345" s="2"/>
      <c r="C345" s="15"/>
      <c r="D345" s="3"/>
      <c r="G345" s="2"/>
      <c r="H345" s="15"/>
      <c r="I345" s="12"/>
      <c r="L345" s="2"/>
      <c r="M345" s="15"/>
      <c r="N345" s="2"/>
      <c r="Q345" s="2"/>
      <c r="R345" s="15"/>
      <c r="S345" s="12"/>
      <c r="V345" s="2"/>
      <c r="W345" s="15"/>
      <c r="X345" s="2"/>
      <c r="Y345" s="12">
        <v>0</v>
      </c>
      <c r="AA345" s="2"/>
      <c r="AB345" s="15"/>
      <c r="AC345" s="2"/>
    </row>
    <row r="346" spans="1:29" x14ac:dyDescent="0.35">
      <c r="B346" s="2"/>
      <c r="C346" s="15"/>
      <c r="D346" s="3"/>
      <c r="G346" s="2"/>
      <c r="H346" s="15"/>
      <c r="I346" s="12"/>
      <c r="L346" s="2"/>
      <c r="M346" s="15"/>
      <c r="N346" s="2"/>
      <c r="Q346" s="2"/>
      <c r="R346" s="15"/>
      <c r="S346" s="12"/>
      <c r="V346" s="2"/>
      <c r="W346" s="15"/>
      <c r="X346" s="2"/>
      <c r="Y346" s="12">
        <v>0</v>
      </c>
      <c r="AA346" s="2"/>
      <c r="AB346" s="15"/>
      <c r="AC346" s="2"/>
    </row>
    <row r="347" spans="1:29" x14ac:dyDescent="0.35">
      <c r="A347" t="s">
        <v>92</v>
      </c>
      <c r="B347" s="2">
        <v>0</v>
      </c>
      <c r="C347" s="2">
        <v>0</v>
      </c>
      <c r="D347" s="3">
        <v>0</v>
      </c>
      <c r="F347" t="s">
        <v>92</v>
      </c>
      <c r="G347" s="1">
        <v>0</v>
      </c>
      <c r="H347" s="1">
        <v>0</v>
      </c>
      <c r="I347" s="12">
        <v>0</v>
      </c>
      <c r="K347" t="s">
        <v>92</v>
      </c>
      <c r="L347" s="2">
        <v>0</v>
      </c>
      <c r="M347" s="2">
        <v>0</v>
      </c>
      <c r="N347" s="2">
        <v>0</v>
      </c>
      <c r="P347" t="s">
        <v>92</v>
      </c>
      <c r="Q347" s="1">
        <v>0</v>
      </c>
      <c r="R347" s="1">
        <v>0</v>
      </c>
      <c r="S347" s="12">
        <v>0</v>
      </c>
      <c r="U347" t="s">
        <v>92</v>
      </c>
      <c r="V347" s="2">
        <v>0</v>
      </c>
      <c r="W347" s="2">
        <v>0</v>
      </c>
      <c r="X347" s="2">
        <v>0</v>
      </c>
      <c r="Y347" s="12">
        <v>0</v>
      </c>
      <c r="Z347" s="16" t="s">
        <v>92</v>
      </c>
      <c r="AA347" s="27">
        <v>0</v>
      </c>
      <c r="AB347" s="28">
        <v>0</v>
      </c>
      <c r="AC347" s="17">
        <v>0</v>
      </c>
    </row>
    <row r="348" spans="1:29" x14ac:dyDescent="0.35">
      <c r="B348" s="2"/>
      <c r="C348" s="15"/>
      <c r="D348" s="3"/>
      <c r="G348" s="2"/>
      <c r="H348" s="15"/>
      <c r="I348" s="12"/>
      <c r="L348" s="2"/>
      <c r="M348" s="15"/>
      <c r="N348" s="2"/>
      <c r="Q348" s="2"/>
      <c r="R348" s="15"/>
      <c r="S348" s="12"/>
      <c r="V348" s="2"/>
      <c r="W348" s="15"/>
      <c r="X348" s="2"/>
      <c r="Y348" s="12">
        <v>0</v>
      </c>
      <c r="AA348" s="2"/>
      <c r="AB348" s="15"/>
      <c r="AC348" s="2"/>
    </row>
    <row r="349" spans="1:29" x14ac:dyDescent="0.35">
      <c r="B349" s="2"/>
      <c r="C349" s="15"/>
      <c r="D349" s="3"/>
      <c r="G349" s="2"/>
      <c r="H349" s="15"/>
      <c r="I349" s="12"/>
      <c r="L349" s="2"/>
      <c r="M349" s="15"/>
      <c r="N349" s="2"/>
      <c r="Q349" s="2"/>
      <c r="R349" s="15"/>
      <c r="S349" s="12"/>
      <c r="V349" s="2"/>
      <c r="W349" s="15"/>
      <c r="X349" s="2"/>
      <c r="Y349" s="12">
        <v>0</v>
      </c>
      <c r="AC349" s="2"/>
    </row>
    <row r="350" spans="1:29" x14ac:dyDescent="0.35">
      <c r="B350" s="2"/>
      <c r="C350" s="15"/>
      <c r="D350" s="3"/>
      <c r="G350" s="2"/>
      <c r="H350" s="15"/>
      <c r="I350" s="12"/>
      <c r="L350" s="2"/>
      <c r="M350" s="15"/>
      <c r="N350" s="2"/>
      <c r="Q350" s="2"/>
      <c r="R350" s="15"/>
      <c r="S350" s="12"/>
      <c r="V350" s="2"/>
      <c r="W350" s="15"/>
      <c r="X350" s="2"/>
      <c r="Y350" s="12">
        <v>0</v>
      </c>
      <c r="AC350" s="2"/>
    </row>
    <row r="351" spans="1:29" x14ac:dyDescent="0.35">
      <c r="A351" t="s">
        <v>31</v>
      </c>
      <c r="B351" s="2">
        <v>0</v>
      </c>
      <c r="C351" s="2">
        <v>0</v>
      </c>
      <c r="D351" s="3">
        <v>0</v>
      </c>
      <c r="F351" t="s">
        <v>31</v>
      </c>
      <c r="G351" s="1">
        <v>0</v>
      </c>
      <c r="H351" s="1">
        <v>0</v>
      </c>
      <c r="I351" s="12">
        <v>0</v>
      </c>
      <c r="K351" t="s">
        <v>31</v>
      </c>
      <c r="L351" s="2">
        <v>0</v>
      </c>
      <c r="M351" s="2">
        <v>0</v>
      </c>
      <c r="N351" s="2">
        <v>0</v>
      </c>
      <c r="P351" t="s">
        <v>31</v>
      </c>
      <c r="Q351" s="1">
        <v>0</v>
      </c>
      <c r="R351" s="1">
        <v>0</v>
      </c>
      <c r="S351" s="12">
        <v>0</v>
      </c>
      <c r="U351" t="s">
        <v>31</v>
      </c>
      <c r="V351" s="2">
        <v>0</v>
      </c>
      <c r="W351" s="2">
        <v>0</v>
      </c>
      <c r="X351" s="2">
        <v>0</v>
      </c>
      <c r="Y351" s="12">
        <v>0</v>
      </c>
      <c r="Z351" t="s">
        <v>31</v>
      </c>
      <c r="AA351" s="1">
        <v>0</v>
      </c>
      <c r="AB351" s="1">
        <v>0</v>
      </c>
      <c r="AC351" s="2">
        <v>0</v>
      </c>
    </row>
    <row r="352" spans="1:29" x14ac:dyDescent="0.35">
      <c r="A352" t="s">
        <v>32</v>
      </c>
      <c r="B352" s="2">
        <v>0</v>
      </c>
      <c r="C352" s="2">
        <v>0</v>
      </c>
      <c r="D352" s="3">
        <v>0</v>
      </c>
      <c r="F352" t="s">
        <v>32</v>
      </c>
      <c r="G352" s="1">
        <v>0</v>
      </c>
      <c r="H352" s="1">
        <v>0</v>
      </c>
      <c r="I352" s="12">
        <v>0</v>
      </c>
      <c r="K352" t="s">
        <v>32</v>
      </c>
      <c r="L352" s="2">
        <v>0</v>
      </c>
      <c r="M352" s="2">
        <v>0</v>
      </c>
      <c r="N352" s="2">
        <v>0</v>
      </c>
      <c r="P352" t="s">
        <v>32</v>
      </c>
      <c r="Q352" s="1">
        <v>0</v>
      </c>
      <c r="R352" s="1">
        <v>0</v>
      </c>
      <c r="S352" s="12">
        <v>0</v>
      </c>
      <c r="U352" t="s">
        <v>32</v>
      </c>
      <c r="V352" s="2">
        <v>0</v>
      </c>
      <c r="W352" s="2">
        <v>0</v>
      </c>
      <c r="X352" s="2">
        <v>0</v>
      </c>
      <c r="Y352" s="12">
        <v>0</v>
      </c>
      <c r="Z352" t="s">
        <v>32</v>
      </c>
      <c r="AA352" s="1">
        <v>0</v>
      </c>
      <c r="AB352" s="1">
        <v>0</v>
      </c>
      <c r="AC352" s="2">
        <v>0</v>
      </c>
    </row>
    <row r="353" spans="1:29" x14ac:dyDescent="0.35">
      <c r="A353" s="19" t="s">
        <v>33</v>
      </c>
      <c r="B353" s="20">
        <v>0</v>
      </c>
      <c r="C353" s="20">
        <v>0</v>
      </c>
      <c r="D353" s="20">
        <v>0</v>
      </c>
      <c r="F353" s="19" t="s">
        <v>33</v>
      </c>
      <c r="G353" s="20">
        <v>0</v>
      </c>
      <c r="H353" s="20">
        <v>0</v>
      </c>
      <c r="I353" s="20">
        <v>0</v>
      </c>
      <c r="K353" s="19" t="s">
        <v>33</v>
      </c>
      <c r="L353" s="20">
        <v>0</v>
      </c>
      <c r="M353" s="20">
        <v>0</v>
      </c>
      <c r="N353" s="20">
        <v>0</v>
      </c>
      <c r="P353" s="19" t="s">
        <v>33</v>
      </c>
      <c r="Q353" s="20">
        <v>0</v>
      </c>
      <c r="R353" s="20">
        <v>0</v>
      </c>
      <c r="S353" s="20">
        <v>0</v>
      </c>
      <c r="U353" s="19" t="s">
        <v>33</v>
      </c>
      <c r="V353" s="20">
        <v>0</v>
      </c>
      <c r="W353" s="20">
        <v>0</v>
      </c>
      <c r="X353" s="20">
        <v>0</v>
      </c>
      <c r="Y353" s="12">
        <v>0</v>
      </c>
      <c r="Z353" s="25" t="s">
        <v>33</v>
      </c>
      <c r="AA353" s="20">
        <v>0</v>
      </c>
      <c r="AB353" s="20">
        <v>0</v>
      </c>
      <c r="AC353" s="20">
        <v>0</v>
      </c>
    </row>
    <row r="354" spans="1:29" x14ac:dyDescent="0.35">
      <c r="B354" s="2"/>
      <c r="C354" s="15"/>
      <c r="D354" s="3"/>
      <c r="G354" s="2"/>
      <c r="H354" s="15"/>
      <c r="I354" s="12"/>
      <c r="L354" s="2"/>
      <c r="M354" s="15"/>
      <c r="N354" s="2"/>
      <c r="Q354" s="2"/>
      <c r="R354" s="15"/>
      <c r="S354" s="12"/>
      <c r="V354" s="2"/>
      <c r="W354" s="15"/>
      <c r="X354" s="2"/>
      <c r="Y354" s="12">
        <v>0</v>
      </c>
      <c r="AA354" s="2"/>
      <c r="AB354" s="15"/>
      <c r="AC354" s="2"/>
    </row>
    <row r="355" spans="1:29" x14ac:dyDescent="0.35">
      <c r="B355" s="2"/>
      <c r="C355" s="15"/>
      <c r="D355" s="3"/>
      <c r="G355" s="2"/>
      <c r="H355" s="15"/>
      <c r="I355" s="12"/>
      <c r="L355" s="2"/>
      <c r="M355" s="15"/>
      <c r="N355" s="2"/>
      <c r="Q355" s="2"/>
      <c r="R355" s="15"/>
      <c r="S355" s="12"/>
      <c r="V355" s="2"/>
      <c r="W355" s="15"/>
      <c r="X355" s="2"/>
      <c r="Y355" s="12">
        <v>0</v>
      </c>
      <c r="AA355" s="2"/>
      <c r="AB355" s="15"/>
      <c r="AC355" s="2"/>
    </row>
    <row r="356" spans="1:29" x14ac:dyDescent="0.35">
      <c r="A356" t="s">
        <v>35</v>
      </c>
      <c r="B356" s="2">
        <v>0</v>
      </c>
      <c r="C356" s="2">
        <v>2936894.2112933332</v>
      </c>
      <c r="D356" s="3">
        <v>2936894.2112933332</v>
      </c>
      <c r="F356" t="s">
        <v>35</v>
      </c>
      <c r="G356" s="1">
        <v>0</v>
      </c>
      <c r="H356" s="1">
        <v>199173.54928000001</v>
      </c>
      <c r="I356" s="12">
        <v>199173.54928000001</v>
      </c>
      <c r="K356" t="s">
        <v>35</v>
      </c>
      <c r="L356" s="2">
        <v>0</v>
      </c>
      <c r="M356" s="2">
        <v>441478.32467250002</v>
      </c>
      <c r="N356" s="2">
        <v>441478.32467250002</v>
      </c>
      <c r="P356" t="s">
        <v>35</v>
      </c>
      <c r="Q356" s="1">
        <v>0</v>
      </c>
      <c r="R356" s="1">
        <v>640651.87395250006</v>
      </c>
      <c r="S356" s="12">
        <v>640651.87395250006</v>
      </c>
      <c r="U356" t="s">
        <v>35</v>
      </c>
      <c r="V356" s="2">
        <v>0</v>
      </c>
      <c r="W356" s="2">
        <v>541514.60448916652</v>
      </c>
      <c r="X356" s="2">
        <v>541514.60448916652</v>
      </c>
      <c r="Y356" s="12">
        <v>1182166.4784416666</v>
      </c>
      <c r="Z356" t="s">
        <v>35</v>
      </c>
      <c r="AA356" s="1">
        <v>0</v>
      </c>
      <c r="AB356" s="1">
        <v>1754727.7328516669</v>
      </c>
      <c r="AC356" s="2">
        <v>1754727.7328516669</v>
      </c>
    </row>
    <row r="357" spans="1:29" x14ac:dyDescent="0.35">
      <c r="A357" t="s">
        <v>36</v>
      </c>
      <c r="B357" s="2">
        <v>-37211449.859999999</v>
      </c>
      <c r="C357" s="2">
        <v>-6855500.1599999992</v>
      </c>
      <c r="D357" s="3">
        <v>-44066950.019999996</v>
      </c>
      <c r="F357" t="s">
        <v>36</v>
      </c>
      <c r="G357" s="1">
        <v>-12078075.07</v>
      </c>
      <c r="H357" s="1">
        <v>-2870581.0199999996</v>
      </c>
      <c r="I357" s="12">
        <v>-14948656.09</v>
      </c>
      <c r="K357" t="s">
        <v>36</v>
      </c>
      <c r="L357" s="2">
        <v>-10116391.609999999</v>
      </c>
      <c r="M357" s="2">
        <v>-1527937.38</v>
      </c>
      <c r="N357" s="2">
        <v>-11644328.989999998</v>
      </c>
      <c r="P357" t="s">
        <v>36</v>
      </c>
      <c r="Q357" s="1">
        <v>-22194466.68</v>
      </c>
      <c r="R357" s="1">
        <v>-4398518.3999999994</v>
      </c>
      <c r="S357" s="12">
        <v>-26592985.079999998</v>
      </c>
      <c r="U357" t="s">
        <v>36</v>
      </c>
      <c r="V357" s="2">
        <v>-8315387.7899999991</v>
      </c>
      <c r="W357" s="2">
        <v>-1188812.3500000006</v>
      </c>
      <c r="X357" s="2">
        <v>-9504200.1400000006</v>
      </c>
      <c r="Y357" s="12">
        <v>-36097185.219999999</v>
      </c>
      <c r="Z357" t="s">
        <v>36</v>
      </c>
      <c r="AA357" s="1">
        <v>-6701595.3900000006</v>
      </c>
      <c r="AB357" s="1">
        <v>-1268169.4099999992</v>
      </c>
      <c r="AC357" s="2">
        <v>-7969764.7999999998</v>
      </c>
    </row>
    <row r="358" spans="1:29" x14ac:dyDescent="0.35">
      <c r="A358" s="19" t="s">
        <v>37</v>
      </c>
      <c r="B358" s="20">
        <v>-37211449.859999999</v>
      </c>
      <c r="C358" s="20">
        <v>-3918605.948706666</v>
      </c>
      <c r="D358" s="20">
        <v>-41130055.808706664</v>
      </c>
      <c r="F358" s="19" t="s">
        <v>37</v>
      </c>
      <c r="G358" s="20">
        <v>-12078075.07</v>
      </c>
      <c r="H358" s="20">
        <v>-2671407.4707199996</v>
      </c>
      <c r="I358" s="20">
        <v>-14749482.540720001</v>
      </c>
      <c r="K358" s="19" t="s">
        <v>37</v>
      </c>
      <c r="L358" s="20">
        <v>-10116391.609999999</v>
      </c>
      <c r="M358" s="20">
        <v>-1086459.0553274998</v>
      </c>
      <c r="N358" s="20">
        <v>-11202850.665327499</v>
      </c>
      <c r="P358" s="19" t="s">
        <v>37</v>
      </c>
      <c r="Q358" s="20">
        <v>-22194466.68</v>
      </c>
      <c r="R358" s="20">
        <v>-3757866.5260474994</v>
      </c>
      <c r="S358" s="20">
        <v>-25952333.206047498</v>
      </c>
      <c r="U358" s="19" t="s">
        <v>37</v>
      </c>
      <c r="V358" s="20">
        <v>-8315387.7899999991</v>
      </c>
      <c r="W358" s="20">
        <v>-647297.74551083404</v>
      </c>
      <c r="X358" s="20">
        <v>-8962685.5355108324</v>
      </c>
      <c r="Y358" s="12">
        <v>-34915018.741558328</v>
      </c>
      <c r="Z358" s="25" t="s">
        <v>37</v>
      </c>
      <c r="AA358" s="20">
        <v>-6701595.3900000006</v>
      </c>
      <c r="AB358" s="20">
        <v>486558.32285166765</v>
      </c>
      <c r="AC358" s="20">
        <v>-6215037.0671483334</v>
      </c>
    </row>
    <row r="359" spans="1:29" x14ac:dyDescent="0.35">
      <c r="B359" s="2"/>
      <c r="C359" s="15"/>
      <c r="D359" s="3"/>
      <c r="G359" s="2"/>
      <c r="H359" s="15"/>
      <c r="I359" s="12"/>
      <c r="L359" s="2"/>
      <c r="M359" s="15"/>
      <c r="N359" s="2"/>
      <c r="Q359" s="2"/>
      <c r="R359" s="15"/>
      <c r="S359" s="12"/>
      <c r="V359" s="2"/>
      <c r="W359" s="15"/>
      <c r="X359" s="2"/>
      <c r="Y359" s="12">
        <v>0</v>
      </c>
      <c r="AA359" s="2"/>
      <c r="AB359" s="15"/>
      <c r="AC359" s="2"/>
    </row>
    <row r="360" spans="1:29" x14ac:dyDescent="0.35">
      <c r="B360" s="2"/>
      <c r="C360" s="15"/>
      <c r="D360" s="3"/>
      <c r="G360" s="2"/>
      <c r="H360" s="15"/>
      <c r="I360" s="12"/>
      <c r="L360" s="2"/>
      <c r="M360" s="15"/>
      <c r="N360" s="2"/>
      <c r="Q360" s="2"/>
      <c r="R360" s="15"/>
      <c r="S360" s="12"/>
      <c r="V360" s="2"/>
      <c r="W360" s="15"/>
      <c r="X360" s="2"/>
      <c r="Y360" s="12">
        <v>0</v>
      </c>
      <c r="AA360" s="2"/>
      <c r="AB360" s="15"/>
      <c r="AC360" s="2"/>
    </row>
    <row r="361" spans="1:29" x14ac:dyDescent="0.35">
      <c r="A361" t="s">
        <v>38</v>
      </c>
      <c r="B361" s="2">
        <v>0</v>
      </c>
      <c r="C361" s="2">
        <v>-706077.74320000014</v>
      </c>
      <c r="D361" s="3">
        <v>-706077.74320000014</v>
      </c>
      <c r="F361" t="s">
        <v>38</v>
      </c>
      <c r="G361" s="1">
        <v>0</v>
      </c>
      <c r="H361" s="1">
        <v>-52639.130400000002</v>
      </c>
      <c r="I361" s="12">
        <v>-52639.130400000002</v>
      </c>
      <c r="K361" t="s">
        <v>38</v>
      </c>
      <c r="L361" s="2">
        <v>0</v>
      </c>
      <c r="M361" s="2">
        <v>-70679.166999999987</v>
      </c>
      <c r="N361" s="2">
        <v>-70679.166999999987</v>
      </c>
      <c r="P361" t="s">
        <v>38</v>
      </c>
      <c r="Q361" s="1">
        <v>0</v>
      </c>
      <c r="R361" s="1">
        <v>-123318.2974</v>
      </c>
      <c r="S361" s="12">
        <v>-123318.2974</v>
      </c>
      <c r="U361" t="s">
        <v>38</v>
      </c>
      <c r="V361" s="2">
        <v>0</v>
      </c>
      <c r="W361" s="2">
        <v>-109695.30749999998</v>
      </c>
      <c r="X361" s="2">
        <v>-109695.30749999998</v>
      </c>
      <c r="Y361" s="12">
        <v>-233013.60489999998</v>
      </c>
      <c r="Z361" t="s">
        <v>38</v>
      </c>
      <c r="AA361" s="1">
        <v>0</v>
      </c>
      <c r="AB361" s="1">
        <v>-473064.13830000017</v>
      </c>
      <c r="AC361" s="2">
        <v>-473064.13830000017</v>
      </c>
    </row>
    <row r="362" spans="1:29" x14ac:dyDescent="0.35">
      <c r="A362" t="s">
        <v>81</v>
      </c>
      <c r="B362" s="2">
        <v>0</v>
      </c>
      <c r="C362" s="2">
        <v>-31972914.546296824</v>
      </c>
      <c r="D362" s="3">
        <v>-31972914.546296824</v>
      </c>
      <c r="F362" t="s">
        <v>81</v>
      </c>
      <c r="G362" s="1">
        <v>0</v>
      </c>
      <c r="H362" s="1">
        <v>-7370289.1600000001</v>
      </c>
      <c r="I362" s="12">
        <v>-7370289.1600000001</v>
      </c>
      <c r="K362" t="s">
        <v>81</v>
      </c>
      <c r="L362" s="2">
        <v>0</v>
      </c>
      <c r="M362" s="2">
        <v>-4838792.0500000007</v>
      </c>
      <c r="N362" s="2">
        <v>-4838792.0500000007</v>
      </c>
      <c r="P362" t="s">
        <v>81</v>
      </c>
      <c r="Q362" s="1">
        <v>0</v>
      </c>
      <c r="R362" s="1">
        <v>-12209081.210000001</v>
      </c>
      <c r="S362" s="12">
        <v>-12209081.210000001</v>
      </c>
      <c r="U362" t="s">
        <v>81</v>
      </c>
      <c r="V362" s="2">
        <v>0</v>
      </c>
      <c r="W362" s="2">
        <v>-10827783.391907435</v>
      </c>
      <c r="X362" s="2">
        <v>-10827783.391907435</v>
      </c>
      <c r="Y362" s="12">
        <v>-23036864.601907436</v>
      </c>
      <c r="Z362" t="s">
        <v>81</v>
      </c>
      <c r="AA362" s="1">
        <v>0</v>
      </c>
      <c r="AB362" s="1">
        <v>-8936049.944389388</v>
      </c>
      <c r="AC362" s="2">
        <v>-8936049.944389388</v>
      </c>
    </row>
    <row r="363" spans="1:29" x14ac:dyDescent="0.35">
      <c r="A363" t="s">
        <v>39</v>
      </c>
      <c r="B363" s="2">
        <v>0</v>
      </c>
      <c r="C363" s="2">
        <v>-13108505.546880377</v>
      </c>
      <c r="D363" s="3">
        <v>-13108505.546880377</v>
      </c>
      <c r="F363" t="s">
        <v>39</v>
      </c>
      <c r="G363" s="1">
        <v>0</v>
      </c>
      <c r="H363" s="1">
        <v>-1467226.978688</v>
      </c>
      <c r="I363" s="12">
        <v>-1467226.978688</v>
      </c>
      <c r="K363" t="s">
        <v>39</v>
      </c>
      <c r="L363" s="2">
        <v>0</v>
      </c>
      <c r="M363" s="2">
        <v>298322.56434133346</v>
      </c>
      <c r="N363" s="2">
        <v>298322.56434133346</v>
      </c>
      <c r="P363" t="s">
        <v>39</v>
      </c>
      <c r="Q363" s="1">
        <v>0</v>
      </c>
      <c r="R363" s="1">
        <v>-1168904.4143466665</v>
      </c>
      <c r="S363" s="12">
        <v>-1168904.4143466665</v>
      </c>
      <c r="U363" t="s">
        <v>39</v>
      </c>
      <c r="V363" s="2">
        <v>0</v>
      </c>
      <c r="W363" s="2">
        <v>-5896158.2654805575</v>
      </c>
      <c r="X363" s="2">
        <v>-5896158.2654805575</v>
      </c>
      <c r="Y363" s="12">
        <v>-7065062.6798272245</v>
      </c>
      <c r="Z363" t="s">
        <v>39</v>
      </c>
      <c r="AA363" s="1">
        <v>0</v>
      </c>
      <c r="AB363" s="1">
        <v>-6043442.867053153</v>
      </c>
      <c r="AC363" s="2">
        <v>-6043442.867053153</v>
      </c>
    </row>
    <row r="364" spans="1:29" x14ac:dyDescent="0.35">
      <c r="A364" t="s">
        <v>40</v>
      </c>
      <c r="B364" s="2">
        <v>0</v>
      </c>
      <c r="C364" s="2">
        <v>-3013868.0636266666</v>
      </c>
      <c r="D364" s="3">
        <v>-3013868.0636266666</v>
      </c>
      <c r="F364" t="s">
        <v>40</v>
      </c>
      <c r="G364" s="1">
        <v>0</v>
      </c>
      <c r="H364" s="1">
        <v>-436602.03139200003</v>
      </c>
      <c r="I364" s="12">
        <v>-436602.03139200003</v>
      </c>
      <c r="K364" t="s">
        <v>40</v>
      </c>
      <c r="L364" s="2">
        <v>0</v>
      </c>
      <c r="M364" s="2">
        <v>-493397.4666705</v>
      </c>
      <c r="N364" s="2">
        <v>-493397.4666705</v>
      </c>
      <c r="P364" t="s">
        <v>40</v>
      </c>
      <c r="Q364" s="1">
        <v>0</v>
      </c>
      <c r="R364" s="1">
        <v>-929999.49806250003</v>
      </c>
      <c r="S364" s="12">
        <v>-929999.49806250003</v>
      </c>
      <c r="U364" t="s">
        <v>40</v>
      </c>
      <c r="V364" s="2">
        <v>0</v>
      </c>
      <c r="W364" s="2">
        <v>-860542.13889583317</v>
      </c>
      <c r="X364" s="2">
        <v>-860542.13889583317</v>
      </c>
      <c r="Y364" s="12">
        <v>-1790541.6369583332</v>
      </c>
      <c r="Z364" t="s">
        <v>40</v>
      </c>
      <c r="AA364" s="1">
        <v>0</v>
      </c>
      <c r="AB364" s="1">
        <v>-1223326.4266683336</v>
      </c>
      <c r="AC364" s="2">
        <v>-1223326.4266683336</v>
      </c>
    </row>
    <row r="365" spans="1:29" x14ac:dyDescent="0.35">
      <c r="A365" t="s">
        <v>41</v>
      </c>
      <c r="B365" s="2">
        <v>0</v>
      </c>
      <c r="C365" s="2">
        <v>-50377</v>
      </c>
      <c r="D365" s="3">
        <v>-50377</v>
      </c>
      <c r="F365" t="s">
        <v>41</v>
      </c>
      <c r="G365" s="1">
        <v>0</v>
      </c>
      <c r="H365" s="1">
        <v>0</v>
      </c>
      <c r="I365" s="12">
        <v>0</v>
      </c>
      <c r="K365" t="s">
        <v>41</v>
      </c>
      <c r="L365" s="2">
        <v>0</v>
      </c>
      <c r="M365" s="2">
        <v>-29949</v>
      </c>
      <c r="N365" s="2">
        <v>-29949</v>
      </c>
      <c r="P365" t="s">
        <v>41</v>
      </c>
      <c r="Q365" s="1">
        <v>0</v>
      </c>
      <c r="R365" s="1">
        <v>-29949</v>
      </c>
      <c r="S365" s="12">
        <v>-29949</v>
      </c>
      <c r="U365" t="s">
        <v>41</v>
      </c>
      <c r="V365" s="2">
        <v>0</v>
      </c>
      <c r="W365" s="2">
        <v>-14735</v>
      </c>
      <c r="X365" s="2">
        <v>-14735</v>
      </c>
      <c r="Y365" s="12">
        <v>-44684</v>
      </c>
      <c r="Z365" t="s">
        <v>41</v>
      </c>
      <c r="AA365" s="1">
        <v>0</v>
      </c>
      <c r="AB365" s="1">
        <v>-5693</v>
      </c>
      <c r="AC365" s="2">
        <v>-5693</v>
      </c>
    </row>
    <row r="366" spans="1:29" x14ac:dyDescent="0.35">
      <c r="A366" t="s">
        <v>42</v>
      </c>
      <c r="B366" s="2">
        <v>0</v>
      </c>
      <c r="C366" s="2">
        <v>-156277</v>
      </c>
      <c r="D366" s="3">
        <v>-156277</v>
      </c>
      <c r="F366" t="s">
        <v>42</v>
      </c>
      <c r="G366" s="1">
        <v>0</v>
      </c>
      <c r="H366" s="1">
        <v>0</v>
      </c>
      <c r="I366" s="12">
        <v>0</v>
      </c>
      <c r="K366" t="s">
        <v>42</v>
      </c>
      <c r="L366" s="2">
        <v>0</v>
      </c>
      <c r="M366" s="2">
        <v>0</v>
      </c>
      <c r="N366" s="2">
        <v>0</v>
      </c>
      <c r="P366" t="s">
        <v>42</v>
      </c>
      <c r="Q366" s="1">
        <v>0</v>
      </c>
      <c r="R366" s="1">
        <v>0</v>
      </c>
      <c r="S366" s="12">
        <v>0</v>
      </c>
      <c r="U366" t="s">
        <v>42</v>
      </c>
      <c r="V366" s="2">
        <v>0</v>
      </c>
      <c r="W366" s="2">
        <v>0</v>
      </c>
      <c r="X366" s="2">
        <v>0</v>
      </c>
      <c r="Y366" s="12">
        <v>0</v>
      </c>
      <c r="Z366" t="s">
        <v>42</v>
      </c>
      <c r="AA366" s="1">
        <v>0</v>
      </c>
      <c r="AB366" s="1">
        <v>-156277</v>
      </c>
      <c r="AC366" s="2">
        <v>-156277</v>
      </c>
    </row>
    <row r="367" spans="1:29" x14ac:dyDescent="0.35">
      <c r="A367" t="s">
        <v>4</v>
      </c>
      <c r="B367" s="2">
        <v>0</v>
      </c>
      <c r="C367" s="2">
        <v>3107944.1881260145</v>
      </c>
      <c r="D367" s="3">
        <v>3107944.1881260145</v>
      </c>
      <c r="F367" t="s">
        <v>4</v>
      </c>
      <c r="G367" s="1">
        <v>0</v>
      </c>
      <c r="H367" s="1">
        <v>-4453716.4125919994</v>
      </c>
      <c r="I367" s="12">
        <v>-4453716.4125919994</v>
      </c>
      <c r="K367" t="s">
        <v>4</v>
      </c>
      <c r="L367" s="2">
        <v>0</v>
      </c>
      <c r="M367" s="2">
        <v>-511890.16886716709</v>
      </c>
      <c r="N367" s="2">
        <v>-511890.16886716709</v>
      </c>
      <c r="P367" t="s">
        <v>4</v>
      </c>
      <c r="Q367" s="1">
        <v>0</v>
      </c>
      <c r="R367" s="1">
        <v>-4965606.5814591665</v>
      </c>
      <c r="S367" s="12">
        <v>-4965606.5814591665</v>
      </c>
      <c r="U367" t="s">
        <v>4</v>
      </c>
      <c r="V367" s="2">
        <v>0</v>
      </c>
      <c r="W367" s="2">
        <v>5277676.194345599</v>
      </c>
      <c r="X367" s="2">
        <v>5277676.194345599</v>
      </c>
      <c r="Y367" s="12">
        <v>312069.61288643256</v>
      </c>
      <c r="Z367" t="s">
        <v>4</v>
      </c>
      <c r="AA367" s="1">
        <v>0</v>
      </c>
      <c r="AB367" s="1">
        <v>2795874.575239582</v>
      </c>
      <c r="AC367" s="2">
        <v>2795874.575239582</v>
      </c>
    </row>
    <row r="368" spans="1:29" x14ac:dyDescent="0.35">
      <c r="A368" t="s">
        <v>5</v>
      </c>
      <c r="B368" s="2">
        <v>0</v>
      </c>
      <c r="C368" s="2">
        <v>-4371011.2254800014</v>
      </c>
      <c r="D368" s="3">
        <v>-4371011.2254800014</v>
      </c>
      <c r="F368" t="s">
        <v>5</v>
      </c>
      <c r="G368" s="1">
        <v>0</v>
      </c>
      <c r="H368" s="1">
        <v>0</v>
      </c>
      <c r="I368" s="12">
        <v>0</v>
      </c>
      <c r="K368" t="s">
        <v>5</v>
      </c>
      <c r="L368" s="2">
        <v>0</v>
      </c>
      <c r="M368" s="2">
        <v>0</v>
      </c>
      <c r="N368" s="2">
        <v>0</v>
      </c>
      <c r="P368" t="s">
        <v>5</v>
      </c>
      <c r="Q368" s="1">
        <v>0</v>
      </c>
      <c r="R368" s="1">
        <v>0</v>
      </c>
      <c r="S368" s="12">
        <v>0</v>
      </c>
      <c r="U368" t="s">
        <v>5</v>
      </c>
      <c r="V368" s="2">
        <v>0</v>
      </c>
      <c r="W368" s="2">
        <v>-3212626.8034420181</v>
      </c>
      <c r="X368" s="2">
        <v>-3212626.8034420181</v>
      </c>
      <c r="Y368" s="12">
        <v>-3212626.8034420181</v>
      </c>
      <c r="Z368" t="s">
        <v>5</v>
      </c>
      <c r="AA368" s="1">
        <v>0</v>
      </c>
      <c r="AB368" s="1">
        <v>-1158384.4220379833</v>
      </c>
      <c r="AC368" s="2">
        <v>-1158384.4220379833</v>
      </c>
    </row>
    <row r="369" spans="1:29" x14ac:dyDescent="0.35">
      <c r="A369" t="s">
        <v>189</v>
      </c>
      <c r="B369" s="2">
        <v>0</v>
      </c>
      <c r="C369" s="2">
        <v>1399476.8985000001</v>
      </c>
      <c r="D369" s="3">
        <v>1399476.8985000001</v>
      </c>
      <c r="F369" t="s">
        <v>189</v>
      </c>
      <c r="G369" s="1">
        <v>0</v>
      </c>
      <c r="H369" s="1">
        <v>-277956.46889599995</v>
      </c>
      <c r="I369" s="12">
        <v>-277956.46889599995</v>
      </c>
      <c r="K369" t="s">
        <v>189</v>
      </c>
      <c r="L369" s="2">
        <v>0</v>
      </c>
      <c r="M369" s="2">
        <v>604498.11205349991</v>
      </c>
      <c r="N369" s="2">
        <v>604498.11205349991</v>
      </c>
      <c r="P369" t="s">
        <v>189</v>
      </c>
      <c r="Q369" s="1">
        <v>0</v>
      </c>
      <c r="R369" s="1">
        <v>326541.64315749996</v>
      </c>
      <c r="S369" s="12">
        <v>326541.64315749996</v>
      </c>
      <c r="U369" t="s">
        <v>189</v>
      </c>
      <c r="V369" s="2">
        <v>0</v>
      </c>
      <c r="W369" s="2">
        <v>-1517210.9546758332</v>
      </c>
      <c r="X369" s="2">
        <v>-1517210.9546758332</v>
      </c>
      <c r="Y369" s="12">
        <v>-1190669.3115183334</v>
      </c>
      <c r="Z369" t="s">
        <v>189</v>
      </c>
      <c r="AA369" s="1">
        <v>0</v>
      </c>
      <c r="AB369" s="1">
        <v>2590146.2100183335</v>
      </c>
      <c r="AC369" s="2">
        <v>2590146.2100183335</v>
      </c>
    </row>
    <row r="370" spans="1:29" x14ac:dyDescent="0.35">
      <c r="A370" s="19" t="s">
        <v>11</v>
      </c>
      <c r="B370" s="20">
        <v>0</v>
      </c>
      <c r="C370" s="20">
        <v>-48871610.038857855</v>
      </c>
      <c r="D370" s="20">
        <v>-48871610.038857855</v>
      </c>
      <c r="F370" s="19" t="s">
        <v>11</v>
      </c>
      <c r="G370" s="20">
        <v>0</v>
      </c>
      <c r="H370" s="20">
        <v>-14058430.181968</v>
      </c>
      <c r="I370" s="20">
        <v>-14058430.181968</v>
      </c>
      <c r="K370" s="19" t="s">
        <v>11</v>
      </c>
      <c r="L370" s="20">
        <v>0</v>
      </c>
      <c r="M370" s="20">
        <v>-5041887.1761428351</v>
      </c>
      <c r="N370" s="20">
        <v>-5041887.1761428351</v>
      </c>
      <c r="P370" s="19" t="s">
        <v>11</v>
      </c>
      <c r="Q370" s="20">
        <v>0</v>
      </c>
      <c r="R370" s="20">
        <v>-19100317.358110834</v>
      </c>
      <c r="S370" s="20">
        <v>-19100317.358110834</v>
      </c>
      <c r="U370" s="19" t="s">
        <v>11</v>
      </c>
      <c r="V370" s="20">
        <v>0</v>
      </c>
      <c r="W370" s="20">
        <v>-17161075.667556077</v>
      </c>
      <c r="X370" s="20">
        <v>-17161075.667556077</v>
      </c>
      <c r="Y370" s="12">
        <v>-36261393.025666907</v>
      </c>
      <c r="Z370" s="19" t="s">
        <v>11</v>
      </c>
      <c r="AA370" s="20">
        <v>0</v>
      </c>
      <c r="AB370" s="20">
        <v>-12610217.01319094</v>
      </c>
      <c r="AC370" s="20">
        <v>-12610217.01319094</v>
      </c>
    </row>
    <row r="371" spans="1:29" x14ac:dyDescent="0.35">
      <c r="B371" s="2"/>
      <c r="C371" s="15"/>
      <c r="D371" s="3"/>
      <c r="G371" s="2"/>
      <c r="H371" s="15"/>
      <c r="I371" s="12"/>
      <c r="L371" s="2"/>
      <c r="M371" s="15"/>
      <c r="N371" s="2"/>
      <c r="Q371" s="2"/>
      <c r="R371" s="15"/>
      <c r="S371" s="12"/>
      <c r="V371" s="2"/>
      <c r="W371" s="15"/>
      <c r="X371" s="2"/>
      <c r="Y371" s="12">
        <v>0</v>
      </c>
      <c r="AA371" s="2"/>
      <c r="AB371" s="15"/>
      <c r="AC371" s="2"/>
    </row>
    <row r="372" spans="1:29" x14ac:dyDescent="0.35">
      <c r="B372" s="2"/>
      <c r="C372" s="15"/>
      <c r="D372" s="3"/>
      <c r="G372" s="2"/>
      <c r="H372" s="15"/>
      <c r="I372" s="12"/>
      <c r="L372" s="2"/>
      <c r="M372" s="15"/>
      <c r="N372" s="2"/>
      <c r="Q372" s="2"/>
      <c r="R372" s="15"/>
      <c r="S372" s="12"/>
      <c r="V372" s="2"/>
      <c r="W372" s="15"/>
      <c r="X372" s="2"/>
      <c r="Y372" s="12">
        <v>0</v>
      </c>
      <c r="AA372" s="2"/>
      <c r="AB372" s="15"/>
      <c r="AC372" s="2"/>
    </row>
    <row r="373" spans="1:29" x14ac:dyDescent="0.35">
      <c r="A373" s="11" t="s">
        <v>43</v>
      </c>
      <c r="B373" s="4">
        <v>-16758973.620000008</v>
      </c>
      <c r="C373" s="4">
        <v>3030714.2364767939</v>
      </c>
      <c r="D373" s="4">
        <v>-13728259.383523215</v>
      </c>
      <c r="F373" s="11" t="s">
        <v>43</v>
      </c>
      <c r="G373" s="4">
        <v>-7345257.7100000195</v>
      </c>
      <c r="H373" s="4">
        <v>7107163.385967996</v>
      </c>
      <c r="I373" s="4">
        <v>-238094.32403202355</v>
      </c>
      <c r="K373" s="11" t="s">
        <v>43</v>
      </c>
      <c r="L373" s="4">
        <v>-2877250.9199999906</v>
      </c>
      <c r="M373" s="4">
        <v>2177645.448442</v>
      </c>
      <c r="N373" s="4">
        <v>-699605.47155799065</v>
      </c>
      <c r="P373" s="11" t="s">
        <v>43</v>
      </c>
      <c r="Q373" s="4">
        <v>-10222508.630000006</v>
      </c>
      <c r="R373" s="4">
        <v>9284808.8344100006</v>
      </c>
      <c r="S373" s="4">
        <v>-937699.79559000582</v>
      </c>
      <c r="U373" s="11" t="s">
        <v>43</v>
      </c>
      <c r="V373" s="4">
        <v>-4215883.8700000066</v>
      </c>
      <c r="W373" s="4">
        <v>-3637454.5640739053</v>
      </c>
      <c r="X373" s="4">
        <v>-7853338.434073912</v>
      </c>
      <c r="Y373" s="12">
        <v>-8791038.2296639178</v>
      </c>
      <c r="Z373" s="11" t="s">
        <v>43</v>
      </c>
      <c r="AA373" s="4">
        <v>-2320581.1199999973</v>
      </c>
      <c r="AB373" s="4">
        <v>-2616640.0338593032</v>
      </c>
      <c r="AC373" s="4">
        <v>-4937221.1538593005</v>
      </c>
    </row>
    <row r="374" spans="1:29" x14ac:dyDescent="0.35">
      <c r="A374" t="s">
        <v>6</v>
      </c>
      <c r="B374" s="2">
        <v>0</v>
      </c>
      <c r="C374" s="2">
        <v>-6691862.3499999996</v>
      </c>
      <c r="D374" s="2">
        <v>-6691862.3499999996</v>
      </c>
      <c r="F374" t="s">
        <v>6</v>
      </c>
      <c r="G374" s="1">
        <v>0</v>
      </c>
      <c r="H374" s="1">
        <v>-3637418.76</v>
      </c>
      <c r="I374" s="2">
        <v>-3637418.76</v>
      </c>
      <c r="K374" t="s">
        <v>6</v>
      </c>
      <c r="L374" s="2">
        <v>0</v>
      </c>
      <c r="M374" s="2">
        <v>-886615.40000000037</v>
      </c>
      <c r="N374" s="2">
        <v>-886615.40000000037</v>
      </c>
      <c r="P374" t="s">
        <v>6</v>
      </c>
      <c r="Q374" s="1">
        <v>0</v>
      </c>
      <c r="R374" s="1">
        <v>-4524034.16</v>
      </c>
      <c r="S374" s="2">
        <v>-4524034.16</v>
      </c>
      <c r="U374" t="s">
        <v>6</v>
      </c>
      <c r="V374" s="2">
        <v>0</v>
      </c>
      <c r="W374" s="2">
        <v>-614176.84999999963</v>
      </c>
      <c r="X374" s="2">
        <v>-614176.84999999963</v>
      </c>
      <c r="Y374" s="12">
        <v>-5138211.01</v>
      </c>
      <c r="Z374" t="s">
        <v>6</v>
      </c>
      <c r="AA374" s="1">
        <v>0</v>
      </c>
      <c r="AB374" s="1">
        <v>-1553651.3399999999</v>
      </c>
      <c r="AC374" s="2">
        <v>-1553651.3399999999</v>
      </c>
    </row>
    <row r="375" spans="1:29" x14ac:dyDescent="0.35">
      <c r="A375" s="11" t="s">
        <v>7</v>
      </c>
      <c r="B375" s="4">
        <v>-16758973.620000008</v>
      </c>
      <c r="C375" s="4">
        <v>-3661148.1135232057</v>
      </c>
      <c r="D375" s="4">
        <v>-20420121.733523212</v>
      </c>
      <c r="F375" s="11" t="s">
        <v>7</v>
      </c>
      <c r="G375" s="4">
        <v>-7345257.7100000195</v>
      </c>
      <c r="H375" s="4">
        <v>3469744.6259679962</v>
      </c>
      <c r="I375" s="4">
        <v>-3875513.0840320233</v>
      </c>
      <c r="K375" s="11" t="s">
        <v>7</v>
      </c>
      <c r="L375" s="4">
        <v>-2877250.9199999906</v>
      </c>
      <c r="M375" s="4">
        <v>1291030.0484419996</v>
      </c>
      <c r="N375" s="4">
        <v>-1586220.871557991</v>
      </c>
      <c r="P375" s="11" t="s">
        <v>7</v>
      </c>
      <c r="Q375" s="4">
        <v>-10222508.630000006</v>
      </c>
      <c r="R375" s="4">
        <v>4760774.6744100004</v>
      </c>
      <c r="S375" s="4">
        <v>-5461733.955590006</v>
      </c>
      <c r="U375" s="11" t="s">
        <v>7</v>
      </c>
      <c r="V375" s="4">
        <v>-4215883.8700000066</v>
      </c>
      <c r="W375" s="4">
        <v>-4251631.414073905</v>
      </c>
      <c r="X375" s="4">
        <v>-8467515.2840739116</v>
      </c>
      <c r="Y375" s="12">
        <v>-13929249.239663918</v>
      </c>
      <c r="Z375" s="11" t="s">
        <v>7</v>
      </c>
      <c r="AA375" s="144">
        <v>-2320581.1199999973</v>
      </c>
      <c r="AB375" s="144">
        <v>-4170291.3738593031</v>
      </c>
      <c r="AC375" s="4">
        <v>-6490872.4938593004</v>
      </c>
    </row>
    <row r="376" spans="1:29" x14ac:dyDescent="0.35">
      <c r="A376" t="s">
        <v>8</v>
      </c>
      <c r="B376" s="2">
        <v>0</v>
      </c>
      <c r="C376" s="2">
        <v>6033820.7187386192</v>
      </c>
      <c r="D376" s="2">
        <v>6033820.7187386192</v>
      </c>
      <c r="F376" t="s">
        <v>8</v>
      </c>
      <c r="G376" s="1">
        <v>0</v>
      </c>
      <c r="H376" s="1">
        <v>1162727.7338588103</v>
      </c>
      <c r="I376" s="2">
        <v>1162727.7338588103</v>
      </c>
      <c r="K376" t="s">
        <v>8</v>
      </c>
      <c r="L376" s="2">
        <v>0</v>
      </c>
      <c r="M376" s="2">
        <v>445177.64192021429</v>
      </c>
      <c r="N376" s="2">
        <v>445177.64192021429</v>
      </c>
      <c r="P376" t="s">
        <v>8</v>
      </c>
      <c r="Q376" s="1">
        <v>0</v>
      </c>
      <c r="R376" s="1">
        <v>1607905.3757790246</v>
      </c>
      <c r="S376" s="2">
        <v>1607905.3757790246</v>
      </c>
      <c r="U376" t="s">
        <v>8</v>
      </c>
      <c r="V376" s="2">
        <v>0</v>
      </c>
      <c r="W376" s="2">
        <v>3607990.3757863948</v>
      </c>
      <c r="X376" s="2">
        <v>3607990.3757863948</v>
      </c>
      <c r="Y376" s="12">
        <v>5215895.7515654191</v>
      </c>
      <c r="Z376" t="s">
        <v>8</v>
      </c>
      <c r="AA376" s="1">
        <v>0</v>
      </c>
      <c r="AB376" s="1">
        <v>817924.96717319987</v>
      </c>
      <c r="AC376" s="2">
        <v>817924.96717319987</v>
      </c>
    </row>
    <row r="377" spans="1:29" x14ac:dyDescent="0.35">
      <c r="A377" s="11" t="s">
        <v>168</v>
      </c>
      <c r="B377" s="4">
        <v>-16758973.620000008</v>
      </c>
      <c r="C377" s="4">
        <v>2372672.6052154135</v>
      </c>
      <c r="D377" s="4">
        <v>-14386301.014784595</v>
      </c>
      <c r="F377" s="11" t="s">
        <v>168</v>
      </c>
      <c r="G377" s="4">
        <v>-7345257.7100000195</v>
      </c>
      <c r="H377" s="4">
        <v>4632472.3598268069</v>
      </c>
      <c r="I377" s="4">
        <v>-2712785.3501732126</v>
      </c>
      <c r="K377" s="11" t="s">
        <v>168</v>
      </c>
      <c r="L377" s="4">
        <v>-2877250.9199999906</v>
      </c>
      <c r="M377" s="4">
        <v>1736207.6903622139</v>
      </c>
      <c r="N377" s="4">
        <v>-1141043.2296377767</v>
      </c>
      <c r="P377" s="11" t="s">
        <v>168</v>
      </c>
      <c r="Q377" s="4">
        <v>-10222508.630000006</v>
      </c>
      <c r="R377" s="4">
        <v>6368680.0501890248</v>
      </c>
      <c r="S377" s="4">
        <v>-3853828.5798109816</v>
      </c>
      <c r="U377" s="11" t="s">
        <v>168</v>
      </c>
      <c r="V377" s="4">
        <v>-4215883.8700000066</v>
      </c>
      <c r="W377" s="4">
        <v>-643641.03828751016</v>
      </c>
      <c r="X377" s="4">
        <v>-4859524.9082875168</v>
      </c>
      <c r="Y377" s="12">
        <v>-8713353.4880984984</v>
      </c>
      <c r="Z377" s="11" t="s">
        <v>9</v>
      </c>
      <c r="AA377" s="144">
        <v>-2320581.1199999973</v>
      </c>
      <c r="AB377" s="144">
        <v>-3352366.406686103</v>
      </c>
      <c r="AC377" s="4">
        <v>-5672947.5266861003</v>
      </c>
    </row>
    <row r="378" spans="1:29" x14ac:dyDescent="0.35">
      <c r="B378" s="3"/>
      <c r="C378" s="3"/>
      <c r="L378" s="2">
        <v>3.7252902984619141E-9</v>
      </c>
      <c r="M378" s="2">
        <v>3.9581209421157837E-9</v>
      </c>
      <c r="N378" s="2">
        <v>7.6834112405776978E-9</v>
      </c>
      <c r="Q378" s="3">
        <v>0</v>
      </c>
      <c r="R378" s="3">
        <v>0</v>
      </c>
      <c r="AA378" s="12">
        <v>0</v>
      </c>
      <c r="AB378" s="12">
        <v>0</v>
      </c>
      <c r="AC378" s="12">
        <v>0</v>
      </c>
    </row>
    <row r="379" spans="1:29" x14ac:dyDescent="0.35">
      <c r="B379" s="3"/>
      <c r="C379" s="3"/>
      <c r="L379" s="2"/>
      <c r="M379" s="2"/>
      <c r="N379" s="2"/>
      <c r="Q379" s="3"/>
      <c r="R379" s="3"/>
      <c r="AA379" s="12"/>
      <c r="AB379" s="12"/>
      <c r="AC379" s="12"/>
    </row>
    <row r="380" spans="1:29" x14ac:dyDescent="0.35">
      <c r="B380" s="2">
        <v>0</v>
      </c>
      <c r="C380" s="2">
        <v>-3.7252902984619141E-9</v>
      </c>
    </row>
    <row r="381" spans="1:29" ht="18.5" x14ac:dyDescent="0.35">
      <c r="A381" s="267" t="s">
        <v>213</v>
      </c>
      <c r="B381" s="267"/>
      <c r="C381" s="267"/>
      <c r="D381" s="267"/>
      <c r="F381" s="267" t="s">
        <v>200</v>
      </c>
      <c r="G381" s="267"/>
      <c r="H381" s="267"/>
      <c r="I381" s="267"/>
      <c r="K381" s="267" t="s">
        <v>204</v>
      </c>
      <c r="L381" s="267"/>
      <c r="M381" s="267"/>
      <c r="N381" s="267"/>
      <c r="P381" s="267" t="s">
        <v>206</v>
      </c>
      <c r="Q381" s="267"/>
      <c r="R381" s="267"/>
      <c r="S381" s="267"/>
      <c r="U381" s="267" t="s">
        <v>210</v>
      </c>
      <c r="V381" s="267"/>
      <c r="W381" s="267"/>
      <c r="X381" s="267"/>
      <c r="Z381" s="142" t="s">
        <v>216</v>
      </c>
      <c r="AA381" s="142"/>
      <c r="AB381" s="142"/>
      <c r="AC381" s="142"/>
    </row>
    <row r="382" spans="1:29" ht="15.5" x14ac:dyDescent="0.35">
      <c r="A382" s="8"/>
      <c r="B382" s="10" t="s">
        <v>46</v>
      </c>
      <c r="C382" s="10" t="s">
        <v>1</v>
      </c>
      <c r="D382" s="10" t="s">
        <v>48</v>
      </c>
      <c r="F382" s="8"/>
      <c r="G382" s="10" t="s">
        <v>46</v>
      </c>
      <c r="H382" s="10" t="s">
        <v>1</v>
      </c>
      <c r="I382" s="10" t="s">
        <v>48</v>
      </c>
      <c r="K382" s="8"/>
      <c r="L382" s="10" t="s">
        <v>46</v>
      </c>
      <c r="M382" s="10" t="s">
        <v>1</v>
      </c>
      <c r="N382" s="10" t="s">
        <v>48</v>
      </c>
      <c r="P382" s="8"/>
      <c r="Q382" s="10" t="s">
        <v>46</v>
      </c>
      <c r="R382" s="10" t="s">
        <v>1</v>
      </c>
      <c r="S382" s="10" t="s">
        <v>48</v>
      </c>
      <c r="U382" s="8"/>
      <c r="V382" s="10" t="s">
        <v>46</v>
      </c>
      <c r="W382" s="10" t="s">
        <v>1</v>
      </c>
      <c r="X382" s="10" t="s">
        <v>48</v>
      </c>
      <c r="Z382" s="24"/>
      <c r="AA382" s="10" t="s">
        <v>46</v>
      </c>
      <c r="AB382" s="10" t="s">
        <v>1</v>
      </c>
      <c r="AC382" s="26" t="s">
        <v>48</v>
      </c>
    </row>
    <row r="383" spans="1:29" x14ac:dyDescent="0.35">
      <c r="A383" t="s">
        <v>88</v>
      </c>
      <c r="B383" s="2">
        <v>0</v>
      </c>
      <c r="C383" s="2">
        <v>6029804.1200000001</v>
      </c>
      <c r="D383" s="3">
        <v>6029804.1200000001</v>
      </c>
      <c r="F383" t="s">
        <v>88</v>
      </c>
      <c r="G383" s="1">
        <v>0</v>
      </c>
      <c r="H383" s="1">
        <v>1170162.43</v>
      </c>
      <c r="I383" s="2">
        <v>1170162.43</v>
      </c>
      <c r="K383" t="s">
        <v>88</v>
      </c>
      <c r="L383" s="1">
        <v>0</v>
      </c>
      <c r="M383" s="1">
        <v>2752033.37</v>
      </c>
      <c r="N383" s="2">
        <v>2752033.37</v>
      </c>
      <c r="P383" t="s">
        <v>88</v>
      </c>
      <c r="Q383" s="1">
        <v>0</v>
      </c>
      <c r="R383" s="1">
        <v>3922195.8</v>
      </c>
      <c r="S383" s="2">
        <v>3922195.8</v>
      </c>
      <c r="U383" t="s">
        <v>88</v>
      </c>
      <c r="V383" s="2">
        <v>0</v>
      </c>
      <c r="W383" s="2">
        <v>1311617.8600000003</v>
      </c>
      <c r="X383" s="2">
        <v>1311617.8600000003</v>
      </c>
      <c r="Z383" t="s">
        <v>88</v>
      </c>
      <c r="AA383" s="1">
        <v>0</v>
      </c>
      <c r="AB383" s="1">
        <v>795990.46</v>
      </c>
      <c r="AC383" s="2">
        <v>795990.46</v>
      </c>
    </row>
    <row r="384" spans="1:29" x14ac:dyDescent="0.35">
      <c r="A384" t="s">
        <v>19</v>
      </c>
      <c r="B384" s="2">
        <v>0</v>
      </c>
      <c r="C384" s="2">
        <v>117210.7</v>
      </c>
      <c r="D384" s="3">
        <v>117210.7</v>
      </c>
      <c r="F384" t="s">
        <v>19</v>
      </c>
      <c r="G384" s="1">
        <v>0</v>
      </c>
      <c r="H384" s="1">
        <v>29059.780000000002</v>
      </c>
      <c r="I384" s="2">
        <v>29059.780000000002</v>
      </c>
      <c r="K384" t="s">
        <v>19</v>
      </c>
      <c r="L384" s="1">
        <v>0</v>
      </c>
      <c r="M384" s="1">
        <v>32875.009999999995</v>
      </c>
      <c r="N384" s="2">
        <v>32875.009999999995</v>
      </c>
      <c r="P384" t="s">
        <v>19</v>
      </c>
      <c r="Q384" s="1">
        <v>0</v>
      </c>
      <c r="R384" s="1">
        <v>61934.79</v>
      </c>
      <c r="S384" s="2">
        <v>61934.79</v>
      </c>
      <c r="U384" t="s">
        <v>19</v>
      </c>
      <c r="V384" s="2">
        <v>0</v>
      </c>
      <c r="W384" s="2">
        <v>28851.640000000007</v>
      </c>
      <c r="X384" s="2">
        <v>28851.640000000007</v>
      </c>
      <c r="Z384" t="s">
        <v>19</v>
      </c>
      <c r="AA384" s="1">
        <v>0</v>
      </c>
      <c r="AB384" s="1">
        <v>26424.269999999997</v>
      </c>
      <c r="AC384" s="2">
        <v>26424.269999999997</v>
      </c>
    </row>
    <row r="385" spans="1:29" x14ac:dyDescent="0.35">
      <c r="A385" t="s">
        <v>89</v>
      </c>
      <c r="B385" s="2">
        <v>0</v>
      </c>
      <c r="C385" s="2">
        <v>0</v>
      </c>
      <c r="D385" s="3">
        <v>0</v>
      </c>
      <c r="F385" t="s">
        <v>89</v>
      </c>
      <c r="G385" s="1">
        <v>0</v>
      </c>
      <c r="H385" s="1">
        <v>0</v>
      </c>
      <c r="I385" s="2">
        <v>0</v>
      </c>
      <c r="K385" t="s">
        <v>89</v>
      </c>
      <c r="L385" s="1">
        <v>0</v>
      </c>
      <c r="M385" s="1">
        <v>0</v>
      </c>
      <c r="N385" s="2">
        <v>0</v>
      </c>
      <c r="P385" t="s">
        <v>89</v>
      </c>
      <c r="Q385" s="1">
        <v>0</v>
      </c>
      <c r="R385" s="1">
        <v>0</v>
      </c>
      <c r="S385" s="2">
        <v>0</v>
      </c>
      <c r="U385" t="s">
        <v>89</v>
      </c>
      <c r="V385" s="2">
        <v>0</v>
      </c>
      <c r="W385" s="2">
        <v>0</v>
      </c>
      <c r="X385" s="2">
        <v>0</v>
      </c>
      <c r="Z385" t="s">
        <v>89</v>
      </c>
      <c r="AA385" s="1">
        <v>0</v>
      </c>
      <c r="AB385" s="1">
        <v>0</v>
      </c>
      <c r="AC385" s="2">
        <v>0</v>
      </c>
    </row>
    <row r="386" spans="1:29" x14ac:dyDescent="0.35">
      <c r="A386" t="s">
        <v>90</v>
      </c>
      <c r="B386" s="2">
        <v>0</v>
      </c>
      <c r="C386" s="2">
        <v>0</v>
      </c>
      <c r="D386" s="3">
        <v>0</v>
      </c>
      <c r="F386" t="s">
        <v>90</v>
      </c>
      <c r="G386" s="1">
        <v>0</v>
      </c>
      <c r="H386" s="1">
        <v>0</v>
      </c>
      <c r="I386" s="2">
        <v>0</v>
      </c>
      <c r="K386" t="s">
        <v>90</v>
      </c>
      <c r="L386" s="1">
        <v>0</v>
      </c>
      <c r="M386" s="1">
        <v>0</v>
      </c>
      <c r="N386" s="2">
        <v>0</v>
      </c>
      <c r="P386" t="s">
        <v>90</v>
      </c>
      <c r="Q386" s="1">
        <v>0</v>
      </c>
      <c r="R386" s="1">
        <v>0</v>
      </c>
      <c r="S386" s="2">
        <v>0</v>
      </c>
      <c r="U386" t="s">
        <v>90</v>
      </c>
      <c r="V386" s="2">
        <v>0</v>
      </c>
      <c r="W386" s="2">
        <v>0</v>
      </c>
      <c r="X386" s="2">
        <v>0</v>
      </c>
      <c r="Z386" t="s">
        <v>90</v>
      </c>
      <c r="AA386" s="1">
        <v>0</v>
      </c>
      <c r="AB386" s="1">
        <v>0</v>
      </c>
      <c r="AC386" s="2">
        <v>0</v>
      </c>
    </row>
    <row r="387" spans="1:29" x14ac:dyDescent="0.35">
      <c r="A387" s="19" t="s">
        <v>18</v>
      </c>
      <c r="B387" s="20">
        <v>0</v>
      </c>
      <c r="C387" s="20">
        <v>6147014.8200000003</v>
      </c>
      <c r="D387" s="20">
        <v>6147014.8200000003</v>
      </c>
      <c r="F387" s="19" t="s">
        <v>18</v>
      </c>
      <c r="G387" s="20">
        <v>0</v>
      </c>
      <c r="H387" s="20">
        <v>1199222.21</v>
      </c>
      <c r="I387" s="20">
        <v>1199222.21</v>
      </c>
      <c r="K387" s="19" t="s">
        <v>18</v>
      </c>
      <c r="L387" s="20">
        <v>0</v>
      </c>
      <c r="M387" s="20">
        <v>2784908.38</v>
      </c>
      <c r="N387" s="20">
        <v>2784908.38</v>
      </c>
      <c r="P387" s="19" t="s">
        <v>18</v>
      </c>
      <c r="Q387" s="20">
        <v>0</v>
      </c>
      <c r="R387" s="20">
        <v>3984130.59</v>
      </c>
      <c r="S387" s="20">
        <v>3984130.59</v>
      </c>
      <c r="U387" s="19" t="s">
        <v>18</v>
      </c>
      <c r="V387" s="20">
        <v>0</v>
      </c>
      <c r="W387" s="20">
        <v>1340469.5000000002</v>
      </c>
      <c r="X387" s="20">
        <v>1340469.5000000002</v>
      </c>
      <c r="Z387" s="19" t="s">
        <v>18</v>
      </c>
      <c r="AA387" s="20">
        <v>0</v>
      </c>
      <c r="AB387" s="20">
        <v>822414.73</v>
      </c>
      <c r="AC387" s="20">
        <v>822414.73</v>
      </c>
    </row>
    <row r="388" spans="1:29" x14ac:dyDescent="0.35">
      <c r="B388" s="2"/>
      <c r="C388" s="15"/>
      <c r="D388" s="3"/>
      <c r="G388" s="1"/>
      <c r="H388" s="15"/>
      <c r="I388" s="12"/>
      <c r="L388" s="1"/>
      <c r="M388" s="15"/>
      <c r="N388" s="12"/>
      <c r="Q388" s="1"/>
      <c r="R388" s="15"/>
      <c r="S388" s="12"/>
      <c r="V388" s="2"/>
      <c r="W388" s="15"/>
      <c r="X388" s="2"/>
      <c r="AA388" s="1"/>
      <c r="AB388" s="15"/>
      <c r="AC388" s="2"/>
    </row>
    <row r="389" spans="1:29" x14ac:dyDescent="0.35">
      <c r="B389" s="2"/>
      <c r="C389" s="15"/>
      <c r="D389" s="3"/>
      <c r="G389" s="1"/>
      <c r="H389" s="15"/>
      <c r="I389" s="12"/>
      <c r="L389" s="1"/>
      <c r="M389" s="15"/>
      <c r="N389" s="12"/>
      <c r="Q389" s="1"/>
      <c r="R389" s="15"/>
      <c r="S389" s="12"/>
      <c r="V389" s="2"/>
      <c r="W389" s="15"/>
      <c r="X389" s="2"/>
      <c r="AA389" s="1"/>
      <c r="AB389" s="15"/>
      <c r="AC389" s="2"/>
    </row>
    <row r="390" spans="1:29" x14ac:dyDescent="0.35">
      <c r="A390" t="s">
        <v>12</v>
      </c>
      <c r="B390" s="2">
        <v>103675870.92</v>
      </c>
      <c r="C390" s="2">
        <v>64721090.557783417</v>
      </c>
      <c r="D390" s="3">
        <v>168396961.47778341</v>
      </c>
      <c r="F390" t="s">
        <v>12</v>
      </c>
      <c r="G390" s="1">
        <v>33263661.140000008</v>
      </c>
      <c r="H390" s="1">
        <v>10451686.657177169</v>
      </c>
      <c r="I390" s="2">
        <v>43715347.797177181</v>
      </c>
      <c r="K390" t="s">
        <v>12</v>
      </c>
      <c r="L390" s="1">
        <v>29866311.509999998</v>
      </c>
      <c r="M390" s="1">
        <v>17354492.285024758</v>
      </c>
      <c r="N390" s="2">
        <v>47220803.795024753</v>
      </c>
      <c r="P390" t="s">
        <v>12</v>
      </c>
      <c r="Q390" s="1">
        <v>63129972.650000006</v>
      </c>
      <c r="R390" s="1">
        <v>27806178.942201927</v>
      </c>
      <c r="S390" s="2">
        <v>90936151.592201933</v>
      </c>
      <c r="U390" t="s">
        <v>12</v>
      </c>
      <c r="V390" s="2">
        <v>22899246.089999974</v>
      </c>
      <c r="W390" s="2">
        <v>17964074.884111866</v>
      </c>
      <c r="X390" s="2">
        <v>40863320.97411184</v>
      </c>
      <c r="Z390" t="s">
        <v>12</v>
      </c>
      <c r="AA390" s="1">
        <v>17646652.180000022</v>
      </c>
      <c r="AB390" s="1">
        <v>18950836.731469624</v>
      </c>
      <c r="AC390" s="2">
        <v>36597488.911469646</v>
      </c>
    </row>
    <row r="391" spans="1:29" x14ac:dyDescent="0.35">
      <c r="A391" t="s">
        <v>3</v>
      </c>
      <c r="B391" s="2">
        <v>-98058306.410000011</v>
      </c>
      <c r="C391" s="2">
        <v>-11269690.470524892</v>
      </c>
      <c r="D391" s="3">
        <v>-109327996.8805249</v>
      </c>
      <c r="F391" t="s">
        <v>3</v>
      </c>
      <c r="G391" s="1">
        <v>-33634384.479999997</v>
      </c>
      <c r="H391" s="1">
        <v>-927113.45000000007</v>
      </c>
      <c r="I391" s="2">
        <v>-34561497.93</v>
      </c>
      <c r="K391" t="s">
        <v>3</v>
      </c>
      <c r="L391" s="1">
        <v>-26415864.710000008</v>
      </c>
      <c r="M391" s="1">
        <v>-2115397.8199999998</v>
      </c>
      <c r="N391" s="2">
        <v>-28531262.530000009</v>
      </c>
      <c r="P391" t="s">
        <v>3</v>
      </c>
      <c r="Q391" s="1">
        <v>-60050249.190000005</v>
      </c>
      <c r="R391" s="1">
        <v>-3042511.27</v>
      </c>
      <c r="S391" s="2">
        <v>-63092760.460000008</v>
      </c>
      <c r="U391" t="s">
        <v>3</v>
      </c>
      <c r="V391" s="2">
        <v>-21938332.43999999</v>
      </c>
      <c r="W391" s="2">
        <v>-2175115.7245000009</v>
      </c>
      <c r="X391" s="2">
        <v>-24113448.164499991</v>
      </c>
      <c r="Z391" t="s">
        <v>3</v>
      </c>
      <c r="AA391" s="1">
        <v>-16069724.780000024</v>
      </c>
      <c r="AB391" s="1">
        <v>-6052063.4760248922</v>
      </c>
      <c r="AC391" s="2">
        <v>-22121788.256024916</v>
      </c>
    </row>
    <row r="392" spans="1:29" x14ac:dyDescent="0.35">
      <c r="A392" t="s">
        <v>91</v>
      </c>
      <c r="B392" s="2">
        <v>23700466.479999997</v>
      </c>
      <c r="C392" s="2">
        <v>11653157.011253774</v>
      </c>
      <c r="D392" s="3">
        <v>35353623.491253771</v>
      </c>
      <c r="F392" t="s">
        <v>91</v>
      </c>
      <c r="G392" s="1">
        <v>4745289.0199999996</v>
      </c>
      <c r="H392" s="1">
        <v>2502615.0672203549</v>
      </c>
      <c r="I392" s="2">
        <v>7247904.087220354</v>
      </c>
      <c r="K392" t="s">
        <v>91</v>
      </c>
      <c r="L392" s="1">
        <v>6379374.1300000008</v>
      </c>
      <c r="M392" s="1">
        <v>2983876.62887504</v>
      </c>
      <c r="N392" s="2">
        <v>9363250.7588750403</v>
      </c>
      <c r="P392" t="s">
        <v>91</v>
      </c>
      <c r="Q392" s="1">
        <v>11124663.15</v>
      </c>
      <c r="R392" s="1">
        <v>5486491.6960953949</v>
      </c>
      <c r="S392" s="2">
        <v>16611154.846095394</v>
      </c>
      <c r="U392" t="s">
        <v>91</v>
      </c>
      <c r="V392" s="2">
        <v>6523531.2700000014</v>
      </c>
      <c r="W392" s="2">
        <v>2800869.1605962366</v>
      </c>
      <c r="X392" s="2">
        <v>9324400.430596238</v>
      </c>
      <c r="Z392" t="s">
        <v>91</v>
      </c>
      <c r="AA392" s="1">
        <v>6052272.0599999931</v>
      </c>
      <c r="AB392" s="1">
        <v>3365796.1545621427</v>
      </c>
      <c r="AC392" s="2">
        <v>9418068.2145621367</v>
      </c>
    </row>
    <row r="393" spans="1:29" x14ac:dyDescent="0.35">
      <c r="A393" t="s">
        <v>13</v>
      </c>
      <c r="B393" s="2">
        <v>-5618094.9800000004</v>
      </c>
      <c r="C393" s="2">
        <v>-269293.27</v>
      </c>
      <c r="D393" s="3">
        <v>-5887388.25</v>
      </c>
      <c r="F393" t="s">
        <v>13</v>
      </c>
      <c r="G393" s="1">
        <v>-1993259.24</v>
      </c>
      <c r="H393" s="1">
        <v>-61203.55</v>
      </c>
      <c r="I393" s="2">
        <v>-2054462.79</v>
      </c>
      <c r="K393" t="s">
        <v>13</v>
      </c>
      <c r="L393" s="1">
        <v>-1605951.7800000005</v>
      </c>
      <c r="M393" s="1">
        <v>-102676.18000000001</v>
      </c>
      <c r="N393" s="2">
        <v>-1708627.9600000004</v>
      </c>
      <c r="P393" t="s">
        <v>13</v>
      </c>
      <c r="Q393" s="1">
        <v>-3599211.0200000005</v>
      </c>
      <c r="R393" s="1">
        <v>-163879.73000000001</v>
      </c>
      <c r="S393" s="2">
        <v>-3763090.7500000005</v>
      </c>
      <c r="U393" t="s">
        <v>13</v>
      </c>
      <c r="V393" s="2">
        <v>-1144724.46</v>
      </c>
      <c r="W393" s="2">
        <v>-36781.78</v>
      </c>
      <c r="X393" s="2">
        <v>-1181506.24</v>
      </c>
      <c r="Z393" t="s">
        <v>13</v>
      </c>
      <c r="AA393" s="1">
        <v>-874159.5</v>
      </c>
      <c r="AB393" s="1">
        <v>-68631.760000000009</v>
      </c>
      <c r="AC393" s="2">
        <v>-942791.26</v>
      </c>
    </row>
    <row r="394" spans="1:29" x14ac:dyDescent="0.35">
      <c r="A394" s="19" t="s">
        <v>14</v>
      </c>
      <c r="B394" s="20">
        <v>23699936.009999987</v>
      </c>
      <c r="C394" s="20">
        <v>64835263.828512296</v>
      </c>
      <c r="D394" s="20">
        <v>88535199.838512287</v>
      </c>
      <c r="F394" s="19" t="s">
        <v>14</v>
      </c>
      <c r="G394" s="20">
        <v>2381306.4400000107</v>
      </c>
      <c r="H394" s="20">
        <v>11965984.724397523</v>
      </c>
      <c r="I394" s="20">
        <v>14347291.164397534</v>
      </c>
      <c r="K394" s="19" t="s">
        <v>14</v>
      </c>
      <c r="L394" s="20">
        <v>8223869.1499999901</v>
      </c>
      <c r="M394" s="20">
        <v>18120294.913899798</v>
      </c>
      <c r="N394" s="20">
        <v>26344164.063899789</v>
      </c>
      <c r="P394" s="19" t="s">
        <v>14</v>
      </c>
      <c r="Q394" s="20">
        <v>10605175.59</v>
      </c>
      <c r="R394" s="20">
        <v>30086279.638297323</v>
      </c>
      <c r="S394" s="20">
        <v>40691455.228297323</v>
      </c>
      <c r="U394" s="19" t="s">
        <v>14</v>
      </c>
      <c r="V394" s="20">
        <v>6339720.4599999851</v>
      </c>
      <c r="W394" s="20">
        <v>18553046.540208101</v>
      </c>
      <c r="X394" s="20">
        <v>24892767.000208087</v>
      </c>
      <c r="Z394" s="19" t="s">
        <v>14</v>
      </c>
      <c r="AA394" s="20">
        <v>6755039.9599999916</v>
      </c>
      <c r="AB394" s="20">
        <v>16195937.650006874</v>
      </c>
      <c r="AC394" s="20">
        <v>22950977.610006865</v>
      </c>
    </row>
    <row r="395" spans="1:29" x14ac:dyDescent="0.35">
      <c r="B395" s="2"/>
      <c r="C395" s="15"/>
      <c r="D395" s="3"/>
      <c r="G395" s="2"/>
      <c r="H395" s="15"/>
      <c r="I395" s="12"/>
      <c r="L395" s="2"/>
      <c r="M395" s="15"/>
      <c r="N395" s="12"/>
      <c r="Q395" s="2"/>
      <c r="R395" s="15"/>
      <c r="S395" s="12"/>
      <c r="V395" s="2"/>
      <c r="W395" s="15"/>
      <c r="X395" s="2"/>
      <c r="AA395" s="12"/>
      <c r="AB395" s="15"/>
      <c r="AC395" s="2"/>
    </row>
    <row r="396" spans="1:29" x14ac:dyDescent="0.35">
      <c r="B396" s="2"/>
      <c r="C396" s="15"/>
      <c r="D396" s="3"/>
      <c r="G396" s="2"/>
      <c r="H396" s="15"/>
      <c r="I396" s="12"/>
      <c r="L396" s="2"/>
      <c r="M396" s="15"/>
      <c r="N396" s="12"/>
      <c r="Q396" s="2"/>
      <c r="R396" s="15"/>
      <c r="S396" s="12"/>
      <c r="V396" s="2"/>
      <c r="W396" s="15"/>
      <c r="X396" s="2"/>
      <c r="AA396" s="12"/>
      <c r="AB396" s="15"/>
      <c r="AC396" s="2"/>
    </row>
    <row r="397" spans="1:29" x14ac:dyDescent="0.35">
      <c r="A397" t="s">
        <v>15</v>
      </c>
      <c r="B397" s="2">
        <v>0</v>
      </c>
      <c r="C397" s="2">
        <v>10793721.04262067</v>
      </c>
      <c r="D397" s="3">
        <v>10793721.04262067</v>
      </c>
      <c r="F397" t="s">
        <v>15</v>
      </c>
      <c r="G397" s="1">
        <v>0</v>
      </c>
      <c r="H397" s="1">
        <v>2132496.9253098918</v>
      </c>
      <c r="I397" s="2">
        <v>2132496.9253098918</v>
      </c>
      <c r="K397" t="s">
        <v>15</v>
      </c>
      <c r="L397" s="1">
        <v>0</v>
      </c>
      <c r="M397" s="1">
        <v>4769970.1266918592</v>
      </c>
      <c r="N397" s="2">
        <v>4769970.1266918592</v>
      </c>
      <c r="P397" t="s">
        <v>15</v>
      </c>
      <c r="Q397" s="1">
        <v>0</v>
      </c>
      <c r="R397" s="1">
        <v>6902467.052001751</v>
      </c>
      <c r="S397" s="2">
        <v>6902467.052001751</v>
      </c>
      <c r="U397" t="s">
        <v>15</v>
      </c>
      <c r="V397" s="2">
        <v>0</v>
      </c>
      <c r="W397" s="2">
        <v>1799204.023789919</v>
      </c>
      <c r="X397" s="2">
        <v>1799204.023789919</v>
      </c>
      <c r="Z397" t="s">
        <v>15</v>
      </c>
      <c r="AA397" s="1">
        <v>0</v>
      </c>
      <c r="AB397" s="1">
        <v>2092049.9668289991</v>
      </c>
      <c r="AC397" s="2">
        <v>2092049.9668289991</v>
      </c>
    </row>
    <row r="398" spans="1:29" x14ac:dyDescent="0.35">
      <c r="A398" t="s">
        <v>16</v>
      </c>
      <c r="B398" s="2">
        <v>0</v>
      </c>
      <c r="C398" s="2">
        <v>-2663970.91</v>
      </c>
      <c r="D398" s="3">
        <v>-2663970.91</v>
      </c>
      <c r="F398" t="s">
        <v>16</v>
      </c>
      <c r="G398" s="1">
        <v>0</v>
      </c>
      <c r="H398" s="1">
        <v>-1744855.07</v>
      </c>
      <c r="I398" s="2">
        <v>-1744855.07</v>
      </c>
      <c r="K398" t="s">
        <v>16</v>
      </c>
      <c r="L398" s="1">
        <v>0</v>
      </c>
      <c r="M398" s="1">
        <v>-1758561.7699999998</v>
      </c>
      <c r="N398" s="2">
        <v>-1758561.7699999998</v>
      </c>
      <c r="P398" t="s">
        <v>16</v>
      </c>
      <c r="Q398" s="1">
        <v>0</v>
      </c>
      <c r="R398" s="1">
        <v>-3503416.84</v>
      </c>
      <c r="S398" s="2">
        <v>-3503416.84</v>
      </c>
      <c r="U398" t="s">
        <v>16</v>
      </c>
      <c r="V398" s="2">
        <v>0</v>
      </c>
      <c r="W398" s="2">
        <v>-1591907.5700000003</v>
      </c>
      <c r="X398" s="2">
        <v>-1591907.5700000003</v>
      </c>
      <c r="Z398" t="s">
        <v>16</v>
      </c>
      <c r="AA398" s="1">
        <v>0</v>
      </c>
      <c r="AB398" s="1">
        <v>2431353.5</v>
      </c>
      <c r="AC398" s="2">
        <v>2431353.5</v>
      </c>
    </row>
    <row r="399" spans="1:29" x14ac:dyDescent="0.35">
      <c r="A399" s="19" t="s">
        <v>17</v>
      </c>
      <c r="B399" s="20">
        <v>0</v>
      </c>
      <c r="C399" s="20">
        <v>8129750.1326206699</v>
      </c>
      <c r="D399" s="20">
        <v>8129750.1326206699</v>
      </c>
      <c r="F399" s="19" t="s">
        <v>17</v>
      </c>
      <c r="G399" s="20">
        <v>0</v>
      </c>
      <c r="H399" s="20">
        <v>387641.85530989175</v>
      </c>
      <c r="I399" s="20">
        <v>387641.85530989175</v>
      </c>
      <c r="K399" s="19" t="s">
        <v>17</v>
      </c>
      <c r="L399" s="20">
        <v>0</v>
      </c>
      <c r="M399" s="20">
        <v>3011408.3566918597</v>
      </c>
      <c r="N399" s="20">
        <v>3011408.3566918597</v>
      </c>
      <c r="P399" s="19" t="s">
        <v>17</v>
      </c>
      <c r="Q399" s="20">
        <v>0</v>
      </c>
      <c r="R399" s="20">
        <v>3399050.2120017512</v>
      </c>
      <c r="S399" s="20">
        <v>3399050.2120017512</v>
      </c>
      <c r="U399" s="19" t="s">
        <v>17</v>
      </c>
      <c r="V399" s="20">
        <v>0</v>
      </c>
      <c r="W399" s="20">
        <v>207296.45378991868</v>
      </c>
      <c r="X399" s="20">
        <v>207296.45378991868</v>
      </c>
      <c r="Z399" s="19" t="s">
        <v>17</v>
      </c>
      <c r="AA399" s="20">
        <v>0</v>
      </c>
      <c r="AB399" s="20">
        <v>4523403.4668289991</v>
      </c>
      <c r="AC399" s="20">
        <v>4523403.4668289991</v>
      </c>
    </row>
    <row r="400" spans="1:29" x14ac:dyDescent="0.35">
      <c r="B400" s="2"/>
      <c r="C400" s="15"/>
      <c r="D400" s="3"/>
      <c r="G400" s="1"/>
      <c r="H400" s="15"/>
      <c r="I400" s="12"/>
      <c r="L400" s="1"/>
      <c r="M400" s="15"/>
      <c r="N400" s="12"/>
      <c r="Q400" s="1"/>
      <c r="R400" s="15"/>
      <c r="S400" s="12"/>
      <c r="V400" s="2"/>
      <c r="W400" s="15"/>
      <c r="X400" s="2"/>
      <c r="AA400" s="1"/>
      <c r="AB400" s="15"/>
      <c r="AC400" s="2"/>
    </row>
    <row r="401" spans="1:29" x14ac:dyDescent="0.35">
      <c r="B401" s="2"/>
      <c r="C401" s="15"/>
      <c r="D401" s="3"/>
      <c r="G401" s="1"/>
      <c r="H401" s="15"/>
      <c r="I401" s="12"/>
      <c r="L401" s="1"/>
      <c r="M401" s="15"/>
      <c r="N401" s="12"/>
      <c r="Q401" s="1"/>
      <c r="R401" s="15"/>
      <c r="S401" s="12"/>
      <c r="V401" s="2"/>
      <c r="W401" s="15"/>
      <c r="X401" s="2"/>
      <c r="AA401" s="1"/>
      <c r="AB401" s="15"/>
      <c r="AC401" s="2"/>
    </row>
    <row r="402" spans="1:29" x14ac:dyDescent="0.35">
      <c r="A402" s="16" t="s">
        <v>20</v>
      </c>
      <c r="B402" s="2">
        <v>0</v>
      </c>
      <c r="C402" s="2">
        <v>0</v>
      </c>
      <c r="D402" s="216">
        <v>0</v>
      </c>
      <c r="F402" s="6" t="s">
        <v>20</v>
      </c>
      <c r="G402" s="226">
        <v>0</v>
      </c>
      <c r="H402" s="226">
        <v>0</v>
      </c>
      <c r="I402" s="224">
        <v>0</v>
      </c>
      <c r="K402" s="6" t="s">
        <v>20</v>
      </c>
      <c r="L402" s="1">
        <v>0</v>
      </c>
      <c r="M402" s="1">
        <v>0</v>
      </c>
      <c r="N402" s="224">
        <v>0</v>
      </c>
      <c r="P402" s="6" t="s">
        <v>20</v>
      </c>
      <c r="Q402" s="1">
        <v>0</v>
      </c>
      <c r="R402" s="1">
        <v>0</v>
      </c>
      <c r="S402" s="224">
        <v>0</v>
      </c>
      <c r="U402" s="16" t="s">
        <v>20</v>
      </c>
      <c r="V402" s="2">
        <v>0</v>
      </c>
      <c r="W402" s="2">
        <v>0</v>
      </c>
      <c r="X402" s="7">
        <v>0</v>
      </c>
      <c r="Z402" s="16" t="s">
        <v>20</v>
      </c>
      <c r="AA402" s="27">
        <v>0</v>
      </c>
      <c r="AB402" s="28">
        <v>0</v>
      </c>
      <c r="AC402" s="17">
        <v>0</v>
      </c>
    </row>
    <row r="403" spans="1:29" x14ac:dyDescent="0.35">
      <c r="B403" s="2"/>
      <c r="C403" s="15"/>
      <c r="D403" s="3"/>
      <c r="F403" s="13"/>
      <c r="G403" s="225"/>
      <c r="H403" s="164"/>
      <c r="I403" s="223"/>
      <c r="K403" s="13"/>
      <c r="L403" s="225"/>
      <c r="M403" s="164"/>
      <c r="N403" s="223"/>
      <c r="P403" s="13"/>
      <c r="Q403" s="225"/>
      <c r="R403" s="164"/>
      <c r="S403" s="223"/>
      <c r="V403" s="163"/>
      <c r="W403" s="164"/>
      <c r="X403" s="163"/>
      <c r="AA403" s="1"/>
      <c r="AB403" s="15"/>
      <c r="AC403" s="2"/>
    </row>
    <row r="404" spans="1:29" x14ac:dyDescent="0.35">
      <c r="B404" s="2"/>
      <c r="C404" s="15"/>
      <c r="D404" s="3"/>
      <c r="G404" s="1"/>
      <c r="H404" s="15"/>
      <c r="I404" s="12"/>
      <c r="L404" s="1"/>
      <c r="M404" s="15"/>
      <c r="N404" s="12"/>
      <c r="Q404" s="1"/>
      <c r="R404" s="15"/>
      <c r="S404" s="12"/>
      <c r="V404" s="2"/>
      <c r="W404" s="15"/>
      <c r="X404" s="2"/>
      <c r="AC404" s="2"/>
    </row>
    <row r="405" spans="1:29" x14ac:dyDescent="0.35">
      <c r="B405" s="2"/>
      <c r="C405" s="15"/>
      <c r="D405" s="3"/>
      <c r="G405" s="1"/>
      <c r="H405" s="15"/>
      <c r="I405" s="12"/>
      <c r="L405" s="1"/>
      <c r="M405" s="15"/>
      <c r="N405" s="12"/>
      <c r="Q405" s="1"/>
      <c r="R405" s="15"/>
      <c r="S405" s="12"/>
      <c r="V405" s="2"/>
      <c r="W405" s="15"/>
      <c r="X405" s="2"/>
      <c r="AC405" s="2"/>
    </row>
    <row r="406" spans="1:29" x14ac:dyDescent="0.35">
      <c r="A406" t="s">
        <v>0</v>
      </c>
      <c r="B406" s="2">
        <v>0</v>
      </c>
      <c r="C406" s="2">
        <v>16402468</v>
      </c>
      <c r="D406" s="3">
        <v>16402468</v>
      </c>
      <c r="F406" t="s">
        <v>0</v>
      </c>
      <c r="G406" s="1">
        <v>0</v>
      </c>
      <c r="H406" s="1">
        <v>3882442</v>
      </c>
      <c r="I406" s="2">
        <v>3882442</v>
      </c>
      <c r="K406" t="s">
        <v>0</v>
      </c>
      <c r="L406" s="1">
        <v>0</v>
      </c>
      <c r="M406" s="1">
        <v>3873203</v>
      </c>
      <c r="N406" s="2">
        <v>3873203</v>
      </c>
      <c r="P406" t="s">
        <v>0</v>
      </c>
      <c r="Q406" s="1">
        <v>0</v>
      </c>
      <c r="R406" s="1">
        <v>7755645</v>
      </c>
      <c r="S406" s="2">
        <v>7755645</v>
      </c>
      <c r="U406" t="s">
        <v>0</v>
      </c>
      <c r="V406" s="2">
        <v>0</v>
      </c>
      <c r="W406" s="2">
        <v>4276234</v>
      </c>
      <c r="X406" s="2">
        <v>4276234</v>
      </c>
      <c r="Z406" t="s">
        <v>0</v>
      </c>
      <c r="AA406" s="1">
        <v>0</v>
      </c>
      <c r="AB406" s="1">
        <v>4370589</v>
      </c>
      <c r="AC406" s="2">
        <v>4370589</v>
      </c>
    </row>
    <row r="407" spans="1:29" x14ac:dyDescent="0.35">
      <c r="A407" t="s">
        <v>2</v>
      </c>
      <c r="B407" s="2">
        <v>0</v>
      </c>
      <c r="C407" s="2">
        <v>-12565722.381027918</v>
      </c>
      <c r="D407" s="3">
        <v>-12565722.381027918</v>
      </c>
      <c r="F407" t="s">
        <v>2</v>
      </c>
      <c r="G407" s="1">
        <v>0</v>
      </c>
      <c r="H407" s="1">
        <v>-3309757.2327124374</v>
      </c>
      <c r="I407" s="2">
        <v>-3309757.2327124374</v>
      </c>
      <c r="K407" t="s">
        <v>2</v>
      </c>
      <c r="L407" s="1">
        <v>0</v>
      </c>
      <c r="M407" s="1">
        <v>2028751.1448025759</v>
      </c>
      <c r="N407" s="2">
        <v>2028751.1448025759</v>
      </c>
      <c r="P407" t="s">
        <v>2</v>
      </c>
      <c r="Q407" s="1">
        <v>0</v>
      </c>
      <c r="R407" s="1">
        <v>-1281006.0879098615</v>
      </c>
      <c r="S407" s="2">
        <v>-1281006.0879098615</v>
      </c>
      <c r="U407" t="s">
        <v>2</v>
      </c>
      <c r="V407" s="2">
        <v>0</v>
      </c>
      <c r="W407" s="2">
        <v>-8176691.941076451</v>
      </c>
      <c r="X407" s="2">
        <v>-8176691.941076451</v>
      </c>
      <c r="Z407" t="s">
        <v>2</v>
      </c>
      <c r="AA407" s="1">
        <v>0</v>
      </c>
      <c r="AB407" s="1">
        <v>-3108024.3520416059</v>
      </c>
      <c r="AC407" s="2">
        <v>-3108024.3520416059</v>
      </c>
    </row>
    <row r="408" spans="1:29" x14ac:dyDescent="0.35">
      <c r="A408" s="19" t="s">
        <v>21</v>
      </c>
      <c r="B408" s="20">
        <v>0</v>
      </c>
      <c r="C408" s="20">
        <v>3836745.6189720817</v>
      </c>
      <c r="D408" s="20">
        <v>3836745.6189720817</v>
      </c>
      <c r="F408" s="19" t="s">
        <v>21</v>
      </c>
      <c r="G408" s="20">
        <v>0</v>
      </c>
      <c r="H408" s="20">
        <v>572684.7672875626</v>
      </c>
      <c r="I408" s="20">
        <v>572684.7672875626</v>
      </c>
      <c r="K408" s="19" t="s">
        <v>21</v>
      </c>
      <c r="L408" s="20">
        <v>0</v>
      </c>
      <c r="M408" s="20">
        <v>5901954.1448025759</v>
      </c>
      <c r="N408" s="20">
        <v>5901954.1448025759</v>
      </c>
      <c r="P408" s="19" t="s">
        <v>21</v>
      </c>
      <c r="Q408" s="20">
        <v>0</v>
      </c>
      <c r="R408" s="20">
        <v>6474638.9120901385</v>
      </c>
      <c r="S408" s="20">
        <v>6474638.9120901385</v>
      </c>
      <c r="U408" s="19" t="s">
        <v>21</v>
      </c>
      <c r="V408" s="20">
        <v>0</v>
      </c>
      <c r="W408" s="20">
        <v>-3900457.941076451</v>
      </c>
      <c r="X408" s="20">
        <v>-3900457.941076451</v>
      </c>
      <c r="Z408" s="19" t="s">
        <v>21</v>
      </c>
      <c r="AA408" s="20">
        <v>0</v>
      </c>
      <c r="AB408" s="20">
        <v>1262564.6479583941</v>
      </c>
      <c r="AC408" s="20">
        <v>1262564.6479583941</v>
      </c>
    </row>
    <row r="409" spans="1:29" x14ac:dyDescent="0.35">
      <c r="B409" s="2"/>
      <c r="C409" s="15"/>
      <c r="D409" s="3"/>
      <c r="G409" s="2"/>
      <c r="H409" s="15"/>
      <c r="I409" s="12"/>
      <c r="L409" s="2"/>
      <c r="M409" s="15"/>
      <c r="N409" s="12"/>
      <c r="Q409" s="2"/>
      <c r="R409" s="15"/>
      <c r="S409" s="12"/>
      <c r="V409" s="2"/>
      <c r="W409" s="15"/>
      <c r="X409" s="2"/>
      <c r="AA409" s="2"/>
      <c r="AB409" s="15"/>
      <c r="AC409" s="2"/>
    </row>
    <row r="410" spans="1:29" x14ac:dyDescent="0.35">
      <c r="B410" s="2"/>
      <c r="C410" s="15"/>
      <c r="D410" s="3"/>
      <c r="G410" s="2"/>
      <c r="H410" s="15"/>
      <c r="I410" s="12"/>
      <c r="L410" s="2"/>
      <c r="M410" s="15"/>
      <c r="N410" s="12"/>
      <c r="Q410" s="2"/>
      <c r="R410" s="15"/>
      <c r="S410" s="12"/>
      <c r="V410" s="2"/>
      <c r="W410" s="15"/>
      <c r="X410" s="2"/>
      <c r="AA410" s="2"/>
      <c r="AB410" s="15"/>
      <c r="AC410" s="2"/>
    </row>
    <row r="411" spans="1:29" x14ac:dyDescent="0.35">
      <c r="A411" t="s">
        <v>24</v>
      </c>
      <c r="B411" s="2">
        <v>0</v>
      </c>
      <c r="C411" s="2">
        <v>0</v>
      </c>
      <c r="D411" s="3">
        <v>0</v>
      </c>
      <c r="F411" t="s">
        <v>24</v>
      </c>
      <c r="G411" s="1">
        <v>0</v>
      </c>
      <c r="H411" s="1">
        <v>0</v>
      </c>
      <c r="I411" s="2">
        <v>0</v>
      </c>
      <c r="K411" t="s">
        <v>24</v>
      </c>
      <c r="L411" s="1">
        <v>0</v>
      </c>
      <c r="M411" s="1">
        <v>0</v>
      </c>
      <c r="N411" s="2">
        <v>0</v>
      </c>
      <c r="P411" t="s">
        <v>24</v>
      </c>
      <c r="Q411" s="1">
        <v>0</v>
      </c>
      <c r="R411" s="1">
        <v>0</v>
      </c>
      <c r="S411" s="2">
        <v>0</v>
      </c>
      <c r="U411" t="s">
        <v>24</v>
      </c>
      <c r="V411" s="2">
        <v>0</v>
      </c>
      <c r="W411" s="2">
        <v>0</v>
      </c>
      <c r="X411" s="2">
        <v>0</v>
      </c>
      <c r="Z411" t="s">
        <v>24</v>
      </c>
      <c r="AA411" s="1">
        <v>0</v>
      </c>
      <c r="AB411" s="1">
        <v>0</v>
      </c>
      <c r="AC411" s="2">
        <v>0</v>
      </c>
    </row>
    <row r="412" spans="1:29" x14ac:dyDescent="0.35">
      <c r="A412" t="s">
        <v>25</v>
      </c>
      <c r="B412" s="2">
        <v>0</v>
      </c>
      <c r="C412" s="2">
        <v>0</v>
      </c>
      <c r="D412" s="3">
        <v>0</v>
      </c>
      <c r="F412" t="s">
        <v>25</v>
      </c>
      <c r="G412" s="1">
        <v>0</v>
      </c>
      <c r="H412" s="1">
        <v>0</v>
      </c>
      <c r="I412" s="2">
        <v>0</v>
      </c>
      <c r="K412" t="s">
        <v>25</v>
      </c>
      <c r="L412" s="1">
        <v>0</v>
      </c>
      <c r="M412" s="1">
        <v>0</v>
      </c>
      <c r="N412" s="2">
        <v>0</v>
      </c>
      <c r="P412" t="s">
        <v>25</v>
      </c>
      <c r="Q412" s="1">
        <v>0</v>
      </c>
      <c r="R412" s="1">
        <v>0</v>
      </c>
      <c r="S412" s="2">
        <v>0</v>
      </c>
      <c r="U412" t="s">
        <v>25</v>
      </c>
      <c r="V412" s="2">
        <v>0</v>
      </c>
      <c r="W412" s="2">
        <v>0</v>
      </c>
      <c r="X412" s="2">
        <v>0</v>
      </c>
      <c r="Z412" t="s">
        <v>25</v>
      </c>
      <c r="AA412" s="1">
        <v>0</v>
      </c>
      <c r="AB412" s="1">
        <v>0</v>
      </c>
      <c r="AC412" s="2">
        <v>0</v>
      </c>
    </row>
    <row r="413" spans="1:29" x14ac:dyDescent="0.35">
      <c r="A413" t="s">
        <v>26</v>
      </c>
      <c r="B413" s="2">
        <v>0</v>
      </c>
      <c r="C413" s="2">
        <v>0</v>
      </c>
      <c r="D413" s="3">
        <v>0</v>
      </c>
      <c r="F413" t="s">
        <v>26</v>
      </c>
      <c r="G413" s="1">
        <v>0</v>
      </c>
      <c r="H413" s="1">
        <v>0</v>
      </c>
      <c r="I413" s="2">
        <v>0</v>
      </c>
      <c r="K413" t="s">
        <v>26</v>
      </c>
      <c r="L413" s="1">
        <v>0</v>
      </c>
      <c r="M413" s="1">
        <v>0</v>
      </c>
      <c r="N413" s="2">
        <v>0</v>
      </c>
      <c r="P413" t="s">
        <v>26</v>
      </c>
      <c r="Q413" s="1">
        <v>0</v>
      </c>
      <c r="R413" s="1">
        <v>0</v>
      </c>
      <c r="S413" s="2">
        <v>0</v>
      </c>
      <c r="U413" t="s">
        <v>26</v>
      </c>
      <c r="V413" s="2">
        <v>0</v>
      </c>
      <c r="W413" s="2">
        <v>0</v>
      </c>
      <c r="X413" s="2">
        <v>0</v>
      </c>
      <c r="Z413" t="s">
        <v>26</v>
      </c>
      <c r="AA413" s="1">
        <v>0</v>
      </c>
      <c r="AB413" s="1">
        <v>0</v>
      </c>
      <c r="AC413" s="2">
        <v>0</v>
      </c>
    </row>
    <row r="414" spans="1:29" x14ac:dyDescent="0.35">
      <c r="A414" s="19" t="s">
        <v>105</v>
      </c>
      <c r="B414" s="20">
        <v>0</v>
      </c>
      <c r="C414" s="20">
        <v>0</v>
      </c>
      <c r="D414" s="20">
        <v>0</v>
      </c>
      <c r="F414" s="19" t="s">
        <v>105</v>
      </c>
      <c r="G414" s="20">
        <v>0</v>
      </c>
      <c r="H414" s="20">
        <v>0</v>
      </c>
      <c r="I414" s="20">
        <v>0</v>
      </c>
      <c r="K414" s="19" t="s">
        <v>105</v>
      </c>
      <c r="L414" s="20">
        <v>0</v>
      </c>
      <c r="M414" s="20">
        <v>0</v>
      </c>
      <c r="N414" s="20">
        <v>0</v>
      </c>
      <c r="P414" s="19" t="s">
        <v>105</v>
      </c>
      <c r="Q414" s="20">
        <v>0</v>
      </c>
      <c r="R414" s="20">
        <v>0</v>
      </c>
      <c r="S414" s="20">
        <v>0</v>
      </c>
      <c r="U414" s="19" t="s">
        <v>105</v>
      </c>
      <c r="V414" s="20">
        <v>0</v>
      </c>
      <c r="W414" s="20">
        <v>0</v>
      </c>
      <c r="X414" s="20">
        <v>0</v>
      </c>
      <c r="Z414" s="19" t="s">
        <v>159</v>
      </c>
      <c r="AA414" s="20">
        <v>0</v>
      </c>
      <c r="AB414" s="20">
        <v>0</v>
      </c>
      <c r="AC414" s="20">
        <v>0</v>
      </c>
    </row>
    <row r="415" spans="1:29" x14ac:dyDescent="0.35">
      <c r="B415" s="2"/>
      <c r="C415" s="15"/>
      <c r="D415" s="3"/>
      <c r="G415" s="2"/>
      <c r="H415" s="15"/>
      <c r="I415" s="12"/>
      <c r="L415" s="2"/>
      <c r="M415" s="15"/>
      <c r="N415" s="12"/>
      <c r="Q415" s="2"/>
      <c r="R415" s="15"/>
      <c r="S415" s="12"/>
      <c r="V415" s="2"/>
      <c r="W415" s="15"/>
      <c r="X415" s="2"/>
      <c r="AA415" s="2"/>
      <c r="AB415" s="15"/>
      <c r="AC415" s="2"/>
    </row>
    <row r="416" spans="1:29" x14ac:dyDescent="0.35">
      <c r="B416" s="2"/>
      <c r="C416" s="15"/>
      <c r="D416" s="3"/>
      <c r="G416" s="2"/>
      <c r="H416" s="15"/>
      <c r="I416" s="12"/>
      <c r="L416" s="2"/>
      <c r="M416" s="15"/>
      <c r="N416" s="12"/>
      <c r="Q416" s="2"/>
      <c r="R416" s="15"/>
      <c r="S416" s="12"/>
      <c r="V416" s="2"/>
      <c r="W416" s="15"/>
      <c r="X416" s="2"/>
      <c r="AA416" s="2"/>
      <c r="AB416" s="15"/>
      <c r="AC416" s="2"/>
    </row>
    <row r="417" spans="1:29" x14ac:dyDescent="0.35">
      <c r="A417" t="s">
        <v>27</v>
      </c>
      <c r="B417" s="2">
        <v>0</v>
      </c>
      <c r="C417" s="2">
        <v>0</v>
      </c>
      <c r="D417" s="3">
        <v>0</v>
      </c>
      <c r="F417" t="s">
        <v>27</v>
      </c>
      <c r="G417" s="1">
        <v>0</v>
      </c>
      <c r="H417" s="1">
        <v>0</v>
      </c>
      <c r="I417" s="2">
        <v>0</v>
      </c>
      <c r="K417" t="s">
        <v>27</v>
      </c>
      <c r="L417" s="1">
        <v>0</v>
      </c>
      <c r="M417" s="1">
        <v>0</v>
      </c>
      <c r="N417" s="2">
        <v>0</v>
      </c>
      <c r="P417" t="s">
        <v>27</v>
      </c>
      <c r="Q417" s="1">
        <v>0</v>
      </c>
      <c r="R417" s="1">
        <v>0</v>
      </c>
      <c r="S417" s="2">
        <v>0</v>
      </c>
      <c r="U417" t="s">
        <v>27</v>
      </c>
      <c r="V417" s="2">
        <v>0</v>
      </c>
      <c r="W417" s="2">
        <v>0</v>
      </c>
      <c r="X417" s="2">
        <v>0</v>
      </c>
      <c r="Z417" t="s">
        <v>27</v>
      </c>
      <c r="AA417" s="1">
        <v>0</v>
      </c>
      <c r="AB417" s="1">
        <v>0</v>
      </c>
      <c r="AC417" s="2">
        <v>0</v>
      </c>
    </row>
    <row r="418" spans="1:29" x14ac:dyDescent="0.35">
      <c r="A418" t="s">
        <v>28</v>
      </c>
      <c r="B418" s="2">
        <v>0</v>
      </c>
      <c r="C418" s="2">
        <v>0</v>
      </c>
      <c r="D418" s="3">
        <v>0</v>
      </c>
      <c r="F418" t="s">
        <v>28</v>
      </c>
      <c r="G418" s="1">
        <v>0</v>
      </c>
      <c r="H418" s="1">
        <v>0</v>
      </c>
      <c r="I418" s="2">
        <v>0</v>
      </c>
      <c r="K418" t="s">
        <v>28</v>
      </c>
      <c r="L418" s="1">
        <v>0</v>
      </c>
      <c r="M418" s="1">
        <v>0</v>
      </c>
      <c r="N418" s="2">
        <v>0</v>
      </c>
      <c r="P418" t="s">
        <v>28</v>
      </c>
      <c r="Q418" s="1">
        <v>0</v>
      </c>
      <c r="R418" s="1">
        <v>0</v>
      </c>
      <c r="S418" s="2">
        <v>0</v>
      </c>
      <c r="U418" t="s">
        <v>28</v>
      </c>
      <c r="V418" s="2">
        <v>0</v>
      </c>
      <c r="W418" s="2">
        <v>0</v>
      </c>
      <c r="X418" s="2">
        <v>0</v>
      </c>
      <c r="Z418" t="s">
        <v>28</v>
      </c>
      <c r="AA418" s="1">
        <v>0</v>
      </c>
      <c r="AB418" s="1">
        <v>0</v>
      </c>
      <c r="AC418" s="2">
        <v>0</v>
      </c>
    </row>
    <row r="419" spans="1:29" x14ac:dyDescent="0.35">
      <c r="A419" t="s">
        <v>29</v>
      </c>
      <c r="B419" s="2">
        <v>0</v>
      </c>
      <c r="C419" s="2">
        <v>0</v>
      </c>
      <c r="D419" s="3">
        <v>0</v>
      </c>
      <c r="F419" t="s">
        <v>29</v>
      </c>
      <c r="G419" s="1">
        <v>0</v>
      </c>
      <c r="H419" s="1">
        <v>0</v>
      </c>
      <c r="I419" s="2">
        <v>0</v>
      </c>
      <c r="K419" t="s">
        <v>29</v>
      </c>
      <c r="L419" s="1">
        <v>0</v>
      </c>
      <c r="M419" s="1">
        <v>0</v>
      </c>
      <c r="N419" s="2">
        <v>0</v>
      </c>
      <c r="P419" t="s">
        <v>29</v>
      </c>
      <c r="Q419" s="1">
        <v>0</v>
      </c>
      <c r="R419" s="1">
        <v>0</v>
      </c>
      <c r="S419" s="2">
        <v>0</v>
      </c>
      <c r="U419" t="s">
        <v>29</v>
      </c>
      <c r="V419" s="2">
        <v>0</v>
      </c>
      <c r="W419" s="2">
        <v>0</v>
      </c>
      <c r="X419" s="2">
        <v>0</v>
      </c>
      <c r="Z419" t="s">
        <v>29</v>
      </c>
      <c r="AA419" s="1">
        <v>0</v>
      </c>
      <c r="AB419" s="1">
        <v>0</v>
      </c>
      <c r="AC419" s="2">
        <v>0</v>
      </c>
    </row>
    <row r="420" spans="1:29" x14ac:dyDescent="0.35">
      <c r="A420" t="s">
        <v>30</v>
      </c>
      <c r="B420" s="2">
        <v>0</v>
      </c>
      <c r="C420" s="2">
        <v>0</v>
      </c>
      <c r="D420" s="3">
        <v>0</v>
      </c>
      <c r="F420" t="s">
        <v>30</v>
      </c>
      <c r="G420" s="1">
        <v>0</v>
      </c>
      <c r="H420" s="1">
        <v>0</v>
      </c>
      <c r="I420" s="2">
        <v>0</v>
      </c>
      <c r="K420" t="s">
        <v>30</v>
      </c>
      <c r="L420" s="1">
        <v>0</v>
      </c>
      <c r="M420" s="1">
        <v>0</v>
      </c>
      <c r="N420" s="2">
        <v>0</v>
      </c>
      <c r="P420" t="s">
        <v>30</v>
      </c>
      <c r="Q420" s="1">
        <v>0</v>
      </c>
      <c r="R420" s="1">
        <v>0</v>
      </c>
      <c r="S420" s="2">
        <v>0</v>
      </c>
      <c r="U420" t="s">
        <v>30</v>
      </c>
      <c r="V420" s="2">
        <v>0</v>
      </c>
      <c r="W420" s="2">
        <v>0</v>
      </c>
      <c r="X420" s="2">
        <v>0</v>
      </c>
      <c r="Z420" t="s">
        <v>30</v>
      </c>
      <c r="AA420" s="1">
        <v>0</v>
      </c>
      <c r="AB420" s="1">
        <v>0</v>
      </c>
      <c r="AC420" s="2">
        <v>0</v>
      </c>
    </row>
    <row r="421" spans="1:29" x14ac:dyDescent="0.35">
      <c r="A421" s="19" t="s">
        <v>93</v>
      </c>
      <c r="B421" s="20">
        <v>0</v>
      </c>
      <c r="C421" s="20">
        <v>0</v>
      </c>
      <c r="D421" s="20">
        <v>0</v>
      </c>
      <c r="F421" s="19" t="s">
        <v>93</v>
      </c>
      <c r="G421" s="20">
        <v>0</v>
      </c>
      <c r="H421" s="20">
        <v>0</v>
      </c>
      <c r="I421" s="20">
        <v>0</v>
      </c>
      <c r="K421" s="19" t="s">
        <v>93</v>
      </c>
      <c r="L421" s="20">
        <v>0</v>
      </c>
      <c r="M421" s="20">
        <v>0</v>
      </c>
      <c r="N421" s="20">
        <v>0</v>
      </c>
      <c r="P421" s="19" t="s">
        <v>93</v>
      </c>
      <c r="Q421" s="20">
        <v>0</v>
      </c>
      <c r="R421" s="20">
        <v>0</v>
      </c>
      <c r="S421" s="20">
        <v>0</v>
      </c>
      <c r="U421" s="19" t="s">
        <v>93</v>
      </c>
      <c r="V421" s="20">
        <v>0</v>
      </c>
      <c r="W421" s="20">
        <v>0</v>
      </c>
      <c r="X421" s="20">
        <v>0</v>
      </c>
      <c r="Z421" s="19" t="s">
        <v>93</v>
      </c>
      <c r="AA421" s="20">
        <v>0</v>
      </c>
      <c r="AB421" s="20">
        <v>0</v>
      </c>
      <c r="AC421" s="20">
        <v>0</v>
      </c>
    </row>
    <row r="422" spans="1:29" x14ac:dyDescent="0.35">
      <c r="B422" s="2"/>
      <c r="C422" s="15"/>
      <c r="D422" s="3"/>
      <c r="G422" s="2"/>
      <c r="H422" s="15"/>
      <c r="I422" s="12"/>
      <c r="L422" s="2"/>
      <c r="M422" s="15"/>
      <c r="N422" s="12"/>
      <c r="Q422" s="2"/>
      <c r="R422" s="15"/>
      <c r="S422" s="12"/>
      <c r="V422" s="2"/>
      <c r="W422" s="15"/>
      <c r="X422" s="2"/>
      <c r="AA422" s="2"/>
      <c r="AB422" s="15"/>
      <c r="AC422" s="2"/>
    </row>
    <row r="423" spans="1:29" x14ac:dyDescent="0.35">
      <c r="B423" s="2"/>
      <c r="C423" s="15"/>
      <c r="D423" s="3"/>
      <c r="G423" s="2"/>
      <c r="H423" s="15"/>
      <c r="I423" s="12"/>
      <c r="L423" s="2"/>
      <c r="M423" s="15"/>
      <c r="N423" s="12"/>
      <c r="Q423" s="2"/>
      <c r="R423" s="15"/>
      <c r="S423" s="12"/>
      <c r="V423" s="2"/>
      <c r="W423" s="15"/>
      <c r="X423" s="2"/>
      <c r="AA423" s="2"/>
      <c r="AB423" s="15"/>
      <c r="AC423" s="2"/>
    </row>
    <row r="424" spans="1:29" x14ac:dyDescent="0.35">
      <c r="A424" t="s">
        <v>92</v>
      </c>
      <c r="B424" s="2">
        <v>0</v>
      </c>
      <c r="C424" s="2">
        <v>0</v>
      </c>
      <c r="D424" s="3">
        <v>0</v>
      </c>
      <c r="F424" t="s">
        <v>92</v>
      </c>
      <c r="G424" s="1">
        <v>0</v>
      </c>
      <c r="H424" s="1">
        <v>0</v>
      </c>
      <c r="I424" s="2">
        <v>0</v>
      </c>
      <c r="K424" t="s">
        <v>92</v>
      </c>
      <c r="L424" s="1">
        <v>0</v>
      </c>
      <c r="M424" s="1">
        <v>0</v>
      </c>
      <c r="N424" s="2">
        <v>0</v>
      </c>
      <c r="P424" t="s">
        <v>92</v>
      </c>
      <c r="Q424" s="1">
        <v>0</v>
      </c>
      <c r="R424" s="1">
        <v>0</v>
      </c>
      <c r="S424" s="2">
        <v>0</v>
      </c>
      <c r="U424" t="s">
        <v>92</v>
      </c>
      <c r="V424" s="2">
        <v>0</v>
      </c>
      <c r="W424" s="2">
        <v>0</v>
      </c>
      <c r="X424" s="2">
        <v>0</v>
      </c>
      <c r="Z424" s="16" t="s">
        <v>92</v>
      </c>
      <c r="AA424" s="27">
        <v>0</v>
      </c>
      <c r="AB424" s="28">
        <v>0</v>
      </c>
      <c r="AC424" s="17">
        <v>0</v>
      </c>
    </row>
    <row r="425" spans="1:29" x14ac:dyDescent="0.35">
      <c r="B425" s="2"/>
      <c r="C425" s="15"/>
      <c r="D425" s="3"/>
      <c r="F425" s="13"/>
      <c r="G425" s="163"/>
      <c r="H425" s="164"/>
      <c r="I425" s="223"/>
      <c r="K425" s="13"/>
      <c r="L425" s="163"/>
      <c r="M425" s="164"/>
      <c r="N425" s="223"/>
      <c r="P425" s="13"/>
      <c r="Q425" s="163"/>
      <c r="R425" s="164"/>
      <c r="S425" s="223"/>
      <c r="V425" s="2"/>
      <c r="W425" s="15"/>
      <c r="X425" s="2"/>
      <c r="AA425" s="2"/>
      <c r="AB425" s="15"/>
      <c r="AC425" s="2"/>
    </row>
    <row r="426" spans="1:29" x14ac:dyDescent="0.35">
      <c r="B426" s="2"/>
      <c r="C426" s="15"/>
      <c r="D426" s="3"/>
      <c r="G426" s="2"/>
      <c r="H426" s="15"/>
      <c r="I426" s="12"/>
      <c r="L426" s="2"/>
      <c r="M426" s="15"/>
      <c r="N426" s="12"/>
      <c r="Q426" s="2"/>
      <c r="R426" s="15"/>
      <c r="S426" s="12"/>
      <c r="V426" s="2"/>
      <c r="W426" s="15"/>
      <c r="X426" s="2"/>
      <c r="AC426" s="2"/>
    </row>
    <row r="427" spans="1:29" x14ac:dyDescent="0.35">
      <c r="B427" s="2"/>
      <c r="C427" s="15"/>
      <c r="D427" s="3"/>
      <c r="G427" s="2"/>
      <c r="H427" s="15"/>
      <c r="I427" s="12"/>
      <c r="L427" s="2"/>
      <c r="M427" s="15"/>
      <c r="N427" s="12"/>
      <c r="Q427" s="2"/>
      <c r="R427" s="15"/>
      <c r="S427" s="12"/>
      <c r="V427" s="2"/>
      <c r="W427" s="15"/>
      <c r="X427" s="2"/>
      <c r="AC427" s="2"/>
    </row>
    <row r="428" spans="1:29" x14ac:dyDescent="0.35">
      <c r="A428" t="s">
        <v>31</v>
      </c>
      <c r="B428" s="2">
        <v>0</v>
      </c>
      <c r="C428" s="2">
        <v>0</v>
      </c>
      <c r="D428" s="3">
        <v>0</v>
      </c>
      <c r="F428" t="s">
        <v>31</v>
      </c>
      <c r="G428" s="1">
        <v>0</v>
      </c>
      <c r="H428" s="1">
        <v>0</v>
      </c>
      <c r="I428" s="2">
        <v>0</v>
      </c>
      <c r="K428" t="s">
        <v>31</v>
      </c>
      <c r="L428" s="1">
        <v>0</v>
      </c>
      <c r="M428" s="1">
        <v>0</v>
      </c>
      <c r="N428" s="2">
        <v>0</v>
      </c>
      <c r="P428" t="s">
        <v>31</v>
      </c>
      <c r="Q428" s="1">
        <v>0</v>
      </c>
      <c r="R428" s="1">
        <v>0</v>
      </c>
      <c r="S428" s="2">
        <v>0</v>
      </c>
      <c r="U428" t="s">
        <v>31</v>
      </c>
      <c r="V428" s="2">
        <v>0</v>
      </c>
      <c r="W428" s="2">
        <v>0</v>
      </c>
      <c r="X428" s="2">
        <v>0</v>
      </c>
      <c r="Z428" t="s">
        <v>31</v>
      </c>
      <c r="AA428" s="1">
        <v>0</v>
      </c>
      <c r="AB428" s="1">
        <v>0</v>
      </c>
      <c r="AC428" s="2">
        <v>0</v>
      </c>
    </row>
    <row r="429" spans="1:29" x14ac:dyDescent="0.35">
      <c r="A429" t="s">
        <v>32</v>
      </c>
      <c r="B429" s="2">
        <v>0</v>
      </c>
      <c r="C429" s="2">
        <v>0</v>
      </c>
      <c r="D429" s="3">
        <v>0</v>
      </c>
      <c r="F429" t="s">
        <v>32</v>
      </c>
      <c r="G429" s="1">
        <v>0</v>
      </c>
      <c r="H429" s="1">
        <v>0</v>
      </c>
      <c r="I429" s="2">
        <v>0</v>
      </c>
      <c r="K429" t="s">
        <v>32</v>
      </c>
      <c r="L429" s="1">
        <v>0</v>
      </c>
      <c r="M429" s="1">
        <v>0</v>
      </c>
      <c r="N429" s="2">
        <v>0</v>
      </c>
      <c r="P429" t="s">
        <v>32</v>
      </c>
      <c r="Q429" s="1">
        <v>0</v>
      </c>
      <c r="R429" s="1">
        <v>0</v>
      </c>
      <c r="S429" s="2">
        <v>0</v>
      </c>
      <c r="U429" t="s">
        <v>32</v>
      </c>
      <c r="V429" s="2">
        <v>0</v>
      </c>
      <c r="W429" s="2">
        <v>0</v>
      </c>
      <c r="X429" s="2">
        <v>0</v>
      </c>
      <c r="Z429" t="s">
        <v>32</v>
      </c>
      <c r="AA429" s="1">
        <v>0</v>
      </c>
      <c r="AB429" s="1">
        <v>0</v>
      </c>
      <c r="AC429" s="2">
        <v>0</v>
      </c>
    </row>
    <row r="430" spans="1:29" x14ac:dyDescent="0.35">
      <c r="A430" s="19" t="s">
        <v>33</v>
      </c>
      <c r="B430" s="20">
        <v>0</v>
      </c>
      <c r="C430" s="20">
        <v>0</v>
      </c>
      <c r="D430" s="20">
        <v>0</v>
      </c>
      <c r="F430" s="19" t="s">
        <v>33</v>
      </c>
      <c r="G430" s="20">
        <v>0</v>
      </c>
      <c r="H430" s="20">
        <v>0</v>
      </c>
      <c r="I430" s="20">
        <v>0</v>
      </c>
      <c r="K430" s="19" t="s">
        <v>33</v>
      </c>
      <c r="L430" s="20">
        <v>0</v>
      </c>
      <c r="M430" s="20">
        <v>0</v>
      </c>
      <c r="N430" s="20">
        <v>0</v>
      </c>
      <c r="P430" s="19" t="s">
        <v>33</v>
      </c>
      <c r="Q430" s="20">
        <v>0</v>
      </c>
      <c r="R430" s="20">
        <v>0</v>
      </c>
      <c r="S430" s="20">
        <v>0</v>
      </c>
      <c r="U430" s="19" t="s">
        <v>33</v>
      </c>
      <c r="V430" s="20">
        <v>0</v>
      </c>
      <c r="W430" s="20">
        <v>0</v>
      </c>
      <c r="X430" s="20">
        <v>0</v>
      </c>
      <c r="Z430" s="25" t="s">
        <v>33</v>
      </c>
      <c r="AA430" s="20">
        <v>0</v>
      </c>
      <c r="AB430" s="20">
        <v>0</v>
      </c>
      <c r="AC430" s="20">
        <v>0</v>
      </c>
    </row>
    <row r="431" spans="1:29" x14ac:dyDescent="0.35">
      <c r="B431" s="2"/>
      <c r="C431" s="15"/>
      <c r="D431" s="3"/>
      <c r="G431" s="2"/>
      <c r="H431" s="15"/>
      <c r="I431" s="12"/>
      <c r="L431" s="2"/>
      <c r="M431" s="15"/>
      <c r="N431" s="12"/>
      <c r="Q431" s="2"/>
      <c r="R431" s="15"/>
      <c r="S431" s="12"/>
      <c r="V431" s="2"/>
      <c r="W431" s="15"/>
      <c r="X431" s="2"/>
      <c r="AA431" s="2"/>
      <c r="AB431" s="15"/>
      <c r="AC431" s="2"/>
    </row>
    <row r="432" spans="1:29" x14ac:dyDescent="0.35">
      <c r="B432" s="2"/>
      <c r="C432" s="15"/>
      <c r="D432" s="3"/>
      <c r="G432" s="2"/>
      <c r="H432" s="15"/>
      <c r="I432" s="12"/>
      <c r="L432" s="2"/>
      <c r="M432" s="15"/>
      <c r="N432" s="12"/>
      <c r="Q432" s="2"/>
      <c r="R432" s="15"/>
      <c r="S432" s="12"/>
      <c r="V432" s="2"/>
      <c r="W432" s="15"/>
      <c r="X432" s="2"/>
      <c r="AA432" s="2"/>
      <c r="AB432" s="15"/>
      <c r="AC432" s="2"/>
    </row>
    <row r="433" spans="1:29" x14ac:dyDescent="0.35">
      <c r="A433" t="s">
        <v>35</v>
      </c>
      <c r="B433" s="2">
        <v>0</v>
      </c>
      <c r="C433" s="2">
        <v>143088588.23999995</v>
      </c>
      <c r="D433" s="3">
        <v>143088588.23999995</v>
      </c>
      <c r="F433" t="s">
        <v>35</v>
      </c>
      <c r="G433" s="1">
        <v>0</v>
      </c>
      <c r="H433" s="1">
        <v>1967848.888</v>
      </c>
      <c r="I433" s="2">
        <v>1967848.888</v>
      </c>
      <c r="K433" t="s">
        <v>35</v>
      </c>
      <c r="L433" s="1">
        <v>0</v>
      </c>
      <c r="M433" s="1">
        <v>1952018.0814285709</v>
      </c>
      <c r="N433" s="2">
        <v>1952018.0814285709</v>
      </c>
      <c r="P433" t="s">
        <v>35</v>
      </c>
      <c r="Q433" s="1">
        <v>0</v>
      </c>
      <c r="R433" s="1">
        <v>3919866.9694285709</v>
      </c>
      <c r="S433" s="2">
        <v>3919866.9694285709</v>
      </c>
      <c r="U433" t="s">
        <v>35</v>
      </c>
      <c r="V433" s="2">
        <v>0</v>
      </c>
      <c r="W433" s="2">
        <v>88648603.576883122</v>
      </c>
      <c r="X433" s="2">
        <v>88648603.576883122</v>
      </c>
      <c r="Z433" t="s">
        <v>35</v>
      </c>
      <c r="AA433" s="1">
        <v>0</v>
      </c>
      <c r="AB433" s="1">
        <v>50520117.693688259</v>
      </c>
      <c r="AC433" s="2">
        <v>50520117.693688259</v>
      </c>
    </row>
    <row r="434" spans="1:29" x14ac:dyDescent="0.35">
      <c r="A434" t="s">
        <v>36</v>
      </c>
      <c r="B434" s="2">
        <v>-15130468.119999999</v>
      </c>
      <c r="C434" s="2">
        <v>-133503124.88</v>
      </c>
      <c r="D434" s="3">
        <v>-148633593</v>
      </c>
      <c r="F434" t="s">
        <v>36</v>
      </c>
      <c r="G434" s="1">
        <v>-5324353.6399999997</v>
      </c>
      <c r="H434" s="1">
        <v>-1255186.01</v>
      </c>
      <c r="I434" s="2">
        <v>-6579539.6499999994</v>
      </c>
      <c r="K434" t="s">
        <v>36</v>
      </c>
      <c r="L434" s="1">
        <v>-4188552.7700000005</v>
      </c>
      <c r="M434" s="1">
        <v>-638953.54000000027</v>
      </c>
      <c r="N434" s="2">
        <v>-4827506.3100000005</v>
      </c>
      <c r="P434" t="s">
        <v>36</v>
      </c>
      <c r="Q434" s="1">
        <v>-9512906.4100000001</v>
      </c>
      <c r="R434" s="1">
        <v>-1894139.5500000003</v>
      </c>
      <c r="S434" s="2">
        <v>-11407045.960000001</v>
      </c>
      <c r="U434" t="s">
        <v>36</v>
      </c>
      <c r="V434" s="2">
        <v>-3207802.4700000007</v>
      </c>
      <c r="W434" s="2">
        <v>-81579367.459999993</v>
      </c>
      <c r="X434" s="2">
        <v>-84787169.929999992</v>
      </c>
      <c r="Z434" t="s">
        <v>36</v>
      </c>
      <c r="AA434" s="1">
        <v>-2409759.2399999984</v>
      </c>
      <c r="AB434" s="1">
        <v>-50029617.870000005</v>
      </c>
      <c r="AC434" s="2">
        <v>-52439377.109999999</v>
      </c>
    </row>
    <row r="435" spans="1:29" x14ac:dyDescent="0.35">
      <c r="A435" s="19" t="s">
        <v>37</v>
      </c>
      <c r="B435" s="20">
        <v>-15130468.119999999</v>
      </c>
      <c r="C435" s="20">
        <v>9585463.3599999547</v>
      </c>
      <c r="D435" s="20">
        <v>-5545004.7600000445</v>
      </c>
      <c r="F435" s="19" t="s">
        <v>37</v>
      </c>
      <c r="G435" s="20">
        <v>-5324353.6399999997</v>
      </c>
      <c r="H435" s="20">
        <v>712662.87800000003</v>
      </c>
      <c r="I435" s="20">
        <v>-4611690.7620000001</v>
      </c>
      <c r="K435" s="19" t="s">
        <v>37</v>
      </c>
      <c r="L435" s="20">
        <v>-4188552.7700000005</v>
      </c>
      <c r="M435" s="20">
        <v>1313064.5414285706</v>
      </c>
      <c r="N435" s="20">
        <v>-2875488.2285714298</v>
      </c>
      <c r="P435" s="19" t="s">
        <v>37</v>
      </c>
      <c r="Q435" s="20">
        <v>-9512906.4100000001</v>
      </c>
      <c r="R435" s="20">
        <v>2025727.4194285707</v>
      </c>
      <c r="S435" s="20">
        <v>-7487178.99057143</v>
      </c>
      <c r="U435" s="19" t="s">
        <v>37</v>
      </c>
      <c r="V435" s="20">
        <v>-3207802.4700000007</v>
      </c>
      <c r="W435" s="20">
        <v>7069236.1168831289</v>
      </c>
      <c r="X435" s="20">
        <v>3861433.6468831282</v>
      </c>
      <c r="Z435" s="25" t="s">
        <v>37</v>
      </c>
      <c r="AA435" s="20">
        <v>-2409759.2399999984</v>
      </c>
      <c r="AB435" s="20">
        <v>490499.82368825376</v>
      </c>
      <c r="AC435" s="20">
        <v>-1919259.4163117446</v>
      </c>
    </row>
    <row r="436" spans="1:29" x14ac:dyDescent="0.35">
      <c r="B436" s="2"/>
      <c r="C436" s="15"/>
      <c r="D436" s="3"/>
      <c r="G436" s="2"/>
      <c r="H436" s="15"/>
      <c r="I436" s="12"/>
      <c r="L436" s="2"/>
      <c r="M436" s="15"/>
      <c r="N436" s="12"/>
      <c r="Q436" s="2"/>
      <c r="R436" s="15"/>
      <c r="S436" s="12"/>
      <c r="V436" s="2"/>
      <c r="W436" s="15"/>
      <c r="X436" s="2"/>
      <c r="AA436" s="2"/>
      <c r="AB436" s="15"/>
      <c r="AC436" s="2"/>
    </row>
    <row r="437" spans="1:29" x14ac:dyDescent="0.35">
      <c r="A437" t="s">
        <v>220</v>
      </c>
      <c r="B437" s="2">
        <v>0</v>
      </c>
      <c r="C437" s="2">
        <v>0</v>
      </c>
      <c r="D437" s="3">
        <v>0</v>
      </c>
      <c r="F437" t="s">
        <v>220</v>
      </c>
      <c r="G437" s="1">
        <v>0</v>
      </c>
      <c r="H437" s="1">
        <v>0</v>
      </c>
      <c r="I437" s="2">
        <v>0</v>
      </c>
      <c r="K437" t="s">
        <v>220</v>
      </c>
      <c r="L437" s="2"/>
      <c r="M437" s="15"/>
      <c r="N437" s="12"/>
      <c r="P437" t="s">
        <v>220</v>
      </c>
      <c r="Q437" s="2"/>
      <c r="R437" s="15"/>
      <c r="S437" s="12"/>
      <c r="U437" t="s">
        <v>220</v>
      </c>
      <c r="V437" s="2"/>
      <c r="W437" s="15"/>
      <c r="X437" s="2"/>
      <c r="Z437" t="s">
        <v>220</v>
      </c>
      <c r="AA437" s="2"/>
      <c r="AB437" s="15"/>
      <c r="AC437" s="2"/>
    </row>
    <row r="438" spans="1:29" x14ac:dyDescent="0.35">
      <c r="A438" t="s">
        <v>38</v>
      </c>
      <c r="B438" s="2">
        <v>0</v>
      </c>
      <c r="C438" s="2">
        <v>-4654972.7928316109</v>
      </c>
      <c r="D438" s="3">
        <v>-4654972.7928316109</v>
      </c>
      <c r="F438" t="s">
        <v>38</v>
      </c>
      <c r="G438" s="1">
        <v>0</v>
      </c>
      <c r="H438" s="1">
        <v>-365502.04000000004</v>
      </c>
      <c r="I438" s="2">
        <v>-365502.04000000004</v>
      </c>
      <c r="K438" t="s">
        <v>38</v>
      </c>
      <c r="L438" s="1">
        <v>0</v>
      </c>
      <c r="M438" s="1">
        <v>-981151.741773288</v>
      </c>
      <c r="N438" s="2">
        <v>-981151.741773288</v>
      </c>
      <c r="P438" t="s">
        <v>38</v>
      </c>
      <c r="Q438" s="1">
        <v>0</v>
      </c>
      <c r="R438" s="1">
        <v>-1346653.781773288</v>
      </c>
      <c r="S438" s="2">
        <v>-1346653.781773288</v>
      </c>
      <c r="U438" t="s">
        <v>38</v>
      </c>
      <c r="V438" s="2">
        <v>0</v>
      </c>
      <c r="W438" s="2">
        <v>-1866778.9476424844</v>
      </c>
      <c r="X438" s="2">
        <v>-1866778.9476424844</v>
      </c>
      <c r="Z438" t="s">
        <v>38</v>
      </c>
      <c r="AA438" s="1">
        <v>0</v>
      </c>
      <c r="AB438" s="1">
        <v>-1441540.0634158382</v>
      </c>
      <c r="AC438" s="2">
        <v>-1441540.0634158382</v>
      </c>
    </row>
    <row r="439" spans="1:29" x14ac:dyDescent="0.35">
      <c r="A439" t="s">
        <v>81</v>
      </c>
      <c r="B439" s="2">
        <v>0</v>
      </c>
      <c r="C439" s="2">
        <v>-40565380.625340104</v>
      </c>
      <c r="D439" s="3">
        <v>-40565380.625340104</v>
      </c>
      <c r="F439" t="s">
        <v>81</v>
      </c>
      <c r="G439" s="1">
        <v>0</v>
      </c>
      <c r="H439" s="1">
        <v>-12178315.275373116</v>
      </c>
      <c r="I439" s="2">
        <v>-12178315.275373116</v>
      </c>
      <c r="K439" t="s">
        <v>81</v>
      </c>
      <c r="L439" s="1">
        <v>0</v>
      </c>
      <c r="M439" s="1">
        <v>-8905566.2179767303</v>
      </c>
      <c r="N439" s="2">
        <v>-8905566.2179767303</v>
      </c>
      <c r="P439" t="s">
        <v>81</v>
      </c>
      <c r="Q439" s="1">
        <v>0</v>
      </c>
      <c r="R439" s="1">
        <v>-21083881.493349846</v>
      </c>
      <c r="S439" s="2">
        <v>-21083881.493349846</v>
      </c>
      <c r="U439" t="s">
        <v>81</v>
      </c>
      <c r="V439" s="2">
        <v>0</v>
      </c>
      <c r="W439" s="2">
        <v>-12862527.859393489</v>
      </c>
      <c r="X439" s="2">
        <v>-12862527.859393489</v>
      </c>
      <c r="Z439" t="s">
        <v>81</v>
      </c>
      <c r="AA439" s="1">
        <v>0</v>
      </c>
      <c r="AB439" s="1">
        <v>-6618971.272596769</v>
      </c>
      <c r="AC439" s="2">
        <v>-6618971.272596769</v>
      </c>
    </row>
    <row r="440" spans="1:29" x14ac:dyDescent="0.35">
      <c r="A440" t="s">
        <v>39</v>
      </c>
      <c r="B440" s="2">
        <v>0</v>
      </c>
      <c r="C440" s="2">
        <v>-73268296.072835058</v>
      </c>
      <c r="D440" s="3">
        <v>-73268296.072835058</v>
      </c>
      <c r="F440" t="s">
        <v>39</v>
      </c>
      <c r="G440" s="1">
        <v>0</v>
      </c>
      <c r="H440" s="1">
        <v>-7243016.9226877596</v>
      </c>
      <c r="I440" s="2">
        <v>-7243016.9226877596</v>
      </c>
      <c r="K440" t="s">
        <v>39</v>
      </c>
      <c r="L440" s="1">
        <v>0</v>
      </c>
      <c r="M440" s="1">
        <v>-20091778.216559865</v>
      </c>
      <c r="N440" s="2">
        <v>-20091778.216559865</v>
      </c>
      <c r="P440" t="s">
        <v>39</v>
      </c>
      <c r="Q440" s="1">
        <v>0</v>
      </c>
      <c r="R440" s="1">
        <v>-27334795.139247622</v>
      </c>
      <c r="S440" s="2">
        <v>-27334795.139247622</v>
      </c>
      <c r="U440" t="s">
        <v>39</v>
      </c>
      <c r="V440" s="2">
        <v>0</v>
      </c>
      <c r="W440" s="2">
        <v>-18947410.612948585</v>
      </c>
      <c r="X440" s="2">
        <v>-18947410.612948585</v>
      </c>
      <c r="Z440" t="s">
        <v>39</v>
      </c>
      <c r="AA440" s="1">
        <v>0</v>
      </c>
      <c r="AB440" s="1">
        <v>-26986090.320638854</v>
      </c>
      <c r="AC440" s="2">
        <v>-26986090.320638854</v>
      </c>
    </row>
    <row r="441" spans="1:29" x14ac:dyDescent="0.35">
      <c r="A441" t="s">
        <v>40</v>
      </c>
      <c r="B441" s="2">
        <v>0</v>
      </c>
      <c r="C441" s="2">
        <v>-5826798.1799999997</v>
      </c>
      <c r="D441" s="3">
        <v>-5826798.1799999997</v>
      </c>
      <c r="F441" t="s">
        <v>40</v>
      </c>
      <c r="G441" s="1">
        <v>0</v>
      </c>
      <c r="H441" s="1">
        <v>-764475.02314244001</v>
      </c>
      <c r="I441" s="2">
        <v>-764475.02314244001</v>
      </c>
      <c r="K441" t="s">
        <v>40</v>
      </c>
      <c r="L441" s="1">
        <v>0</v>
      </c>
      <c r="M441" s="1">
        <v>-1510313.8998759997</v>
      </c>
      <c r="N441" s="2">
        <v>-1510313.8998759997</v>
      </c>
      <c r="P441" t="s">
        <v>40</v>
      </c>
      <c r="Q441" s="1">
        <v>0</v>
      </c>
      <c r="R441" s="1">
        <v>-2274788.9230184397</v>
      </c>
      <c r="S441" s="2">
        <v>-2274788.9230184397</v>
      </c>
      <c r="U441" t="s">
        <v>40</v>
      </c>
      <c r="V441" s="2">
        <v>0</v>
      </c>
      <c r="W441" s="2">
        <v>-1804360.7700000005</v>
      </c>
      <c r="X441" s="2">
        <v>-1804360.7700000005</v>
      </c>
      <c r="Z441" t="s">
        <v>40</v>
      </c>
      <c r="AA441" s="1">
        <v>0</v>
      </c>
      <c r="AB441" s="1">
        <v>-1747648.4869815595</v>
      </c>
      <c r="AC441" s="2">
        <v>-1747648.4869815595</v>
      </c>
    </row>
    <row r="442" spans="1:29" x14ac:dyDescent="0.35">
      <c r="A442" t="s">
        <v>41</v>
      </c>
      <c r="B442" s="2">
        <v>0</v>
      </c>
      <c r="C442" s="2">
        <v>-41832</v>
      </c>
      <c r="D442" s="3">
        <v>-41832</v>
      </c>
      <c r="F442" t="s">
        <v>41</v>
      </c>
      <c r="G442" s="1">
        <v>0</v>
      </c>
      <c r="H442" s="1">
        <v>0</v>
      </c>
      <c r="I442" s="2">
        <v>0</v>
      </c>
      <c r="K442" t="s">
        <v>41</v>
      </c>
      <c r="L442" s="1">
        <v>0</v>
      </c>
      <c r="M442" s="1">
        <v>0</v>
      </c>
      <c r="N442" s="2">
        <v>0</v>
      </c>
      <c r="P442" t="s">
        <v>41</v>
      </c>
      <c r="Q442" s="1">
        <v>0</v>
      </c>
      <c r="R442" s="1">
        <v>0</v>
      </c>
      <c r="S442" s="2">
        <v>0</v>
      </c>
      <c r="U442" t="s">
        <v>41</v>
      </c>
      <c r="V442" s="2">
        <v>0</v>
      </c>
      <c r="W442" s="2">
        <v>0</v>
      </c>
      <c r="X442" s="2">
        <v>0</v>
      </c>
      <c r="Z442" t="s">
        <v>41</v>
      </c>
      <c r="AA442" s="1">
        <v>0</v>
      </c>
      <c r="AB442" s="1">
        <v>-41832</v>
      </c>
      <c r="AC442" s="2">
        <v>-41832</v>
      </c>
    </row>
    <row r="443" spans="1:29" x14ac:dyDescent="0.35">
      <c r="A443" t="s">
        <v>42</v>
      </c>
      <c r="B443" s="2">
        <v>0</v>
      </c>
      <c r="C443" s="2">
        <v>-982943.86204809521</v>
      </c>
      <c r="D443" s="3">
        <v>-982943.86204809521</v>
      </c>
      <c r="F443" t="s">
        <v>42</v>
      </c>
      <c r="G443" s="1">
        <v>0</v>
      </c>
      <c r="H443" s="1">
        <v>-127170</v>
      </c>
      <c r="I443" s="2">
        <v>-127170</v>
      </c>
      <c r="K443" t="s">
        <v>42</v>
      </c>
      <c r="L443" s="1">
        <v>0</v>
      </c>
      <c r="M443" s="1">
        <v>-154210.87</v>
      </c>
      <c r="N443" s="2">
        <v>-154210.87</v>
      </c>
      <c r="P443" t="s">
        <v>42</v>
      </c>
      <c r="Q443" s="1">
        <v>0</v>
      </c>
      <c r="R443" s="1">
        <v>-281380.87</v>
      </c>
      <c r="S443" s="2">
        <v>-281380.87</v>
      </c>
      <c r="U443" t="s">
        <v>42</v>
      </c>
      <c r="V443" s="2">
        <v>0</v>
      </c>
      <c r="W443" s="2">
        <v>-398410.84626433032</v>
      </c>
      <c r="X443" s="2">
        <v>-398410.84626433032</v>
      </c>
      <c r="Z443" t="s">
        <v>42</v>
      </c>
      <c r="AA443" s="1">
        <v>0</v>
      </c>
      <c r="AB443" s="1">
        <v>-303152.14578376489</v>
      </c>
      <c r="AC443" s="2">
        <v>-303152.14578376489</v>
      </c>
    </row>
    <row r="444" spans="1:29" x14ac:dyDescent="0.35">
      <c r="A444" t="s">
        <v>4</v>
      </c>
      <c r="B444" s="2">
        <v>0</v>
      </c>
      <c r="C444" s="2">
        <v>49046036.030217662</v>
      </c>
      <c r="D444" s="3">
        <v>49046036.030217662</v>
      </c>
      <c r="F444" t="s">
        <v>4</v>
      </c>
      <c r="G444" s="1">
        <v>0</v>
      </c>
      <c r="H444" s="1">
        <v>12814022.195735298</v>
      </c>
      <c r="I444" s="2">
        <v>12814022.195735298</v>
      </c>
      <c r="K444" t="s">
        <v>4</v>
      </c>
      <c r="L444" s="1">
        <v>0</v>
      </c>
      <c r="M444" s="1">
        <v>13551741.682825599</v>
      </c>
      <c r="N444" s="2">
        <v>13551741.682825599</v>
      </c>
      <c r="P444" t="s">
        <v>4</v>
      </c>
      <c r="Q444" s="1">
        <v>0</v>
      </c>
      <c r="R444" s="1">
        <v>26365763.878560897</v>
      </c>
      <c r="S444" s="2">
        <v>26365763.878560897</v>
      </c>
      <c r="U444" t="s">
        <v>4</v>
      </c>
      <c r="V444" s="2">
        <v>0</v>
      </c>
      <c r="W444" s="2">
        <v>11955872.711034801</v>
      </c>
      <c r="X444" s="2">
        <v>11955872.711034801</v>
      </c>
      <c r="Z444" t="s">
        <v>4</v>
      </c>
      <c r="AA444" s="1">
        <v>0</v>
      </c>
      <c r="AB444" s="1">
        <v>10724399.440621961</v>
      </c>
      <c r="AC444" s="2">
        <v>10724399.440621961</v>
      </c>
    </row>
    <row r="445" spans="1:29" x14ac:dyDescent="0.35">
      <c r="A445" t="s">
        <v>5</v>
      </c>
      <c r="B445" s="2">
        <v>0</v>
      </c>
      <c r="C445" s="2">
        <v>-1805446.145260805</v>
      </c>
      <c r="D445" s="3">
        <v>-1805446.145260805</v>
      </c>
      <c r="F445" t="s">
        <v>5</v>
      </c>
      <c r="G445" s="1">
        <v>0</v>
      </c>
      <c r="H445" s="1">
        <v>-1785042.9339315831</v>
      </c>
      <c r="I445" s="2">
        <v>-1785042.9339315831</v>
      </c>
      <c r="K445" t="s">
        <v>5</v>
      </c>
      <c r="L445" s="1">
        <v>0</v>
      </c>
      <c r="M445" s="1">
        <v>-19458.908921552356</v>
      </c>
      <c r="N445" s="2">
        <v>-19458.908921552356</v>
      </c>
      <c r="P445" t="s">
        <v>5</v>
      </c>
      <c r="Q445" s="1">
        <v>0</v>
      </c>
      <c r="R445" s="1">
        <v>-1804501.8428531354</v>
      </c>
      <c r="S445" s="2">
        <v>-1804501.8428531354</v>
      </c>
      <c r="U445" t="s">
        <v>5</v>
      </c>
      <c r="V445" s="2">
        <v>0</v>
      </c>
      <c r="W445" s="2">
        <v>-3457.161799215246</v>
      </c>
      <c r="X445" s="2">
        <v>-3457.161799215246</v>
      </c>
      <c r="Z445" t="s">
        <v>5</v>
      </c>
      <c r="AA445" s="1">
        <v>0</v>
      </c>
      <c r="AB445" s="1">
        <v>2512.859391545644</v>
      </c>
      <c r="AC445" s="2">
        <v>2512.859391545644</v>
      </c>
    </row>
    <row r="446" spans="1:29" x14ac:dyDescent="0.35">
      <c r="A446" t="s">
        <v>189</v>
      </c>
      <c r="B446" s="2">
        <v>0</v>
      </c>
      <c r="C446" s="2">
        <v>-6496592.5650709793</v>
      </c>
      <c r="D446" s="3">
        <v>-6496592.5650709793</v>
      </c>
      <c r="F446" t="s">
        <v>189</v>
      </c>
      <c r="G446" s="1">
        <v>0</v>
      </c>
      <c r="H446" s="1">
        <v>1302299.5300000003</v>
      </c>
      <c r="I446" s="2">
        <v>1302299.5300000003</v>
      </c>
      <c r="K446" t="s">
        <v>189</v>
      </c>
      <c r="L446" s="1">
        <v>0</v>
      </c>
      <c r="M446" s="1">
        <v>-3213326.4799735518</v>
      </c>
      <c r="N446" s="2">
        <v>-3213326.4799735518</v>
      </c>
      <c r="P446" t="s">
        <v>189</v>
      </c>
      <c r="Q446" s="1">
        <v>0</v>
      </c>
      <c r="R446" s="1">
        <v>-1911026.9499735516</v>
      </c>
      <c r="S446" s="2">
        <v>-1911026.9499735516</v>
      </c>
      <c r="U446" t="s">
        <v>189</v>
      </c>
      <c r="V446" s="2">
        <v>0</v>
      </c>
      <c r="W446" s="2">
        <v>-4399670.2392888181</v>
      </c>
      <c r="X446" s="2">
        <v>-4399670.2392888181</v>
      </c>
      <c r="Z446" t="s">
        <v>189</v>
      </c>
      <c r="AA446" s="1">
        <v>0</v>
      </c>
      <c r="AB446" s="1">
        <v>-185895.37580860965</v>
      </c>
      <c r="AC446" s="2">
        <v>-185895.37580860965</v>
      </c>
    </row>
    <row r="447" spans="1:29" x14ac:dyDescent="0.35">
      <c r="A447" s="19" t="s">
        <v>11</v>
      </c>
      <c r="B447" s="20">
        <v>0</v>
      </c>
      <c r="C447" s="20">
        <v>-84596226.213168979</v>
      </c>
      <c r="D447" s="20">
        <v>-84596226.213168979</v>
      </c>
      <c r="F447" s="19" t="s">
        <v>11</v>
      </c>
      <c r="G447" s="20">
        <v>0</v>
      </c>
      <c r="H447" s="20">
        <v>-8347200.4693996003</v>
      </c>
      <c r="I447" s="20">
        <v>-8347200.4693996003</v>
      </c>
      <c r="K447" s="19" t="s">
        <v>11</v>
      </c>
      <c r="L447" s="20">
        <v>0</v>
      </c>
      <c r="M447" s="20">
        <v>-21324064.652255386</v>
      </c>
      <c r="N447" s="20">
        <v>-21324064.652255386</v>
      </c>
      <c r="P447" s="19" t="s">
        <v>11</v>
      </c>
      <c r="Q447" s="20">
        <v>0</v>
      </c>
      <c r="R447" s="20">
        <v>-29671265.121654987</v>
      </c>
      <c r="S447" s="20">
        <v>-29671265.121654987</v>
      </c>
      <c r="U447" s="19" t="s">
        <v>11</v>
      </c>
      <c r="V447" s="20">
        <v>0</v>
      </c>
      <c r="W447" s="20">
        <v>-28326743.726302125</v>
      </c>
      <c r="X447" s="20">
        <v>-28326743.726302125</v>
      </c>
      <c r="Z447" s="19" t="s">
        <v>11</v>
      </c>
      <c r="AA447" s="20">
        <v>0</v>
      </c>
      <c r="AB447" s="20">
        <v>-26598217.365211897</v>
      </c>
      <c r="AC447" s="20">
        <v>-26598217.365211897</v>
      </c>
    </row>
    <row r="448" spans="1:29" x14ac:dyDescent="0.35">
      <c r="B448" s="2"/>
      <c r="C448" s="15"/>
      <c r="D448" s="3"/>
      <c r="G448" s="2"/>
      <c r="H448" s="15"/>
      <c r="I448" s="12"/>
      <c r="L448" s="2"/>
      <c r="M448" s="15"/>
      <c r="N448" s="12"/>
      <c r="Q448" s="2"/>
      <c r="R448" s="15"/>
      <c r="S448" s="12"/>
      <c r="V448" s="2"/>
      <c r="W448" s="15"/>
      <c r="X448" s="2"/>
      <c r="AA448" s="2"/>
      <c r="AB448" s="15"/>
      <c r="AC448" s="2"/>
    </row>
    <row r="449" spans="1:29" x14ac:dyDescent="0.35">
      <c r="B449" s="2"/>
      <c r="C449" s="15"/>
      <c r="D449" s="3"/>
      <c r="G449" s="2"/>
      <c r="H449" s="15"/>
      <c r="I449" s="12"/>
      <c r="L449" s="2"/>
      <c r="M449" s="15"/>
      <c r="N449" s="12"/>
      <c r="Q449" s="2"/>
      <c r="R449" s="15"/>
      <c r="S449" s="12"/>
      <c r="V449" s="2"/>
      <c r="W449" s="15"/>
      <c r="X449" s="2"/>
      <c r="AA449" s="2"/>
      <c r="AB449" s="15"/>
      <c r="AC449" s="2"/>
    </row>
    <row r="450" spans="1:29" x14ac:dyDescent="0.35">
      <c r="A450" s="11" t="s">
        <v>43</v>
      </c>
      <c r="B450" s="4">
        <v>8569467.8899999876</v>
      </c>
      <c r="C450" s="4">
        <v>7938011.5469360203</v>
      </c>
      <c r="D450" s="4">
        <v>16507479.436936008</v>
      </c>
      <c r="F450" s="11" t="s">
        <v>43</v>
      </c>
      <c r="G450" s="4">
        <v>-2943047.199999989</v>
      </c>
      <c r="H450" s="4">
        <v>6490995.9655953785</v>
      </c>
      <c r="I450" s="4">
        <v>3547948.7655953895</v>
      </c>
      <c r="K450" s="11" t="s">
        <v>43</v>
      </c>
      <c r="L450" s="4">
        <v>4035316.3799999896</v>
      </c>
      <c r="M450" s="4">
        <v>9807565.6845674179</v>
      </c>
      <c r="N450" s="4">
        <v>13842882.064567408</v>
      </c>
      <c r="P450" s="11" t="s">
        <v>43</v>
      </c>
      <c r="Q450" s="4">
        <v>1092269.1799999997</v>
      </c>
      <c r="R450" s="4">
        <v>16298561.650162794</v>
      </c>
      <c r="S450" s="4">
        <v>17390830.830162793</v>
      </c>
      <c r="U450" s="11" t="s">
        <v>43</v>
      </c>
      <c r="V450" s="4">
        <v>3131917.9899999844</v>
      </c>
      <c r="W450" s="4">
        <v>-5057153.0564974248</v>
      </c>
      <c r="X450" s="4">
        <v>-1925235.0664974404</v>
      </c>
      <c r="Z450" s="11" t="s">
        <v>43</v>
      </c>
      <c r="AA450" s="4">
        <v>4345280.7199999932</v>
      </c>
      <c r="AB450" s="4">
        <v>-3303397.0467293784</v>
      </c>
      <c r="AC450" s="4">
        <v>1041883.6732706148</v>
      </c>
    </row>
    <row r="451" spans="1:29" x14ac:dyDescent="0.35">
      <c r="A451" t="s">
        <v>6</v>
      </c>
      <c r="B451" s="2">
        <v>0</v>
      </c>
      <c r="C451" s="2">
        <v>-3809254.85</v>
      </c>
      <c r="D451" s="2">
        <v>-3809254.85</v>
      </c>
      <c r="F451" t="s">
        <v>6</v>
      </c>
      <c r="G451" s="1">
        <v>0</v>
      </c>
      <c r="H451" s="1">
        <v>-743047.63</v>
      </c>
      <c r="I451" s="2">
        <v>-743047.63</v>
      </c>
      <c r="K451" t="s">
        <v>6</v>
      </c>
      <c r="L451" s="1">
        <v>0</v>
      </c>
      <c r="M451" s="1">
        <v>-937253.99999999988</v>
      </c>
      <c r="N451" s="2">
        <v>-937253.99999999988</v>
      </c>
      <c r="P451" t="s">
        <v>6</v>
      </c>
      <c r="Q451" s="1">
        <v>0</v>
      </c>
      <c r="R451" s="1">
        <v>-1680301.63</v>
      </c>
      <c r="S451" s="2">
        <v>-1680301.63</v>
      </c>
      <c r="U451" t="s">
        <v>6</v>
      </c>
      <c r="V451" s="2">
        <v>0</v>
      </c>
      <c r="W451" s="2">
        <v>-755083</v>
      </c>
      <c r="X451" s="2">
        <v>-755083</v>
      </c>
      <c r="Z451" t="s">
        <v>6</v>
      </c>
      <c r="AA451" s="1">
        <v>0</v>
      </c>
      <c r="AB451" s="1">
        <v>-1373870.2200000002</v>
      </c>
      <c r="AC451" s="2">
        <v>-1373870.2200000002</v>
      </c>
    </row>
    <row r="452" spans="1:29" x14ac:dyDescent="0.35">
      <c r="A452" s="11" t="s">
        <v>7</v>
      </c>
      <c r="B452" s="4">
        <v>8569467.8899999876</v>
      </c>
      <c r="C452" s="4">
        <v>4128756.6969360202</v>
      </c>
      <c r="D452" s="4">
        <v>12698224.586936008</v>
      </c>
      <c r="F452" s="11" t="s">
        <v>7</v>
      </c>
      <c r="G452" s="4">
        <v>-2943047.199999989</v>
      </c>
      <c r="H452" s="4">
        <v>5747948.3355953787</v>
      </c>
      <c r="I452" s="4">
        <v>2804901.1355953896</v>
      </c>
      <c r="K452" s="11" t="s">
        <v>7</v>
      </c>
      <c r="L452" s="4">
        <v>4035316.3799999896</v>
      </c>
      <c r="M452" s="4">
        <v>8870311.6845674179</v>
      </c>
      <c r="N452" s="4">
        <v>12905628.064567408</v>
      </c>
      <c r="P452" s="11" t="s">
        <v>7</v>
      </c>
      <c r="Q452" s="4">
        <v>1092269.1799999997</v>
      </c>
      <c r="R452" s="4">
        <v>14618260.020162795</v>
      </c>
      <c r="S452" s="4">
        <v>15710529.200162794</v>
      </c>
      <c r="U452" s="11" t="s">
        <v>7</v>
      </c>
      <c r="V452" s="4">
        <v>3131917.9899999844</v>
      </c>
      <c r="W452" s="4">
        <v>-5812236.0564974248</v>
      </c>
      <c r="X452" s="4">
        <v>-2680318.0664974404</v>
      </c>
      <c r="Z452" s="11" t="s">
        <v>7</v>
      </c>
      <c r="AA452" s="144">
        <v>4345280.7199999932</v>
      </c>
      <c r="AB452" s="144">
        <v>-4677267.2667293791</v>
      </c>
      <c r="AC452" s="4">
        <v>-331986.54672938585</v>
      </c>
    </row>
    <row r="453" spans="1:29" x14ac:dyDescent="0.35">
      <c r="A453" t="s">
        <v>8</v>
      </c>
      <c r="B453" s="2">
        <v>0</v>
      </c>
      <c r="C453" s="2">
        <v>-567347.04210037109</v>
      </c>
      <c r="D453" s="2">
        <v>-567347.04210037109</v>
      </c>
      <c r="F453" t="s">
        <v>8</v>
      </c>
      <c r="G453" s="1">
        <v>0</v>
      </c>
      <c r="H453" s="1">
        <v>-2800494.1309183799</v>
      </c>
      <c r="I453" s="2">
        <v>-2800494.1309183799</v>
      </c>
      <c r="K453" t="s">
        <v>8</v>
      </c>
      <c r="L453" s="1">
        <v>0</v>
      </c>
      <c r="M453" s="1">
        <v>-4933584.9336605193</v>
      </c>
      <c r="N453" s="2">
        <v>-4933584.9336605193</v>
      </c>
      <c r="P453" t="s">
        <v>8</v>
      </c>
      <c r="Q453" s="1">
        <v>0</v>
      </c>
      <c r="R453" s="1">
        <v>-7734079.0645788992</v>
      </c>
      <c r="S453" s="2">
        <v>-7734079.0645788992</v>
      </c>
      <c r="U453" t="s">
        <v>8</v>
      </c>
      <c r="V453" s="2">
        <v>0</v>
      </c>
      <c r="W453" s="2">
        <v>3584362.63167394</v>
      </c>
      <c r="X453" s="2">
        <v>3584362.63167394</v>
      </c>
      <c r="Z453" t="s">
        <v>8</v>
      </c>
      <c r="AA453" s="1">
        <v>0</v>
      </c>
      <c r="AB453" s="1">
        <v>3582369.3908045879</v>
      </c>
      <c r="AC453" s="2">
        <v>3582369.3908045879</v>
      </c>
    </row>
    <row r="454" spans="1:29" x14ac:dyDescent="0.35">
      <c r="A454" s="11" t="s">
        <v>168</v>
      </c>
      <c r="B454" s="4">
        <v>8569467.8899999876</v>
      </c>
      <c r="C454" s="4">
        <v>3561409.6548356488</v>
      </c>
      <c r="D454" s="4">
        <v>12130877.544835636</v>
      </c>
      <c r="F454" s="11" t="s">
        <v>168</v>
      </c>
      <c r="G454" s="4">
        <v>-2943047.199999989</v>
      </c>
      <c r="H454" s="4">
        <v>2947454.2046769988</v>
      </c>
      <c r="I454" s="4">
        <v>4407.0046770097688</v>
      </c>
      <c r="K454" s="11" t="s">
        <v>168</v>
      </c>
      <c r="L454" s="4">
        <v>4035316.3799999896</v>
      </c>
      <c r="M454" s="4">
        <v>3936726.7509068986</v>
      </c>
      <c r="N454" s="4">
        <v>7972043.1309068883</v>
      </c>
      <c r="P454" s="11" t="s">
        <v>168</v>
      </c>
      <c r="Q454" s="4">
        <v>1092269.1799999997</v>
      </c>
      <c r="R454" s="4">
        <v>6884180.9555838956</v>
      </c>
      <c r="S454" s="4">
        <v>7976450.1355838953</v>
      </c>
      <c r="U454" s="11" t="s">
        <v>168</v>
      </c>
      <c r="V454" s="4">
        <v>3131917.9899999844</v>
      </c>
      <c r="W454" s="4">
        <v>-2227873.4248234848</v>
      </c>
      <c r="X454" s="4">
        <v>904044.56517649954</v>
      </c>
      <c r="Z454" s="11" t="s">
        <v>9</v>
      </c>
      <c r="AA454" s="144">
        <v>4345280.7199999932</v>
      </c>
      <c r="AB454" s="144">
        <v>-1094897.8759247912</v>
      </c>
      <c r="AC454" s="4">
        <v>3250382.844075202</v>
      </c>
    </row>
    <row r="455" spans="1:29" x14ac:dyDescent="0.35">
      <c r="B455" s="3">
        <v>0</v>
      </c>
      <c r="C455" s="3">
        <v>0</v>
      </c>
      <c r="D455" s="3"/>
      <c r="L455" s="3">
        <v>0</v>
      </c>
      <c r="M455" s="3">
        <v>0</v>
      </c>
      <c r="N455" s="3">
        <v>0</v>
      </c>
      <c r="AA455" s="12">
        <v>1.0244548320770264E-8</v>
      </c>
      <c r="AB455" s="12">
        <v>2.9802322387695313E-8</v>
      </c>
      <c r="AC455" s="12">
        <v>3.9115548133850098E-8</v>
      </c>
    </row>
    <row r="458" spans="1:29" ht="18.5" x14ac:dyDescent="0.35">
      <c r="A458" s="267" t="s">
        <v>233</v>
      </c>
      <c r="B458" s="267"/>
      <c r="C458" s="267"/>
      <c r="D458" s="267"/>
      <c r="F458" s="267" t="s">
        <v>222</v>
      </c>
      <c r="G458" s="267"/>
      <c r="H458" s="267"/>
      <c r="I458" s="267"/>
      <c r="K458" s="267" t="s">
        <v>224</v>
      </c>
      <c r="L458" s="267"/>
      <c r="M458" s="267"/>
      <c r="N458" s="267"/>
      <c r="P458" s="267" t="s">
        <v>225</v>
      </c>
      <c r="Q458" s="267"/>
      <c r="R458" s="267"/>
      <c r="S458" s="267"/>
      <c r="U458" s="267" t="s">
        <v>228</v>
      </c>
      <c r="V458" s="267"/>
      <c r="W458" s="267"/>
      <c r="X458" s="267"/>
      <c r="Z458" s="142" t="s">
        <v>235</v>
      </c>
      <c r="AA458" s="142"/>
      <c r="AB458" s="142"/>
      <c r="AC458" s="142"/>
    </row>
    <row r="459" spans="1:29" ht="15.5" x14ac:dyDescent="0.35">
      <c r="A459" s="8"/>
      <c r="B459" s="10" t="s">
        <v>46</v>
      </c>
      <c r="C459" s="10" t="s">
        <v>1</v>
      </c>
      <c r="D459" s="10" t="s">
        <v>48</v>
      </c>
      <c r="F459" s="8"/>
      <c r="G459" s="10" t="s">
        <v>46</v>
      </c>
      <c r="H459" s="10" t="s">
        <v>1</v>
      </c>
      <c r="I459" s="10" t="s">
        <v>48</v>
      </c>
      <c r="K459" s="8"/>
      <c r="L459" s="10" t="s">
        <v>46</v>
      </c>
      <c r="M459" s="10" t="s">
        <v>1</v>
      </c>
      <c r="N459" s="10" t="s">
        <v>48</v>
      </c>
      <c r="P459" s="8"/>
      <c r="Q459" s="10" t="s">
        <v>46</v>
      </c>
      <c r="R459" s="10" t="s">
        <v>1</v>
      </c>
      <c r="S459" s="10" t="s">
        <v>48</v>
      </c>
      <c r="U459" s="8"/>
      <c r="V459" s="10" t="s">
        <v>46</v>
      </c>
      <c r="W459" s="10" t="s">
        <v>1</v>
      </c>
      <c r="X459" s="10" t="s">
        <v>48</v>
      </c>
      <c r="Z459" s="24"/>
      <c r="AA459" s="10" t="s">
        <v>46</v>
      </c>
      <c r="AB459" s="10" t="s">
        <v>1</v>
      </c>
      <c r="AC459" s="26" t="s">
        <v>48</v>
      </c>
    </row>
    <row r="460" spans="1:29" x14ac:dyDescent="0.35">
      <c r="A460" t="s">
        <v>88</v>
      </c>
      <c r="B460" s="1"/>
      <c r="C460" s="1"/>
      <c r="D460" s="2">
        <v>0</v>
      </c>
      <c r="F460" t="s">
        <v>88</v>
      </c>
      <c r="G460" s="2">
        <v>0</v>
      </c>
      <c r="H460" s="2">
        <v>0</v>
      </c>
      <c r="I460" s="2">
        <v>0</v>
      </c>
      <c r="K460" t="s">
        <v>88</v>
      </c>
      <c r="L460" s="1">
        <v>0</v>
      </c>
      <c r="M460" s="1"/>
      <c r="N460" s="2">
        <v>1124641.43</v>
      </c>
      <c r="P460" t="s">
        <v>88</v>
      </c>
      <c r="Q460" s="1"/>
      <c r="R460" s="1"/>
      <c r="S460" s="2">
        <v>1124641.43</v>
      </c>
      <c r="U460" t="s">
        <v>88</v>
      </c>
      <c r="V460" s="2"/>
      <c r="W460" s="2"/>
      <c r="X460" s="2">
        <v>1486109.9599999997</v>
      </c>
      <c r="Z460" t="s">
        <v>88</v>
      </c>
      <c r="AA460" s="1">
        <v>0</v>
      </c>
      <c r="AB460" s="1">
        <v>0</v>
      </c>
      <c r="AC460" s="2">
        <v>-2610751.3899999997</v>
      </c>
    </row>
    <row r="461" spans="1:29" x14ac:dyDescent="0.35">
      <c r="A461" t="s">
        <v>19</v>
      </c>
      <c r="B461" s="1"/>
      <c r="C461" s="1"/>
      <c r="D461" s="2">
        <v>0</v>
      </c>
      <c r="F461" t="s">
        <v>19</v>
      </c>
      <c r="G461" s="2">
        <v>0</v>
      </c>
      <c r="H461" s="2">
        <v>21220.32</v>
      </c>
      <c r="I461" s="2">
        <v>21220.32</v>
      </c>
      <c r="K461" t="s">
        <v>19</v>
      </c>
      <c r="L461" s="1">
        <v>0</v>
      </c>
      <c r="M461" s="1"/>
      <c r="N461" s="2">
        <v>17938.599999999999</v>
      </c>
      <c r="P461" t="s">
        <v>19</v>
      </c>
      <c r="Q461" s="1"/>
      <c r="R461" s="1"/>
      <c r="S461" s="2">
        <v>39158.92</v>
      </c>
      <c r="U461" t="s">
        <v>19</v>
      </c>
      <c r="V461" s="2"/>
      <c r="W461" s="2"/>
      <c r="X461" s="2">
        <v>7819.4500000000044</v>
      </c>
      <c r="Z461" t="s">
        <v>19</v>
      </c>
      <c r="AA461" s="1">
        <v>0</v>
      </c>
      <c r="AB461" s="1">
        <v>0</v>
      </c>
      <c r="AC461" s="2">
        <v>-46978.37</v>
      </c>
    </row>
    <row r="462" spans="1:29" x14ac:dyDescent="0.35">
      <c r="A462" t="s">
        <v>89</v>
      </c>
      <c r="B462" s="1"/>
      <c r="C462" s="1"/>
      <c r="D462" s="2">
        <v>0</v>
      </c>
      <c r="F462" t="s">
        <v>89</v>
      </c>
      <c r="G462" s="2">
        <v>0</v>
      </c>
      <c r="H462" s="2">
        <v>0</v>
      </c>
      <c r="I462" s="2">
        <v>0</v>
      </c>
      <c r="K462" t="s">
        <v>89</v>
      </c>
      <c r="L462" s="1">
        <v>0</v>
      </c>
      <c r="M462" s="1"/>
      <c r="N462" s="2">
        <v>0</v>
      </c>
      <c r="P462" t="s">
        <v>89</v>
      </c>
      <c r="Q462" s="1"/>
      <c r="R462" s="1"/>
      <c r="S462" s="2">
        <v>0</v>
      </c>
      <c r="U462" t="s">
        <v>89</v>
      </c>
      <c r="V462" s="2"/>
      <c r="W462" s="2"/>
      <c r="X462" s="2">
        <v>0</v>
      </c>
      <c r="Z462" t="s">
        <v>89</v>
      </c>
      <c r="AA462" s="1">
        <v>0</v>
      </c>
      <c r="AB462" s="1">
        <v>0</v>
      </c>
      <c r="AC462" s="2">
        <v>0</v>
      </c>
    </row>
    <row r="463" spans="1:29" x14ac:dyDescent="0.35">
      <c r="A463" t="s">
        <v>90</v>
      </c>
      <c r="B463" s="1"/>
      <c r="C463" s="1"/>
      <c r="D463" s="2">
        <v>0</v>
      </c>
      <c r="F463" t="s">
        <v>90</v>
      </c>
      <c r="G463" s="2">
        <v>0</v>
      </c>
      <c r="H463" s="2">
        <v>0</v>
      </c>
      <c r="I463" s="2">
        <v>0</v>
      </c>
      <c r="K463" t="s">
        <v>90</v>
      </c>
      <c r="L463" s="1">
        <v>0</v>
      </c>
      <c r="M463" s="1"/>
      <c r="N463" s="2">
        <v>0</v>
      </c>
      <c r="P463" t="s">
        <v>90</v>
      </c>
      <c r="Q463" s="1"/>
      <c r="R463" s="1"/>
      <c r="S463" s="2">
        <v>0</v>
      </c>
      <c r="U463" t="s">
        <v>90</v>
      </c>
      <c r="V463" s="2"/>
      <c r="W463" s="2"/>
      <c r="X463" s="2">
        <v>0</v>
      </c>
      <c r="Z463" t="s">
        <v>90</v>
      </c>
      <c r="AA463" s="1">
        <v>0</v>
      </c>
      <c r="AB463" s="1">
        <v>0</v>
      </c>
      <c r="AC463" s="2">
        <v>0</v>
      </c>
    </row>
    <row r="464" spans="1:29" x14ac:dyDescent="0.35">
      <c r="A464" s="19" t="s">
        <v>18</v>
      </c>
      <c r="B464" s="20">
        <v>0</v>
      </c>
      <c r="C464" s="20">
        <v>0</v>
      </c>
      <c r="D464" s="20">
        <v>0</v>
      </c>
      <c r="F464" s="5" t="s">
        <v>18</v>
      </c>
      <c r="G464" s="244">
        <v>0</v>
      </c>
      <c r="H464" s="244">
        <v>21220.32</v>
      </c>
      <c r="I464" s="244">
        <v>21220.32</v>
      </c>
      <c r="K464" s="19" t="s">
        <v>18</v>
      </c>
      <c r="L464" s="20"/>
      <c r="M464" s="20"/>
      <c r="N464" s="20">
        <v>1142580.03</v>
      </c>
      <c r="P464" s="19" t="s">
        <v>18</v>
      </c>
      <c r="Q464" s="20"/>
      <c r="R464" s="20"/>
      <c r="S464" s="20">
        <v>1163800.3499999999</v>
      </c>
      <c r="U464" s="19" t="s">
        <v>18</v>
      </c>
      <c r="V464" s="20"/>
      <c r="W464" s="20"/>
      <c r="X464" s="20">
        <v>1493929.4099999997</v>
      </c>
      <c r="Z464" s="19" t="s">
        <v>18</v>
      </c>
      <c r="AA464" s="20">
        <v>0</v>
      </c>
      <c r="AB464" s="20">
        <v>0</v>
      </c>
      <c r="AC464" s="20">
        <v>-2657729.7599999998</v>
      </c>
    </row>
    <row r="465" spans="1:29" x14ac:dyDescent="0.35">
      <c r="B465" s="1"/>
      <c r="C465" s="15"/>
      <c r="D465" s="12"/>
      <c r="F465" s="6"/>
      <c r="G465" s="7"/>
      <c r="H465" s="7"/>
      <c r="I465" s="7"/>
      <c r="L465" s="1"/>
      <c r="M465" s="15"/>
      <c r="N465" s="12"/>
      <c r="Q465" s="1"/>
      <c r="R465" s="15"/>
      <c r="S465" s="12"/>
      <c r="V465" s="2"/>
      <c r="W465" s="15"/>
      <c r="X465" s="2"/>
      <c r="AA465" s="1"/>
      <c r="AB465" s="15"/>
      <c r="AC465" s="2"/>
    </row>
    <row r="466" spans="1:29" x14ac:dyDescent="0.35">
      <c r="B466" s="1"/>
      <c r="C466" s="15"/>
      <c r="D466" s="12"/>
      <c r="F466" s="243"/>
      <c r="L466" s="1"/>
      <c r="M466" s="15"/>
      <c r="N466" s="12"/>
      <c r="Q466" s="1"/>
      <c r="R466" s="15"/>
      <c r="S466" s="12"/>
      <c r="V466" s="2"/>
      <c r="W466" s="15"/>
      <c r="X466" s="2"/>
      <c r="AA466" s="1"/>
      <c r="AB466" s="15"/>
      <c r="AC466" s="2"/>
    </row>
    <row r="467" spans="1:29" x14ac:dyDescent="0.35">
      <c r="A467" t="s">
        <v>12</v>
      </c>
      <c r="B467" s="1"/>
      <c r="C467" s="1"/>
      <c r="D467" s="2">
        <v>0</v>
      </c>
      <c r="F467" t="s">
        <v>12</v>
      </c>
      <c r="G467" s="2">
        <v>12826869.719999999</v>
      </c>
      <c r="H467" s="2">
        <v>21853654.912850853</v>
      </c>
      <c r="I467" s="2">
        <v>34680524.632850856</v>
      </c>
      <c r="K467" t="s">
        <v>12</v>
      </c>
      <c r="L467" s="1"/>
      <c r="M467" s="1"/>
      <c r="N467" s="2">
        <v>42229395.468865208</v>
      </c>
      <c r="P467" t="s">
        <v>12</v>
      </c>
      <c r="Q467" s="1"/>
      <c r="R467" s="1"/>
      <c r="S467" s="2">
        <v>76909920.101716056</v>
      </c>
      <c r="U467" t="s">
        <v>12</v>
      </c>
      <c r="V467" s="2"/>
      <c r="W467" s="2"/>
      <c r="X467" s="2">
        <v>50911926.126198418</v>
      </c>
      <c r="Z467" t="s">
        <v>12</v>
      </c>
      <c r="AA467" s="1">
        <v>0</v>
      </c>
      <c r="AB467" s="1">
        <v>0</v>
      </c>
      <c r="AC467" s="2">
        <v>-127821846.22791448</v>
      </c>
    </row>
    <row r="468" spans="1:29" x14ac:dyDescent="0.35">
      <c r="A468" t="s">
        <v>3</v>
      </c>
      <c r="B468" s="1"/>
      <c r="C468" s="1"/>
      <c r="D468" s="2">
        <v>0</v>
      </c>
      <c r="F468" t="s">
        <v>3</v>
      </c>
      <c r="G468" s="2">
        <v>-11925762.830000002</v>
      </c>
      <c r="H468" s="2">
        <v>-4232245.1296416614</v>
      </c>
      <c r="I468" s="2">
        <v>-16158007.959641663</v>
      </c>
      <c r="K468" t="s">
        <v>3</v>
      </c>
      <c r="L468" s="1"/>
      <c r="M468" s="1"/>
      <c r="N468" s="2">
        <v>-12257128.995081514</v>
      </c>
      <c r="P468" t="s">
        <v>3</v>
      </c>
      <c r="Q468" s="1"/>
      <c r="R468" s="1"/>
      <c r="S468" s="2">
        <v>-28415136.954723179</v>
      </c>
      <c r="U468" t="s">
        <v>3</v>
      </c>
      <c r="V468" s="2"/>
      <c r="W468" s="2"/>
      <c r="X468" s="2">
        <v>-10683279.931738514</v>
      </c>
      <c r="Z468" t="s">
        <v>3</v>
      </c>
      <c r="AA468" s="1">
        <v>0</v>
      </c>
      <c r="AB468" s="1">
        <v>0</v>
      </c>
      <c r="AC468" s="2">
        <v>39098416.88646169</v>
      </c>
    </row>
    <row r="469" spans="1:29" x14ac:dyDescent="0.35">
      <c r="A469" t="s">
        <v>91</v>
      </c>
      <c r="B469" s="1"/>
      <c r="C469" s="1"/>
      <c r="D469" s="2">
        <v>0</v>
      </c>
      <c r="F469" t="s">
        <v>91</v>
      </c>
      <c r="G469" s="2">
        <v>5462878.1900000004</v>
      </c>
      <c r="H469" s="2">
        <v>2483158.5769546498</v>
      </c>
      <c r="I469" s="2">
        <v>7946036.7669546502</v>
      </c>
      <c r="K469" t="s">
        <v>91</v>
      </c>
      <c r="L469" s="1"/>
      <c r="M469" s="1"/>
      <c r="N469" s="2">
        <v>16503634.30910264</v>
      </c>
      <c r="P469" t="s">
        <v>91</v>
      </c>
      <c r="Q469" s="1"/>
      <c r="R469" s="1"/>
      <c r="S469" s="2">
        <v>24449671.076057289</v>
      </c>
      <c r="U469" t="s">
        <v>91</v>
      </c>
      <c r="V469" s="2"/>
      <c r="W469" s="2"/>
      <c r="X469" s="2">
        <v>15487045.880569207</v>
      </c>
      <c r="Z469" t="s">
        <v>91</v>
      </c>
      <c r="AA469" s="1">
        <v>0</v>
      </c>
      <c r="AB469" s="1">
        <v>0</v>
      </c>
      <c r="AC469" s="2">
        <v>-39936716.956626497</v>
      </c>
    </row>
    <row r="470" spans="1:29" x14ac:dyDescent="0.35">
      <c r="A470" t="s">
        <v>13</v>
      </c>
      <c r="B470" s="1"/>
      <c r="C470" s="1"/>
      <c r="D470" s="2">
        <v>0</v>
      </c>
      <c r="F470" t="s">
        <v>13</v>
      </c>
      <c r="G470" s="2">
        <v>-651085.18999999994</v>
      </c>
      <c r="H470" s="2">
        <v>-129851.23999999999</v>
      </c>
      <c r="I470" s="2">
        <v>-780936.42999999993</v>
      </c>
      <c r="K470" t="s">
        <v>13</v>
      </c>
      <c r="L470" s="1"/>
      <c r="M470" s="1"/>
      <c r="N470" s="2">
        <v>-639578.41000000015</v>
      </c>
      <c r="P470" t="s">
        <v>13</v>
      </c>
      <c r="Q470" s="1"/>
      <c r="R470" s="1"/>
      <c r="S470" s="2">
        <v>-1420514.84</v>
      </c>
      <c r="U470" t="s">
        <v>13</v>
      </c>
      <c r="V470" s="2"/>
      <c r="W470" s="2"/>
      <c r="X470" s="2">
        <v>-552171.76999999979</v>
      </c>
      <c r="Z470" t="s">
        <v>13</v>
      </c>
      <c r="AA470" s="1">
        <v>0</v>
      </c>
      <c r="AB470" s="1">
        <v>0</v>
      </c>
      <c r="AC470" s="2">
        <v>1972686.6099999999</v>
      </c>
    </row>
    <row r="471" spans="1:29" x14ac:dyDescent="0.35">
      <c r="A471" s="19" t="s">
        <v>14</v>
      </c>
      <c r="B471" s="20">
        <v>0</v>
      </c>
      <c r="C471" s="20">
        <v>0</v>
      </c>
      <c r="D471" s="20">
        <v>0</v>
      </c>
      <c r="F471" s="5" t="s">
        <v>14</v>
      </c>
      <c r="G471" s="244">
        <v>5712899.8899999969</v>
      </c>
      <c r="H471" s="244">
        <v>19974717.120163839</v>
      </c>
      <c r="I471" s="244">
        <v>25687617.01016384</v>
      </c>
      <c r="K471" s="19" t="s">
        <v>14</v>
      </c>
      <c r="L471" s="20"/>
      <c r="M471" s="20"/>
      <c r="N471" s="20">
        <v>45836322.37288633</v>
      </c>
      <c r="P471" s="19" t="s">
        <v>14</v>
      </c>
      <c r="Q471" s="20"/>
      <c r="R471" s="20"/>
      <c r="S471" s="20">
        <v>71523939.383050174</v>
      </c>
      <c r="U471" s="19" t="s">
        <v>14</v>
      </c>
      <c r="V471" s="20"/>
      <c r="W471" s="20"/>
      <c r="X471" s="20">
        <v>55163520.305029109</v>
      </c>
      <c r="Z471" s="19" t="s">
        <v>14</v>
      </c>
      <c r="AA471" s="20">
        <v>0</v>
      </c>
      <c r="AB471" s="20">
        <v>0</v>
      </c>
      <c r="AC471" s="20">
        <v>-126687459.68807928</v>
      </c>
    </row>
    <row r="472" spans="1:29" x14ac:dyDescent="0.35">
      <c r="B472" s="2"/>
      <c r="C472" s="15"/>
      <c r="D472" s="12"/>
      <c r="F472" s="6"/>
      <c r="G472" s="7"/>
      <c r="H472" s="7"/>
      <c r="I472" s="7"/>
      <c r="L472" s="2"/>
      <c r="M472" s="15"/>
      <c r="N472" s="12"/>
      <c r="Q472" s="2"/>
      <c r="R472" s="15"/>
      <c r="S472" s="12"/>
      <c r="V472" s="2"/>
      <c r="W472" s="15"/>
      <c r="X472" s="2"/>
      <c r="AA472" s="12"/>
      <c r="AB472" s="15"/>
      <c r="AC472" s="2"/>
    </row>
    <row r="473" spans="1:29" x14ac:dyDescent="0.35">
      <c r="B473" s="2"/>
      <c r="C473" s="15"/>
      <c r="D473" s="12"/>
      <c r="F473" s="6"/>
      <c r="G473" s="7"/>
      <c r="H473" s="7"/>
      <c r="I473" s="7"/>
      <c r="L473" s="2"/>
      <c r="M473" s="15"/>
      <c r="N473" s="12"/>
      <c r="Q473" s="2"/>
      <c r="R473" s="15"/>
      <c r="S473" s="12"/>
      <c r="V473" s="2"/>
      <c r="W473" s="15"/>
      <c r="X473" s="2"/>
      <c r="AA473" s="12"/>
      <c r="AB473" s="15"/>
      <c r="AC473" s="2"/>
    </row>
    <row r="474" spans="1:29" x14ac:dyDescent="0.35">
      <c r="A474" t="s">
        <v>15</v>
      </c>
      <c r="B474" s="1"/>
      <c r="C474" s="1"/>
      <c r="D474" s="2">
        <v>0</v>
      </c>
      <c r="F474" t="s">
        <v>15</v>
      </c>
      <c r="G474" s="2">
        <v>0</v>
      </c>
      <c r="H474" s="2">
        <v>1009929.6398273117</v>
      </c>
      <c r="I474" s="2">
        <v>1009929.6398273117</v>
      </c>
      <c r="K474" t="s">
        <v>15</v>
      </c>
      <c r="L474" s="1">
        <v>0</v>
      </c>
      <c r="M474" s="1"/>
      <c r="N474" s="2">
        <v>2503029.4959923001</v>
      </c>
      <c r="P474" t="s">
        <v>15</v>
      </c>
      <c r="Q474" s="1"/>
      <c r="R474" s="1"/>
      <c r="S474" s="2">
        <v>3512959.1358196121</v>
      </c>
      <c r="U474" t="s">
        <v>15</v>
      </c>
      <c r="V474" s="2"/>
      <c r="W474" s="2"/>
      <c r="X474" s="2">
        <v>3930140.7876734342</v>
      </c>
      <c r="Z474" t="s">
        <v>15</v>
      </c>
      <c r="AA474" s="1">
        <v>0</v>
      </c>
      <c r="AB474" s="1">
        <v>0</v>
      </c>
      <c r="AC474" s="2">
        <v>-7443099.9234930463</v>
      </c>
    </row>
    <row r="475" spans="1:29" x14ac:dyDescent="0.35">
      <c r="A475" t="s">
        <v>16</v>
      </c>
      <c r="B475" s="1"/>
      <c r="C475" s="1"/>
      <c r="D475" s="2">
        <v>0</v>
      </c>
      <c r="F475" t="s">
        <v>16</v>
      </c>
      <c r="G475" s="2">
        <v>0</v>
      </c>
      <c r="H475" s="2">
        <v>-511457.32</v>
      </c>
      <c r="I475" s="2">
        <v>-511457.32</v>
      </c>
      <c r="K475" t="s">
        <v>16</v>
      </c>
      <c r="L475" s="1">
        <v>0</v>
      </c>
      <c r="M475" s="1"/>
      <c r="N475" s="2">
        <v>-206037.80610301386</v>
      </c>
      <c r="P475" t="s">
        <v>16</v>
      </c>
      <c r="Q475" s="1"/>
      <c r="R475" s="1"/>
      <c r="S475" s="2">
        <v>-717495.12610301387</v>
      </c>
      <c r="U475" t="s">
        <v>16</v>
      </c>
      <c r="V475" s="2"/>
      <c r="W475" s="2"/>
      <c r="X475" s="2">
        <v>-1079732.7339676986</v>
      </c>
      <c r="Z475" t="s">
        <v>16</v>
      </c>
      <c r="AA475" s="1">
        <v>0</v>
      </c>
      <c r="AB475" s="1">
        <v>0</v>
      </c>
      <c r="AC475" s="2">
        <v>1797227.8600707124</v>
      </c>
    </row>
    <row r="476" spans="1:29" x14ac:dyDescent="0.35">
      <c r="A476" s="19" t="s">
        <v>17</v>
      </c>
      <c r="B476" s="20">
        <v>0</v>
      </c>
      <c r="C476" s="20">
        <v>0</v>
      </c>
      <c r="D476" s="20">
        <v>0</v>
      </c>
      <c r="F476" s="5" t="s">
        <v>17</v>
      </c>
      <c r="G476" s="244">
        <v>0</v>
      </c>
      <c r="H476" s="244">
        <v>498472.31982731173</v>
      </c>
      <c r="I476" s="244">
        <v>498472.31982731173</v>
      </c>
      <c r="K476" s="19" t="s">
        <v>17</v>
      </c>
      <c r="L476" s="20">
        <v>0</v>
      </c>
      <c r="M476" s="20"/>
      <c r="N476" s="20">
        <v>2296991.6898892862</v>
      </c>
      <c r="P476" s="19" t="s">
        <v>17</v>
      </c>
      <c r="Q476" s="20"/>
      <c r="R476" s="20"/>
      <c r="S476" s="20">
        <v>2795464.0097165983</v>
      </c>
      <c r="U476" s="19" t="s">
        <v>17</v>
      </c>
      <c r="V476" s="20"/>
      <c r="W476" s="20"/>
      <c r="X476" s="20">
        <v>2850408.0537057356</v>
      </c>
      <c r="Z476" s="19" t="s">
        <v>17</v>
      </c>
      <c r="AA476" s="20">
        <v>0</v>
      </c>
      <c r="AB476" s="20">
        <v>0</v>
      </c>
      <c r="AC476" s="20">
        <v>-5645872.0634223334</v>
      </c>
    </row>
    <row r="477" spans="1:29" x14ac:dyDescent="0.35">
      <c r="B477" s="1"/>
      <c r="C477" s="15"/>
      <c r="D477" s="12"/>
      <c r="F477" s="6"/>
      <c r="G477" s="7"/>
      <c r="H477" s="7"/>
      <c r="I477" s="7"/>
      <c r="L477" s="1"/>
      <c r="M477" s="15"/>
      <c r="N477" s="12"/>
      <c r="Q477" s="1"/>
      <c r="R477" s="15"/>
      <c r="S477" s="12"/>
      <c r="V477" s="2"/>
      <c r="W477" s="15"/>
      <c r="X477" s="2"/>
      <c r="AA477" s="1"/>
      <c r="AB477" s="15"/>
      <c r="AC477" s="2"/>
    </row>
    <row r="478" spans="1:29" x14ac:dyDescent="0.35">
      <c r="B478" s="1"/>
      <c r="C478" s="15"/>
      <c r="D478" s="12"/>
      <c r="L478" s="1"/>
      <c r="M478" s="15"/>
      <c r="N478" s="12"/>
      <c r="Q478" s="1"/>
      <c r="R478" s="15"/>
      <c r="S478" s="12"/>
      <c r="V478" s="2"/>
      <c r="W478" s="15"/>
      <c r="X478" s="2"/>
      <c r="AA478" s="1"/>
      <c r="AB478" s="15"/>
      <c r="AC478" s="2"/>
    </row>
    <row r="479" spans="1:29" x14ac:dyDescent="0.35">
      <c r="A479" s="6" t="s">
        <v>20</v>
      </c>
      <c r="B479" s="1">
        <v>0</v>
      </c>
      <c r="C479" s="1">
        <v>0</v>
      </c>
      <c r="D479" s="224">
        <v>0</v>
      </c>
      <c r="F479" s="16" t="s">
        <v>20</v>
      </c>
      <c r="G479" s="23">
        <v>0</v>
      </c>
      <c r="H479" s="23">
        <v>0</v>
      </c>
      <c r="I479" s="23">
        <v>0</v>
      </c>
      <c r="K479" s="6" t="s">
        <v>20</v>
      </c>
      <c r="L479" s="1">
        <v>0</v>
      </c>
      <c r="M479" s="1">
        <v>0</v>
      </c>
      <c r="N479" s="224">
        <v>0</v>
      </c>
      <c r="P479" s="6" t="s">
        <v>20</v>
      </c>
      <c r="Q479" s="1"/>
      <c r="R479" s="1"/>
      <c r="S479" s="224">
        <v>0</v>
      </c>
      <c r="U479" s="16" t="s">
        <v>20</v>
      </c>
      <c r="V479" s="2"/>
      <c r="W479" s="2"/>
      <c r="X479" s="7">
        <v>0</v>
      </c>
      <c r="Z479" s="16" t="s">
        <v>20</v>
      </c>
      <c r="AA479" s="27">
        <v>0</v>
      </c>
      <c r="AB479" s="28">
        <v>0</v>
      </c>
      <c r="AC479" s="17">
        <v>0</v>
      </c>
    </row>
    <row r="480" spans="1:29" x14ac:dyDescent="0.35">
      <c r="A480" s="13"/>
      <c r="B480" s="225"/>
      <c r="C480" s="164"/>
      <c r="D480" s="223"/>
      <c r="F480" s="6"/>
      <c r="G480" s="110"/>
      <c r="H480" s="110"/>
      <c r="I480" s="110"/>
      <c r="K480" s="13"/>
      <c r="L480" s="225"/>
      <c r="M480" s="164"/>
      <c r="N480" s="223"/>
      <c r="P480" s="13"/>
      <c r="Q480" s="225"/>
      <c r="R480" s="164"/>
      <c r="S480" s="223"/>
      <c r="V480" s="163"/>
      <c r="W480" s="164"/>
      <c r="X480" s="163"/>
      <c r="AA480" s="1"/>
      <c r="AB480" s="15"/>
      <c r="AC480" s="2"/>
    </row>
    <row r="481" spans="1:29" x14ac:dyDescent="0.35">
      <c r="B481" s="1"/>
      <c r="C481" s="15"/>
      <c r="D481" s="12"/>
      <c r="L481" s="1"/>
      <c r="M481" s="15"/>
      <c r="N481" s="12"/>
      <c r="Q481" s="1"/>
      <c r="R481" s="15"/>
      <c r="S481" s="12"/>
      <c r="V481" s="2"/>
      <c r="W481" s="15"/>
      <c r="X481" s="2"/>
      <c r="AC481" s="2"/>
    </row>
    <row r="482" spans="1:29" x14ac:dyDescent="0.35">
      <c r="B482" s="1"/>
      <c r="C482" s="15"/>
      <c r="D482" s="12"/>
      <c r="F482" t="s">
        <v>0</v>
      </c>
      <c r="G482" s="2">
        <v>0</v>
      </c>
      <c r="H482" s="2">
        <v>5893362</v>
      </c>
      <c r="I482" s="2">
        <v>5893362</v>
      </c>
      <c r="L482" s="1"/>
      <c r="M482" s="15"/>
      <c r="N482" s="12"/>
      <c r="Q482" s="1"/>
      <c r="R482" s="15"/>
      <c r="S482" s="12"/>
      <c r="V482" s="2"/>
      <c r="W482" s="15"/>
      <c r="X482" s="2"/>
      <c r="AC482" s="2"/>
    </row>
    <row r="483" spans="1:29" x14ac:dyDescent="0.35">
      <c r="A483" t="s">
        <v>0</v>
      </c>
      <c r="B483" s="1"/>
      <c r="C483" s="1"/>
      <c r="D483" s="2">
        <v>0</v>
      </c>
      <c r="F483" t="s">
        <v>2</v>
      </c>
      <c r="G483" s="2">
        <v>0</v>
      </c>
      <c r="H483" s="2">
        <v>-3855806.4131103987</v>
      </c>
      <c r="I483" s="2">
        <v>-3855806.4131103987</v>
      </c>
      <c r="K483" t="s">
        <v>0</v>
      </c>
      <c r="L483" s="1">
        <v>0</v>
      </c>
      <c r="M483" s="1"/>
      <c r="N483" s="2">
        <v>4726466</v>
      </c>
      <c r="P483" t="s">
        <v>0</v>
      </c>
      <c r="Q483" s="1"/>
      <c r="R483" s="1"/>
      <c r="S483" s="2">
        <v>10619828</v>
      </c>
      <c r="U483" t="s">
        <v>0</v>
      </c>
      <c r="V483" s="2"/>
      <c r="W483" s="2"/>
      <c r="X483" s="2">
        <v>5619914</v>
      </c>
      <c r="Z483" t="s">
        <v>0</v>
      </c>
      <c r="AA483" s="1">
        <v>0</v>
      </c>
      <c r="AB483" s="1">
        <v>0</v>
      </c>
      <c r="AC483" s="2">
        <v>-16239742</v>
      </c>
    </row>
    <row r="484" spans="1:29" x14ac:dyDescent="0.35">
      <c r="A484" t="s">
        <v>2</v>
      </c>
      <c r="B484" s="1"/>
      <c r="C484" s="1"/>
      <c r="D484" s="2">
        <v>0</v>
      </c>
      <c r="F484" s="5" t="s">
        <v>21</v>
      </c>
      <c r="G484" s="244">
        <v>0</v>
      </c>
      <c r="H484" s="244">
        <v>2037555.5868896013</v>
      </c>
      <c r="I484" s="244">
        <v>2037555.5868896013</v>
      </c>
      <c r="K484" t="s">
        <v>2</v>
      </c>
      <c r="L484" s="1">
        <v>0</v>
      </c>
      <c r="M484" s="1"/>
      <c r="N484" s="2">
        <v>-3328443.2961475076</v>
      </c>
      <c r="P484" t="s">
        <v>2</v>
      </c>
      <c r="Q484" s="1"/>
      <c r="R484" s="1"/>
      <c r="S484" s="2">
        <v>-7184249.7092579063</v>
      </c>
      <c r="U484" t="s">
        <v>2</v>
      </c>
      <c r="V484" s="2"/>
      <c r="W484" s="2"/>
      <c r="X484" s="2">
        <v>-2962840.9079428576</v>
      </c>
      <c r="Z484" t="s">
        <v>2</v>
      </c>
      <c r="AA484" s="1">
        <v>0</v>
      </c>
      <c r="AB484" s="1">
        <v>0</v>
      </c>
      <c r="AC484" s="2">
        <v>10147090.617200764</v>
      </c>
    </row>
    <row r="485" spans="1:29" ht="15" thickBot="1" x14ac:dyDescent="0.4">
      <c r="A485" s="19" t="s">
        <v>21</v>
      </c>
      <c r="B485" s="20">
        <v>0</v>
      </c>
      <c r="C485" s="20">
        <v>0</v>
      </c>
      <c r="D485" s="20">
        <v>0</v>
      </c>
      <c r="F485" s="245" t="s">
        <v>22</v>
      </c>
      <c r="G485" s="246">
        <v>5712900</v>
      </c>
      <c r="H485" s="246">
        <v>22531965</v>
      </c>
      <c r="I485" s="246">
        <v>28244865</v>
      </c>
      <c r="K485" s="19" t="s">
        <v>21</v>
      </c>
      <c r="L485" s="20">
        <v>0</v>
      </c>
      <c r="M485" s="20"/>
      <c r="N485" s="20">
        <v>1398022.7038524924</v>
      </c>
      <c r="P485" s="19" t="s">
        <v>21</v>
      </c>
      <c r="Q485" s="20"/>
      <c r="R485" s="20"/>
      <c r="S485" s="20">
        <v>3435578.2907420937</v>
      </c>
      <c r="U485" s="19" t="s">
        <v>21</v>
      </c>
      <c r="V485" s="20"/>
      <c r="W485" s="20"/>
      <c r="X485" s="20">
        <v>2657073.0920571424</v>
      </c>
      <c r="Z485" s="19" t="s">
        <v>21</v>
      </c>
      <c r="AA485" s="20">
        <v>0</v>
      </c>
      <c r="AB485" s="20">
        <v>0</v>
      </c>
      <c r="AC485" s="20">
        <v>-6092651.3827992361</v>
      </c>
    </row>
    <row r="486" spans="1:29" ht="15" thickTop="1" x14ac:dyDescent="0.35">
      <c r="B486" s="2"/>
      <c r="C486" s="15"/>
      <c r="D486" s="12"/>
      <c r="F486" s="6"/>
      <c r="G486" s="7"/>
      <c r="H486" s="7"/>
      <c r="I486" s="7"/>
      <c r="L486" s="2"/>
      <c r="M486" s="15"/>
      <c r="N486" s="12"/>
      <c r="Q486" s="2"/>
      <c r="R486" s="15"/>
      <c r="S486" s="12"/>
      <c r="V486" s="2"/>
      <c r="W486" s="15"/>
      <c r="X486" s="2"/>
      <c r="AA486" s="2"/>
      <c r="AB486" s="15"/>
      <c r="AC486" s="2"/>
    </row>
    <row r="487" spans="1:29" x14ac:dyDescent="0.35">
      <c r="A487" s="243" t="s">
        <v>23</v>
      </c>
      <c r="B487" s="7"/>
      <c r="C487" s="7"/>
      <c r="D487" s="7"/>
      <c r="F487" s="243" t="s">
        <v>23</v>
      </c>
      <c r="G487" s="7"/>
      <c r="H487" s="7"/>
      <c r="I487" s="7"/>
      <c r="K487" s="243" t="s">
        <v>23</v>
      </c>
      <c r="L487" s="7"/>
      <c r="M487" s="7"/>
      <c r="N487" s="7"/>
      <c r="P487" s="243" t="s">
        <v>23</v>
      </c>
      <c r="Q487" s="7"/>
      <c r="R487" s="7"/>
      <c r="S487" s="7"/>
      <c r="U487" s="243" t="s">
        <v>23</v>
      </c>
      <c r="V487" s="7"/>
      <c r="W487" s="7"/>
      <c r="X487" s="7"/>
      <c r="Z487" s="243" t="s">
        <v>23</v>
      </c>
      <c r="AA487" s="7"/>
      <c r="AB487" s="7"/>
      <c r="AC487" s="7"/>
    </row>
    <row r="488" spans="1:29" x14ac:dyDescent="0.35">
      <c r="A488" t="s">
        <v>250</v>
      </c>
      <c r="B488" s="2"/>
      <c r="C488" s="2"/>
      <c r="D488" s="2">
        <v>0</v>
      </c>
      <c r="F488" t="s">
        <v>250</v>
      </c>
      <c r="G488" s="2">
        <v>0</v>
      </c>
      <c r="H488" s="2">
        <v>0</v>
      </c>
      <c r="I488" s="2">
        <v>0</v>
      </c>
      <c r="K488" t="s">
        <v>250</v>
      </c>
      <c r="L488" s="2">
        <v>0</v>
      </c>
      <c r="M488" s="2">
        <v>0</v>
      </c>
      <c r="N488" s="2">
        <v>0</v>
      </c>
      <c r="P488" t="s">
        <v>250</v>
      </c>
      <c r="Q488" s="2">
        <v>0</v>
      </c>
      <c r="R488" s="2">
        <v>0</v>
      </c>
      <c r="S488" s="2">
        <v>0</v>
      </c>
      <c r="U488" t="s">
        <v>250</v>
      </c>
      <c r="V488" s="2">
        <v>0</v>
      </c>
      <c r="W488" s="2">
        <v>0</v>
      </c>
      <c r="X488" s="2">
        <v>0</v>
      </c>
      <c r="Z488" t="s">
        <v>250</v>
      </c>
      <c r="AA488" s="2">
        <v>0</v>
      </c>
      <c r="AB488" s="2">
        <v>0</v>
      </c>
      <c r="AC488" s="2">
        <v>0</v>
      </c>
    </row>
    <row r="489" spans="1:29" x14ac:dyDescent="0.35">
      <c r="A489" t="s">
        <v>240</v>
      </c>
      <c r="B489" s="2"/>
      <c r="C489" s="2"/>
      <c r="D489" s="2">
        <v>0</v>
      </c>
      <c r="F489" t="s">
        <v>240</v>
      </c>
      <c r="G489" s="2">
        <v>0</v>
      </c>
      <c r="H489" s="2">
        <v>0</v>
      </c>
      <c r="I489" s="2">
        <v>0</v>
      </c>
      <c r="K489" t="s">
        <v>240</v>
      </c>
      <c r="L489" s="2">
        <v>0</v>
      </c>
      <c r="M489" s="2">
        <v>0</v>
      </c>
      <c r="N489" s="2">
        <v>0</v>
      </c>
      <c r="P489" t="s">
        <v>240</v>
      </c>
      <c r="Q489" s="2">
        <v>0</v>
      </c>
      <c r="R489" s="2">
        <v>0</v>
      </c>
      <c r="S489" s="2">
        <v>0</v>
      </c>
      <c r="U489" t="s">
        <v>240</v>
      </c>
      <c r="V489" s="2">
        <v>0</v>
      </c>
      <c r="W489" s="2">
        <v>0</v>
      </c>
      <c r="X489" s="2">
        <v>0</v>
      </c>
      <c r="Z489" t="s">
        <v>240</v>
      </c>
      <c r="AA489" s="2">
        <v>0</v>
      </c>
      <c r="AB489" s="2">
        <v>0</v>
      </c>
      <c r="AC489" s="2">
        <v>0</v>
      </c>
    </row>
    <row r="490" spans="1:29" ht="15" thickBot="1" x14ac:dyDescent="0.4">
      <c r="A490" s="245" t="s">
        <v>241</v>
      </c>
      <c r="B490" s="247">
        <v>0</v>
      </c>
      <c r="C490" s="247">
        <v>0</v>
      </c>
      <c r="D490" s="247">
        <v>0</v>
      </c>
      <c r="F490" s="245" t="s">
        <v>241</v>
      </c>
      <c r="G490" s="247">
        <v>0</v>
      </c>
      <c r="H490" s="247">
        <v>0</v>
      </c>
      <c r="I490" s="247">
        <v>0</v>
      </c>
      <c r="K490" s="245" t="s">
        <v>241</v>
      </c>
      <c r="L490" s="247">
        <v>0</v>
      </c>
      <c r="M490" s="247">
        <v>0</v>
      </c>
      <c r="N490" s="247">
        <v>0</v>
      </c>
      <c r="P490" s="245" t="s">
        <v>241</v>
      </c>
      <c r="Q490" s="247">
        <v>0</v>
      </c>
      <c r="R490" s="247">
        <v>0</v>
      </c>
      <c r="S490" s="247">
        <v>0</v>
      </c>
      <c r="U490" s="245" t="s">
        <v>241</v>
      </c>
      <c r="V490" s="247">
        <v>0</v>
      </c>
      <c r="W490" s="247">
        <v>0</v>
      </c>
      <c r="X490" s="247">
        <v>0</v>
      </c>
      <c r="Z490" s="245" t="s">
        <v>241</v>
      </c>
      <c r="AA490" s="247">
        <v>0</v>
      </c>
      <c r="AB490" s="247">
        <v>0</v>
      </c>
      <c r="AC490" s="247">
        <v>0</v>
      </c>
    </row>
    <row r="491" spans="1:29" ht="15" thickTop="1" x14ac:dyDescent="0.35">
      <c r="A491" t="s">
        <v>242</v>
      </c>
      <c r="B491" s="2"/>
      <c r="C491" s="2"/>
      <c r="D491" s="2">
        <v>0</v>
      </c>
      <c r="F491" t="s">
        <v>242</v>
      </c>
      <c r="G491" s="2">
        <v>0</v>
      </c>
      <c r="H491" s="2">
        <v>0</v>
      </c>
      <c r="I491" s="2">
        <v>0</v>
      </c>
      <c r="K491" t="s">
        <v>242</v>
      </c>
      <c r="L491" s="2">
        <v>0</v>
      </c>
      <c r="M491" s="2">
        <v>0</v>
      </c>
      <c r="N491" s="2">
        <v>0</v>
      </c>
      <c r="P491" t="s">
        <v>242</v>
      </c>
      <c r="Q491" s="2">
        <v>0</v>
      </c>
      <c r="R491" s="2">
        <v>0</v>
      </c>
      <c r="S491" s="2">
        <v>0</v>
      </c>
      <c r="U491" t="s">
        <v>242</v>
      </c>
      <c r="V491" s="2">
        <v>0</v>
      </c>
      <c r="W491" s="2">
        <v>0</v>
      </c>
      <c r="X491" s="2">
        <v>0</v>
      </c>
      <c r="Z491" t="s">
        <v>242</v>
      </c>
      <c r="AA491" s="2">
        <v>0</v>
      </c>
      <c r="AB491" s="2">
        <v>0</v>
      </c>
      <c r="AC491" s="2">
        <v>0</v>
      </c>
    </row>
    <row r="492" spans="1:29" x14ac:dyDescent="0.35">
      <c r="A492" t="s">
        <v>243</v>
      </c>
      <c r="B492" s="2"/>
      <c r="C492" s="2"/>
      <c r="D492" s="2">
        <v>0</v>
      </c>
      <c r="F492" t="s">
        <v>243</v>
      </c>
      <c r="G492" s="2">
        <v>0</v>
      </c>
      <c r="H492" s="2">
        <v>0</v>
      </c>
      <c r="I492" s="2">
        <v>0</v>
      </c>
      <c r="K492" t="s">
        <v>243</v>
      </c>
      <c r="L492" s="2">
        <v>0</v>
      </c>
      <c r="M492" s="2">
        <v>0</v>
      </c>
      <c r="N492" s="2">
        <v>0</v>
      </c>
      <c r="P492" t="s">
        <v>243</v>
      </c>
      <c r="Q492" s="2">
        <v>0</v>
      </c>
      <c r="R492" s="2">
        <v>0</v>
      </c>
      <c r="S492" s="2">
        <v>0</v>
      </c>
      <c r="U492" t="s">
        <v>243</v>
      </c>
      <c r="V492" s="2">
        <v>0</v>
      </c>
      <c r="W492" s="2">
        <v>0</v>
      </c>
      <c r="X492" s="2">
        <v>0</v>
      </c>
      <c r="Z492" t="s">
        <v>243</v>
      </c>
      <c r="AA492" s="2">
        <v>0</v>
      </c>
      <c r="AB492" s="2">
        <v>0</v>
      </c>
      <c r="AC492" s="2">
        <v>0</v>
      </c>
    </row>
    <row r="493" spans="1:29" ht="15" thickBot="1" x14ac:dyDescent="0.4">
      <c r="A493" s="245" t="s">
        <v>244</v>
      </c>
      <c r="B493" s="247">
        <v>0</v>
      </c>
      <c r="C493" s="247">
        <v>0</v>
      </c>
      <c r="D493" s="247">
        <v>0</v>
      </c>
      <c r="F493" s="245" t="s">
        <v>244</v>
      </c>
      <c r="G493" s="247">
        <v>0</v>
      </c>
      <c r="H493" s="247">
        <v>0</v>
      </c>
      <c r="I493" s="247">
        <v>0</v>
      </c>
      <c r="K493" s="245" t="s">
        <v>244</v>
      </c>
      <c r="L493" s="247">
        <v>0</v>
      </c>
      <c r="M493" s="247">
        <v>0</v>
      </c>
      <c r="N493" s="247">
        <v>0</v>
      </c>
      <c r="P493" s="245" t="s">
        <v>244</v>
      </c>
      <c r="Q493" s="247">
        <v>0</v>
      </c>
      <c r="R493" s="247">
        <v>0</v>
      </c>
      <c r="S493" s="247">
        <v>0</v>
      </c>
      <c r="U493" s="245" t="s">
        <v>244</v>
      </c>
      <c r="V493" s="247">
        <v>0</v>
      </c>
      <c r="W493" s="247">
        <v>0</v>
      </c>
      <c r="X493" s="247">
        <v>0</v>
      </c>
      <c r="Z493" s="245" t="s">
        <v>244</v>
      </c>
      <c r="AA493" s="247">
        <v>0</v>
      </c>
      <c r="AB493" s="247">
        <v>0</v>
      </c>
      <c r="AC493" s="247">
        <v>0</v>
      </c>
    </row>
    <row r="494" spans="1:29" ht="15" thickTop="1" x14ac:dyDescent="0.35">
      <c r="B494" s="2"/>
      <c r="C494" s="2"/>
      <c r="G494" s="2"/>
      <c r="H494" s="2"/>
      <c r="I494" s="2"/>
      <c r="L494" s="2"/>
      <c r="M494" s="2"/>
      <c r="N494" s="2"/>
      <c r="Q494" s="2"/>
      <c r="R494" s="2"/>
      <c r="S494" s="2"/>
      <c r="V494" s="2"/>
      <c r="W494" s="2"/>
      <c r="X494" s="2"/>
      <c r="AA494" s="2"/>
      <c r="AB494" s="2"/>
      <c r="AC494" s="2"/>
    </row>
    <row r="495" spans="1:29" x14ac:dyDescent="0.35">
      <c r="A495" t="s">
        <v>245</v>
      </c>
      <c r="B495" s="2"/>
      <c r="C495" s="2"/>
      <c r="D495" s="2">
        <v>0</v>
      </c>
      <c r="F495" t="s">
        <v>245</v>
      </c>
      <c r="G495" s="2">
        <v>0</v>
      </c>
      <c r="H495" s="2">
        <v>0</v>
      </c>
      <c r="I495" s="2">
        <v>0</v>
      </c>
      <c r="K495" t="s">
        <v>245</v>
      </c>
      <c r="L495" s="2">
        <v>0</v>
      </c>
      <c r="M495" s="2">
        <v>0</v>
      </c>
      <c r="N495" s="2">
        <v>0</v>
      </c>
      <c r="P495" t="s">
        <v>245</v>
      </c>
      <c r="Q495" s="2">
        <v>0</v>
      </c>
      <c r="R495" s="2">
        <v>0</v>
      </c>
      <c r="S495" s="2">
        <v>0</v>
      </c>
      <c r="U495" t="s">
        <v>245</v>
      </c>
      <c r="V495" s="2">
        <v>0</v>
      </c>
      <c r="W495" s="2">
        <v>0</v>
      </c>
      <c r="X495" s="2">
        <v>0</v>
      </c>
      <c r="Z495" t="s">
        <v>245</v>
      </c>
      <c r="AA495" s="2">
        <v>0</v>
      </c>
      <c r="AB495" s="2">
        <v>0</v>
      </c>
      <c r="AC495" s="2">
        <v>0</v>
      </c>
    </row>
    <row r="496" spans="1:29" x14ac:dyDescent="0.35">
      <c r="A496" t="s">
        <v>246</v>
      </c>
      <c r="B496" s="2"/>
      <c r="C496" s="2"/>
      <c r="D496" s="2">
        <v>0</v>
      </c>
      <c r="F496" t="s">
        <v>246</v>
      </c>
      <c r="G496" s="2">
        <v>0</v>
      </c>
      <c r="H496" s="2">
        <v>0</v>
      </c>
      <c r="I496" s="2">
        <v>0</v>
      </c>
      <c r="K496" t="s">
        <v>246</v>
      </c>
      <c r="L496" s="2">
        <v>0</v>
      </c>
      <c r="M496" s="2">
        <v>0</v>
      </c>
      <c r="N496" s="2">
        <v>0</v>
      </c>
      <c r="P496" t="s">
        <v>246</v>
      </c>
      <c r="Q496" s="2">
        <v>0</v>
      </c>
      <c r="R496" s="2">
        <v>0</v>
      </c>
      <c r="S496" s="2">
        <v>0</v>
      </c>
      <c r="U496" t="s">
        <v>246</v>
      </c>
      <c r="V496" s="2">
        <v>0</v>
      </c>
      <c r="W496" s="2">
        <v>0</v>
      </c>
      <c r="X496" s="2">
        <v>0</v>
      </c>
      <c r="Z496" t="s">
        <v>246</v>
      </c>
      <c r="AA496" s="2">
        <v>0</v>
      </c>
      <c r="AB496" s="2">
        <v>0</v>
      </c>
      <c r="AC496" s="2">
        <v>0</v>
      </c>
    </row>
    <row r="497" spans="1:29" x14ac:dyDescent="0.35">
      <c r="A497" s="5" t="s">
        <v>93</v>
      </c>
      <c r="B497" s="244">
        <v>0</v>
      </c>
      <c r="C497" s="244">
        <v>0</v>
      </c>
      <c r="D497" s="244">
        <v>0</v>
      </c>
      <c r="F497" s="5" t="s">
        <v>93</v>
      </c>
      <c r="G497" s="244">
        <v>0</v>
      </c>
      <c r="H497" s="244">
        <v>0</v>
      </c>
      <c r="I497" s="244">
        <v>0</v>
      </c>
      <c r="K497" s="5" t="s">
        <v>93</v>
      </c>
      <c r="L497" s="244">
        <v>0</v>
      </c>
      <c r="M497" s="244">
        <v>0</v>
      </c>
      <c r="N497" s="244">
        <v>0</v>
      </c>
      <c r="P497" s="5" t="s">
        <v>93</v>
      </c>
      <c r="Q497" s="244">
        <v>0</v>
      </c>
      <c r="R497" s="244">
        <v>0</v>
      </c>
      <c r="S497" s="244">
        <v>0</v>
      </c>
      <c r="U497" s="5" t="s">
        <v>93</v>
      </c>
      <c r="V497" s="244">
        <v>0</v>
      </c>
      <c r="W497" s="244">
        <v>0</v>
      </c>
      <c r="X497" s="244">
        <v>0</v>
      </c>
      <c r="Z497" s="5" t="s">
        <v>93</v>
      </c>
      <c r="AA497" s="244">
        <v>0</v>
      </c>
      <c r="AB497" s="244">
        <v>0</v>
      </c>
      <c r="AC497" s="244">
        <v>0</v>
      </c>
    </row>
    <row r="498" spans="1:29" x14ac:dyDescent="0.35">
      <c r="A498" s="6"/>
      <c r="B498" s="7"/>
      <c r="C498" s="7"/>
      <c r="D498" s="7"/>
      <c r="F498" s="6"/>
      <c r="G498" s="7"/>
      <c r="H498" s="7"/>
      <c r="I498" s="7"/>
      <c r="K498" s="6"/>
      <c r="L498" s="7"/>
      <c r="M498" s="7"/>
      <c r="N498" s="7"/>
      <c r="P498" s="6"/>
      <c r="Q498" s="7"/>
      <c r="R498" s="7"/>
      <c r="S498" s="7"/>
      <c r="U498" s="6"/>
      <c r="V498" s="7"/>
      <c r="W498" s="7"/>
      <c r="X498" s="7"/>
      <c r="Z498" s="6"/>
      <c r="AA498" s="7"/>
      <c r="AB498" s="7"/>
      <c r="AC498" s="7"/>
    </row>
    <row r="499" spans="1:29" x14ac:dyDescent="0.35">
      <c r="B499" s="2"/>
      <c r="C499" s="15"/>
      <c r="D499" s="12"/>
      <c r="F499" s="6"/>
      <c r="G499" s="7"/>
      <c r="H499" s="7"/>
      <c r="I499" s="7"/>
      <c r="L499" s="2"/>
      <c r="M499" s="15"/>
      <c r="N499" s="12"/>
      <c r="Q499" s="2"/>
      <c r="R499" s="15"/>
      <c r="S499" s="12"/>
      <c r="V499" s="2"/>
      <c r="W499" s="15"/>
      <c r="X499" s="2"/>
      <c r="AA499" s="2"/>
      <c r="AB499" s="15"/>
      <c r="AC499" s="2"/>
    </row>
    <row r="500" spans="1:29" x14ac:dyDescent="0.35">
      <c r="B500" s="2"/>
      <c r="C500" s="15"/>
      <c r="D500" s="12"/>
      <c r="F500" s="6"/>
      <c r="G500" s="7"/>
      <c r="H500" s="7"/>
      <c r="I500" s="7"/>
      <c r="L500" s="2"/>
      <c r="M500" s="15"/>
      <c r="N500" s="12"/>
      <c r="Q500" s="2"/>
      <c r="R500" s="15"/>
      <c r="S500" s="12"/>
      <c r="V500" s="2"/>
      <c r="W500" s="15"/>
      <c r="X500" s="2"/>
      <c r="AA500" s="2"/>
      <c r="AB500" s="15"/>
      <c r="AC500" s="2"/>
    </row>
    <row r="501" spans="1:29" x14ac:dyDescent="0.35">
      <c r="A501" t="s">
        <v>92</v>
      </c>
      <c r="B501" s="1">
        <v>0</v>
      </c>
      <c r="C501" s="1">
        <v>0</v>
      </c>
      <c r="D501" s="2">
        <v>0</v>
      </c>
      <c r="F501" s="16" t="s">
        <v>92</v>
      </c>
      <c r="G501" s="23">
        <v>0</v>
      </c>
      <c r="H501" s="23">
        <v>0</v>
      </c>
      <c r="I501" s="23">
        <v>0</v>
      </c>
      <c r="K501" t="s">
        <v>92</v>
      </c>
      <c r="L501" s="1">
        <v>0</v>
      </c>
      <c r="M501" s="1">
        <v>0</v>
      </c>
      <c r="N501" s="2">
        <v>0</v>
      </c>
      <c r="P501" t="s">
        <v>92</v>
      </c>
      <c r="Q501" s="1"/>
      <c r="R501" s="1"/>
      <c r="S501" s="2">
        <v>0</v>
      </c>
      <c r="U501" t="s">
        <v>92</v>
      </c>
      <c r="V501" s="2"/>
      <c r="W501" s="2"/>
      <c r="X501" s="2">
        <v>0</v>
      </c>
      <c r="Z501" s="16" t="s">
        <v>92</v>
      </c>
      <c r="AA501" s="27">
        <v>0</v>
      </c>
      <c r="AB501" s="28">
        <v>0</v>
      </c>
      <c r="AC501" s="17">
        <v>0</v>
      </c>
    </row>
    <row r="502" spans="1:29" x14ac:dyDescent="0.35">
      <c r="A502" s="13"/>
      <c r="B502" s="163"/>
      <c r="C502" s="164"/>
      <c r="D502" s="223"/>
      <c r="F502" s="6"/>
      <c r="G502" s="110"/>
      <c r="H502" s="110"/>
      <c r="I502" s="110"/>
      <c r="K502" s="13"/>
      <c r="L502" s="163"/>
      <c r="M502" s="164"/>
      <c r="N502" s="223"/>
      <c r="P502" s="13"/>
      <c r="Q502" s="163"/>
      <c r="R502" s="164"/>
      <c r="S502" s="223"/>
      <c r="V502" s="2"/>
      <c r="W502" s="15"/>
      <c r="X502" s="2"/>
      <c r="AA502" s="2"/>
      <c r="AB502" s="15"/>
      <c r="AC502" s="2"/>
    </row>
    <row r="503" spans="1:29" x14ac:dyDescent="0.35">
      <c r="B503" s="2"/>
      <c r="C503" s="15"/>
      <c r="D503" s="12"/>
      <c r="F503" s="6"/>
      <c r="G503" s="110"/>
      <c r="H503" s="110"/>
      <c r="I503" s="110"/>
      <c r="L503" s="2"/>
      <c r="M503" s="15"/>
      <c r="N503" s="12"/>
      <c r="Q503" s="2"/>
      <c r="R503" s="15"/>
      <c r="S503" s="12"/>
      <c r="V503" s="2"/>
      <c r="W503" s="15"/>
      <c r="X503" s="2"/>
      <c r="AC503" s="2"/>
    </row>
    <row r="504" spans="1:29" x14ac:dyDescent="0.35">
      <c r="B504" s="2"/>
      <c r="C504" s="15"/>
      <c r="D504" s="12"/>
      <c r="G504" s="2"/>
      <c r="H504" s="2"/>
      <c r="I504" s="2"/>
      <c r="L504" s="2"/>
      <c r="M504" s="15"/>
      <c r="N504" s="12"/>
      <c r="Q504" s="2"/>
      <c r="R504" s="15"/>
      <c r="S504" s="12"/>
      <c r="V504" s="2"/>
      <c r="W504" s="15"/>
      <c r="X504" s="2"/>
      <c r="AC504" s="2"/>
    </row>
    <row r="505" spans="1:29" x14ac:dyDescent="0.35">
      <c r="A505" t="s">
        <v>31</v>
      </c>
      <c r="B505" s="1">
        <v>0</v>
      </c>
      <c r="C505" s="1">
        <v>0</v>
      </c>
      <c r="D505" s="2">
        <v>0</v>
      </c>
      <c r="F505" t="s">
        <v>31</v>
      </c>
      <c r="G505" s="2">
        <v>0</v>
      </c>
      <c r="H505" s="2">
        <v>0</v>
      </c>
      <c r="I505" s="2">
        <v>0</v>
      </c>
      <c r="K505" t="s">
        <v>31</v>
      </c>
      <c r="L505" s="1">
        <v>0</v>
      </c>
      <c r="M505" s="1">
        <v>0</v>
      </c>
      <c r="N505" s="2">
        <v>0</v>
      </c>
      <c r="P505" t="s">
        <v>31</v>
      </c>
      <c r="Q505" s="1"/>
      <c r="R505" s="1"/>
      <c r="S505" s="2">
        <v>0</v>
      </c>
      <c r="U505" t="s">
        <v>31</v>
      </c>
      <c r="V505" s="2"/>
      <c r="W505" s="2"/>
      <c r="X505" s="2">
        <v>0</v>
      </c>
      <c r="Z505" t="s">
        <v>31</v>
      </c>
      <c r="AA505" s="1">
        <v>0</v>
      </c>
      <c r="AB505" s="1">
        <v>0</v>
      </c>
      <c r="AC505" s="2">
        <v>0</v>
      </c>
    </row>
    <row r="506" spans="1:29" x14ac:dyDescent="0.35">
      <c r="A506" t="s">
        <v>32</v>
      </c>
      <c r="B506" s="1">
        <v>0</v>
      </c>
      <c r="C506" s="1">
        <v>0</v>
      </c>
      <c r="D506" s="2">
        <v>0</v>
      </c>
      <c r="F506" t="s">
        <v>32</v>
      </c>
      <c r="G506" s="2">
        <v>0</v>
      </c>
      <c r="H506" s="2">
        <v>0</v>
      </c>
      <c r="I506" s="2">
        <v>0</v>
      </c>
      <c r="K506" t="s">
        <v>32</v>
      </c>
      <c r="L506" s="1">
        <v>0</v>
      </c>
      <c r="M506" s="1">
        <v>0</v>
      </c>
      <c r="N506" s="2">
        <v>0</v>
      </c>
      <c r="P506" t="s">
        <v>32</v>
      </c>
      <c r="Q506" s="1"/>
      <c r="R506" s="1"/>
      <c r="S506" s="2">
        <v>0</v>
      </c>
      <c r="U506" t="s">
        <v>32</v>
      </c>
      <c r="V506" s="2"/>
      <c r="W506" s="2"/>
      <c r="X506" s="2">
        <v>0</v>
      </c>
      <c r="Z506" t="s">
        <v>32</v>
      </c>
      <c r="AA506" s="1">
        <v>0</v>
      </c>
      <c r="AB506" s="1">
        <v>0</v>
      </c>
      <c r="AC506" s="2">
        <v>0</v>
      </c>
    </row>
    <row r="507" spans="1:29" x14ac:dyDescent="0.35">
      <c r="A507" s="19" t="s">
        <v>33</v>
      </c>
      <c r="B507" s="20">
        <v>0</v>
      </c>
      <c r="C507" s="20">
        <v>0</v>
      </c>
      <c r="D507" s="20">
        <v>0</v>
      </c>
      <c r="F507" s="248" t="s">
        <v>33</v>
      </c>
      <c r="G507" s="244">
        <v>0</v>
      </c>
      <c r="H507" s="244">
        <v>0</v>
      </c>
      <c r="I507" s="244">
        <v>0</v>
      </c>
      <c r="K507" s="19" t="s">
        <v>33</v>
      </c>
      <c r="L507" s="20">
        <v>0</v>
      </c>
      <c r="M507" s="20">
        <v>0</v>
      </c>
      <c r="N507" s="20">
        <v>0</v>
      </c>
      <c r="P507" s="19" t="s">
        <v>33</v>
      </c>
      <c r="Q507" s="20"/>
      <c r="R507" s="20"/>
      <c r="S507" s="20">
        <v>0</v>
      </c>
      <c r="U507" s="19" t="s">
        <v>33</v>
      </c>
      <c r="V507" s="20"/>
      <c r="W507" s="20"/>
      <c r="X507" s="20">
        <v>0</v>
      </c>
      <c r="Z507" s="25" t="s">
        <v>33</v>
      </c>
      <c r="AA507" s="20">
        <v>0</v>
      </c>
      <c r="AB507" s="20">
        <v>0</v>
      </c>
      <c r="AC507" s="20">
        <v>0</v>
      </c>
    </row>
    <row r="508" spans="1:29" ht="15" thickBot="1" x14ac:dyDescent="0.4">
      <c r="B508" s="2"/>
      <c r="C508" s="15"/>
      <c r="D508" s="12"/>
      <c r="F508" s="245" t="s">
        <v>34</v>
      </c>
      <c r="G508" s="246">
        <v>0</v>
      </c>
      <c r="H508" s="246">
        <v>0</v>
      </c>
      <c r="I508" s="246">
        <v>0</v>
      </c>
      <c r="L508" s="2"/>
      <c r="M508" s="15"/>
      <c r="N508" s="12"/>
      <c r="Q508" s="2"/>
      <c r="R508" s="15"/>
      <c r="S508" s="12"/>
      <c r="V508" s="2"/>
      <c r="W508" s="15"/>
      <c r="X508" s="2"/>
      <c r="AA508" s="2"/>
      <c r="AB508" s="15"/>
      <c r="AC508" s="2"/>
    </row>
    <row r="509" spans="1:29" ht="15" thickTop="1" x14ac:dyDescent="0.35">
      <c r="B509" s="2"/>
      <c r="C509" s="15"/>
      <c r="D509" s="12"/>
      <c r="F509" t="s">
        <v>232</v>
      </c>
      <c r="G509" s="2"/>
      <c r="H509" s="2"/>
      <c r="I509" s="2"/>
      <c r="L509" s="2"/>
      <c r="M509" s="15"/>
      <c r="N509" s="12"/>
      <c r="Q509" s="2"/>
      <c r="R509" s="15"/>
      <c r="S509" s="12"/>
      <c r="V509" s="2"/>
      <c r="W509" s="15"/>
      <c r="X509" s="2"/>
      <c r="AA509" s="2"/>
      <c r="AB509" s="15"/>
      <c r="AC509" s="2"/>
    </row>
    <row r="510" spans="1:29" x14ac:dyDescent="0.35">
      <c r="A510" t="s">
        <v>35</v>
      </c>
      <c r="B510" s="1"/>
      <c r="C510" s="1"/>
      <c r="D510" s="2">
        <v>0</v>
      </c>
      <c r="F510" t="s">
        <v>35</v>
      </c>
      <c r="G510" s="2">
        <v>0</v>
      </c>
      <c r="H510" s="2">
        <v>39672004.32</v>
      </c>
      <c r="I510" s="2">
        <v>39672004.32</v>
      </c>
      <c r="K510" t="s">
        <v>35</v>
      </c>
      <c r="L510" s="1"/>
      <c r="M510" s="1"/>
      <c r="N510" s="2">
        <v>22857861.880000003</v>
      </c>
      <c r="P510" t="s">
        <v>35</v>
      </c>
      <c r="Q510" s="1"/>
      <c r="R510" s="1"/>
      <c r="S510" s="2">
        <v>62529866.200000003</v>
      </c>
      <c r="U510" t="s">
        <v>35</v>
      </c>
      <c r="V510" s="2"/>
      <c r="W510" s="2"/>
      <c r="X510" s="2">
        <v>27005846.090000004</v>
      </c>
      <c r="Z510" t="s">
        <v>35</v>
      </c>
      <c r="AA510" s="1">
        <v>0</v>
      </c>
      <c r="AB510" s="1">
        <v>0</v>
      </c>
      <c r="AC510" s="2">
        <v>-89535712.290000007</v>
      </c>
    </row>
    <row r="511" spans="1:29" x14ac:dyDescent="0.35">
      <c r="A511" t="s">
        <v>36</v>
      </c>
      <c r="B511" s="1"/>
      <c r="C511" s="1"/>
      <c r="D511" s="2">
        <v>0</v>
      </c>
      <c r="F511" t="s">
        <v>36</v>
      </c>
      <c r="G511" s="2">
        <v>-1437309.08</v>
      </c>
      <c r="H511" s="2">
        <v>-35842428.410000004</v>
      </c>
      <c r="I511" s="2">
        <v>-37279737.490000002</v>
      </c>
      <c r="K511" t="s">
        <v>36</v>
      </c>
      <c r="L511" s="1"/>
      <c r="M511" s="1"/>
      <c r="N511" s="2">
        <v>-24121341.279999997</v>
      </c>
      <c r="P511" t="s">
        <v>36</v>
      </c>
      <c r="Q511" s="1"/>
      <c r="R511" s="1"/>
      <c r="S511" s="2">
        <v>-61401078.770000003</v>
      </c>
      <c r="U511" t="s">
        <v>36</v>
      </c>
      <c r="V511" s="2"/>
      <c r="W511" s="2"/>
      <c r="X511" s="2">
        <v>-26521643.409999993</v>
      </c>
      <c r="Z511" t="s">
        <v>36</v>
      </c>
      <c r="AA511" s="1">
        <v>0</v>
      </c>
      <c r="AB511" s="1">
        <v>0</v>
      </c>
      <c r="AC511" s="2">
        <v>87922722.179999992</v>
      </c>
    </row>
    <row r="512" spans="1:29" ht="15" thickBot="1" x14ac:dyDescent="0.4">
      <c r="A512" s="19" t="s">
        <v>37</v>
      </c>
      <c r="B512" s="20">
        <v>0</v>
      </c>
      <c r="C512" s="20">
        <v>0</v>
      </c>
      <c r="D512" s="20">
        <v>0</v>
      </c>
      <c r="F512" s="245" t="s">
        <v>37</v>
      </c>
      <c r="G512" s="246">
        <v>-1437309.08</v>
      </c>
      <c r="H512" s="246">
        <v>3829575.9099999964</v>
      </c>
      <c r="I512" s="246">
        <v>2392266.8299999982</v>
      </c>
      <c r="K512" s="19" t="s">
        <v>37</v>
      </c>
      <c r="L512" s="20"/>
      <c r="M512" s="20"/>
      <c r="N512" s="20">
        <v>-1263479.3999999948</v>
      </c>
      <c r="P512" s="19" t="s">
        <v>37</v>
      </c>
      <c r="Q512" s="20"/>
      <c r="R512" s="20"/>
      <c r="S512" s="20">
        <v>1128787.4300000016</v>
      </c>
      <c r="U512" s="19" t="s">
        <v>37</v>
      </c>
      <c r="V512" s="20"/>
      <c r="W512" s="20"/>
      <c r="X512" s="20">
        <v>484202.68000000995</v>
      </c>
      <c r="Z512" s="25" t="s">
        <v>37</v>
      </c>
      <c r="AA512" s="20">
        <v>0</v>
      </c>
      <c r="AB512" s="20">
        <v>0</v>
      </c>
      <c r="AC512" s="20">
        <v>-1612990.1100000115</v>
      </c>
    </row>
    <row r="513" spans="1:29" ht="15" thickTop="1" x14ac:dyDescent="0.35">
      <c r="B513" s="2"/>
      <c r="C513" s="15"/>
      <c r="D513" s="12"/>
      <c r="F513" s="6"/>
      <c r="G513" s="7"/>
      <c r="H513" s="7"/>
      <c r="I513" s="7"/>
      <c r="L513" s="2"/>
      <c r="M513" s="15"/>
      <c r="N513" s="12"/>
      <c r="Q513" s="2"/>
      <c r="R513" s="15"/>
      <c r="S513" s="12"/>
      <c r="V513" s="2"/>
      <c r="W513" s="15"/>
      <c r="X513" s="2"/>
      <c r="AA513" s="2"/>
      <c r="AB513" s="15"/>
      <c r="AC513" s="2"/>
    </row>
    <row r="514" spans="1:29" x14ac:dyDescent="0.35">
      <c r="A514" t="s">
        <v>220</v>
      </c>
      <c r="B514" s="1">
        <v>0</v>
      </c>
      <c r="C514" s="1"/>
      <c r="D514" s="12"/>
      <c r="F514" t="s">
        <v>220</v>
      </c>
      <c r="G514" s="2">
        <v>0</v>
      </c>
      <c r="H514" s="2">
        <v>0</v>
      </c>
      <c r="I514" s="2">
        <v>0</v>
      </c>
      <c r="K514" t="s">
        <v>220</v>
      </c>
      <c r="L514" s="2"/>
      <c r="M514" s="15"/>
      <c r="N514" s="12"/>
      <c r="P514" t="s">
        <v>220</v>
      </c>
      <c r="Q514" s="1"/>
      <c r="R514" s="1"/>
      <c r="S514" s="2">
        <v>0</v>
      </c>
      <c r="U514" t="s">
        <v>220</v>
      </c>
      <c r="V514" s="2"/>
      <c r="W514" s="2"/>
      <c r="X514" s="2"/>
      <c r="Z514" t="s">
        <v>220</v>
      </c>
      <c r="AA514" s="2"/>
      <c r="AB514" s="15"/>
      <c r="AC514" s="2"/>
    </row>
    <row r="515" spans="1:29" x14ac:dyDescent="0.35">
      <c r="A515" t="s">
        <v>38</v>
      </c>
      <c r="B515" s="1">
        <v>0</v>
      </c>
      <c r="C515" s="1"/>
      <c r="D515" s="2">
        <v>0</v>
      </c>
      <c r="F515" t="s">
        <v>38</v>
      </c>
      <c r="G515" s="2">
        <v>0</v>
      </c>
      <c r="H515" s="2">
        <v>-1239173.3764902903</v>
      </c>
      <c r="I515" s="2">
        <v>-1239173.3764902903</v>
      </c>
      <c r="K515" t="s">
        <v>38</v>
      </c>
      <c r="L515" s="1">
        <v>0</v>
      </c>
      <c r="M515" s="1"/>
      <c r="N515" s="2">
        <v>-1581856.31302612</v>
      </c>
      <c r="P515" t="s">
        <v>38</v>
      </c>
      <c r="Q515" s="1"/>
      <c r="R515" s="1"/>
      <c r="S515" s="2">
        <v>-2821029.6895164102</v>
      </c>
      <c r="U515" t="s">
        <v>38</v>
      </c>
      <c r="V515" s="2"/>
      <c r="W515" s="2"/>
      <c r="X515" s="2">
        <v>-1621699.5010341629</v>
      </c>
      <c r="Z515" t="s">
        <v>38</v>
      </c>
      <c r="AA515" s="1">
        <v>0</v>
      </c>
      <c r="AB515" s="1">
        <v>0</v>
      </c>
      <c r="AC515" s="2">
        <v>4442729.1905505732</v>
      </c>
    </row>
    <row r="516" spans="1:29" x14ac:dyDescent="0.35">
      <c r="A516" t="s">
        <v>81</v>
      </c>
      <c r="B516" s="1">
        <v>0</v>
      </c>
      <c r="C516" s="1"/>
      <c r="D516" s="2">
        <v>0</v>
      </c>
      <c r="F516" t="s">
        <v>81</v>
      </c>
      <c r="G516" s="2">
        <v>0</v>
      </c>
      <c r="H516" s="2">
        <v>-11686404.843684722</v>
      </c>
      <c r="I516" s="2">
        <v>-11686404.843684722</v>
      </c>
      <c r="K516" t="s">
        <v>81</v>
      </c>
      <c r="L516" s="1">
        <v>0</v>
      </c>
      <c r="M516" s="1"/>
      <c r="N516" s="2">
        <v>-13260390.76066139</v>
      </c>
      <c r="P516" t="s">
        <v>81</v>
      </c>
      <c r="Q516" s="1"/>
      <c r="R516" s="1"/>
      <c r="S516" s="2">
        <v>-24946795.604346111</v>
      </c>
      <c r="U516" t="s">
        <v>81</v>
      </c>
      <c r="V516" s="2"/>
      <c r="W516" s="2"/>
      <c r="X516" s="2">
        <v>-13901452.346975997</v>
      </c>
      <c r="Z516" t="s">
        <v>81</v>
      </c>
      <c r="AA516" s="1">
        <v>0</v>
      </c>
      <c r="AB516" s="1">
        <v>0</v>
      </c>
      <c r="AC516" s="2">
        <v>38848247.951322109</v>
      </c>
    </row>
    <row r="517" spans="1:29" x14ac:dyDescent="0.35">
      <c r="A517" t="s">
        <v>39</v>
      </c>
      <c r="B517" s="1">
        <v>0</v>
      </c>
      <c r="C517" s="1"/>
      <c r="D517" s="2">
        <v>0</v>
      </c>
      <c r="F517" t="s">
        <v>39</v>
      </c>
      <c r="G517" s="2">
        <v>0</v>
      </c>
      <c r="H517" s="2">
        <v>-22855386.579484634</v>
      </c>
      <c r="I517" s="2">
        <v>-22855386.579484634</v>
      </c>
      <c r="K517" t="s">
        <v>39</v>
      </c>
      <c r="L517" s="1">
        <v>0</v>
      </c>
      <c r="M517" s="1"/>
      <c r="N517" s="2">
        <v>-45176250.373158567</v>
      </c>
      <c r="P517" t="s">
        <v>39</v>
      </c>
      <c r="Q517" s="1"/>
      <c r="R517" s="1"/>
      <c r="S517" s="2">
        <v>-68031636.952643201</v>
      </c>
      <c r="U517" t="s">
        <v>39</v>
      </c>
      <c r="V517" s="2"/>
      <c r="W517" s="2"/>
      <c r="X517" s="2">
        <v>-35964323.438907221</v>
      </c>
      <c r="Z517" t="s">
        <v>39</v>
      </c>
      <c r="AA517" s="1">
        <v>0</v>
      </c>
      <c r="AB517" s="1">
        <v>0</v>
      </c>
      <c r="AC517" s="2">
        <v>103995960.39155042</v>
      </c>
    </row>
    <row r="518" spans="1:29" x14ac:dyDescent="0.35">
      <c r="A518" t="s">
        <v>40</v>
      </c>
      <c r="B518" s="1">
        <v>0</v>
      </c>
      <c r="C518" s="1"/>
      <c r="D518" s="2">
        <v>0</v>
      </c>
      <c r="F518" t="s">
        <v>40</v>
      </c>
      <c r="G518" s="2">
        <v>0</v>
      </c>
      <c r="H518" s="2">
        <v>-608450.1</v>
      </c>
      <c r="I518" s="2">
        <v>-608450.1</v>
      </c>
      <c r="K518" t="s">
        <v>40</v>
      </c>
      <c r="L518" s="1">
        <v>0</v>
      </c>
      <c r="M518" s="1"/>
      <c r="N518" s="2">
        <v>-198951.02000000002</v>
      </c>
      <c r="P518" t="s">
        <v>40</v>
      </c>
      <c r="Q518" s="1"/>
      <c r="R518" s="1"/>
      <c r="S518" s="2">
        <v>-807401.12</v>
      </c>
      <c r="U518" t="s">
        <v>40</v>
      </c>
      <c r="V518" s="2"/>
      <c r="W518" s="2"/>
      <c r="X518" s="2">
        <v>-209488.43999999994</v>
      </c>
      <c r="Z518" t="s">
        <v>40</v>
      </c>
      <c r="AA518" s="1">
        <v>0</v>
      </c>
      <c r="AB518" s="1">
        <v>0</v>
      </c>
      <c r="AC518" s="2">
        <v>1016889.5599999999</v>
      </c>
    </row>
    <row r="519" spans="1:29" x14ac:dyDescent="0.35">
      <c r="A519" t="s">
        <v>41</v>
      </c>
      <c r="B519" s="1">
        <v>0</v>
      </c>
      <c r="C519" s="1"/>
      <c r="D519" s="2">
        <v>0</v>
      </c>
      <c r="F519" t="s">
        <v>41</v>
      </c>
      <c r="G519" s="2">
        <v>0</v>
      </c>
      <c r="H519" s="2">
        <v>-4005</v>
      </c>
      <c r="I519" s="2">
        <v>-4005</v>
      </c>
      <c r="K519" t="s">
        <v>41</v>
      </c>
      <c r="L519" s="1">
        <v>0</v>
      </c>
      <c r="M519" s="1"/>
      <c r="N519" s="2">
        <v>0</v>
      </c>
      <c r="P519" t="s">
        <v>41</v>
      </c>
      <c r="Q519" s="1"/>
      <c r="R519" s="1"/>
      <c r="S519" s="2">
        <v>-4005</v>
      </c>
      <c r="U519" t="s">
        <v>41</v>
      </c>
      <c r="V519" s="2"/>
      <c r="W519" s="2"/>
      <c r="X519" s="2">
        <v>2308</v>
      </c>
      <c r="Z519" t="s">
        <v>41</v>
      </c>
      <c r="AA519" s="1">
        <v>0</v>
      </c>
      <c r="AB519" s="1">
        <v>0</v>
      </c>
      <c r="AC519" s="2">
        <v>1697</v>
      </c>
    </row>
    <row r="520" spans="1:29" x14ac:dyDescent="0.35">
      <c r="A520" t="s">
        <v>42</v>
      </c>
      <c r="B520" s="1">
        <v>0</v>
      </c>
      <c r="C520" s="1"/>
      <c r="D520" s="2">
        <v>0</v>
      </c>
      <c r="F520" t="s">
        <v>42</v>
      </c>
      <c r="G520" s="2">
        <v>0</v>
      </c>
      <c r="H520" s="2">
        <v>-291045.38956867816</v>
      </c>
      <c r="I520" s="2">
        <v>-291045.38956867816</v>
      </c>
      <c r="K520" t="s">
        <v>42</v>
      </c>
      <c r="L520" s="1">
        <v>0</v>
      </c>
      <c r="M520" s="1"/>
      <c r="N520" s="2">
        <v>-349746.45376020361</v>
      </c>
      <c r="P520" t="s">
        <v>42</v>
      </c>
      <c r="Q520" s="1"/>
      <c r="R520" s="1"/>
      <c r="S520" s="2">
        <v>-640791.84332888178</v>
      </c>
      <c r="U520" t="s">
        <v>42</v>
      </c>
      <c r="V520" s="2"/>
      <c r="W520" s="2"/>
      <c r="X520" s="2">
        <v>-358233.94898592995</v>
      </c>
      <c r="Z520" t="s">
        <v>42</v>
      </c>
      <c r="AA520" s="1">
        <v>0</v>
      </c>
      <c r="AB520" s="1">
        <v>0</v>
      </c>
      <c r="AC520" s="2">
        <v>999025.79231481173</v>
      </c>
    </row>
    <row r="521" spans="1:29" x14ac:dyDescent="0.35">
      <c r="A521" t="s">
        <v>4</v>
      </c>
      <c r="B521" s="1">
        <v>0</v>
      </c>
      <c r="C521" s="1"/>
      <c r="D521" s="2">
        <v>0</v>
      </c>
      <c r="F521" t="s">
        <v>4</v>
      </c>
      <c r="G521" s="2">
        <v>0</v>
      </c>
      <c r="H521" s="2">
        <v>-33443020.189838946</v>
      </c>
      <c r="I521" s="2">
        <v>-33443020.189838946</v>
      </c>
      <c r="K521" t="s">
        <v>4</v>
      </c>
      <c r="L521" s="1">
        <v>0</v>
      </c>
      <c r="M521" s="1"/>
      <c r="N521" s="2">
        <v>-13557551.537723504</v>
      </c>
      <c r="P521" t="s">
        <v>4</v>
      </c>
      <c r="Q521" s="1"/>
      <c r="R521" s="1"/>
      <c r="S521" s="2">
        <v>-47000571.72756245</v>
      </c>
      <c r="U521" t="s">
        <v>4</v>
      </c>
      <c r="V521" s="2"/>
      <c r="W521" s="2"/>
      <c r="X521" s="2">
        <v>-6321198.9624333829</v>
      </c>
      <c r="Z521" t="s">
        <v>4</v>
      </c>
      <c r="AA521" s="1">
        <v>0</v>
      </c>
      <c r="AB521" s="1">
        <v>0</v>
      </c>
      <c r="AC521" s="2">
        <v>53321770.689995833</v>
      </c>
    </row>
    <row r="522" spans="1:29" x14ac:dyDescent="0.35">
      <c r="A522" t="s">
        <v>5</v>
      </c>
      <c r="B522" s="1">
        <v>0</v>
      </c>
      <c r="C522" s="1"/>
      <c r="D522" s="2">
        <v>0</v>
      </c>
      <c r="F522" t="s">
        <v>5</v>
      </c>
      <c r="G522" s="2">
        <v>0</v>
      </c>
      <c r="H522" s="2">
        <v>0</v>
      </c>
      <c r="I522" s="2">
        <v>0</v>
      </c>
      <c r="K522" t="s">
        <v>5</v>
      </c>
      <c r="L522" s="1">
        <v>0</v>
      </c>
      <c r="M522" s="1"/>
      <c r="N522" s="2">
        <v>0</v>
      </c>
      <c r="P522" t="s">
        <v>5</v>
      </c>
      <c r="Q522" s="1"/>
      <c r="R522" s="1"/>
      <c r="S522" s="2">
        <v>0</v>
      </c>
      <c r="U522" t="s">
        <v>5</v>
      </c>
      <c r="V522" s="2"/>
      <c r="W522" s="2"/>
      <c r="X522" s="2">
        <v>0</v>
      </c>
      <c r="Z522" t="s">
        <v>5</v>
      </c>
      <c r="AA522" s="1">
        <v>0</v>
      </c>
      <c r="AB522" s="1">
        <v>0</v>
      </c>
      <c r="AC522" s="2">
        <v>0</v>
      </c>
    </row>
    <row r="523" spans="1:29" x14ac:dyDescent="0.35">
      <c r="A523" t="s">
        <v>189</v>
      </c>
      <c r="B523" s="1">
        <v>0</v>
      </c>
      <c r="C523" s="1"/>
      <c r="D523" s="2">
        <v>0</v>
      </c>
      <c r="F523" t="s">
        <v>189</v>
      </c>
      <c r="G523" s="2">
        <v>0</v>
      </c>
      <c r="H523" s="2">
        <v>-3211789.1412941306</v>
      </c>
      <c r="I523" s="2">
        <v>-3211789.1412941306</v>
      </c>
      <c r="K523" t="s">
        <v>189</v>
      </c>
      <c r="L523" s="1">
        <v>0</v>
      </c>
      <c r="M523" s="1"/>
      <c r="N523" s="2">
        <v>-2257777.471102715</v>
      </c>
      <c r="P523" t="s">
        <v>189</v>
      </c>
      <c r="Q523" s="1"/>
      <c r="R523" s="1"/>
      <c r="S523" s="2">
        <v>-5469566.6123968456</v>
      </c>
      <c r="U523" t="s">
        <v>189</v>
      </c>
      <c r="V523" s="2"/>
      <c r="W523" s="2"/>
      <c r="X523" s="2">
        <v>-5781405.2362351008</v>
      </c>
      <c r="Z523" t="s">
        <v>189</v>
      </c>
      <c r="AA523" s="1">
        <v>0</v>
      </c>
      <c r="AB523" s="1">
        <v>0</v>
      </c>
      <c r="AC523" s="2">
        <v>11250971.848631946</v>
      </c>
    </row>
    <row r="524" spans="1:29" x14ac:dyDescent="0.35">
      <c r="A524" s="19" t="s">
        <v>11</v>
      </c>
      <c r="B524" s="20">
        <v>0</v>
      </c>
      <c r="C524" s="20">
        <v>0</v>
      </c>
      <c r="D524" s="20">
        <v>0</v>
      </c>
      <c r="F524" s="5" t="s">
        <v>11</v>
      </c>
      <c r="G524" s="244">
        <v>0</v>
      </c>
      <c r="H524" s="244">
        <v>-73339274.620361403</v>
      </c>
      <c r="I524" s="244">
        <v>-73339274.620361403</v>
      </c>
      <c r="K524" s="19" t="s">
        <v>11</v>
      </c>
      <c r="L524" s="20">
        <v>0</v>
      </c>
      <c r="M524" s="20"/>
      <c r="N524" s="20">
        <v>-76382523.929432511</v>
      </c>
      <c r="P524" s="19" t="s">
        <v>11</v>
      </c>
      <c r="Q524" s="20"/>
      <c r="R524" s="20"/>
      <c r="S524" s="20">
        <v>-149721798.5497939</v>
      </c>
      <c r="U524" s="19" t="s">
        <v>11</v>
      </c>
      <c r="V524" s="20"/>
      <c r="W524" s="20"/>
      <c r="X524" s="20">
        <v>-64155493.874571785</v>
      </c>
      <c r="Z524" s="19" t="s">
        <v>11</v>
      </c>
      <c r="AA524" s="20">
        <v>0</v>
      </c>
      <c r="AB524" s="20">
        <v>0</v>
      </c>
      <c r="AC524" s="20">
        <v>213877292.4243657</v>
      </c>
    </row>
    <row r="525" spans="1:29" x14ac:dyDescent="0.35">
      <c r="B525" s="2"/>
      <c r="C525" s="15"/>
      <c r="D525" s="12"/>
      <c r="F525" s="6"/>
      <c r="G525" s="7"/>
      <c r="H525" s="7"/>
      <c r="I525" s="7"/>
      <c r="L525" s="2"/>
      <c r="M525" s="15"/>
      <c r="N525" s="12"/>
      <c r="Q525" s="2"/>
      <c r="R525" s="15"/>
      <c r="S525" s="12"/>
      <c r="V525" s="2"/>
      <c r="W525" s="15"/>
      <c r="X525" s="2"/>
      <c r="AA525" s="2"/>
      <c r="AB525" s="15"/>
      <c r="AC525" s="2"/>
    </row>
    <row r="526" spans="1:29" x14ac:dyDescent="0.35">
      <c r="B526" s="2"/>
      <c r="C526" s="15"/>
      <c r="D526" s="12"/>
      <c r="F526" s="6"/>
      <c r="G526" s="7"/>
      <c r="H526" s="7"/>
      <c r="I526" s="7"/>
      <c r="L526" s="2"/>
      <c r="M526" s="15"/>
      <c r="N526" s="12"/>
      <c r="Q526" s="2"/>
      <c r="R526" s="15"/>
      <c r="S526" s="12"/>
      <c r="V526" s="2"/>
      <c r="W526" s="15"/>
      <c r="X526" s="2"/>
      <c r="AA526" s="2"/>
      <c r="AB526" s="15"/>
      <c r="AC526" s="2"/>
    </row>
    <row r="527" spans="1:29" x14ac:dyDescent="0.35">
      <c r="A527" s="11" t="s">
        <v>43</v>
      </c>
      <c r="B527" s="4">
        <v>0</v>
      </c>
      <c r="C527" s="4">
        <v>0</v>
      </c>
      <c r="D527" s="4">
        <v>0</v>
      </c>
      <c r="F527" s="249" t="s">
        <v>43</v>
      </c>
      <c r="G527" s="250">
        <v>4275590.92</v>
      </c>
      <c r="H527" s="250">
        <v>-46977733.710361406</v>
      </c>
      <c r="I527" s="250">
        <v>-42702142.790361404</v>
      </c>
      <c r="K527" s="11" t="s">
        <v>43</v>
      </c>
      <c r="L527" s="4">
        <v>0</v>
      </c>
      <c r="M527" s="4">
        <v>0</v>
      </c>
      <c r="N527" s="4">
        <v>-26972086.532804392</v>
      </c>
      <c r="P527" s="11" t="s">
        <v>43</v>
      </c>
      <c r="Q527" s="4"/>
      <c r="R527" s="4"/>
      <c r="S527" s="4">
        <v>-69674229.086285025</v>
      </c>
      <c r="U527" s="11" t="s">
        <v>43</v>
      </c>
      <c r="V527" s="4"/>
      <c r="W527" s="4"/>
      <c r="X527" s="4">
        <v>-1506360.3337797923</v>
      </c>
      <c r="Z527" s="11" t="s">
        <v>43</v>
      </c>
      <c r="AA527" s="4">
        <v>0</v>
      </c>
      <c r="AB527" s="4">
        <v>0</v>
      </c>
      <c r="AC527" s="4">
        <v>71180589.420064822</v>
      </c>
    </row>
    <row r="528" spans="1:29" x14ac:dyDescent="0.35">
      <c r="A528" t="s">
        <v>6</v>
      </c>
      <c r="B528" s="1">
        <v>0</v>
      </c>
      <c r="C528" s="1"/>
      <c r="D528" s="2">
        <v>0</v>
      </c>
      <c r="F528" t="s">
        <v>6</v>
      </c>
      <c r="G528" s="2">
        <v>0</v>
      </c>
      <c r="H528" s="2">
        <v>-451742</v>
      </c>
      <c r="I528" s="2">
        <v>-451742</v>
      </c>
      <c r="K528" t="s">
        <v>6</v>
      </c>
      <c r="L528" s="1"/>
      <c r="M528" s="1"/>
      <c r="N528" s="2">
        <v>-2142031</v>
      </c>
      <c r="P528" t="s">
        <v>6</v>
      </c>
      <c r="Q528" s="1"/>
      <c r="R528" s="1"/>
      <c r="S528" s="2">
        <v>-2593773</v>
      </c>
      <c r="U528" t="s">
        <v>6</v>
      </c>
      <c r="V528" s="2"/>
      <c r="W528" s="2"/>
      <c r="X528" s="2">
        <v>-694060</v>
      </c>
      <c r="Z528" t="s">
        <v>6</v>
      </c>
      <c r="AA528" s="1">
        <v>0</v>
      </c>
      <c r="AB528" s="1">
        <v>0</v>
      </c>
      <c r="AC528" s="2">
        <v>3287833</v>
      </c>
    </row>
    <row r="529" spans="1:29" x14ac:dyDescent="0.35">
      <c r="A529" s="11" t="s">
        <v>7</v>
      </c>
      <c r="B529" s="4">
        <v>0</v>
      </c>
      <c r="C529" s="4">
        <v>0</v>
      </c>
      <c r="D529" s="4">
        <v>0</v>
      </c>
      <c r="F529" s="251" t="s">
        <v>7</v>
      </c>
      <c r="G529" s="252">
        <v>4275590.92</v>
      </c>
      <c r="H529" s="252">
        <v>-47429475.710361406</v>
      </c>
      <c r="I529" s="252">
        <v>-43153884.790361404</v>
      </c>
      <c r="K529" s="11" t="s">
        <v>7</v>
      </c>
      <c r="L529" s="4"/>
      <c r="M529" s="4"/>
      <c r="N529" s="4">
        <v>-29114117.532804392</v>
      </c>
      <c r="P529" s="11" t="s">
        <v>7</v>
      </c>
      <c r="Q529" s="4"/>
      <c r="R529" s="4"/>
      <c r="S529" s="4">
        <v>-72268002.086285025</v>
      </c>
      <c r="U529" s="11" t="s">
        <v>7</v>
      </c>
      <c r="V529" s="4"/>
      <c r="W529" s="4"/>
      <c r="X529" s="4">
        <v>-2200420.3337797923</v>
      </c>
      <c r="Z529" s="11" t="s">
        <v>7</v>
      </c>
      <c r="AA529" s="144">
        <v>0</v>
      </c>
      <c r="AB529" s="144">
        <v>0</v>
      </c>
      <c r="AC529" s="4">
        <v>74468422.420064822</v>
      </c>
    </row>
    <row r="530" spans="1:29" x14ac:dyDescent="0.35">
      <c r="A530" t="s">
        <v>8</v>
      </c>
      <c r="B530" s="1">
        <v>0</v>
      </c>
      <c r="C530" s="1"/>
      <c r="D530" s="2">
        <v>0</v>
      </c>
      <c r="F530" t="s">
        <v>8</v>
      </c>
      <c r="G530" s="2">
        <v>0</v>
      </c>
      <c r="H530" s="2">
        <v>27786436.365559679</v>
      </c>
      <c r="I530" s="2">
        <v>27786436.365559679</v>
      </c>
      <c r="K530" t="s">
        <v>8</v>
      </c>
      <c r="L530" s="1"/>
      <c r="M530" s="1"/>
      <c r="N530" s="2">
        <v>17741302.354616378</v>
      </c>
      <c r="P530" t="s">
        <v>8</v>
      </c>
      <c r="Q530" s="1"/>
      <c r="R530" s="1"/>
      <c r="S530" s="2">
        <v>45527738.720176056</v>
      </c>
      <c r="U530" t="s">
        <v>8</v>
      </c>
      <c r="V530" s="2"/>
      <c r="W530" s="2"/>
      <c r="X530" s="2">
        <v>4116149.7918602005</v>
      </c>
      <c r="Z530" t="s">
        <v>8</v>
      </c>
      <c r="AA530" s="1">
        <v>0</v>
      </c>
      <c r="AB530" s="1">
        <v>0</v>
      </c>
      <c r="AC530" s="2">
        <v>-49643888.512036256</v>
      </c>
    </row>
    <row r="531" spans="1:29" x14ac:dyDescent="0.35">
      <c r="A531" s="11" t="s">
        <v>168</v>
      </c>
      <c r="B531" s="4">
        <v>0</v>
      </c>
      <c r="C531" s="4">
        <v>0</v>
      </c>
      <c r="D531" s="4">
        <v>0</v>
      </c>
      <c r="F531" s="251" t="s">
        <v>9</v>
      </c>
      <c r="G531" s="253">
        <v>4275590.92</v>
      </c>
      <c r="H531" s="253">
        <v>-19643039.344801728</v>
      </c>
      <c r="I531" s="253">
        <v>-15367448.424801726</v>
      </c>
      <c r="K531" s="11" t="s">
        <v>168</v>
      </c>
      <c r="L531" s="4"/>
      <c r="M531" s="4"/>
      <c r="N531" s="4">
        <v>-11372815.178188017</v>
      </c>
      <c r="P531" s="11" t="s">
        <v>168</v>
      </c>
      <c r="Q531" s="4"/>
      <c r="R531" s="4"/>
      <c r="S531" s="4">
        <v>-26740263.366108969</v>
      </c>
      <c r="U531" s="11" t="s">
        <v>168</v>
      </c>
      <c r="V531" s="4"/>
      <c r="W531" s="4"/>
      <c r="X531" s="4">
        <v>1915729.4580804082</v>
      </c>
      <c r="Z531" s="11" t="s">
        <v>9</v>
      </c>
      <c r="AA531" s="144">
        <v>0</v>
      </c>
      <c r="AB531" s="144">
        <v>0</v>
      </c>
      <c r="AC531" s="4">
        <v>24824533.908028562</v>
      </c>
    </row>
    <row r="532" spans="1:29" x14ac:dyDescent="0.35">
      <c r="B532" s="3"/>
      <c r="C532" s="3"/>
      <c r="D532" s="3"/>
      <c r="F532" s="19"/>
      <c r="G532" s="263"/>
      <c r="H532" s="263"/>
      <c r="I532" s="263"/>
      <c r="L532" s="3">
        <v>0</v>
      </c>
      <c r="M532" s="3">
        <v>0</v>
      </c>
      <c r="N532" s="3">
        <v>-2.9802322387695313E-8</v>
      </c>
      <c r="AA532" s="12">
        <v>0</v>
      </c>
      <c r="AB532" s="12">
        <v>0</v>
      </c>
      <c r="AC532" s="12">
        <v>0</v>
      </c>
    </row>
    <row r="533" spans="1:29" x14ac:dyDescent="0.35">
      <c r="G533" s="15"/>
      <c r="H533" s="15"/>
      <c r="I533" s="12"/>
      <c r="AC533" s="3"/>
    </row>
    <row r="534" spans="1:29" x14ac:dyDescent="0.35">
      <c r="G534" s="15"/>
      <c r="H534" s="15"/>
      <c r="I534" s="12"/>
      <c r="AC534" s="3"/>
    </row>
    <row r="535" spans="1:29" ht="18.5" x14ac:dyDescent="0.35">
      <c r="F535" s="267" t="s">
        <v>237</v>
      </c>
      <c r="G535" s="267"/>
      <c r="H535" s="267"/>
      <c r="I535" s="267"/>
    </row>
    <row r="536" spans="1:29" ht="15.5" x14ac:dyDescent="0.35">
      <c r="F536" s="8"/>
      <c r="G536" s="10" t="s">
        <v>46</v>
      </c>
      <c r="H536" s="10" t="s">
        <v>1</v>
      </c>
      <c r="I536" s="10" t="s">
        <v>48</v>
      </c>
    </row>
    <row r="537" spans="1:29" x14ac:dyDescent="0.35">
      <c r="F537" s="243" t="s">
        <v>231</v>
      </c>
    </row>
    <row r="538" spans="1:29" x14ac:dyDescent="0.35">
      <c r="F538" s="243"/>
    </row>
    <row r="539" spans="1:29" x14ac:dyDescent="0.35">
      <c r="F539" t="s">
        <v>88</v>
      </c>
      <c r="G539" s="2">
        <v>0</v>
      </c>
      <c r="H539" s="2">
        <v>1899403.39</v>
      </c>
      <c r="I539" s="2">
        <v>1899403.39</v>
      </c>
    </row>
    <row r="540" spans="1:29" x14ac:dyDescent="0.35">
      <c r="F540" t="s">
        <v>19</v>
      </c>
      <c r="G540" s="2">
        <v>0</v>
      </c>
      <c r="H540" s="2">
        <v>211486.93000000002</v>
      </c>
      <c r="I540" s="2">
        <v>211486.93000000002</v>
      </c>
    </row>
    <row r="541" spans="1:29" x14ac:dyDescent="0.35">
      <c r="F541" t="s">
        <v>89</v>
      </c>
      <c r="G541" s="2">
        <v>0</v>
      </c>
      <c r="H541" s="2">
        <v>0</v>
      </c>
      <c r="I541" s="2">
        <v>0</v>
      </c>
    </row>
    <row r="542" spans="1:29" x14ac:dyDescent="0.35">
      <c r="F542" t="s">
        <v>90</v>
      </c>
      <c r="G542" s="2">
        <v>0</v>
      </c>
      <c r="H542" s="2">
        <v>0</v>
      </c>
      <c r="I542" s="2">
        <v>0</v>
      </c>
    </row>
    <row r="543" spans="1:29" x14ac:dyDescent="0.35">
      <c r="F543" s="5" t="s">
        <v>18</v>
      </c>
      <c r="G543" s="244">
        <v>0</v>
      </c>
      <c r="H543" s="244">
        <v>2110890.3199999998</v>
      </c>
      <c r="I543" s="244">
        <v>2110890.3199999998</v>
      </c>
    </row>
    <row r="544" spans="1:29" x14ac:dyDescent="0.35">
      <c r="F544" s="243"/>
    </row>
    <row r="545" spans="6:9" x14ac:dyDescent="0.35">
      <c r="F545" t="s">
        <v>12</v>
      </c>
      <c r="G545" s="2">
        <v>3834477.99</v>
      </c>
      <c r="H545" s="2">
        <v>51225317.442361012</v>
      </c>
      <c r="I545" s="2">
        <v>55059795.432361014</v>
      </c>
    </row>
    <row r="546" spans="6:9" x14ac:dyDescent="0.35">
      <c r="F546" t="s">
        <v>3</v>
      </c>
      <c r="G546" s="2">
        <v>-2633448.8199999998</v>
      </c>
      <c r="H546" s="2">
        <v>-6965948.5813814979</v>
      </c>
      <c r="I546" s="2">
        <v>-9599397.4013814982</v>
      </c>
    </row>
    <row r="547" spans="6:9" x14ac:dyDescent="0.35">
      <c r="F547" t="s">
        <v>91</v>
      </c>
      <c r="G547" s="2">
        <v>2262091.4299999997</v>
      </c>
      <c r="H547" s="2">
        <v>9551219.9194874633</v>
      </c>
      <c r="I547" s="2">
        <v>11813311.349487463</v>
      </c>
    </row>
    <row r="548" spans="6:9" x14ac:dyDescent="0.35">
      <c r="F548" t="s">
        <v>13</v>
      </c>
      <c r="G548" s="2">
        <v>-159733.51</v>
      </c>
      <c r="H548" s="2">
        <v>-222258.1</v>
      </c>
      <c r="I548" s="2">
        <v>-381991.61</v>
      </c>
    </row>
    <row r="549" spans="6:9" x14ac:dyDescent="0.35">
      <c r="F549" s="5" t="s">
        <v>14</v>
      </c>
      <c r="G549" s="244">
        <v>3303387.09</v>
      </c>
      <c r="H549" s="244">
        <v>53588330.680466972</v>
      </c>
      <c r="I549" s="244">
        <v>56891717.770466976</v>
      </c>
    </row>
    <row r="550" spans="6:9" x14ac:dyDescent="0.35">
      <c r="F550" s="6"/>
      <c r="G550" s="7"/>
      <c r="H550" s="7"/>
      <c r="I550" s="7"/>
    </row>
    <row r="551" spans="6:9" x14ac:dyDescent="0.35">
      <c r="F551" t="s">
        <v>15</v>
      </c>
      <c r="G551" s="2">
        <v>0</v>
      </c>
      <c r="H551" s="2">
        <v>5246914.188404466</v>
      </c>
      <c r="I551" s="2">
        <v>5246914.188404466</v>
      </c>
    </row>
    <row r="552" spans="6:9" x14ac:dyDescent="0.35">
      <c r="F552" t="s">
        <v>16</v>
      </c>
      <c r="G552" s="2">
        <v>0</v>
      </c>
      <c r="H552" s="2">
        <v>-1057010.5209280963</v>
      </c>
      <c r="I552" s="2">
        <v>-1057010.5209280963</v>
      </c>
    </row>
    <row r="553" spans="6:9" x14ac:dyDescent="0.35">
      <c r="F553" s="5" t="s">
        <v>17</v>
      </c>
      <c r="G553" s="244">
        <v>0</v>
      </c>
      <c r="H553" s="244">
        <v>4189903.66747637</v>
      </c>
      <c r="I553" s="244">
        <v>4189903.66747637</v>
      </c>
    </row>
    <row r="555" spans="6:9" x14ac:dyDescent="0.35">
      <c r="F555" s="16" t="s">
        <v>20</v>
      </c>
      <c r="G555" s="23">
        <v>0</v>
      </c>
      <c r="H555" s="23">
        <v>0</v>
      </c>
      <c r="I555" s="23">
        <v>0</v>
      </c>
    </row>
    <row r="557" spans="6:9" x14ac:dyDescent="0.35">
      <c r="F557" t="s">
        <v>0</v>
      </c>
      <c r="G557" s="2">
        <v>0</v>
      </c>
      <c r="H557" s="2">
        <v>6386491</v>
      </c>
      <c r="I557" s="2">
        <v>6386491</v>
      </c>
    </row>
    <row r="558" spans="6:9" x14ac:dyDescent="0.35">
      <c r="F558" t="s">
        <v>2</v>
      </c>
      <c r="G558" s="2">
        <v>0</v>
      </c>
      <c r="H558" s="2">
        <v>-4868307.2953971699</v>
      </c>
      <c r="I558" s="2">
        <v>-4868307.2953971699</v>
      </c>
    </row>
    <row r="559" spans="6:9" x14ac:dyDescent="0.35">
      <c r="F559" s="5" t="s">
        <v>21</v>
      </c>
      <c r="G559" s="244">
        <v>0</v>
      </c>
      <c r="H559" s="244">
        <v>1518183.7046028301</v>
      </c>
      <c r="I559" s="244">
        <v>1518183.7046028301</v>
      </c>
    </row>
    <row r="560" spans="6:9" ht="15" thickBot="1" x14ac:dyDescent="0.4">
      <c r="F560" s="245" t="s">
        <v>22</v>
      </c>
      <c r="G560" s="246">
        <v>3303387</v>
      </c>
      <c r="H560" s="246">
        <v>61407308</v>
      </c>
      <c r="I560" s="246">
        <v>64710695</v>
      </c>
    </row>
    <row r="561" spans="6:9" ht="15" thickTop="1" x14ac:dyDescent="0.35">
      <c r="F561" s="6"/>
      <c r="G561" s="7"/>
      <c r="H561" s="7"/>
      <c r="I561" s="7"/>
    </row>
    <row r="562" spans="6:9" x14ac:dyDescent="0.35">
      <c r="F562" s="243" t="s">
        <v>23</v>
      </c>
      <c r="G562" s="7"/>
      <c r="H562" s="7"/>
      <c r="I562" s="7"/>
    </row>
    <row r="563" spans="6:9" x14ac:dyDescent="0.35">
      <c r="F563" t="s">
        <v>250</v>
      </c>
      <c r="G563" s="2">
        <v>0</v>
      </c>
      <c r="H563" s="2">
        <v>0</v>
      </c>
      <c r="I563" s="2">
        <v>0</v>
      </c>
    </row>
    <row r="564" spans="6:9" x14ac:dyDescent="0.35">
      <c r="F564" t="s">
        <v>240</v>
      </c>
      <c r="G564" s="2">
        <v>0</v>
      </c>
      <c r="H564" s="2">
        <v>0</v>
      </c>
      <c r="I564" s="2">
        <v>0</v>
      </c>
    </row>
    <row r="565" spans="6:9" ht="15" thickBot="1" x14ac:dyDescent="0.4">
      <c r="F565" s="245" t="s">
        <v>241</v>
      </c>
      <c r="G565" s="247">
        <v>0</v>
      </c>
      <c r="H565" s="247">
        <v>0</v>
      </c>
      <c r="I565" s="247">
        <v>0</v>
      </c>
    </row>
    <row r="566" spans="6:9" ht="15" thickTop="1" x14ac:dyDescent="0.35">
      <c r="F566" t="s">
        <v>242</v>
      </c>
      <c r="G566" s="2">
        <v>0</v>
      </c>
      <c r="H566" s="2">
        <v>0</v>
      </c>
      <c r="I566" s="2">
        <v>0</v>
      </c>
    </row>
    <row r="567" spans="6:9" x14ac:dyDescent="0.35">
      <c r="F567" t="s">
        <v>243</v>
      </c>
      <c r="G567" s="2">
        <v>0</v>
      </c>
      <c r="H567" s="2">
        <v>0</v>
      </c>
      <c r="I567" s="2">
        <v>0</v>
      </c>
    </row>
    <row r="568" spans="6:9" ht="15" thickBot="1" x14ac:dyDescent="0.4">
      <c r="F568" s="245" t="s">
        <v>244</v>
      </c>
      <c r="G568" s="247">
        <v>0</v>
      </c>
      <c r="H568" s="247">
        <v>0</v>
      </c>
      <c r="I568" s="247">
        <v>0</v>
      </c>
    </row>
    <row r="569" spans="6:9" ht="15" thickTop="1" x14ac:dyDescent="0.35">
      <c r="G569" s="2"/>
      <c r="H569" s="2"/>
      <c r="I569" s="2"/>
    </row>
    <row r="570" spans="6:9" x14ac:dyDescent="0.35">
      <c r="F570" t="s">
        <v>245</v>
      </c>
      <c r="G570" s="2">
        <v>0</v>
      </c>
      <c r="H570" s="2">
        <v>0</v>
      </c>
      <c r="I570" s="2">
        <v>0</v>
      </c>
    </row>
    <row r="571" spans="6:9" x14ac:dyDescent="0.35">
      <c r="F571" t="s">
        <v>246</v>
      </c>
      <c r="G571" s="2">
        <v>0</v>
      </c>
      <c r="H571" s="2">
        <v>0</v>
      </c>
      <c r="I571" s="2">
        <v>0</v>
      </c>
    </row>
    <row r="572" spans="6:9" x14ac:dyDescent="0.35">
      <c r="F572" s="5" t="s">
        <v>93</v>
      </c>
      <c r="G572" s="244">
        <v>0</v>
      </c>
      <c r="H572" s="244">
        <v>0</v>
      </c>
      <c r="I572" s="244">
        <v>0</v>
      </c>
    </row>
    <row r="573" spans="6:9" x14ac:dyDescent="0.35">
      <c r="F573" s="6"/>
      <c r="G573" s="7"/>
      <c r="H573" s="7"/>
      <c r="I573" s="7"/>
    </row>
    <row r="574" spans="6:9" x14ac:dyDescent="0.35">
      <c r="F574" s="16" t="s">
        <v>92</v>
      </c>
      <c r="G574" s="23">
        <v>0</v>
      </c>
      <c r="H574" s="23">
        <v>0</v>
      </c>
      <c r="I574" s="23">
        <v>0</v>
      </c>
    </row>
    <row r="575" spans="6:9" x14ac:dyDescent="0.35">
      <c r="G575" s="2"/>
      <c r="H575" s="2"/>
      <c r="I575" s="2"/>
    </row>
    <row r="576" spans="6:9" x14ac:dyDescent="0.35">
      <c r="F576" t="s">
        <v>31</v>
      </c>
      <c r="G576" s="2">
        <v>0</v>
      </c>
      <c r="H576" s="2">
        <v>0</v>
      </c>
      <c r="I576" s="2">
        <v>0</v>
      </c>
    </row>
    <row r="577" spans="6:9" x14ac:dyDescent="0.35">
      <c r="F577" t="s">
        <v>32</v>
      </c>
      <c r="G577" s="2">
        <v>0</v>
      </c>
      <c r="H577" s="2">
        <v>0</v>
      </c>
      <c r="I577" s="2">
        <v>0</v>
      </c>
    </row>
    <row r="578" spans="6:9" x14ac:dyDescent="0.35">
      <c r="F578" s="248" t="s">
        <v>33</v>
      </c>
      <c r="G578" s="244">
        <v>0</v>
      </c>
      <c r="H578" s="244">
        <v>0</v>
      </c>
      <c r="I578" s="244">
        <v>0</v>
      </c>
    </row>
    <row r="579" spans="6:9" ht="15" thickBot="1" x14ac:dyDescent="0.4">
      <c r="F579" s="245" t="s">
        <v>34</v>
      </c>
      <c r="G579" s="246">
        <v>0</v>
      </c>
      <c r="H579" s="246">
        <v>0</v>
      </c>
      <c r="I579" s="246">
        <v>0</v>
      </c>
    </row>
    <row r="580" spans="6:9" ht="15" thickTop="1" x14ac:dyDescent="0.35">
      <c r="F580" t="s">
        <v>232</v>
      </c>
      <c r="G580" s="2"/>
      <c r="H580" s="2"/>
      <c r="I580" s="2"/>
    </row>
    <row r="581" spans="6:9" x14ac:dyDescent="0.35">
      <c r="F581" t="s">
        <v>35</v>
      </c>
      <c r="G581" s="2">
        <v>0</v>
      </c>
      <c r="H581" s="2">
        <v>32335904.969999999</v>
      </c>
      <c r="I581" s="2">
        <v>32335904.969999999</v>
      </c>
    </row>
    <row r="582" spans="6:9" x14ac:dyDescent="0.35">
      <c r="F582" t="s">
        <v>36</v>
      </c>
      <c r="G582" s="2">
        <v>-64438.3</v>
      </c>
      <c r="H582" s="2">
        <v>-30099898.009999998</v>
      </c>
      <c r="I582" s="2">
        <v>-30164336.309999999</v>
      </c>
    </row>
    <row r="583" spans="6:9" ht="15" thickBot="1" x14ac:dyDescent="0.4">
      <c r="F583" s="245" t="s">
        <v>37</v>
      </c>
      <c r="G583" s="246">
        <v>-64438.3</v>
      </c>
      <c r="H583" s="246">
        <v>2236006.9600000009</v>
      </c>
      <c r="I583" s="246">
        <v>2171568.66</v>
      </c>
    </row>
    <row r="584" spans="6:9" ht="15" thickTop="1" x14ac:dyDescent="0.35">
      <c r="F584" s="6"/>
      <c r="G584" s="7"/>
      <c r="H584" s="7"/>
      <c r="I584" s="7"/>
    </row>
    <row r="585" spans="6:9" x14ac:dyDescent="0.35">
      <c r="F585" t="s">
        <v>220</v>
      </c>
      <c r="G585" s="2">
        <v>0</v>
      </c>
      <c r="H585" s="2">
        <v>0</v>
      </c>
      <c r="I585" s="2">
        <v>0</v>
      </c>
    </row>
    <row r="586" spans="6:9" x14ac:dyDescent="0.35">
      <c r="F586" t="s">
        <v>38</v>
      </c>
      <c r="G586" s="2">
        <v>0</v>
      </c>
      <c r="H586" s="2">
        <v>-1590392.4927405713</v>
      </c>
      <c r="I586" s="2">
        <v>-1590392.4927405713</v>
      </c>
    </row>
    <row r="587" spans="6:9" x14ac:dyDescent="0.35">
      <c r="F587" t="s">
        <v>81</v>
      </c>
      <c r="G587" s="2">
        <v>0</v>
      </c>
      <c r="H587" s="2">
        <v>-14500447.04130242</v>
      </c>
      <c r="I587" s="2">
        <v>-14500447.04130242</v>
      </c>
    </row>
    <row r="588" spans="6:9" x14ac:dyDescent="0.35">
      <c r="F588" t="s">
        <v>39</v>
      </c>
      <c r="G588" s="2">
        <v>0</v>
      </c>
      <c r="H588" s="2">
        <v>-39594987.471248299</v>
      </c>
      <c r="I588" s="2">
        <v>-39594987.471248299</v>
      </c>
    </row>
    <row r="589" spans="6:9" x14ac:dyDescent="0.35">
      <c r="F589" t="s">
        <v>40</v>
      </c>
      <c r="G589" s="2">
        <v>0</v>
      </c>
      <c r="H589" s="2">
        <v>-702880.2</v>
      </c>
      <c r="I589" s="2">
        <v>-702880.2</v>
      </c>
    </row>
    <row r="590" spans="6:9" x14ac:dyDescent="0.35">
      <c r="F590" t="s">
        <v>41</v>
      </c>
      <c r="G590" s="2">
        <v>0</v>
      </c>
      <c r="H590" s="2">
        <v>-486.9</v>
      </c>
      <c r="I590" s="2">
        <v>-486.9</v>
      </c>
    </row>
    <row r="591" spans="6:9" x14ac:dyDescent="0.35">
      <c r="F591" t="s">
        <v>42</v>
      </c>
      <c r="G591" s="2">
        <v>0</v>
      </c>
      <c r="H591" s="2">
        <v>-326859.45484791027</v>
      </c>
      <c r="I591" s="2">
        <v>-326859.45484791027</v>
      </c>
    </row>
    <row r="592" spans="6:9" x14ac:dyDescent="0.35">
      <c r="F592" t="s">
        <v>4</v>
      </c>
      <c r="G592" s="2">
        <v>0</v>
      </c>
      <c r="H592" s="2">
        <v>16474.189154887077</v>
      </c>
      <c r="I592" s="2">
        <v>16474.189154887077</v>
      </c>
    </row>
    <row r="593" spans="6:9" x14ac:dyDescent="0.35">
      <c r="F593" t="s">
        <v>5</v>
      </c>
      <c r="G593" s="2">
        <v>0</v>
      </c>
      <c r="H593" s="2">
        <v>0</v>
      </c>
      <c r="I593" s="2">
        <v>0</v>
      </c>
    </row>
    <row r="594" spans="6:9" x14ac:dyDescent="0.35">
      <c r="F594" t="s">
        <v>189</v>
      </c>
      <c r="G594" s="2">
        <v>0</v>
      </c>
      <c r="H594" s="2">
        <v>-9574496.1012488157</v>
      </c>
      <c r="I594" s="2">
        <v>-9574496.1012488157</v>
      </c>
    </row>
    <row r="595" spans="6:9" x14ac:dyDescent="0.35">
      <c r="F595" s="5" t="s">
        <v>11</v>
      </c>
      <c r="G595" s="244">
        <v>0</v>
      </c>
      <c r="H595" s="244">
        <v>-66274075.472233132</v>
      </c>
      <c r="I595" s="244">
        <v>-66274075.472233132</v>
      </c>
    </row>
    <row r="596" spans="6:9" x14ac:dyDescent="0.35">
      <c r="F596" s="249" t="s">
        <v>43</v>
      </c>
      <c r="G596" s="250">
        <v>3238948.7</v>
      </c>
      <c r="H596" s="250">
        <v>-2630760.5122331306</v>
      </c>
      <c r="I596" s="250">
        <v>608188.18776686862</v>
      </c>
    </row>
    <row r="597" spans="6:9" x14ac:dyDescent="0.35">
      <c r="F597" t="s">
        <v>6</v>
      </c>
      <c r="G597" s="2">
        <v>0</v>
      </c>
      <c r="H597" s="2">
        <v>-1363833</v>
      </c>
      <c r="I597" s="2">
        <v>-1363833</v>
      </c>
    </row>
    <row r="598" spans="6:9" x14ac:dyDescent="0.35">
      <c r="F598" s="251" t="s">
        <v>7</v>
      </c>
      <c r="G598" s="252">
        <v>3238948.7</v>
      </c>
      <c r="H598" s="252">
        <v>-3994593.5122331306</v>
      </c>
      <c r="I598" s="252">
        <v>-755644.81223313138</v>
      </c>
    </row>
    <row r="599" spans="6:9" x14ac:dyDescent="0.35">
      <c r="F599" t="s">
        <v>8</v>
      </c>
      <c r="G599" s="2">
        <v>0</v>
      </c>
      <c r="H599" s="2">
        <v>813330.17689302762</v>
      </c>
      <c r="I599" s="2">
        <v>813330.17689302762</v>
      </c>
    </row>
    <row r="600" spans="6:9" x14ac:dyDescent="0.35">
      <c r="F600" s="251" t="s">
        <v>9</v>
      </c>
      <c r="G600" s="253">
        <v>3238948.7</v>
      </c>
      <c r="H600" s="253">
        <v>-3181263.3353401031</v>
      </c>
      <c r="I600" s="253">
        <v>57685.364659896237</v>
      </c>
    </row>
    <row r="601" spans="6:9" x14ac:dyDescent="0.35">
      <c r="F601" s="243"/>
      <c r="G601" s="260"/>
      <c r="H601" s="260"/>
      <c r="I601" s="260"/>
    </row>
    <row r="602" spans="6:9" x14ac:dyDescent="0.35">
      <c r="G602" s="242"/>
      <c r="H602" s="242"/>
      <c r="I602" s="12"/>
    </row>
    <row r="603" spans="6:9" x14ac:dyDescent="0.35">
      <c r="G603" s="242"/>
      <c r="H603" s="242"/>
      <c r="I603" s="12"/>
    </row>
    <row r="604" spans="6:9" x14ac:dyDescent="0.35">
      <c r="G604" s="242"/>
      <c r="H604" s="242"/>
      <c r="I604" s="242"/>
    </row>
    <row r="605" spans="6:9" x14ac:dyDescent="0.35">
      <c r="G605" s="254"/>
      <c r="H605" s="254"/>
      <c r="I605" s="242"/>
    </row>
    <row r="606" spans="6:9" x14ac:dyDescent="0.35">
      <c r="G606" s="242"/>
      <c r="H606" s="242"/>
      <c r="I606" s="242"/>
    </row>
    <row r="607" spans="6:9" x14ac:dyDescent="0.35">
      <c r="G607" s="254"/>
      <c r="H607" s="254"/>
      <c r="I607" s="242"/>
    </row>
    <row r="608" spans="6:9" x14ac:dyDescent="0.35">
      <c r="G608" s="242"/>
      <c r="H608" s="242"/>
      <c r="I608" s="242"/>
    </row>
  </sheetData>
  <mergeCells count="23">
    <mergeCell ref="U304:X304"/>
    <mergeCell ref="A1:D1"/>
    <mergeCell ref="A76:D76"/>
    <mergeCell ref="A151:D151"/>
    <mergeCell ref="A228:D228"/>
    <mergeCell ref="F228:I228"/>
    <mergeCell ref="K228:N228"/>
    <mergeCell ref="P228:S228"/>
    <mergeCell ref="A304:D304"/>
    <mergeCell ref="F304:I304"/>
    <mergeCell ref="K304:N304"/>
    <mergeCell ref="P304:S304"/>
    <mergeCell ref="U381:X381"/>
    <mergeCell ref="A458:D458"/>
    <mergeCell ref="F458:I458"/>
    <mergeCell ref="K458:N458"/>
    <mergeCell ref="P458:S458"/>
    <mergeCell ref="U458:X458"/>
    <mergeCell ref="F535:I535"/>
    <mergeCell ref="A381:D381"/>
    <mergeCell ref="F381:I381"/>
    <mergeCell ref="K381:N381"/>
    <mergeCell ref="P381:S38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50814-374E-467E-A5F4-98FFBDC58E3B}">
  <sheetPr>
    <tabColor theme="4" tint="-0.249977111117893"/>
  </sheetPr>
  <dimension ref="B2:AQ608"/>
  <sheetViews>
    <sheetView showGridLines="0" zoomScale="110" zoomScaleNormal="80" workbookViewId="0">
      <pane xSplit="2" ySplit="3" topLeftCell="J476" activePane="bottomRight" state="frozen"/>
      <selection activeCell="C480" sqref="A1:XFD1048576"/>
      <selection pane="topRight" activeCell="C480" sqref="A1:XFD1048576"/>
      <selection pane="bottomLeft" activeCell="C480" sqref="A1:XFD1048576"/>
      <selection pane="bottomRight" activeCell="C480" sqref="A1:XFD1048576"/>
    </sheetView>
  </sheetViews>
  <sheetFormatPr defaultRowHeight="14.5" x14ac:dyDescent="0.35"/>
  <cols>
    <col min="2" max="2" width="43.7265625" customWidth="1"/>
    <col min="3" max="3" width="16.7265625" bestFit="1" customWidth="1"/>
    <col min="4" max="4" width="20.81640625" bestFit="1" customWidth="1"/>
    <col min="5" max="5" width="21.1796875" bestFit="1" customWidth="1"/>
    <col min="6" max="6" width="12.81640625" bestFit="1" customWidth="1"/>
    <col min="7" max="7" width="14" bestFit="1" customWidth="1"/>
    <col min="9" max="9" width="43.7265625" customWidth="1"/>
    <col min="10" max="10" width="16.7265625" bestFit="1" customWidth="1"/>
    <col min="11" max="11" width="20.81640625" bestFit="1" customWidth="1"/>
    <col min="12" max="12" width="21.1796875" bestFit="1" customWidth="1"/>
    <col min="13" max="13" width="12.81640625" bestFit="1" customWidth="1"/>
    <col min="14" max="14" width="14" bestFit="1" customWidth="1"/>
    <col min="16" max="16" width="43.7265625" customWidth="1"/>
    <col min="17" max="17" width="16.7265625" bestFit="1" customWidth="1"/>
    <col min="18" max="18" width="20.81640625" bestFit="1" customWidth="1"/>
    <col min="19" max="19" width="21.1796875" bestFit="1" customWidth="1"/>
    <col min="20" max="20" width="12.81640625" bestFit="1" customWidth="1"/>
    <col min="21" max="21" width="14" bestFit="1" customWidth="1"/>
    <col min="23" max="23" width="43.7265625" customWidth="1"/>
    <col min="24" max="24" width="16.7265625" bestFit="1" customWidth="1"/>
    <col min="25" max="25" width="20.81640625" bestFit="1" customWidth="1"/>
    <col min="26" max="26" width="21.1796875" bestFit="1" customWidth="1"/>
    <col min="27" max="27" width="12.81640625" bestFit="1" customWidth="1"/>
    <col min="28" max="28" width="14" bestFit="1" customWidth="1"/>
    <col min="30" max="30" width="43.7265625" customWidth="1"/>
    <col min="31" max="31" width="16.7265625" bestFit="1" customWidth="1"/>
    <col min="32" max="32" width="20.81640625" bestFit="1" customWidth="1"/>
    <col min="33" max="33" width="21.1796875" bestFit="1" customWidth="1"/>
    <col min="34" max="34" width="12.81640625" bestFit="1" customWidth="1"/>
    <col min="35" max="35" width="14" bestFit="1" customWidth="1"/>
    <col min="36" max="36" width="13.453125" bestFit="1" customWidth="1"/>
    <col min="37" max="37" width="43.7265625" customWidth="1"/>
    <col min="38" max="38" width="16.7265625" bestFit="1" customWidth="1"/>
    <col min="39" max="39" width="20.81640625" bestFit="1" customWidth="1"/>
    <col min="40" max="40" width="21.1796875" bestFit="1" customWidth="1"/>
    <col min="41" max="41" width="12.81640625" bestFit="1" customWidth="1"/>
    <col min="42" max="42" width="14" bestFit="1" customWidth="1"/>
    <col min="43" max="43" width="12" bestFit="1" customWidth="1"/>
  </cols>
  <sheetData>
    <row r="2" spans="2:42" x14ac:dyDescent="0.35">
      <c r="B2" t="s">
        <v>154</v>
      </c>
      <c r="AD2" t="s">
        <v>160</v>
      </c>
      <c r="AK2" t="s">
        <v>162</v>
      </c>
    </row>
    <row r="3" spans="2:42" s="145" customFormat="1" x14ac:dyDescent="0.35">
      <c r="C3" s="145" t="s">
        <v>10</v>
      </c>
      <c r="D3" s="145" t="s">
        <v>69</v>
      </c>
      <c r="E3" s="145" t="s">
        <v>70</v>
      </c>
      <c r="F3" s="145" t="s">
        <v>44</v>
      </c>
      <c r="G3" s="145" t="s">
        <v>45</v>
      </c>
      <c r="AE3" s="145" t="s">
        <v>10</v>
      </c>
      <c r="AF3" s="145" t="s">
        <v>69</v>
      </c>
      <c r="AG3" s="145" t="s">
        <v>70</v>
      </c>
      <c r="AH3" s="145" t="s">
        <v>44</v>
      </c>
      <c r="AI3" s="145" t="s">
        <v>45</v>
      </c>
      <c r="AJ3"/>
      <c r="AL3" s="145" t="s">
        <v>10</v>
      </c>
      <c r="AM3" s="145" t="s">
        <v>69</v>
      </c>
      <c r="AN3" s="145" t="s">
        <v>70</v>
      </c>
      <c r="AO3" s="145" t="s">
        <v>44</v>
      </c>
      <c r="AP3" s="145" t="s">
        <v>45</v>
      </c>
    </row>
    <row r="4" spans="2:42" x14ac:dyDescent="0.35">
      <c r="B4" t="s">
        <v>88</v>
      </c>
      <c r="C4">
        <v>20112456.34</v>
      </c>
      <c r="D4">
        <v>0</v>
      </c>
      <c r="E4">
        <v>0</v>
      </c>
      <c r="F4">
        <v>0</v>
      </c>
      <c r="G4">
        <v>20112456.34</v>
      </c>
    </row>
    <row r="5" spans="2:42" x14ac:dyDescent="0.35">
      <c r="B5" t="s">
        <v>19</v>
      </c>
      <c r="C5">
        <v>172546362.48295999</v>
      </c>
      <c r="D5">
        <v>0</v>
      </c>
      <c r="E5">
        <v>0</v>
      </c>
      <c r="F5">
        <v>0</v>
      </c>
      <c r="G5">
        <v>172546362.48295999</v>
      </c>
    </row>
    <row r="6" spans="2:42" x14ac:dyDescent="0.35">
      <c r="B6" t="s">
        <v>89</v>
      </c>
      <c r="C6">
        <v>132136988.63999984</v>
      </c>
      <c r="D6">
        <v>0</v>
      </c>
      <c r="E6">
        <v>0</v>
      </c>
      <c r="F6">
        <v>0</v>
      </c>
      <c r="G6">
        <v>132136988.63999984</v>
      </c>
    </row>
    <row r="7" spans="2:42" x14ac:dyDescent="0.35">
      <c r="B7" t="s">
        <v>90</v>
      </c>
      <c r="C7">
        <v>-280274.79000000004</v>
      </c>
      <c r="D7">
        <v>0</v>
      </c>
      <c r="E7">
        <v>0</v>
      </c>
      <c r="F7">
        <v>0</v>
      </c>
      <c r="G7">
        <v>-280274.79000000004</v>
      </c>
    </row>
    <row r="8" spans="2:42" x14ac:dyDescent="0.35">
      <c r="B8" t="s">
        <v>18</v>
      </c>
      <c r="C8">
        <v>324515532.6729598</v>
      </c>
      <c r="D8">
        <v>0</v>
      </c>
      <c r="E8">
        <v>0</v>
      </c>
      <c r="F8">
        <v>0</v>
      </c>
      <c r="G8">
        <v>324515532.6729598</v>
      </c>
    </row>
    <row r="11" spans="2:42" x14ac:dyDescent="0.35">
      <c r="B11" t="s">
        <v>12</v>
      </c>
      <c r="C11">
        <v>394995956.07999998</v>
      </c>
      <c r="D11">
        <v>0</v>
      </c>
      <c r="E11">
        <v>0</v>
      </c>
      <c r="F11">
        <v>0</v>
      </c>
      <c r="G11">
        <v>394995956.07999998</v>
      </c>
    </row>
    <row r="12" spans="2:42" x14ac:dyDescent="0.35">
      <c r="B12" t="s">
        <v>3</v>
      </c>
      <c r="C12">
        <v>-280150992.66000003</v>
      </c>
      <c r="D12">
        <v>0</v>
      </c>
      <c r="E12">
        <v>0</v>
      </c>
      <c r="F12">
        <v>0</v>
      </c>
      <c r="G12">
        <v>-280150992.66000003</v>
      </c>
    </row>
    <row r="13" spans="2:42" x14ac:dyDescent="0.35">
      <c r="B13" t="s">
        <v>91</v>
      </c>
      <c r="C13">
        <v>58547587.309999995</v>
      </c>
      <c r="D13">
        <v>0</v>
      </c>
      <c r="E13">
        <v>0</v>
      </c>
      <c r="F13">
        <v>0</v>
      </c>
      <c r="G13">
        <v>58547587.309999995</v>
      </c>
    </row>
    <row r="14" spans="2:42" x14ac:dyDescent="0.35">
      <c r="B14" t="s">
        <v>13</v>
      </c>
      <c r="C14">
        <v>-18636346.579999998</v>
      </c>
      <c r="D14">
        <v>0</v>
      </c>
      <c r="E14">
        <v>0</v>
      </c>
      <c r="F14">
        <v>0</v>
      </c>
      <c r="G14">
        <v>-18636346.579999998</v>
      </c>
    </row>
    <row r="15" spans="2:42" x14ac:dyDescent="0.35">
      <c r="B15" t="s">
        <v>14</v>
      </c>
      <c r="C15">
        <v>154756204.14999998</v>
      </c>
      <c r="D15">
        <v>0</v>
      </c>
      <c r="E15">
        <v>0</v>
      </c>
      <c r="F15">
        <v>0</v>
      </c>
      <c r="G15">
        <v>154756204.14999998</v>
      </c>
    </row>
    <row r="18" spans="2:7" x14ac:dyDescent="0.35">
      <c r="B18" t="s">
        <v>15</v>
      </c>
      <c r="C18">
        <v>59725768.449999996</v>
      </c>
      <c r="D18">
        <v>0</v>
      </c>
      <c r="E18">
        <v>0</v>
      </c>
      <c r="F18">
        <v>0</v>
      </c>
      <c r="G18">
        <v>59725768.449999996</v>
      </c>
    </row>
    <row r="19" spans="2:7" x14ac:dyDescent="0.35">
      <c r="B19" t="s">
        <v>16</v>
      </c>
      <c r="C19">
        <v>-37584866.149999991</v>
      </c>
      <c r="D19">
        <v>0</v>
      </c>
      <c r="E19">
        <v>0</v>
      </c>
      <c r="F19">
        <v>0</v>
      </c>
      <c r="G19">
        <v>-37584866.149999991</v>
      </c>
    </row>
    <row r="20" spans="2:7" x14ac:dyDescent="0.35">
      <c r="B20" t="s">
        <v>17</v>
      </c>
      <c r="C20">
        <v>22140902.300000004</v>
      </c>
      <c r="D20">
        <v>0</v>
      </c>
      <c r="E20">
        <v>0</v>
      </c>
      <c r="F20">
        <v>0</v>
      </c>
      <c r="G20">
        <v>22140902.300000004</v>
      </c>
    </row>
    <row r="23" spans="2:7" x14ac:dyDescent="0.35">
      <c r="B23" t="s">
        <v>20</v>
      </c>
      <c r="C23">
        <v>51526217.909040004</v>
      </c>
      <c r="D23">
        <v>0</v>
      </c>
      <c r="E23">
        <v>0</v>
      </c>
      <c r="F23">
        <v>0</v>
      </c>
      <c r="G23">
        <v>51526217.909040004</v>
      </c>
    </row>
    <row r="25" spans="2:7" x14ac:dyDescent="0.35">
      <c r="B25" t="s">
        <v>0</v>
      </c>
      <c r="C25">
        <v>2369588123.8599997</v>
      </c>
      <c r="D25">
        <v>0</v>
      </c>
      <c r="E25">
        <v>0</v>
      </c>
      <c r="F25">
        <v>0</v>
      </c>
      <c r="G25">
        <v>2369588123.8599997</v>
      </c>
    </row>
    <row r="26" spans="2:7" x14ac:dyDescent="0.35">
      <c r="B26" t="s">
        <v>2</v>
      </c>
      <c r="C26">
        <v>-2369587038.0099998</v>
      </c>
      <c r="D26">
        <v>0</v>
      </c>
      <c r="E26">
        <v>0</v>
      </c>
      <c r="F26">
        <v>0</v>
      </c>
      <c r="G26">
        <v>-2369587038.0099998</v>
      </c>
    </row>
    <row r="27" spans="2:7" x14ac:dyDescent="0.35">
      <c r="B27" t="s">
        <v>21</v>
      </c>
      <c r="C27">
        <v>1085.8499999046326</v>
      </c>
      <c r="D27">
        <v>0</v>
      </c>
      <c r="E27">
        <v>0</v>
      </c>
      <c r="F27">
        <v>0</v>
      </c>
      <c r="G27">
        <v>1085.8499999046326</v>
      </c>
    </row>
    <row r="30" spans="2:7" x14ac:dyDescent="0.35">
      <c r="B30" t="s">
        <v>24</v>
      </c>
      <c r="C30">
        <v>0</v>
      </c>
      <c r="D30">
        <v>0</v>
      </c>
      <c r="E30">
        <v>0</v>
      </c>
      <c r="F30">
        <v>0</v>
      </c>
      <c r="G30">
        <v>0</v>
      </c>
    </row>
    <row r="31" spans="2:7" x14ac:dyDescent="0.35">
      <c r="B31" t="s">
        <v>25</v>
      </c>
      <c r="C31">
        <v>0</v>
      </c>
      <c r="D31">
        <v>0</v>
      </c>
      <c r="E31">
        <v>0</v>
      </c>
      <c r="F31">
        <v>0</v>
      </c>
      <c r="G31">
        <v>0</v>
      </c>
    </row>
    <row r="32" spans="2:7" x14ac:dyDescent="0.35">
      <c r="B32" t="s">
        <v>26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2:7" x14ac:dyDescent="0.35">
      <c r="B33" t="s">
        <v>105</v>
      </c>
      <c r="C33">
        <v>0</v>
      </c>
      <c r="D33">
        <v>0</v>
      </c>
      <c r="E33">
        <v>0</v>
      </c>
      <c r="F33">
        <v>0</v>
      </c>
      <c r="G33">
        <v>0</v>
      </c>
    </row>
    <row r="36" spans="2:7" x14ac:dyDescent="0.35">
      <c r="B36" t="s">
        <v>27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2:7" x14ac:dyDescent="0.35">
      <c r="B37" t="s">
        <v>28</v>
      </c>
      <c r="C37">
        <v>0</v>
      </c>
      <c r="D37">
        <v>0</v>
      </c>
      <c r="E37">
        <v>0</v>
      </c>
      <c r="F37">
        <v>0</v>
      </c>
      <c r="G37">
        <v>0</v>
      </c>
    </row>
    <row r="38" spans="2:7" x14ac:dyDescent="0.35">
      <c r="B38" t="s">
        <v>29</v>
      </c>
      <c r="C38">
        <v>0</v>
      </c>
      <c r="D38">
        <v>0</v>
      </c>
      <c r="E38">
        <v>0</v>
      </c>
      <c r="F38">
        <v>0</v>
      </c>
      <c r="G38">
        <v>0</v>
      </c>
    </row>
    <row r="39" spans="2:7" x14ac:dyDescent="0.35">
      <c r="B39" t="s">
        <v>30</v>
      </c>
      <c r="C39">
        <v>0</v>
      </c>
      <c r="D39">
        <v>0</v>
      </c>
      <c r="E39">
        <v>0</v>
      </c>
      <c r="F39">
        <v>0</v>
      </c>
      <c r="G39">
        <v>0</v>
      </c>
    </row>
    <row r="40" spans="2:7" x14ac:dyDescent="0.35">
      <c r="B40" t="s">
        <v>93</v>
      </c>
      <c r="C40">
        <v>0</v>
      </c>
      <c r="D40">
        <v>0</v>
      </c>
      <c r="E40">
        <v>0</v>
      </c>
      <c r="F40">
        <v>0</v>
      </c>
      <c r="G40">
        <v>0</v>
      </c>
    </row>
    <row r="43" spans="2:7" x14ac:dyDescent="0.35">
      <c r="B43" t="s">
        <v>92</v>
      </c>
      <c r="C43">
        <v>0</v>
      </c>
      <c r="D43">
        <v>9130879</v>
      </c>
      <c r="E43">
        <v>2210373</v>
      </c>
      <c r="F43">
        <v>0</v>
      </c>
      <c r="G43">
        <v>11341252</v>
      </c>
    </row>
    <row r="45" spans="2:7" x14ac:dyDescent="0.35">
      <c r="B45" t="s">
        <v>31</v>
      </c>
      <c r="C45">
        <v>0</v>
      </c>
      <c r="D45">
        <v>0</v>
      </c>
      <c r="E45">
        <v>30718939</v>
      </c>
      <c r="F45">
        <v>0</v>
      </c>
      <c r="G45">
        <v>30718939</v>
      </c>
    </row>
    <row r="46" spans="2:7" x14ac:dyDescent="0.35">
      <c r="B46" t="s">
        <v>32</v>
      </c>
      <c r="C46">
        <v>0</v>
      </c>
      <c r="D46">
        <v>0</v>
      </c>
      <c r="E46">
        <v>-5057580</v>
      </c>
      <c r="F46">
        <v>0</v>
      </c>
      <c r="G46">
        <v>-5057580</v>
      </c>
    </row>
    <row r="47" spans="2:7" x14ac:dyDescent="0.35">
      <c r="B47" t="s">
        <v>33</v>
      </c>
      <c r="C47">
        <v>0</v>
      </c>
      <c r="D47">
        <v>0</v>
      </c>
      <c r="E47">
        <v>25661359</v>
      </c>
      <c r="F47">
        <v>0</v>
      </c>
      <c r="G47">
        <v>25661359</v>
      </c>
    </row>
    <row r="50" spans="2:7" x14ac:dyDescent="0.35">
      <c r="B50" t="s">
        <v>35</v>
      </c>
      <c r="C50">
        <v>3109359.13</v>
      </c>
      <c r="D50">
        <v>0</v>
      </c>
      <c r="E50">
        <v>0</v>
      </c>
      <c r="F50">
        <v>0</v>
      </c>
      <c r="G50">
        <v>3109359.13</v>
      </c>
    </row>
    <row r="51" spans="2:7" x14ac:dyDescent="0.35">
      <c r="B51" t="s">
        <v>36</v>
      </c>
      <c r="C51">
        <v>-7192249.0699999994</v>
      </c>
      <c r="D51">
        <v>0</v>
      </c>
      <c r="E51">
        <v>0</v>
      </c>
      <c r="F51">
        <v>0</v>
      </c>
      <c r="G51">
        <v>-7192249.0699999994</v>
      </c>
    </row>
    <row r="52" spans="2:7" x14ac:dyDescent="0.35">
      <c r="B52" t="s">
        <v>37</v>
      </c>
      <c r="C52">
        <v>-4082889.9399999995</v>
      </c>
      <c r="D52">
        <v>0</v>
      </c>
      <c r="E52">
        <v>0</v>
      </c>
      <c r="F52">
        <v>0</v>
      </c>
      <c r="G52">
        <v>-4082889.9399999995</v>
      </c>
    </row>
    <row r="55" spans="2:7" x14ac:dyDescent="0.35">
      <c r="B55" t="s">
        <v>38</v>
      </c>
      <c r="C55">
        <v>-10680642.940000001</v>
      </c>
      <c r="D55">
        <v>-33044</v>
      </c>
      <c r="E55">
        <v>-584193</v>
      </c>
      <c r="F55">
        <v>0</v>
      </c>
      <c r="G55">
        <v>-11297879.940000001</v>
      </c>
    </row>
    <row r="56" spans="2:7" x14ac:dyDescent="0.35">
      <c r="B56" t="s">
        <v>81</v>
      </c>
      <c r="C56">
        <v>-111402473.96999997</v>
      </c>
      <c r="D56">
        <v>-4084496</v>
      </c>
      <c r="E56">
        <v>-4935696</v>
      </c>
      <c r="F56">
        <v>0</v>
      </c>
      <c r="G56">
        <v>-120422665.96999997</v>
      </c>
    </row>
    <row r="57" spans="2:7" x14ac:dyDescent="0.35">
      <c r="B57" t="s">
        <v>39</v>
      </c>
      <c r="C57">
        <v>-73387235.290000021</v>
      </c>
      <c r="D57">
        <v>-685522</v>
      </c>
      <c r="E57">
        <v>-1583176</v>
      </c>
      <c r="F57">
        <v>0</v>
      </c>
      <c r="G57">
        <v>-75655933.290000021</v>
      </c>
    </row>
    <row r="58" spans="2:7" x14ac:dyDescent="0.35">
      <c r="B58" t="s">
        <v>40</v>
      </c>
      <c r="C58">
        <v>-3203274.9</v>
      </c>
      <c r="D58">
        <v>0</v>
      </c>
      <c r="E58">
        <v>0</v>
      </c>
      <c r="F58">
        <v>0</v>
      </c>
      <c r="G58">
        <v>-3203274.9</v>
      </c>
    </row>
    <row r="59" spans="2:7" x14ac:dyDescent="0.35">
      <c r="B59" t="s">
        <v>41</v>
      </c>
      <c r="C59">
        <v>-152521.15</v>
      </c>
      <c r="D59">
        <v>0</v>
      </c>
      <c r="E59">
        <v>0</v>
      </c>
      <c r="F59">
        <v>0</v>
      </c>
      <c r="G59">
        <v>-152521.15</v>
      </c>
    </row>
    <row r="60" spans="2:7" x14ac:dyDescent="0.35">
      <c r="B60" t="s">
        <v>42</v>
      </c>
      <c r="C60">
        <v>0</v>
      </c>
      <c r="D60">
        <v>0</v>
      </c>
      <c r="E60">
        <v>0</v>
      </c>
      <c r="F60">
        <v>0</v>
      </c>
      <c r="G60">
        <v>0</v>
      </c>
    </row>
    <row r="61" spans="2:7" x14ac:dyDescent="0.35">
      <c r="B61" t="s">
        <v>4</v>
      </c>
      <c r="C61">
        <v>66898</v>
      </c>
      <c r="D61">
        <v>0</v>
      </c>
      <c r="E61">
        <v>0</v>
      </c>
      <c r="F61">
        <v>0</v>
      </c>
      <c r="G61">
        <v>66898</v>
      </c>
    </row>
    <row r="62" spans="2:7" x14ac:dyDescent="0.35">
      <c r="B62" t="s">
        <v>5</v>
      </c>
      <c r="C62">
        <v>-80000</v>
      </c>
      <c r="D62">
        <v>0</v>
      </c>
      <c r="E62">
        <v>0</v>
      </c>
      <c r="F62">
        <v>0</v>
      </c>
      <c r="G62">
        <v>-80000</v>
      </c>
    </row>
    <row r="63" spans="2:7" x14ac:dyDescent="0.35">
      <c r="B63" t="s">
        <v>189</v>
      </c>
      <c r="C63">
        <v>-14330365.689999999</v>
      </c>
      <c r="D63">
        <v>0</v>
      </c>
      <c r="E63">
        <v>0</v>
      </c>
      <c r="F63">
        <v>0</v>
      </c>
      <c r="G63">
        <v>-14330365.689999999</v>
      </c>
    </row>
    <row r="64" spans="2:7" x14ac:dyDescent="0.35">
      <c r="B64" t="s">
        <v>11</v>
      </c>
      <c r="C64">
        <v>-213169615.94</v>
      </c>
      <c r="D64">
        <v>-4803062</v>
      </c>
      <c r="E64">
        <v>-7103065</v>
      </c>
      <c r="F64">
        <v>0</v>
      </c>
      <c r="G64">
        <v>-225075742.94</v>
      </c>
    </row>
    <row r="67" spans="2:7" x14ac:dyDescent="0.35">
      <c r="B67" t="s">
        <v>43</v>
      </c>
      <c r="C67">
        <v>335687437.00199968</v>
      </c>
      <c r="D67">
        <v>4327817</v>
      </c>
      <c r="E67">
        <v>20768667</v>
      </c>
      <c r="F67">
        <v>0</v>
      </c>
      <c r="G67">
        <v>360783921.00199968</v>
      </c>
    </row>
    <row r="68" spans="2:7" x14ac:dyDescent="0.35">
      <c r="B68" t="s">
        <v>6</v>
      </c>
      <c r="C68">
        <v>-57332397.770000003</v>
      </c>
      <c r="D68">
        <v>-978684</v>
      </c>
      <c r="E68">
        <v>-4658202</v>
      </c>
      <c r="F68">
        <v>0</v>
      </c>
      <c r="G68">
        <v>-62969283.770000003</v>
      </c>
    </row>
    <row r="69" spans="2:7" x14ac:dyDescent="0.35">
      <c r="B69" t="s">
        <v>7</v>
      </c>
      <c r="C69">
        <v>278355039.2319997</v>
      </c>
      <c r="D69">
        <v>3349133</v>
      </c>
      <c r="E69">
        <v>16110465</v>
      </c>
      <c r="F69">
        <v>0</v>
      </c>
      <c r="G69">
        <v>297814637.2319997</v>
      </c>
    </row>
    <row r="70" spans="2:7" x14ac:dyDescent="0.35">
      <c r="B70" t="s">
        <v>8</v>
      </c>
      <c r="C70">
        <v>-11278319.571465198</v>
      </c>
      <c r="D70">
        <v>-584722.23429999989</v>
      </c>
      <c r="E70">
        <v>-3199891.7999999993</v>
      </c>
      <c r="F70">
        <v>0</v>
      </c>
      <c r="G70">
        <v>-15062933.605765197</v>
      </c>
    </row>
    <row r="71" spans="2:7" x14ac:dyDescent="0.35">
      <c r="B71" t="s">
        <v>150</v>
      </c>
      <c r="C71">
        <v>267076719.6605345</v>
      </c>
      <c r="D71">
        <v>2764410.7657000003</v>
      </c>
      <c r="E71">
        <v>12910573.200000001</v>
      </c>
      <c r="F71">
        <v>0</v>
      </c>
      <c r="G71">
        <v>282751703.62623447</v>
      </c>
    </row>
    <row r="72" spans="2:7" x14ac:dyDescent="0.35">
      <c r="C72">
        <v>0</v>
      </c>
      <c r="D72">
        <v>0</v>
      </c>
      <c r="E72">
        <v>0</v>
      </c>
      <c r="F72">
        <v>0</v>
      </c>
      <c r="G72">
        <v>0</v>
      </c>
    </row>
    <row r="75" spans="2:7" x14ac:dyDescent="0.35">
      <c r="B75" t="s">
        <v>151</v>
      </c>
    </row>
    <row r="76" spans="2:7" x14ac:dyDescent="0.35">
      <c r="C76" t="s">
        <v>10</v>
      </c>
      <c r="D76" t="s">
        <v>69</v>
      </c>
      <c r="E76" t="s">
        <v>70</v>
      </c>
      <c r="F76" t="s">
        <v>44</v>
      </c>
      <c r="G76" t="s">
        <v>45</v>
      </c>
    </row>
    <row r="77" spans="2:7" x14ac:dyDescent="0.35">
      <c r="B77" t="s">
        <v>88</v>
      </c>
      <c r="C77">
        <v>213712406</v>
      </c>
      <c r="D77">
        <v>0</v>
      </c>
      <c r="E77">
        <v>0</v>
      </c>
      <c r="F77">
        <v>0</v>
      </c>
      <c r="G77">
        <v>213712406</v>
      </c>
    </row>
    <row r="78" spans="2:7" x14ac:dyDescent="0.35">
      <c r="B78" t="s">
        <v>19</v>
      </c>
      <c r="C78">
        <v>107127052.02599999</v>
      </c>
      <c r="D78">
        <v>0</v>
      </c>
      <c r="E78">
        <v>0</v>
      </c>
      <c r="F78">
        <v>0</v>
      </c>
      <c r="G78">
        <v>107127052.02599999</v>
      </c>
    </row>
    <row r="79" spans="2:7" x14ac:dyDescent="0.35">
      <c r="B79" t="s">
        <v>89</v>
      </c>
      <c r="C79">
        <v>85219998</v>
      </c>
      <c r="D79">
        <v>0</v>
      </c>
      <c r="E79">
        <v>0</v>
      </c>
      <c r="F79">
        <v>0</v>
      </c>
      <c r="G79">
        <v>85219998</v>
      </c>
    </row>
    <row r="80" spans="2:7" x14ac:dyDescent="0.35">
      <c r="B80" t="s">
        <v>90</v>
      </c>
      <c r="C80">
        <v>-74318</v>
      </c>
      <c r="D80">
        <v>0</v>
      </c>
      <c r="E80">
        <v>0</v>
      </c>
      <c r="F80">
        <v>0</v>
      </c>
      <c r="G80">
        <v>-74318</v>
      </c>
    </row>
    <row r="81" spans="2:7" x14ac:dyDescent="0.35">
      <c r="B81" t="s">
        <v>18</v>
      </c>
      <c r="C81">
        <v>405985138.02600002</v>
      </c>
      <c r="D81">
        <v>0</v>
      </c>
      <c r="E81">
        <v>0</v>
      </c>
      <c r="F81">
        <v>0</v>
      </c>
      <c r="G81">
        <v>405985138.02600002</v>
      </c>
    </row>
    <row r="84" spans="2:7" x14ac:dyDescent="0.35">
      <c r="B84" t="s">
        <v>12</v>
      </c>
      <c r="C84">
        <v>373115635</v>
      </c>
      <c r="D84">
        <v>0</v>
      </c>
      <c r="E84">
        <v>0</v>
      </c>
      <c r="F84">
        <v>0</v>
      </c>
      <c r="G84">
        <v>373115635</v>
      </c>
    </row>
    <row r="85" spans="2:7" x14ac:dyDescent="0.35">
      <c r="B85" t="s">
        <v>91</v>
      </c>
      <c r="C85">
        <v>120578481.54000001</v>
      </c>
      <c r="D85">
        <v>0</v>
      </c>
      <c r="E85">
        <v>0</v>
      </c>
      <c r="F85">
        <v>0</v>
      </c>
      <c r="G85">
        <v>120578481.54000001</v>
      </c>
    </row>
    <row r="86" spans="2:7" x14ac:dyDescent="0.35">
      <c r="B86" t="s">
        <v>3</v>
      </c>
      <c r="C86">
        <v>-212985528.32000002</v>
      </c>
      <c r="D86">
        <v>0</v>
      </c>
      <c r="E86">
        <v>0</v>
      </c>
      <c r="F86">
        <v>0</v>
      </c>
      <c r="G86">
        <v>-212985528.32000002</v>
      </c>
    </row>
    <row r="87" spans="2:7" x14ac:dyDescent="0.35">
      <c r="B87" t="s">
        <v>13</v>
      </c>
      <c r="C87">
        <v>-3112054</v>
      </c>
      <c r="D87">
        <v>0</v>
      </c>
      <c r="E87">
        <v>0</v>
      </c>
      <c r="F87">
        <v>0</v>
      </c>
      <c r="G87">
        <v>-3112054</v>
      </c>
    </row>
    <row r="88" spans="2:7" x14ac:dyDescent="0.35">
      <c r="B88" t="s">
        <v>14</v>
      </c>
      <c r="C88">
        <v>277596534.22000003</v>
      </c>
      <c r="D88">
        <v>0</v>
      </c>
      <c r="E88">
        <v>0</v>
      </c>
      <c r="F88">
        <v>0</v>
      </c>
      <c r="G88">
        <v>277596534.22000003</v>
      </c>
    </row>
    <row r="91" spans="2:7" x14ac:dyDescent="0.35">
      <c r="B91" t="s">
        <v>15</v>
      </c>
      <c r="C91">
        <v>80069782.75</v>
      </c>
      <c r="D91">
        <v>0</v>
      </c>
      <c r="E91">
        <v>0</v>
      </c>
      <c r="F91">
        <v>0</v>
      </c>
      <c r="G91">
        <v>80069782.75</v>
      </c>
    </row>
    <row r="92" spans="2:7" x14ac:dyDescent="0.35">
      <c r="B92" t="s">
        <v>16</v>
      </c>
      <c r="C92">
        <v>-32776744</v>
      </c>
      <c r="D92">
        <v>0</v>
      </c>
      <c r="E92">
        <v>0</v>
      </c>
      <c r="F92">
        <v>0</v>
      </c>
      <c r="G92">
        <v>-32776744</v>
      </c>
    </row>
    <row r="93" spans="2:7" x14ac:dyDescent="0.35">
      <c r="B93" t="s">
        <v>17</v>
      </c>
      <c r="C93">
        <v>47293038.75</v>
      </c>
      <c r="D93">
        <v>0</v>
      </c>
      <c r="E93">
        <v>0</v>
      </c>
      <c r="F93">
        <v>0</v>
      </c>
      <c r="G93">
        <v>47293038.75</v>
      </c>
    </row>
    <row r="96" spans="2:7" x14ac:dyDescent="0.35">
      <c r="B96" t="s">
        <v>20</v>
      </c>
      <c r="C96">
        <v>53683307.986999996</v>
      </c>
      <c r="D96">
        <v>0</v>
      </c>
      <c r="E96">
        <v>0</v>
      </c>
      <c r="F96">
        <v>0</v>
      </c>
      <c r="G96">
        <v>53683307.986999996</v>
      </c>
    </row>
    <row r="98" spans="2:7" x14ac:dyDescent="0.35">
      <c r="B98" t="s">
        <v>0</v>
      </c>
      <c r="C98">
        <v>2867065775</v>
      </c>
      <c r="D98">
        <v>0</v>
      </c>
      <c r="E98">
        <v>0</v>
      </c>
      <c r="F98">
        <v>0</v>
      </c>
      <c r="G98">
        <v>2867065775</v>
      </c>
    </row>
    <row r="99" spans="2:7" x14ac:dyDescent="0.35">
      <c r="B99" t="s">
        <v>2</v>
      </c>
      <c r="C99">
        <v>-2867065775</v>
      </c>
      <c r="D99">
        <v>0</v>
      </c>
      <c r="E99">
        <v>0</v>
      </c>
      <c r="F99">
        <v>0</v>
      </c>
      <c r="G99">
        <v>-2867065775</v>
      </c>
    </row>
    <row r="100" spans="2:7" x14ac:dyDescent="0.35">
      <c r="B100" t="s">
        <v>21</v>
      </c>
      <c r="C100">
        <v>0</v>
      </c>
      <c r="D100">
        <v>0</v>
      </c>
      <c r="E100">
        <v>0</v>
      </c>
      <c r="F100">
        <v>0</v>
      </c>
      <c r="G100">
        <v>0</v>
      </c>
    </row>
    <row r="103" spans="2:7" x14ac:dyDescent="0.35">
      <c r="B103" t="s">
        <v>24</v>
      </c>
      <c r="C103">
        <v>0</v>
      </c>
      <c r="D103">
        <v>109227579</v>
      </c>
      <c r="E103">
        <v>0</v>
      </c>
      <c r="F103">
        <v>0</v>
      </c>
      <c r="G103">
        <v>109227579</v>
      </c>
    </row>
    <row r="104" spans="2:7" x14ac:dyDescent="0.35">
      <c r="B104" t="s">
        <v>25</v>
      </c>
      <c r="C104">
        <v>0</v>
      </c>
      <c r="D104">
        <v>-49136896</v>
      </c>
      <c r="E104">
        <v>0</v>
      </c>
      <c r="F104">
        <v>0</v>
      </c>
      <c r="G104">
        <v>-49136896</v>
      </c>
    </row>
    <row r="105" spans="2:7" x14ac:dyDescent="0.35">
      <c r="B105" t="s">
        <v>26</v>
      </c>
      <c r="C105">
        <v>0</v>
      </c>
      <c r="D105">
        <v>-20847331</v>
      </c>
      <c r="E105">
        <v>0</v>
      </c>
      <c r="F105">
        <v>0</v>
      </c>
      <c r="G105">
        <v>-20847331</v>
      </c>
    </row>
    <row r="106" spans="2:7" x14ac:dyDescent="0.35">
      <c r="B106" t="s">
        <v>105</v>
      </c>
      <c r="C106">
        <v>0</v>
      </c>
      <c r="D106">
        <v>39243352</v>
      </c>
      <c r="E106">
        <v>0</v>
      </c>
      <c r="F106">
        <v>0</v>
      </c>
      <c r="G106">
        <v>39243352</v>
      </c>
    </row>
    <row r="109" spans="2:7" x14ac:dyDescent="0.35">
      <c r="B109" t="s">
        <v>27</v>
      </c>
      <c r="C109">
        <v>0</v>
      </c>
      <c r="D109">
        <v>-20563815</v>
      </c>
      <c r="E109">
        <v>0</v>
      </c>
      <c r="F109">
        <v>0</v>
      </c>
      <c r="G109">
        <v>-20563815</v>
      </c>
    </row>
    <row r="110" spans="2:7" x14ac:dyDescent="0.35">
      <c r="B110" t="s">
        <v>28</v>
      </c>
      <c r="C110">
        <v>0</v>
      </c>
      <c r="D110">
        <v>-18448684</v>
      </c>
      <c r="E110">
        <v>0</v>
      </c>
      <c r="F110">
        <v>0</v>
      </c>
      <c r="G110">
        <v>-18448684</v>
      </c>
    </row>
    <row r="111" spans="2:7" x14ac:dyDescent="0.35">
      <c r="B111" t="s">
        <v>29</v>
      </c>
      <c r="C111">
        <v>0</v>
      </c>
      <c r="D111">
        <v>2377747</v>
      </c>
      <c r="E111">
        <v>0</v>
      </c>
      <c r="F111">
        <v>0</v>
      </c>
      <c r="G111">
        <v>2377747</v>
      </c>
    </row>
    <row r="112" spans="2:7" x14ac:dyDescent="0.35">
      <c r="B112" t="s">
        <v>30</v>
      </c>
      <c r="C112">
        <v>0</v>
      </c>
      <c r="D112">
        <v>0</v>
      </c>
      <c r="E112">
        <v>0</v>
      </c>
      <c r="F112">
        <v>0</v>
      </c>
      <c r="G112">
        <v>0</v>
      </c>
    </row>
    <row r="113" spans="2:7" x14ac:dyDescent="0.35">
      <c r="B113" t="s">
        <v>93</v>
      </c>
      <c r="C113">
        <v>0</v>
      </c>
      <c r="D113">
        <v>-36634752</v>
      </c>
      <c r="E113">
        <v>0</v>
      </c>
      <c r="F113">
        <v>0</v>
      </c>
      <c r="G113">
        <v>-36634752</v>
      </c>
    </row>
    <row r="116" spans="2:7" x14ac:dyDescent="0.35">
      <c r="B116" t="s">
        <v>92</v>
      </c>
      <c r="C116">
        <v>0</v>
      </c>
      <c r="D116">
        <v>24176135</v>
      </c>
      <c r="E116">
        <v>2299145</v>
      </c>
      <c r="F116">
        <v>0</v>
      </c>
      <c r="G116">
        <v>26475280</v>
      </c>
    </row>
    <row r="120" spans="2:7" x14ac:dyDescent="0.35">
      <c r="B120" t="s">
        <v>31</v>
      </c>
      <c r="C120">
        <v>0</v>
      </c>
      <c r="D120">
        <v>0</v>
      </c>
      <c r="E120">
        <v>36464087</v>
      </c>
      <c r="F120">
        <v>0</v>
      </c>
      <c r="G120">
        <v>36464087</v>
      </c>
    </row>
    <row r="121" spans="2:7" x14ac:dyDescent="0.35">
      <c r="B121" t="s">
        <v>32</v>
      </c>
      <c r="C121">
        <v>0</v>
      </c>
      <c r="D121">
        <v>0</v>
      </c>
      <c r="E121">
        <v>-4648736</v>
      </c>
      <c r="F121">
        <v>0</v>
      </c>
      <c r="G121">
        <v>-4648736</v>
      </c>
    </row>
    <row r="122" spans="2:7" x14ac:dyDescent="0.35">
      <c r="B122" t="s">
        <v>33</v>
      </c>
      <c r="C122">
        <v>0</v>
      </c>
      <c r="D122">
        <v>0</v>
      </c>
      <c r="E122">
        <v>31815351</v>
      </c>
      <c r="F122">
        <v>0</v>
      </c>
      <c r="G122">
        <v>31815351</v>
      </c>
    </row>
    <row r="125" spans="2:7" x14ac:dyDescent="0.35">
      <c r="B125" t="s">
        <v>35</v>
      </c>
      <c r="C125">
        <v>5443713</v>
      </c>
      <c r="D125">
        <v>0</v>
      </c>
      <c r="E125">
        <v>0</v>
      </c>
      <c r="F125">
        <v>0</v>
      </c>
      <c r="G125">
        <v>5443713</v>
      </c>
    </row>
    <row r="126" spans="2:7" x14ac:dyDescent="0.35">
      <c r="B126" t="s">
        <v>36</v>
      </c>
      <c r="C126">
        <v>-7932880</v>
      </c>
      <c r="D126">
        <v>0</v>
      </c>
      <c r="E126">
        <v>0</v>
      </c>
      <c r="F126">
        <v>0</v>
      </c>
      <c r="G126">
        <v>-7932880</v>
      </c>
    </row>
    <row r="127" spans="2:7" x14ac:dyDescent="0.35">
      <c r="B127" t="s">
        <v>37</v>
      </c>
      <c r="C127">
        <v>-2489167</v>
      </c>
      <c r="D127">
        <v>0</v>
      </c>
      <c r="E127">
        <v>0</v>
      </c>
      <c r="F127">
        <v>0</v>
      </c>
      <c r="G127">
        <v>-2489167</v>
      </c>
    </row>
    <row r="130" spans="2:36" x14ac:dyDescent="0.35">
      <c r="B130" t="s">
        <v>47</v>
      </c>
      <c r="C130">
        <v>-20890281.940000001</v>
      </c>
      <c r="D130">
        <v>-703578</v>
      </c>
      <c r="E130">
        <v>-550943</v>
      </c>
      <c r="F130">
        <v>0</v>
      </c>
      <c r="G130">
        <v>-22144802.940000001</v>
      </c>
    </row>
    <row r="131" spans="2:36" x14ac:dyDescent="0.35">
      <c r="B131" t="s">
        <v>81</v>
      </c>
      <c r="C131">
        <v>-145735887.22999999</v>
      </c>
      <c r="D131">
        <v>-14185820</v>
      </c>
      <c r="E131">
        <v>-5967248</v>
      </c>
      <c r="F131">
        <v>0</v>
      </c>
      <c r="G131">
        <v>-165888955.22999999</v>
      </c>
    </row>
    <row r="132" spans="2:36" x14ac:dyDescent="0.35">
      <c r="B132" t="s">
        <v>39</v>
      </c>
      <c r="C132">
        <v>-73206470.209999993</v>
      </c>
      <c r="D132">
        <v>-9226015</v>
      </c>
      <c r="E132">
        <v>-1912766</v>
      </c>
      <c r="F132">
        <v>0</v>
      </c>
      <c r="G132">
        <v>-84345251.209999993</v>
      </c>
    </row>
    <row r="133" spans="2:36" x14ac:dyDescent="0.35">
      <c r="B133" t="s">
        <v>40</v>
      </c>
      <c r="C133">
        <v>-4094466</v>
      </c>
      <c r="D133">
        <v>-531375</v>
      </c>
      <c r="E133">
        <v>-12010</v>
      </c>
      <c r="F133">
        <v>0</v>
      </c>
      <c r="G133">
        <v>-4637851</v>
      </c>
    </row>
    <row r="134" spans="2:36" x14ac:dyDescent="0.35">
      <c r="B134" t="s">
        <v>41</v>
      </c>
      <c r="C134">
        <v>-24132295</v>
      </c>
      <c r="D134">
        <v>0</v>
      </c>
      <c r="E134">
        <v>0</v>
      </c>
      <c r="F134">
        <v>0</v>
      </c>
      <c r="G134">
        <v>-24132295</v>
      </c>
    </row>
    <row r="135" spans="2:36" x14ac:dyDescent="0.35">
      <c r="B135" t="s">
        <v>42</v>
      </c>
      <c r="C135">
        <v>0</v>
      </c>
      <c r="D135">
        <v>0</v>
      </c>
      <c r="E135">
        <v>0</v>
      </c>
      <c r="F135">
        <v>0</v>
      </c>
      <c r="G135">
        <v>0</v>
      </c>
    </row>
    <row r="136" spans="2:36" x14ac:dyDescent="0.35">
      <c r="B136" t="s">
        <v>4</v>
      </c>
      <c r="C136">
        <v>-640534</v>
      </c>
      <c r="D136">
        <v>34085</v>
      </c>
      <c r="E136">
        <v>0</v>
      </c>
      <c r="F136">
        <v>0</v>
      </c>
      <c r="G136">
        <v>-606449</v>
      </c>
    </row>
    <row r="137" spans="2:36" x14ac:dyDescent="0.35">
      <c r="B137" t="s">
        <v>5</v>
      </c>
      <c r="C137">
        <v>-61000</v>
      </c>
      <c r="D137">
        <v>0</v>
      </c>
      <c r="E137">
        <v>0</v>
      </c>
      <c r="F137">
        <v>0</v>
      </c>
      <c r="G137">
        <v>-61000</v>
      </c>
    </row>
    <row r="138" spans="2:36" x14ac:dyDescent="0.35">
      <c r="B138" t="s">
        <v>189</v>
      </c>
      <c r="C138">
        <v>-6354954</v>
      </c>
      <c r="D138">
        <v>-281293.12328000006</v>
      </c>
      <c r="E138">
        <v>0</v>
      </c>
      <c r="F138">
        <v>0</v>
      </c>
      <c r="G138">
        <v>-6636247.1232799999</v>
      </c>
    </row>
    <row r="139" spans="2:36" x14ac:dyDescent="0.35">
      <c r="B139" t="s">
        <v>11</v>
      </c>
      <c r="C139">
        <v>-275115888.38</v>
      </c>
      <c r="D139">
        <v>-24893996.12328</v>
      </c>
      <c r="E139">
        <v>-8442967</v>
      </c>
      <c r="F139">
        <v>0</v>
      </c>
      <c r="G139">
        <v>-308452851.50327998</v>
      </c>
    </row>
    <row r="142" spans="2:36" x14ac:dyDescent="0.35">
      <c r="B142" t="s">
        <v>43</v>
      </c>
      <c r="C142">
        <v>506952963.60300004</v>
      </c>
      <c r="D142">
        <v>1890738.8767200001</v>
      </c>
      <c r="E142">
        <v>25671529</v>
      </c>
      <c r="F142">
        <v>0</v>
      </c>
      <c r="G142">
        <v>534515231.47972006</v>
      </c>
    </row>
    <row r="143" spans="2:36" x14ac:dyDescent="0.35">
      <c r="B143" t="s">
        <v>6</v>
      </c>
      <c r="C143">
        <v>-116210721.00999999</v>
      </c>
      <c r="D143">
        <v>-5973743</v>
      </c>
      <c r="E143">
        <v>-5817682</v>
      </c>
      <c r="F143">
        <v>0</v>
      </c>
      <c r="G143">
        <v>-128002146.00999999</v>
      </c>
    </row>
    <row r="144" spans="2:36" x14ac:dyDescent="0.35">
      <c r="B144" t="s">
        <v>7</v>
      </c>
      <c r="C144">
        <v>390742242.59300005</v>
      </c>
      <c r="D144">
        <v>-4083004.1232799999</v>
      </c>
      <c r="E144">
        <v>19853847</v>
      </c>
      <c r="F144">
        <v>0</v>
      </c>
      <c r="G144">
        <v>406513085.46972007</v>
      </c>
      <c r="AJ144" s="3"/>
    </row>
    <row r="145" spans="2:42" x14ac:dyDescent="0.35">
      <c r="B145" t="s">
        <v>8</v>
      </c>
      <c r="C145">
        <v>-14521304.261981372</v>
      </c>
      <c r="D145">
        <v>678768.35810000007</v>
      </c>
      <c r="E145">
        <v>-3958500.399999999</v>
      </c>
      <c r="F145">
        <v>0</v>
      </c>
      <c r="G145">
        <v>-17801036.30388137</v>
      </c>
      <c r="AJ145" s="3"/>
    </row>
    <row r="146" spans="2:42" x14ac:dyDescent="0.35">
      <c r="B146" t="s">
        <v>150</v>
      </c>
      <c r="C146">
        <v>376220938.33101869</v>
      </c>
      <c r="D146">
        <v>-3404235.7651800001</v>
      </c>
      <c r="E146">
        <v>15895346.600000001</v>
      </c>
      <c r="F146">
        <v>0</v>
      </c>
      <c r="G146">
        <v>388712049.16583872</v>
      </c>
      <c r="AJ146" s="3"/>
    </row>
    <row r="147" spans="2:42" x14ac:dyDescent="0.35">
      <c r="C147">
        <v>0</v>
      </c>
      <c r="D147">
        <v>0</v>
      </c>
      <c r="E147">
        <v>0</v>
      </c>
      <c r="F147">
        <v>0</v>
      </c>
      <c r="G147">
        <v>0</v>
      </c>
      <c r="AJ147" s="3"/>
    </row>
    <row r="148" spans="2:42" x14ac:dyDescent="0.35">
      <c r="AJ148" s="3"/>
    </row>
    <row r="150" spans="2:42" x14ac:dyDescent="0.35">
      <c r="B150" t="s">
        <v>152</v>
      </c>
      <c r="AD150" t="s">
        <v>160</v>
      </c>
      <c r="AK150" t="s">
        <v>162</v>
      </c>
    </row>
    <row r="151" spans="2:42" x14ac:dyDescent="0.35">
      <c r="C151" t="s">
        <v>10</v>
      </c>
      <c r="D151" t="s">
        <v>69</v>
      </c>
      <c r="E151" t="s">
        <v>70</v>
      </c>
      <c r="F151" t="s">
        <v>44</v>
      </c>
      <c r="G151" t="s">
        <v>45</v>
      </c>
      <c r="AE151" t="s">
        <v>10</v>
      </c>
      <c r="AF151" t="s">
        <v>69</v>
      </c>
      <c r="AG151" t="s">
        <v>70</v>
      </c>
      <c r="AH151" t="s">
        <v>44</v>
      </c>
      <c r="AI151" t="s">
        <v>45</v>
      </c>
      <c r="AL151" t="s">
        <v>10</v>
      </c>
      <c r="AM151" t="s">
        <v>69</v>
      </c>
      <c r="AN151" t="s">
        <v>70</v>
      </c>
      <c r="AO151" t="s">
        <v>44</v>
      </c>
      <c r="AP151" t="s">
        <v>45</v>
      </c>
    </row>
    <row r="152" spans="2:42" x14ac:dyDescent="0.35">
      <c r="B152" t="s">
        <v>88</v>
      </c>
      <c r="C152">
        <v>320398207.24000001</v>
      </c>
      <c r="D152">
        <v>0</v>
      </c>
      <c r="E152">
        <v>0</v>
      </c>
      <c r="F152">
        <v>0</v>
      </c>
      <c r="G152">
        <v>320398207.24000001</v>
      </c>
      <c r="AD152" t="s">
        <v>88</v>
      </c>
      <c r="AE152">
        <v>192337163</v>
      </c>
      <c r="AF152">
        <v>0</v>
      </c>
      <c r="AG152">
        <v>0</v>
      </c>
      <c r="AH152">
        <v>0</v>
      </c>
      <c r="AI152">
        <v>192337163</v>
      </c>
      <c r="AK152" t="s">
        <v>88</v>
      </c>
      <c r="AL152">
        <v>128061044.24000001</v>
      </c>
      <c r="AM152">
        <v>0</v>
      </c>
      <c r="AN152">
        <v>0</v>
      </c>
      <c r="AO152">
        <v>0</v>
      </c>
      <c r="AP152">
        <v>128061044.24000001</v>
      </c>
    </row>
    <row r="153" spans="2:42" x14ac:dyDescent="0.35">
      <c r="B153" t="s">
        <v>19</v>
      </c>
      <c r="C153">
        <v>103794947.55599999</v>
      </c>
      <c r="D153">
        <v>0</v>
      </c>
      <c r="E153">
        <v>0</v>
      </c>
      <c r="F153">
        <v>0</v>
      </c>
      <c r="G153">
        <v>103794947.55599999</v>
      </c>
      <c r="AD153" t="s">
        <v>19</v>
      </c>
      <c r="AE153">
        <v>77412773.038000003</v>
      </c>
      <c r="AF153">
        <v>0</v>
      </c>
      <c r="AG153">
        <v>0</v>
      </c>
      <c r="AH153">
        <v>0</v>
      </c>
      <c r="AI153">
        <v>77412773.038000003</v>
      </c>
      <c r="AK153" t="s">
        <v>19</v>
      </c>
      <c r="AL153">
        <v>26382174.517999992</v>
      </c>
      <c r="AM153">
        <v>0</v>
      </c>
      <c r="AN153">
        <v>0</v>
      </c>
      <c r="AO153">
        <v>0</v>
      </c>
      <c r="AP153">
        <v>26382174.517999992</v>
      </c>
    </row>
    <row r="154" spans="2:42" x14ac:dyDescent="0.35">
      <c r="B154" t="s">
        <v>89</v>
      </c>
      <c r="C154">
        <v>-9278718.4399998933</v>
      </c>
      <c r="D154">
        <v>0</v>
      </c>
      <c r="E154">
        <v>0</v>
      </c>
      <c r="F154">
        <v>0</v>
      </c>
      <c r="G154">
        <v>-9278718.4399998933</v>
      </c>
      <c r="AD154" t="s">
        <v>89</v>
      </c>
      <c r="AE154">
        <v>-26710740</v>
      </c>
      <c r="AF154">
        <v>0</v>
      </c>
      <c r="AG154">
        <v>0</v>
      </c>
      <c r="AH154">
        <v>0</v>
      </c>
      <c r="AI154">
        <v>-26710740</v>
      </c>
      <c r="AK154" t="s">
        <v>89</v>
      </c>
      <c r="AL154">
        <v>17432021.560000107</v>
      </c>
      <c r="AM154">
        <v>0</v>
      </c>
      <c r="AN154">
        <v>0</v>
      </c>
      <c r="AO154">
        <v>0</v>
      </c>
      <c r="AP154">
        <v>17432021.560000107</v>
      </c>
    </row>
    <row r="155" spans="2:42" x14ac:dyDescent="0.35">
      <c r="B155" t="s">
        <v>90</v>
      </c>
      <c r="C155">
        <v>-51753</v>
      </c>
      <c r="D155">
        <v>0</v>
      </c>
      <c r="E155">
        <v>0</v>
      </c>
      <c r="F155">
        <v>0</v>
      </c>
      <c r="G155">
        <v>-51753</v>
      </c>
      <c r="AD155" t="s">
        <v>90</v>
      </c>
      <c r="AE155">
        <v>-51753</v>
      </c>
      <c r="AF155">
        <v>0</v>
      </c>
      <c r="AG155">
        <v>0</v>
      </c>
      <c r="AH155">
        <v>0</v>
      </c>
      <c r="AI155">
        <v>-51753</v>
      </c>
      <c r="AK155" t="s">
        <v>90</v>
      </c>
      <c r="AL155">
        <v>0</v>
      </c>
      <c r="AM155">
        <v>0</v>
      </c>
      <c r="AN155">
        <v>0</v>
      </c>
      <c r="AO155">
        <v>0</v>
      </c>
      <c r="AP155">
        <v>0</v>
      </c>
    </row>
    <row r="156" spans="2:42" x14ac:dyDescent="0.35">
      <c r="B156" t="s">
        <v>18</v>
      </c>
      <c r="C156">
        <v>414862683.35600013</v>
      </c>
      <c r="D156">
        <v>0</v>
      </c>
      <c r="E156">
        <v>0</v>
      </c>
      <c r="F156">
        <v>0</v>
      </c>
      <c r="G156">
        <v>414862683.35600013</v>
      </c>
      <c r="AD156" t="s">
        <v>18</v>
      </c>
      <c r="AE156">
        <v>242987443.03799999</v>
      </c>
      <c r="AF156">
        <v>0</v>
      </c>
      <c r="AG156">
        <v>0</v>
      </c>
      <c r="AH156">
        <v>0</v>
      </c>
      <c r="AI156">
        <v>242987443.03799999</v>
      </c>
      <c r="AK156" t="s">
        <v>18</v>
      </c>
      <c r="AL156">
        <v>171875240.31800014</v>
      </c>
      <c r="AM156">
        <v>0</v>
      </c>
      <c r="AN156">
        <v>0</v>
      </c>
      <c r="AO156">
        <v>0</v>
      </c>
      <c r="AP156">
        <v>171875240.31800014</v>
      </c>
    </row>
    <row r="159" spans="2:42" x14ac:dyDescent="0.35">
      <c r="B159" t="s">
        <v>12</v>
      </c>
      <c r="C159">
        <v>475836301.60000002</v>
      </c>
      <c r="D159">
        <v>0</v>
      </c>
      <c r="E159">
        <v>0</v>
      </c>
      <c r="F159">
        <v>0</v>
      </c>
      <c r="G159">
        <v>475836301.60000002</v>
      </c>
      <c r="AD159" t="s">
        <v>12</v>
      </c>
      <c r="AE159">
        <v>346450570.24000001</v>
      </c>
      <c r="AF159">
        <v>0</v>
      </c>
      <c r="AG159">
        <v>0</v>
      </c>
      <c r="AH159">
        <v>0</v>
      </c>
      <c r="AI159">
        <v>346450570.24000001</v>
      </c>
      <c r="AK159" t="s">
        <v>12</v>
      </c>
      <c r="AL159">
        <v>129385731.36000001</v>
      </c>
      <c r="AM159">
        <v>0</v>
      </c>
      <c r="AN159">
        <v>0</v>
      </c>
      <c r="AO159">
        <v>0</v>
      </c>
      <c r="AP159">
        <v>129385731.36000001</v>
      </c>
    </row>
    <row r="160" spans="2:42" x14ac:dyDescent="0.35">
      <c r="B160" t="s">
        <v>3</v>
      </c>
      <c r="C160">
        <v>-201022239.71000004</v>
      </c>
      <c r="D160">
        <v>0</v>
      </c>
      <c r="E160">
        <v>0</v>
      </c>
      <c r="F160">
        <v>0</v>
      </c>
      <c r="G160">
        <v>-201022239.71000004</v>
      </c>
      <c r="AD160" t="s">
        <v>3</v>
      </c>
      <c r="AE160">
        <v>-154135267.88</v>
      </c>
      <c r="AF160">
        <v>0</v>
      </c>
      <c r="AG160">
        <v>0</v>
      </c>
      <c r="AH160">
        <v>0</v>
      </c>
      <c r="AI160">
        <v>-154135267.88</v>
      </c>
      <c r="AK160" t="s">
        <v>3</v>
      </c>
      <c r="AL160">
        <v>-46886971.830000043</v>
      </c>
      <c r="AM160">
        <v>0</v>
      </c>
      <c r="AN160">
        <v>0</v>
      </c>
      <c r="AO160">
        <v>0</v>
      </c>
      <c r="AP160">
        <v>-46886971.830000043</v>
      </c>
    </row>
    <row r="161" spans="2:42" x14ac:dyDescent="0.35">
      <c r="B161" t="s">
        <v>91</v>
      </c>
      <c r="C161">
        <v>96463867.040000007</v>
      </c>
      <c r="D161">
        <v>0</v>
      </c>
      <c r="E161">
        <v>0</v>
      </c>
      <c r="F161">
        <v>0</v>
      </c>
      <c r="G161">
        <v>96463867.040000007</v>
      </c>
      <c r="AD161" t="s">
        <v>91</v>
      </c>
      <c r="AE161">
        <v>77620896.431428567</v>
      </c>
      <c r="AF161">
        <v>0</v>
      </c>
      <c r="AG161">
        <v>0</v>
      </c>
      <c r="AH161">
        <v>0</v>
      </c>
      <c r="AI161">
        <v>77620896.431428567</v>
      </c>
      <c r="AK161" t="s">
        <v>91</v>
      </c>
      <c r="AL161">
        <v>18842970.60857144</v>
      </c>
      <c r="AM161">
        <v>0</v>
      </c>
      <c r="AN161">
        <v>0</v>
      </c>
      <c r="AO161">
        <v>0</v>
      </c>
      <c r="AP161">
        <v>18842970.60857144</v>
      </c>
    </row>
    <row r="162" spans="2:42" x14ac:dyDescent="0.35">
      <c r="B162" t="s">
        <v>13</v>
      </c>
      <c r="C162">
        <v>-5676931.6099999994</v>
      </c>
      <c r="D162">
        <v>0</v>
      </c>
      <c r="E162">
        <v>0</v>
      </c>
      <c r="F162">
        <v>0</v>
      </c>
      <c r="G162">
        <v>-5676931.6099999994</v>
      </c>
      <c r="AD162" t="s">
        <v>13</v>
      </c>
      <c r="AE162">
        <v>-3661048.69</v>
      </c>
      <c r="AF162">
        <v>0</v>
      </c>
      <c r="AG162">
        <v>0</v>
      </c>
      <c r="AH162">
        <v>0</v>
      </c>
      <c r="AI162">
        <v>-3661048.69</v>
      </c>
      <c r="AK162" t="s">
        <v>13</v>
      </c>
      <c r="AL162">
        <v>-2015882.9199999995</v>
      </c>
      <c r="AM162">
        <v>0</v>
      </c>
      <c r="AN162">
        <v>0</v>
      </c>
      <c r="AO162">
        <v>0</v>
      </c>
      <c r="AP162">
        <v>-2015882.9199999995</v>
      </c>
    </row>
    <row r="163" spans="2:42" x14ac:dyDescent="0.35">
      <c r="B163" t="s">
        <v>14</v>
      </c>
      <c r="C163">
        <v>365600997.31999999</v>
      </c>
      <c r="D163">
        <v>0</v>
      </c>
      <c r="E163">
        <v>0</v>
      </c>
      <c r="F163">
        <v>0</v>
      </c>
      <c r="G163">
        <v>365600997.31999999</v>
      </c>
      <c r="AD163" t="s">
        <v>14</v>
      </c>
      <c r="AE163">
        <v>266275150.10142857</v>
      </c>
      <c r="AF163">
        <v>0</v>
      </c>
      <c r="AG163">
        <v>0</v>
      </c>
      <c r="AH163">
        <v>0</v>
      </c>
      <c r="AI163">
        <v>266275150.10142857</v>
      </c>
      <c r="AK163" t="s">
        <v>14</v>
      </c>
      <c r="AL163">
        <v>99325847.21857141</v>
      </c>
      <c r="AM163">
        <v>0</v>
      </c>
      <c r="AN163">
        <v>0</v>
      </c>
      <c r="AO163">
        <v>0</v>
      </c>
      <c r="AP163">
        <v>99325847.21857141</v>
      </c>
    </row>
    <row r="166" spans="2:42" x14ac:dyDescent="0.35">
      <c r="B166" t="s">
        <v>15</v>
      </c>
      <c r="C166">
        <v>108182993.97</v>
      </c>
      <c r="D166">
        <v>0</v>
      </c>
      <c r="E166">
        <v>0</v>
      </c>
      <c r="F166">
        <v>0</v>
      </c>
      <c r="G166">
        <v>108182993.97</v>
      </c>
      <c r="AD166" t="s">
        <v>15</v>
      </c>
      <c r="AE166">
        <v>57533665.049999997</v>
      </c>
      <c r="AF166">
        <v>0</v>
      </c>
      <c r="AG166">
        <v>0</v>
      </c>
      <c r="AH166">
        <v>0</v>
      </c>
      <c r="AI166">
        <v>57533665.049999997</v>
      </c>
      <c r="AK166" t="s">
        <v>15</v>
      </c>
      <c r="AL166">
        <v>50649328.920000002</v>
      </c>
      <c r="AM166">
        <v>0</v>
      </c>
      <c r="AN166">
        <v>0</v>
      </c>
      <c r="AO166">
        <v>0</v>
      </c>
      <c r="AP166">
        <v>50649328.920000002</v>
      </c>
    </row>
    <row r="167" spans="2:42" x14ac:dyDescent="0.35">
      <c r="B167" t="s">
        <v>16</v>
      </c>
      <c r="C167">
        <v>-46137948.710000001</v>
      </c>
      <c r="D167">
        <v>0</v>
      </c>
      <c r="E167">
        <v>0</v>
      </c>
      <c r="F167">
        <v>0</v>
      </c>
      <c r="G167">
        <v>-46137948.710000001</v>
      </c>
      <c r="AD167" t="s">
        <v>16</v>
      </c>
      <c r="AE167">
        <v>-25491638</v>
      </c>
      <c r="AF167">
        <v>0</v>
      </c>
      <c r="AG167">
        <v>0</v>
      </c>
      <c r="AH167">
        <v>0</v>
      </c>
      <c r="AI167">
        <v>-25491638</v>
      </c>
      <c r="AK167" t="s">
        <v>16</v>
      </c>
      <c r="AL167">
        <v>-20646310.710000001</v>
      </c>
      <c r="AM167">
        <v>0</v>
      </c>
      <c r="AN167">
        <v>0</v>
      </c>
      <c r="AO167">
        <v>0</v>
      </c>
      <c r="AP167">
        <v>-20646310.710000001</v>
      </c>
    </row>
    <row r="168" spans="2:42" x14ac:dyDescent="0.35">
      <c r="B168" t="s">
        <v>17</v>
      </c>
      <c r="C168">
        <v>62045045.259999998</v>
      </c>
      <c r="D168">
        <v>0</v>
      </c>
      <c r="E168">
        <v>0</v>
      </c>
      <c r="F168">
        <v>0</v>
      </c>
      <c r="G168">
        <v>62045045.259999998</v>
      </c>
      <c r="AD168" t="s">
        <v>17</v>
      </c>
      <c r="AE168">
        <v>32042027.049999997</v>
      </c>
      <c r="AF168">
        <v>0</v>
      </c>
      <c r="AG168">
        <v>0</v>
      </c>
      <c r="AH168">
        <v>0</v>
      </c>
      <c r="AI168">
        <v>32042027.049999997</v>
      </c>
      <c r="AK168" t="s">
        <v>17</v>
      </c>
      <c r="AL168">
        <v>30003018.210000001</v>
      </c>
      <c r="AM168">
        <v>0</v>
      </c>
      <c r="AN168">
        <v>0</v>
      </c>
      <c r="AO168">
        <v>0</v>
      </c>
      <c r="AP168">
        <v>30003018.210000001</v>
      </c>
    </row>
    <row r="171" spans="2:42" x14ac:dyDescent="0.35">
      <c r="B171" t="s">
        <v>20</v>
      </c>
      <c r="C171">
        <v>29041025.26070004</v>
      </c>
      <c r="D171">
        <v>0</v>
      </c>
      <c r="E171">
        <v>0</v>
      </c>
      <c r="F171">
        <v>0</v>
      </c>
      <c r="G171">
        <v>29041025.26070004</v>
      </c>
      <c r="AD171" t="s">
        <v>20</v>
      </c>
      <c r="AE171">
        <v>18453934.990899999</v>
      </c>
      <c r="AF171">
        <v>0</v>
      </c>
      <c r="AG171">
        <v>0</v>
      </c>
      <c r="AH171">
        <v>0</v>
      </c>
      <c r="AI171">
        <v>18453934.990899999</v>
      </c>
      <c r="AK171" t="s">
        <v>20</v>
      </c>
      <c r="AL171">
        <v>10587090.269800041</v>
      </c>
      <c r="AM171">
        <v>0</v>
      </c>
      <c r="AN171">
        <v>0</v>
      </c>
      <c r="AO171">
        <v>0</v>
      </c>
      <c r="AP171">
        <v>10587090.269800041</v>
      </c>
    </row>
    <row r="175" spans="2:42" x14ac:dyDescent="0.35">
      <c r="B175" t="s">
        <v>0</v>
      </c>
      <c r="C175">
        <v>2102289979.9100001</v>
      </c>
      <c r="D175">
        <v>0</v>
      </c>
      <c r="E175">
        <v>0</v>
      </c>
      <c r="F175">
        <v>0</v>
      </c>
      <c r="G175">
        <v>2102289979.9100001</v>
      </c>
      <c r="AD175" t="s">
        <v>0</v>
      </c>
      <c r="AE175">
        <v>1896732148</v>
      </c>
      <c r="AF175">
        <v>0</v>
      </c>
      <c r="AG175">
        <v>0</v>
      </c>
      <c r="AH175">
        <v>0</v>
      </c>
      <c r="AI175">
        <v>1896732148</v>
      </c>
      <c r="AK175" t="s">
        <v>0</v>
      </c>
      <c r="AL175">
        <v>205557831.91000009</v>
      </c>
      <c r="AM175">
        <v>0</v>
      </c>
      <c r="AN175">
        <v>0</v>
      </c>
      <c r="AO175">
        <v>0</v>
      </c>
      <c r="AP175">
        <v>205557831.91000009</v>
      </c>
    </row>
    <row r="176" spans="2:42" x14ac:dyDescent="0.35">
      <c r="B176" t="s">
        <v>2</v>
      </c>
      <c r="C176">
        <v>-2102289979.9100001</v>
      </c>
      <c r="D176">
        <v>0</v>
      </c>
      <c r="E176">
        <v>0</v>
      </c>
      <c r="F176">
        <v>0</v>
      </c>
      <c r="G176">
        <v>-2102289979.9100001</v>
      </c>
      <c r="AD176" t="s">
        <v>2</v>
      </c>
      <c r="AE176">
        <v>-1896889953</v>
      </c>
      <c r="AF176">
        <v>0</v>
      </c>
      <c r="AG176">
        <v>0</v>
      </c>
      <c r="AH176">
        <v>0</v>
      </c>
      <c r="AI176">
        <v>-1896889953</v>
      </c>
      <c r="AK176" t="s">
        <v>2</v>
      </c>
      <c r="AL176">
        <v>-205400026.91000009</v>
      </c>
      <c r="AM176">
        <v>0</v>
      </c>
      <c r="AN176">
        <v>0</v>
      </c>
      <c r="AO176">
        <v>0</v>
      </c>
      <c r="AP176">
        <v>-205400026.91000009</v>
      </c>
    </row>
    <row r="177" spans="2:42" x14ac:dyDescent="0.35">
      <c r="B177" t="s">
        <v>21</v>
      </c>
      <c r="C177">
        <v>0</v>
      </c>
      <c r="D177">
        <v>0</v>
      </c>
      <c r="E177">
        <v>0</v>
      </c>
      <c r="F177">
        <v>0</v>
      </c>
      <c r="G177">
        <v>0</v>
      </c>
      <c r="AD177" t="s">
        <v>21</v>
      </c>
      <c r="AE177">
        <v>-157805</v>
      </c>
      <c r="AF177">
        <v>0</v>
      </c>
      <c r="AG177">
        <v>0</v>
      </c>
      <c r="AH177">
        <v>0</v>
      </c>
      <c r="AI177">
        <v>-157805</v>
      </c>
      <c r="AK177" t="s">
        <v>21</v>
      </c>
      <c r="AL177">
        <v>157805</v>
      </c>
      <c r="AM177">
        <v>0</v>
      </c>
      <c r="AN177">
        <v>0</v>
      </c>
      <c r="AO177">
        <v>0</v>
      </c>
      <c r="AP177">
        <v>157805</v>
      </c>
    </row>
    <row r="180" spans="2:42" x14ac:dyDescent="0.35">
      <c r="B180" t="s">
        <v>24</v>
      </c>
      <c r="C180">
        <v>0</v>
      </c>
      <c r="D180">
        <v>283856094</v>
      </c>
      <c r="E180">
        <v>0</v>
      </c>
      <c r="F180">
        <v>0</v>
      </c>
      <c r="G180">
        <v>283856094</v>
      </c>
      <c r="AD180" t="s">
        <v>24</v>
      </c>
      <c r="AE180">
        <v>0</v>
      </c>
      <c r="AF180">
        <v>202916573</v>
      </c>
      <c r="AG180">
        <v>0</v>
      </c>
      <c r="AH180">
        <v>0</v>
      </c>
      <c r="AI180">
        <v>202916573</v>
      </c>
      <c r="AK180" t="s">
        <v>24</v>
      </c>
      <c r="AL180">
        <v>0</v>
      </c>
      <c r="AM180">
        <v>80939521</v>
      </c>
      <c r="AN180">
        <v>0</v>
      </c>
      <c r="AO180">
        <v>0</v>
      </c>
      <c r="AP180">
        <v>80939521</v>
      </c>
    </row>
    <row r="181" spans="2:42" x14ac:dyDescent="0.35">
      <c r="B181" t="s">
        <v>25</v>
      </c>
      <c r="C181">
        <v>0</v>
      </c>
      <c r="D181">
        <v>-49818883</v>
      </c>
      <c r="E181">
        <v>0</v>
      </c>
      <c r="F181">
        <v>0</v>
      </c>
      <c r="G181">
        <v>-49818883</v>
      </c>
      <c r="AD181" t="s">
        <v>25</v>
      </c>
      <c r="AE181">
        <v>0</v>
      </c>
      <c r="AF181">
        <v>-36143060</v>
      </c>
      <c r="AG181">
        <v>0</v>
      </c>
      <c r="AH181">
        <v>0</v>
      </c>
      <c r="AI181">
        <v>-36143060</v>
      </c>
      <c r="AK181" t="s">
        <v>25</v>
      </c>
      <c r="AL181">
        <v>0</v>
      </c>
      <c r="AM181">
        <v>-13675823</v>
      </c>
      <c r="AN181">
        <v>0</v>
      </c>
      <c r="AO181">
        <v>0</v>
      </c>
      <c r="AP181">
        <v>-13675823</v>
      </c>
    </row>
    <row r="182" spans="2:42" x14ac:dyDescent="0.35">
      <c r="B182" t="s">
        <v>26</v>
      </c>
      <c r="C182">
        <v>0</v>
      </c>
      <c r="D182">
        <v>-73108785</v>
      </c>
      <c r="E182">
        <v>0</v>
      </c>
      <c r="F182">
        <v>0</v>
      </c>
      <c r="G182">
        <v>-73108785</v>
      </c>
      <c r="AD182" t="s">
        <v>26</v>
      </c>
      <c r="AE182">
        <v>0</v>
      </c>
      <c r="AF182">
        <v>-52937000</v>
      </c>
      <c r="AG182">
        <v>0</v>
      </c>
      <c r="AH182">
        <v>0</v>
      </c>
      <c r="AI182">
        <v>-52937000</v>
      </c>
      <c r="AK182" t="s">
        <v>26</v>
      </c>
      <c r="AL182">
        <v>0</v>
      </c>
      <c r="AM182">
        <v>-20171785</v>
      </c>
      <c r="AN182">
        <v>0</v>
      </c>
      <c r="AO182">
        <v>0</v>
      </c>
      <c r="AP182">
        <v>-20171785</v>
      </c>
    </row>
    <row r="183" spans="2:42" x14ac:dyDescent="0.35">
      <c r="B183" t="s">
        <v>105</v>
      </c>
      <c r="C183">
        <v>0</v>
      </c>
      <c r="D183">
        <v>160928426</v>
      </c>
      <c r="E183">
        <v>0</v>
      </c>
      <c r="F183">
        <v>0</v>
      </c>
      <c r="G183">
        <v>160928426</v>
      </c>
      <c r="AD183" t="s">
        <v>159</v>
      </c>
      <c r="AE183">
        <v>0</v>
      </c>
      <c r="AF183">
        <v>113836513</v>
      </c>
      <c r="AG183">
        <v>0</v>
      </c>
      <c r="AH183">
        <v>0</v>
      </c>
      <c r="AI183">
        <v>113836513</v>
      </c>
      <c r="AK183" t="s">
        <v>159</v>
      </c>
      <c r="AL183">
        <v>0</v>
      </c>
      <c r="AM183">
        <v>47091913</v>
      </c>
      <c r="AN183">
        <v>0</v>
      </c>
      <c r="AO183">
        <v>0</v>
      </c>
      <c r="AP183">
        <v>47091913</v>
      </c>
    </row>
    <row r="186" spans="2:42" x14ac:dyDescent="0.35">
      <c r="B186" t="s">
        <v>27</v>
      </c>
      <c r="C186">
        <v>0</v>
      </c>
      <c r="D186">
        <v>-90519443</v>
      </c>
      <c r="E186">
        <v>0</v>
      </c>
      <c r="F186">
        <v>0</v>
      </c>
      <c r="G186">
        <v>-90519443</v>
      </c>
      <c r="AD186" t="s">
        <v>27</v>
      </c>
      <c r="AE186">
        <v>0</v>
      </c>
      <c r="AF186">
        <v>-55355783</v>
      </c>
      <c r="AG186">
        <v>0</v>
      </c>
      <c r="AH186">
        <v>0</v>
      </c>
      <c r="AI186">
        <v>-55355783</v>
      </c>
      <c r="AK186" t="s">
        <v>27</v>
      </c>
      <c r="AL186">
        <v>0</v>
      </c>
      <c r="AM186">
        <v>-35163660</v>
      </c>
      <c r="AN186">
        <v>0</v>
      </c>
      <c r="AO186">
        <v>0</v>
      </c>
      <c r="AP186">
        <v>-35163660</v>
      </c>
    </row>
    <row r="187" spans="2:42" x14ac:dyDescent="0.35">
      <c r="B187" t="s">
        <v>28</v>
      </c>
      <c r="C187">
        <v>0</v>
      </c>
      <c r="D187">
        <v>-61773299</v>
      </c>
      <c r="E187">
        <v>0</v>
      </c>
      <c r="F187">
        <v>0</v>
      </c>
      <c r="G187">
        <v>-61773299</v>
      </c>
      <c r="AD187" t="s">
        <v>28</v>
      </c>
      <c r="AE187">
        <v>0</v>
      </c>
      <c r="AF187">
        <v>-44073599</v>
      </c>
      <c r="AG187">
        <v>0</v>
      </c>
      <c r="AH187">
        <v>0</v>
      </c>
      <c r="AI187">
        <v>-44073599</v>
      </c>
      <c r="AK187" t="s">
        <v>28</v>
      </c>
      <c r="AL187">
        <v>0</v>
      </c>
      <c r="AM187">
        <v>-17699700</v>
      </c>
      <c r="AN187">
        <v>0</v>
      </c>
      <c r="AO187">
        <v>0</v>
      </c>
      <c r="AP187">
        <v>-17699700</v>
      </c>
    </row>
    <row r="188" spans="2:42" x14ac:dyDescent="0.35">
      <c r="B188" t="s">
        <v>29</v>
      </c>
      <c r="C188">
        <v>0</v>
      </c>
      <c r="D188">
        <v>4617952</v>
      </c>
      <c r="E188">
        <v>0</v>
      </c>
      <c r="F188">
        <v>0</v>
      </c>
      <c r="G188">
        <v>4617952</v>
      </c>
      <c r="AD188" t="s">
        <v>29</v>
      </c>
      <c r="AE188">
        <v>0</v>
      </c>
      <c r="AF188">
        <v>3191380</v>
      </c>
      <c r="AG188">
        <v>0</v>
      </c>
      <c r="AH188">
        <v>0</v>
      </c>
      <c r="AI188">
        <v>3191380</v>
      </c>
      <c r="AK188" t="s">
        <v>29</v>
      </c>
      <c r="AL188">
        <v>0</v>
      </c>
      <c r="AM188">
        <v>1426572</v>
      </c>
      <c r="AN188">
        <v>0</v>
      </c>
      <c r="AO188">
        <v>0</v>
      </c>
      <c r="AP188">
        <v>1426572</v>
      </c>
    </row>
    <row r="189" spans="2:42" x14ac:dyDescent="0.35">
      <c r="B189" t="s">
        <v>30</v>
      </c>
      <c r="C189">
        <v>0</v>
      </c>
      <c r="D189">
        <v>-1639695</v>
      </c>
      <c r="E189">
        <v>0</v>
      </c>
      <c r="F189">
        <v>0</v>
      </c>
      <c r="G189">
        <v>-1639695</v>
      </c>
      <c r="AD189" t="s">
        <v>30</v>
      </c>
      <c r="AE189">
        <v>0</v>
      </c>
      <c r="AF189">
        <v>-1201335</v>
      </c>
      <c r="AG189">
        <v>0</v>
      </c>
      <c r="AH189">
        <v>0</v>
      </c>
      <c r="AI189">
        <v>-1201335</v>
      </c>
      <c r="AK189" t="s">
        <v>30</v>
      </c>
      <c r="AL189">
        <v>0</v>
      </c>
      <c r="AM189">
        <v>-438360</v>
      </c>
      <c r="AN189">
        <v>0</v>
      </c>
      <c r="AO189">
        <v>0</v>
      </c>
      <c r="AP189">
        <v>-438360</v>
      </c>
    </row>
    <row r="190" spans="2:42" x14ac:dyDescent="0.35">
      <c r="B190" t="s">
        <v>93</v>
      </c>
      <c r="C190">
        <v>0</v>
      </c>
      <c r="D190">
        <v>-149314485</v>
      </c>
      <c r="E190">
        <v>0</v>
      </c>
      <c r="F190">
        <v>0</v>
      </c>
      <c r="G190">
        <v>-149314485</v>
      </c>
      <c r="AD190" t="s">
        <v>93</v>
      </c>
      <c r="AE190">
        <v>0</v>
      </c>
      <c r="AF190">
        <v>-97439337</v>
      </c>
      <c r="AG190">
        <v>0</v>
      </c>
      <c r="AH190">
        <v>0</v>
      </c>
      <c r="AI190">
        <v>-97439337</v>
      </c>
      <c r="AK190" t="s">
        <v>93</v>
      </c>
      <c r="AL190">
        <v>0</v>
      </c>
      <c r="AM190">
        <v>-51875148</v>
      </c>
      <c r="AN190">
        <v>0</v>
      </c>
      <c r="AO190">
        <v>0</v>
      </c>
      <c r="AP190">
        <v>-51875148</v>
      </c>
    </row>
    <row r="193" spans="2:42" x14ac:dyDescent="0.35">
      <c r="B193" t="s">
        <v>92</v>
      </c>
      <c r="C193">
        <v>0</v>
      </c>
      <c r="D193">
        <v>34172341</v>
      </c>
      <c r="E193">
        <v>2094778</v>
      </c>
      <c r="F193">
        <v>0</v>
      </c>
      <c r="G193">
        <v>36267119</v>
      </c>
      <c r="AD193" t="s">
        <v>92</v>
      </c>
      <c r="AE193">
        <v>0</v>
      </c>
      <c r="AF193">
        <v>24230861</v>
      </c>
      <c r="AG193">
        <v>1553680</v>
      </c>
      <c r="AH193">
        <v>0</v>
      </c>
      <c r="AI193">
        <v>25784541</v>
      </c>
      <c r="AK193" t="s">
        <v>92</v>
      </c>
      <c r="AL193">
        <v>0</v>
      </c>
      <c r="AM193">
        <v>9941480</v>
      </c>
      <c r="AN193">
        <v>541098</v>
      </c>
      <c r="AO193">
        <v>0</v>
      </c>
      <c r="AP193">
        <v>10482578</v>
      </c>
    </row>
    <row r="197" spans="2:42" x14ac:dyDescent="0.35">
      <c r="B197" t="s">
        <v>31</v>
      </c>
      <c r="C197">
        <v>0</v>
      </c>
      <c r="D197">
        <v>486739</v>
      </c>
      <c r="E197">
        <v>29406806</v>
      </c>
      <c r="F197">
        <v>0</v>
      </c>
      <c r="G197">
        <v>29893545</v>
      </c>
      <c r="AD197" t="s">
        <v>31</v>
      </c>
      <c r="AE197">
        <v>0</v>
      </c>
      <c r="AF197">
        <v>-118565</v>
      </c>
      <c r="AG197">
        <v>22227966</v>
      </c>
      <c r="AH197">
        <v>0</v>
      </c>
      <c r="AI197">
        <v>22109401</v>
      </c>
      <c r="AK197" t="s">
        <v>31</v>
      </c>
      <c r="AL197">
        <v>0</v>
      </c>
      <c r="AM197">
        <v>605304</v>
      </c>
      <c r="AN197">
        <v>7178840</v>
      </c>
      <c r="AO197">
        <v>0</v>
      </c>
      <c r="AP197">
        <v>7784144</v>
      </c>
    </row>
    <row r="198" spans="2:42" x14ac:dyDescent="0.35">
      <c r="B198" t="s">
        <v>32</v>
      </c>
      <c r="C198">
        <v>0</v>
      </c>
      <c r="D198">
        <v>0</v>
      </c>
      <c r="E198">
        <v>-2792294</v>
      </c>
      <c r="F198">
        <v>0</v>
      </c>
      <c r="G198">
        <v>-2792294</v>
      </c>
      <c r="AD198" t="s">
        <v>32</v>
      </c>
      <c r="AE198">
        <v>0</v>
      </c>
      <c r="AF198">
        <v>0</v>
      </c>
      <c r="AG198">
        <v>-2301498</v>
      </c>
      <c r="AH198">
        <v>0</v>
      </c>
      <c r="AI198">
        <v>-2301498</v>
      </c>
      <c r="AK198" t="s">
        <v>32</v>
      </c>
      <c r="AL198">
        <v>0</v>
      </c>
      <c r="AM198">
        <v>0</v>
      </c>
      <c r="AN198">
        <v>-490796</v>
      </c>
      <c r="AO198">
        <v>0</v>
      </c>
      <c r="AP198">
        <v>-490796</v>
      </c>
    </row>
    <row r="199" spans="2:42" x14ac:dyDescent="0.35">
      <c r="B199" t="s">
        <v>33</v>
      </c>
      <c r="C199">
        <v>0</v>
      </c>
      <c r="D199">
        <v>486739</v>
      </c>
      <c r="E199">
        <v>26614512</v>
      </c>
      <c r="F199">
        <v>0</v>
      </c>
      <c r="G199">
        <v>27101251</v>
      </c>
      <c r="AD199" t="s">
        <v>33</v>
      </c>
      <c r="AE199">
        <v>0</v>
      </c>
      <c r="AF199">
        <v>-118565</v>
      </c>
      <c r="AG199">
        <v>19926468</v>
      </c>
      <c r="AH199">
        <v>0</v>
      </c>
      <c r="AI199">
        <v>19807903</v>
      </c>
      <c r="AK199" t="s">
        <v>33</v>
      </c>
      <c r="AL199">
        <v>0</v>
      </c>
      <c r="AM199">
        <v>605304</v>
      </c>
      <c r="AN199">
        <v>6688044</v>
      </c>
      <c r="AO199">
        <v>0</v>
      </c>
      <c r="AP199">
        <v>7293348</v>
      </c>
    </row>
    <row r="202" spans="2:42" x14ac:dyDescent="0.35">
      <c r="B202" t="s">
        <v>35</v>
      </c>
      <c r="C202">
        <v>1403574.76</v>
      </c>
      <c r="D202">
        <v>0</v>
      </c>
      <c r="E202">
        <v>0</v>
      </c>
      <c r="F202">
        <v>0</v>
      </c>
      <c r="G202">
        <v>1403574.76</v>
      </c>
      <c r="AD202" t="s">
        <v>35</v>
      </c>
      <c r="AE202">
        <v>1093614.6499999999</v>
      </c>
      <c r="AF202">
        <v>0</v>
      </c>
      <c r="AG202">
        <v>0</v>
      </c>
      <c r="AH202">
        <v>0</v>
      </c>
      <c r="AI202">
        <v>1093614.6499999999</v>
      </c>
      <c r="AK202" t="s">
        <v>35</v>
      </c>
      <c r="AL202">
        <v>309960.1100000001</v>
      </c>
      <c r="AM202">
        <v>0</v>
      </c>
      <c r="AN202">
        <v>0</v>
      </c>
      <c r="AO202">
        <v>0</v>
      </c>
      <c r="AP202">
        <v>309960.1100000001</v>
      </c>
    </row>
    <row r="203" spans="2:42" x14ac:dyDescent="0.35">
      <c r="B203" t="s">
        <v>36</v>
      </c>
      <c r="C203">
        <v>-8195480.4500000002</v>
      </c>
      <c r="D203">
        <v>0</v>
      </c>
      <c r="E203">
        <v>0</v>
      </c>
      <c r="F203">
        <v>0</v>
      </c>
      <c r="G203">
        <v>-8195480.4500000002</v>
      </c>
      <c r="AD203" t="s">
        <v>36</v>
      </c>
      <c r="AE203">
        <v>-6422689</v>
      </c>
      <c r="AF203">
        <v>0</v>
      </c>
      <c r="AG203">
        <v>0</v>
      </c>
      <c r="AH203">
        <v>0</v>
      </c>
      <c r="AI203">
        <v>-6422689</v>
      </c>
      <c r="AK203" t="s">
        <v>36</v>
      </c>
      <c r="AL203">
        <v>-1772791.4500000002</v>
      </c>
      <c r="AM203">
        <v>0</v>
      </c>
      <c r="AN203">
        <v>0</v>
      </c>
      <c r="AO203">
        <v>0</v>
      </c>
      <c r="AP203">
        <v>-1772791.4500000002</v>
      </c>
    </row>
    <row r="204" spans="2:42" x14ac:dyDescent="0.35">
      <c r="B204" t="s">
        <v>37</v>
      </c>
      <c r="C204">
        <v>-6791905.6900000004</v>
      </c>
      <c r="D204">
        <v>0</v>
      </c>
      <c r="E204">
        <v>0</v>
      </c>
      <c r="F204">
        <v>0</v>
      </c>
      <c r="G204">
        <v>-6791905.6900000004</v>
      </c>
      <c r="AD204" t="s">
        <v>37</v>
      </c>
      <c r="AE204">
        <v>-5329074.3499999996</v>
      </c>
      <c r="AF204">
        <v>0</v>
      </c>
      <c r="AG204">
        <v>0</v>
      </c>
      <c r="AH204">
        <v>0</v>
      </c>
      <c r="AI204">
        <v>-5329074.3499999996</v>
      </c>
      <c r="AK204" t="s">
        <v>37</v>
      </c>
      <c r="AL204">
        <v>-1462831.34</v>
      </c>
      <c r="AM204">
        <v>0</v>
      </c>
      <c r="AN204">
        <v>0</v>
      </c>
      <c r="AO204">
        <v>0</v>
      </c>
      <c r="AP204">
        <v>-1462831.34</v>
      </c>
    </row>
    <row r="207" spans="2:42" x14ac:dyDescent="0.35">
      <c r="B207" t="s">
        <v>47</v>
      </c>
      <c r="C207">
        <v>-20370246</v>
      </c>
      <c r="D207">
        <v>-1619967</v>
      </c>
      <c r="E207">
        <v>-534276</v>
      </c>
      <c r="F207">
        <v>0</v>
      </c>
      <c r="G207">
        <v>-22524489</v>
      </c>
      <c r="AD207" t="s">
        <v>38</v>
      </c>
      <c r="AE207">
        <v>-14925880</v>
      </c>
      <c r="AF207">
        <v>-967999</v>
      </c>
      <c r="AG207">
        <v>-396831</v>
      </c>
      <c r="AH207">
        <v>0</v>
      </c>
      <c r="AI207">
        <v>-16290710</v>
      </c>
      <c r="AK207" t="s">
        <v>38</v>
      </c>
      <c r="AL207">
        <v>-5444366</v>
      </c>
      <c r="AM207">
        <v>-651968</v>
      </c>
      <c r="AN207">
        <v>-137445</v>
      </c>
      <c r="AO207">
        <v>0</v>
      </c>
      <c r="AP207">
        <v>-6233779</v>
      </c>
    </row>
    <row r="208" spans="2:42" x14ac:dyDescent="0.35">
      <c r="B208" t="s">
        <v>81</v>
      </c>
      <c r="C208">
        <v>-220959186</v>
      </c>
      <c r="D208">
        <v>-32849290</v>
      </c>
      <c r="E208">
        <v>-6662850</v>
      </c>
      <c r="F208">
        <v>0</v>
      </c>
      <c r="G208">
        <v>-260471326</v>
      </c>
      <c r="AD208" t="s">
        <v>81</v>
      </c>
      <c r="AE208">
        <v>-157557121.56</v>
      </c>
      <c r="AF208">
        <v>-24102593</v>
      </c>
      <c r="AG208">
        <v>-4822202</v>
      </c>
      <c r="AH208">
        <v>0</v>
      </c>
      <c r="AI208">
        <v>-186481916.56</v>
      </c>
      <c r="AK208" t="s">
        <v>81</v>
      </c>
      <c r="AL208">
        <v>-63402064.439999998</v>
      </c>
      <c r="AM208">
        <v>-8746697</v>
      </c>
      <c r="AN208">
        <v>-1840648</v>
      </c>
      <c r="AO208">
        <v>0</v>
      </c>
      <c r="AP208">
        <v>-73989409.439999998</v>
      </c>
    </row>
    <row r="209" spans="2:42" x14ac:dyDescent="0.35">
      <c r="B209" t="s">
        <v>39</v>
      </c>
      <c r="C209">
        <v>-85663323.820000023</v>
      </c>
      <c r="D209">
        <v>-9645399</v>
      </c>
      <c r="E209">
        <v>-1492845</v>
      </c>
      <c r="F209">
        <v>0</v>
      </c>
      <c r="G209">
        <v>-96801567.820000023</v>
      </c>
      <c r="AD209" t="s">
        <v>39</v>
      </c>
      <c r="AE209">
        <v>-63076293.789920241</v>
      </c>
      <c r="AF209">
        <v>-6514374</v>
      </c>
      <c r="AG209">
        <v>-1113482</v>
      </c>
      <c r="AH209">
        <v>0</v>
      </c>
      <c r="AI209">
        <v>-70704149.789920241</v>
      </c>
      <c r="AK209" t="s">
        <v>39</v>
      </c>
      <c r="AL209">
        <v>-22587030.030079782</v>
      </c>
      <c r="AM209">
        <v>-3131025</v>
      </c>
      <c r="AN209">
        <v>-379363</v>
      </c>
      <c r="AO209">
        <v>0</v>
      </c>
      <c r="AP209">
        <v>-26097418.030079782</v>
      </c>
    </row>
    <row r="210" spans="2:42" x14ac:dyDescent="0.35">
      <c r="B210" t="s">
        <v>40</v>
      </c>
      <c r="C210">
        <v>-19915546</v>
      </c>
      <c r="D210">
        <v>-407745</v>
      </c>
      <c r="E210">
        <v>-327280</v>
      </c>
      <c r="F210">
        <v>0</v>
      </c>
      <c r="G210">
        <v>-20650571</v>
      </c>
      <c r="AD210" t="s">
        <v>40</v>
      </c>
      <c r="AE210">
        <v>-9132564</v>
      </c>
      <c r="AF210">
        <v>-128927</v>
      </c>
      <c r="AG210">
        <v>-5040</v>
      </c>
      <c r="AH210">
        <v>0</v>
      </c>
      <c r="AI210">
        <v>-9266531</v>
      </c>
      <c r="AK210" t="s">
        <v>40</v>
      </c>
      <c r="AL210">
        <v>-10782982</v>
      </c>
      <c r="AM210">
        <v>-278818</v>
      </c>
      <c r="AN210">
        <v>-322240</v>
      </c>
      <c r="AO210">
        <v>0</v>
      </c>
      <c r="AP210">
        <v>-11384040</v>
      </c>
    </row>
    <row r="211" spans="2:42" x14ac:dyDescent="0.35">
      <c r="B211" t="s">
        <v>41</v>
      </c>
      <c r="C211">
        <v>-1315602</v>
      </c>
      <c r="D211">
        <v>0</v>
      </c>
      <c r="E211">
        <v>0</v>
      </c>
      <c r="F211">
        <v>0</v>
      </c>
      <c r="G211">
        <v>-1315602</v>
      </c>
      <c r="AD211" t="s">
        <v>41</v>
      </c>
      <c r="AE211">
        <v>-1415126</v>
      </c>
      <c r="AF211">
        <v>0</v>
      </c>
      <c r="AG211">
        <v>0</v>
      </c>
      <c r="AH211">
        <v>0</v>
      </c>
      <c r="AI211">
        <v>-1415126</v>
      </c>
      <c r="AK211" t="s">
        <v>41</v>
      </c>
      <c r="AL211">
        <v>99524</v>
      </c>
      <c r="AM211">
        <v>0</v>
      </c>
      <c r="AN211">
        <v>0</v>
      </c>
      <c r="AO211">
        <v>0</v>
      </c>
      <c r="AP211">
        <v>99524</v>
      </c>
    </row>
    <row r="212" spans="2:42" x14ac:dyDescent="0.35">
      <c r="B212" t="s">
        <v>42</v>
      </c>
      <c r="C212">
        <v>-40047</v>
      </c>
      <c r="D212">
        <v>0</v>
      </c>
      <c r="E212">
        <v>0</v>
      </c>
      <c r="F212">
        <v>0</v>
      </c>
      <c r="G212">
        <v>-40047</v>
      </c>
      <c r="AD212" t="s">
        <v>42</v>
      </c>
      <c r="AE212">
        <v>-40047</v>
      </c>
      <c r="AF212">
        <v>0</v>
      </c>
      <c r="AG212">
        <v>0</v>
      </c>
      <c r="AH212">
        <v>0</v>
      </c>
      <c r="AI212">
        <v>-40047</v>
      </c>
      <c r="AK212" t="s">
        <v>42</v>
      </c>
      <c r="AL212">
        <v>0</v>
      </c>
      <c r="AM212">
        <v>0</v>
      </c>
      <c r="AN212">
        <v>0</v>
      </c>
      <c r="AO212">
        <v>0</v>
      </c>
      <c r="AP212">
        <v>0</v>
      </c>
    </row>
    <row r="213" spans="2:42" x14ac:dyDescent="0.35">
      <c r="B213" t="s">
        <v>4</v>
      </c>
      <c r="C213">
        <v>-28771</v>
      </c>
      <c r="D213">
        <v>-53561</v>
      </c>
      <c r="E213">
        <v>0</v>
      </c>
      <c r="F213">
        <v>0</v>
      </c>
      <c r="G213">
        <v>-82332</v>
      </c>
      <c r="AD213" t="s">
        <v>4</v>
      </c>
      <c r="AE213">
        <v>-29298</v>
      </c>
      <c r="AF213">
        <v>-120076</v>
      </c>
      <c r="AG213">
        <v>0</v>
      </c>
      <c r="AH213">
        <v>0</v>
      </c>
      <c r="AI213">
        <v>-149374</v>
      </c>
      <c r="AK213" t="s">
        <v>4</v>
      </c>
      <c r="AL213">
        <v>527</v>
      </c>
      <c r="AM213">
        <v>66515</v>
      </c>
      <c r="AN213">
        <v>0</v>
      </c>
      <c r="AO213">
        <v>0</v>
      </c>
      <c r="AP213">
        <v>67042</v>
      </c>
    </row>
    <row r="214" spans="2:42" x14ac:dyDescent="0.35">
      <c r="B214" t="s">
        <v>5</v>
      </c>
      <c r="C214">
        <v>-578000</v>
      </c>
      <c r="D214">
        <v>0</v>
      </c>
      <c r="E214">
        <v>0</v>
      </c>
      <c r="F214">
        <v>0</v>
      </c>
      <c r="G214">
        <v>-578000</v>
      </c>
      <c r="AD214" t="s">
        <v>5</v>
      </c>
      <c r="AE214">
        <v>-403000</v>
      </c>
      <c r="AF214">
        <v>0</v>
      </c>
      <c r="AG214">
        <v>0</v>
      </c>
      <c r="AH214">
        <v>0</v>
      </c>
      <c r="AI214">
        <v>-403000</v>
      </c>
      <c r="AK214" t="s">
        <v>5</v>
      </c>
      <c r="AL214">
        <v>-175000</v>
      </c>
      <c r="AM214">
        <v>0</v>
      </c>
      <c r="AN214">
        <v>0</v>
      </c>
      <c r="AO214">
        <v>0</v>
      </c>
      <c r="AP214">
        <v>-175000</v>
      </c>
    </row>
    <row r="215" spans="2:42" x14ac:dyDescent="0.35">
      <c r="B215" t="s">
        <v>189</v>
      </c>
      <c r="C215">
        <v>-12534517.439999999</v>
      </c>
      <c r="D215">
        <v>-258104.1503327</v>
      </c>
      <c r="E215">
        <v>2554400</v>
      </c>
      <c r="F215">
        <v>0</v>
      </c>
      <c r="G215">
        <v>-10238221.5903327</v>
      </c>
      <c r="AD215" t="s">
        <v>189</v>
      </c>
      <c r="AE215">
        <v>-30413564.949999999</v>
      </c>
      <c r="AF215">
        <v>-787914.05064699997</v>
      </c>
      <c r="AG215">
        <v>0</v>
      </c>
      <c r="AH215">
        <v>0</v>
      </c>
      <c r="AI215">
        <v>-31201479.000647001</v>
      </c>
      <c r="AK215" t="s">
        <v>189</v>
      </c>
      <c r="AL215">
        <v>17879047.509999998</v>
      </c>
      <c r="AM215">
        <v>529809.90031429997</v>
      </c>
      <c r="AN215">
        <v>2554400</v>
      </c>
      <c r="AO215">
        <v>0</v>
      </c>
      <c r="AP215">
        <v>20963257.410314299</v>
      </c>
    </row>
    <row r="216" spans="2:42" x14ac:dyDescent="0.35">
      <c r="B216" t="s">
        <v>11</v>
      </c>
      <c r="C216">
        <v>-361405239.26000005</v>
      </c>
      <c r="D216">
        <v>-44834066.150332697</v>
      </c>
      <c r="E216">
        <v>-6462851</v>
      </c>
      <c r="F216">
        <v>0</v>
      </c>
      <c r="G216">
        <v>-412702156.41033274</v>
      </c>
      <c r="AD216" t="s">
        <v>11</v>
      </c>
      <c r="AE216">
        <v>-276992895.29992026</v>
      </c>
      <c r="AF216">
        <v>-32621883.050647002</v>
      </c>
      <c r="AG216">
        <v>-6337555</v>
      </c>
      <c r="AH216">
        <v>0</v>
      </c>
      <c r="AI216">
        <v>-315952333.35056728</v>
      </c>
      <c r="AK216" t="s">
        <v>11</v>
      </c>
      <c r="AL216">
        <v>-84412343.960079789</v>
      </c>
      <c r="AM216">
        <v>-12212183.099685701</v>
      </c>
      <c r="AN216">
        <v>-125296</v>
      </c>
      <c r="AO216">
        <v>0</v>
      </c>
      <c r="AP216">
        <v>-96749823.059765488</v>
      </c>
    </row>
    <row r="219" spans="2:42" x14ac:dyDescent="0.35">
      <c r="B219" t="s">
        <v>43</v>
      </c>
      <c r="C219">
        <v>503352606.24669999</v>
      </c>
      <c r="D219">
        <v>1438954.8496673033</v>
      </c>
      <c r="E219">
        <v>22246439</v>
      </c>
      <c r="F219">
        <v>0</v>
      </c>
      <c r="G219">
        <v>527038000.0963673</v>
      </c>
      <c r="AD219" t="s">
        <v>43</v>
      </c>
      <c r="AE219">
        <v>277278780.53040832</v>
      </c>
      <c r="AF219">
        <v>7887588.9493529983</v>
      </c>
      <c r="AG219">
        <v>15142593</v>
      </c>
      <c r="AH219">
        <v>0</v>
      </c>
      <c r="AI219">
        <v>300308962.4797613</v>
      </c>
      <c r="AK219" t="s">
        <v>43</v>
      </c>
      <c r="AL219">
        <v>226073825.71629184</v>
      </c>
      <c r="AM219">
        <v>-6448634.0996857006</v>
      </c>
      <c r="AN219">
        <v>7103846</v>
      </c>
      <c r="AO219">
        <v>0</v>
      </c>
      <c r="AP219">
        <v>226729037.61660615</v>
      </c>
    </row>
    <row r="220" spans="2:42" x14ac:dyDescent="0.35">
      <c r="B220" t="s">
        <v>6</v>
      </c>
      <c r="C220">
        <v>-151055084.19</v>
      </c>
      <c r="D220">
        <v>-4048159</v>
      </c>
      <c r="E220">
        <v>-4523060</v>
      </c>
      <c r="F220">
        <v>0</v>
      </c>
      <c r="G220">
        <v>-159626303.19</v>
      </c>
      <c r="AD220" t="s">
        <v>6</v>
      </c>
      <c r="AE220">
        <v>-92259275.414285704</v>
      </c>
      <c r="AF220">
        <v>-2334250</v>
      </c>
      <c r="AG220">
        <v>-3472691</v>
      </c>
      <c r="AH220">
        <v>0</v>
      </c>
      <c r="AI220">
        <v>-98066216.414285704</v>
      </c>
      <c r="AK220" t="s">
        <v>6</v>
      </c>
      <c r="AL220">
        <v>-58795808.775714293</v>
      </c>
      <c r="AM220">
        <v>-1713909</v>
      </c>
      <c r="AN220">
        <v>-1050369</v>
      </c>
      <c r="AO220">
        <v>0</v>
      </c>
      <c r="AP220">
        <v>-61560086.775714293</v>
      </c>
    </row>
    <row r="221" spans="2:42" x14ac:dyDescent="0.35">
      <c r="B221" t="s">
        <v>7</v>
      </c>
      <c r="C221">
        <v>352297522.05669999</v>
      </c>
      <c r="D221">
        <v>-2609204.1503326967</v>
      </c>
      <c r="E221">
        <v>17723379</v>
      </c>
      <c r="F221">
        <v>0</v>
      </c>
      <c r="G221">
        <v>367411696.9063673</v>
      </c>
      <c r="AD221" t="s">
        <v>7</v>
      </c>
      <c r="AE221">
        <v>185019505.1161226</v>
      </c>
      <c r="AF221">
        <v>5553338.9493529983</v>
      </c>
      <c r="AG221">
        <v>11669902</v>
      </c>
      <c r="AH221">
        <v>0</v>
      </c>
      <c r="AI221">
        <v>202242746.06547561</v>
      </c>
      <c r="AK221" t="s">
        <v>7</v>
      </c>
      <c r="AL221">
        <v>167278016.94057757</v>
      </c>
      <c r="AM221">
        <v>-8162543.0996857006</v>
      </c>
      <c r="AN221">
        <v>6053477</v>
      </c>
      <c r="AO221">
        <v>0</v>
      </c>
      <c r="AP221">
        <v>165168950.84089187</v>
      </c>
    </row>
    <row r="222" spans="2:42" x14ac:dyDescent="0.35">
      <c r="B222" t="s">
        <v>8</v>
      </c>
      <c r="C222">
        <v>-12100292.49604927</v>
      </c>
      <c r="D222">
        <v>906176.72119999956</v>
      </c>
      <c r="E222">
        <v>-3542275.7999999993</v>
      </c>
      <c r="F222">
        <v>0</v>
      </c>
      <c r="G222">
        <v>-14736391.574849268</v>
      </c>
      <c r="AD222" t="s">
        <v>8</v>
      </c>
      <c r="AE222">
        <v>-5280485.1686607571</v>
      </c>
      <c r="AF222">
        <v>-765386.13269999996</v>
      </c>
      <c r="AG222">
        <v>-2332180.3999999994</v>
      </c>
      <c r="AH222">
        <v>0</v>
      </c>
      <c r="AI222">
        <v>-8378051.7013607565</v>
      </c>
      <c r="AK222" t="s">
        <v>8</v>
      </c>
      <c r="AL222">
        <v>-6819807.3273885129</v>
      </c>
      <c r="AM222">
        <v>1671562.8538999995</v>
      </c>
      <c r="AN222">
        <v>-1210095.3999999999</v>
      </c>
      <c r="AO222">
        <v>0</v>
      </c>
      <c r="AP222">
        <v>-6358339.8734885138</v>
      </c>
    </row>
    <row r="223" spans="2:42" x14ac:dyDescent="0.35">
      <c r="B223" t="s">
        <v>150</v>
      </c>
      <c r="C223">
        <v>340197229.56065071</v>
      </c>
      <c r="D223">
        <v>-1703027.4291326972</v>
      </c>
      <c r="E223">
        <v>14181103.200000001</v>
      </c>
      <c r="F223">
        <v>0</v>
      </c>
      <c r="G223">
        <v>352675305.33151805</v>
      </c>
      <c r="AD223" t="s">
        <v>9</v>
      </c>
      <c r="AE223">
        <v>179739019.94746184</v>
      </c>
      <c r="AF223">
        <v>4787952.8166529983</v>
      </c>
      <c r="AG223">
        <v>9337721.6000000015</v>
      </c>
      <c r="AH223">
        <v>0</v>
      </c>
      <c r="AI223">
        <v>193864694.36411485</v>
      </c>
      <c r="AK223" t="s">
        <v>9</v>
      </c>
      <c r="AL223">
        <v>160458209.61318904</v>
      </c>
      <c r="AM223">
        <v>-6490980.2457857011</v>
      </c>
      <c r="AN223">
        <v>4843381.5999999996</v>
      </c>
      <c r="AO223">
        <v>0</v>
      </c>
      <c r="AP223">
        <v>158810610.96740332</v>
      </c>
    </row>
    <row r="224" spans="2:42" x14ac:dyDescent="0.35">
      <c r="C224">
        <v>0</v>
      </c>
      <c r="D224">
        <v>0</v>
      </c>
      <c r="E224">
        <v>0</v>
      </c>
      <c r="F224">
        <v>0</v>
      </c>
      <c r="G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L224">
        <v>0</v>
      </c>
      <c r="AM224">
        <v>0</v>
      </c>
      <c r="AN224">
        <v>0</v>
      </c>
      <c r="AO224">
        <v>0</v>
      </c>
      <c r="AP224">
        <v>0</v>
      </c>
    </row>
    <row r="227" spans="2:42" ht="18.5" x14ac:dyDescent="0.35">
      <c r="B227" s="267" t="s">
        <v>153</v>
      </c>
      <c r="C227" s="267"/>
      <c r="D227" s="267"/>
      <c r="E227" s="267"/>
      <c r="F227" s="267"/>
      <c r="G227" s="267"/>
      <c r="I227" s="267" t="s">
        <v>169</v>
      </c>
      <c r="J227" s="267"/>
      <c r="K227" s="267"/>
      <c r="L227" s="267"/>
      <c r="M227" s="267"/>
      <c r="N227" s="267"/>
      <c r="P227" s="267" t="s">
        <v>181</v>
      </c>
      <c r="Q227" s="267"/>
      <c r="R227" s="267"/>
      <c r="S227" s="267"/>
      <c r="T227" s="267"/>
      <c r="U227" s="267"/>
      <c r="W227" s="267" t="s">
        <v>184</v>
      </c>
      <c r="X227" s="267"/>
      <c r="Y227" s="267"/>
      <c r="Z227" s="267"/>
      <c r="AA227" s="267"/>
      <c r="AB227" s="267"/>
      <c r="AD227" s="267" t="s">
        <v>161</v>
      </c>
      <c r="AE227" s="267"/>
      <c r="AF227" s="267"/>
      <c r="AG227" s="267"/>
      <c r="AH227" s="267"/>
      <c r="AI227" s="267"/>
      <c r="AK227" s="267" t="s">
        <v>163</v>
      </c>
      <c r="AL227" s="267"/>
      <c r="AM227" s="267"/>
      <c r="AN227" s="267"/>
      <c r="AO227" s="267"/>
      <c r="AP227" s="267"/>
    </row>
    <row r="228" spans="2:42" ht="15.5" x14ac:dyDescent="0.35">
      <c r="B228" s="24"/>
      <c r="C228" s="24" t="s">
        <v>10</v>
      </c>
      <c r="D228" s="24" t="s">
        <v>69</v>
      </c>
      <c r="E228" s="24" t="s">
        <v>70</v>
      </c>
      <c r="F228" s="24" t="s">
        <v>44</v>
      </c>
      <c r="G228" s="9" t="s">
        <v>45</v>
      </c>
      <c r="I228" s="24"/>
      <c r="J228" s="24" t="s">
        <v>10</v>
      </c>
      <c r="K228" s="24" t="s">
        <v>69</v>
      </c>
      <c r="L228" s="24" t="s">
        <v>70</v>
      </c>
      <c r="M228" s="24" t="s">
        <v>44</v>
      </c>
      <c r="N228" s="9" t="s">
        <v>45</v>
      </c>
      <c r="P228" s="24"/>
      <c r="Q228" s="24" t="s">
        <v>10</v>
      </c>
      <c r="R228" s="24" t="s">
        <v>69</v>
      </c>
      <c r="S228" s="24" t="s">
        <v>70</v>
      </c>
      <c r="T228" s="24" t="s">
        <v>44</v>
      </c>
      <c r="U228" s="9" t="s">
        <v>45</v>
      </c>
      <c r="W228" s="24"/>
      <c r="X228" s="24" t="s">
        <v>10</v>
      </c>
      <c r="Y228" s="24" t="s">
        <v>69</v>
      </c>
      <c r="Z228" s="24" t="s">
        <v>70</v>
      </c>
      <c r="AA228" s="24" t="s">
        <v>44</v>
      </c>
      <c r="AB228" s="9" t="s">
        <v>45</v>
      </c>
      <c r="AD228" s="24"/>
      <c r="AE228" s="24" t="s">
        <v>10</v>
      </c>
      <c r="AF228" s="24" t="s">
        <v>69</v>
      </c>
      <c r="AG228" s="24" t="s">
        <v>70</v>
      </c>
      <c r="AH228" s="24" t="s">
        <v>44</v>
      </c>
      <c r="AI228" s="9" t="s">
        <v>45</v>
      </c>
      <c r="AK228" s="24"/>
      <c r="AL228" s="24" t="s">
        <v>10</v>
      </c>
      <c r="AM228" s="24" t="s">
        <v>69</v>
      </c>
      <c r="AN228" s="24" t="s">
        <v>70</v>
      </c>
      <c r="AO228" s="24" t="s">
        <v>44</v>
      </c>
      <c r="AP228" s="9" t="s">
        <v>45</v>
      </c>
    </row>
    <row r="229" spans="2:42" x14ac:dyDescent="0.35">
      <c r="B229" t="s">
        <v>88</v>
      </c>
      <c r="C229" s="2">
        <v>486812534.49000001</v>
      </c>
      <c r="D229" s="2">
        <v>0</v>
      </c>
      <c r="E229" s="2">
        <v>0</v>
      </c>
      <c r="F229" s="2">
        <v>0</v>
      </c>
      <c r="G229" s="2">
        <v>486812534.49000001</v>
      </c>
      <c r="I229" t="s">
        <v>88</v>
      </c>
      <c r="J229" s="2">
        <v>76147898</v>
      </c>
      <c r="K229" s="2">
        <v>0</v>
      </c>
      <c r="L229" s="2">
        <v>0</v>
      </c>
      <c r="M229" s="2">
        <v>0</v>
      </c>
      <c r="N229" s="2">
        <v>76147898</v>
      </c>
      <c r="P229" t="s">
        <v>88</v>
      </c>
      <c r="Q229" s="2">
        <v>108019709.90000001</v>
      </c>
      <c r="R229" s="2">
        <v>0</v>
      </c>
      <c r="S229" s="2">
        <v>0</v>
      </c>
      <c r="T229" s="2">
        <v>0</v>
      </c>
      <c r="U229" s="2">
        <v>108019709.90000001</v>
      </c>
      <c r="W229" t="s">
        <v>88</v>
      </c>
      <c r="X229" s="2">
        <v>184167607.90000001</v>
      </c>
      <c r="Y229" s="2">
        <v>0</v>
      </c>
      <c r="Z229" s="2">
        <v>0</v>
      </c>
      <c r="AA229" s="2">
        <v>0</v>
      </c>
      <c r="AB229" s="2">
        <v>184167607.90000001</v>
      </c>
      <c r="AD229" t="s">
        <v>88</v>
      </c>
      <c r="AE229" s="2">
        <v>138481450.83000001</v>
      </c>
      <c r="AF229" s="2">
        <v>0</v>
      </c>
      <c r="AG229" s="2">
        <v>0</v>
      </c>
      <c r="AH229" s="2">
        <v>0</v>
      </c>
      <c r="AI229" s="2">
        <v>138481450.83000001</v>
      </c>
      <c r="AJ229" s="3">
        <v>322649058.73000002</v>
      </c>
      <c r="AK229" t="s">
        <v>88</v>
      </c>
      <c r="AL229" s="2">
        <v>164163475.75999996</v>
      </c>
      <c r="AM229" s="2">
        <v>0</v>
      </c>
      <c r="AN229" s="2">
        <v>0</v>
      </c>
      <c r="AO229" s="2">
        <v>0</v>
      </c>
      <c r="AP229" s="2">
        <v>164163475.75999996</v>
      </c>
    </row>
    <row r="230" spans="2:42" x14ac:dyDescent="0.35">
      <c r="B230" t="s">
        <v>19</v>
      </c>
      <c r="C230" s="2">
        <v>156799431.12996</v>
      </c>
      <c r="D230" s="2">
        <v>0</v>
      </c>
      <c r="E230" s="2">
        <v>0</v>
      </c>
      <c r="F230" s="2">
        <v>0</v>
      </c>
      <c r="G230" s="2">
        <v>156799431.12996</v>
      </c>
      <c r="I230" t="s">
        <v>19</v>
      </c>
      <c r="J230" s="2">
        <v>35028403.335999995</v>
      </c>
      <c r="K230" s="2">
        <v>0</v>
      </c>
      <c r="L230" s="2">
        <v>0</v>
      </c>
      <c r="M230" s="2">
        <v>0</v>
      </c>
      <c r="N230" s="2">
        <v>35028403.335999995</v>
      </c>
      <c r="P230" t="s">
        <v>19</v>
      </c>
      <c r="Q230" s="2">
        <v>36999143.209720016</v>
      </c>
      <c r="R230" s="2">
        <v>0</v>
      </c>
      <c r="S230" s="2">
        <v>0</v>
      </c>
      <c r="T230" s="2">
        <v>0</v>
      </c>
      <c r="U230" s="2">
        <v>36999143.209720016</v>
      </c>
      <c r="W230" t="s">
        <v>19</v>
      </c>
      <c r="X230" s="2">
        <v>72027546.545720011</v>
      </c>
      <c r="Y230" s="2">
        <v>0</v>
      </c>
      <c r="Z230" s="2">
        <v>0</v>
      </c>
      <c r="AA230" s="2">
        <v>0</v>
      </c>
      <c r="AB230" s="2">
        <v>72027546.545720011</v>
      </c>
      <c r="AD230" t="s">
        <v>19</v>
      </c>
      <c r="AE230" s="2">
        <v>37424504.449799985</v>
      </c>
      <c r="AF230" s="2">
        <v>0</v>
      </c>
      <c r="AG230" s="2">
        <v>0</v>
      </c>
      <c r="AH230" s="2">
        <v>0</v>
      </c>
      <c r="AI230" s="2">
        <v>37424504.449799985</v>
      </c>
      <c r="AJ230" s="3">
        <v>109452050.99552</v>
      </c>
      <c r="AK230" t="s">
        <v>19</v>
      </c>
      <c r="AL230" s="2">
        <v>47347380.134440005</v>
      </c>
      <c r="AM230" s="2">
        <v>0</v>
      </c>
      <c r="AN230" s="2">
        <v>0</v>
      </c>
      <c r="AO230" s="2">
        <v>0</v>
      </c>
      <c r="AP230" s="2">
        <v>47347380.134440005</v>
      </c>
    </row>
    <row r="231" spans="2:42" x14ac:dyDescent="0.35">
      <c r="B231" t="s">
        <v>89</v>
      </c>
      <c r="C231" s="2">
        <v>-12369870.460000016</v>
      </c>
      <c r="D231" s="2">
        <v>0</v>
      </c>
      <c r="E231" s="2">
        <v>0</v>
      </c>
      <c r="F231" s="2">
        <v>0</v>
      </c>
      <c r="G231" s="2">
        <v>-12369870.460000016</v>
      </c>
      <c r="I231" t="s">
        <v>89</v>
      </c>
      <c r="J231" s="2">
        <v>760615</v>
      </c>
      <c r="K231" s="2">
        <v>0</v>
      </c>
      <c r="L231" s="2">
        <v>0</v>
      </c>
      <c r="M231" s="2">
        <v>0</v>
      </c>
      <c r="N231" s="2">
        <v>760615</v>
      </c>
      <c r="P231" t="s">
        <v>89</v>
      </c>
      <c r="Q231" s="2">
        <v>-467142.07000015676</v>
      </c>
      <c r="R231" s="2">
        <v>0</v>
      </c>
      <c r="S231" s="2">
        <v>0</v>
      </c>
      <c r="T231" s="2">
        <v>0</v>
      </c>
      <c r="U231" s="2">
        <v>-467142.07000015676</v>
      </c>
      <c r="W231" t="s">
        <v>89</v>
      </c>
      <c r="X231" s="2">
        <v>293472.92999984324</v>
      </c>
      <c r="Y231" s="2">
        <v>0</v>
      </c>
      <c r="Z231" s="2">
        <v>0</v>
      </c>
      <c r="AA231" s="2">
        <v>0</v>
      </c>
      <c r="AB231" s="2">
        <v>293472.92999984324</v>
      </c>
      <c r="AD231" t="s">
        <v>89</v>
      </c>
      <c r="AE231" s="2">
        <v>-5550845.6699998006</v>
      </c>
      <c r="AF231" s="2">
        <v>0</v>
      </c>
      <c r="AG231" s="2">
        <v>0</v>
      </c>
      <c r="AH231" s="2">
        <v>0</v>
      </c>
      <c r="AI231" s="2">
        <v>-5550845.6699998006</v>
      </c>
      <c r="AJ231" s="3">
        <v>-5257372.7399999574</v>
      </c>
      <c r="AK231" t="s">
        <v>89</v>
      </c>
      <c r="AL231" s="2">
        <v>-7112497.7200000584</v>
      </c>
      <c r="AM231" s="2">
        <v>0</v>
      </c>
      <c r="AN231" s="2">
        <v>0</v>
      </c>
      <c r="AO231" s="2">
        <v>0</v>
      </c>
      <c r="AP231" s="2">
        <v>-7112497.7200000584</v>
      </c>
    </row>
    <row r="232" spans="2:42" x14ac:dyDescent="0.35">
      <c r="B232" t="s">
        <v>90</v>
      </c>
      <c r="C232" s="2">
        <v>-32621420.729999997</v>
      </c>
      <c r="D232" s="2">
        <v>0</v>
      </c>
      <c r="E232" s="2">
        <v>0</v>
      </c>
      <c r="F232" s="2">
        <v>0</v>
      </c>
      <c r="G232" s="2">
        <v>-32621420.729999997</v>
      </c>
      <c r="I232" t="s">
        <v>90</v>
      </c>
      <c r="J232" s="2">
        <v>-530845</v>
      </c>
      <c r="K232" s="2">
        <v>0</v>
      </c>
      <c r="L232" s="2">
        <v>0</v>
      </c>
      <c r="M232" s="2">
        <v>0</v>
      </c>
      <c r="N232" s="2">
        <v>-530845</v>
      </c>
      <c r="P232" t="s">
        <v>90</v>
      </c>
      <c r="Q232" s="2">
        <v>-4339351.8600000003</v>
      </c>
      <c r="R232" s="2">
        <v>0</v>
      </c>
      <c r="S232" s="2">
        <v>0</v>
      </c>
      <c r="T232" s="2">
        <v>0</v>
      </c>
      <c r="U232" s="2">
        <v>-4339351.8600000003</v>
      </c>
      <c r="W232" t="s">
        <v>90</v>
      </c>
      <c r="X232" s="2">
        <v>-4870196.8600000003</v>
      </c>
      <c r="Y232" s="2">
        <v>0</v>
      </c>
      <c r="Z232" s="2">
        <v>0</v>
      </c>
      <c r="AA232" s="2">
        <v>0</v>
      </c>
      <c r="AB232" s="2">
        <v>-4870196.8600000003</v>
      </c>
      <c r="AD232" t="s">
        <v>90</v>
      </c>
      <c r="AE232" s="2">
        <v>-6556626.8399999989</v>
      </c>
      <c r="AF232" s="2">
        <v>0</v>
      </c>
      <c r="AG232" s="2">
        <v>0</v>
      </c>
      <c r="AH232" s="2">
        <v>0</v>
      </c>
      <c r="AI232" s="2">
        <v>-6556626.8399999989</v>
      </c>
      <c r="AJ232" s="3">
        <v>-11426823.699999999</v>
      </c>
      <c r="AK232" t="s">
        <v>90</v>
      </c>
      <c r="AL232" s="2">
        <v>-21194597.029999997</v>
      </c>
      <c r="AM232" s="2">
        <v>0</v>
      </c>
      <c r="AN232" s="2">
        <v>0</v>
      </c>
      <c r="AO232" s="2">
        <v>0</v>
      </c>
      <c r="AP232" s="2">
        <v>-21194597.029999997</v>
      </c>
    </row>
    <row r="233" spans="2:42" x14ac:dyDescent="0.35">
      <c r="B233" s="19" t="s">
        <v>18</v>
      </c>
      <c r="C233" s="20">
        <v>598620674.42996001</v>
      </c>
      <c r="D233" s="20">
        <v>0</v>
      </c>
      <c r="E233" s="20">
        <v>0</v>
      </c>
      <c r="F233" s="20">
        <v>0</v>
      </c>
      <c r="G233" s="20">
        <v>598620674.42996001</v>
      </c>
      <c r="I233" s="19" t="s">
        <v>18</v>
      </c>
      <c r="J233" s="20">
        <v>111406071.336</v>
      </c>
      <c r="K233" s="20">
        <v>0</v>
      </c>
      <c r="L233" s="20">
        <v>0</v>
      </c>
      <c r="M233" s="20">
        <v>0</v>
      </c>
      <c r="N233" s="20">
        <v>111406071.336</v>
      </c>
      <c r="P233" s="19" t="s">
        <v>18</v>
      </c>
      <c r="Q233" s="20">
        <v>140212359.17971987</v>
      </c>
      <c r="R233" s="20">
        <v>0</v>
      </c>
      <c r="S233" s="20">
        <v>0</v>
      </c>
      <c r="T233" s="20">
        <v>0</v>
      </c>
      <c r="U233" s="20">
        <v>140212359.17971987</v>
      </c>
      <c r="W233" s="19" t="s">
        <v>18</v>
      </c>
      <c r="X233" s="20">
        <v>251618430.51571983</v>
      </c>
      <c r="Y233" s="20">
        <v>0</v>
      </c>
      <c r="Z233" s="20">
        <v>0</v>
      </c>
      <c r="AA233" s="20">
        <v>0</v>
      </c>
      <c r="AB233" s="20">
        <v>251618430.51571983</v>
      </c>
      <c r="AD233" s="19" t="s">
        <v>18</v>
      </c>
      <c r="AE233" s="20">
        <v>163798482.76980019</v>
      </c>
      <c r="AF233" s="20">
        <v>0</v>
      </c>
      <c r="AG233" s="20">
        <v>0</v>
      </c>
      <c r="AH233" s="20">
        <v>0</v>
      </c>
      <c r="AI233" s="20">
        <v>163798482.76980019</v>
      </c>
      <c r="AJ233" s="3">
        <v>415416913.28552002</v>
      </c>
      <c r="AK233" s="19" t="s">
        <v>18</v>
      </c>
      <c r="AL233" s="20">
        <v>183203761.14443991</v>
      </c>
      <c r="AM233" s="20">
        <v>0</v>
      </c>
      <c r="AN233" s="20">
        <v>0</v>
      </c>
      <c r="AO233" s="20">
        <v>0</v>
      </c>
      <c r="AP233" s="20">
        <v>183203761.14443991</v>
      </c>
    </row>
    <row r="234" spans="2:42" x14ac:dyDescent="0.35">
      <c r="AJ234" s="3">
        <v>0</v>
      </c>
    </row>
    <row r="235" spans="2:42" x14ac:dyDescent="0.35">
      <c r="AJ235" s="3">
        <v>0</v>
      </c>
    </row>
    <row r="236" spans="2:42" x14ac:dyDescent="0.35">
      <c r="B236" t="s">
        <v>12</v>
      </c>
      <c r="C236" s="2">
        <v>465594918.2100001</v>
      </c>
      <c r="D236" s="2">
        <v>0</v>
      </c>
      <c r="E236" s="2">
        <v>0</v>
      </c>
      <c r="F236" s="2">
        <v>0</v>
      </c>
      <c r="G236" s="2">
        <v>465594918.2100001</v>
      </c>
      <c r="I236" t="s">
        <v>12</v>
      </c>
      <c r="J236" s="2">
        <v>112421279</v>
      </c>
      <c r="K236" s="2">
        <v>0</v>
      </c>
      <c r="L236" s="2">
        <v>0</v>
      </c>
      <c r="M236" s="2">
        <v>0</v>
      </c>
      <c r="N236" s="2">
        <v>112421279</v>
      </c>
      <c r="P236" t="s">
        <v>12</v>
      </c>
      <c r="Q236" s="2">
        <v>104247518.93999991</v>
      </c>
      <c r="R236" s="2">
        <v>0</v>
      </c>
      <c r="S236" s="2">
        <v>0</v>
      </c>
      <c r="T236" s="2">
        <v>0</v>
      </c>
      <c r="U236" s="2">
        <v>104247518.93999991</v>
      </c>
      <c r="W236" t="s">
        <v>12</v>
      </c>
      <c r="X236" s="2">
        <v>216668797.93999991</v>
      </c>
      <c r="Y236" s="2">
        <v>0</v>
      </c>
      <c r="Z236" s="2">
        <v>0</v>
      </c>
      <c r="AA236" s="2">
        <v>0</v>
      </c>
      <c r="AB236" s="2">
        <v>216668797.93999991</v>
      </c>
      <c r="AD236" t="s">
        <v>12</v>
      </c>
      <c r="AE236" s="2">
        <v>119706150.65000007</v>
      </c>
      <c r="AF236" s="2">
        <v>0</v>
      </c>
      <c r="AG236" s="2">
        <v>0</v>
      </c>
      <c r="AH236" s="2">
        <v>0</v>
      </c>
      <c r="AI236" s="2">
        <v>119706150.65000007</v>
      </c>
      <c r="AJ236" s="3">
        <v>336374948.58999997</v>
      </c>
      <c r="AK236" t="s">
        <v>12</v>
      </c>
      <c r="AL236" s="2">
        <v>129219969.62000015</v>
      </c>
      <c r="AM236" s="2">
        <v>0</v>
      </c>
      <c r="AN236" s="2">
        <v>0</v>
      </c>
      <c r="AO236" s="2">
        <v>0</v>
      </c>
      <c r="AP236" s="2">
        <v>129219969.62000015</v>
      </c>
    </row>
    <row r="237" spans="2:42" x14ac:dyDescent="0.35">
      <c r="B237" t="s">
        <v>3</v>
      </c>
      <c r="C237" s="2">
        <v>-161070608.56999996</v>
      </c>
      <c r="D237" s="2">
        <v>0</v>
      </c>
      <c r="E237" s="2">
        <v>0</v>
      </c>
      <c r="F237" s="2">
        <v>-2349.35</v>
      </c>
      <c r="G237" s="2">
        <v>-161072957.91999996</v>
      </c>
      <c r="I237" t="s">
        <v>3</v>
      </c>
      <c r="J237" s="2">
        <v>-31421485</v>
      </c>
      <c r="K237" s="2">
        <v>0</v>
      </c>
      <c r="L237" s="2">
        <v>0</v>
      </c>
      <c r="M237" s="2">
        <v>0</v>
      </c>
      <c r="N237" s="2">
        <v>-31421485</v>
      </c>
      <c r="P237" t="s">
        <v>3</v>
      </c>
      <c r="Q237" s="2">
        <v>-38525486.709999993</v>
      </c>
      <c r="R237" s="2">
        <v>0</v>
      </c>
      <c r="S237" s="2">
        <v>0</v>
      </c>
      <c r="T237" s="2">
        <v>0</v>
      </c>
      <c r="U237" s="2">
        <v>-38525486.709999993</v>
      </c>
      <c r="W237" t="s">
        <v>3</v>
      </c>
      <c r="X237" s="2">
        <v>-69946971.709999993</v>
      </c>
      <c r="Y237" s="2">
        <v>0</v>
      </c>
      <c r="Z237" s="2">
        <v>0</v>
      </c>
      <c r="AA237" s="2">
        <v>0</v>
      </c>
      <c r="AB237" s="2">
        <v>-69946971.709999993</v>
      </c>
      <c r="AD237" t="s">
        <v>3</v>
      </c>
      <c r="AE237" s="2">
        <v>-43288812.720000014</v>
      </c>
      <c r="AF237" s="2">
        <v>0</v>
      </c>
      <c r="AG237" s="2">
        <v>0</v>
      </c>
      <c r="AH237" s="2">
        <v>0</v>
      </c>
      <c r="AI237" s="2">
        <v>-43288812.720000014</v>
      </c>
      <c r="AJ237" s="3">
        <v>-113235784.43000001</v>
      </c>
      <c r="AK237" t="s">
        <v>3</v>
      </c>
      <c r="AL237" s="2">
        <v>-47834824.139999956</v>
      </c>
      <c r="AM237" s="2">
        <v>0</v>
      </c>
      <c r="AN237" s="2">
        <v>0</v>
      </c>
      <c r="AO237" s="2">
        <v>-2349.35</v>
      </c>
      <c r="AP237" s="2">
        <v>-47837173.489999957</v>
      </c>
    </row>
    <row r="238" spans="2:42" x14ac:dyDescent="0.35">
      <c r="B238" t="s">
        <v>91</v>
      </c>
      <c r="C238" s="2">
        <v>92718443.899999961</v>
      </c>
      <c r="D238" s="2">
        <v>0</v>
      </c>
      <c r="E238" s="2">
        <v>0</v>
      </c>
      <c r="F238" s="2">
        <v>570392.18999999994</v>
      </c>
      <c r="G238" s="2">
        <v>93288836.089999959</v>
      </c>
      <c r="I238" t="s">
        <v>91</v>
      </c>
      <c r="J238" s="2">
        <v>21677644.719999999</v>
      </c>
      <c r="K238" s="2">
        <v>0</v>
      </c>
      <c r="L238" s="2">
        <v>0</v>
      </c>
      <c r="M238" s="2">
        <v>0</v>
      </c>
      <c r="N238" s="2">
        <v>21677644.719999999</v>
      </c>
      <c r="P238" t="s">
        <v>91</v>
      </c>
      <c r="Q238" s="2">
        <v>21457360.850000001</v>
      </c>
      <c r="R238" s="2">
        <v>0</v>
      </c>
      <c r="S238" s="2">
        <v>0</v>
      </c>
      <c r="T238" s="2">
        <v>0</v>
      </c>
      <c r="U238" s="2">
        <v>21457360.850000001</v>
      </c>
      <c r="W238" t="s">
        <v>91</v>
      </c>
      <c r="X238" s="2">
        <v>43135005.57</v>
      </c>
      <c r="Y238" s="2">
        <v>0</v>
      </c>
      <c r="Z238" s="2">
        <v>0</v>
      </c>
      <c r="AA238" s="2">
        <v>0</v>
      </c>
      <c r="AB238" s="2">
        <v>43135005.57</v>
      </c>
      <c r="AD238" t="s">
        <v>91</v>
      </c>
      <c r="AE238" s="2">
        <v>24036605.720000006</v>
      </c>
      <c r="AF238" s="2">
        <v>0</v>
      </c>
      <c r="AG238" s="2">
        <v>0</v>
      </c>
      <c r="AH238" s="2">
        <v>0</v>
      </c>
      <c r="AI238" s="2">
        <v>24036605.720000006</v>
      </c>
      <c r="AJ238" s="3">
        <v>67171611.290000007</v>
      </c>
      <c r="AK238" t="s">
        <v>91</v>
      </c>
      <c r="AL238" s="2">
        <v>25546832.609999947</v>
      </c>
      <c r="AM238" s="2">
        <v>0</v>
      </c>
      <c r="AN238" s="2">
        <v>0</v>
      </c>
      <c r="AO238" s="2">
        <v>570392.18999999994</v>
      </c>
      <c r="AP238" s="2">
        <v>26117224.799999949</v>
      </c>
    </row>
    <row r="239" spans="2:42" x14ac:dyDescent="0.35">
      <c r="B239" t="s">
        <v>13</v>
      </c>
      <c r="C239" s="2">
        <v>-5853421.0800000001</v>
      </c>
      <c r="D239" s="2">
        <v>0</v>
      </c>
      <c r="E239" s="2">
        <v>0</v>
      </c>
      <c r="F239" s="2">
        <v>0</v>
      </c>
      <c r="G239" s="2">
        <v>-5853421.0800000001</v>
      </c>
      <c r="I239" t="s">
        <v>13</v>
      </c>
      <c r="J239" s="2">
        <v>-1949998</v>
      </c>
      <c r="K239" s="2">
        <v>0</v>
      </c>
      <c r="L239" s="2">
        <v>0</v>
      </c>
      <c r="M239" s="2">
        <v>0</v>
      </c>
      <c r="N239" s="2">
        <v>-1949998</v>
      </c>
      <c r="P239" t="s">
        <v>13</v>
      </c>
      <c r="Q239" s="2">
        <v>-171552.37000000104</v>
      </c>
      <c r="R239" s="2">
        <v>0</v>
      </c>
      <c r="S239" s="2">
        <v>0</v>
      </c>
      <c r="T239" s="2">
        <v>0</v>
      </c>
      <c r="U239" s="2">
        <v>-171552.37000000104</v>
      </c>
      <c r="W239" t="s">
        <v>13</v>
      </c>
      <c r="X239" s="2">
        <v>-2121550.370000001</v>
      </c>
      <c r="Y239" s="2">
        <v>0</v>
      </c>
      <c r="Z239" s="2">
        <v>0</v>
      </c>
      <c r="AA239" s="2">
        <v>0</v>
      </c>
      <c r="AB239" s="2">
        <v>-2121550.370000001</v>
      </c>
      <c r="AD239" t="s">
        <v>13</v>
      </c>
      <c r="AE239" s="2">
        <v>-1596402.8499999987</v>
      </c>
      <c r="AF239" s="2">
        <v>0</v>
      </c>
      <c r="AG239" s="2">
        <v>0</v>
      </c>
      <c r="AH239" s="2">
        <v>0</v>
      </c>
      <c r="AI239" s="2">
        <v>-1596402.8499999987</v>
      </c>
      <c r="AJ239" s="3">
        <v>-3717953.2199999997</v>
      </c>
      <c r="AK239" t="s">
        <v>13</v>
      </c>
      <c r="AL239" s="2">
        <v>-2135467.8600000003</v>
      </c>
      <c r="AM239" s="2">
        <v>0</v>
      </c>
      <c r="AN239" s="2">
        <v>0</v>
      </c>
      <c r="AO239" s="2">
        <v>0</v>
      </c>
      <c r="AP239" s="2">
        <v>-2135467.8600000003</v>
      </c>
    </row>
    <row r="240" spans="2:42" x14ac:dyDescent="0.35">
      <c r="B240" s="19" t="s">
        <v>14</v>
      </c>
      <c r="C240" s="20">
        <v>391389332.4600001</v>
      </c>
      <c r="D240" s="20">
        <v>0</v>
      </c>
      <c r="E240" s="20">
        <v>0</v>
      </c>
      <c r="F240" s="20">
        <v>568042.84</v>
      </c>
      <c r="G240" s="20">
        <v>391957375.30000013</v>
      </c>
      <c r="I240" s="19" t="s">
        <v>14</v>
      </c>
      <c r="J240" s="20">
        <v>100727440.72</v>
      </c>
      <c r="K240" s="20">
        <v>0</v>
      </c>
      <c r="L240" s="20">
        <v>0</v>
      </c>
      <c r="M240" s="20">
        <v>0</v>
      </c>
      <c r="N240" s="20">
        <v>100727440.72</v>
      </c>
      <c r="P240" s="19" t="s">
        <v>14</v>
      </c>
      <c r="Q240" s="20">
        <v>87007840.709999919</v>
      </c>
      <c r="R240" s="20">
        <v>0</v>
      </c>
      <c r="S240" s="20">
        <v>0</v>
      </c>
      <c r="T240" s="20">
        <v>0</v>
      </c>
      <c r="U240" s="20">
        <v>87007840.709999919</v>
      </c>
      <c r="W240" s="19" t="s">
        <v>14</v>
      </c>
      <c r="X240" s="20">
        <v>187735281.42999989</v>
      </c>
      <c r="Y240" s="20">
        <v>0</v>
      </c>
      <c r="Z240" s="20">
        <v>0</v>
      </c>
      <c r="AA240" s="20">
        <v>0</v>
      </c>
      <c r="AB240" s="20">
        <v>187735281.42999989</v>
      </c>
      <c r="AD240" s="19" t="s">
        <v>14</v>
      </c>
      <c r="AE240" s="20">
        <v>98857540.800000072</v>
      </c>
      <c r="AF240" s="20">
        <v>0</v>
      </c>
      <c r="AG240" s="20">
        <v>0</v>
      </c>
      <c r="AH240" s="20">
        <v>0</v>
      </c>
      <c r="AI240" s="20">
        <v>98857540.800000072</v>
      </c>
      <c r="AJ240" s="3">
        <v>286592822.22999996</v>
      </c>
      <c r="AK240" s="19" t="s">
        <v>14</v>
      </c>
      <c r="AL240" s="20">
        <v>104796510.23000015</v>
      </c>
      <c r="AM240" s="20">
        <v>0</v>
      </c>
      <c r="AN240" s="20">
        <v>0</v>
      </c>
      <c r="AO240" s="20">
        <v>568042.84</v>
      </c>
      <c r="AP240" s="20">
        <v>105364553.07000016</v>
      </c>
    </row>
    <row r="241" spans="2:42" x14ac:dyDescent="0.35">
      <c r="AJ241" s="3">
        <v>0</v>
      </c>
    </row>
    <row r="242" spans="2:42" x14ac:dyDescent="0.35">
      <c r="AJ242" s="3">
        <v>0</v>
      </c>
    </row>
    <row r="243" spans="2:42" x14ac:dyDescent="0.35">
      <c r="B243" t="s">
        <v>15</v>
      </c>
      <c r="C243" s="2">
        <v>132518025.45</v>
      </c>
      <c r="D243" s="2">
        <v>0</v>
      </c>
      <c r="E243" s="2">
        <v>0</v>
      </c>
      <c r="F243" s="2">
        <v>7192.76</v>
      </c>
      <c r="G243" s="2">
        <v>132525218.21000001</v>
      </c>
      <c r="I243" t="s">
        <v>15</v>
      </c>
      <c r="J243" s="2">
        <v>22042511</v>
      </c>
      <c r="K243" s="2">
        <v>0</v>
      </c>
      <c r="L243" s="2">
        <v>0</v>
      </c>
      <c r="M243" s="2">
        <v>0</v>
      </c>
      <c r="N243" s="2">
        <v>22042511</v>
      </c>
      <c r="P243" t="s">
        <v>15</v>
      </c>
      <c r="Q243" s="2">
        <v>32980674.950000003</v>
      </c>
      <c r="R243" s="2">
        <v>0</v>
      </c>
      <c r="S243" s="2">
        <v>0</v>
      </c>
      <c r="T243" s="2">
        <v>0</v>
      </c>
      <c r="U243" s="2">
        <v>32980674.950000003</v>
      </c>
      <c r="W243" t="s">
        <v>15</v>
      </c>
      <c r="X243" s="2">
        <v>55023185.950000003</v>
      </c>
      <c r="Y243" s="2">
        <v>0</v>
      </c>
      <c r="Z243" s="2">
        <v>0</v>
      </c>
      <c r="AA243" s="2">
        <v>0</v>
      </c>
      <c r="AB243" s="2">
        <v>55023185.950000003</v>
      </c>
      <c r="AD243" t="s">
        <v>15</v>
      </c>
      <c r="AE243" s="2">
        <v>40762183.720000014</v>
      </c>
      <c r="AF243" s="2">
        <v>0</v>
      </c>
      <c r="AG243" s="2">
        <v>0</v>
      </c>
      <c r="AH243" s="2">
        <v>0</v>
      </c>
      <c r="AI243" s="2">
        <v>40762183.720000014</v>
      </c>
      <c r="AJ243" s="3">
        <v>95785369.670000017</v>
      </c>
      <c r="AK243" t="s">
        <v>15</v>
      </c>
      <c r="AL243" s="2">
        <v>36732655.779999986</v>
      </c>
      <c r="AM243" s="2">
        <v>0</v>
      </c>
      <c r="AN243" s="2">
        <v>0</v>
      </c>
      <c r="AO243" s="2">
        <v>7192.76</v>
      </c>
      <c r="AP243" s="2">
        <v>36739848.539999984</v>
      </c>
    </row>
    <row r="244" spans="2:42" x14ac:dyDescent="0.35">
      <c r="B244" t="s">
        <v>16</v>
      </c>
      <c r="C244" s="2">
        <v>-56649270.799999997</v>
      </c>
      <c r="D244" s="2">
        <v>0</v>
      </c>
      <c r="E244" s="2">
        <v>0</v>
      </c>
      <c r="F244" s="2">
        <v>0</v>
      </c>
      <c r="G244" s="2">
        <v>-56649270.799999997</v>
      </c>
      <c r="I244" t="s">
        <v>16</v>
      </c>
      <c r="J244" s="2">
        <v>-8772481</v>
      </c>
      <c r="K244" s="2">
        <v>0</v>
      </c>
      <c r="L244" s="2">
        <v>0</v>
      </c>
      <c r="M244" s="2">
        <v>0</v>
      </c>
      <c r="N244" s="2">
        <v>-8772481</v>
      </c>
      <c r="P244" t="s">
        <v>16</v>
      </c>
      <c r="Q244" s="2">
        <v>-10707675.710000001</v>
      </c>
      <c r="R244" s="2">
        <v>0</v>
      </c>
      <c r="S244" s="2">
        <v>0</v>
      </c>
      <c r="T244" s="2">
        <v>0</v>
      </c>
      <c r="U244" s="2">
        <v>-10707675.710000001</v>
      </c>
      <c r="W244" t="s">
        <v>16</v>
      </c>
      <c r="X244" s="2">
        <v>-19480156.710000001</v>
      </c>
      <c r="Y244" s="2">
        <v>0</v>
      </c>
      <c r="Z244" s="2">
        <v>0</v>
      </c>
      <c r="AA244" s="2">
        <v>0</v>
      </c>
      <c r="AB244" s="2">
        <v>-19480156.710000001</v>
      </c>
      <c r="AD244" t="s">
        <v>16</v>
      </c>
      <c r="AE244" s="2">
        <v>-21415722.919999987</v>
      </c>
      <c r="AF244" s="2">
        <v>0</v>
      </c>
      <c r="AG244" s="2">
        <v>0</v>
      </c>
      <c r="AH244" s="2">
        <v>0</v>
      </c>
      <c r="AI244" s="2">
        <v>-21415722.919999987</v>
      </c>
      <c r="AJ244" s="3">
        <v>-40895879.629999988</v>
      </c>
      <c r="AK244" t="s">
        <v>16</v>
      </c>
      <c r="AL244" s="2">
        <v>-15753391.170000009</v>
      </c>
      <c r="AM244" s="2">
        <v>0</v>
      </c>
      <c r="AN244" s="2">
        <v>0</v>
      </c>
      <c r="AO244" s="2">
        <v>0</v>
      </c>
      <c r="AP244" s="2">
        <v>-15753391.170000009</v>
      </c>
    </row>
    <row r="245" spans="2:42" x14ac:dyDescent="0.35">
      <c r="B245" s="19" t="s">
        <v>17</v>
      </c>
      <c r="C245" s="20">
        <v>75868754.650000006</v>
      </c>
      <c r="D245" s="20">
        <v>0</v>
      </c>
      <c r="E245" s="20">
        <v>0</v>
      </c>
      <c r="F245" s="20">
        <v>7192.76</v>
      </c>
      <c r="G245" s="20">
        <v>75875947.410000011</v>
      </c>
      <c r="I245" s="19" t="s">
        <v>17</v>
      </c>
      <c r="J245" s="20">
        <v>13270030</v>
      </c>
      <c r="K245" s="20">
        <v>0</v>
      </c>
      <c r="L245" s="20">
        <v>0</v>
      </c>
      <c r="M245" s="20">
        <v>0</v>
      </c>
      <c r="N245" s="20">
        <v>13270030</v>
      </c>
      <c r="P245" s="19" t="s">
        <v>17</v>
      </c>
      <c r="Q245" s="20">
        <v>22272999.240000002</v>
      </c>
      <c r="R245" s="20">
        <v>0</v>
      </c>
      <c r="S245" s="20">
        <v>0</v>
      </c>
      <c r="T245" s="20">
        <v>0</v>
      </c>
      <c r="U245" s="20">
        <v>22272999.240000002</v>
      </c>
      <c r="W245" s="19" t="s">
        <v>17</v>
      </c>
      <c r="X245" s="20">
        <v>35543029.240000002</v>
      </c>
      <c r="Y245" s="20">
        <v>0</v>
      </c>
      <c r="Z245" s="20">
        <v>0</v>
      </c>
      <c r="AA245" s="20">
        <v>0</v>
      </c>
      <c r="AB245" s="20">
        <v>35543029.240000002</v>
      </c>
      <c r="AD245" s="19" t="s">
        <v>17</v>
      </c>
      <c r="AE245" s="20">
        <v>19346460.800000027</v>
      </c>
      <c r="AF245" s="20">
        <v>0</v>
      </c>
      <c r="AG245" s="20">
        <v>0</v>
      </c>
      <c r="AH245" s="20">
        <v>0</v>
      </c>
      <c r="AI245" s="20">
        <v>19346460.800000027</v>
      </c>
      <c r="AJ245" s="3">
        <v>54889490.040000029</v>
      </c>
      <c r="AK245" s="19" t="s">
        <v>17</v>
      </c>
      <c r="AL245" s="20">
        <v>20979264.609999977</v>
      </c>
      <c r="AM245" s="20">
        <v>0</v>
      </c>
      <c r="AN245" s="20">
        <v>0</v>
      </c>
      <c r="AO245" s="20">
        <v>7192.76</v>
      </c>
      <c r="AP245" s="20">
        <v>20986457.369999975</v>
      </c>
    </row>
    <row r="246" spans="2:42" x14ac:dyDescent="0.35">
      <c r="AJ246" s="3">
        <v>0</v>
      </c>
    </row>
    <row r="247" spans="2:42" x14ac:dyDescent="0.35">
      <c r="AJ247" s="3">
        <v>0</v>
      </c>
    </row>
    <row r="248" spans="2:42" x14ac:dyDescent="0.35">
      <c r="B248" s="16" t="s">
        <v>20</v>
      </c>
      <c r="C248" s="17">
        <v>22221534.382499985</v>
      </c>
      <c r="D248" s="17">
        <v>0</v>
      </c>
      <c r="E248" s="17">
        <v>0</v>
      </c>
      <c r="F248" s="17">
        <v>0</v>
      </c>
      <c r="G248" s="17">
        <v>22221534.382499985</v>
      </c>
      <c r="I248" s="16" t="s">
        <v>20</v>
      </c>
      <c r="J248" s="17">
        <v>6849963.7002999997</v>
      </c>
      <c r="K248" s="17">
        <v>0</v>
      </c>
      <c r="L248" s="17">
        <v>0</v>
      </c>
      <c r="M248" s="17">
        <v>0</v>
      </c>
      <c r="N248" s="17">
        <v>6849963.7002999997</v>
      </c>
      <c r="P248" s="16" t="s">
        <v>20</v>
      </c>
      <c r="Q248" s="17">
        <v>5421290.5467999997</v>
      </c>
      <c r="R248" s="17">
        <v>0</v>
      </c>
      <c r="S248" s="17">
        <v>0</v>
      </c>
      <c r="T248" s="17">
        <v>-127443.30380000001</v>
      </c>
      <c r="U248" s="17">
        <v>5293847.2429999998</v>
      </c>
      <c r="W248" s="16" t="s">
        <v>20</v>
      </c>
      <c r="X248" s="17">
        <v>12271254.247099999</v>
      </c>
      <c r="Y248" s="17">
        <v>0</v>
      </c>
      <c r="Z248" s="17">
        <v>0</v>
      </c>
      <c r="AA248" s="17">
        <v>-127443.30380000001</v>
      </c>
      <c r="AB248" s="17">
        <v>12143810.943299999</v>
      </c>
      <c r="AD248" s="16" t="s">
        <v>20</v>
      </c>
      <c r="AE248" s="17">
        <v>6368619.587381985</v>
      </c>
      <c r="AF248" s="17">
        <v>0</v>
      </c>
      <c r="AG248" s="17">
        <v>0</v>
      </c>
      <c r="AH248" s="17">
        <v>127443.30380000001</v>
      </c>
      <c r="AI248" s="17">
        <v>6496062.8911819849</v>
      </c>
      <c r="AJ248" s="3">
        <v>18639873.834481984</v>
      </c>
      <c r="AK248" s="16" t="s">
        <v>20</v>
      </c>
      <c r="AL248" s="17">
        <v>3581660.548018001</v>
      </c>
      <c r="AM248" s="17">
        <v>0</v>
      </c>
      <c r="AN248" s="17">
        <v>0</v>
      </c>
      <c r="AO248" s="17">
        <v>0</v>
      </c>
      <c r="AP248" s="17">
        <v>3581660.548018001</v>
      </c>
    </row>
    <row r="249" spans="2:42" x14ac:dyDescent="0.35">
      <c r="AJ249" s="3">
        <v>0</v>
      </c>
    </row>
    <row r="250" spans="2:42" x14ac:dyDescent="0.35">
      <c r="AJ250" s="3">
        <v>0</v>
      </c>
    </row>
    <row r="251" spans="2:42" x14ac:dyDescent="0.35">
      <c r="AJ251" s="3">
        <v>0</v>
      </c>
    </row>
    <row r="252" spans="2:42" x14ac:dyDescent="0.35">
      <c r="B252" t="s">
        <v>0</v>
      </c>
      <c r="C252" s="2">
        <v>117435580.31000002</v>
      </c>
      <c r="D252" s="2">
        <v>0</v>
      </c>
      <c r="E252" s="2">
        <v>0</v>
      </c>
      <c r="F252" s="2">
        <v>0</v>
      </c>
      <c r="G252" s="2">
        <v>117435580.31000002</v>
      </c>
      <c r="I252" t="s">
        <v>0</v>
      </c>
      <c r="J252" s="2">
        <v>107658110</v>
      </c>
      <c r="K252" s="2">
        <v>0</v>
      </c>
      <c r="L252" s="2">
        <v>0</v>
      </c>
      <c r="M252" s="2">
        <v>0</v>
      </c>
      <c r="N252" s="2">
        <v>107658110</v>
      </c>
      <c r="P252" t="s">
        <v>0</v>
      </c>
      <c r="Q252" s="2">
        <v>4135965.3000000119</v>
      </c>
      <c r="R252" s="2">
        <v>0</v>
      </c>
      <c r="S252" s="2">
        <v>0</v>
      </c>
      <c r="T252" s="2">
        <v>0</v>
      </c>
      <c r="U252" s="2">
        <v>4135965.3000000119</v>
      </c>
      <c r="W252" t="s">
        <v>0</v>
      </c>
      <c r="X252" s="2">
        <v>111794075.30000001</v>
      </c>
      <c r="Y252" s="2">
        <v>0</v>
      </c>
      <c r="Z252" s="2">
        <v>0</v>
      </c>
      <c r="AA252" s="2">
        <v>0</v>
      </c>
      <c r="AB252" s="2">
        <v>111794075.30000001</v>
      </c>
      <c r="AD252" t="s">
        <v>0</v>
      </c>
      <c r="AE252" s="2">
        <v>9.9999904632568359E-3</v>
      </c>
      <c r="AF252" s="2">
        <v>0</v>
      </c>
      <c r="AG252" s="2">
        <v>0</v>
      </c>
      <c r="AH252" s="2">
        <v>0</v>
      </c>
      <c r="AI252" s="2">
        <v>9.9999904632568359E-3</v>
      </c>
      <c r="AJ252" s="3">
        <v>111794075.31</v>
      </c>
      <c r="AK252" t="s">
        <v>0</v>
      </c>
      <c r="AL252" s="2">
        <v>5641505.0000000149</v>
      </c>
      <c r="AM252" s="2">
        <v>0</v>
      </c>
      <c r="AN252" s="2">
        <v>0</v>
      </c>
      <c r="AO252" s="2">
        <v>0</v>
      </c>
      <c r="AP252" s="2">
        <v>5641505.0000000149</v>
      </c>
    </row>
    <row r="253" spans="2:42" x14ac:dyDescent="0.35">
      <c r="B253" t="s">
        <v>2</v>
      </c>
      <c r="C253" s="2">
        <v>-117435579.72000003</v>
      </c>
      <c r="D253" s="2">
        <v>0</v>
      </c>
      <c r="E253" s="2">
        <v>0</v>
      </c>
      <c r="F253" s="2">
        <v>0</v>
      </c>
      <c r="G253" s="2">
        <v>-117435579.72000003</v>
      </c>
      <c r="I253" t="s">
        <v>2</v>
      </c>
      <c r="J253" s="2">
        <v>-107658110</v>
      </c>
      <c r="K253" s="2">
        <v>0</v>
      </c>
      <c r="L253" s="2">
        <v>0</v>
      </c>
      <c r="M253" s="2">
        <v>0</v>
      </c>
      <c r="N253" s="2">
        <v>-107658110</v>
      </c>
      <c r="P253" t="s">
        <v>2</v>
      </c>
      <c r="Q253" s="2">
        <v>-4135962.6800000072</v>
      </c>
      <c r="R253" s="2">
        <v>0</v>
      </c>
      <c r="S253" s="2">
        <v>0</v>
      </c>
      <c r="T253" s="2">
        <v>0</v>
      </c>
      <c r="U253" s="2">
        <v>-4135962.6800000072</v>
      </c>
      <c r="W253" t="s">
        <v>2</v>
      </c>
      <c r="X253" s="2">
        <v>-111794072.68000001</v>
      </c>
      <c r="Y253" s="2">
        <v>0</v>
      </c>
      <c r="Z253" s="2">
        <v>0</v>
      </c>
      <c r="AA253" s="2">
        <v>0</v>
      </c>
      <c r="AB253" s="2">
        <v>-111794072.68000001</v>
      </c>
      <c r="AD253" t="s">
        <v>2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3">
        <v>-111794072.68000001</v>
      </c>
      <c r="AK253" t="s">
        <v>2</v>
      </c>
      <c r="AL253" s="2">
        <v>-5641507.0400000215</v>
      </c>
      <c r="AM253" s="2">
        <v>0</v>
      </c>
      <c r="AN253" s="2">
        <v>0</v>
      </c>
      <c r="AO253" s="2">
        <v>0</v>
      </c>
      <c r="AP253" s="2">
        <v>-5641507.0400000215</v>
      </c>
    </row>
    <row r="254" spans="2:42" x14ac:dyDescent="0.35">
      <c r="B254" s="19" t="s">
        <v>21</v>
      </c>
      <c r="C254" s="20">
        <v>0.58999998867511749</v>
      </c>
      <c r="D254" s="20">
        <v>0</v>
      </c>
      <c r="E254" s="20">
        <v>0</v>
      </c>
      <c r="F254" s="20">
        <v>0</v>
      </c>
      <c r="G254" s="20">
        <v>0.58999998867511749</v>
      </c>
      <c r="I254" s="19" t="s">
        <v>21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P254" s="19" t="s">
        <v>21</v>
      </c>
      <c r="Q254" s="20">
        <v>2.6200000047683716</v>
      </c>
      <c r="R254" s="20">
        <v>0</v>
      </c>
      <c r="S254" s="20">
        <v>0</v>
      </c>
      <c r="T254" s="20">
        <v>0</v>
      </c>
      <c r="U254" s="20">
        <v>2.6200000047683716</v>
      </c>
      <c r="W254" s="19" t="s">
        <v>21</v>
      </c>
      <c r="X254" s="20">
        <v>2.6200000047683716</v>
      </c>
      <c r="Y254" s="20">
        <v>0</v>
      </c>
      <c r="Z254" s="20">
        <v>0</v>
      </c>
      <c r="AA254" s="20">
        <v>0</v>
      </c>
      <c r="AB254" s="20">
        <v>2.6200000047683716</v>
      </c>
      <c r="AD254" s="19" t="s">
        <v>21</v>
      </c>
      <c r="AE254" s="20">
        <v>9.9999904632568359E-3</v>
      </c>
      <c r="AF254" s="20">
        <v>0</v>
      </c>
      <c r="AG254" s="20">
        <v>0</v>
      </c>
      <c r="AH254" s="20">
        <v>0</v>
      </c>
      <c r="AI254" s="20">
        <v>9.9999904632568359E-3</v>
      </c>
      <c r="AJ254" s="3">
        <v>2.6299999952316284</v>
      </c>
      <c r="AK254" s="19" t="s">
        <v>21</v>
      </c>
      <c r="AL254" s="20">
        <v>-2.0400000065565109</v>
      </c>
      <c r="AM254" s="20">
        <v>0</v>
      </c>
      <c r="AN254" s="20">
        <v>0</v>
      </c>
      <c r="AO254" s="20">
        <v>0</v>
      </c>
      <c r="AP254" s="20">
        <v>-2.0400000065565109</v>
      </c>
    </row>
    <row r="255" spans="2:42" x14ac:dyDescent="0.35">
      <c r="AJ255" s="3">
        <v>0</v>
      </c>
    </row>
    <row r="256" spans="2:42" x14ac:dyDescent="0.35">
      <c r="AJ256" s="3">
        <v>0</v>
      </c>
    </row>
    <row r="257" spans="2:42" x14ac:dyDescent="0.35">
      <c r="B257" t="s">
        <v>24</v>
      </c>
      <c r="C257" s="2">
        <v>0</v>
      </c>
      <c r="D257" s="2">
        <v>516835189</v>
      </c>
      <c r="E257" s="2">
        <v>0</v>
      </c>
      <c r="F257" s="2">
        <v>0</v>
      </c>
      <c r="G257" s="2">
        <v>516835189</v>
      </c>
      <c r="I257" t="s">
        <v>24</v>
      </c>
      <c r="J257" s="2">
        <v>0</v>
      </c>
      <c r="K257" s="2">
        <v>124707945</v>
      </c>
      <c r="L257" s="2">
        <v>0</v>
      </c>
      <c r="M257" s="2">
        <v>0</v>
      </c>
      <c r="N257" s="2">
        <v>124707945</v>
      </c>
      <c r="P257" t="s">
        <v>24</v>
      </c>
      <c r="Q257" s="2">
        <v>0</v>
      </c>
      <c r="R257" s="2">
        <v>129574627</v>
      </c>
      <c r="S257" s="2">
        <v>0</v>
      </c>
      <c r="T257" s="2">
        <v>0</v>
      </c>
      <c r="U257" s="2">
        <v>129574627</v>
      </c>
      <c r="W257" t="s">
        <v>24</v>
      </c>
      <c r="X257" s="2">
        <v>0</v>
      </c>
      <c r="Y257" s="2">
        <v>254282572</v>
      </c>
      <c r="Z257" s="2">
        <v>0</v>
      </c>
      <c r="AA257" s="2">
        <v>0</v>
      </c>
      <c r="AB257" s="2">
        <v>254282572</v>
      </c>
      <c r="AD257" t="s">
        <v>24</v>
      </c>
      <c r="AE257" s="2">
        <v>0</v>
      </c>
      <c r="AF257" s="2">
        <v>121914170</v>
      </c>
      <c r="AG257" s="2">
        <v>0</v>
      </c>
      <c r="AH257" s="2">
        <v>0</v>
      </c>
      <c r="AI257" s="2">
        <v>121914170</v>
      </c>
      <c r="AJ257" s="3">
        <v>376196742</v>
      </c>
      <c r="AK257" t="s">
        <v>24</v>
      </c>
      <c r="AL257" s="2">
        <v>0</v>
      </c>
      <c r="AM257" s="2">
        <v>140638447</v>
      </c>
      <c r="AN257" s="2">
        <v>0</v>
      </c>
      <c r="AO257" s="2">
        <v>0</v>
      </c>
      <c r="AP257" s="2">
        <v>140638447</v>
      </c>
    </row>
    <row r="258" spans="2:42" x14ac:dyDescent="0.35">
      <c r="B258" t="s">
        <v>25</v>
      </c>
      <c r="C258" s="2">
        <v>0</v>
      </c>
      <c r="D258" s="2">
        <v>-44152115</v>
      </c>
      <c r="E258" s="2">
        <v>0</v>
      </c>
      <c r="F258" s="2">
        <v>0</v>
      </c>
      <c r="G258" s="2">
        <v>-44152115</v>
      </c>
      <c r="I258" t="s">
        <v>25</v>
      </c>
      <c r="J258" s="2">
        <v>0</v>
      </c>
      <c r="K258" s="2">
        <v>-14890859</v>
      </c>
      <c r="L258" s="2">
        <v>0</v>
      </c>
      <c r="M258" s="2">
        <v>0</v>
      </c>
      <c r="N258" s="2">
        <v>-14890859</v>
      </c>
      <c r="P258" t="s">
        <v>25</v>
      </c>
      <c r="Q258" s="2">
        <v>0</v>
      </c>
      <c r="R258" s="2">
        <v>-20544231</v>
      </c>
      <c r="S258" s="2">
        <v>0</v>
      </c>
      <c r="T258" s="2">
        <v>0</v>
      </c>
      <c r="U258" s="2">
        <v>-20544231</v>
      </c>
      <c r="W258" t="s">
        <v>25</v>
      </c>
      <c r="X258" s="2">
        <v>0</v>
      </c>
      <c r="Y258" s="2">
        <v>-35435090</v>
      </c>
      <c r="Z258" s="2">
        <v>0</v>
      </c>
      <c r="AA258" s="2">
        <v>0</v>
      </c>
      <c r="AB258" s="2">
        <v>-35435090</v>
      </c>
      <c r="AD258" t="s">
        <v>25</v>
      </c>
      <c r="AE258" s="2">
        <v>0</v>
      </c>
      <c r="AF258" s="2">
        <v>-2623500</v>
      </c>
      <c r="AG258" s="2">
        <v>0</v>
      </c>
      <c r="AH258" s="2">
        <v>0</v>
      </c>
      <c r="AI258" s="2">
        <v>-2623500</v>
      </c>
      <c r="AJ258" s="3">
        <v>-38058590</v>
      </c>
      <c r="AK258" t="s">
        <v>25</v>
      </c>
      <c r="AL258" s="2">
        <v>0</v>
      </c>
      <c r="AM258" s="2">
        <v>-6093525</v>
      </c>
      <c r="AN258" s="2">
        <v>0</v>
      </c>
      <c r="AO258" s="2">
        <v>0</v>
      </c>
      <c r="AP258" s="2">
        <v>-6093525</v>
      </c>
    </row>
    <row r="259" spans="2:42" x14ac:dyDescent="0.35">
      <c r="B259" t="s">
        <v>26</v>
      </c>
      <c r="C259" s="2">
        <v>0</v>
      </c>
      <c r="D259" s="2">
        <v>-154647942</v>
      </c>
      <c r="E259" s="2">
        <v>0</v>
      </c>
      <c r="F259" s="2">
        <v>0</v>
      </c>
      <c r="G259" s="2">
        <v>-154647942</v>
      </c>
      <c r="I259" t="s">
        <v>26</v>
      </c>
      <c r="J259" s="2">
        <v>0</v>
      </c>
      <c r="K259" s="2">
        <v>-37922278</v>
      </c>
      <c r="L259" s="2">
        <v>0</v>
      </c>
      <c r="M259" s="2">
        <v>0</v>
      </c>
      <c r="N259" s="2">
        <v>-37922278</v>
      </c>
      <c r="P259" t="s">
        <v>26</v>
      </c>
      <c r="Q259" s="2">
        <v>0</v>
      </c>
      <c r="R259" s="2">
        <v>-37917364</v>
      </c>
      <c r="S259" s="2">
        <v>0</v>
      </c>
      <c r="T259" s="2">
        <v>0</v>
      </c>
      <c r="U259" s="2">
        <v>-37917364</v>
      </c>
      <c r="W259" t="s">
        <v>26</v>
      </c>
      <c r="X259" s="2">
        <v>0</v>
      </c>
      <c r="Y259" s="2">
        <v>-75839642</v>
      </c>
      <c r="Z259" s="2">
        <v>0</v>
      </c>
      <c r="AA259" s="2">
        <v>0</v>
      </c>
      <c r="AB259" s="2">
        <v>-75839642</v>
      </c>
      <c r="AD259" t="s">
        <v>26</v>
      </c>
      <c r="AE259" s="2">
        <v>0</v>
      </c>
      <c r="AF259" s="2">
        <v>-34374105</v>
      </c>
      <c r="AG259" s="2">
        <v>0</v>
      </c>
      <c r="AH259" s="2">
        <v>0</v>
      </c>
      <c r="AI259" s="2">
        <v>-34374105</v>
      </c>
      <c r="AJ259" s="3">
        <v>-110213747</v>
      </c>
      <c r="AK259" t="s">
        <v>26</v>
      </c>
      <c r="AL259" s="2">
        <v>0</v>
      </c>
      <c r="AM259" s="2">
        <v>-44434195</v>
      </c>
      <c r="AN259" s="2">
        <v>0</v>
      </c>
      <c r="AO259" s="2">
        <v>0</v>
      </c>
      <c r="AP259" s="2">
        <v>-44434195</v>
      </c>
    </row>
    <row r="260" spans="2:42" x14ac:dyDescent="0.35">
      <c r="B260" s="19" t="s">
        <v>105</v>
      </c>
      <c r="C260" s="20">
        <v>0</v>
      </c>
      <c r="D260" s="20">
        <v>318035132</v>
      </c>
      <c r="E260" s="20">
        <v>0</v>
      </c>
      <c r="F260" s="20">
        <v>0</v>
      </c>
      <c r="G260" s="20">
        <v>318035132</v>
      </c>
      <c r="I260" s="19" t="s">
        <v>105</v>
      </c>
      <c r="J260" s="20">
        <v>0</v>
      </c>
      <c r="K260" s="20">
        <v>71894808</v>
      </c>
      <c r="L260" s="20">
        <v>0</v>
      </c>
      <c r="M260" s="20">
        <v>0</v>
      </c>
      <c r="N260" s="20">
        <v>71894808</v>
      </c>
      <c r="P260" s="19" t="s">
        <v>105</v>
      </c>
      <c r="Q260" s="20">
        <v>0</v>
      </c>
      <c r="R260" s="20">
        <v>71113032</v>
      </c>
      <c r="S260" s="20">
        <v>0</v>
      </c>
      <c r="T260" s="20">
        <v>0</v>
      </c>
      <c r="U260" s="20">
        <v>71113032</v>
      </c>
      <c r="W260" s="19" t="s">
        <v>105</v>
      </c>
      <c r="X260" s="20">
        <v>0</v>
      </c>
      <c r="Y260" s="20">
        <v>143007840</v>
      </c>
      <c r="Z260" s="20">
        <v>0</v>
      </c>
      <c r="AA260" s="20">
        <v>0</v>
      </c>
      <c r="AB260" s="20">
        <v>143007840</v>
      </c>
      <c r="AD260" s="19" t="s">
        <v>159</v>
      </c>
      <c r="AE260" s="20">
        <v>0</v>
      </c>
      <c r="AF260" s="20">
        <v>84916565</v>
      </c>
      <c r="AG260" s="20">
        <v>0</v>
      </c>
      <c r="AH260" s="20">
        <v>0</v>
      </c>
      <c r="AI260" s="20">
        <v>84916565</v>
      </c>
      <c r="AJ260" s="3">
        <v>227924405</v>
      </c>
      <c r="AK260" s="19" t="s">
        <v>159</v>
      </c>
      <c r="AL260" s="20">
        <v>0</v>
      </c>
      <c r="AM260" s="20">
        <v>90110727</v>
      </c>
      <c r="AN260" s="20">
        <v>0</v>
      </c>
      <c r="AO260" s="20">
        <v>0</v>
      </c>
      <c r="AP260" s="20">
        <v>90110727</v>
      </c>
    </row>
    <row r="261" spans="2:42" x14ac:dyDescent="0.35">
      <c r="AJ261" s="3">
        <v>0</v>
      </c>
    </row>
    <row r="262" spans="2:42" x14ac:dyDescent="0.35">
      <c r="AJ262" s="3">
        <v>0</v>
      </c>
    </row>
    <row r="263" spans="2:42" x14ac:dyDescent="0.35">
      <c r="B263" t="s">
        <v>27</v>
      </c>
      <c r="C263" s="2">
        <v>0</v>
      </c>
      <c r="D263" s="2">
        <v>-158913927</v>
      </c>
      <c r="E263" s="2">
        <v>0</v>
      </c>
      <c r="F263" s="2">
        <v>0</v>
      </c>
      <c r="G263" s="2">
        <v>-158913927</v>
      </c>
      <c r="I263" t="s">
        <v>27</v>
      </c>
      <c r="J263" s="2">
        <v>0</v>
      </c>
      <c r="K263" s="2">
        <v>-21840516</v>
      </c>
      <c r="L263" s="2">
        <v>0</v>
      </c>
      <c r="M263" s="2">
        <v>0</v>
      </c>
      <c r="N263" s="2">
        <v>-21840516</v>
      </c>
      <c r="P263" t="s">
        <v>27</v>
      </c>
      <c r="Q263" s="2">
        <v>0</v>
      </c>
      <c r="R263" s="2">
        <v>-32020358</v>
      </c>
      <c r="S263" s="2">
        <v>0</v>
      </c>
      <c r="T263" s="2">
        <v>0</v>
      </c>
      <c r="U263" s="2">
        <v>-32020358</v>
      </c>
      <c r="W263" t="s">
        <v>27</v>
      </c>
      <c r="X263" s="2">
        <v>0</v>
      </c>
      <c r="Y263" s="2">
        <v>-53860874</v>
      </c>
      <c r="Z263" s="2">
        <v>0</v>
      </c>
      <c r="AA263" s="2">
        <v>0</v>
      </c>
      <c r="AB263" s="2">
        <v>-53860874</v>
      </c>
      <c r="AD263" t="s">
        <v>27</v>
      </c>
      <c r="AE263" s="2">
        <v>0</v>
      </c>
      <c r="AF263" s="2">
        <v>-50984317</v>
      </c>
      <c r="AG263" s="2">
        <v>0</v>
      </c>
      <c r="AH263" s="2">
        <v>0</v>
      </c>
      <c r="AI263" s="2">
        <v>-50984317</v>
      </c>
      <c r="AJ263" s="3">
        <v>-104845191</v>
      </c>
      <c r="AK263" t="s">
        <v>27</v>
      </c>
      <c r="AL263" s="2">
        <v>0</v>
      </c>
      <c r="AM263" s="2">
        <v>-54068736</v>
      </c>
      <c r="AN263" s="2">
        <v>0</v>
      </c>
      <c r="AO263" s="2">
        <v>0</v>
      </c>
      <c r="AP263" s="2">
        <v>-54068736</v>
      </c>
    </row>
    <row r="264" spans="2:42" x14ac:dyDescent="0.35">
      <c r="B264" t="s">
        <v>28</v>
      </c>
      <c r="C264" s="2">
        <v>0</v>
      </c>
      <c r="D264" s="2">
        <v>-111594998</v>
      </c>
      <c r="E264" s="2">
        <v>0</v>
      </c>
      <c r="F264" s="2">
        <v>0</v>
      </c>
      <c r="G264" s="2">
        <v>-111594998</v>
      </c>
      <c r="I264" t="s">
        <v>28</v>
      </c>
      <c r="J264" s="2">
        <v>0</v>
      </c>
      <c r="K264" s="2">
        <v>-23010724</v>
      </c>
      <c r="L264" s="2">
        <v>0</v>
      </c>
      <c r="M264" s="2">
        <v>0</v>
      </c>
      <c r="N264" s="2">
        <v>-23010724</v>
      </c>
      <c r="P264" t="s">
        <v>28</v>
      </c>
      <c r="Q264" s="2">
        <v>0</v>
      </c>
      <c r="R264" s="2">
        <v>-28870526</v>
      </c>
      <c r="S264" s="2">
        <v>0</v>
      </c>
      <c r="T264" s="2">
        <v>0</v>
      </c>
      <c r="U264" s="2">
        <v>-28870526</v>
      </c>
      <c r="W264" t="s">
        <v>28</v>
      </c>
      <c r="X264" s="2">
        <v>0</v>
      </c>
      <c r="Y264" s="2">
        <v>-51881250</v>
      </c>
      <c r="Z264" s="2">
        <v>0</v>
      </c>
      <c r="AA264" s="2">
        <v>0</v>
      </c>
      <c r="AB264" s="2">
        <v>-51881250</v>
      </c>
      <c r="AD264" t="s">
        <v>28</v>
      </c>
      <c r="AE264" s="2">
        <v>0</v>
      </c>
      <c r="AF264" s="2">
        <v>-27730857</v>
      </c>
      <c r="AG264" s="2">
        <v>0</v>
      </c>
      <c r="AH264" s="2">
        <v>0</v>
      </c>
      <c r="AI264" s="2">
        <v>-27730857</v>
      </c>
      <c r="AJ264" s="3">
        <v>-79612107</v>
      </c>
      <c r="AK264" t="s">
        <v>28</v>
      </c>
      <c r="AL264" s="2">
        <v>0</v>
      </c>
      <c r="AM264" s="2">
        <v>-31982891</v>
      </c>
      <c r="AN264" s="2">
        <v>0</v>
      </c>
      <c r="AO264" s="2">
        <v>0</v>
      </c>
      <c r="AP264" s="2">
        <v>-31982891</v>
      </c>
    </row>
    <row r="265" spans="2:42" x14ac:dyDescent="0.35">
      <c r="B265" t="s">
        <v>29</v>
      </c>
      <c r="C265" s="2">
        <v>0</v>
      </c>
      <c r="D265" s="2">
        <v>7015717</v>
      </c>
      <c r="E265" s="2">
        <v>0</v>
      </c>
      <c r="F265" s="2">
        <v>0</v>
      </c>
      <c r="G265" s="2">
        <v>7015717</v>
      </c>
      <c r="I265" t="s">
        <v>29</v>
      </c>
      <c r="J265" s="2">
        <v>0</v>
      </c>
      <c r="K265" s="2">
        <v>1409376</v>
      </c>
      <c r="L265" s="2">
        <v>0</v>
      </c>
      <c r="M265" s="2">
        <v>0</v>
      </c>
      <c r="N265" s="2">
        <v>1409376</v>
      </c>
      <c r="P265" t="s">
        <v>29</v>
      </c>
      <c r="Q265" s="2">
        <v>0</v>
      </c>
      <c r="R265" s="2">
        <v>1622544</v>
      </c>
      <c r="S265" s="2">
        <v>0</v>
      </c>
      <c r="T265" s="2">
        <v>0</v>
      </c>
      <c r="U265" s="2">
        <v>1622544</v>
      </c>
      <c r="W265" t="s">
        <v>29</v>
      </c>
      <c r="X265" s="2">
        <v>0</v>
      </c>
      <c r="Y265" s="2">
        <v>3031920</v>
      </c>
      <c r="Z265" s="2">
        <v>0</v>
      </c>
      <c r="AA265" s="2">
        <v>0</v>
      </c>
      <c r="AB265" s="2">
        <v>3031920</v>
      </c>
      <c r="AD265" t="s">
        <v>29</v>
      </c>
      <c r="AE265" s="2">
        <v>0</v>
      </c>
      <c r="AF265" s="2">
        <v>1984752</v>
      </c>
      <c r="AG265" s="2">
        <v>0</v>
      </c>
      <c r="AH265" s="2">
        <v>0</v>
      </c>
      <c r="AI265" s="2">
        <v>1984752</v>
      </c>
      <c r="AJ265" s="3">
        <v>5016672</v>
      </c>
      <c r="AK265" t="s">
        <v>29</v>
      </c>
      <c r="AL265" s="2">
        <v>0</v>
      </c>
      <c r="AM265" s="2">
        <v>1999045</v>
      </c>
      <c r="AN265" s="2">
        <v>0</v>
      </c>
      <c r="AO265" s="2">
        <v>0</v>
      </c>
      <c r="AP265" s="2">
        <v>1999045</v>
      </c>
    </row>
    <row r="266" spans="2:42" x14ac:dyDescent="0.35">
      <c r="B266" t="s">
        <v>30</v>
      </c>
      <c r="C266" s="2">
        <v>0</v>
      </c>
      <c r="D266" s="2">
        <v>-2279942</v>
      </c>
      <c r="E266" s="2">
        <v>0</v>
      </c>
      <c r="F266" s="2">
        <v>0</v>
      </c>
      <c r="G266" s="2">
        <v>-2279942</v>
      </c>
      <c r="I266" t="s">
        <v>30</v>
      </c>
      <c r="J266" s="2">
        <v>0</v>
      </c>
      <c r="K266" s="2">
        <v>-126982</v>
      </c>
      <c r="L266" s="2">
        <v>0</v>
      </c>
      <c r="M266" s="2">
        <v>0</v>
      </c>
      <c r="N266" s="2">
        <v>-126982</v>
      </c>
      <c r="P266" t="s">
        <v>30</v>
      </c>
      <c r="Q266" s="2">
        <v>0</v>
      </c>
      <c r="R266" s="2">
        <v>-420031</v>
      </c>
      <c r="S266" s="2">
        <v>0</v>
      </c>
      <c r="T266" s="2">
        <v>0</v>
      </c>
      <c r="U266" s="2">
        <v>-420031</v>
      </c>
      <c r="W266" t="s">
        <v>30</v>
      </c>
      <c r="X266" s="2">
        <v>0</v>
      </c>
      <c r="Y266" s="2">
        <v>-547013</v>
      </c>
      <c r="Z266" s="2">
        <v>0</v>
      </c>
      <c r="AA266" s="2">
        <v>0</v>
      </c>
      <c r="AB266" s="2">
        <v>-547013</v>
      </c>
      <c r="AD266" t="s">
        <v>30</v>
      </c>
      <c r="AE266" s="2">
        <v>0</v>
      </c>
      <c r="AF266" s="2">
        <v>-405187</v>
      </c>
      <c r="AG266" s="2">
        <v>0</v>
      </c>
      <c r="AH266" s="2">
        <v>0</v>
      </c>
      <c r="AI266" s="2">
        <v>-405187</v>
      </c>
      <c r="AJ266" s="3">
        <v>-952200</v>
      </c>
      <c r="AK266" t="s">
        <v>30</v>
      </c>
      <c r="AL266" s="2">
        <v>0</v>
      </c>
      <c r="AM266" s="2">
        <v>-1327742</v>
      </c>
      <c r="AN266" s="2">
        <v>0</v>
      </c>
      <c r="AO266" s="2">
        <v>0</v>
      </c>
      <c r="AP266" s="2">
        <v>-1327742</v>
      </c>
    </row>
    <row r="267" spans="2:42" x14ac:dyDescent="0.35">
      <c r="B267" s="19" t="s">
        <v>93</v>
      </c>
      <c r="C267" s="20">
        <v>0</v>
      </c>
      <c r="D267" s="20">
        <v>-265773150</v>
      </c>
      <c r="E267" s="20">
        <v>0</v>
      </c>
      <c r="F267" s="20">
        <v>0</v>
      </c>
      <c r="G267" s="20">
        <v>-265773150</v>
      </c>
      <c r="I267" s="19" t="s">
        <v>93</v>
      </c>
      <c r="J267" s="20">
        <v>0</v>
      </c>
      <c r="K267" s="20">
        <v>-43568846</v>
      </c>
      <c r="L267" s="20">
        <v>0</v>
      </c>
      <c r="M267" s="20">
        <v>0</v>
      </c>
      <c r="N267" s="20">
        <v>-43568846</v>
      </c>
      <c r="P267" s="19" t="s">
        <v>93</v>
      </c>
      <c r="Q267" s="20">
        <v>0</v>
      </c>
      <c r="R267" s="20">
        <v>-59688371</v>
      </c>
      <c r="S267" s="20">
        <v>0</v>
      </c>
      <c r="T267" s="20">
        <v>0</v>
      </c>
      <c r="U267" s="20">
        <v>-59688371</v>
      </c>
      <c r="W267" s="19" t="s">
        <v>93</v>
      </c>
      <c r="X267" s="20">
        <v>0</v>
      </c>
      <c r="Y267" s="20">
        <v>-103257217</v>
      </c>
      <c r="Z267" s="20">
        <v>0</v>
      </c>
      <c r="AA267" s="20">
        <v>0</v>
      </c>
      <c r="AB267" s="20">
        <v>-103257217</v>
      </c>
      <c r="AD267" s="19" t="s">
        <v>93</v>
      </c>
      <c r="AE267" s="20">
        <v>0</v>
      </c>
      <c r="AF267" s="20">
        <v>-77135609</v>
      </c>
      <c r="AG267" s="20">
        <v>0</v>
      </c>
      <c r="AH267" s="20">
        <v>0</v>
      </c>
      <c r="AI267" s="20">
        <v>-77135609</v>
      </c>
      <c r="AJ267" s="3">
        <v>-180392826</v>
      </c>
      <c r="AK267" s="19" t="s">
        <v>93</v>
      </c>
      <c r="AL267" s="20">
        <v>0</v>
      </c>
      <c r="AM267" s="20">
        <v>-85380324</v>
      </c>
      <c r="AN267" s="20">
        <v>0</v>
      </c>
      <c r="AO267" s="20">
        <v>0</v>
      </c>
      <c r="AP267" s="20">
        <v>-85380324</v>
      </c>
    </row>
    <row r="268" spans="2:42" x14ac:dyDescent="0.35">
      <c r="AJ268" s="3">
        <v>0</v>
      </c>
    </row>
    <row r="269" spans="2:42" x14ac:dyDescent="0.35">
      <c r="AJ269" s="3">
        <v>0</v>
      </c>
    </row>
    <row r="270" spans="2:42" x14ac:dyDescent="0.35">
      <c r="B270" s="16" t="s">
        <v>92</v>
      </c>
      <c r="C270" s="17">
        <v>0</v>
      </c>
      <c r="D270" s="17">
        <v>42998367</v>
      </c>
      <c r="E270" s="17">
        <v>2219618.0300000003</v>
      </c>
      <c r="F270" s="17">
        <v>0</v>
      </c>
      <c r="G270" s="17">
        <v>45217985.030000001</v>
      </c>
      <c r="I270" s="16" t="s">
        <v>92</v>
      </c>
      <c r="J270" s="17">
        <v>0</v>
      </c>
      <c r="K270" s="17">
        <v>9767493</v>
      </c>
      <c r="L270" s="17">
        <v>304357</v>
      </c>
      <c r="M270" s="17">
        <v>0</v>
      </c>
      <c r="N270" s="17">
        <v>10071850</v>
      </c>
      <c r="P270" s="16" t="s">
        <v>92</v>
      </c>
      <c r="Q270" s="17">
        <v>0</v>
      </c>
      <c r="R270" s="17">
        <v>10085465</v>
      </c>
      <c r="S270" s="17">
        <v>355864.35</v>
      </c>
      <c r="T270" s="17">
        <v>0</v>
      </c>
      <c r="U270" s="17">
        <v>10441329.35</v>
      </c>
      <c r="W270" s="16" t="s">
        <v>92</v>
      </c>
      <c r="X270" s="17">
        <v>0</v>
      </c>
      <c r="Y270" s="17">
        <v>19852958</v>
      </c>
      <c r="Z270" s="17">
        <v>660221.35</v>
      </c>
      <c r="AA270" s="17">
        <v>0</v>
      </c>
      <c r="AB270" s="17">
        <v>20513179.350000001</v>
      </c>
      <c r="AD270" s="16" t="s">
        <v>92</v>
      </c>
      <c r="AE270" s="17">
        <v>0</v>
      </c>
      <c r="AF270" s="17">
        <v>11167399</v>
      </c>
      <c r="AG270" s="17">
        <v>663073.46000000008</v>
      </c>
      <c r="AH270" s="17">
        <v>0</v>
      </c>
      <c r="AI270" s="17">
        <v>11830472.460000001</v>
      </c>
      <c r="AJ270" s="3">
        <v>32343651.810000002</v>
      </c>
      <c r="AK270" s="16" t="s">
        <v>92</v>
      </c>
      <c r="AL270" s="17">
        <v>0</v>
      </c>
      <c r="AM270" s="17">
        <v>11978010</v>
      </c>
      <c r="AN270" s="17">
        <v>896323.22000000032</v>
      </c>
      <c r="AO270" s="17">
        <v>0</v>
      </c>
      <c r="AP270" s="17">
        <v>12874333.220000001</v>
      </c>
    </row>
    <row r="271" spans="2:42" x14ac:dyDescent="0.35">
      <c r="AJ271" s="3">
        <v>0</v>
      </c>
    </row>
    <row r="272" spans="2:42" x14ac:dyDescent="0.35">
      <c r="AJ272" s="3">
        <v>0</v>
      </c>
    </row>
    <row r="273" spans="2:42" x14ac:dyDescent="0.35">
      <c r="AJ273" s="3">
        <v>0</v>
      </c>
    </row>
    <row r="274" spans="2:42" x14ac:dyDescent="0.35">
      <c r="B274" t="s">
        <v>31</v>
      </c>
      <c r="C274" s="2">
        <v>0</v>
      </c>
      <c r="D274" s="2">
        <v>1223231</v>
      </c>
      <c r="E274" s="2">
        <v>40846965.139999993</v>
      </c>
      <c r="F274" s="2">
        <v>0</v>
      </c>
      <c r="G274" s="2">
        <v>42070196.139999993</v>
      </c>
      <c r="I274" t="s">
        <v>31</v>
      </c>
      <c r="J274" s="2">
        <v>0</v>
      </c>
      <c r="K274" s="2">
        <v>18031</v>
      </c>
      <c r="L274" s="2">
        <v>8332695</v>
      </c>
      <c r="M274" s="2">
        <v>0</v>
      </c>
      <c r="N274" s="2">
        <v>8350726</v>
      </c>
      <c r="P274" t="s">
        <v>31</v>
      </c>
      <c r="Q274" s="2">
        <v>0</v>
      </c>
      <c r="R274" s="2">
        <v>134745</v>
      </c>
      <c r="S274" s="2">
        <v>8257867.8100000024</v>
      </c>
      <c r="T274" s="2">
        <v>0</v>
      </c>
      <c r="U274" s="2">
        <v>8392612.8100000024</v>
      </c>
      <c r="W274" t="s">
        <v>31</v>
      </c>
      <c r="X274" s="2">
        <v>0</v>
      </c>
      <c r="Y274" s="2">
        <v>152776</v>
      </c>
      <c r="Z274" s="2">
        <v>16590562.810000002</v>
      </c>
      <c r="AA274" s="2">
        <v>0</v>
      </c>
      <c r="AB274" s="2">
        <v>16743338.810000002</v>
      </c>
      <c r="AD274" t="s">
        <v>31</v>
      </c>
      <c r="AE274" s="2">
        <v>0</v>
      </c>
      <c r="AF274" s="2">
        <v>22461</v>
      </c>
      <c r="AG274" s="2">
        <v>13123075.669999994</v>
      </c>
      <c r="AH274" s="2">
        <v>0</v>
      </c>
      <c r="AI274" s="2">
        <v>13145536.669999994</v>
      </c>
      <c r="AJ274" s="3">
        <v>29888875.479999997</v>
      </c>
      <c r="AK274" t="s">
        <v>31</v>
      </c>
      <c r="AL274" s="2">
        <v>0</v>
      </c>
      <c r="AM274" s="2">
        <v>1047994</v>
      </c>
      <c r="AN274" s="2">
        <v>11133326.659999996</v>
      </c>
      <c r="AO274" s="2">
        <v>0</v>
      </c>
      <c r="AP274" s="2">
        <v>12181320.659999996</v>
      </c>
    </row>
    <row r="275" spans="2:42" x14ac:dyDescent="0.35">
      <c r="B275" t="s">
        <v>32</v>
      </c>
      <c r="C275" s="2">
        <v>0</v>
      </c>
      <c r="D275" s="2">
        <v>0</v>
      </c>
      <c r="E275" s="2">
        <v>-3983525.034</v>
      </c>
      <c r="F275" s="2">
        <v>0</v>
      </c>
      <c r="G275" s="2">
        <v>-3983525.034</v>
      </c>
      <c r="I275" t="s">
        <v>32</v>
      </c>
      <c r="J275" s="2">
        <v>0</v>
      </c>
      <c r="K275" s="2">
        <v>0</v>
      </c>
      <c r="L275" s="2">
        <v>-262915</v>
      </c>
      <c r="M275" s="2">
        <v>0</v>
      </c>
      <c r="N275" s="2">
        <v>-262915</v>
      </c>
      <c r="P275" t="s">
        <v>32</v>
      </c>
      <c r="Q275" s="2">
        <v>0</v>
      </c>
      <c r="R275" s="2">
        <v>0</v>
      </c>
      <c r="S275" s="2">
        <v>-606005.28399999987</v>
      </c>
      <c r="T275" s="2">
        <v>0</v>
      </c>
      <c r="U275" s="2">
        <v>-606005.28399999987</v>
      </c>
      <c r="W275" t="s">
        <v>32</v>
      </c>
      <c r="X275" s="2">
        <v>0</v>
      </c>
      <c r="Y275" s="2">
        <v>0</v>
      </c>
      <c r="Z275" s="2">
        <v>-868920.28399999987</v>
      </c>
      <c r="AA275" s="2">
        <v>0</v>
      </c>
      <c r="AB275" s="2">
        <v>-868920.28399999987</v>
      </c>
      <c r="AD275" t="s">
        <v>32</v>
      </c>
      <c r="AE275" s="2">
        <v>0</v>
      </c>
      <c r="AF275" s="2">
        <v>0</v>
      </c>
      <c r="AG275" s="2">
        <v>-1039035.7300000001</v>
      </c>
      <c r="AH275" s="2">
        <v>0</v>
      </c>
      <c r="AI275" s="2">
        <v>-1039035.7300000001</v>
      </c>
      <c r="AJ275" s="3">
        <v>-1907956.014</v>
      </c>
      <c r="AK275" t="s">
        <v>32</v>
      </c>
      <c r="AL275" s="2">
        <v>0</v>
      </c>
      <c r="AM275" s="2">
        <v>0</v>
      </c>
      <c r="AN275" s="2">
        <v>-2075569.02</v>
      </c>
      <c r="AO275" s="2">
        <v>0</v>
      </c>
      <c r="AP275" s="2">
        <v>-2075569.02</v>
      </c>
    </row>
    <row r="276" spans="2:42" x14ac:dyDescent="0.35">
      <c r="B276" s="19" t="s">
        <v>33</v>
      </c>
      <c r="C276" s="20">
        <v>0</v>
      </c>
      <c r="D276" s="20">
        <v>1223231</v>
      </c>
      <c r="E276" s="20">
        <v>36863440.105999991</v>
      </c>
      <c r="F276" s="20">
        <v>0</v>
      </c>
      <c r="G276" s="20">
        <v>38086671.105999991</v>
      </c>
      <c r="I276" s="19" t="s">
        <v>33</v>
      </c>
      <c r="J276" s="20">
        <v>0</v>
      </c>
      <c r="K276" s="20">
        <v>18031</v>
      </c>
      <c r="L276" s="20">
        <v>8069780</v>
      </c>
      <c r="M276" s="20">
        <v>0</v>
      </c>
      <c r="N276" s="20">
        <v>8087811</v>
      </c>
      <c r="P276" s="19" t="s">
        <v>33</v>
      </c>
      <c r="Q276" s="20">
        <v>0</v>
      </c>
      <c r="R276" s="20">
        <v>134745</v>
      </c>
      <c r="S276" s="20">
        <v>7651862.5260000024</v>
      </c>
      <c r="T276" s="20">
        <v>0</v>
      </c>
      <c r="U276" s="20">
        <v>7786607.5260000024</v>
      </c>
      <c r="W276" s="19" t="s">
        <v>33</v>
      </c>
      <c r="X276" s="20">
        <v>0</v>
      </c>
      <c r="Y276" s="20">
        <v>152776</v>
      </c>
      <c r="Z276" s="20">
        <v>15721642.526000002</v>
      </c>
      <c r="AA276" s="20">
        <v>0</v>
      </c>
      <c r="AB276" s="20">
        <v>15874418.526000002</v>
      </c>
      <c r="AD276" s="19" t="s">
        <v>33</v>
      </c>
      <c r="AE276" s="20">
        <v>0</v>
      </c>
      <c r="AF276" s="20">
        <v>22461</v>
      </c>
      <c r="AG276" s="20">
        <v>12084039.939999994</v>
      </c>
      <c r="AH276" s="20">
        <v>0</v>
      </c>
      <c r="AI276" s="20">
        <v>12106500.939999994</v>
      </c>
      <c r="AJ276" s="3">
        <v>27980919.465999998</v>
      </c>
      <c r="AK276" s="19" t="s">
        <v>33</v>
      </c>
      <c r="AL276" s="20">
        <v>0</v>
      </c>
      <c r="AM276" s="20">
        <v>1047994</v>
      </c>
      <c r="AN276" s="20">
        <v>9057757.6399999969</v>
      </c>
      <c r="AO276" s="20">
        <v>0</v>
      </c>
      <c r="AP276" s="20">
        <v>10105751.639999997</v>
      </c>
    </row>
    <row r="277" spans="2:42" x14ac:dyDescent="0.35">
      <c r="AJ277" s="3">
        <v>0</v>
      </c>
    </row>
    <row r="278" spans="2:42" x14ac:dyDescent="0.35">
      <c r="AJ278" s="3">
        <v>0</v>
      </c>
    </row>
    <row r="279" spans="2:42" x14ac:dyDescent="0.35">
      <c r="B279" t="s">
        <v>35</v>
      </c>
      <c r="C279" s="2">
        <v>13644226.260000002</v>
      </c>
      <c r="D279" s="2">
        <v>2808643</v>
      </c>
      <c r="E279" s="2">
        <v>0</v>
      </c>
      <c r="F279" s="2">
        <v>2135290.73</v>
      </c>
      <c r="G279" s="2">
        <v>18588159.990000002</v>
      </c>
      <c r="I279" t="s">
        <v>35</v>
      </c>
      <c r="J279" s="2">
        <v>5137770</v>
      </c>
      <c r="K279" s="2">
        <v>407900</v>
      </c>
      <c r="L279" s="2">
        <v>0</v>
      </c>
      <c r="M279" s="2">
        <v>0</v>
      </c>
      <c r="N279" s="2">
        <v>5545670</v>
      </c>
      <c r="P279" t="s">
        <v>35</v>
      </c>
      <c r="Q279" s="2">
        <v>2158279.7799999993</v>
      </c>
      <c r="R279" s="2">
        <v>640926</v>
      </c>
      <c r="S279" s="2">
        <v>0</v>
      </c>
      <c r="T279" s="2">
        <v>0</v>
      </c>
      <c r="U279" s="2">
        <v>2799205.7799999993</v>
      </c>
      <c r="W279" t="s">
        <v>35</v>
      </c>
      <c r="X279" s="2">
        <v>7296049.7799999993</v>
      </c>
      <c r="Y279" s="2">
        <v>1048826</v>
      </c>
      <c r="Z279" s="2">
        <v>0</v>
      </c>
      <c r="AA279" s="2">
        <v>0</v>
      </c>
      <c r="AB279" s="2">
        <v>8344875.7799999993</v>
      </c>
      <c r="AD279" t="s">
        <v>35</v>
      </c>
      <c r="AE279" s="2">
        <v>2871626.870000001</v>
      </c>
      <c r="AF279" s="2">
        <v>381379</v>
      </c>
      <c r="AG279" s="2">
        <v>0</v>
      </c>
      <c r="AH279" s="2">
        <v>0</v>
      </c>
      <c r="AI279" s="2">
        <v>3253005.870000001</v>
      </c>
      <c r="AJ279" s="3">
        <v>11597881.65</v>
      </c>
      <c r="AK279" t="s">
        <v>35</v>
      </c>
      <c r="AL279" s="2">
        <v>3476549.6100000013</v>
      </c>
      <c r="AM279" s="2">
        <v>1378438</v>
      </c>
      <c r="AN279" s="2">
        <v>0</v>
      </c>
      <c r="AO279" s="2">
        <v>2135290.73</v>
      </c>
      <c r="AP279" s="2">
        <v>6990278.3400000017</v>
      </c>
    </row>
    <row r="280" spans="2:42" x14ac:dyDescent="0.35">
      <c r="B280" t="s">
        <v>36</v>
      </c>
      <c r="C280" s="2">
        <v>-13307509.82</v>
      </c>
      <c r="D280" s="2">
        <v>0</v>
      </c>
      <c r="E280" s="2">
        <v>0</v>
      </c>
      <c r="F280" s="2">
        <v>-1312064.8600000001</v>
      </c>
      <c r="G280" s="2">
        <v>-14619574.68</v>
      </c>
      <c r="I280" t="s">
        <v>36</v>
      </c>
      <c r="J280" s="2">
        <v>-1800124</v>
      </c>
      <c r="K280" s="2">
        <v>0</v>
      </c>
      <c r="L280" s="2">
        <v>0</v>
      </c>
      <c r="M280" s="2">
        <v>0</v>
      </c>
      <c r="N280" s="2">
        <v>-1800124</v>
      </c>
      <c r="P280" t="s">
        <v>36</v>
      </c>
      <c r="Q280" s="2">
        <v>-3545730.05</v>
      </c>
      <c r="R280" s="2">
        <v>0</v>
      </c>
      <c r="S280" s="2">
        <v>0</v>
      </c>
      <c r="T280" s="2">
        <v>0</v>
      </c>
      <c r="U280" s="2">
        <v>-3545730.05</v>
      </c>
      <c r="W280" t="s">
        <v>36</v>
      </c>
      <c r="X280" s="2">
        <v>-5345854.05</v>
      </c>
      <c r="Y280" s="2">
        <v>0</v>
      </c>
      <c r="Z280" s="2">
        <v>0</v>
      </c>
      <c r="AA280" s="2">
        <v>0</v>
      </c>
      <c r="AB280" s="2">
        <v>-5345854.05</v>
      </c>
      <c r="AD280" t="s">
        <v>36</v>
      </c>
      <c r="AE280" s="2">
        <v>-3381684.6599999974</v>
      </c>
      <c r="AF280" s="2">
        <v>0</v>
      </c>
      <c r="AG280" s="2">
        <v>0</v>
      </c>
      <c r="AH280" s="2">
        <v>0</v>
      </c>
      <c r="AI280" s="2">
        <v>-3381684.6599999974</v>
      </c>
      <c r="AJ280" s="3">
        <v>-8727538.7099999972</v>
      </c>
      <c r="AK280" t="s">
        <v>36</v>
      </c>
      <c r="AL280" s="2">
        <v>-4579971.1100000041</v>
      </c>
      <c r="AM280" s="2">
        <v>0</v>
      </c>
      <c r="AN280" s="2">
        <v>0</v>
      </c>
      <c r="AO280" s="2">
        <v>-1312064.8600000001</v>
      </c>
      <c r="AP280" s="2">
        <v>-5892035.9700000044</v>
      </c>
    </row>
    <row r="281" spans="2:42" x14ac:dyDescent="0.35">
      <c r="B281" s="19" t="s">
        <v>37</v>
      </c>
      <c r="C281" s="20">
        <v>336716.44000000134</v>
      </c>
      <c r="D281" s="20">
        <v>2808643</v>
      </c>
      <c r="E281" s="20">
        <v>0</v>
      </c>
      <c r="F281" s="20">
        <v>823225.86999999988</v>
      </c>
      <c r="G281" s="20">
        <v>3968585.3100000024</v>
      </c>
      <c r="I281" s="19" t="s">
        <v>37</v>
      </c>
      <c r="J281" s="20">
        <v>3337646</v>
      </c>
      <c r="K281" s="20">
        <v>407900</v>
      </c>
      <c r="L281" s="20">
        <v>0</v>
      </c>
      <c r="M281" s="20">
        <v>0</v>
      </c>
      <c r="N281" s="20">
        <v>3745546</v>
      </c>
      <c r="P281" s="19" t="s">
        <v>37</v>
      </c>
      <c r="Q281" s="20">
        <v>-1387450.2700000005</v>
      </c>
      <c r="R281" s="20">
        <v>640926</v>
      </c>
      <c r="S281" s="20">
        <v>0</v>
      </c>
      <c r="T281" s="20">
        <v>0</v>
      </c>
      <c r="U281" s="20">
        <v>-746524.27000000048</v>
      </c>
      <c r="W281" s="19" t="s">
        <v>37</v>
      </c>
      <c r="X281" s="20">
        <v>1950195.7299999995</v>
      </c>
      <c r="Y281" s="20">
        <v>1048826</v>
      </c>
      <c r="Z281" s="20">
        <v>0</v>
      </c>
      <c r="AA281" s="20">
        <v>0</v>
      </c>
      <c r="AB281" s="20">
        <v>2999021.7299999995</v>
      </c>
      <c r="AD281" s="19" t="s">
        <v>37</v>
      </c>
      <c r="AE281" s="20">
        <v>-510057.78999999631</v>
      </c>
      <c r="AF281" s="20">
        <v>381379</v>
      </c>
      <c r="AG281" s="20">
        <v>0</v>
      </c>
      <c r="AH281" s="20">
        <v>0</v>
      </c>
      <c r="AI281" s="20">
        <v>-128678.78999999631</v>
      </c>
      <c r="AJ281" s="3">
        <v>2870342.9400000032</v>
      </c>
      <c r="AK281" s="19" t="s">
        <v>37</v>
      </c>
      <c r="AL281" s="20">
        <v>-1103421.5000000028</v>
      </c>
      <c r="AM281" s="20">
        <v>1378438</v>
      </c>
      <c r="AN281" s="20">
        <v>0</v>
      </c>
      <c r="AO281" s="20">
        <v>823225.86999999988</v>
      </c>
      <c r="AP281" s="20">
        <v>1098242.3699999973</v>
      </c>
    </row>
    <row r="282" spans="2:42" x14ac:dyDescent="0.35">
      <c r="AJ282" s="3">
        <v>0</v>
      </c>
    </row>
    <row r="283" spans="2:42" x14ac:dyDescent="0.35">
      <c r="C283" s="2"/>
      <c r="D283" s="2"/>
      <c r="E283" s="2"/>
      <c r="F283" s="2"/>
      <c r="G283" s="2"/>
      <c r="J283" s="2"/>
      <c r="K283" s="2"/>
      <c r="L283" s="2"/>
      <c r="M283" s="2"/>
      <c r="N283" s="2"/>
      <c r="Q283" s="2"/>
      <c r="R283" s="2"/>
      <c r="S283" s="2"/>
      <c r="T283" s="2"/>
      <c r="U283" s="2"/>
      <c r="X283" s="2"/>
      <c r="Y283" s="2"/>
      <c r="Z283" s="2"/>
      <c r="AA283" s="2"/>
      <c r="AB283" s="2"/>
      <c r="AE283" s="2"/>
      <c r="AF283" s="2"/>
      <c r="AG283" s="2"/>
      <c r="AH283" s="2"/>
      <c r="AI283" s="2"/>
      <c r="AJ283" s="3">
        <v>0</v>
      </c>
      <c r="AL283" s="2"/>
      <c r="AM283" s="2"/>
      <c r="AN283" s="2"/>
      <c r="AO283" s="2"/>
      <c r="AP283" s="2"/>
    </row>
    <row r="284" spans="2:42" x14ac:dyDescent="0.35">
      <c r="B284" t="s">
        <v>38</v>
      </c>
      <c r="C284" s="2">
        <v>-54846390.220000006</v>
      </c>
      <c r="D284" s="2">
        <v>-7967229</v>
      </c>
      <c r="E284" s="2">
        <v>-867967.75500000012</v>
      </c>
      <c r="F284" s="2">
        <v>-111288.44</v>
      </c>
      <c r="G284" s="2">
        <v>-63792875.415000007</v>
      </c>
      <c r="I284" t="s">
        <v>38</v>
      </c>
      <c r="J284" s="2">
        <v>-11451534</v>
      </c>
      <c r="K284" s="2">
        <v>-2248545</v>
      </c>
      <c r="L284" s="2">
        <v>-203722</v>
      </c>
      <c r="M284" s="2">
        <v>0</v>
      </c>
      <c r="N284" s="2">
        <v>-13903801</v>
      </c>
      <c r="P284" t="s">
        <v>38</v>
      </c>
      <c r="Q284" s="2">
        <v>-12721017.200000003</v>
      </c>
      <c r="R284" s="2">
        <v>-2560307</v>
      </c>
      <c r="S284" s="2">
        <v>-212927.15000000002</v>
      </c>
      <c r="T284" s="2">
        <v>0</v>
      </c>
      <c r="U284" s="2">
        <v>-15494251.350000003</v>
      </c>
      <c r="W284" t="s">
        <v>38</v>
      </c>
      <c r="X284" s="2">
        <v>-24172551.200000003</v>
      </c>
      <c r="Y284" s="2">
        <v>-4808852</v>
      </c>
      <c r="Z284" s="2">
        <v>-416649.15</v>
      </c>
      <c r="AA284" s="2">
        <v>0</v>
      </c>
      <c r="AB284" s="2">
        <v>-29398052.350000001</v>
      </c>
      <c r="AD284" t="s">
        <v>38</v>
      </c>
      <c r="AE284" s="2">
        <v>-14018907.430000007</v>
      </c>
      <c r="AF284" s="2">
        <v>-1508666</v>
      </c>
      <c r="AG284" s="2">
        <v>-220629.82499999995</v>
      </c>
      <c r="AH284" s="2">
        <v>0</v>
      </c>
      <c r="AI284" s="2">
        <v>-15748203.255000006</v>
      </c>
      <c r="AJ284" s="3">
        <v>-45146255.605000004</v>
      </c>
      <c r="AK284" t="s">
        <v>38</v>
      </c>
      <c r="AL284" s="2">
        <v>-16654931.589999996</v>
      </c>
      <c r="AM284" s="2">
        <v>-1649711</v>
      </c>
      <c r="AN284" s="2">
        <v>-230688.78000000014</v>
      </c>
      <c r="AO284" s="2">
        <v>-111288.44</v>
      </c>
      <c r="AP284" s="2">
        <v>-18646619.809999999</v>
      </c>
    </row>
    <row r="285" spans="2:42" x14ac:dyDescent="0.35">
      <c r="B285" t="s">
        <v>81</v>
      </c>
      <c r="C285" s="2">
        <v>-299693357.03000003</v>
      </c>
      <c r="D285" s="2">
        <v>-47167234</v>
      </c>
      <c r="E285" s="2">
        <v>-9397216.7770000007</v>
      </c>
      <c r="F285" s="2">
        <v>-7376483.9000000013</v>
      </c>
      <c r="G285" s="2">
        <v>-363634291.70700002</v>
      </c>
      <c r="I285" t="s">
        <v>81</v>
      </c>
      <c r="J285" s="2">
        <v>-71992970</v>
      </c>
      <c r="K285" s="2">
        <v>-15199218</v>
      </c>
      <c r="L285" s="2">
        <v>-2029092</v>
      </c>
      <c r="M285" s="2">
        <v>0</v>
      </c>
      <c r="N285" s="2">
        <v>-89221280</v>
      </c>
      <c r="P285" t="s">
        <v>81</v>
      </c>
      <c r="Q285" s="2">
        <v>-74600217.480000019</v>
      </c>
      <c r="R285" s="2">
        <v>-9729653</v>
      </c>
      <c r="S285" s="2">
        <v>-2302952.0939999996</v>
      </c>
      <c r="T285" s="2">
        <v>0</v>
      </c>
      <c r="U285" s="2">
        <v>-86632822.574000016</v>
      </c>
      <c r="W285" t="s">
        <v>81</v>
      </c>
      <c r="X285" s="2">
        <v>-146593187.48000002</v>
      </c>
      <c r="Y285" s="2">
        <v>-24928871</v>
      </c>
      <c r="Z285" s="2">
        <v>-4332044.0939999996</v>
      </c>
      <c r="AA285" s="2">
        <v>0</v>
      </c>
      <c r="AB285" s="2">
        <v>-175854102.57400003</v>
      </c>
      <c r="AD285" t="s">
        <v>81</v>
      </c>
      <c r="AE285" s="2">
        <v>-77531255.560000002</v>
      </c>
      <c r="AF285" s="2">
        <v>-10346534</v>
      </c>
      <c r="AG285" s="2">
        <v>-2382419.1770000001</v>
      </c>
      <c r="AH285" s="2">
        <v>0</v>
      </c>
      <c r="AI285" s="2">
        <v>-90260208.737000003</v>
      </c>
      <c r="AJ285" s="3">
        <v>-266114311.31100005</v>
      </c>
      <c r="AK285" t="s">
        <v>81</v>
      </c>
      <c r="AL285" s="2">
        <v>-75568913.99000001</v>
      </c>
      <c r="AM285" s="2">
        <v>-11891829</v>
      </c>
      <c r="AN285" s="2">
        <v>-2682753.506000001</v>
      </c>
      <c r="AO285" s="2">
        <v>-7376483.9000000013</v>
      </c>
      <c r="AP285" s="2">
        <v>-97519980.396000013</v>
      </c>
    </row>
    <row r="286" spans="2:42" x14ac:dyDescent="0.35">
      <c r="B286" t="s">
        <v>39</v>
      </c>
      <c r="C286" s="2">
        <v>-66770693.11999999</v>
      </c>
      <c r="D286" s="2">
        <v>-8514585</v>
      </c>
      <c r="E286" s="2">
        <v>-1927516.9670000002</v>
      </c>
      <c r="F286" s="2">
        <v>-3105242.6300000004</v>
      </c>
      <c r="G286" s="2">
        <v>-80318037.716999978</v>
      </c>
      <c r="I286" t="s">
        <v>39</v>
      </c>
      <c r="J286" s="2">
        <v>-16625558.85</v>
      </c>
      <c r="K286" s="2">
        <v>-2358142</v>
      </c>
      <c r="L286" s="2">
        <v>-811274</v>
      </c>
      <c r="M286" s="2">
        <v>0</v>
      </c>
      <c r="N286" s="2">
        <v>-19794974.850000001</v>
      </c>
      <c r="P286" t="s">
        <v>39</v>
      </c>
      <c r="Q286" s="2">
        <v>-18412285.000000015</v>
      </c>
      <c r="R286" s="2">
        <v>-1757079</v>
      </c>
      <c r="S286" s="2">
        <v>-382295.73699999996</v>
      </c>
      <c r="T286" s="2">
        <v>0</v>
      </c>
      <c r="U286" s="2">
        <v>-20551659.737000015</v>
      </c>
      <c r="W286" t="s">
        <v>39</v>
      </c>
      <c r="X286" s="2">
        <v>-35037843.850000016</v>
      </c>
      <c r="Y286" s="2">
        <v>-4115221</v>
      </c>
      <c r="Z286" s="2">
        <v>-1193569.737</v>
      </c>
      <c r="AA286" s="2">
        <v>0</v>
      </c>
      <c r="AB286" s="2">
        <v>-40346634.58700002</v>
      </c>
      <c r="AD286" t="s">
        <v>39</v>
      </c>
      <c r="AE286" s="2">
        <v>-20676506.089999974</v>
      </c>
      <c r="AF286" s="2">
        <v>-2422012</v>
      </c>
      <c r="AG286" s="2">
        <v>-401641.39999999991</v>
      </c>
      <c r="AH286" s="2">
        <v>0</v>
      </c>
      <c r="AI286" s="2">
        <v>-23500159.489999972</v>
      </c>
      <c r="AJ286" s="3">
        <v>-63846794.076999992</v>
      </c>
      <c r="AK286" t="s">
        <v>39</v>
      </c>
      <c r="AL286" s="2">
        <v>-11056343.18</v>
      </c>
      <c r="AM286" s="2">
        <v>-1977352</v>
      </c>
      <c r="AN286" s="2">
        <v>-332305.83000000031</v>
      </c>
      <c r="AO286" s="2">
        <v>-3105242.6300000004</v>
      </c>
      <c r="AP286" s="2">
        <v>-16471243.640000001</v>
      </c>
    </row>
    <row r="287" spans="2:42" x14ac:dyDescent="0.35">
      <c r="B287" t="s">
        <v>40</v>
      </c>
      <c r="C287" s="2">
        <v>-28579357.060000002</v>
      </c>
      <c r="D287" s="2">
        <v>-1098227</v>
      </c>
      <c r="E287" s="2">
        <v>-185120</v>
      </c>
      <c r="F287" s="2">
        <v>-3190032.4</v>
      </c>
      <c r="G287" s="2">
        <v>-33052736.460000001</v>
      </c>
      <c r="I287" t="s">
        <v>40</v>
      </c>
      <c r="J287" s="2">
        <v>-2931873</v>
      </c>
      <c r="K287" s="2">
        <v>-162952</v>
      </c>
      <c r="L287" s="2">
        <v>-161120</v>
      </c>
      <c r="M287" s="2">
        <v>0</v>
      </c>
      <c r="N287" s="2">
        <v>-3255945</v>
      </c>
      <c r="P287" t="s">
        <v>40</v>
      </c>
      <c r="Q287" s="2">
        <v>-5813900.620000001</v>
      </c>
      <c r="R287" s="2">
        <v>-241314</v>
      </c>
      <c r="S287" s="2">
        <v>0</v>
      </c>
      <c r="T287" s="2">
        <v>0</v>
      </c>
      <c r="U287" s="2">
        <v>-6055214.620000001</v>
      </c>
      <c r="W287" t="s">
        <v>40</v>
      </c>
      <c r="X287" s="2">
        <v>-8745773.620000001</v>
      </c>
      <c r="Y287" s="2">
        <v>-404266</v>
      </c>
      <c r="Z287" s="2">
        <v>-161120</v>
      </c>
      <c r="AA287" s="2">
        <v>0</v>
      </c>
      <c r="AB287" s="2">
        <v>-9311159.620000001</v>
      </c>
      <c r="AD287" t="s">
        <v>40</v>
      </c>
      <c r="AE287" s="2">
        <v>-11794013.919999998</v>
      </c>
      <c r="AF287" s="2">
        <v>-415921</v>
      </c>
      <c r="AG287" s="2">
        <v>-1000</v>
      </c>
      <c r="AH287" s="2">
        <v>0</v>
      </c>
      <c r="AI287" s="2">
        <v>-12210934.919999998</v>
      </c>
      <c r="AJ287" s="3">
        <v>-21522094.539999999</v>
      </c>
      <c r="AK287" t="s">
        <v>40</v>
      </c>
      <c r="AL287" s="2">
        <v>-8039569.5200000033</v>
      </c>
      <c r="AM287" s="2">
        <v>-278040</v>
      </c>
      <c r="AN287" s="2">
        <v>-23000</v>
      </c>
      <c r="AO287" s="2">
        <v>-3190032.4</v>
      </c>
      <c r="AP287" s="2">
        <v>-11530641.920000004</v>
      </c>
    </row>
    <row r="288" spans="2:42" x14ac:dyDescent="0.35">
      <c r="B288" t="s">
        <v>41</v>
      </c>
      <c r="C288" s="2">
        <v>10086471.5</v>
      </c>
      <c r="D288" s="2">
        <v>0</v>
      </c>
      <c r="E288" s="2">
        <v>0</v>
      </c>
      <c r="F288" s="2">
        <v>0</v>
      </c>
      <c r="G288" s="2">
        <v>10086471.5</v>
      </c>
      <c r="I288" t="s">
        <v>41</v>
      </c>
      <c r="J288" s="2">
        <v>3000000</v>
      </c>
      <c r="K288" s="2">
        <v>0</v>
      </c>
      <c r="L288" s="2">
        <v>0</v>
      </c>
      <c r="M288" s="2">
        <v>0</v>
      </c>
      <c r="N288" s="2">
        <v>3000000</v>
      </c>
      <c r="P288" t="s">
        <v>41</v>
      </c>
      <c r="Q288" s="2">
        <v>1924864</v>
      </c>
      <c r="R288" s="2">
        <v>0</v>
      </c>
      <c r="S288" s="2">
        <v>0</v>
      </c>
      <c r="T288" s="2">
        <v>0</v>
      </c>
      <c r="U288" s="2">
        <v>1924864</v>
      </c>
      <c r="W288" t="s">
        <v>41</v>
      </c>
      <c r="X288" s="2">
        <v>4924864</v>
      </c>
      <c r="Y288" s="2">
        <v>0</v>
      </c>
      <c r="Z288" s="2">
        <v>0</v>
      </c>
      <c r="AA288" s="2">
        <v>0</v>
      </c>
      <c r="AB288" s="2">
        <v>4924864</v>
      </c>
      <c r="AD288" t="s">
        <v>41</v>
      </c>
      <c r="AE288" s="2">
        <v>3894980</v>
      </c>
      <c r="AF288" s="2">
        <v>0</v>
      </c>
      <c r="AG288" s="2">
        <v>0</v>
      </c>
      <c r="AH288" s="2">
        <v>0</v>
      </c>
      <c r="AI288" s="2">
        <v>3894980</v>
      </c>
      <c r="AJ288" s="3">
        <v>8819844</v>
      </c>
      <c r="AK288" t="s">
        <v>41</v>
      </c>
      <c r="AL288" s="2">
        <v>1266627.5</v>
      </c>
      <c r="AM288" s="2">
        <v>0</v>
      </c>
      <c r="AN288" s="2">
        <v>0</v>
      </c>
      <c r="AO288" s="2">
        <v>0</v>
      </c>
      <c r="AP288" s="2">
        <v>1266627.5</v>
      </c>
    </row>
    <row r="289" spans="2:43" x14ac:dyDescent="0.35">
      <c r="B289" t="s">
        <v>42</v>
      </c>
      <c r="C289" s="2">
        <v>-21899370.170000002</v>
      </c>
      <c r="D289" s="2">
        <v>-1127130</v>
      </c>
      <c r="E289" s="2">
        <v>-148008.85999999999</v>
      </c>
      <c r="F289" s="2">
        <v>0</v>
      </c>
      <c r="G289" s="2">
        <v>-23174509.030000001</v>
      </c>
      <c r="I289" t="s">
        <v>42</v>
      </c>
      <c r="J289" s="2">
        <v>-586174</v>
      </c>
      <c r="K289" s="2">
        <v>-471247</v>
      </c>
      <c r="L289" s="2">
        <v>-27011</v>
      </c>
      <c r="M289" s="2">
        <v>0</v>
      </c>
      <c r="N289" s="2">
        <v>-1084432</v>
      </c>
      <c r="P289" t="s">
        <v>42</v>
      </c>
      <c r="Q289" s="2">
        <v>-6170848.0299999993</v>
      </c>
      <c r="R289" s="2">
        <v>66007</v>
      </c>
      <c r="S289" s="2">
        <v>-41379.880000000005</v>
      </c>
      <c r="T289" s="2">
        <v>0</v>
      </c>
      <c r="U289" s="2">
        <v>-6146220.9099999992</v>
      </c>
      <c r="W289" t="s">
        <v>42</v>
      </c>
      <c r="X289" s="2">
        <v>-6757022.0299999993</v>
      </c>
      <c r="Y289" s="2">
        <v>-405240</v>
      </c>
      <c r="Z289" s="2">
        <v>-68390.880000000005</v>
      </c>
      <c r="AA289" s="2">
        <v>0</v>
      </c>
      <c r="AB289" s="2">
        <v>-7230652.9099999992</v>
      </c>
      <c r="AD289" t="s">
        <v>42</v>
      </c>
      <c r="AE289" s="2">
        <v>-9920296.8200000003</v>
      </c>
      <c r="AF289" s="2">
        <v>-374257</v>
      </c>
      <c r="AG289" s="2">
        <v>-40502.83</v>
      </c>
      <c r="AH289" s="2">
        <v>0</v>
      </c>
      <c r="AI289" s="2">
        <v>-10335056.65</v>
      </c>
      <c r="AJ289" s="3">
        <v>-17565709.559999999</v>
      </c>
      <c r="AK289" t="s">
        <v>42</v>
      </c>
      <c r="AL289" s="2">
        <v>-5222051.3200000022</v>
      </c>
      <c r="AM289" s="2">
        <v>-347633</v>
      </c>
      <c r="AN289" s="2">
        <v>-39115.14999999998</v>
      </c>
      <c r="AO289" s="2">
        <v>0</v>
      </c>
      <c r="AP289" s="2">
        <v>-5608799.4700000025</v>
      </c>
    </row>
    <row r="290" spans="2:43" x14ac:dyDescent="0.35">
      <c r="B290" t="s">
        <v>4</v>
      </c>
      <c r="C290" s="2">
        <v>0.18</v>
      </c>
      <c r="D290" s="2">
        <v>82178</v>
      </c>
      <c r="E290" s="2">
        <v>0</v>
      </c>
      <c r="F290" s="2">
        <v>0</v>
      </c>
      <c r="G290" s="2">
        <v>82178.179999999993</v>
      </c>
      <c r="I290" t="s">
        <v>4</v>
      </c>
      <c r="J290" s="2">
        <v>0</v>
      </c>
      <c r="K290" s="2">
        <v>56717</v>
      </c>
      <c r="L290" s="2">
        <v>0</v>
      </c>
      <c r="M290" s="2">
        <v>0</v>
      </c>
      <c r="N290" s="2">
        <v>56717</v>
      </c>
      <c r="P290" t="s">
        <v>4</v>
      </c>
      <c r="Q290" s="2">
        <v>0</v>
      </c>
      <c r="R290" s="2">
        <v>47849</v>
      </c>
      <c r="S290" s="2">
        <v>0</v>
      </c>
      <c r="T290" s="2">
        <v>0</v>
      </c>
      <c r="U290" s="2">
        <v>47849</v>
      </c>
      <c r="W290" t="s">
        <v>4</v>
      </c>
      <c r="X290" s="2">
        <v>0</v>
      </c>
      <c r="Y290" s="2">
        <v>104566</v>
      </c>
      <c r="Z290" s="2">
        <v>0</v>
      </c>
      <c r="AA290" s="2">
        <v>0</v>
      </c>
      <c r="AB290" s="2">
        <v>104566</v>
      </c>
      <c r="AD290" t="s">
        <v>4</v>
      </c>
      <c r="AE290" s="2">
        <v>0</v>
      </c>
      <c r="AF290" s="2">
        <v>20209</v>
      </c>
      <c r="AG290" s="2">
        <v>0</v>
      </c>
      <c r="AH290" s="2">
        <v>0</v>
      </c>
      <c r="AI290" s="2">
        <v>20209</v>
      </c>
      <c r="AJ290" s="3">
        <v>124775</v>
      </c>
      <c r="AK290" t="s">
        <v>4</v>
      </c>
      <c r="AL290" s="2">
        <v>0.18</v>
      </c>
      <c r="AM290" s="2">
        <v>-42597</v>
      </c>
      <c r="AN290" s="2">
        <v>0</v>
      </c>
      <c r="AO290" s="2">
        <v>0</v>
      </c>
      <c r="AP290" s="2">
        <v>-42596.82</v>
      </c>
    </row>
    <row r="291" spans="2:43" x14ac:dyDescent="0.35">
      <c r="B291" t="s">
        <v>5</v>
      </c>
      <c r="C291" s="2">
        <v>-964000</v>
      </c>
      <c r="D291" s="2">
        <v>0</v>
      </c>
      <c r="E291" s="2">
        <v>0</v>
      </c>
      <c r="F291" s="2">
        <v>0</v>
      </c>
      <c r="G291" s="2">
        <v>-964000</v>
      </c>
      <c r="I291" t="s">
        <v>5</v>
      </c>
      <c r="J291" s="2">
        <v>-319000</v>
      </c>
      <c r="K291" s="2">
        <v>0</v>
      </c>
      <c r="L291" s="2">
        <v>0</v>
      </c>
      <c r="M291" s="2">
        <v>0</v>
      </c>
      <c r="N291" s="2">
        <v>-319000</v>
      </c>
      <c r="P291" t="s">
        <v>5</v>
      </c>
      <c r="Q291" s="2">
        <v>-206000</v>
      </c>
      <c r="R291" s="2">
        <v>0</v>
      </c>
      <c r="S291" s="2">
        <v>0</v>
      </c>
      <c r="T291" s="2">
        <v>0</v>
      </c>
      <c r="U291" s="2">
        <v>-206000</v>
      </c>
      <c r="W291" t="s">
        <v>5</v>
      </c>
      <c r="X291" s="2">
        <v>-525000</v>
      </c>
      <c r="Y291" s="2">
        <v>0</v>
      </c>
      <c r="Z291" s="2">
        <v>0</v>
      </c>
      <c r="AA291" s="2">
        <v>0</v>
      </c>
      <c r="AB291" s="2">
        <v>-525000</v>
      </c>
      <c r="AD291" t="s">
        <v>5</v>
      </c>
      <c r="AE291" s="2">
        <v>-164000</v>
      </c>
      <c r="AF291" s="2">
        <v>0</v>
      </c>
      <c r="AG291" s="2">
        <v>0</v>
      </c>
      <c r="AH291" s="2">
        <v>0</v>
      </c>
      <c r="AI291" s="2">
        <v>-164000</v>
      </c>
      <c r="AJ291" s="3">
        <v>-689000</v>
      </c>
      <c r="AK291" t="s">
        <v>5</v>
      </c>
      <c r="AL291" s="2">
        <v>-275000</v>
      </c>
      <c r="AM291" s="2">
        <v>0</v>
      </c>
      <c r="AN291" s="2">
        <v>0</v>
      </c>
      <c r="AO291" s="2">
        <v>0</v>
      </c>
      <c r="AP291" s="2">
        <v>-275000</v>
      </c>
    </row>
    <row r="292" spans="2:43" x14ac:dyDescent="0.35">
      <c r="B292" t="s">
        <v>189</v>
      </c>
      <c r="C292" s="2">
        <v>-6009794.2400000002</v>
      </c>
      <c r="D292" s="2">
        <v>-2547097</v>
      </c>
      <c r="E292" s="2">
        <v>-2796163.91</v>
      </c>
      <c r="F292" s="2">
        <v>-648.67000000000007</v>
      </c>
      <c r="G292" s="2">
        <v>-11353703.82</v>
      </c>
      <c r="I292" t="s">
        <v>189</v>
      </c>
      <c r="J292" s="2">
        <v>927206</v>
      </c>
      <c r="K292" s="2">
        <v>-2726193</v>
      </c>
      <c r="L292" s="2">
        <v>-2278208</v>
      </c>
      <c r="M292" s="2">
        <v>0</v>
      </c>
      <c r="N292" s="2">
        <v>-4077195</v>
      </c>
      <c r="P292" t="s">
        <v>189</v>
      </c>
      <c r="Q292" s="2">
        <v>321441.7900000005</v>
      </c>
      <c r="R292" s="2">
        <v>474579</v>
      </c>
      <c r="S292" s="2">
        <v>671379.24000000022</v>
      </c>
      <c r="T292" s="2">
        <v>0</v>
      </c>
      <c r="U292" s="2">
        <v>1467400.0300000007</v>
      </c>
      <c r="W292" t="s">
        <v>189</v>
      </c>
      <c r="X292" s="2">
        <v>1248647.7900000005</v>
      </c>
      <c r="Y292" s="2">
        <v>-2251614</v>
      </c>
      <c r="Z292" s="2">
        <v>-1606828.7599999998</v>
      </c>
      <c r="AA292" s="2">
        <v>0</v>
      </c>
      <c r="AB292" s="2">
        <v>-2609794.9699999993</v>
      </c>
      <c r="AD292" t="s">
        <v>189</v>
      </c>
      <c r="AE292" s="2">
        <v>-9419420.4900000002</v>
      </c>
      <c r="AF292" s="2">
        <v>1890524.2035119</v>
      </c>
      <c r="AG292" s="2">
        <v>-455603</v>
      </c>
      <c r="AH292" s="2">
        <v>0</v>
      </c>
      <c r="AI292" s="2">
        <v>-7984499.2864881</v>
      </c>
      <c r="AJ292" s="3">
        <v>-10594294.2564881</v>
      </c>
      <c r="AK292" t="s">
        <v>189</v>
      </c>
      <c r="AL292" s="2">
        <v>2160978.4599999995</v>
      </c>
      <c r="AM292" s="2">
        <v>-2186007.2035119003</v>
      </c>
      <c r="AN292" s="2">
        <v>-733732.15000000037</v>
      </c>
      <c r="AO292" s="2">
        <v>-648.67000000000007</v>
      </c>
      <c r="AP292" s="2">
        <v>-759409.56351190119</v>
      </c>
    </row>
    <row r="293" spans="2:43" x14ac:dyDescent="0.35">
      <c r="B293" s="19" t="s">
        <v>11</v>
      </c>
      <c r="C293" s="20">
        <v>-468676490.16000009</v>
      </c>
      <c r="D293" s="20">
        <v>-68339324</v>
      </c>
      <c r="E293" s="20">
        <v>-15321994.269000001</v>
      </c>
      <c r="F293" s="20">
        <v>-13783696.040000003</v>
      </c>
      <c r="G293" s="20">
        <v>-566121504.4690001</v>
      </c>
      <c r="I293" s="19" t="s">
        <v>11</v>
      </c>
      <c r="J293" s="20">
        <v>-99979903.849999994</v>
      </c>
      <c r="K293" s="20">
        <v>-23109580</v>
      </c>
      <c r="L293" s="20">
        <v>-5510427</v>
      </c>
      <c r="M293" s="20">
        <v>0</v>
      </c>
      <c r="N293" s="20">
        <v>-128599910.84999999</v>
      </c>
      <c r="P293" s="19" t="s">
        <v>11</v>
      </c>
      <c r="Q293" s="20">
        <v>-115677962.54000004</v>
      </c>
      <c r="R293" s="20">
        <v>-13699918</v>
      </c>
      <c r="S293" s="20">
        <v>-2268175.6209999993</v>
      </c>
      <c r="T293" s="20">
        <v>0</v>
      </c>
      <c r="U293" s="20">
        <v>-131646056.16100004</v>
      </c>
      <c r="W293" s="19" t="s">
        <v>11</v>
      </c>
      <c r="X293" s="20">
        <v>-215657866.39000005</v>
      </c>
      <c r="Y293" s="20">
        <v>-36809498</v>
      </c>
      <c r="Z293" s="20">
        <v>-7778602.6209999993</v>
      </c>
      <c r="AA293" s="20">
        <v>0</v>
      </c>
      <c r="AB293" s="20">
        <v>-260245967.01100004</v>
      </c>
      <c r="AD293" s="19" t="s">
        <v>11</v>
      </c>
      <c r="AE293" s="20">
        <v>-139629420.31</v>
      </c>
      <c r="AF293" s="20">
        <v>-13156656.796488101</v>
      </c>
      <c r="AG293" s="20">
        <v>-3501796.2320000003</v>
      </c>
      <c r="AH293" s="20">
        <v>0</v>
      </c>
      <c r="AI293" s="20">
        <v>-156287873.33848807</v>
      </c>
      <c r="AJ293" s="3">
        <v>-416533840.34948814</v>
      </c>
      <c r="AK293" s="19" t="s">
        <v>11</v>
      </c>
      <c r="AL293" s="20">
        <v>-113389203.46000004</v>
      </c>
      <c r="AM293" s="20">
        <v>-18373169.203511901</v>
      </c>
      <c r="AN293" s="20">
        <v>-4041595.4160000016</v>
      </c>
      <c r="AO293" s="20">
        <v>-13783696.040000003</v>
      </c>
      <c r="AP293" s="20">
        <v>-149587664.11951193</v>
      </c>
    </row>
    <row r="294" spans="2:43" x14ac:dyDescent="0.35">
      <c r="AJ294" s="3">
        <v>0</v>
      </c>
    </row>
    <row r="295" spans="2:43" x14ac:dyDescent="0.35">
      <c r="AJ295" s="3">
        <v>0</v>
      </c>
    </row>
    <row r="296" spans="2:43" x14ac:dyDescent="0.35">
      <c r="B296" s="11" t="s">
        <v>43</v>
      </c>
      <c r="C296" s="4">
        <v>619760522.79245996</v>
      </c>
      <c r="D296" s="4">
        <v>30952899</v>
      </c>
      <c r="E296" s="4">
        <v>23761063.866999991</v>
      </c>
      <c r="F296" s="4">
        <v>-12385234.570000004</v>
      </c>
      <c r="G296" s="4">
        <v>662089251.0894599</v>
      </c>
      <c r="I296" s="11" t="s">
        <v>43</v>
      </c>
      <c r="J296" s="4">
        <v>135611247.90630001</v>
      </c>
      <c r="K296" s="4">
        <v>15409806</v>
      </c>
      <c r="L296" s="4">
        <v>2863710</v>
      </c>
      <c r="M296" s="4">
        <v>0</v>
      </c>
      <c r="N296" s="4">
        <v>153884763.90630001</v>
      </c>
      <c r="P296" s="11" t="s">
        <v>43</v>
      </c>
      <c r="Q296" s="4">
        <v>137849079.48651975</v>
      </c>
      <c r="R296" s="4">
        <v>8585879</v>
      </c>
      <c r="S296" s="4">
        <v>5739551.2550000027</v>
      </c>
      <c r="T296" s="4">
        <v>-127443.30380000001</v>
      </c>
      <c r="U296" s="4">
        <v>152047066.43771976</v>
      </c>
      <c r="W296" s="11" t="s">
        <v>43</v>
      </c>
      <c r="X296" s="4">
        <v>273460327.3928197</v>
      </c>
      <c r="Y296" s="4">
        <v>23995685</v>
      </c>
      <c r="Z296" s="4">
        <v>8603261.2550000027</v>
      </c>
      <c r="AA296" s="4">
        <v>-127443.30380000001</v>
      </c>
      <c r="AB296" s="4">
        <v>305931830.34401971</v>
      </c>
      <c r="AD296" s="11" t="s">
        <v>43</v>
      </c>
      <c r="AE296" s="4">
        <v>148231625.86718243</v>
      </c>
      <c r="AF296" s="4">
        <v>6195538.2035119012</v>
      </c>
      <c r="AG296" s="4">
        <v>9245317.167999994</v>
      </c>
      <c r="AH296" s="4">
        <v>127443.30380000001</v>
      </c>
      <c r="AI296" s="4">
        <v>163799924.5424943</v>
      </c>
      <c r="AJ296" s="3">
        <v>469731754.88651401</v>
      </c>
      <c r="AK296" s="11" t="s">
        <v>43</v>
      </c>
      <c r="AL296" s="4">
        <v>198068569.53245795</v>
      </c>
      <c r="AM296" s="4">
        <v>761675.7964880988</v>
      </c>
      <c r="AN296" s="4">
        <v>5912485.4439999964</v>
      </c>
      <c r="AO296" s="4">
        <v>-12385234.570000004</v>
      </c>
      <c r="AP296" s="4">
        <v>192357496.20294607</v>
      </c>
      <c r="AQ296" s="3"/>
    </row>
    <row r="297" spans="2:43" x14ac:dyDescent="0.35">
      <c r="B297" t="s">
        <v>6</v>
      </c>
      <c r="C297" s="2">
        <v>-172605134.11999995</v>
      </c>
      <c r="D297" s="2">
        <v>-8199500</v>
      </c>
      <c r="E297" s="2">
        <v>-2977713.6069999998</v>
      </c>
      <c r="F297" s="2">
        <v>-246330.59</v>
      </c>
      <c r="G297" s="2">
        <v>-184028678.31699994</v>
      </c>
      <c r="I297" t="s">
        <v>6</v>
      </c>
      <c r="J297" s="2">
        <v>-37149423</v>
      </c>
      <c r="K297" s="2">
        <v>-1894753</v>
      </c>
      <c r="L297" s="2">
        <v>-64409</v>
      </c>
      <c r="M297" s="2">
        <v>0</v>
      </c>
      <c r="N297" s="2">
        <v>-39108585</v>
      </c>
      <c r="P297" t="s">
        <v>6</v>
      </c>
      <c r="Q297" s="2">
        <v>-37180143.760000005</v>
      </c>
      <c r="R297" s="2">
        <v>-1668585</v>
      </c>
      <c r="S297" s="2">
        <v>-218978.75</v>
      </c>
      <c r="T297" s="2">
        <v>0</v>
      </c>
      <c r="U297" s="2">
        <v>-39067707.510000005</v>
      </c>
      <c r="W297" t="s">
        <v>6</v>
      </c>
      <c r="X297" s="2">
        <v>-74329566.760000005</v>
      </c>
      <c r="Y297" s="2">
        <v>-3563338</v>
      </c>
      <c r="Z297" s="2">
        <v>-283387.75</v>
      </c>
      <c r="AA297" s="2">
        <v>0</v>
      </c>
      <c r="AB297" s="2">
        <v>-78176292.510000005</v>
      </c>
      <c r="AD297" t="s">
        <v>6</v>
      </c>
      <c r="AE297" s="2">
        <v>-45885186.139999986</v>
      </c>
      <c r="AF297" s="2">
        <v>-2231275</v>
      </c>
      <c r="AG297" s="2">
        <v>-1515332.5869999998</v>
      </c>
      <c r="AH297" s="2">
        <v>0</v>
      </c>
      <c r="AI297" s="2">
        <v>-49631793.726999983</v>
      </c>
      <c r="AJ297" s="3">
        <v>-127808086.23699999</v>
      </c>
      <c r="AK297" t="s">
        <v>6</v>
      </c>
      <c r="AL297" s="2">
        <v>-52390381.219999954</v>
      </c>
      <c r="AM297" s="2">
        <v>-2404887</v>
      </c>
      <c r="AN297" s="2">
        <v>-1178993.27</v>
      </c>
      <c r="AO297" s="2">
        <v>-246330.59</v>
      </c>
      <c r="AP297" s="2">
        <v>-56220592.079999961</v>
      </c>
    </row>
    <row r="298" spans="2:43" x14ac:dyDescent="0.35">
      <c r="B298" s="11" t="s">
        <v>7</v>
      </c>
      <c r="C298" s="4">
        <v>447155388.67246002</v>
      </c>
      <c r="D298" s="4">
        <v>22753399</v>
      </c>
      <c r="E298" s="4">
        <v>20783350.25999999</v>
      </c>
      <c r="F298" s="4">
        <v>-12631565.160000004</v>
      </c>
      <c r="G298" s="4">
        <v>478060572.77245998</v>
      </c>
      <c r="I298" s="11" t="s">
        <v>7</v>
      </c>
      <c r="J298" s="4">
        <v>98461824.906300008</v>
      </c>
      <c r="K298" s="4">
        <v>13515053</v>
      </c>
      <c r="L298" s="4">
        <v>2799301</v>
      </c>
      <c r="M298" s="4">
        <v>0</v>
      </c>
      <c r="N298" s="4">
        <v>114776178.90630001</v>
      </c>
      <c r="P298" s="11" t="s">
        <v>7</v>
      </c>
      <c r="Q298" s="4">
        <v>100668935.72651975</v>
      </c>
      <c r="R298" s="4">
        <v>6917294</v>
      </c>
      <c r="S298" s="4">
        <v>5520572.5050000027</v>
      </c>
      <c r="T298" s="4">
        <v>-127443.30380000001</v>
      </c>
      <c r="U298" s="4">
        <v>112979358.92771976</v>
      </c>
      <c r="W298" s="11" t="s">
        <v>7</v>
      </c>
      <c r="X298" s="4">
        <v>199130760.63281971</v>
      </c>
      <c r="Y298" s="4">
        <v>20432347</v>
      </c>
      <c r="Z298" s="4">
        <v>8319873.5050000027</v>
      </c>
      <c r="AA298" s="4">
        <v>-127443.30380000001</v>
      </c>
      <c r="AB298" s="4">
        <v>227755537.83401972</v>
      </c>
      <c r="AD298" s="11" t="s">
        <v>7</v>
      </c>
      <c r="AE298" s="4">
        <v>102346439.72718245</v>
      </c>
      <c r="AF298" s="4">
        <v>3964263.2035119012</v>
      </c>
      <c r="AG298" s="4">
        <v>7729984.5809999947</v>
      </c>
      <c r="AH298" s="4">
        <v>127443.30380000001</v>
      </c>
      <c r="AI298" s="4">
        <v>114168130.81549434</v>
      </c>
      <c r="AJ298" s="3">
        <v>341923668.64951408</v>
      </c>
      <c r="AK298" s="11" t="s">
        <v>7</v>
      </c>
      <c r="AL298" s="4">
        <v>145678188.31245798</v>
      </c>
      <c r="AM298" s="4">
        <v>-1643211.2035119012</v>
      </c>
      <c r="AN298" s="4">
        <v>4733492.1739999969</v>
      </c>
      <c r="AO298" s="4">
        <v>-12631565.160000004</v>
      </c>
      <c r="AP298" s="4">
        <v>136136904.12294608</v>
      </c>
      <c r="AQ298" s="3"/>
    </row>
    <row r="299" spans="2:43" x14ac:dyDescent="0.35">
      <c r="B299" t="s">
        <v>8</v>
      </c>
      <c r="C299" s="2">
        <v>-5262092.8722834717</v>
      </c>
      <c r="D299" s="2">
        <v>-3825091.8747999994</v>
      </c>
      <c r="E299" s="2">
        <v>-4154270.0519999955</v>
      </c>
      <c r="F299" s="2">
        <v>-86.766891999990435</v>
      </c>
      <c r="G299" s="2">
        <v>-13241541.565975465</v>
      </c>
      <c r="I299" t="s">
        <v>8</v>
      </c>
      <c r="J299" s="2">
        <v>-2310005.3065832215</v>
      </c>
      <c r="K299" s="2">
        <v>-2616475.3605</v>
      </c>
      <c r="L299" s="2">
        <v>-559260.19999999984</v>
      </c>
      <c r="M299" s="2">
        <v>0</v>
      </c>
      <c r="N299" s="2">
        <v>-5485740.8670832217</v>
      </c>
      <c r="P299" t="s">
        <v>8</v>
      </c>
      <c r="Q299" s="2">
        <v>-1953528.8839809946</v>
      </c>
      <c r="R299" s="2">
        <v>-854168.04249999998</v>
      </c>
      <c r="S299" s="2">
        <v>-1103514.5009999997</v>
      </c>
      <c r="T299" s="2">
        <v>0</v>
      </c>
      <c r="U299" s="2">
        <v>-3911211.4274809943</v>
      </c>
      <c r="W299" t="s">
        <v>8</v>
      </c>
      <c r="X299" s="2">
        <v>-4263534.1905642161</v>
      </c>
      <c r="Y299" s="2">
        <v>-3470643.4029999999</v>
      </c>
      <c r="Z299" s="2">
        <v>-1662774.7009999994</v>
      </c>
      <c r="AA299" s="2">
        <v>0</v>
      </c>
      <c r="AB299" s="2">
        <v>-9396952.2945642155</v>
      </c>
      <c r="AD299" t="s">
        <v>8</v>
      </c>
      <c r="AE299" s="2">
        <v>-107310.72315898258</v>
      </c>
      <c r="AF299" s="2">
        <v>-536693.31289999979</v>
      </c>
      <c r="AG299" s="2">
        <v>-1545396.9161999985</v>
      </c>
      <c r="AH299" s="2">
        <v>0</v>
      </c>
      <c r="AI299" s="2">
        <v>-2189400.9522589808</v>
      </c>
      <c r="AJ299" s="3">
        <v>-11586353.246823195</v>
      </c>
      <c r="AK299" t="s">
        <v>8</v>
      </c>
      <c r="AL299" s="2">
        <v>-891247.95856027305</v>
      </c>
      <c r="AM299" s="2">
        <v>182244.84110000031</v>
      </c>
      <c r="AN299" s="2">
        <v>-946098.4347999976</v>
      </c>
      <c r="AO299" s="2">
        <v>-86.766891999990435</v>
      </c>
      <c r="AP299" s="2">
        <v>-1655188.3191522704</v>
      </c>
    </row>
    <row r="300" spans="2:43" x14ac:dyDescent="0.35">
      <c r="B300" s="11" t="s">
        <v>150</v>
      </c>
      <c r="C300" s="4">
        <v>441893295.80017656</v>
      </c>
      <c r="D300" s="4">
        <v>18928307.1252</v>
      </c>
      <c r="E300" s="4">
        <v>16629080.207999995</v>
      </c>
      <c r="F300" s="4">
        <v>-12631651.926892003</v>
      </c>
      <c r="G300" s="4">
        <v>464819031.2064845</v>
      </c>
      <c r="I300" s="11" t="s">
        <v>168</v>
      </c>
      <c r="J300" s="4">
        <v>96151819.599716783</v>
      </c>
      <c r="K300" s="4">
        <v>10898577.6395</v>
      </c>
      <c r="L300" s="4">
        <v>2240040.8000000003</v>
      </c>
      <c r="M300" s="4">
        <v>0</v>
      </c>
      <c r="N300" s="4">
        <v>109290438.03921677</v>
      </c>
      <c r="P300" s="11" t="s">
        <v>168</v>
      </c>
      <c r="Q300" s="4">
        <v>98715406.842538759</v>
      </c>
      <c r="R300" s="4">
        <v>6063125.9574999996</v>
      </c>
      <c r="S300" s="4">
        <v>4417058.0040000025</v>
      </c>
      <c r="T300" s="4">
        <v>-127443.30380000001</v>
      </c>
      <c r="U300" s="4">
        <v>109068147.50023876</v>
      </c>
      <c r="W300" s="11" t="s">
        <v>168</v>
      </c>
      <c r="X300" s="4">
        <v>194867226.4422555</v>
      </c>
      <c r="Y300" s="4">
        <v>16961703.596999999</v>
      </c>
      <c r="Z300" s="4">
        <v>6657098.8040000033</v>
      </c>
      <c r="AA300" s="4">
        <v>-127443.30380000001</v>
      </c>
      <c r="AB300" s="4">
        <v>218358585.5394555</v>
      </c>
      <c r="AD300" s="11" t="s">
        <v>9</v>
      </c>
      <c r="AE300" s="4">
        <v>102239129.00402349</v>
      </c>
      <c r="AF300" s="4">
        <v>3427569.8906119019</v>
      </c>
      <c r="AG300" s="4">
        <v>6184587.6647999957</v>
      </c>
      <c r="AH300" s="4">
        <v>127443.30380000001</v>
      </c>
      <c r="AI300" s="4">
        <v>111978729.8632354</v>
      </c>
      <c r="AJ300" s="3">
        <v>330337315.40269089</v>
      </c>
      <c r="AK300" s="11" t="s">
        <v>9</v>
      </c>
      <c r="AL300" s="4">
        <v>144786940.35389769</v>
      </c>
      <c r="AM300" s="4">
        <v>-1460966.3624119009</v>
      </c>
      <c r="AN300" s="4">
        <v>3787393.7391999993</v>
      </c>
      <c r="AO300" s="4">
        <v>-12631651.926892003</v>
      </c>
      <c r="AP300" s="4">
        <v>134481715.80379379</v>
      </c>
      <c r="AQ300" s="3"/>
    </row>
    <row r="301" spans="2:43" x14ac:dyDescent="0.35">
      <c r="C301">
        <v>0</v>
      </c>
      <c r="D301">
        <v>0</v>
      </c>
      <c r="E301">
        <v>0</v>
      </c>
      <c r="F301">
        <v>0</v>
      </c>
      <c r="G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X301">
        <v>0</v>
      </c>
      <c r="Y301">
        <v>0</v>
      </c>
      <c r="Z301">
        <v>0</v>
      </c>
      <c r="AA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L301">
        <v>0</v>
      </c>
      <c r="AM301">
        <v>0</v>
      </c>
      <c r="AN301">
        <v>0</v>
      </c>
      <c r="AO301">
        <v>1.3096723705530167E-10</v>
      </c>
      <c r="AP301">
        <v>218358585.53945529</v>
      </c>
    </row>
    <row r="304" spans="2:43" ht="18.5" x14ac:dyDescent="0.35">
      <c r="B304" s="267" t="s">
        <v>174</v>
      </c>
      <c r="C304" s="267"/>
      <c r="D304" s="267"/>
      <c r="E304" s="267"/>
      <c r="F304" s="267"/>
      <c r="G304" s="267"/>
      <c r="I304" s="267" t="s">
        <v>171</v>
      </c>
      <c r="J304" s="267"/>
      <c r="K304" s="267"/>
      <c r="L304" s="267"/>
      <c r="M304" s="267"/>
      <c r="N304" s="267"/>
      <c r="P304" s="267" t="s">
        <v>180</v>
      </c>
      <c r="Q304" s="267"/>
      <c r="R304" s="267"/>
      <c r="S304" s="267"/>
      <c r="T304" s="267"/>
      <c r="U304" s="267"/>
      <c r="W304" s="267" t="s">
        <v>185</v>
      </c>
      <c r="X304" s="267"/>
      <c r="Y304" s="267"/>
      <c r="Z304" s="267"/>
      <c r="AA304" s="267"/>
      <c r="AB304" s="267"/>
      <c r="AD304" s="267" t="s">
        <v>190</v>
      </c>
      <c r="AE304" s="267"/>
      <c r="AF304" s="267"/>
      <c r="AG304" s="267"/>
      <c r="AH304" s="267"/>
      <c r="AI304" s="267"/>
      <c r="AK304" s="267" t="s">
        <v>215</v>
      </c>
      <c r="AL304" s="267"/>
      <c r="AM304" s="267"/>
      <c r="AN304" s="267"/>
      <c r="AO304" s="267"/>
      <c r="AP304" s="267"/>
    </row>
    <row r="305" spans="2:42" ht="15.5" x14ac:dyDescent="0.35">
      <c r="B305" s="8"/>
      <c r="C305" s="8" t="s">
        <v>10</v>
      </c>
      <c r="D305" s="8" t="s">
        <v>69</v>
      </c>
      <c r="E305" s="8" t="s">
        <v>70</v>
      </c>
      <c r="F305" s="8" t="s">
        <v>44</v>
      </c>
      <c r="G305" s="9" t="s">
        <v>45</v>
      </c>
      <c r="I305" s="8"/>
      <c r="J305" s="8" t="s">
        <v>10</v>
      </c>
      <c r="K305" s="8" t="s">
        <v>69</v>
      </c>
      <c r="L305" s="8" t="s">
        <v>70</v>
      </c>
      <c r="M305" s="8" t="s">
        <v>44</v>
      </c>
      <c r="N305" s="9" t="s">
        <v>45</v>
      </c>
      <c r="P305" s="8"/>
      <c r="Q305" s="8" t="s">
        <v>10</v>
      </c>
      <c r="R305" s="8" t="s">
        <v>69</v>
      </c>
      <c r="S305" s="8" t="s">
        <v>70</v>
      </c>
      <c r="T305" s="8" t="s">
        <v>44</v>
      </c>
      <c r="U305" s="9" t="s">
        <v>45</v>
      </c>
      <c r="W305" s="8"/>
      <c r="X305" s="8" t="s">
        <v>10</v>
      </c>
      <c r="Y305" s="8" t="s">
        <v>69</v>
      </c>
      <c r="Z305" s="8" t="s">
        <v>70</v>
      </c>
      <c r="AA305" s="8" t="s">
        <v>44</v>
      </c>
      <c r="AB305" s="9" t="s">
        <v>45</v>
      </c>
      <c r="AD305" s="8"/>
      <c r="AE305" s="8" t="s">
        <v>10</v>
      </c>
      <c r="AF305" s="8" t="s">
        <v>69</v>
      </c>
      <c r="AG305" s="8" t="s">
        <v>70</v>
      </c>
      <c r="AH305" s="8" t="s">
        <v>44</v>
      </c>
      <c r="AI305" s="9" t="s">
        <v>45</v>
      </c>
      <c r="AK305" s="8"/>
      <c r="AL305" s="8" t="s">
        <v>10</v>
      </c>
      <c r="AM305" s="8" t="s">
        <v>69</v>
      </c>
      <c r="AN305" s="8" t="s">
        <v>70</v>
      </c>
      <c r="AO305" s="8" t="s">
        <v>44</v>
      </c>
      <c r="AP305" s="9" t="s">
        <v>45</v>
      </c>
    </row>
    <row r="306" spans="2:42" x14ac:dyDescent="0.35">
      <c r="B306" t="s">
        <v>88</v>
      </c>
      <c r="C306" s="2">
        <v>767103655.47000003</v>
      </c>
      <c r="D306" s="2">
        <v>0</v>
      </c>
      <c r="E306" s="2">
        <v>0</v>
      </c>
      <c r="F306" s="2">
        <v>0</v>
      </c>
      <c r="G306" s="2">
        <v>767103655.47000003</v>
      </c>
      <c r="I306" t="s">
        <v>88</v>
      </c>
      <c r="J306" s="2">
        <v>182082816.40000001</v>
      </c>
      <c r="K306" s="2">
        <v>0</v>
      </c>
      <c r="L306" s="2">
        <v>0</v>
      </c>
      <c r="M306" s="2">
        <v>0</v>
      </c>
      <c r="N306" s="2">
        <v>182082816.40000001</v>
      </c>
      <c r="P306" t="s">
        <v>88</v>
      </c>
      <c r="Q306" s="2">
        <v>167409989.76999995</v>
      </c>
      <c r="R306" s="2">
        <v>0</v>
      </c>
      <c r="S306" s="2">
        <v>0</v>
      </c>
      <c r="T306" s="2">
        <v>0</v>
      </c>
      <c r="U306" s="2">
        <v>167409989.76999995</v>
      </c>
      <c r="W306" t="s">
        <v>88</v>
      </c>
      <c r="X306" s="2">
        <v>349492806.16999996</v>
      </c>
      <c r="Y306" s="2">
        <v>0</v>
      </c>
      <c r="Z306" s="2">
        <v>0</v>
      </c>
      <c r="AA306" s="2">
        <v>0</v>
      </c>
      <c r="AB306" s="2">
        <v>349492806.16999996</v>
      </c>
      <c r="AD306" t="s">
        <v>88</v>
      </c>
      <c r="AE306" s="2">
        <v>123552396.75</v>
      </c>
      <c r="AF306" s="2">
        <v>0</v>
      </c>
      <c r="AG306" s="2">
        <v>0</v>
      </c>
      <c r="AH306" s="2">
        <v>0</v>
      </c>
      <c r="AI306" s="2">
        <v>123552396.75</v>
      </c>
      <c r="AJ306" s="3">
        <v>473045202.91999996</v>
      </c>
      <c r="AK306" t="s">
        <v>88</v>
      </c>
      <c r="AL306" s="2">
        <v>294058452.55000007</v>
      </c>
      <c r="AM306" s="2">
        <v>0</v>
      </c>
      <c r="AN306" s="2">
        <v>0</v>
      </c>
      <c r="AO306" s="2">
        <v>0</v>
      </c>
      <c r="AP306" s="2">
        <v>294058452.55000007</v>
      </c>
    </row>
    <row r="307" spans="2:42" x14ac:dyDescent="0.35">
      <c r="B307" t="s">
        <v>19</v>
      </c>
      <c r="C307" s="2">
        <v>199247953.04187995</v>
      </c>
      <c r="D307" s="2">
        <v>0</v>
      </c>
      <c r="E307" s="2">
        <v>0</v>
      </c>
      <c r="F307" s="2">
        <v>0</v>
      </c>
      <c r="G307" s="2">
        <v>199247953.04187995</v>
      </c>
      <c r="I307" t="s">
        <v>19</v>
      </c>
      <c r="J307" s="2">
        <v>50133105.31662</v>
      </c>
      <c r="K307" s="2">
        <v>0</v>
      </c>
      <c r="L307" s="2">
        <v>0</v>
      </c>
      <c r="M307" s="2">
        <v>0</v>
      </c>
      <c r="N307" s="2">
        <v>50133105.31662</v>
      </c>
      <c r="P307" t="s">
        <v>19</v>
      </c>
      <c r="Q307" s="2">
        <v>55676635.70849999</v>
      </c>
      <c r="R307" s="2">
        <v>0</v>
      </c>
      <c r="S307" s="2">
        <v>0</v>
      </c>
      <c r="T307" s="2">
        <v>0</v>
      </c>
      <c r="U307" s="2">
        <v>55676635.70849999</v>
      </c>
      <c r="W307" t="s">
        <v>19</v>
      </c>
      <c r="X307" s="2">
        <v>105809741.02511999</v>
      </c>
      <c r="Y307" s="2">
        <v>0</v>
      </c>
      <c r="Z307" s="2">
        <v>0</v>
      </c>
      <c r="AA307" s="2">
        <v>0</v>
      </c>
      <c r="AB307" s="2">
        <v>105809741.02511999</v>
      </c>
      <c r="AD307" t="s">
        <v>19</v>
      </c>
      <c r="AE307" s="2">
        <v>47180521.186420023</v>
      </c>
      <c r="AF307" s="2">
        <v>0</v>
      </c>
      <c r="AG307" s="2">
        <v>0</v>
      </c>
      <c r="AH307" s="2">
        <v>0</v>
      </c>
      <c r="AI307" s="2">
        <v>47180521.186420023</v>
      </c>
      <c r="AJ307" s="3">
        <v>152990262.21154001</v>
      </c>
      <c r="AK307" t="s">
        <v>19</v>
      </c>
      <c r="AL307" s="2">
        <v>46257690.830339938</v>
      </c>
      <c r="AM307" s="2">
        <v>0</v>
      </c>
      <c r="AN307" s="2">
        <v>0</v>
      </c>
      <c r="AO307" s="2">
        <v>0</v>
      </c>
      <c r="AP307" s="2">
        <v>46257690.830339938</v>
      </c>
    </row>
    <row r="308" spans="2:42" x14ac:dyDescent="0.35">
      <c r="B308" t="s">
        <v>89</v>
      </c>
      <c r="C308" s="2">
        <v>-16758973.619999971</v>
      </c>
      <c r="D308" s="2">
        <v>0</v>
      </c>
      <c r="E308" s="2">
        <v>0</v>
      </c>
      <c r="F308" s="2">
        <v>0</v>
      </c>
      <c r="G308" s="2">
        <v>-16758973.619999971</v>
      </c>
      <c r="I308" t="s">
        <v>89</v>
      </c>
      <c r="J308" s="2">
        <v>-7345257.7100000223</v>
      </c>
      <c r="K308" s="2">
        <v>0</v>
      </c>
      <c r="L308" s="2">
        <v>0</v>
      </c>
      <c r="M308" s="2">
        <v>0</v>
      </c>
      <c r="N308" s="2">
        <v>-7345257.7100000223</v>
      </c>
      <c r="P308" t="s">
        <v>89</v>
      </c>
      <c r="Q308" s="2">
        <v>-2877250.9200000009</v>
      </c>
      <c r="R308" s="2">
        <v>0</v>
      </c>
      <c r="S308" s="2">
        <v>0</v>
      </c>
      <c r="T308" s="2">
        <v>0</v>
      </c>
      <c r="U308" s="2">
        <v>-2877250.9200000009</v>
      </c>
      <c r="W308" t="s">
        <v>89</v>
      </c>
      <c r="X308" s="2">
        <v>-10222508.630000023</v>
      </c>
      <c r="Y308" s="2">
        <v>0</v>
      </c>
      <c r="Z308" s="2">
        <v>0</v>
      </c>
      <c r="AA308" s="2">
        <v>0</v>
      </c>
      <c r="AB308" s="2">
        <v>-10222508.630000023</v>
      </c>
      <c r="AD308" t="s">
        <v>89</v>
      </c>
      <c r="AE308" s="2">
        <v>-4215883.8700000178</v>
      </c>
      <c r="AF308" s="2">
        <v>0</v>
      </c>
      <c r="AG308" s="2">
        <v>0</v>
      </c>
      <c r="AH308" s="2">
        <v>0</v>
      </c>
      <c r="AI308" s="2">
        <v>-4215883.8700000178</v>
      </c>
      <c r="AJ308" s="3">
        <v>-14438392.500000041</v>
      </c>
      <c r="AK308" t="s">
        <v>89</v>
      </c>
      <c r="AL308" s="2">
        <v>-2320581.1199999303</v>
      </c>
      <c r="AM308" s="2">
        <v>0</v>
      </c>
      <c r="AN308" s="2">
        <v>0</v>
      </c>
      <c r="AO308" s="2">
        <v>0</v>
      </c>
      <c r="AP308" s="2">
        <v>-2320581.1199999303</v>
      </c>
    </row>
    <row r="309" spans="2:42" x14ac:dyDescent="0.35">
      <c r="B309" t="s">
        <v>90</v>
      </c>
      <c r="C309" s="2">
        <v>-152474009.63</v>
      </c>
      <c r="D309" s="2">
        <v>0</v>
      </c>
      <c r="E309" s="2">
        <v>0</v>
      </c>
      <c r="F309" s="2">
        <v>0</v>
      </c>
      <c r="G309" s="2">
        <v>-152474009.63</v>
      </c>
      <c r="I309" t="s">
        <v>90</v>
      </c>
      <c r="J309" s="2">
        <v>-20285281.68</v>
      </c>
      <c r="K309" s="2">
        <v>0</v>
      </c>
      <c r="L309" s="2">
        <v>0</v>
      </c>
      <c r="M309" s="2">
        <v>0</v>
      </c>
      <c r="N309" s="2">
        <v>-20285281.68</v>
      </c>
      <c r="P309" t="s">
        <v>90</v>
      </c>
      <c r="Q309" s="2">
        <v>-30694886.219999999</v>
      </c>
      <c r="R309" s="2">
        <v>0</v>
      </c>
      <c r="S309" s="2">
        <v>0</v>
      </c>
      <c r="T309" s="2">
        <v>0</v>
      </c>
      <c r="U309" s="2">
        <v>-30694886.219999999</v>
      </c>
      <c r="W309" t="s">
        <v>90</v>
      </c>
      <c r="X309" s="2">
        <v>-50980167.899999999</v>
      </c>
      <c r="Y309" s="2">
        <v>0</v>
      </c>
      <c r="Z309" s="2">
        <v>0</v>
      </c>
      <c r="AA309" s="2">
        <v>0</v>
      </c>
      <c r="AB309" s="2">
        <v>-50980167.899999999</v>
      </c>
      <c r="AD309" t="s">
        <v>90</v>
      </c>
      <c r="AE309" s="2">
        <v>-46771097.989999987</v>
      </c>
      <c r="AF309" s="2">
        <v>0</v>
      </c>
      <c r="AG309" s="2">
        <v>0</v>
      </c>
      <c r="AH309" s="2">
        <v>0</v>
      </c>
      <c r="AI309" s="2">
        <v>-46771097.989999987</v>
      </c>
      <c r="AJ309" s="3">
        <v>-97751265.889999986</v>
      </c>
      <c r="AK309" t="s">
        <v>90</v>
      </c>
      <c r="AL309" s="2">
        <v>-54722743.740000017</v>
      </c>
      <c r="AM309" s="2">
        <v>0</v>
      </c>
      <c r="AN309" s="2">
        <v>0</v>
      </c>
      <c r="AO309" s="2">
        <v>0</v>
      </c>
      <c r="AP309" s="2">
        <v>-54722743.740000017</v>
      </c>
    </row>
    <row r="310" spans="2:42" x14ac:dyDescent="0.35">
      <c r="B310" s="19" t="s">
        <v>18</v>
      </c>
      <c r="C310" s="20">
        <v>797118625.26187992</v>
      </c>
      <c r="D310" s="20">
        <v>0</v>
      </c>
      <c r="E310" s="20">
        <v>0</v>
      </c>
      <c r="F310" s="20">
        <v>0</v>
      </c>
      <c r="G310" s="20">
        <v>797118625.26187992</v>
      </c>
      <c r="I310" s="19" t="s">
        <v>18</v>
      </c>
      <c r="J310" s="20">
        <v>204585382.32661998</v>
      </c>
      <c r="K310" s="20">
        <v>0</v>
      </c>
      <c r="L310" s="20">
        <v>0</v>
      </c>
      <c r="M310" s="20">
        <v>0</v>
      </c>
      <c r="N310" s="20">
        <v>204585382.32661998</v>
      </c>
      <c r="P310" s="19" t="s">
        <v>18</v>
      </c>
      <c r="Q310" s="20">
        <v>189514488.33849996</v>
      </c>
      <c r="R310" s="20">
        <v>0</v>
      </c>
      <c r="S310" s="20">
        <v>0</v>
      </c>
      <c r="T310" s="20">
        <v>0</v>
      </c>
      <c r="U310" s="20">
        <v>189514488.33849996</v>
      </c>
      <c r="W310" s="19" t="s">
        <v>18</v>
      </c>
      <c r="X310" s="20">
        <v>394099870.66512001</v>
      </c>
      <c r="Y310" s="20">
        <v>0</v>
      </c>
      <c r="Z310" s="20">
        <v>0</v>
      </c>
      <c r="AA310" s="20">
        <v>0</v>
      </c>
      <c r="AB310" s="20">
        <v>394099870.66512001</v>
      </c>
      <c r="AD310" s="19" t="s">
        <v>18</v>
      </c>
      <c r="AE310" s="20">
        <v>119745936.07642004</v>
      </c>
      <c r="AF310" s="20">
        <v>0</v>
      </c>
      <c r="AG310" s="20">
        <v>0</v>
      </c>
      <c r="AH310" s="20">
        <v>0</v>
      </c>
      <c r="AI310" s="20">
        <v>119745936.07642004</v>
      </c>
      <c r="AJ310" s="3">
        <v>513845806.74154007</v>
      </c>
      <c r="AK310" s="19" t="s">
        <v>18</v>
      </c>
      <c r="AL310" s="20">
        <v>283272818.52034003</v>
      </c>
      <c r="AM310" s="20">
        <v>0</v>
      </c>
      <c r="AN310" s="20">
        <v>0</v>
      </c>
      <c r="AO310" s="20">
        <v>0</v>
      </c>
      <c r="AP310" s="20">
        <v>283272818.52034003</v>
      </c>
    </row>
    <row r="311" spans="2:42" x14ac:dyDescent="0.35">
      <c r="C311" s="2"/>
      <c r="D311" s="2"/>
      <c r="E311" s="2"/>
      <c r="F311" s="2"/>
      <c r="G311" s="2"/>
      <c r="J311" s="2"/>
      <c r="K311" s="2"/>
      <c r="L311" s="2"/>
      <c r="M311" s="2"/>
      <c r="N311" s="2"/>
      <c r="Q311" s="2"/>
      <c r="R311" s="2"/>
      <c r="S311" s="2"/>
      <c r="T311" s="2"/>
      <c r="U311" s="2"/>
      <c r="X311" s="2"/>
      <c r="Y311" s="2"/>
      <c r="Z311" s="2"/>
      <c r="AA311" s="2"/>
      <c r="AB311" s="2"/>
      <c r="AE311" s="2"/>
      <c r="AF311" s="2"/>
      <c r="AG311" s="2"/>
      <c r="AH311" s="2"/>
      <c r="AI311" s="2"/>
      <c r="AJ311" s="3">
        <v>0</v>
      </c>
      <c r="AL311" s="2"/>
      <c r="AM311" s="2"/>
      <c r="AN311" s="2"/>
      <c r="AO311" s="2"/>
      <c r="AP311" s="2"/>
    </row>
    <row r="312" spans="2:42" x14ac:dyDescent="0.35">
      <c r="C312" s="2"/>
      <c r="D312" s="2"/>
      <c r="E312" s="2"/>
      <c r="F312" s="2"/>
      <c r="G312" s="2"/>
      <c r="J312" s="2"/>
      <c r="K312" s="2"/>
      <c r="L312" s="2"/>
      <c r="M312" s="2"/>
      <c r="N312" s="2"/>
      <c r="Q312" s="2"/>
      <c r="R312" s="2"/>
      <c r="S312" s="2"/>
      <c r="T312" s="2"/>
      <c r="U312" s="2"/>
      <c r="X312" s="2"/>
      <c r="Y312" s="2"/>
      <c r="Z312" s="2"/>
      <c r="AA312" s="2"/>
      <c r="AB312" s="2"/>
      <c r="AE312" s="2"/>
      <c r="AF312" s="2"/>
      <c r="AG312" s="2"/>
      <c r="AH312" s="2"/>
      <c r="AI312" s="2"/>
      <c r="AJ312" s="3">
        <v>0</v>
      </c>
      <c r="AL312" s="2"/>
      <c r="AM312" s="2"/>
      <c r="AN312" s="2"/>
      <c r="AO312" s="2"/>
      <c r="AP312" s="2"/>
    </row>
    <row r="313" spans="2:42" x14ac:dyDescent="0.35">
      <c r="B313" t="s">
        <v>12</v>
      </c>
      <c r="C313" s="2">
        <v>801931534.03999972</v>
      </c>
      <c r="D313" s="2">
        <v>0</v>
      </c>
      <c r="E313" s="2">
        <v>0</v>
      </c>
      <c r="F313" s="2">
        <v>0</v>
      </c>
      <c r="G313" s="2">
        <v>801931534.03999972</v>
      </c>
      <c r="I313" t="s">
        <v>12</v>
      </c>
      <c r="J313" s="2">
        <v>138049549.44000003</v>
      </c>
      <c r="K313" s="2">
        <v>0</v>
      </c>
      <c r="L313" s="2">
        <v>0</v>
      </c>
      <c r="M313" s="2">
        <v>0</v>
      </c>
      <c r="N313" s="2">
        <v>138049549.44000003</v>
      </c>
      <c r="P313" t="s">
        <v>12</v>
      </c>
      <c r="Q313" s="2">
        <v>175285298.80999997</v>
      </c>
      <c r="R313" s="2">
        <v>0</v>
      </c>
      <c r="S313" s="2">
        <v>0</v>
      </c>
      <c r="T313" s="2">
        <v>0</v>
      </c>
      <c r="U313" s="2">
        <v>175285298.80999997</v>
      </c>
      <c r="W313" t="s">
        <v>12</v>
      </c>
      <c r="X313" s="2">
        <v>313334848.25</v>
      </c>
      <c r="Y313" s="2">
        <v>0</v>
      </c>
      <c r="Z313" s="2">
        <v>0</v>
      </c>
      <c r="AA313" s="2">
        <v>0</v>
      </c>
      <c r="AB313" s="2">
        <v>313334848.25</v>
      </c>
      <c r="AD313" t="s">
        <v>12</v>
      </c>
      <c r="AE313" s="2">
        <v>240304432.48000002</v>
      </c>
      <c r="AF313" s="2">
        <v>0</v>
      </c>
      <c r="AG313" s="2">
        <v>0</v>
      </c>
      <c r="AH313" s="2">
        <v>0</v>
      </c>
      <c r="AI313" s="2">
        <v>240304432.48000002</v>
      </c>
      <c r="AJ313" s="3">
        <v>553639280.73000002</v>
      </c>
      <c r="AK313" t="s">
        <v>12</v>
      </c>
      <c r="AL313" s="2">
        <v>248292253.3099997</v>
      </c>
      <c r="AM313" s="2">
        <v>0</v>
      </c>
      <c r="AN313" s="2">
        <v>0</v>
      </c>
      <c r="AO313" s="2">
        <v>0</v>
      </c>
      <c r="AP313" s="2">
        <v>248292253.3099997</v>
      </c>
    </row>
    <row r="314" spans="2:42" x14ac:dyDescent="0.35">
      <c r="B314" t="s">
        <v>3</v>
      </c>
      <c r="C314" s="2">
        <v>-395099128.89999992</v>
      </c>
      <c r="D314" s="2">
        <v>0</v>
      </c>
      <c r="E314" s="2">
        <v>0</v>
      </c>
      <c r="F314" s="2">
        <v>-53041.369999999995</v>
      </c>
      <c r="G314" s="2">
        <v>-395152170.26999992</v>
      </c>
      <c r="I314" t="s">
        <v>3</v>
      </c>
      <c r="J314" s="2">
        <v>-59040067.780000001</v>
      </c>
      <c r="K314" s="2">
        <v>0</v>
      </c>
      <c r="L314" s="2">
        <v>0</v>
      </c>
      <c r="M314" s="2">
        <v>-4290.9800000000005</v>
      </c>
      <c r="N314" s="2">
        <v>-59044358.759999998</v>
      </c>
      <c r="P314" t="s">
        <v>3</v>
      </c>
      <c r="Q314" s="2">
        <v>-85424836.060000002</v>
      </c>
      <c r="R314" s="2">
        <v>0</v>
      </c>
      <c r="S314" s="2">
        <v>0</v>
      </c>
      <c r="T314" s="2">
        <v>-1994.8599999999997</v>
      </c>
      <c r="U314" s="2">
        <v>-85426830.920000002</v>
      </c>
      <c r="W314" t="s">
        <v>3</v>
      </c>
      <c r="X314" s="2">
        <v>-144464903.84</v>
      </c>
      <c r="Y314" s="2">
        <v>0</v>
      </c>
      <c r="Z314" s="2">
        <v>0</v>
      </c>
      <c r="AA314" s="2">
        <v>-6285.84</v>
      </c>
      <c r="AB314" s="2">
        <v>-144471189.68000001</v>
      </c>
      <c r="AD314" t="s">
        <v>3</v>
      </c>
      <c r="AE314" s="2">
        <v>-107297699.32999998</v>
      </c>
      <c r="AF314" s="2">
        <v>0</v>
      </c>
      <c r="AG314" s="2">
        <v>0</v>
      </c>
      <c r="AH314" s="2">
        <v>-21651.81</v>
      </c>
      <c r="AI314" s="2">
        <v>-107319351.13999999</v>
      </c>
      <c r="AJ314" s="3">
        <v>-251790540.81999999</v>
      </c>
      <c r="AK314" t="s">
        <v>3</v>
      </c>
      <c r="AL314" s="2">
        <v>-143336525.72999993</v>
      </c>
      <c r="AM314" s="2">
        <v>0</v>
      </c>
      <c r="AN314" s="2">
        <v>0</v>
      </c>
      <c r="AO314" s="2">
        <v>-25103.719999999994</v>
      </c>
      <c r="AP314" s="2">
        <v>-143361629.44999993</v>
      </c>
    </row>
    <row r="315" spans="2:42" x14ac:dyDescent="0.35">
      <c r="B315" t="s">
        <v>91</v>
      </c>
      <c r="C315" s="2">
        <v>90530378</v>
      </c>
      <c r="D315" s="2">
        <v>0</v>
      </c>
      <c r="E315" s="2">
        <v>0</v>
      </c>
      <c r="F315" s="2">
        <v>509730.72000000003</v>
      </c>
      <c r="G315" s="2">
        <v>91040108.719999999</v>
      </c>
      <c r="I315" t="s">
        <v>91</v>
      </c>
      <c r="J315" s="2">
        <v>31733521.759999998</v>
      </c>
      <c r="K315" s="2">
        <v>0</v>
      </c>
      <c r="L315" s="2">
        <v>0</v>
      </c>
      <c r="M315" s="2">
        <v>420320.46</v>
      </c>
      <c r="N315" s="2">
        <v>32153842.219999999</v>
      </c>
      <c r="P315" t="s">
        <v>91</v>
      </c>
      <c r="Q315" s="2">
        <v>19994617.079999998</v>
      </c>
      <c r="R315" s="2">
        <v>0</v>
      </c>
      <c r="S315" s="2">
        <v>0</v>
      </c>
      <c r="T315" s="2">
        <v>40825.309999999939</v>
      </c>
      <c r="U315" s="2">
        <v>20035442.389999997</v>
      </c>
      <c r="W315" t="s">
        <v>91</v>
      </c>
      <c r="X315" s="2">
        <v>51728138.839999996</v>
      </c>
      <c r="Y315" s="2">
        <v>0</v>
      </c>
      <c r="Z315" s="2">
        <v>0</v>
      </c>
      <c r="AA315" s="2">
        <v>461145.76999999996</v>
      </c>
      <c r="AB315" s="2">
        <v>52189284.609999999</v>
      </c>
      <c r="AD315" t="s">
        <v>91</v>
      </c>
      <c r="AE315" s="2">
        <v>15123157.960000016</v>
      </c>
      <c r="AF315" s="2">
        <v>0</v>
      </c>
      <c r="AG315" s="2">
        <v>0</v>
      </c>
      <c r="AH315" s="2">
        <v>34213.64000000013</v>
      </c>
      <c r="AI315" s="2">
        <v>15157371.600000016</v>
      </c>
      <c r="AJ315" s="3">
        <v>67346656.210000008</v>
      </c>
      <c r="AK315" t="s">
        <v>91</v>
      </c>
      <c r="AL315" s="2">
        <v>23679081.199999996</v>
      </c>
      <c r="AM315" s="2">
        <v>0</v>
      </c>
      <c r="AN315" s="2">
        <v>0</v>
      </c>
      <c r="AO315" s="2">
        <v>14371.309999999939</v>
      </c>
      <c r="AP315" s="2">
        <v>23693452.509999994</v>
      </c>
    </row>
    <row r="316" spans="2:42" x14ac:dyDescent="0.35">
      <c r="B316" t="s">
        <v>13</v>
      </c>
      <c r="C316" s="2">
        <v>-10148613.370000001</v>
      </c>
      <c r="D316" s="2">
        <v>0</v>
      </c>
      <c r="E316" s="2">
        <v>0</v>
      </c>
      <c r="F316" s="2">
        <v>0</v>
      </c>
      <c r="G316" s="2">
        <v>-10148613.370000001</v>
      </c>
      <c r="I316" t="s">
        <v>13</v>
      </c>
      <c r="J316" s="2">
        <v>-1598083.3000000003</v>
      </c>
      <c r="K316" s="2">
        <v>0</v>
      </c>
      <c r="L316" s="2">
        <v>0</v>
      </c>
      <c r="M316" s="2">
        <v>0</v>
      </c>
      <c r="N316" s="2">
        <v>-1598083.3000000003</v>
      </c>
      <c r="P316" t="s">
        <v>13</v>
      </c>
      <c r="Q316" s="2">
        <v>-2324547.0499999998</v>
      </c>
      <c r="R316" s="2">
        <v>0</v>
      </c>
      <c r="S316" s="2">
        <v>0</v>
      </c>
      <c r="T316" s="2">
        <v>0</v>
      </c>
      <c r="U316" s="2">
        <v>-2324547.0499999998</v>
      </c>
      <c r="W316" t="s">
        <v>13</v>
      </c>
      <c r="X316" s="2">
        <v>-3922630.35</v>
      </c>
      <c r="Y316" s="2">
        <v>0</v>
      </c>
      <c r="Z316" s="2">
        <v>0</v>
      </c>
      <c r="AA316" s="2">
        <v>0</v>
      </c>
      <c r="AB316" s="2">
        <v>-3922630.35</v>
      </c>
      <c r="AD316" t="s">
        <v>13</v>
      </c>
      <c r="AE316" s="2">
        <v>-2816015.7700000019</v>
      </c>
      <c r="AF316" s="2">
        <v>0</v>
      </c>
      <c r="AG316" s="2">
        <v>0</v>
      </c>
      <c r="AH316" s="2">
        <v>0</v>
      </c>
      <c r="AI316" s="2">
        <v>-2816015.7700000019</v>
      </c>
      <c r="AJ316" s="3">
        <v>-6738646.120000002</v>
      </c>
      <c r="AK316" t="s">
        <v>13</v>
      </c>
      <c r="AL316" s="2">
        <v>-3409967.2499999995</v>
      </c>
      <c r="AM316" s="2">
        <v>0</v>
      </c>
      <c r="AN316" s="2">
        <v>0</v>
      </c>
      <c r="AO316" s="2">
        <v>0</v>
      </c>
      <c r="AP316" s="2">
        <v>-3409967.2499999995</v>
      </c>
    </row>
    <row r="317" spans="2:42" x14ac:dyDescent="0.35">
      <c r="B317" s="19" t="s">
        <v>14</v>
      </c>
      <c r="C317" s="20">
        <v>487214169.7699998</v>
      </c>
      <c r="D317" s="20">
        <v>0</v>
      </c>
      <c r="E317" s="20">
        <v>0</v>
      </c>
      <c r="F317" s="20">
        <v>456689.35000000003</v>
      </c>
      <c r="G317" s="20">
        <v>487670859.11999977</v>
      </c>
      <c r="I317" s="19" t="s">
        <v>14</v>
      </c>
      <c r="J317" s="20">
        <v>109144920.12000002</v>
      </c>
      <c r="K317" s="20">
        <v>0</v>
      </c>
      <c r="L317" s="20">
        <v>0</v>
      </c>
      <c r="M317" s="20">
        <v>416029.48000000004</v>
      </c>
      <c r="N317" s="20">
        <v>109560949.60000004</v>
      </c>
      <c r="P317" s="19" t="s">
        <v>14</v>
      </c>
      <c r="Q317" s="20">
        <v>107530532.77999997</v>
      </c>
      <c r="R317" s="20">
        <v>0</v>
      </c>
      <c r="S317" s="20">
        <v>0</v>
      </c>
      <c r="T317" s="20">
        <v>38830.449999999939</v>
      </c>
      <c r="U317" s="20">
        <v>107569363.22999997</v>
      </c>
      <c r="W317" s="19" t="s">
        <v>14</v>
      </c>
      <c r="X317" s="20">
        <v>216675452.90000001</v>
      </c>
      <c r="Y317" s="20">
        <v>0</v>
      </c>
      <c r="Z317" s="20">
        <v>0</v>
      </c>
      <c r="AA317" s="20">
        <v>454859.92999999993</v>
      </c>
      <c r="AB317" s="20">
        <v>217130312.83000001</v>
      </c>
      <c r="AD317" s="19" t="s">
        <v>14</v>
      </c>
      <c r="AE317" s="20">
        <v>145313875.34000003</v>
      </c>
      <c r="AF317" s="20">
        <v>0</v>
      </c>
      <c r="AG317" s="20">
        <v>0</v>
      </c>
      <c r="AH317" s="20">
        <v>12561.830000000129</v>
      </c>
      <c r="AI317" s="20">
        <v>145326437.17000005</v>
      </c>
      <c r="AJ317" s="3">
        <v>362456750.00000006</v>
      </c>
      <c r="AK317" s="19" t="s">
        <v>14</v>
      </c>
      <c r="AL317" s="20">
        <v>125224841.52999976</v>
      </c>
      <c r="AM317" s="20">
        <v>0</v>
      </c>
      <c r="AN317" s="20">
        <v>0</v>
      </c>
      <c r="AO317" s="20">
        <v>-10732.410000000054</v>
      </c>
      <c r="AP317" s="20">
        <v>125214109.11999977</v>
      </c>
    </row>
    <row r="318" spans="2:42" x14ac:dyDescent="0.35">
      <c r="C318" s="2"/>
      <c r="D318" s="2"/>
      <c r="E318" s="2"/>
      <c r="F318" s="2"/>
      <c r="G318" s="2"/>
      <c r="J318" s="2"/>
      <c r="K318" s="2"/>
      <c r="L318" s="2"/>
      <c r="M318" s="2"/>
      <c r="N318" s="2"/>
      <c r="Q318" s="2"/>
      <c r="R318" s="2"/>
      <c r="S318" s="2"/>
      <c r="T318" s="2"/>
      <c r="U318" s="2"/>
      <c r="X318" s="2"/>
      <c r="Y318" s="2"/>
      <c r="Z318" s="2"/>
      <c r="AA318" s="2"/>
      <c r="AB318" s="2"/>
      <c r="AE318" s="2"/>
      <c r="AF318" s="2"/>
      <c r="AG318" s="2"/>
      <c r="AH318" s="2"/>
      <c r="AI318" s="2"/>
      <c r="AJ318" s="3">
        <v>0</v>
      </c>
      <c r="AL318" s="2"/>
      <c r="AM318" s="2"/>
      <c r="AN318" s="2"/>
      <c r="AO318" s="2"/>
      <c r="AP318" s="2"/>
    </row>
    <row r="319" spans="2:42" x14ac:dyDescent="0.35">
      <c r="C319" s="2"/>
      <c r="D319" s="2"/>
      <c r="E319" s="2"/>
      <c r="F319" s="2"/>
      <c r="G319" s="2"/>
      <c r="J319" s="2"/>
      <c r="K319" s="2"/>
      <c r="L319" s="2"/>
      <c r="M319" s="2"/>
      <c r="N319" s="2"/>
      <c r="Q319" s="2"/>
      <c r="R319" s="2"/>
      <c r="S319" s="2"/>
      <c r="T319" s="2"/>
      <c r="U319" s="2"/>
      <c r="X319" s="2"/>
      <c r="Y319" s="2"/>
      <c r="Z319" s="2"/>
      <c r="AA319" s="2"/>
      <c r="AB319" s="2"/>
      <c r="AE319" s="2"/>
      <c r="AF319" s="2"/>
      <c r="AG319" s="2"/>
      <c r="AH319" s="2"/>
      <c r="AI319" s="2"/>
      <c r="AJ319" s="3">
        <v>0</v>
      </c>
      <c r="AL319" s="2"/>
      <c r="AM319" s="2"/>
      <c r="AN319" s="2"/>
      <c r="AO319" s="2"/>
      <c r="AP319" s="2"/>
    </row>
    <row r="320" spans="2:42" x14ac:dyDescent="0.35">
      <c r="B320" t="s">
        <v>15</v>
      </c>
      <c r="C320" s="2">
        <v>234183192.45999998</v>
      </c>
      <c r="D320" s="2">
        <v>0</v>
      </c>
      <c r="E320" s="2">
        <v>0</v>
      </c>
      <c r="F320" s="2">
        <v>14263844.899999999</v>
      </c>
      <c r="G320" s="2">
        <v>248447037.35999998</v>
      </c>
      <c r="I320" t="s">
        <v>15</v>
      </c>
      <c r="J320" s="2">
        <v>61545212.540000007</v>
      </c>
      <c r="K320" s="2">
        <v>0</v>
      </c>
      <c r="L320" s="2">
        <v>0</v>
      </c>
      <c r="M320" s="2">
        <v>3425448.54</v>
      </c>
      <c r="N320" s="2">
        <v>64970661.080000006</v>
      </c>
      <c r="P320" t="s">
        <v>15</v>
      </c>
      <c r="Q320" s="2">
        <v>36552704.920000017</v>
      </c>
      <c r="R320" s="2">
        <v>0</v>
      </c>
      <c r="S320" s="2">
        <v>0</v>
      </c>
      <c r="T320" s="2">
        <v>3362311.4499999993</v>
      </c>
      <c r="U320" s="2">
        <v>39915016.37000002</v>
      </c>
      <c r="W320" t="s">
        <v>15</v>
      </c>
      <c r="X320" s="2">
        <v>98097917.460000023</v>
      </c>
      <c r="Y320" s="2">
        <v>0</v>
      </c>
      <c r="Z320" s="2">
        <v>0</v>
      </c>
      <c r="AA320" s="2">
        <v>6787759.9899999993</v>
      </c>
      <c r="AB320" s="2">
        <v>104885677.45000002</v>
      </c>
      <c r="AD320" t="s">
        <v>15</v>
      </c>
      <c r="AE320" s="2">
        <v>55403584.349999979</v>
      </c>
      <c r="AF320" s="2">
        <v>0</v>
      </c>
      <c r="AG320" s="2">
        <v>0</v>
      </c>
      <c r="AH320" s="2">
        <v>3636138.1900000023</v>
      </c>
      <c r="AI320" s="2">
        <v>59039722.539999984</v>
      </c>
      <c r="AJ320" s="3">
        <v>163925399.99000001</v>
      </c>
      <c r="AK320" t="s">
        <v>15</v>
      </c>
      <c r="AL320" s="2">
        <v>80681690.649999991</v>
      </c>
      <c r="AM320" s="2">
        <v>0</v>
      </c>
      <c r="AN320" s="2">
        <v>0</v>
      </c>
      <c r="AO320" s="2">
        <v>3839946.7199999979</v>
      </c>
      <c r="AP320" s="2">
        <v>84521637.36999999</v>
      </c>
    </row>
    <row r="321" spans="2:42" x14ac:dyDescent="0.35">
      <c r="B321" t="s">
        <v>16</v>
      </c>
      <c r="C321" s="2">
        <v>-83437473.309999987</v>
      </c>
      <c r="D321" s="2">
        <v>0</v>
      </c>
      <c r="E321" s="2">
        <v>0</v>
      </c>
      <c r="F321" s="2">
        <v>0</v>
      </c>
      <c r="G321" s="2">
        <v>-83437473.309999987</v>
      </c>
      <c r="I321" t="s">
        <v>16</v>
      </c>
      <c r="J321" s="2">
        <v>-21269197.590000007</v>
      </c>
      <c r="K321" s="2">
        <v>0</v>
      </c>
      <c r="L321" s="2">
        <v>0</v>
      </c>
      <c r="M321" s="2">
        <v>0</v>
      </c>
      <c r="N321" s="2">
        <v>-21269197.590000007</v>
      </c>
      <c r="P321" t="s">
        <v>16</v>
      </c>
      <c r="Q321" s="2">
        <v>-15984047.89999998</v>
      </c>
      <c r="R321" s="2">
        <v>0</v>
      </c>
      <c r="S321" s="2">
        <v>0</v>
      </c>
      <c r="T321" s="2">
        <v>0</v>
      </c>
      <c r="U321" s="2">
        <v>-15984047.89999998</v>
      </c>
      <c r="W321" t="s">
        <v>16</v>
      </c>
      <c r="X321" s="2">
        <v>-37253245.489999987</v>
      </c>
      <c r="Y321" s="2">
        <v>0</v>
      </c>
      <c r="Z321" s="2">
        <v>0</v>
      </c>
      <c r="AA321" s="2">
        <v>0</v>
      </c>
      <c r="AB321" s="2">
        <v>-37253245.489999987</v>
      </c>
      <c r="AD321" t="s">
        <v>16</v>
      </c>
      <c r="AE321" s="2">
        <v>-24351895.760000013</v>
      </c>
      <c r="AF321" s="2">
        <v>0</v>
      </c>
      <c r="AG321" s="2">
        <v>0</v>
      </c>
      <c r="AH321" s="2">
        <v>0</v>
      </c>
      <c r="AI321" s="2">
        <v>-24351895.760000013</v>
      </c>
      <c r="AJ321" s="3">
        <v>-61605141.25</v>
      </c>
      <c r="AK321" t="s">
        <v>16</v>
      </c>
      <c r="AL321" s="2">
        <v>-21832332.059999987</v>
      </c>
      <c r="AM321" s="2">
        <v>0</v>
      </c>
      <c r="AN321" s="2">
        <v>0</v>
      </c>
      <c r="AO321" s="2">
        <v>0</v>
      </c>
      <c r="AP321" s="2">
        <v>-21832332.059999987</v>
      </c>
    </row>
    <row r="322" spans="2:42" x14ac:dyDescent="0.35">
      <c r="B322" s="19" t="s">
        <v>17</v>
      </c>
      <c r="C322" s="20">
        <v>150745719.14999998</v>
      </c>
      <c r="D322" s="20">
        <v>0</v>
      </c>
      <c r="E322" s="20">
        <v>0</v>
      </c>
      <c r="F322" s="20">
        <v>14263844.899999999</v>
      </c>
      <c r="G322" s="20">
        <v>165009564.05000001</v>
      </c>
      <c r="I322" s="19" t="s">
        <v>17</v>
      </c>
      <c r="J322" s="20">
        <v>40276014.950000003</v>
      </c>
      <c r="K322" s="20">
        <v>0</v>
      </c>
      <c r="L322" s="20">
        <v>0</v>
      </c>
      <c r="M322" s="20">
        <v>3425448.54</v>
      </c>
      <c r="N322" s="20">
        <v>43701463.489999995</v>
      </c>
      <c r="P322" s="19" t="s">
        <v>17</v>
      </c>
      <c r="Q322" s="20">
        <v>20568657.020000037</v>
      </c>
      <c r="R322" s="20">
        <v>0</v>
      </c>
      <c r="S322" s="20">
        <v>0</v>
      </c>
      <c r="T322" s="20">
        <v>3362311.4499999993</v>
      </c>
      <c r="U322" s="20">
        <v>23930968.47000004</v>
      </c>
      <c r="W322" s="19" t="s">
        <v>17</v>
      </c>
      <c r="X322" s="20">
        <v>60844671.970000036</v>
      </c>
      <c r="Y322" s="20">
        <v>0</v>
      </c>
      <c r="Z322" s="20">
        <v>0</v>
      </c>
      <c r="AA322" s="20">
        <v>6787759.9899999993</v>
      </c>
      <c r="AB322" s="20">
        <v>67632431.960000038</v>
      </c>
      <c r="AD322" s="19" t="s">
        <v>17</v>
      </c>
      <c r="AE322" s="20">
        <v>31051688.589999966</v>
      </c>
      <c r="AF322" s="20">
        <v>0</v>
      </c>
      <c r="AG322" s="20">
        <v>0</v>
      </c>
      <c r="AH322" s="20">
        <v>3636138.1900000023</v>
      </c>
      <c r="AI322" s="20">
        <v>34687826.779999971</v>
      </c>
      <c r="AJ322" s="3">
        <v>102320258.74000001</v>
      </c>
      <c r="AK322" s="19" t="s">
        <v>17</v>
      </c>
      <c r="AL322" s="20">
        <v>58849358.590000004</v>
      </c>
      <c r="AM322" s="20">
        <v>0</v>
      </c>
      <c r="AN322" s="20">
        <v>0</v>
      </c>
      <c r="AO322" s="20">
        <v>3839946.7199999979</v>
      </c>
      <c r="AP322" s="20">
        <v>62689305.310000002</v>
      </c>
    </row>
    <row r="323" spans="2:42" x14ac:dyDescent="0.35">
      <c r="C323" s="2"/>
      <c r="D323" s="2"/>
      <c r="E323" s="2"/>
      <c r="F323" s="2"/>
      <c r="G323" s="2"/>
      <c r="J323" s="2"/>
      <c r="K323" s="2"/>
      <c r="L323" s="2"/>
      <c r="M323" s="2"/>
      <c r="N323" s="2"/>
      <c r="Q323" s="2"/>
      <c r="R323" s="2"/>
      <c r="S323" s="2"/>
      <c r="T323" s="2"/>
      <c r="U323" s="2"/>
      <c r="X323" s="2"/>
      <c r="Y323" s="2"/>
      <c r="Z323" s="2"/>
      <c r="AA323" s="2"/>
      <c r="AB323" s="2"/>
      <c r="AE323" s="2"/>
      <c r="AF323" s="2"/>
      <c r="AG323" s="2"/>
      <c r="AH323" s="2"/>
      <c r="AI323" s="2"/>
      <c r="AJ323" s="3">
        <v>0</v>
      </c>
      <c r="AL323" s="2"/>
      <c r="AM323" s="2"/>
      <c r="AN323" s="2"/>
      <c r="AO323" s="2"/>
      <c r="AP323" s="2"/>
    </row>
    <row r="324" spans="2:42" x14ac:dyDescent="0.35">
      <c r="C324" s="2"/>
      <c r="D324" s="2"/>
      <c r="E324" s="2"/>
      <c r="F324" s="2"/>
      <c r="G324" s="2"/>
      <c r="J324" s="2"/>
      <c r="K324" s="2"/>
      <c r="L324" s="2"/>
      <c r="M324" s="2"/>
      <c r="N324" s="2"/>
      <c r="Q324" s="2"/>
      <c r="R324" s="2"/>
      <c r="S324" s="2"/>
      <c r="T324" s="2"/>
      <c r="U324" s="2"/>
      <c r="X324" s="2"/>
      <c r="Y324" s="2"/>
      <c r="Z324" s="2"/>
      <c r="AA324" s="2"/>
      <c r="AB324" s="2"/>
      <c r="AE324" s="2"/>
      <c r="AF324" s="2"/>
      <c r="AG324" s="2"/>
      <c r="AH324" s="2"/>
      <c r="AI324" s="2"/>
      <c r="AJ324" s="3">
        <v>0</v>
      </c>
      <c r="AL324" s="2"/>
      <c r="AM324" s="2"/>
      <c r="AN324" s="2"/>
      <c r="AO324" s="2"/>
      <c r="AP324" s="2"/>
    </row>
    <row r="325" spans="2:42" x14ac:dyDescent="0.35">
      <c r="B325" s="16" t="s">
        <v>20</v>
      </c>
      <c r="C325" s="17">
        <v>10385698.217857383</v>
      </c>
      <c r="D325" s="17">
        <v>0</v>
      </c>
      <c r="E325" s="17">
        <v>0</v>
      </c>
      <c r="F325" s="17">
        <v>-8013024.6126419734</v>
      </c>
      <c r="G325" s="17">
        <v>2372673.6052154098</v>
      </c>
      <c r="I325" s="16" t="s">
        <v>20</v>
      </c>
      <c r="J325" s="17">
        <v>6681269.6788199991</v>
      </c>
      <c r="K325" s="17">
        <v>0</v>
      </c>
      <c r="L325" s="17">
        <v>0</v>
      </c>
      <c r="M325" s="17">
        <v>-2048796.3189931887</v>
      </c>
      <c r="N325" s="17">
        <v>4632473.3598268107</v>
      </c>
      <c r="P325" s="16" t="s">
        <v>20</v>
      </c>
      <c r="Q325" s="17">
        <v>2692425.1939200033</v>
      </c>
      <c r="R325" s="17">
        <v>0</v>
      </c>
      <c r="S325" s="17">
        <v>0</v>
      </c>
      <c r="T325" s="17">
        <v>-956217.50355778518</v>
      </c>
      <c r="U325" s="17">
        <v>1736207.6903622181</v>
      </c>
      <c r="W325" s="16" t="s">
        <v>20</v>
      </c>
      <c r="X325" s="17">
        <v>9373694.8727400023</v>
      </c>
      <c r="Y325" s="17">
        <v>0</v>
      </c>
      <c r="Z325" s="17">
        <v>0</v>
      </c>
      <c r="AA325" s="17">
        <v>-3005013.8225509739</v>
      </c>
      <c r="AB325" s="17">
        <v>6368681.0501890285</v>
      </c>
      <c r="AD325" s="16" t="s">
        <v>20</v>
      </c>
      <c r="AE325" s="17">
        <v>802734.52400421165</v>
      </c>
      <c r="AF325" s="17">
        <v>0</v>
      </c>
      <c r="AG325" s="17">
        <v>0</v>
      </c>
      <c r="AH325" s="17">
        <v>-1446375.5622917283</v>
      </c>
      <c r="AI325" s="17">
        <v>-643641.03828751668</v>
      </c>
      <c r="AJ325" s="3">
        <v>5725040.0119015118</v>
      </c>
      <c r="AK325" s="16" t="s">
        <v>20</v>
      </c>
      <c r="AL325" s="17">
        <v>209268.82111316919</v>
      </c>
      <c r="AM325" s="17">
        <v>0</v>
      </c>
      <c r="AN325" s="17">
        <v>0</v>
      </c>
      <c r="AO325" s="17">
        <v>-3561635.2277992712</v>
      </c>
      <c r="AP325" s="17">
        <v>-3352366.406686102</v>
      </c>
    </row>
    <row r="326" spans="2:42" x14ac:dyDescent="0.35">
      <c r="C326" s="2"/>
      <c r="D326" s="2"/>
      <c r="E326" s="2"/>
      <c r="F326" s="2"/>
      <c r="G326" s="2"/>
      <c r="J326" s="2"/>
      <c r="K326" s="2"/>
      <c r="L326" s="2"/>
      <c r="M326" s="2"/>
      <c r="N326" s="2"/>
      <c r="Q326" s="2"/>
      <c r="R326" s="2"/>
      <c r="S326" s="2"/>
      <c r="T326" s="2"/>
      <c r="U326" s="2"/>
      <c r="X326" s="2"/>
      <c r="Y326" s="2"/>
      <c r="Z326" s="2"/>
      <c r="AA326" s="2"/>
      <c r="AB326" s="2"/>
      <c r="AE326" s="2"/>
      <c r="AF326" s="2"/>
      <c r="AG326" s="2"/>
      <c r="AH326" s="2"/>
      <c r="AI326" s="2"/>
      <c r="AJ326" s="3">
        <v>0</v>
      </c>
      <c r="AL326" s="2"/>
      <c r="AM326" s="2"/>
      <c r="AN326" s="2"/>
      <c r="AO326" s="2"/>
      <c r="AP326" s="2"/>
    </row>
    <row r="327" spans="2:42" x14ac:dyDescent="0.35">
      <c r="C327" s="2"/>
      <c r="D327" s="2"/>
      <c r="E327" s="2"/>
      <c r="F327" s="2"/>
      <c r="G327" s="2"/>
      <c r="J327" s="2"/>
      <c r="K327" s="2"/>
      <c r="L327" s="2"/>
      <c r="M327" s="2"/>
      <c r="N327" s="2"/>
      <c r="Q327" s="2"/>
      <c r="R327" s="2"/>
      <c r="S327" s="2"/>
      <c r="T327" s="2"/>
      <c r="U327" s="2"/>
      <c r="X327" s="2"/>
      <c r="Y327" s="2"/>
      <c r="Z327" s="2"/>
      <c r="AA327" s="2"/>
      <c r="AB327" s="2"/>
      <c r="AE327" s="2"/>
      <c r="AF327" s="2"/>
      <c r="AG327" s="2"/>
      <c r="AH327" s="2"/>
      <c r="AI327" s="2"/>
      <c r="AJ327" s="3">
        <v>0</v>
      </c>
      <c r="AL327" s="2"/>
      <c r="AM327" s="2"/>
      <c r="AN327" s="2"/>
      <c r="AO327" s="2"/>
      <c r="AP327" s="2"/>
    </row>
    <row r="328" spans="2:42" x14ac:dyDescent="0.35">
      <c r="C328" s="2"/>
      <c r="D328" s="2"/>
      <c r="E328" s="2"/>
      <c r="F328" s="2"/>
      <c r="G328" s="2"/>
      <c r="J328" s="2"/>
      <c r="K328" s="2"/>
      <c r="L328" s="2"/>
      <c r="M328" s="2"/>
      <c r="N328" s="2"/>
      <c r="Q328" s="2"/>
      <c r="R328" s="2"/>
      <c r="S328" s="2"/>
      <c r="T328" s="2"/>
      <c r="U328" s="2"/>
      <c r="X328" s="2"/>
      <c r="Y328" s="2"/>
      <c r="Z328" s="2"/>
      <c r="AA328" s="2"/>
      <c r="AB328" s="2"/>
      <c r="AE328" s="2"/>
      <c r="AF328" s="2"/>
      <c r="AG328" s="2"/>
      <c r="AH328" s="2"/>
      <c r="AI328" s="2"/>
      <c r="AJ328" s="3">
        <v>0</v>
      </c>
      <c r="AL328" s="2"/>
      <c r="AM328" s="2"/>
      <c r="AN328" s="2"/>
      <c r="AO328" s="2"/>
      <c r="AP328" s="2"/>
    </row>
    <row r="329" spans="2:42" x14ac:dyDescent="0.35">
      <c r="B329" t="s">
        <v>0</v>
      </c>
      <c r="C329" s="2">
        <v>105959048.91999999</v>
      </c>
      <c r="D329" s="2">
        <v>0</v>
      </c>
      <c r="E329" s="2">
        <v>0</v>
      </c>
      <c r="F329" s="2">
        <v>0</v>
      </c>
      <c r="G329" s="2">
        <v>105959048.91999999</v>
      </c>
      <c r="I329" t="s">
        <v>0</v>
      </c>
      <c r="J329" s="2">
        <v>39475983.409999996</v>
      </c>
      <c r="K329" s="2">
        <v>0</v>
      </c>
      <c r="L329" s="2">
        <v>0</v>
      </c>
      <c r="M329" s="2">
        <v>0</v>
      </c>
      <c r="N329" s="2">
        <v>39475983.409999996</v>
      </c>
      <c r="P329" t="s">
        <v>0</v>
      </c>
      <c r="Q329" s="2">
        <v>30978518.640000001</v>
      </c>
      <c r="R329" s="2">
        <v>0</v>
      </c>
      <c r="S329" s="2">
        <v>0</v>
      </c>
      <c r="T329" s="2">
        <v>0</v>
      </c>
      <c r="U329" s="2">
        <v>30978518.640000001</v>
      </c>
      <c r="W329" t="s">
        <v>0</v>
      </c>
      <c r="X329" s="2">
        <v>70454502.049999997</v>
      </c>
      <c r="Y329" s="2">
        <v>0</v>
      </c>
      <c r="Z329" s="2">
        <v>0</v>
      </c>
      <c r="AA329" s="2">
        <v>0</v>
      </c>
      <c r="AB329" s="2">
        <v>70454502.049999997</v>
      </c>
      <c r="AD329" t="s">
        <v>0</v>
      </c>
      <c r="AE329" s="2">
        <v>35504546.86999999</v>
      </c>
      <c r="AF329" s="2">
        <v>0</v>
      </c>
      <c r="AG329" s="2">
        <v>0</v>
      </c>
      <c r="AH329" s="2">
        <v>0</v>
      </c>
      <c r="AI329" s="2">
        <v>35504546.86999999</v>
      </c>
      <c r="AJ329" s="3">
        <v>105959048.91999999</v>
      </c>
      <c r="AK329" t="s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</row>
    <row r="330" spans="2:42" x14ac:dyDescent="0.35">
      <c r="B330" t="s">
        <v>2</v>
      </c>
      <c r="C330" s="2">
        <v>-105959048.86</v>
      </c>
      <c r="D330" s="2">
        <v>0</v>
      </c>
      <c r="E330" s="2">
        <v>0</v>
      </c>
      <c r="F330" s="2">
        <v>0</v>
      </c>
      <c r="G330" s="2">
        <v>-105959048.86</v>
      </c>
      <c r="I330" t="s">
        <v>2</v>
      </c>
      <c r="J330" s="2">
        <v>-39475983.349999994</v>
      </c>
      <c r="K330" s="2">
        <v>0</v>
      </c>
      <c r="L330" s="2">
        <v>0</v>
      </c>
      <c r="M330" s="2">
        <v>0</v>
      </c>
      <c r="N330" s="2">
        <v>-39475983.349999994</v>
      </c>
      <c r="P330" t="s">
        <v>2</v>
      </c>
      <c r="Q330" s="2">
        <v>-30978518.640000001</v>
      </c>
      <c r="R330" s="2">
        <v>0</v>
      </c>
      <c r="S330" s="2">
        <v>0</v>
      </c>
      <c r="T330" s="2">
        <v>0</v>
      </c>
      <c r="U330" s="2">
        <v>-30978518.640000001</v>
      </c>
      <c r="W330" t="s">
        <v>2</v>
      </c>
      <c r="X330" s="2">
        <v>-70454501.989999995</v>
      </c>
      <c r="Y330" s="2">
        <v>0</v>
      </c>
      <c r="Z330" s="2">
        <v>0</v>
      </c>
      <c r="AA330" s="2">
        <v>0</v>
      </c>
      <c r="AB330" s="2">
        <v>-70454501.989999995</v>
      </c>
      <c r="AD330" t="s">
        <v>2</v>
      </c>
      <c r="AE330" s="2">
        <v>-35504546.870000005</v>
      </c>
      <c r="AF330" s="2">
        <v>0</v>
      </c>
      <c r="AG330" s="2">
        <v>0</v>
      </c>
      <c r="AH330" s="2">
        <v>0</v>
      </c>
      <c r="AI330" s="2">
        <v>-35504546.870000005</v>
      </c>
      <c r="AJ330" s="3">
        <v>-105959048.86</v>
      </c>
      <c r="AK330" t="s">
        <v>2</v>
      </c>
      <c r="AL330" s="2">
        <v>0</v>
      </c>
      <c r="AM330" s="2">
        <v>0</v>
      </c>
      <c r="AN330" s="2">
        <v>0</v>
      </c>
      <c r="AO330" s="2">
        <v>0</v>
      </c>
      <c r="AP330" s="2">
        <v>0</v>
      </c>
    </row>
    <row r="331" spans="2:42" x14ac:dyDescent="0.35">
      <c r="B331" s="19" t="s">
        <v>21</v>
      </c>
      <c r="C331" s="20">
        <v>5.9999987483024597E-2</v>
      </c>
      <c r="D331" s="20">
        <v>0</v>
      </c>
      <c r="E331" s="20">
        <v>0</v>
      </c>
      <c r="F331" s="20">
        <v>0</v>
      </c>
      <c r="G331" s="20">
        <v>5.9999987483024597E-2</v>
      </c>
      <c r="I331" s="19" t="s">
        <v>21</v>
      </c>
      <c r="J331" s="20">
        <v>6.0000002384185791E-2</v>
      </c>
      <c r="K331" s="20">
        <v>0</v>
      </c>
      <c r="L331" s="20">
        <v>0</v>
      </c>
      <c r="M331" s="20">
        <v>0</v>
      </c>
      <c r="N331" s="20">
        <v>6.0000002384185791E-2</v>
      </c>
      <c r="P331" s="19" t="s">
        <v>21</v>
      </c>
      <c r="Q331" s="20">
        <v>0</v>
      </c>
      <c r="R331" s="20">
        <v>0</v>
      </c>
      <c r="S331" s="20">
        <v>0</v>
      </c>
      <c r="T331" s="20">
        <v>0</v>
      </c>
      <c r="U331" s="20">
        <v>0</v>
      </c>
      <c r="W331" s="19" t="s">
        <v>21</v>
      </c>
      <c r="X331" s="20">
        <v>6.0000002384185791E-2</v>
      </c>
      <c r="Y331" s="20">
        <v>0</v>
      </c>
      <c r="Z331" s="20">
        <v>0</v>
      </c>
      <c r="AA331" s="20">
        <v>0</v>
      </c>
      <c r="AB331" s="20">
        <v>6.0000002384185791E-2</v>
      </c>
      <c r="AD331" s="19" t="s">
        <v>21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3">
        <v>6.0000002384185791E-2</v>
      </c>
      <c r="AK331" s="19" t="s">
        <v>21</v>
      </c>
      <c r="AL331" s="20">
        <v>0</v>
      </c>
      <c r="AM331" s="20">
        <v>0</v>
      </c>
      <c r="AN331" s="20">
        <v>0</v>
      </c>
      <c r="AO331" s="20">
        <v>0</v>
      </c>
      <c r="AP331" s="20">
        <v>0</v>
      </c>
    </row>
    <row r="332" spans="2:42" x14ac:dyDescent="0.35">
      <c r="C332" s="2"/>
      <c r="D332" s="2"/>
      <c r="E332" s="2"/>
      <c r="F332" s="2"/>
      <c r="G332" s="2"/>
      <c r="J332" s="2"/>
      <c r="K332" s="2"/>
      <c r="L332" s="2"/>
      <c r="M332" s="2"/>
      <c r="N332" s="2"/>
      <c r="Q332" s="2"/>
      <c r="R332" s="2"/>
      <c r="S332" s="2"/>
      <c r="T332" s="2"/>
      <c r="U332" s="2"/>
      <c r="X332" s="2"/>
      <c r="Y332" s="2"/>
      <c r="Z332" s="2"/>
      <c r="AA332" s="2"/>
      <c r="AB332" s="2"/>
      <c r="AE332" s="2"/>
      <c r="AF332" s="2"/>
      <c r="AG332" s="2"/>
      <c r="AH332" s="2"/>
      <c r="AI332" s="2"/>
      <c r="AJ332" s="3">
        <v>0</v>
      </c>
      <c r="AL332" s="2"/>
      <c r="AM332" s="2"/>
      <c r="AN332" s="2"/>
      <c r="AO332" s="2"/>
      <c r="AP332" s="2"/>
    </row>
    <row r="333" spans="2:42" x14ac:dyDescent="0.35">
      <c r="C333" s="2"/>
      <c r="D333" s="2"/>
      <c r="E333" s="2"/>
      <c r="F333" s="2"/>
      <c r="G333" s="2"/>
      <c r="J333" s="2"/>
      <c r="K333" s="2"/>
      <c r="L333" s="2"/>
      <c r="M333" s="2"/>
      <c r="N333" s="2"/>
      <c r="Q333" s="2"/>
      <c r="R333" s="2"/>
      <c r="S333" s="2"/>
      <c r="T333" s="2"/>
      <c r="U333" s="2"/>
      <c r="X333" s="2"/>
      <c r="Y333" s="2"/>
      <c r="Z333" s="2"/>
      <c r="AA333" s="2"/>
      <c r="AB333" s="2"/>
      <c r="AE333" s="2"/>
      <c r="AF333" s="2"/>
      <c r="AG333" s="2"/>
      <c r="AH333" s="2"/>
      <c r="AI333" s="2"/>
      <c r="AJ333" s="3">
        <v>0</v>
      </c>
      <c r="AL333" s="2"/>
      <c r="AM333" s="2"/>
      <c r="AN333" s="2"/>
      <c r="AO333" s="2"/>
      <c r="AP333" s="2"/>
    </row>
    <row r="334" spans="2:42" x14ac:dyDescent="0.35">
      <c r="B334" t="s">
        <v>24</v>
      </c>
      <c r="C334" s="2">
        <v>0</v>
      </c>
      <c r="D334" s="2">
        <v>948315995</v>
      </c>
      <c r="E334" s="2">
        <v>0</v>
      </c>
      <c r="F334" s="2">
        <v>0</v>
      </c>
      <c r="G334" s="2">
        <v>948315995</v>
      </c>
      <c r="I334" t="s">
        <v>24</v>
      </c>
      <c r="J334" s="2">
        <v>0</v>
      </c>
      <c r="K334" s="2">
        <v>252032708</v>
      </c>
      <c r="L334" s="2">
        <v>0</v>
      </c>
      <c r="M334" s="2">
        <v>0</v>
      </c>
      <c r="N334" s="2">
        <v>252032708</v>
      </c>
      <c r="P334" t="s">
        <v>24</v>
      </c>
      <c r="Q334" s="2">
        <v>0</v>
      </c>
      <c r="R334" s="2">
        <v>252301469</v>
      </c>
      <c r="S334" s="2">
        <v>0</v>
      </c>
      <c r="T334" s="2">
        <v>0</v>
      </c>
      <c r="U334" s="2">
        <v>252301469</v>
      </c>
      <c r="W334" t="s">
        <v>24</v>
      </c>
      <c r="X334" s="2">
        <v>0</v>
      </c>
      <c r="Y334" s="2">
        <v>504334177</v>
      </c>
      <c r="Z334" s="2">
        <v>0</v>
      </c>
      <c r="AA334" s="2">
        <v>0</v>
      </c>
      <c r="AB334" s="2">
        <v>504334177</v>
      </c>
      <c r="AD334" t="s">
        <v>24</v>
      </c>
      <c r="AE334" s="2">
        <v>0</v>
      </c>
      <c r="AF334" s="2">
        <v>219267058</v>
      </c>
      <c r="AG334" s="2">
        <v>0</v>
      </c>
      <c r="AH334" s="2">
        <v>0</v>
      </c>
      <c r="AI334" s="2">
        <v>219267058</v>
      </c>
      <c r="AJ334" s="3">
        <v>723601235</v>
      </c>
      <c r="AK334" t="s">
        <v>24</v>
      </c>
      <c r="AL334" s="2">
        <v>0</v>
      </c>
      <c r="AM334" s="2">
        <v>224714760</v>
      </c>
      <c r="AN334" s="2">
        <v>0</v>
      </c>
      <c r="AO334" s="2">
        <v>0</v>
      </c>
      <c r="AP334" s="2">
        <v>224714760</v>
      </c>
    </row>
    <row r="335" spans="2:42" x14ac:dyDescent="0.35">
      <c r="B335" t="s">
        <v>25</v>
      </c>
      <c r="C335" s="2">
        <v>0</v>
      </c>
      <c r="D335" s="2">
        <v>-105733553</v>
      </c>
      <c r="E335" s="2">
        <v>0</v>
      </c>
      <c r="F335" s="2">
        <v>0</v>
      </c>
      <c r="G335" s="2">
        <v>-105733553</v>
      </c>
      <c r="I335" t="s">
        <v>25</v>
      </c>
      <c r="J335" s="2">
        <v>0</v>
      </c>
      <c r="K335" s="2">
        <v>-43926192</v>
      </c>
      <c r="L335" s="2">
        <v>0</v>
      </c>
      <c r="M335" s="2">
        <v>0</v>
      </c>
      <c r="N335" s="2">
        <v>-43926192</v>
      </c>
      <c r="P335" t="s">
        <v>25</v>
      </c>
      <c r="Q335" s="2">
        <v>0</v>
      </c>
      <c r="R335" s="2">
        <v>-55914262</v>
      </c>
      <c r="S335" s="2">
        <v>0</v>
      </c>
      <c r="T335" s="2">
        <v>0</v>
      </c>
      <c r="U335" s="2">
        <v>-55914262</v>
      </c>
      <c r="W335" t="s">
        <v>25</v>
      </c>
      <c r="X335" s="2">
        <v>0</v>
      </c>
      <c r="Y335" s="2">
        <v>-99840454</v>
      </c>
      <c r="Z335" s="2">
        <v>0</v>
      </c>
      <c r="AA335" s="2">
        <v>0</v>
      </c>
      <c r="AB335" s="2">
        <v>-99840454</v>
      </c>
      <c r="AD335" t="s">
        <v>25</v>
      </c>
      <c r="AE335" s="2">
        <v>0</v>
      </c>
      <c r="AF335" s="2">
        <v>1178020</v>
      </c>
      <c r="AG335" s="2">
        <v>0</v>
      </c>
      <c r="AH335" s="2">
        <v>0</v>
      </c>
      <c r="AI335" s="2">
        <v>1178020</v>
      </c>
      <c r="AJ335" s="3">
        <v>-98662434</v>
      </c>
      <c r="AK335" t="s">
        <v>25</v>
      </c>
      <c r="AL335" s="2">
        <v>0</v>
      </c>
      <c r="AM335" s="2">
        <v>-7071119</v>
      </c>
      <c r="AN335" s="2">
        <v>0</v>
      </c>
      <c r="AO335" s="2">
        <v>0</v>
      </c>
      <c r="AP335" s="2">
        <v>-7071119</v>
      </c>
    </row>
    <row r="336" spans="2:42" x14ac:dyDescent="0.35">
      <c r="B336" t="s">
        <v>26</v>
      </c>
      <c r="C336" s="2">
        <v>0</v>
      </c>
      <c r="D336" s="2">
        <v>-284414634</v>
      </c>
      <c r="E336" s="2">
        <v>0</v>
      </c>
      <c r="F336" s="2">
        <v>0</v>
      </c>
      <c r="G336" s="2">
        <v>-284414634</v>
      </c>
      <c r="I336" t="s">
        <v>26</v>
      </c>
      <c r="J336" s="2">
        <v>0</v>
      </c>
      <c r="K336" s="2">
        <v>-70031924</v>
      </c>
      <c r="L336" s="2">
        <v>0</v>
      </c>
      <c r="M336" s="2">
        <v>0</v>
      </c>
      <c r="N336" s="2">
        <v>-70031924</v>
      </c>
      <c r="P336" t="s">
        <v>26</v>
      </c>
      <c r="Q336" s="2">
        <v>0</v>
      </c>
      <c r="R336" s="2">
        <v>-67048069</v>
      </c>
      <c r="S336" s="2">
        <v>0</v>
      </c>
      <c r="T336" s="2">
        <v>0</v>
      </c>
      <c r="U336" s="2">
        <v>-67048069</v>
      </c>
      <c r="W336" t="s">
        <v>26</v>
      </c>
      <c r="X336" s="2">
        <v>0</v>
      </c>
      <c r="Y336" s="2">
        <v>-137079993</v>
      </c>
      <c r="Z336" s="2">
        <v>0</v>
      </c>
      <c r="AA336" s="2">
        <v>0</v>
      </c>
      <c r="AB336" s="2">
        <v>-137079993</v>
      </c>
      <c r="AD336" t="s">
        <v>26</v>
      </c>
      <c r="AE336" s="2">
        <v>0</v>
      </c>
      <c r="AF336" s="2">
        <v>-74031174</v>
      </c>
      <c r="AG336" s="2">
        <v>0</v>
      </c>
      <c r="AH336" s="2">
        <v>0</v>
      </c>
      <c r="AI336" s="2">
        <v>-74031174</v>
      </c>
      <c r="AJ336" s="3">
        <v>-211111167</v>
      </c>
      <c r="AK336" t="s">
        <v>26</v>
      </c>
      <c r="AL336" s="2">
        <v>0</v>
      </c>
      <c r="AM336" s="2">
        <v>-73303467</v>
      </c>
      <c r="AN336" s="2">
        <v>0</v>
      </c>
      <c r="AO336" s="2">
        <v>0</v>
      </c>
      <c r="AP336" s="2">
        <v>-73303467</v>
      </c>
    </row>
    <row r="337" spans="2:42" x14ac:dyDescent="0.35">
      <c r="B337" s="19" t="s">
        <v>105</v>
      </c>
      <c r="C337" s="20">
        <v>0</v>
      </c>
      <c r="D337" s="20">
        <v>558167808</v>
      </c>
      <c r="E337" s="20">
        <v>0</v>
      </c>
      <c r="F337" s="20">
        <v>0</v>
      </c>
      <c r="G337" s="20">
        <v>558167808</v>
      </c>
      <c r="I337" s="19" t="s">
        <v>105</v>
      </c>
      <c r="J337" s="20">
        <v>0</v>
      </c>
      <c r="K337" s="20">
        <v>138074592</v>
      </c>
      <c r="L337" s="20">
        <v>0</v>
      </c>
      <c r="M337" s="20">
        <v>0</v>
      </c>
      <c r="N337" s="20">
        <v>138074592</v>
      </c>
      <c r="P337" s="19" t="s">
        <v>105</v>
      </c>
      <c r="Q337" s="20">
        <v>0</v>
      </c>
      <c r="R337" s="20">
        <v>129339138</v>
      </c>
      <c r="S337" s="20">
        <v>0</v>
      </c>
      <c r="T337" s="20">
        <v>0</v>
      </c>
      <c r="U337" s="20">
        <v>129339138</v>
      </c>
      <c r="W337" s="19" t="s">
        <v>105</v>
      </c>
      <c r="X337" s="20">
        <v>0</v>
      </c>
      <c r="Y337" s="20">
        <v>267413730</v>
      </c>
      <c r="Z337" s="20">
        <v>0</v>
      </c>
      <c r="AA337" s="20">
        <v>0</v>
      </c>
      <c r="AB337" s="20">
        <v>267413730</v>
      </c>
      <c r="AD337" s="19" t="s">
        <v>105</v>
      </c>
      <c r="AE337" s="20">
        <v>0</v>
      </c>
      <c r="AF337" s="20">
        <v>146413904</v>
      </c>
      <c r="AG337" s="20">
        <v>0</v>
      </c>
      <c r="AH337" s="20">
        <v>0</v>
      </c>
      <c r="AI337" s="20">
        <v>146413904</v>
      </c>
      <c r="AJ337" s="3">
        <v>413827634</v>
      </c>
      <c r="AK337" s="19" t="s">
        <v>159</v>
      </c>
      <c r="AL337" s="20">
        <v>0</v>
      </c>
      <c r="AM337" s="20">
        <v>144340174</v>
      </c>
      <c r="AN337" s="20">
        <v>0</v>
      </c>
      <c r="AO337" s="20">
        <v>0</v>
      </c>
      <c r="AP337" s="20">
        <v>144340174</v>
      </c>
    </row>
    <row r="338" spans="2:42" x14ac:dyDescent="0.35">
      <c r="C338" s="2"/>
      <c r="D338" s="2"/>
      <c r="E338" s="2"/>
      <c r="F338" s="2"/>
      <c r="G338" s="2"/>
      <c r="J338" s="2"/>
      <c r="K338" s="2"/>
      <c r="L338" s="2"/>
      <c r="M338" s="2"/>
      <c r="N338" s="2"/>
      <c r="Q338" s="2"/>
      <c r="R338" s="2"/>
      <c r="S338" s="2"/>
      <c r="T338" s="2"/>
      <c r="U338" s="2"/>
      <c r="X338" s="2"/>
      <c r="Y338" s="2"/>
      <c r="Z338" s="2"/>
      <c r="AA338" s="2"/>
      <c r="AB338" s="2"/>
      <c r="AE338" s="2"/>
      <c r="AF338" s="2"/>
      <c r="AG338" s="2"/>
      <c r="AH338" s="2"/>
      <c r="AI338" s="2"/>
      <c r="AJ338" s="3">
        <v>0</v>
      </c>
      <c r="AL338" s="2"/>
      <c r="AM338" s="2"/>
      <c r="AN338" s="2"/>
      <c r="AO338" s="2"/>
      <c r="AP338" s="2"/>
    </row>
    <row r="339" spans="2:42" x14ac:dyDescent="0.35">
      <c r="C339" s="2"/>
      <c r="D339" s="2"/>
      <c r="E339" s="2"/>
      <c r="F339" s="2"/>
      <c r="G339" s="2"/>
      <c r="J339" s="2"/>
      <c r="K339" s="2"/>
      <c r="L339" s="2"/>
      <c r="M339" s="2"/>
      <c r="N339" s="2"/>
      <c r="Q339" s="2"/>
      <c r="R339" s="2"/>
      <c r="S339" s="2"/>
      <c r="T339" s="2"/>
      <c r="U339" s="2"/>
      <c r="X339" s="2"/>
      <c r="Y339" s="2"/>
      <c r="Z339" s="2"/>
      <c r="AA339" s="2"/>
      <c r="AB339" s="2"/>
      <c r="AE339" s="2"/>
      <c r="AF339" s="2"/>
      <c r="AG339" s="2"/>
      <c r="AH339" s="2"/>
      <c r="AI339" s="2"/>
      <c r="AJ339" s="3">
        <v>0</v>
      </c>
      <c r="AL339" s="2"/>
      <c r="AM339" s="2"/>
      <c r="AN339" s="2"/>
      <c r="AO339" s="2"/>
      <c r="AP339" s="2"/>
    </row>
    <row r="340" spans="2:42" x14ac:dyDescent="0.35">
      <c r="B340" t="s">
        <v>27</v>
      </c>
      <c r="C340" s="2">
        <v>0</v>
      </c>
      <c r="D340" s="2">
        <v>-287323739</v>
      </c>
      <c r="E340" s="2">
        <v>0</v>
      </c>
      <c r="F340" s="2">
        <v>0</v>
      </c>
      <c r="G340" s="2">
        <v>-287323739</v>
      </c>
      <c r="I340" t="s">
        <v>27</v>
      </c>
      <c r="J340" s="2">
        <v>0</v>
      </c>
      <c r="K340" s="2">
        <v>-58856811</v>
      </c>
      <c r="L340" s="2">
        <v>0</v>
      </c>
      <c r="M340" s="2">
        <v>0</v>
      </c>
      <c r="N340" s="2">
        <v>-58856811</v>
      </c>
      <c r="P340" t="s">
        <v>27</v>
      </c>
      <c r="Q340" s="2">
        <v>0</v>
      </c>
      <c r="R340" s="2">
        <v>-64261591</v>
      </c>
      <c r="S340" s="2">
        <v>0</v>
      </c>
      <c r="T340" s="2">
        <v>0</v>
      </c>
      <c r="U340" s="2">
        <v>-64261591</v>
      </c>
      <c r="W340" t="s">
        <v>27</v>
      </c>
      <c r="X340" s="2">
        <v>0</v>
      </c>
      <c r="Y340" s="2">
        <v>-123118402</v>
      </c>
      <c r="Z340" s="2">
        <v>0</v>
      </c>
      <c r="AA340" s="2">
        <v>0</v>
      </c>
      <c r="AB340" s="2">
        <v>-123118402</v>
      </c>
      <c r="AD340" t="s">
        <v>27</v>
      </c>
      <c r="AE340" s="2">
        <v>0</v>
      </c>
      <c r="AF340" s="2">
        <v>-81267006</v>
      </c>
      <c r="AG340" s="2">
        <v>0</v>
      </c>
      <c r="AH340" s="2">
        <v>0</v>
      </c>
      <c r="AI340" s="2">
        <v>-81267006</v>
      </c>
      <c r="AJ340" s="3">
        <v>-204385408</v>
      </c>
      <c r="AK340" t="s">
        <v>27</v>
      </c>
      <c r="AL340" s="2">
        <v>0</v>
      </c>
      <c r="AM340" s="2">
        <v>-82938331</v>
      </c>
      <c r="AN340" s="2">
        <v>0</v>
      </c>
      <c r="AO340" s="2">
        <v>0</v>
      </c>
      <c r="AP340" s="2">
        <v>-82938331</v>
      </c>
    </row>
    <row r="341" spans="2:42" x14ac:dyDescent="0.35">
      <c r="B341" t="s">
        <v>28</v>
      </c>
      <c r="C341" s="2">
        <v>0</v>
      </c>
      <c r="D341" s="2">
        <v>-174934410</v>
      </c>
      <c r="E341" s="2">
        <v>0</v>
      </c>
      <c r="F341" s="2">
        <v>0</v>
      </c>
      <c r="G341" s="2">
        <v>-174934410</v>
      </c>
      <c r="I341" t="s">
        <v>28</v>
      </c>
      <c r="J341" s="2">
        <v>0</v>
      </c>
      <c r="K341" s="2">
        <v>-46988415</v>
      </c>
      <c r="L341" s="2">
        <v>0</v>
      </c>
      <c r="M341" s="2">
        <v>0</v>
      </c>
      <c r="N341" s="2">
        <v>-46988415</v>
      </c>
      <c r="P341" t="s">
        <v>28</v>
      </c>
      <c r="Q341" s="2">
        <v>0</v>
      </c>
      <c r="R341" s="2">
        <v>-40785007</v>
      </c>
      <c r="S341" s="2">
        <v>0</v>
      </c>
      <c r="T341" s="2">
        <v>0</v>
      </c>
      <c r="U341" s="2">
        <v>-40785007</v>
      </c>
      <c r="W341" t="s">
        <v>28</v>
      </c>
      <c r="X341" s="2">
        <v>0</v>
      </c>
      <c r="Y341" s="2">
        <v>-87773422</v>
      </c>
      <c r="Z341" s="2">
        <v>0</v>
      </c>
      <c r="AA341" s="2">
        <v>0</v>
      </c>
      <c r="AB341" s="2">
        <v>-87773422</v>
      </c>
      <c r="AD341" t="s">
        <v>28</v>
      </c>
      <c r="AE341" s="2">
        <v>0</v>
      </c>
      <c r="AF341" s="2">
        <v>-41849039</v>
      </c>
      <c r="AG341" s="2">
        <v>0</v>
      </c>
      <c r="AH341" s="2">
        <v>0</v>
      </c>
      <c r="AI341" s="2">
        <v>-41849039</v>
      </c>
      <c r="AJ341" s="3">
        <v>-129622461</v>
      </c>
      <c r="AK341" t="s">
        <v>28</v>
      </c>
      <c r="AL341" s="2">
        <v>0</v>
      </c>
      <c r="AM341" s="2">
        <v>-45311949</v>
      </c>
      <c r="AN341" s="2">
        <v>0</v>
      </c>
      <c r="AO341" s="2">
        <v>0</v>
      </c>
      <c r="AP341" s="2">
        <v>-45311949</v>
      </c>
    </row>
    <row r="342" spans="2:42" x14ac:dyDescent="0.35">
      <c r="B342" t="s">
        <v>29</v>
      </c>
      <c r="C342" s="2">
        <v>0</v>
      </c>
      <c r="D342" s="2">
        <v>9573444</v>
      </c>
      <c r="E342" s="2">
        <v>0</v>
      </c>
      <c r="F342" s="2">
        <v>0</v>
      </c>
      <c r="G342" s="2">
        <v>9573444</v>
      </c>
      <c r="I342" t="s">
        <v>29</v>
      </c>
      <c r="J342" s="2">
        <v>0</v>
      </c>
      <c r="K342" s="2">
        <v>2573106</v>
      </c>
      <c r="L342" s="2">
        <v>0</v>
      </c>
      <c r="M342" s="2">
        <v>0</v>
      </c>
      <c r="N342" s="2">
        <v>2573106</v>
      </c>
      <c r="P342" t="s">
        <v>29</v>
      </c>
      <c r="Q342" s="2">
        <v>0</v>
      </c>
      <c r="R342" s="2">
        <v>2201799</v>
      </c>
      <c r="S342" s="2">
        <v>0</v>
      </c>
      <c r="T342" s="2">
        <v>0</v>
      </c>
      <c r="U342" s="2">
        <v>2201799</v>
      </c>
      <c r="W342" t="s">
        <v>29</v>
      </c>
      <c r="X342" s="2">
        <v>0</v>
      </c>
      <c r="Y342" s="2">
        <v>4774905</v>
      </c>
      <c r="Z342" s="2">
        <v>0</v>
      </c>
      <c r="AA342" s="2">
        <v>0</v>
      </c>
      <c r="AB342" s="2">
        <v>4774905</v>
      </c>
      <c r="AD342" t="s">
        <v>29</v>
      </c>
      <c r="AE342" s="2">
        <v>0</v>
      </c>
      <c r="AF342" s="2">
        <v>2467252</v>
      </c>
      <c r="AG342" s="2">
        <v>0</v>
      </c>
      <c r="AH342" s="2">
        <v>0</v>
      </c>
      <c r="AI342" s="2">
        <v>2467252</v>
      </c>
      <c r="AJ342" s="3">
        <v>7242157</v>
      </c>
      <c r="AK342" t="s">
        <v>29</v>
      </c>
      <c r="AL342" s="2">
        <v>0</v>
      </c>
      <c r="AM342" s="2">
        <v>2331287</v>
      </c>
      <c r="AN342" s="2">
        <v>0</v>
      </c>
      <c r="AO342" s="2">
        <v>0</v>
      </c>
      <c r="AP342" s="2">
        <v>2331287</v>
      </c>
    </row>
    <row r="343" spans="2:42" x14ac:dyDescent="0.35">
      <c r="B343" t="s">
        <v>30</v>
      </c>
      <c r="C343" s="2">
        <v>0</v>
      </c>
      <c r="D343" s="2">
        <v>-8685464</v>
      </c>
      <c r="E343" s="2">
        <v>0</v>
      </c>
      <c r="F343" s="2">
        <v>0</v>
      </c>
      <c r="G343" s="2">
        <v>-8685464</v>
      </c>
      <c r="I343" t="s">
        <v>30</v>
      </c>
      <c r="J343" s="2">
        <v>0</v>
      </c>
      <c r="K343" s="2">
        <v>-900482</v>
      </c>
      <c r="L343" s="2">
        <v>0</v>
      </c>
      <c r="M343" s="2">
        <v>0</v>
      </c>
      <c r="N343" s="2">
        <v>-900482</v>
      </c>
      <c r="P343" t="s">
        <v>30</v>
      </c>
      <c r="Q343" s="2">
        <v>0</v>
      </c>
      <c r="R343" s="2">
        <v>-1660835</v>
      </c>
      <c r="S343" s="2">
        <v>0</v>
      </c>
      <c r="T343" s="2">
        <v>0</v>
      </c>
      <c r="U343" s="2">
        <v>-1660835</v>
      </c>
      <c r="W343" t="s">
        <v>30</v>
      </c>
      <c r="X343" s="2">
        <v>0</v>
      </c>
      <c r="Y343" s="2">
        <v>-2561317</v>
      </c>
      <c r="Z343" s="2">
        <v>0</v>
      </c>
      <c r="AA343" s="2">
        <v>0</v>
      </c>
      <c r="AB343" s="2">
        <v>-2561317</v>
      </c>
      <c r="AD343" t="s">
        <v>30</v>
      </c>
      <c r="AE343" s="2">
        <v>0</v>
      </c>
      <c r="AF343" s="2">
        <v>-1774555</v>
      </c>
      <c r="AG343" s="2">
        <v>0</v>
      </c>
      <c r="AH343" s="2">
        <v>0</v>
      </c>
      <c r="AI343" s="2">
        <v>-1774555</v>
      </c>
      <c r="AJ343" s="3">
        <v>-4335872</v>
      </c>
      <c r="AK343" t="s">
        <v>30</v>
      </c>
      <c r="AL343" s="2">
        <v>0</v>
      </c>
      <c r="AM343" s="2">
        <v>-4349592</v>
      </c>
      <c r="AN343" s="2">
        <v>0</v>
      </c>
      <c r="AO343" s="2">
        <v>0</v>
      </c>
      <c r="AP343" s="2">
        <v>-4349592</v>
      </c>
    </row>
    <row r="344" spans="2:42" x14ac:dyDescent="0.35">
      <c r="B344" s="19" t="s">
        <v>93</v>
      </c>
      <c r="C344" s="20">
        <v>0</v>
      </c>
      <c r="D344" s="20">
        <v>-461370169</v>
      </c>
      <c r="E344" s="20">
        <v>0</v>
      </c>
      <c r="F344" s="20">
        <v>0</v>
      </c>
      <c r="G344" s="20">
        <v>-461370169</v>
      </c>
      <c r="I344" s="19" t="s">
        <v>93</v>
      </c>
      <c r="J344" s="20">
        <v>0</v>
      </c>
      <c r="K344" s="20">
        <v>-104172602</v>
      </c>
      <c r="L344" s="20">
        <v>0</v>
      </c>
      <c r="M344" s="20">
        <v>0</v>
      </c>
      <c r="N344" s="20">
        <v>-104172602</v>
      </c>
      <c r="P344" s="19" t="s">
        <v>93</v>
      </c>
      <c r="Q344" s="20">
        <v>0</v>
      </c>
      <c r="R344" s="20">
        <v>-104505634</v>
      </c>
      <c r="S344" s="20">
        <v>0</v>
      </c>
      <c r="T344" s="20">
        <v>0</v>
      </c>
      <c r="U344" s="20">
        <v>-104505634</v>
      </c>
      <c r="W344" s="19" t="s">
        <v>93</v>
      </c>
      <c r="X344" s="20">
        <v>0</v>
      </c>
      <c r="Y344" s="20">
        <v>-208678236</v>
      </c>
      <c r="Z344" s="20">
        <v>0</v>
      </c>
      <c r="AA344" s="20">
        <v>0</v>
      </c>
      <c r="AB344" s="20">
        <v>-208678236</v>
      </c>
      <c r="AD344" s="19" t="s">
        <v>93</v>
      </c>
      <c r="AE344" s="20">
        <v>0</v>
      </c>
      <c r="AF344" s="20">
        <v>-122423348</v>
      </c>
      <c r="AG344" s="20">
        <v>0</v>
      </c>
      <c r="AH344" s="20">
        <v>0</v>
      </c>
      <c r="AI344" s="20">
        <v>-122423348</v>
      </c>
      <c r="AJ344" s="3">
        <v>-331101584</v>
      </c>
      <c r="AK344" s="19" t="s">
        <v>93</v>
      </c>
      <c r="AL344" s="20">
        <v>0</v>
      </c>
      <c r="AM344" s="20">
        <v>-130268585</v>
      </c>
      <c r="AN344" s="20">
        <v>0</v>
      </c>
      <c r="AO344" s="20">
        <v>0</v>
      </c>
      <c r="AP344" s="20">
        <v>-130268585</v>
      </c>
    </row>
    <row r="345" spans="2:42" x14ac:dyDescent="0.35">
      <c r="C345" s="2"/>
      <c r="D345" s="2"/>
      <c r="E345" s="2"/>
      <c r="F345" s="2"/>
      <c r="G345" s="2"/>
      <c r="J345" s="2"/>
      <c r="K345" s="2"/>
      <c r="L345" s="2"/>
      <c r="M345" s="2"/>
      <c r="N345" s="2"/>
      <c r="Q345" s="2"/>
      <c r="R345" s="2"/>
      <c r="S345" s="2"/>
      <c r="T345" s="2"/>
      <c r="U345" s="2"/>
      <c r="X345" s="2"/>
      <c r="Y345" s="2"/>
      <c r="Z345" s="2"/>
      <c r="AA345" s="2"/>
      <c r="AB345" s="2"/>
      <c r="AE345" s="2"/>
      <c r="AF345" s="2"/>
      <c r="AG345" s="2"/>
      <c r="AH345" s="2"/>
      <c r="AI345" s="2"/>
      <c r="AJ345" s="3">
        <v>0</v>
      </c>
      <c r="AL345" s="2"/>
      <c r="AM345" s="2"/>
      <c r="AN345" s="2"/>
      <c r="AO345" s="2"/>
      <c r="AP345" s="2"/>
    </row>
    <row r="346" spans="2:42" x14ac:dyDescent="0.35">
      <c r="C346" s="2"/>
      <c r="D346" s="2"/>
      <c r="E346" s="2"/>
      <c r="F346" s="2"/>
      <c r="G346" s="2"/>
      <c r="J346" s="2"/>
      <c r="K346" s="2"/>
      <c r="L346" s="2"/>
      <c r="M346" s="2"/>
      <c r="N346" s="2"/>
      <c r="Q346" s="2"/>
      <c r="R346" s="2"/>
      <c r="S346" s="2"/>
      <c r="T346" s="2"/>
      <c r="U346" s="2"/>
      <c r="X346" s="2"/>
      <c r="Y346" s="2"/>
      <c r="Z346" s="2"/>
      <c r="AA346" s="2"/>
      <c r="AB346" s="2"/>
      <c r="AE346" s="2"/>
      <c r="AF346" s="2"/>
      <c r="AG346" s="2"/>
      <c r="AH346" s="2"/>
      <c r="AI346" s="2"/>
      <c r="AJ346" s="3">
        <v>0</v>
      </c>
      <c r="AL346" s="2"/>
      <c r="AM346" s="2"/>
      <c r="AN346" s="2"/>
      <c r="AO346" s="2"/>
      <c r="AP346" s="2"/>
    </row>
    <row r="347" spans="2:42" x14ac:dyDescent="0.35">
      <c r="B347" s="16" t="s">
        <v>92</v>
      </c>
      <c r="C347" s="17">
        <v>0</v>
      </c>
      <c r="D347" s="17">
        <v>63707215</v>
      </c>
      <c r="E347" s="17">
        <v>1249164.95</v>
      </c>
      <c r="F347" s="17">
        <v>0</v>
      </c>
      <c r="G347" s="17">
        <v>64956379.950000003</v>
      </c>
      <c r="I347" s="16" t="s">
        <v>92</v>
      </c>
      <c r="J347" s="17">
        <v>0</v>
      </c>
      <c r="K347" s="17">
        <v>13474441</v>
      </c>
      <c r="L347" s="17">
        <v>997620.4</v>
      </c>
      <c r="M347" s="17">
        <v>0</v>
      </c>
      <c r="N347" s="17">
        <v>14472061.4</v>
      </c>
      <c r="P347" s="16" t="s">
        <v>92</v>
      </c>
      <c r="Q347" s="17">
        <v>0</v>
      </c>
      <c r="R347" s="17">
        <v>14847685</v>
      </c>
      <c r="S347" s="17">
        <v>94532.449999999837</v>
      </c>
      <c r="T347" s="17">
        <v>0</v>
      </c>
      <c r="U347" s="17">
        <v>14942217.449999999</v>
      </c>
      <c r="W347" s="16" t="s">
        <v>92</v>
      </c>
      <c r="X347" s="17">
        <v>0</v>
      </c>
      <c r="Y347" s="17">
        <v>28322126</v>
      </c>
      <c r="Z347" s="17">
        <v>1092152.8499999999</v>
      </c>
      <c r="AA347" s="17">
        <v>0</v>
      </c>
      <c r="AB347" s="17">
        <v>29414278.850000001</v>
      </c>
      <c r="AD347" s="16" t="s">
        <v>92</v>
      </c>
      <c r="AE347" s="17">
        <v>0</v>
      </c>
      <c r="AF347" s="17">
        <v>16667039</v>
      </c>
      <c r="AG347" s="17">
        <v>57457.460000000196</v>
      </c>
      <c r="AH347" s="17">
        <v>0</v>
      </c>
      <c r="AI347" s="17">
        <v>16724496.460000001</v>
      </c>
      <c r="AJ347" s="3">
        <v>46138775.310000002</v>
      </c>
      <c r="AK347" s="16" t="s">
        <v>92</v>
      </c>
      <c r="AL347" s="17">
        <v>0</v>
      </c>
      <c r="AM347" s="17">
        <v>18718050</v>
      </c>
      <c r="AN347" s="17">
        <v>99554.639999999898</v>
      </c>
      <c r="AO347" s="17">
        <v>0</v>
      </c>
      <c r="AP347" s="17">
        <v>18817604.640000001</v>
      </c>
    </row>
    <row r="348" spans="2:42" x14ac:dyDescent="0.35">
      <c r="C348" s="2"/>
      <c r="D348" s="2"/>
      <c r="E348" s="2"/>
      <c r="F348" s="2"/>
      <c r="G348" s="2"/>
      <c r="J348" s="2"/>
      <c r="K348" s="2"/>
      <c r="L348" s="2"/>
      <c r="M348" s="2"/>
      <c r="N348" s="2"/>
      <c r="Q348" s="2"/>
      <c r="R348" s="2"/>
      <c r="S348" s="2"/>
      <c r="T348" s="2"/>
      <c r="U348" s="2"/>
      <c r="X348" s="2"/>
      <c r="Y348" s="2"/>
      <c r="Z348" s="2"/>
      <c r="AA348" s="2"/>
      <c r="AB348" s="2"/>
      <c r="AE348" s="2"/>
      <c r="AF348" s="2"/>
      <c r="AG348" s="2"/>
      <c r="AH348" s="2"/>
      <c r="AI348" s="2"/>
      <c r="AJ348" s="3">
        <v>0</v>
      </c>
      <c r="AL348" s="2"/>
      <c r="AM348" s="2"/>
      <c r="AN348" s="2"/>
      <c r="AO348" s="2"/>
      <c r="AP348" s="2"/>
    </row>
    <row r="349" spans="2:42" x14ac:dyDescent="0.35">
      <c r="C349" s="2"/>
      <c r="D349" s="2"/>
      <c r="E349" s="2"/>
      <c r="F349" s="2"/>
      <c r="G349" s="2"/>
      <c r="J349" s="2"/>
      <c r="K349" s="2"/>
      <c r="L349" s="2"/>
      <c r="M349" s="2"/>
      <c r="N349" s="2"/>
      <c r="Q349" s="2"/>
      <c r="R349" s="2"/>
      <c r="S349" s="2"/>
      <c r="T349" s="2"/>
      <c r="U349" s="2"/>
      <c r="X349" s="2"/>
      <c r="Y349" s="2"/>
      <c r="Z349" s="2"/>
      <c r="AA349" s="2"/>
      <c r="AB349" s="2"/>
      <c r="AE349" s="2"/>
      <c r="AF349" s="2"/>
      <c r="AG349" s="2"/>
      <c r="AH349" s="2"/>
      <c r="AI349" s="2"/>
      <c r="AJ349" s="3">
        <v>0</v>
      </c>
      <c r="AL349" s="2"/>
      <c r="AM349" s="2"/>
      <c r="AN349" s="2"/>
      <c r="AO349" s="2"/>
      <c r="AP349" s="2"/>
    </row>
    <row r="350" spans="2:42" x14ac:dyDescent="0.35">
      <c r="C350" s="2"/>
      <c r="D350" s="2"/>
      <c r="E350" s="2"/>
      <c r="F350" s="2"/>
      <c r="G350" s="2"/>
      <c r="J350" s="2"/>
      <c r="K350" s="2"/>
      <c r="L350" s="2"/>
      <c r="M350" s="2"/>
      <c r="N350" s="2"/>
      <c r="Q350" s="2"/>
      <c r="R350" s="2"/>
      <c r="S350" s="2"/>
      <c r="T350" s="2"/>
      <c r="U350" s="2"/>
      <c r="X350" s="2"/>
      <c r="Y350" s="2"/>
      <c r="Z350" s="2"/>
      <c r="AA350" s="2"/>
      <c r="AB350" s="2"/>
      <c r="AE350" s="2"/>
      <c r="AF350" s="2"/>
      <c r="AG350" s="2"/>
      <c r="AH350" s="2"/>
      <c r="AI350" s="2"/>
      <c r="AJ350" s="3">
        <v>0</v>
      </c>
      <c r="AL350" s="2"/>
      <c r="AM350" s="2"/>
      <c r="AN350" s="2"/>
      <c r="AO350" s="2"/>
      <c r="AP350" s="2"/>
    </row>
    <row r="351" spans="2:42" x14ac:dyDescent="0.35">
      <c r="B351" t="s">
        <v>31</v>
      </c>
      <c r="C351" s="2">
        <v>0</v>
      </c>
      <c r="D351" s="2">
        <v>1576492</v>
      </c>
      <c r="E351" s="2">
        <v>40536143.550000004</v>
      </c>
      <c r="F351" s="2">
        <v>0</v>
      </c>
      <c r="G351" s="2">
        <v>42112635.550000004</v>
      </c>
      <c r="I351" t="s">
        <v>31</v>
      </c>
      <c r="J351" s="2">
        <v>0</v>
      </c>
      <c r="K351" s="2">
        <v>136513</v>
      </c>
      <c r="L351" s="2">
        <v>10279678.82</v>
      </c>
      <c r="M351" s="2">
        <v>0</v>
      </c>
      <c r="N351" s="2">
        <v>10416191.82</v>
      </c>
      <c r="P351" t="s">
        <v>31</v>
      </c>
      <c r="Q351" s="2">
        <v>0</v>
      </c>
      <c r="R351" s="2">
        <v>448731</v>
      </c>
      <c r="S351" s="2">
        <v>9597941.8500000052</v>
      </c>
      <c r="T351" s="2">
        <v>0</v>
      </c>
      <c r="U351" s="2">
        <v>10046672.850000005</v>
      </c>
      <c r="W351" t="s">
        <v>31</v>
      </c>
      <c r="X351" s="2">
        <v>0</v>
      </c>
      <c r="Y351" s="2">
        <v>585244</v>
      </c>
      <c r="Z351" s="2">
        <v>19877620.670000006</v>
      </c>
      <c r="AA351" s="2">
        <v>0</v>
      </c>
      <c r="AB351" s="2">
        <v>20462864.670000006</v>
      </c>
      <c r="AD351" t="s">
        <v>31</v>
      </c>
      <c r="AE351" s="2">
        <v>0</v>
      </c>
      <c r="AF351" s="2">
        <v>473820</v>
      </c>
      <c r="AG351" s="2">
        <v>10615225.460000001</v>
      </c>
      <c r="AH351" s="2">
        <v>0</v>
      </c>
      <c r="AI351" s="2">
        <v>11089045.460000001</v>
      </c>
      <c r="AJ351" s="3">
        <v>31551910.130000006</v>
      </c>
      <c r="AK351" t="s">
        <v>31</v>
      </c>
      <c r="AL351" s="2">
        <v>0</v>
      </c>
      <c r="AM351" s="2">
        <v>517428</v>
      </c>
      <c r="AN351" s="2">
        <v>10043297.419999998</v>
      </c>
      <c r="AO351" s="2">
        <v>0</v>
      </c>
      <c r="AP351" s="2">
        <v>10560725.419999998</v>
      </c>
    </row>
    <row r="352" spans="2:42" x14ac:dyDescent="0.35">
      <c r="B352" t="s">
        <v>32</v>
      </c>
      <c r="C352" s="2">
        <v>0</v>
      </c>
      <c r="D352" s="2">
        <v>0</v>
      </c>
      <c r="E352" s="2">
        <v>-8594144.5299999993</v>
      </c>
      <c r="F352" s="2">
        <v>0</v>
      </c>
      <c r="G352" s="2">
        <v>-8594144.5299999993</v>
      </c>
      <c r="I352" t="s">
        <v>32</v>
      </c>
      <c r="J352" s="2">
        <v>0</v>
      </c>
      <c r="K352" s="2">
        <v>0</v>
      </c>
      <c r="L352" s="2">
        <v>-1929293.8200000003</v>
      </c>
      <c r="M352" s="2">
        <v>0</v>
      </c>
      <c r="N352" s="2">
        <v>-1929293.8200000003</v>
      </c>
      <c r="P352" t="s">
        <v>32</v>
      </c>
      <c r="Q352" s="2">
        <v>0</v>
      </c>
      <c r="R352" s="2">
        <v>0</v>
      </c>
      <c r="S352" s="2">
        <v>-2042336.0799999991</v>
      </c>
      <c r="T352" s="2">
        <v>0</v>
      </c>
      <c r="U352" s="2">
        <v>-2042336.0799999991</v>
      </c>
      <c r="W352" t="s">
        <v>32</v>
      </c>
      <c r="X352" s="2">
        <v>0</v>
      </c>
      <c r="Y352" s="2">
        <v>0</v>
      </c>
      <c r="Z352" s="2">
        <v>-3971629.8999999994</v>
      </c>
      <c r="AA352" s="2">
        <v>0</v>
      </c>
      <c r="AB352" s="2">
        <v>-3971629.8999999994</v>
      </c>
      <c r="AD352" t="s">
        <v>32</v>
      </c>
      <c r="AE352" s="2">
        <v>0</v>
      </c>
      <c r="AF352" s="2">
        <v>0</v>
      </c>
      <c r="AG352" s="2">
        <v>-2181800.6500000004</v>
      </c>
      <c r="AH352" s="2">
        <v>0</v>
      </c>
      <c r="AI352" s="2">
        <v>-2181800.6500000004</v>
      </c>
      <c r="AJ352" s="3">
        <v>-6153430.5499999998</v>
      </c>
      <c r="AK352" t="s">
        <v>32</v>
      </c>
      <c r="AL352" s="2">
        <v>0</v>
      </c>
      <c r="AM352" s="2">
        <v>0</v>
      </c>
      <c r="AN352" s="2">
        <v>-2440713.9799999995</v>
      </c>
      <c r="AO352" s="2">
        <v>0</v>
      </c>
      <c r="AP352" s="2">
        <v>-2440713.9799999995</v>
      </c>
    </row>
    <row r="353" spans="2:42" x14ac:dyDescent="0.35">
      <c r="B353" s="19" t="s">
        <v>33</v>
      </c>
      <c r="C353" s="20">
        <v>0</v>
      </c>
      <c r="D353" s="20">
        <v>1576492</v>
      </c>
      <c r="E353" s="20">
        <v>31941999.020000003</v>
      </c>
      <c r="F353" s="20">
        <v>0</v>
      </c>
      <c r="G353" s="20">
        <v>33518491.020000003</v>
      </c>
      <c r="I353" s="19" t="s">
        <v>33</v>
      </c>
      <c r="J353" s="20">
        <v>0</v>
      </c>
      <c r="K353" s="20">
        <v>136513</v>
      </c>
      <c r="L353" s="20">
        <v>8350385</v>
      </c>
      <c r="M353" s="20">
        <v>0</v>
      </c>
      <c r="N353" s="20">
        <v>8486898</v>
      </c>
      <c r="P353" s="19" t="s">
        <v>33</v>
      </c>
      <c r="Q353" s="20">
        <v>0</v>
      </c>
      <c r="R353" s="20">
        <v>448731</v>
      </c>
      <c r="S353" s="20">
        <v>7555605.7700000061</v>
      </c>
      <c r="T353" s="20">
        <v>0</v>
      </c>
      <c r="U353" s="20">
        <v>8004336.7700000061</v>
      </c>
      <c r="W353" s="19" t="s">
        <v>33</v>
      </c>
      <c r="X353" s="20">
        <v>0</v>
      </c>
      <c r="Y353" s="20">
        <v>585244</v>
      </c>
      <c r="Z353" s="20">
        <v>15905990.770000007</v>
      </c>
      <c r="AA353" s="20">
        <v>0</v>
      </c>
      <c r="AB353" s="20">
        <v>16491234.770000007</v>
      </c>
      <c r="AD353" s="19" t="s">
        <v>33</v>
      </c>
      <c r="AE353" s="20">
        <v>0</v>
      </c>
      <c r="AF353" s="20">
        <v>473820</v>
      </c>
      <c r="AG353" s="20">
        <v>8433424.8100000005</v>
      </c>
      <c r="AH353" s="20">
        <v>0</v>
      </c>
      <c r="AI353" s="20">
        <v>8907244.8100000005</v>
      </c>
      <c r="AJ353" s="3">
        <v>25398479.580000006</v>
      </c>
      <c r="AK353" s="19" t="s">
        <v>33</v>
      </c>
      <c r="AL353" s="20">
        <v>0</v>
      </c>
      <c r="AM353" s="20">
        <v>517428</v>
      </c>
      <c r="AN353" s="20">
        <v>7602583.4399999985</v>
      </c>
      <c r="AO353" s="20">
        <v>0</v>
      </c>
      <c r="AP353" s="20">
        <v>8120011.4399999985</v>
      </c>
    </row>
    <row r="354" spans="2:42" x14ac:dyDescent="0.35">
      <c r="C354" s="2"/>
      <c r="D354" s="2"/>
      <c r="E354" s="2"/>
      <c r="F354" s="2"/>
      <c r="G354" s="2"/>
      <c r="J354" s="2"/>
      <c r="K354" s="2"/>
      <c r="L354" s="2"/>
      <c r="M354" s="2"/>
      <c r="N354" s="2"/>
      <c r="Q354" s="2"/>
      <c r="R354" s="2"/>
      <c r="S354" s="2"/>
      <c r="T354" s="2"/>
      <c r="U354" s="2"/>
      <c r="X354" s="2"/>
      <c r="Y354" s="2"/>
      <c r="Z354" s="2"/>
      <c r="AA354" s="2"/>
      <c r="AB354" s="2"/>
      <c r="AE354" s="2"/>
      <c r="AF354" s="2"/>
      <c r="AG354" s="2"/>
      <c r="AH354" s="2"/>
      <c r="AI354" s="2"/>
      <c r="AJ354" s="3">
        <v>0</v>
      </c>
      <c r="AL354" s="2"/>
      <c r="AM354" s="2"/>
      <c r="AN354" s="2"/>
      <c r="AO354" s="2"/>
      <c r="AP354" s="2"/>
    </row>
    <row r="355" spans="2:42" x14ac:dyDescent="0.35">
      <c r="C355" s="2"/>
      <c r="D355" s="2"/>
      <c r="E355" s="2"/>
      <c r="F355" s="2"/>
      <c r="G355" s="2"/>
      <c r="J355" s="2"/>
      <c r="K355" s="2"/>
      <c r="L355" s="2"/>
      <c r="M355" s="2"/>
      <c r="N355" s="2"/>
      <c r="Q355" s="2"/>
      <c r="R355" s="2"/>
      <c r="S355" s="2"/>
      <c r="T355" s="2"/>
      <c r="U355" s="2"/>
      <c r="X355" s="2"/>
      <c r="Y355" s="2"/>
      <c r="Z355" s="2"/>
      <c r="AA355" s="2"/>
      <c r="AB355" s="2"/>
      <c r="AE355" s="2"/>
      <c r="AF355" s="2"/>
      <c r="AG355" s="2"/>
      <c r="AH355" s="2"/>
      <c r="AI355" s="2"/>
      <c r="AJ355" s="3">
        <v>0</v>
      </c>
      <c r="AL355" s="2"/>
      <c r="AM355" s="2"/>
      <c r="AN355" s="2"/>
      <c r="AO355" s="2"/>
      <c r="AP355" s="2"/>
    </row>
    <row r="356" spans="2:42" x14ac:dyDescent="0.35">
      <c r="B356" t="s">
        <v>35</v>
      </c>
      <c r="C356" s="2">
        <v>17637453.349999998</v>
      </c>
      <c r="D356" s="2">
        <v>2377209</v>
      </c>
      <c r="E356" s="2">
        <v>0</v>
      </c>
      <c r="F356" s="2">
        <v>2735410.3400000003</v>
      </c>
      <c r="G356" s="2">
        <v>22750072.689999998</v>
      </c>
      <c r="I356" t="s">
        <v>35</v>
      </c>
      <c r="J356" s="2">
        <v>2813675.58</v>
      </c>
      <c r="K356" s="2">
        <v>840299</v>
      </c>
      <c r="L356" s="2">
        <v>0</v>
      </c>
      <c r="M356" s="2">
        <v>1316779.1399999999</v>
      </c>
      <c r="N356" s="2">
        <v>4970753.72</v>
      </c>
      <c r="P356" t="s">
        <v>35</v>
      </c>
      <c r="Q356" s="2">
        <v>4699150.58</v>
      </c>
      <c r="R356" s="2">
        <v>536057</v>
      </c>
      <c r="S356" s="2">
        <v>0</v>
      </c>
      <c r="T356" s="2">
        <v>551634.66999999993</v>
      </c>
      <c r="U356" s="2">
        <v>5786842.25</v>
      </c>
      <c r="W356" t="s">
        <v>35</v>
      </c>
      <c r="X356" s="2">
        <v>7512826.1600000001</v>
      </c>
      <c r="Y356" s="2">
        <v>1376356</v>
      </c>
      <c r="Z356" s="2">
        <v>0</v>
      </c>
      <c r="AA356" s="2">
        <v>1868413.8099999998</v>
      </c>
      <c r="AB356" s="2">
        <v>10757595.970000001</v>
      </c>
      <c r="AD356" t="s">
        <v>35</v>
      </c>
      <c r="AE356" s="2">
        <v>4773288.3899999987</v>
      </c>
      <c r="AF356" s="2">
        <v>698945</v>
      </c>
      <c r="AG356" s="2">
        <v>0</v>
      </c>
      <c r="AH356" s="2">
        <v>668181.10000000033</v>
      </c>
      <c r="AI356" s="2">
        <v>6140414.4899999993</v>
      </c>
      <c r="AJ356" s="3">
        <v>16898010.460000001</v>
      </c>
      <c r="AK356" t="s">
        <v>35</v>
      </c>
      <c r="AL356" s="2">
        <v>5351338.7999999989</v>
      </c>
      <c r="AM356" s="2">
        <v>301908</v>
      </c>
      <c r="AN356" s="2">
        <v>0</v>
      </c>
      <c r="AO356" s="2">
        <v>198815.43000000017</v>
      </c>
      <c r="AP356" s="2">
        <v>5852062.2299999986</v>
      </c>
    </row>
    <row r="357" spans="2:42" x14ac:dyDescent="0.35">
      <c r="B357" t="s">
        <v>36</v>
      </c>
      <c r="C357" s="2">
        <v>-25782010.640000001</v>
      </c>
      <c r="D357" s="2">
        <v>0</v>
      </c>
      <c r="E357" s="2">
        <v>0</v>
      </c>
      <c r="F357" s="2">
        <v>-1641397.64</v>
      </c>
      <c r="G357" s="2">
        <v>-27423408.280000001</v>
      </c>
      <c r="I357" t="s">
        <v>36</v>
      </c>
      <c r="J357" s="2">
        <v>-4737622.97</v>
      </c>
      <c r="K357" s="2">
        <v>0</v>
      </c>
      <c r="L357" s="2">
        <v>0</v>
      </c>
      <c r="M357" s="2">
        <v>-687253.96</v>
      </c>
      <c r="N357" s="2">
        <v>-5424876.9299999997</v>
      </c>
      <c r="P357" t="s">
        <v>36</v>
      </c>
      <c r="Q357" s="2">
        <v>-7781063.7900000019</v>
      </c>
      <c r="R357" s="2">
        <v>0</v>
      </c>
      <c r="S357" s="2">
        <v>0</v>
      </c>
      <c r="T357" s="2">
        <v>-248129.63</v>
      </c>
      <c r="U357" s="2">
        <v>-8029193.4200000018</v>
      </c>
      <c r="W357" t="s">
        <v>36</v>
      </c>
      <c r="X357" s="2">
        <v>-12518686.760000002</v>
      </c>
      <c r="Y357" s="2">
        <v>0</v>
      </c>
      <c r="Z357" s="2">
        <v>0</v>
      </c>
      <c r="AA357" s="2">
        <v>-935383.59</v>
      </c>
      <c r="AB357" s="2">
        <v>-13454070.350000001</v>
      </c>
      <c r="AD357" t="s">
        <v>36</v>
      </c>
      <c r="AE357" s="2">
        <v>-4055515.9099999964</v>
      </c>
      <c r="AF357" s="2">
        <v>0</v>
      </c>
      <c r="AG357" s="2">
        <v>0</v>
      </c>
      <c r="AH357" s="2">
        <v>-275545.40000000026</v>
      </c>
      <c r="AI357" s="2">
        <v>-4331061.3099999968</v>
      </c>
      <c r="AJ357" s="3">
        <v>-17785131.659999996</v>
      </c>
      <c r="AK357" t="s">
        <v>36</v>
      </c>
      <c r="AL357" s="2">
        <v>-9207807.9700000025</v>
      </c>
      <c r="AM357" s="2">
        <v>0</v>
      </c>
      <c r="AN357" s="2">
        <v>0</v>
      </c>
      <c r="AO357" s="2">
        <v>-430468.64999999979</v>
      </c>
      <c r="AP357" s="2">
        <v>-9638276.6200000029</v>
      </c>
    </row>
    <row r="358" spans="2:42" x14ac:dyDescent="0.35">
      <c r="B358" s="19" t="s">
        <v>37</v>
      </c>
      <c r="C358" s="20">
        <v>-8144557.2900000028</v>
      </c>
      <c r="D358" s="20">
        <v>2377209</v>
      </c>
      <c r="E358" s="20">
        <v>0</v>
      </c>
      <c r="F358" s="20">
        <v>1094012.7000000004</v>
      </c>
      <c r="G358" s="20">
        <v>-4673335.5900000036</v>
      </c>
      <c r="I358" s="19" t="s">
        <v>37</v>
      </c>
      <c r="J358" s="20">
        <v>-1923947.3899999997</v>
      </c>
      <c r="K358" s="20">
        <v>840299</v>
      </c>
      <c r="L358" s="20">
        <v>0</v>
      </c>
      <c r="M358" s="20">
        <v>629525.17999999993</v>
      </c>
      <c r="N358" s="20">
        <v>-454123.20999999996</v>
      </c>
      <c r="P358" s="19" t="s">
        <v>37</v>
      </c>
      <c r="Q358" s="20">
        <v>-3081913.2100000018</v>
      </c>
      <c r="R358" s="20">
        <v>536057</v>
      </c>
      <c r="S358" s="20">
        <v>0</v>
      </c>
      <c r="T358" s="20">
        <v>303505.03999999992</v>
      </c>
      <c r="U358" s="20">
        <v>-2242351.1700000018</v>
      </c>
      <c r="W358" s="19" t="s">
        <v>37</v>
      </c>
      <c r="X358" s="20">
        <v>-5005860.6000000015</v>
      </c>
      <c r="Y358" s="20">
        <v>1376356</v>
      </c>
      <c r="Z358" s="20">
        <v>0</v>
      </c>
      <c r="AA358" s="20">
        <v>933030.21999999986</v>
      </c>
      <c r="AB358" s="20">
        <v>-2696474.3800000008</v>
      </c>
      <c r="AD358" s="19" t="s">
        <v>37</v>
      </c>
      <c r="AE358" s="20">
        <v>717772.48000000231</v>
      </c>
      <c r="AF358" s="20">
        <v>698945</v>
      </c>
      <c r="AG358" s="20">
        <v>0</v>
      </c>
      <c r="AH358" s="20">
        <v>392635.70000000007</v>
      </c>
      <c r="AI358" s="20">
        <v>1809353.1800000025</v>
      </c>
      <c r="AJ358" s="3">
        <v>-887121.19999999832</v>
      </c>
      <c r="AK358" s="19" t="s">
        <v>37</v>
      </c>
      <c r="AL358" s="20">
        <v>-3856469.1700000037</v>
      </c>
      <c r="AM358" s="20">
        <v>301908</v>
      </c>
      <c r="AN358" s="20">
        <v>0</v>
      </c>
      <c r="AO358" s="20">
        <v>-231653.21999999962</v>
      </c>
      <c r="AP358" s="20">
        <v>-3786214.3900000043</v>
      </c>
    </row>
    <row r="359" spans="2:42" x14ac:dyDescent="0.35">
      <c r="C359" s="2"/>
      <c r="D359" s="2"/>
      <c r="E359" s="2"/>
      <c r="F359" s="2"/>
      <c r="G359" s="2"/>
      <c r="J359" s="2"/>
      <c r="K359" s="2"/>
      <c r="L359" s="2"/>
      <c r="M359" s="2"/>
      <c r="N359" s="2"/>
      <c r="Q359" s="2"/>
      <c r="R359" s="2"/>
      <c r="S359" s="2"/>
      <c r="T359" s="2"/>
      <c r="U359" s="2"/>
      <c r="X359" s="2"/>
      <c r="Y359" s="2"/>
      <c r="Z359" s="2"/>
      <c r="AA359" s="2"/>
      <c r="AB359" s="2"/>
      <c r="AE359" s="2"/>
      <c r="AF359" s="2"/>
      <c r="AG359" s="2"/>
      <c r="AH359" s="2"/>
      <c r="AI359" s="2"/>
      <c r="AJ359" s="3">
        <v>0</v>
      </c>
      <c r="AL359" s="2"/>
      <c r="AM359" s="2"/>
      <c r="AN359" s="2"/>
      <c r="AO359" s="2"/>
      <c r="AP359" s="2"/>
    </row>
    <row r="360" spans="2:42" x14ac:dyDescent="0.35">
      <c r="C360" s="2"/>
      <c r="D360" s="2"/>
      <c r="E360" s="2"/>
      <c r="F360" s="2"/>
      <c r="G360" s="2"/>
      <c r="J360" s="2"/>
      <c r="K360" s="2"/>
      <c r="L360" s="2"/>
      <c r="M360" s="2"/>
      <c r="N360" s="2"/>
      <c r="Q360" s="2"/>
      <c r="R360" s="2"/>
      <c r="S360" s="2"/>
      <c r="T360" s="2"/>
      <c r="U360" s="2"/>
      <c r="X360" s="2"/>
      <c r="Y360" s="2"/>
      <c r="Z360" s="2"/>
      <c r="AA360" s="2"/>
      <c r="AB360" s="2"/>
      <c r="AE360" s="2"/>
      <c r="AF360" s="2"/>
      <c r="AG360" s="2"/>
      <c r="AH360" s="2"/>
      <c r="AI360" s="2"/>
      <c r="AJ360" s="3">
        <v>0</v>
      </c>
      <c r="AL360" s="2"/>
      <c r="AM360" s="2"/>
      <c r="AN360" s="2"/>
      <c r="AO360" s="2"/>
      <c r="AP360" s="2"/>
    </row>
    <row r="361" spans="2:42" x14ac:dyDescent="0.35">
      <c r="B361" t="s">
        <v>38</v>
      </c>
      <c r="C361" s="2">
        <v>-82364217.550000012</v>
      </c>
      <c r="D361" s="2">
        <v>-11841211</v>
      </c>
      <c r="E361" s="2">
        <v>-1951438.94</v>
      </c>
      <c r="F361" s="2">
        <v>-639302.72000000009</v>
      </c>
      <c r="G361" s="2">
        <v>-96796170.210000008</v>
      </c>
      <c r="I361" t="s">
        <v>38</v>
      </c>
      <c r="J361" s="2">
        <v>-21568601.489999998</v>
      </c>
      <c r="K361" s="2">
        <v>-1748873</v>
      </c>
      <c r="L361" s="2">
        <v>-239097.11</v>
      </c>
      <c r="M361" s="2">
        <v>-134085.48000000001</v>
      </c>
      <c r="N361" s="2">
        <v>-23690657.079999998</v>
      </c>
      <c r="P361" t="s">
        <v>38</v>
      </c>
      <c r="Q361" s="2">
        <v>-16544984.410000008</v>
      </c>
      <c r="R361" s="2">
        <v>-4127793</v>
      </c>
      <c r="S361" s="2">
        <v>-706848.45000000007</v>
      </c>
      <c r="T361" s="2">
        <v>-141360.48000000001</v>
      </c>
      <c r="U361" s="2">
        <v>-21520986.340000007</v>
      </c>
      <c r="W361" t="s">
        <v>38</v>
      </c>
      <c r="X361" s="2">
        <v>-38113585.900000006</v>
      </c>
      <c r="Y361" s="2">
        <v>-5876666</v>
      </c>
      <c r="Z361" s="2">
        <v>-945945.56</v>
      </c>
      <c r="AA361" s="2">
        <v>-275445.96000000002</v>
      </c>
      <c r="AB361" s="2">
        <v>-45211643.420000009</v>
      </c>
      <c r="AD361" t="s">
        <v>38</v>
      </c>
      <c r="AE361" s="2">
        <v>-21291950.809999995</v>
      </c>
      <c r="AF361" s="2">
        <v>-2932663</v>
      </c>
      <c r="AG361" s="2">
        <v>-487115.5299999998</v>
      </c>
      <c r="AH361" s="2">
        <v>-174140.06999999995</v>
      </c>
      <c r="AI361" s="2">
        <v>-24885869.409999996</v>
      </c>
      <c r="AJ361" s="3">
        <v>-70097512.830000013</v>
      </c>
      <c r="AK361" t="s">
        <v>38</v>
      </c>
      <c r="AL361" s="2">
        <v>-22958680.840000011</v>
      </c>
      <c r="AM361" s="2">
        <v>-3031882</v>
      </c>
      <c r="AN361" s="2">
        <v>-518377.85000000009</v>
      </c>
      <c r="AO361" s="2">
        <v>-189716.69000000012</v>
      </c>
      <c r="AP361" s="2">
        <v>-26698657.380000014</v>
      </c>
    </row>
    <row r="362" spans="2:42" x14ac:dyDescent="0.35">
      <c r="B362" t="s">
        <v>81</v>
      </c>
      <c r="C362" s="2">
        <v>-398911864.76000005</v>
      </c>
      <c r="D362" s="2">
        <v>-58184425</v>
      </c>
      <c r="E362" s="2">
        <v>-12781066.009999998</v>
      </c>
      <c r="F362" s="2">
        <v>-13854253.42</v>
      </c>
      <c r="G362" s="2">
        <v>-483731609.19000006</v>
      </c>
      <c r="I362" t="s">
        <v>81</v>
      </c>
      <c r="J362" s="2">
        <v>-92060886.849999994</v>
      </c>
      <c r="K362" s="2">
        <v>-18982031</v>
      </c>
      <c r="L362" s="2">
        <v>-2898941.47</v>
      </c>
      <c r="M362" s="2">
        <v>-3458387.31</v>
      </c>
      <c r="N362" s="2">
        <v>-117400246.63</v>
      </c>
      <c r="P362" t="s">
        <v>81</v>
      </c>
      <c r="Q362" s="2">
        <v>-104130394.80000001</v>
      </c>
      <c r="R362" s="2">
        <v>-12824301</v>
      </c>
      <c r="S362" s="2">
        <v>-3066680.9499999997</v>
      </c>
      <c r="T362" s="2">
        <v>-3183844.4400000009</v>
      </c>
      <c r="U362" s="2">
        <v>-123205221.19000001</v>
      </c>
      <c r="W362" t="s">
        <v>81</v>
      </c>
      <c r="X362" s="2">
        <v>-196191281.65000001</v>
      </c>
      <c r="Y362" s="2">
        <v>-31806332</v>
      </c>
      <c r="Z362" s="2">
        <v>-5965622.4199999999</v>
      </c>
      <c r="AA362" s="2">
        <v>-6642231.7500000009</v>
      </c>
      <c r="AB362" s="2">
        <v>-240605467.81999999</v>
      </c>
      <c r="AD362" t="s">
        <v>81</v>
      </c>
      <c r="AE362" s="2">
        <v>-102459145.14000008</v>
      </c>
      <c r="AF362" s="2">
        <v>-13202613</v>
      </c>
      <c r="AG362" s="2">
        <v>-3355161.290000001</v>
      </c>
      <c r="AH362" s="2">
        <v>-3389146.8000000017</v>
      </c>
      <c r="AI362" s="2">
        <v>-122406066.23000008</v>
      </c>
      <c r="AJ362" s="3">
        <v>-363011534.05000007</v>
      </c>
      <c r="AK362" t="s">
        <v>81</v>
      </c>
      <c r="AL362" s="2">
        <v>-100261437.97</v>
      </c>
      <c r="AM362" s="2">
        <v>-13175480</v>
      </c>
      <c r="AN362" s="2">
        <v>-3460282.299999997</v>
      </c>
      <c r="AO362" s="2">
        <v>-3822874.8699999964</v>
      </c>
      <c r="AP362" s="2">
        <v>-120720075.13999999</v>
      </c>
    </row>
    <row r="363" spans="2:42" x14ac:dyDescent="0.35">
      <c r="B363" t="s">
        <v>39</v>
      </c>
      <c r="C363" s="2">
        <v>-102278125.22</v>
      </c>
      <c r="D363" s="2">
        <v>-17253698</v>
      </c>
      <c r="E363" s="2">
        <v>-2647541.1399999997</v>
      </c>
      <c r="F363" s="2">
        <v>-6008122.7399999993</v>
      </c>
      <c r="G363" s="2">
        <v>-128187487.09999999</v>
      </c>
      <c r="I363" t="s">
        <v>39</v>
      </c>
      <c r="J363" s="2">
        <v>-20519504.210000005</v>
      </c>
      <c r="K363" s="2">
        <v>-3391810</v>
      </c>
      <c r="L363" s="2">
        <v>-950133</v>
      </c>
      <c r="M363" s="2">
        <v>-1304763.5599999998</v>
      </c>
      <c r="N363" s="2">
        <v>-26166210.770000003</v>
      </c>
      <c r="P363" t="s">
        <v>39</v>
      </c>
      <c r="Q363" s="2">
        <v>-23123247.879999999</v>
      </c>
      <c r="R363" s="2">
        <v>-3628773</v>
      </c>
      <c r="S363" s="2">
        <v>-767289.09999999986</v>
      </c>
      <c r="T363" s="2">
        <v>-1314056.2100000002</v>
      </c>
      <c r="U363" s="2">
        <v>-28833366.190000001</v>
      </c>
      <c r="W363" t="s">
        <v>39</v>
      </c>
      <c r="X363" s="2">
        <v>-43642752.090000004</v>
      </c>
      <c r="Y363" s="2">
        <v>-7020583</v>
      </c>
      <c r="Z363" s="2">
        <v>-1717422.0999999999</v>
      </c>
      <c r="AA363" s="2">
        <v>-2618819.77</v>
      </c>
      <c r="AB363" s="2">
        <v>-54999576.960000008</v>
      </c>
      <c r="AD363" t="s">
        <v>39</v>
      </c>
      <c r="AE363" s="2">
        <v>-25628810.019999996</v>
      </c>
      <c r="AF363" s="2">
        <v>-3528391</v>
      </c>
      <c r="AG363" s="2">
        <v>-467980.12000000034</v>
      </c>
      <c r="AH363" s="2">
        <v>-1378208.9100000001</v>
      </c>
      <c r="AI363" s="2">
        <v>-31003390.049999997</v>
      </c>
      <c r="AJ363" s="3">
        <v>-86002967.010000005</v>
      </c>
      <c r="AK363" t="s">
        <v>39</v>
      </c>
      <c r="AL363" s="2">
        <v>-33006563.109999999</v>
      </c>
      <c r="AM363" s="2">
        <v>-6704724</v>
      </c>
      <c r="AN363" s="2">
        <v>-462138.91999999969</v>
      </c>
      <c r="AO363" s="2">
        <v>-2011094.0599999991</v>
      </c>
      <c r="AP363" s="2">
        <v>-42184520.090000004</v>
      </c>
    </row>
    <row r="364" spans="2:42" x14ac:dyDescent="0.35">
      <c r="B364" t="s">
        <v>40</v>
      </c>
      <c r="C364" s="2">
        <v>-21042982.049999997</v>
      </c>
      <c r="D364" s="2">
        <v>-7838645</v>
      </c>
      <c r="E364" s="2">
        <v>-62700</v>
      </c>
      <c r="F364" s="2">
        <v>-7109626.0399999991</v>
      </c>
      <c r="G364" s="2">
        <v>-36053953.089999996</v>
      </c>
      <c r="I364" t="s">
        <v>40</v>
      </c>
      <c r="J364" s="2">
        <v>-5241725.8099999996</v>
      </c>
      <c r="K364" s="2">
        <v>-363636</v>
      </c>
      <c r="L364" s="2">
        <v>-46900</v>
      </c>
      <c r="M364" s="2">
        <v>-2085446</v>
      </c>
      <c r="N364" s="2">
        <v>-7737707.8099999996</v>
      </c>
      <c r="P364" t="s">
        <v>40</v>
      </c>
      <c r="Q364" s="2">
        <v>-5639274.8199999994</v>
      </c>
      <c r="R364" s="2">
        <v>-4811198</v>
      </c>
      <c r="S364" s="2">
        <v>-6700</v>
      </c>
      <c r="T364" s="2">
        <v>-1344592.9000000004</v>
      </c>
      <c r="U364" s="2">
        <v>-11801765.720000001</v>
      </c>
      <c r="W364" t="s">
        <v>40</v>
      </c>
      <c r="X364" s="2">
        <v>-10881000.629999999</v>
      </c>
      <c r="Y364" s="2">
        <v>-5174834</v>
      </c>
      <c r="Z364" s="2">
        <v>-53600</v>
      </c>
      <c r="AA364" s="2">
        <v>-3430038.9000000004</v>
      </c>
      <c r="AB364" s="2">
        <v>-19539473.530000001</v>
      </c>
      <c r="AD364" t="s">
        <v>40</v>
      </c>
      <c r="AE364" s="2">
        <v>-4885220.2200000025</v>
      </c>
      <c r="AF364" s="2">
        <v>-1190908</v>
      </c>
      <c r="AG364" s="2">
        <v>-14800</v>
      </c>
      <c r="AH364" s="2">
        <v>-1285682.1599999992</v>
      </c>
      <c r="AI364" s="2">
        <v>-7376610.3800000018</v>
      </c>
      <c r="AJ364" s="3">
        <v>-26916083.910000004</v>
      </c>
      <c r="AK364" t="s">
        <v>40</v>
      </c>
      <c r="AL364" s="2">
        <v>-5276761.1999999955</v>
      </c>
      <c r="AM364" s="2">
        <v>-1472903</v>
      </c>
      <c r="AN364" s="2">
        <v>5700</v>
      </c>
      <c r="AO364" s="2">
        <v>-2393904.9799999995</v>
      </c>
      <c r="AP364" s="2">
        <v>-9137869.179999996</v>
      </c>
    </row>
    <row r="365" spans="2:42" x14ac:dyDescent="0.35">
      <c r="B365" t="s">
        <v>41</v>
      </c>
      <c r="C365" s="2">
        <v>0</v>
      </c>
      <c r="D365" s="2">
        <v>-620000</v>
      </c>
      <c r="E365" s="2">
        <v>0</v>
      </c>
      <c r="F365" s="2">
        <v>0</v>
      </c>
      <c r="G365" s="2">
        <v>-620000</v>
      </c>
      <c r="I365" t="s">
        <v>41</v>
      </c>
      <c r="J365" s="2">
        <v>-16555.939999999999</v>
      </c>
      <c r="K365" s="2">
        <v>0</v>
      </c>
      <c r="L365" s="2">
        <v>0</v>
      </c>
      <c r="M365" s="2">
        <v>0</v>
      </c>
      <c r="N365" s="2">
        <v>-16555.939999999999</v>
      </c>
      <c r="P365" t="s">
        <v>41</v>
      </c>
      <c r="Q365" s="2">
        <v>16555.939999999999</v>
      </c>
      <c r="R365" s="2">
        <v>0</v>
      </c>
      <c r="S365" s="2">
        <v>0</v>
      </c>
      <c r="T365" s="2">
        <v>0</v>
      </c>
      <c r="U365" s="2">
        <v>16555.939999999999</v>
      </c>
      <c r="W365" t="s">
        <v>41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D365" t="s">
        <v>41</v>
      </c>
      <c r="AE365" s="2">
        <v>0</v>
      </c>
      <c r="AF365" s="2">
        <v>-520000</v>
      </c>
      <c r="AG365" s="2">
        <v>0</v>
      </c>
      <c r="AH365" s="2">
        <v>0</v>
      </c>
      <c r="AI365" s="2">
        <v>-520000</v>
      </c>
      <c r="AJ365" s="3">
        <v>-520000</v>
      </c>
      <c r="AK365" t="s">
        <v>41</v>
      </c>
      <c r="AL365" s="2">
        <v>0</v>
      </c>
      <c r="AM365" s="2">
        <v>-100000</v>
      </c>
      <c r="AN365" s="2">
        <v>0</v>
      </c>
      <c r="AO365" s="2">
        <v>0</v>
      </c>
      <c r="AP365" s="2">
        <v>-100000</v>
      </c>
    </row>
    <row r="366" spans="2:42" x14ac:dyDescent="0.35">
      <c r="B366" t="s">
        <v>42</v>
      </c>
      <c r="C366" s="2">
        <v>-41069673.899999999</v>
      </c>
      <c r="D366" s="2">
        <v>-1230033</v>
      </c>
      <c r="E366" s="2">
        <v>-37605.79</v>
      </c>
      <c r="F366" s="2">
        <v>0</v>
      </c>
      <c r="G366" s="2">
        <v>-42337312.689999998</v>
      </c>
      <c r="I366" t="s">
        <v>42</v>
      </c>
      <c r="J366" s="2">
        <v>-9816123.9300000016</v>
      </c>
      <c r="K366" s="2">
        <v>-383521</v>
      </c>
      <c r="L366" s="2">
        <v>-37605.79</v>
      </c>
      <c r="M366" s="2">
        <v>0</v>
      </c>
      <c r="N366" s="2">
        <v>-10237250.720000001</v>
      </c>
      <c r="P366" t="s">
        <v>42</v>
      </c>
      <c r="Q366" s="2">
        <v>-8586420.7200000007</v>
      </c>
      <c r="R366" s="2">
        <v>67138</v>
      </c>
      <c r="S366" s="2">
        <v>0</v>
      </c>
      <c r="T366" s="2">
        <v>0</v>
      </c>
      <c r="U366" s="2">
        <v>-8519282.7200000007</v>
      </c>
      <c r="W366" t="s">
        <v>42</v>
      </c>
      <c r="X366" s="2">
        <v>-18402544.650000002</v>
      </c>
      <c r="Y366" s="2">
        <v>-316383</v>
      </c>
      <c r="Z366" s="2">
        <v>-37605.79</v>
      </c>
      <c r="AA366" s="2">
        <v>0</v>
      </c>
      <c r="AB366" s="2">
        <v>-18756533.440000001</v>
      </c>
      <c r="AD366" t="s">
        <v>42</v>
      </c>
      <c r="AE366" s="2">
        <v>-11661559.540000003</v>
      </c>
      <c r="AF366" s="2">
        <v>-519073</v>
      </c>
      <c r="AG366" s="2">
        <v>0</v>
      </c>
      <c r="AH366" s="2">
        <v>0</v>
      </c>
      <c r="AI366" s="2">
        <v>-12180632.540000003</v>
      </c>
      <c r="AJ366" s="3">
        <v>-30937165.980000004</v>
      </c>
      <c r="AK366" t="s">
        <v>42</v>
      </c>
      <c r="AL366" s="2">
        <v>-11005569.709999993</v>
      </c>
      <c r="AM366" s="2">
        <v>-394577</v>
      </c>
      <c r="AN366" s="2">
        <v>0</v>
      </c>
      <c r="AO366" s="2">
        <v>0</v>
      </c>
      <c r="AP366" s="2">
        <v>-11400146.709999993</v>
      </c>
    </row>
    <row r="367" spans="2:42" x14ac:dyDescent="0.35">
      <c r="B367" t="s">
        <v>4</v>
      </c>
      <c r="C367" s="2">
        <v>757435.61</v>
      </c>
      <c r="D367" s="2">
        <v>76</v>
      </c>
      <c r="E367" s="2">
        <v>0</v>
      </c>
      <c r="F367" s="2">
        <v>0</v>
      </c>
      <c r="G367" s="2">
        <v>757511.61</v>
      </c>
      <c r="I367" t="s">
        <v>4</v>
      </c>
      <c r="J367" s="2">
        <v>627475.99</v>
      </c>
      <c r="K367" s="2">
        <v>7207</v>
      </c>
      <c r="L367" s="2">
        <v>0</v>
      </c>
      <c r="M367" s="2">
        <v>0</v>
      </c>
      <c r="N367" s="2">
        <v>634682.99</v>
      </c>
      <c r="P367" t="s">
        <v>4</v>
      </c>
      <c r="Q367" s="2">
        <v>0</v>
      </c>
      <c r="R367" s="2">
        <v>-337091</v>
      </c>
      <c r="S367" s="2">
        <v>0</v>
      </c>
      <c r="T367" s="2">
        <v>0</v>
      </c>
      <c r="U367" s="2">
        <v>-337091</v>
      </c>
      <c r="W367" t="s">
        <v>4</v>
      </c>
      <c r="X367" s="2">
        <v>627475.99</v>
      </c>
      <c r="Y367" s="2">
        <v>-329884</v>
      </c>
      <c r="Z367" s="2">
        <v>0</v>
      </c>
      <c r="AA367" s="2">
        <v>0</v>
      </c>
      <c r="AB367" s="2">
        <v>297591.99</v>
      </c>
      <c r="AD367" t="s">
        <v>4</v>
      </c>
      <c r="AE367" s="2">
        <v>0</v>
      </c>
      <c r="AF367" s="2">
        <v>-170442</v>
      </c>
      <c r="AG367" s="2">
        <v>0</v>
      </c>
      <c r="AH367" s="2">
        <v>0</v>
      </c>
      <c r="AI367" s="2">
        <v>-170442</v>
      </c>
      <c r="AJ367" s="3">
        <v>127149.98999999999</v>
      </c>
      <c r="AK367" t="s">
        <v>4</v>
      </c>
      <c r="AL367" s="2">
        <v>129959.62</v>
      </c>
      <c r="AM367" s="2">
        <v>500402</v>
      </c>
      <c r="AN367" s="2">
        <v>0</v>
      </c>
      <c r="AO367" s="2">
        <v>0</v>
      </c>
      <c r="AP367" s="2">
        <v>630361.62</v>
      </c>
    </row>
    <row r="368" spans="2:42" x14ac:dyDescent="0.35">
      <c r="B368" t="s">
        <v>5</v>
      </c>
      <c r="C368" s="2">
        <v>-1343000</v>
      </c>
      <c r="D368" s="2">
        <v>0</v>
      </c>
      <c r="E368" s="2">
        <v>0</v>
      </c>
      <c r="F368" s="2">
        <v>0</v>
      </c>
      <c r="G368" s="2">
        <v>-1343000</v>
      </c>
      <c r="I368" t="s">
        <v>5</v>
      </c>
      <c r="J368" s="2">
        <v>-317000</v>
      </c>
      <c r="K368" s="2">
        <v>0</v>
      </c>
      <c r="L368" s="2">
        <v>0</v>
      </c>
      <c r="M368" s="2">
        <v>0</v>
      </c>
      <c r="N368" s="2">
        <v>-317000</v>
      </c>
      <c r="P368" t="s">
        <v>5</v>
      </c>
      <c r="Q368" s="2">
        <v>-251000</v>
      </c>
      <c r="R368" s="2">
        <v>0</v>
      </c>
      <c r="S368" s="2">
        <v>0</v>
      </c>
      <c r="T368" s="2">
        <v>0</v>
      </c>
      <c r="U368" s="2">
        <v>-251000</v>
      </c>
      <c r="W368" t="s">
        <v>5</v>
      </c>
      <c r="X368" s="2">
        <v>-568000</v>
      </c>
      <c r="Y368" s="2">
        <v>0</v>
      </c>
      <c r="Z368" s="2">
        <v>0</v>
      </c>
      <c r="AA368" s="2">
        <v>0</v>
      </c>
      <c r="AB368" s="2">
        <v>-568000</v>
      </c>
      <c r="AD368" t="s">
        <v>5</v>
      </c>
      <c r="AE368" s="2">
        <v>-507000</v>
      </c>
      <c r="AF368" s="2">
        <v>0</v>
      </c>
      <c r="AG368" s="2">
        <v>0</v>
      </c>
      <c r="AH368" s="2">
        <v>0</v>
      </c>
      <c r="AI368" s="2">
        <v>-507000</v>
      </c>
      <c r="AJ368" s="3">
        <v>-1075000</v>
      </c>
      <c r="AK368" t="s">
        <v>5</v>
      </c>
      <c r="AL368" s="2">
        <v>-268000</v>
      </c>
      <c r="AM368" s="2">
        <v>0</v>
      </c>
      <c r="AN368" s="2">
        <v>0</v>
      </c>
      <c r="AO368" s="2">
        <v>0</v>
      </c>
      <c r="AP368" s="2">
        <v>-268000</v>
      </c>
    </row>
    <row r="369" spans="2:42" x14ac:dyDescent="0.35">
      <c r="B369" t="s">
        <v>189</v>
      </c>
      <c r="C369" s="2">
        <v>-106771190.03999998</v>
      </c>
      <c r="D369" s="2">
        <v>-1295517.1820443999</v>
      </c>
      <c r="E369" s="2">
        <v>760133.49</v>
      </c>
      <c r="F369" s="2">
        <v>-34719.839999999997</v>
      </c>
      <c r="G369" s="2">
        <v>-107341293.57204439</v>
      </c>
      <c r="I369" t="s">
        <v>189</v>
      </c>
      <c r="J369" s="2">
        <v>-14127297.969999999</v>
      </c>
      <c r="K369" s="2">
        <v>371074.99141299998</v>
      </c>
      <c r="L369" s="2">
        <v>378373.18</v>
      </c>
      <c r="M369" s="2">
        <v>-29266.560000000001</v>
      </c>
      <c r="N369" s="2">
        <v>-13407116.358587001</v>
      </c>
      <c r="P369" t="s">
        <v>189</v>
      </c>
      <c r="Q369" s="2">
        <v>-12008204.139999997</v>
      </c>
      <c r="R369" s="2">
        <v>-1015427.8935211999</v>
      </c>
      <c r="S369" s="2">
        <v>-243449.94999999998</v>
      </c>
      <c r="T369" s="2">
        <v>-2032.7099999999991</v>
      </c>
      <c r="U369" s="2">
        <v>-13269114.693521198</v>
      </c>
      <c r="W369" t="s">
        <v>189</v>
      </c>
      <c r="X369" s="2">
        <v>-26135502.109999996</v>
      </c>
      <c r="Y369" s="2">
        <v>-644352.90210820001</v>
      </c>
      <c r="Z369" s="2">
        <v>134923.23000000001</v>
      </c>
      <c r="AA369" s="2">
        <v>-31299.27</v>
      </c>
      <c r="AB369" s="2">
        <v>-26676231.052108195</v>
      </c>
      <c r="AD369" t="s">
        <v>189</v>
      </c>
      <c r="AE369" s="2">
        <v>-28992583.449999999</v>
      </c>
      <c r="AF369" s="2">
        <v>150555.74925960007</v>
      </c>
      <c r="AG369" s="2">
        <v>197103.57999999993</v>
      </c>
      <c r="AH369" s="2">
        <v>-10346.939999999999</v>
      </c>
      <c r="AI369" s="2">
        <v>-28655271.060740404</v>
      </c>
      <c r="AJ369" s="3">
        <v>-55331502.112848595</v>
      </c>
      <c r="AK369" t="s">
        <v>189</v>
      </c>
      <c r="AL369" s="2">
        <v>-51643104.479999974</v>
      </c>
      <c r="AM369" s="2">
        <v>-801720.02919579984</v>
      </c>
      <c r="AN369" s="2">
        <v>428106.68000000005</v>
      </c>
      <c r="AO369" s="2">
        <v>6926.3700000000026</v>
      </c>
      <c r="AP369" s="2">
        <v>-52009791.459195778</v>
      </c>
    </row>
    <row r="370" spans="2:42" x14ac:dyDescent="0.35">
      <c r="B370" s="19" t="s">
        <v>11</v>
      </c>
      <c r="C370" s="20">
        <v>-753023617.90999997</v>
      </c>
      <c r="D370" s="20">
        <v>-98263453.182044402</v>
      </c>
      <c r="E370" s="20">
        <v>-16720218.389999995</v>
      </c>
      <c r="F370" s="20">
        <v>-27646024.759999998</v>
      </c>
      <c r="G370" s="20">
        <v>-895653314.24204457</v>
      </c>
      <c r="I370" s="19" t="s">
        <v>11</v>
      </c>
      <c r="J370" s="20">
        <v>-163040220.20999998</v>
      </c>
      <c r="K370" s="20">
        <v>-24491589.008586999</v>
      </c>
      <c r="L370" s="20">
        <v>-3794304.19</v>
      </c>
      <c r="M370" s="20">
        <v>-7011948.9099999992</v>
      </c>
      <c r="N370" s="20">
        <v>-198338062.31858698</v>
      </c>
      <c r="P370" s="19" t="s">
        <v>11</v>
      </c>
      <c r="Q370" s="20">
        <v>-170266970.83000001</v>
      </c>
      <c r="R370" s="20">
        <v>-26677445.893521201</v>
      </c>
      <c r="S370" s="20">
        <v>-4790968.45</v>
      </c>
      <c r="T370" s="20">
        <v>-5985886.7400000012</v>
      </c>
      <c r="U370" s="20">
        <v>-207721271.91352123</v>
      </c>
      <c r="W370" s="19" t="s">
        <v>11</v>
      </c>
      <c r="X370" s="20">
        <v>-333307191.03999996</v>
      </c>
      <c r="Y370" s="20">
        <v>-51169034.9021082</v>
      </c>
      <c r="Z370" s="20">
        <v>-8585272.6399999987</v>
      </c>
      <c r="AA370" s="20">
        <v>-12997835.65</v>
      </c>
      <c r="AB370" s="20">
        <v>-406059334.23210818</v>
      </c>
      <c r="AD370" s="19" t="s">
        <v>11</v>
      </c>
      <c r="AE370" s="20">
        <v>-195426269.18000007</v>
      </c>
      <c r="AF370" s="20">
        <v>-21913534.250740401</v>
      </c>
      <c r="AG370" s="20">
        <v>-4127953.3600000013</v>
      </c>
      <c r="AH370" s="20">
        <v>-6237524.8800000008</v>
      </c>
      <c r="AI370" s="20">
        <v>-227705281.67074046</v>
      </c>
      <c r="AJ370" s="3">
        <v>-633764615.9028486</v>
      </c>
      <c r="AK370" s="19" t="s">
        <v>11</v>
      </c>
      <c r="AL370" s="20">
        <v>-224290157.68999994</v>
      </c>
      <c r="AM370" s="20">
        <v>-25180884.0291958</v>
      </c>
      <c r="AN370" s="20">
        <v>-4006992.3899999964</v>
      </c>
      <c r="AO370" s="20">
        <v>-8410664.2299999949</v>
      </c>
      <c r="AP370" s="20">
        <v>-261888698.33919579</v>
      </c>
    </row>
    <row r="371" spans="2:42" x14ac:dyDescent="0.35">
      <c r="C371" s="2"/>
      <c r="D371" s="2"/>
      <c r="E371" s="2"/>
      <c r="F371" s="2"/>
      <c r="G371" s="2"/>
      <c r="J371" s="2"/>
      <c r="K371" s="2"/>
      <c r="L371" s="2"/>
      <c r="M371" s="2"/>
      <c r="N371" s="2"/>
      <c r="Q371" s="2"/>
      <c r="R371" s="2"/>
      <c r="S371" s="2"/>
      <c r="T371" s="2"/>
      <c r="U371" s="2"/>
      <c r="X371" s="2"/>
      <c r="Y371" s="2"/>
      <c r="Z371" s="2"/>
      <c r="AA371" s="2"/>
      <c r="AB371" s="2"/>
      <c r="AE371" s="2"/>
      <c r="AF371" s="2"/>
      <c r="AG371" s="2"/>
      <c r="AH371" s="2"/>
      <c r="AI371" s="2"/>
      <c r="AJ371" s="3">
        <v>0</v>
      </c>
      <c r="AL371" s="2"/>
      <c r="AM371" s="2"/>
      <c r="AN371" s="2"/>
      <c r="AO371" s="2"/>
      <c r="AP371" s="2"/>
    </row>
    <row r="372" spans="2:42" x14ac:dyDescent="0.35">
      <c r="C372" s="2"/>
      <c r="D372" s="2"/>
      <c r="E372" s="2"/>
      <c r="F372" s="2"/>
      <c r="G372" s="2"/>
      <c r="J372" s="2"/>
      <c r="K372" s="2"/>
      <c r="L372" s="2"/>
      <c r="M372" s="2"/>
      <c r="N372" s="2"/>
      <c r="Q372" s="2"/>
      <c r="R372" s="2"/>
      <c r="S372" s="2"/>
      <c r="T372" s="2"/>
      <c r="U372" s="2"/>
      <c r="X372" s="2"/>
      <c r="Y372" s="2"/>
      <c r="Z372" s="2"/>
      <c r="AA372" s="2"/>
      <c r="AB372" s="2"/>
      <c r="AE372" s="2"/>
      <c r="AF372" s="2"/>
      <c r="AG372" s="2"/>
      <c r="AH372" s="2"/>
      <c r="AI372" s="2"/>
      <c r="AJ372" s="3">
        <v>0</v>
      </c>
      <c r="AL372" s="2"/>
      <c r="AM372" s="2"/>
      <c r="AN372" s="2"/>
      <c r="AO372" s="2"/>
      <c r="AP372" s="2"/>
    </row>
    <row r="373" spans="2:42" x14ac:dyDescent="0.35">
      <c r="B373" s="11" t="s">
        <v>43</v>
      </c>
      <c r="C373" s="4">
        <v>684296037.2597369</v>
      </c>
      <c r="D373" s="4">
        <v>66195101.817955598</v>
      </c>
      <c r="E373" s="4">
        <v>16470945.580000008</v>
      </c>
      <c r="F373" s="4">
        <v>-19844502.422641974</v>
      </c>
      <c r="G373" s="4">
        <v>747117582.23505056</v>
      </c>
      <c r="I373" s="11" t="s">
        <v>43</v>
      </c>
      <c r="J373" s="4">
        <v>195723419.53544003</v>
      </c>
      <c r="K373" s="4">
        <v>23861653.991413001</v>
      </c>
      <c r="L373" s="4">
        <v>5553701.2100000009</v>
      </c>
      <c r="M373" s="4">
        <v>-4589742.0289931875</v>
      </c>
      <c r="N373" s="4">
        <v>220549032.70785984</v>
      </c>
      <c r="P373" s="11" t="s">
        <v>43</v>
      </c>
      <c r="Q373" s="4">
        <v>146957219.29242</v>
      </c>
      <c r="R373" s="4">
        <v>13988531.106478799</v>
      </c>
      <c r="S373" s="4">
        <v>2859169.7700000061</v>
      </c>
      <c r="T373" s="4">
        <v>-3237457.3035577871</v>
      </c>
      <c r="U373" s="4">
        <v>160567462.86534104</v>
      </c>
      <c r="W373" s="11" t="s">
        <v>43</v>
      </c>
      <c r="X373" s="4">
        <v>342680638.82786</v>
      </c>
      <c r="Y373" s="4">
        <v>37850185.0978918</v>
      </c>
      <c r="Z373" s="4">
        <v>8412870.9800000098</v>
      </c>
      <c r="AA373" s="4">
        <v>-7827199.3325509755</v>
      </c>
      <c r="AB373" s="4">
        <v>381116495.57320082</v>
      </c>
      <c r="AD373" s="11" t="s">
        <v>43</v>
      </c>
      <c r="AE373" s="4">
        <v>102205737.83042419</v>
      </c>
      <c r="AF373" s="4">
        <v>19916825.749259599</v>
      </c>
      <c r="AG373" s="4">
        <v>4362928.91</v>
      </c>
      <c r="AH373" s="4">
        <v>-3642564.7222917266</v>
      </c>
      <c r="AI373" s="4">
        <v>122842927.76739205</v>
      </c>
      <c r="AJ373" s="3">
        <v>503959423.34059286</v>
      </c>
      <c r="AK373" s="11" t="s">
        <v>43</v>
      </c>
      <c r="AL373" s="4">
        <v>239409660.60145307</v>
      </c>
      <c r="AM373" s="4">
        <v>8428090.9708041996</v>
      </c>
      <c r="AN373" s="4">
        <v>3695145.6900000018</v>
      </c>
      <c r="AO373" s="4">
        <v>-8374738.3677992681</v>
      </c>
      <c r="AP373" s="4">
        <v>243158158.894458</v>
      </c>
    </row>
    <row r="374" spans="2:42" x14ac:dyDescent="0.35">
      <c r="B374" t="s">
        <v>6</v>
      </c>
      <c r="C374" s="2">
        <v>-196877118.34999996</v>
      </c>
      <c r="D374" s="2">
        <v>-15507306</v>
      </c>
      <c r="E374" s="2">
        <v>-2689556.27</v>
      </c>
      <c r="F374" s="2">
        <v>-3260657.4099999997</v>
      </c>
      <c r="G374" s="2">
        <v>-218334638.02999997</v>
      </c>
      <c r="I374" t="s">
        <v>6</v>
      </c>
      <c r="J374" s="2">
        <v>-53075267.620000012</v>
      </c>
      <c r="K374" s="2">
        <v>-5246716</v>
      </c>
      <c r="L374" s="2">
        <v>-1082436.73</v>
      </c>
      <c r="M374" s="2">
        <v>-734133.05999999994</v>
      </c>
      <c r="N374" s="2">
        <v>-60138553.410000011</v>
      </c>
      <c r="P374" t="s">
        <v>6</v>
      </c>
      <c r="Q374" s="2">
        <v>-47403481.949999996</v>
      </c>
      <c r="R374" s="2">
        <v>-3870665</v>
      </c>
      <c r="S374" s="2">
        <v>-507044.09999999986</v>
      </c>
      <c r="T374" s="2">
        <v>-646957.93000000028</v>
      </c>
      <c r="U374" s="2">
        <v>-52428148.979999997</v>
      </c>
      <c r="W374" t="s">
        <v>6</v>
      </c>
      <c r="X374" s="2">
        <v>-100478749.57000001</v>
      </c>
      <c r="Y374" s="2">
        <v>-9117381</v>
      </c>
      <c r="Z374" s="2">
        <v>-1589480.8299999998</v>
      </c>
      <c r="AA374" s="2">
        <v>-1381090.9900000002</v>
      </c>
      <c r="AB374" s="2">
        <v>-112566702.39</v>
      </c>
      <c r="AD374" t="s">
        <v>6</v>
      </c>
      <c r="AE374" s="2">
        <v>-36373440.190000013</v>
      </c>
      <c r="AF374" s="2">
        <v>-3026470</v>
      </c>
      <c r="AG374" s="2">
        <v>-760483.95</v>
      </c>
      <c r="AH374" s="2">
        <v>-685755.11999999988</v>
      </c>
      <c r="AI374" s="2">
        <v>-40846149.260000013</v>
      </c>
      <c r="AJ374" s="3">
        <v>-153412851.65000001</v>
      </c>
      <c r="AK374" t="s">
        <v>6</v>
      </c>
      <c r="AL374" s="2">
        <v>-60024928.589999959</v>
      </c>
      <c r="AM374" s="2">
        <v>-3363455</v>
      </c>
      <c r="AN374" s="2">
        <v>-339591.49000000022</v>
      </c>
      <c r="AO374" s="2">
        <v>-1193811.2999999998</v>
      </c>
      <c r="AP374" s="2">
        <v>-64921786.379999958</v>
      </c>
    </row>
    <row r="375" spans="2:42" x14ac:dyDescent="0.35">
      <c r="B375" s="11" t="s">
        <v>7</v>
      </c>
      <c r="C375" s="4">
        <v>487418918.90973693</v>
      </c>
      <c r="D375" s="4">
        <v>50687795.817955598</v>
      </c>
      <c r="E375" s="4">
        <v>13781389.310000008</v>
      </c>
      <c r="F375" s="4">
        <v>-23105159.832641974</v>
      </c>
      <c r="G375" s="4">
        <v>528782944.20505059</v>
      </c>
      <c r="I375" s="11" t="s">
        <v>7</v>
      </c>
      <c r="J375" s="4">
        <v>142648151.91544002</v>
      </c>
      <c r="K375" s="4">
        <v>18614937.991413001</v>
      </c>
      <c r="L375" s="4">
        <v>4471264.4800000004</v>
      </c>
      <c r="M375" s="4">
        <v>-5323875.0889931871</v>
      </c>
      <c r="N375" s="4">
        <v>160410479.29785982</v>
      </c>
      <c r="P375" s="11" t="s">
        <v>7</v>
      </c>
      <c r="Q375" s="4">
        <v>99553737.342420012</v>
      </c>
      <c r="R375" s="4">
        <v>10117866.106478799</v>
      </c>
      <c r="S375" s="4">
        <v>2352125.6700000064</v>
      </c>
      <c r="T375" s="4">
        <v>-3884415.2335577873</v>
      </c>
      <c r="U375" s="4">
        <v>108139313.88534102</v>
      </c>
      <c r="W375" s="11" t="s">
        <v>7</v>
      </c>
      <c r="X375" s="4">
        <v>242201889.25786</v>
      </c>
      <c r="Y375" s="4">
        <v>28732804.0978918</v>
      </c>
      <c r="Z375" s="4">
        <v>6823390.1500000097</v>
      </c>
      <c r="AA375" s="4">
        <v>-9208290.3225509748</v>
      </c>
      <c r="AB375" s="4">
        <v>268549793.1832009</v>
      </c>
      <c r="AD375" s="11" t="s">
        <v>7</v>
      </c>
      <c r="AE375" s="4">
        <v>65832297.640424177</v>
      </c>
      <c r="AF375" s="4">
        <v>16890355.749259599</v>
      </c>
      <c r="AG375" s="4">
        <v>3602444.96</v>
      </c>
      <c r="AH375" s="4">
        <v>-4328319.8422917267</v>
      </c>
      <c r="AI375" s="4">
        <v>81996778.507392049</v>
      </c>
      <c r="AJ375" s="3">
        <v>350546571.69059294</v>
      </c>
      <c r="AK375" s="11" t="s">
        <v>7</v>
      </c>
      <c r="AL375" s="4">
        <v>179384732.01145309</v>
      </c>
      <c r="AM375" s="4">
        <v>5064635.9708041996</v>
      </c>
      <c r="AN375" s="4">
        <v>3355554.2000000016</v>
      </c>
      <c r="AO375" s="4">
        <v>-9568549.6677992679</v>
      </c>
      <c r="AP375" s="4">
        <v>178236372.51445803</v>
      </c>
    </row>
    <row r="376" spans="2:42" x14ac:dyDescent="0.35">
      <c r="B376" t="s">
        <v>8</v>
      </c>
      <c r="C376" s="2">
        <v>-7109801.9725583484</v>
      </c>
      <c r="D376" s="2">
        <v>-8504356.8399999999</v>
      </c>
      <c r="E376" s="2">
        <v>-2451486.0660000006</v>
      </c>
      <c r="F376" s="2">
        <v>-3937.0465319995656</v>
      </c>
      <c r="G376" s="2">
        <v>-18069581.92509035</v>
      </c>
      <c r="I376" t="s">
        <v>8</v>
      </c>
      <c r="J376" s="2">
        <v>-2058294.3542609203</v>
      </c>
      <c r="K376" s="2">
        <v>-3912001.5512999999</v>
      </c>
      <c r="L376" s="2">
        <v>-893652.89599999983</v>
      </c>
      <c r="M376" s="2">
        <v>-1055.9577639998838</v>
      </c>
      <c r="N376" s="2">
        <v>-6865004.7593249194</v>
      </c>
      <c r="P376" t="s">
        <v>8</v>
      </c>
      <c r="Q376" s="2">
        <v>-2418898.5411129715</v>
      </c>
      <c r="R376" s="2">
        <v>-1004488.2526999996</v>
      </c>
      <c r="S376" s="2">
        <v>-336455.22200000065</v>
      </c>
      <c r="T376" s="2">
        <v>-932.65163199989661</v>
      </c>
      <c r="U376" s="2">
        <v>-3760774.6674449714</v>
      </c>
      <c r="W376" t="s">
        <v>8</v>
      </c>
      <c r="X376" s="2">
        <v>-4477192.895373892</v>
      </c>
      <c r="Y376" s="2">
        <v>-4916489.8039999995</v>
      </c>
      <c r="Z376" s="2">
        <v>-1230108.1180000005</v>
      </c>
      <c r="AA376" s="2">
        <v>-1988.6093959997804</v>
      </c>
      <c r="AB376" s="2">
        <v>-10625779.426769892</v>
      </c>
      <c r="AD376" t="s">
        <v>8</v>
      </c>
      <c r="AE376" s="2">
        <v>-36546.765992394648</v>
      </c>
      <c r="AF376" s="2">
        <v>-3069766.7512000008</v>
      </c>
      <c r="AG376" s="2">
        <v>-636052.77400000114</v>
      </c>
      <c r="AH376" s="2">
        <v>-981.57480399989322</v>
      </c>
      <c r="AI376" s="2">
        <v>-3743347.8659963966</v>
      </c>
      <c r="AJ376" s="3">
        <v>-14369127.292766288</v>
      </c>
      <c r="AK376" t="s">
        <v>8</v>
      </c>
      <c r="AL376" s="2">
        <v>-2596062.3111920618</v>
      </c>
      <c r="AM376" s="2">
        <v>-518100.28479999956</v>
      </c>
      <c r="AN376" s="2">
        <v>-585325.17399999895</v>
      </c>
      <c r="AO376" s="2">
        <v>-966.86233199989169</v>
      </c>
      <c r="AP376" s="2">
        <v>-3700454.63232406</v>
      </c>
    </row>
    <row r="377" spans="2:42" x14ac:dyDescent="0.35">
      <c r="B377" s="11" t="s">
        <v>168</v>
      </c>
      <c r="C377" s="4">
        <v>480309116.93717861</v>
      </c>
      <c r="D377" s="4">
        <v>42183438.977955595</v>
      </c>
      <c r="E377" s="4">
        <v>11329903.244000006</v>
      </c>
      <c r="F377" s="4">
        <v>-23109096.879173975</v>
      </c>
      <c r="G377" s="4">
        <v>510713362.27996022</v>
      </c>
      <c r="I377" s="11" t="s">
        <v>168</v>
      </c>
      <c r="J377" s="4">
        <v>140589857.5611791</v>
      </c>
      <c r="K377" s="4">
        <v>14702936.440113001</v>
      </c>
      <c r="L377" s="4">
        <v>3577611.5840000007</v>
      </c>
      <c r="M377" s="4">
        <v>-5324931.0467571868</v>
      </c>
      <c r="N377" s="4">
        <v>153545474.53853491</v>
      </c>
      <c r="P377" s="11" t="s">
        <v>168</v>
      </c>
      <c r="Q377" s="4">
        <v>97134838.801307037</v>
      </c>
      <c r="R377" s="4">
        <v>9113377.8537788</v>
      </c>
      <c r="S377" s="4">
        <v>2015670.4480000059</v>
      </c>
      <c r="T377" s="4">
        <v>-3885347.885189787</v>
      </c>
      <c r="U377" s="4">
        <v>104378539.21789604</v>
      </c>
      <c r="W377" s="11" t="s">
        <v>168</v>
      </c>
      <c r="X377" s="4">
        <v>237724696.36248612</v>
      </c>
      <c r="Y377" s="4">
        <v>23816314.293891802</v>
      </c>
      <c r="Z377" s="4">
        <v>5593282.032000009</v>
      </c>
      <c r="AA377" s="4">
        <v>-9210278.9319469742</v>
      </c>
      <c r="AB377" s="4">
        <v>257924013.75643095</v>
      </c>
      <c r="AD377" s="11" t="s">
        <v>168</v>
      </c>
      <c r="AE377" s="4">
        <v>65795750.874431781</v>
      </c>
      <c r="AF377" s="4">
        <v>13820588.998059597</v>
      </c>
      <c r="AG377" s="4">
        <v>2966392.1859999988</v>
      </c>
      <c r="AH377" s="4">
        <v>-4329301.4170957264</v>
      </c>
      <c r="AI377" s="4">
        <v>78253430.641395658</v>
      </c>
      <c r="AJ377" s="3">
        <v>336177444.39782661</v>
      </c>
      <c r="AK377" s="11" t="s">
        <v>9</v>
      </c>
      <c r="AL377" s="4">
        <v>176788669.70026103</v>
      </c>
      <c r="AM377" s="4">
        <v>4546535.6860042</v>
      </c>
      <c r="AN377" s="4">
        <v>2770229.0260000024</v>
      </c>
      <c r="AO377" s="4">
        <v>-9569516.5301312674</v>
      </c>
      <c r="AP377" s="4">
        <v>174535917.88213393</v>
      </c>
    </row>
    <row r="378" spans="2:42" x14ac:dyDescent="0.35">
      <c r="C378">
        <v>-5.9604644775390625E-7</v>
      </c>
      <c r="D378">
        <v>0</v>
      </c>
      <c r="E378">
        <v>0</v>
      </c>
      <c r="F378">
        <v>0</v>
      </c>
      <c r="G378">
        <v>-5.9604644775390625E-7</v>
      </c>
      <c r="Q378">
        <v>0</v>
      </c>
      <c r="R378">
        <v>0</v>
      </c>
      <c r="S378">
        <v>2.3283064365386963E-9</v>
      </c>
      <c r="T378">
        <v>0</v>
      </c>
      <c r="U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L378">
        <v>-3.2782554626464844E-7</v>
      </c>
      <c r="AM378">
        <v>0</v>
      </c>
      <c r="AN378">
        <v>0</v>
      </c>
      <c r="AO378">
        <v>0</v>
      </c>
      <c r="AP378">
        <v>-2.9802322387695313E-7</v>
      </c>
    </row>
    <row r="381" spans="2:42" ht="18.5" x14ac:dyDescent="0.35">
      <c r="B381" s="267" t="s">
        <v>213</v>
      </c>
      <c r="C381" s="267"/>
      <c r="D381" s="267"/>
      <c r="E381" s="267"/>
      <c r="F381" s="267"/>
      <c r="G381" s="267"/>
      <c r="I381" s="267" t="s">
        <v>200</v>
      </c>
      <c r="J381" s="267"/>
      <c r="K381" s="267"/>
      <c r="L381" s="267"/>
      <c r="M381" s="267"/>
      <c r="N381" s="267"/>
      <c r="P381" s="267" t="s">
        <v>204</v>
      </c>
      <c r="Q381" s="267"/>
      <c r="R381" s="267"/>
      <c r="S381" s="267"/>
      <c r="T381" s="267"/>
      <c r="U381" s="267"/>
      <c r="W381" s="267" t="s">
        <v>206</v>
      </c>
      <c r="X381" s="267"/>
      <c r="Y381" s="267"/>
      <c r="Z381" s="267"/>
      <c r="AA381" s="267"/>
      <c r="AB381" s="267"/>
      <c r="AD381" s="267" t="s">
        <v>210</v>
      </c>
      <c r="AE381" s="267"/>
      <c r="AF381" s="267"/>
      <c r="AG381" s="267"/>
      <c r="AH381" s="267"/>
      <c r="AI381" s="267"/>
      <c r="AK381" s="267" t="s">
        <v>216</v>
      </c>
      <c r="AL381" s="267"/>
      <c r="AM381" s="267"/>
      <c r="AN381" s="267"/>
      <c r="AO381" s="267"/>
      <c r="AP381" s="267"/>
    </row>
    <row r="382" spans="2:42" ht="15.5" x14ac:dyDescent="0.35">
      <c r="B382" s="8"/>
      <c r="C382" s="8" t="s">
        <v>10</v>
      </c>
      <c r="D382" s="8" t="s">
        <v>69</v>
      </c>
      <c r="E382" s="8" t="s">
        <v>70</v>
      </c>
      <c r="F382" s="8" t="s">
        <v>44</v>
      </c>
      <c r="G382" s="9" t="s">
        <v>45</v>
      </c>
      <c r="I382" s="8"/>
      <c r="J382" s="8" t="s">
        <v>10</v>
      </c>
      <c r="K382" s="8" t="s">
        <v>69</v>
      </c>
      <c r="L382" s="8" t="s">
        <v>70</v>
      </c>
      <c r="M382" s="8" t="s">
        <v>44</v>
      </c>
      <c r="N382" s="9" t="s">
        <v>45</v>
      </c>
      <c r="P382" s="8"/>
      <c r="Q382" s="8" t="s">
        <v>10</v>
      </c>
      <c r="R382" s="8" t="s">
        <v>69</v>
      </c>
      <c r="S382" s="8" t="s">
        <v>70</v>
      </c>
      <c r="T382" s="8" t="s">
        <v>44</v>
      </c>
      <c r="U382" s="9" t="s">
        <v>45</v>
      </c>
      <c r="W382" s="8"/>
      <c r="X382" s="8" t="s">
        <v>10</v>
      </c>
      <c r="Y382" s="8" t="s">
        <v>69</v>
      </c>
      <c r="Z382" s="8" t="s">
        <v>70</v>
      </c>
      <c r="AA382" s="8" t="s">
        <v>44</v>
      </c>
      <c r="AB382" s="9" t="s">
        <v>45</v>
      </c>
      <c r="AD382" s="8"/>
      <c r="AE382" s="8" t="s">
        <v>10</v>
      </c>
      <c r="AF382" s="8" t="s">
        <v>69</v>
      </c>
      <c r="AG382" s="8" t="s">
        <v>70</v>
      </c>
      <c r="AH382" s="8" t="s">
        <v>44</v>
      </c>
      <c r="AI382" s="9" t="s">
        <v>45</v>
      </c>
      <c r="AK382" s="8"/>
      <c r="AL382" s="8" t="s">
        <v>10</v>
      </c>
      <c r="AM382" s="8" t="s">
        <v>69</v>
      </c>
      <c r="AN382" s="8" t="s">
        <v>70</v>
      </c>
      <c r="AO382" s="8" t="s">
        <v>44</v>
      </c>
      <c r="AP382" s="9" t="s">
        <v>45</v>
      </c>
    </row>
    <row r="383" spans="2:42" x14ac:dyDescent="0.35">
      <c r="B383" t="s">
        <v>88</v>
      </c>
      <c r="C383" s="2">
        <v>1005772251.0400002</v>
      </c>
      <c r="D383" s="2">
        <v>0</v>
      </c>
      <c r="E383" s="2">
        <v>0</v>
      </c>
      <c r="F383" s="2">
        <v>0</v>
      </c>
      <c r="G383" s="2">
        <v>1005772251.0400002</v>
      </c>
      <c r="I383" t="s">
        <v>88</v>
      </c>
      <c r="J383" s="2">
        <v>269827495.06</v>
      </c>
      <c r="K383" s="2">
        <v>0</v>
      </c>
      <c r="L383" s="2">
        <v>0</v>
      </c>
      <c r="M383" s="2">
        <v>0</v>
      </c>
      <c r="N383" s="2">
        <v>269827495.06</v>
      </c>
      <c r="P383" t="s">
        <v>88</v>
      </c>
      <c r="Q383" s="2">
        <v>295023015.51000005</v>
      </c>
      <c r="R383" s="2">
        <v>0</v>
      </c>
      <c r="S383" s="2">
        <v>0</v>
      </c>
      <c r="T383" s="2">
        <v>0</v>
      </c>
      <c r="U383" s="2">
        <v>295023015.51000005</v>
      </c>
      <c r="W383" t="s">
        <v>88</v>
      </c>
      <c r="X383" s="2">
        <v>564850510.57000005</v>
      </c>
      <c r="Y383" s="2">
        <v>0</v>
      </c>
      <c r="Z383" s="2">
        <v>0</v>
      </c>
      <c r="AA383" s="2">
        <v>0</v>
      </c>
      <c r="AB383" s="2">
        <v>564850510.57000005</v>
      </c>
      <c r="AD383" t="s">
        <v>88</v>
      </c>
      <c r="AE383" s="2">
        <v>271177682.5</v>
      </c>
      <c r="AF383" s="2">
        <v>0</v>
      </c>
      <c r="AG383" s="2">
        <v>0</v>
      </c>
      <c r="AH383" s="2">
        <v>0</v>
      </c>
      <c r="AI383" s="2">
        <v>271177682.5</v>
      </c>
      <c r="AK383" t="s">
        <v>88</v>
      </c>
      <c r="AL383" s="2">
        <v>169744057.97000015</v>
      </c>
      <c r="AM383" s="2">
        <v>0</v>
      </c>
      <c r="AN383" s="2">
        <v>0</v>
      </c>
      <c r="AO383" s="2">
        <v>0</v>
      </c>
      <c r="AP383" s="2">
        <v>169744057.97000015</v>
      </c>
    </row>
    <row r="384" spans="2:42" x14ac:dyDescent="0.35">
      <c r="B384" t="s">
        <v>19</v>
      </c>
      <c r="C384" s="2">
        <v>326240536.33796</v>
      </c>
      <c r="D384" s="2">
        <v>0</v>
      </c>
      <c r="E384" s="2">
        <v>0</v>
      </c>
      <c r="F384" s="2">
        <v>0</v>
      </c>
      <c r="G384" s="2">
        <v>326240536.33796</v>
      </c>
      <c r="I384" t="s">
        <v>19</v>
      </c>
      <c r="J384" s="2">
        <v>68678466.380419999</v>
      </c>
      <c r="K384" s="2">
        <v>0</v>
      </c>
      <c r="L384" s="2">
        <v>0</v>
      </c>
      <c r="M384" s="2">
        <v>0</v>
      </c>
      <c r="N384" s="2">
        <v>68678466.380419999</v>
      </c>
      <c r="P384" t="s">
        <v>19</v>
      </c>
      <c r="Q384" s="2">
        <v>79102244.114439964</v>
      </c>
      <c r="R384" s="2">
        <v>0</v>
      </c>
      <c r="S384" s="2">
        <v>0</v>
      </c>
      <c r="T384" s="2">
        <v>0</v>
      </c>
      <c r="U384" s="2">
        <v>79102244.114439964</v>
      </c>
      <c r="W384" t="s">
        <v>19</v>
      </c>
      <c r="X384" s="2">
        <v>147780710.49485996</v>
      </c>
      <c r="Y384" s="2">
        <v>0</v>
      </c>
      <c r="Z384" s="2">
        <v>0</v>
      </c>
      <c r="AA384" s="2">
        <v>0</v>
      </c>
      <c r="AB384" s="2">
        <v>147780710.49485996</v>
      </c>
      <c r="AD384" t="s">
        <v>19</v>
      </c>
      <c r="AE384" s="2">
        <v>84259569.398080051</v>
      </c>
      <c r="AF384" s="2">
        <v>0</v>
      </c>
      <c r="AG384" s="2">
        <v>0</v>
      </c>
      <c r="AH384" s="2">
        <v>0</v>
      </c>
      <c r="AI384" s="2">
        <v>84259569.398080051</v>
      </c>
      <c r="AK384" t="s">
        <v>19</v>
      </c>
      <c r="AL384" s="2">
        <v>94200256.44501999</v>
      </c>
      <c r="AM384" s="2">
        <v>0</v>
      </c>
      <c r="AN384" s="2">
        <v>0</v>
      </c>
      <c r="AO384" s="2">
        <v>0</v>
      </c>
      <c r="AP384" s="2">
        <v>94200256.44501999</v>
      </c>
    </row>
    <row r="385" spans="2:42" x14ac:dyDescent="0.35">
      <c r="B385" t="s">
        <v>89</v>
      </c>
      <c r="C385" s="2">
        <v>8569467.8900000136</v>
      </c>
      <c r="D385" s="2">
        <v>0</v>
      </c>
      <c r="E385" s="2">
        <v>0</v>
      </c>
      <c r="F385" s="2">
        <v>0</v>
      </c>
      <c r="G385" s="2">
        <v>8569467.8900000136</v>
      </c>
      <c r="I385" t="s">
        <v>89</v>
      </c>
      <c r="J385" s="2">
        <v>-2943047.1999999881</v>
      </c>
      <c r="K385" s="2">
        <v>0</v>
      </c>
      <c r="L385" s="2">
        <v>0</v>
      </c>
      <c r="M385" s="2">
        <v>0</v>
      </c>
      <c r="N385" s="2">
        <v>-2943047.1999999881</v>
      </c>
      <c r="P385" t="s">
        <v>89</v>
      </c>
      <c r="Q385" s="2">
        <v>4035316.379999999</v>
      </c>
      <c r="R385" s="2">
        <v>0</v>
      </c>
      <c r="S385" s="2">
        <v>0</v>
      </c>
      <c r="T385" s="2">
        <v>0</v>
      </c>
      <c r="U385" s="2">
        <v>4035316.379999999</v>
      </c>
      <c r="W385" t="s">
        <v>89</v>
      </c>
      <c r="X385" s="2">
        <v>1092269.1800000109</v>
      </c>
      <c r="Y385" s="2">
        <v>0</v>
      </c>
      <c r="Z385" s="2">
        <v>0</v>
      </c>
      <c r="AA385" s="2">
        <v>0</v>
      </c>
      <c r="AB385" s="2">
        <v>1092269.1800000109</v>
      </c>
      <c r="AD385" t="s">
        <v>89</v>
      </c>
      <c r="AE385" s="2">
        <v>3131917.9899999667</v>
      </c>
      <c r="AF385" s="2">
        <v>0</v>
      </c>
      <c r="AG385" s="2">
        <v>0</v>
      </c>
      <c r="AH385" s="2">
        <v>0</v>
      </c>
      <c r="AI385" s="2">
        <v>3131917.9899999667</v>
      </c>
      <c r="AK385" t="s">
        <v>89</v>
      </c>
      <c r="AL385" s="2">
        <v>4345280.7200000361</v>
      </c>
      <c r="AM385" s="2">
        <v>0</v>
      </c>
      <c r="AN385" s="2">
        <v>0</v>
      </c>
      <c r="AO385" s="2">
        <v>0</v>
      </c>
      <c r="AP385" s="2">
        <v>4345280.7200000361</v>
      </c>
    </row>
    <row r="386" spans="2:42" x14ac:dyDescent="0.35">
      <c r="B386" t="s">
        <v>90</v>
      </c>
      <c r="C386" s="2">
        <v>-331235780.84000003</v>
      </c>
      <c r="D386" s="2">
        <v>0</v>
      </c>
      <c r="E386" s="2">
        <v>0</v>
      </c>
      <c r="F386" s="2">
        <v>0</v>
      </c>
      <c r="G386" s="2">
        <v>-331235780.84000003</v>
      </c>
      <c r="I386" t="s">
        <v>90</v>
      </c>
      <c r="J386" s="2">
        <v>-60229089.18</v>
      </c>
      <c r="K386" s="2">
        <v>0</v>
      </c>
      <c r="L386" s="2">
        <v>0</v>
      </c>
      <c r="M386" s="2">
        <v>0</v>
      </c>
      <c r="N386" s="2">
        <v>-60229089.18</v>
      </c>
      <c r="P386" t="s">
        <v>90</v>
      </c>
      <c r="Q386" s="2">
        <v>-81615381.180000007</v>
      </c>
      <c r="R386" s="2">
        <v>0</v>
      </c>
      <c r="S386" s="2">
        <v>0</v>
      </c>
      <c r="T386" s="2">
        <v>0</v>
      </c>
      <c r="U386" s="2">
        <v>-81615381.180000007</v>
      </c>
      <c r="W386" t="s">
        <v>90</v>
      </c>
      <c r="X386" s="2">
        <v>-141844470.36000001</v>
      </c>
      <c r="Y386" s="2">
        <v>0</v>
      </c>
      <c r="Z386" s="2">
        <v>0</v>
      </c>
      <c r="AA386" s="2">
        <v>0</v>
      </c>
      <c r="AB386" s="2">
        <v>-141844470.36000001</v>
      </c>
      <c r="AD386" t="s">
        <v>90</v>
      </c>
      <c r="AE386" s="2">
        <v>-108671156.77999997</v>
      </c>
      <c r="AF386" s="2">
        <v>0</v>
      </c>
      <c r="AG386" s="2">
        <v>0</v>
      </c>
      <c r="AH386" s="2">
        <v>0</v>
      </c>
      <c r="AI386" s="2">
        <v>-108671156.77999997</v>
      </c>
      <c r="AK386" t="s">
        <v>90</v>
      </c>
      <c r="AL386" s="2">
        <v>-80720153.700000048</v>
      </c>
      <c r="AM386" s="2">
        <v>0</v>
      </c>
      <c r="AN386" s="2">
        <v>0</v>
      </c>
      <c r="AO386" s="2">
        <v>0</v>
      </c>
      <c r="AP386" s="2">
        <v>-80720153.700000048</v>
      </c>
    </row>
    <row r="387" spans="2:42" x14ac:dyDescent="0.35">
      <c r="B387" s="19" t="s">
        <v>18</v>
      </c>
      <c r="C387" s="20">
        <v>1009346474.4279603</v>
      </c>
      <c r="D387" s="20">
        <v>0</v>
      </c>
      <c r="E387" s="20">
        <v>0</v>
      </c>
      <c r="F387" s="20">
        <v>0</v>
      </c>
      <c r="G387" s="20">
        <v>1009346474.4279603</v>
      </c>
      <c r="I387" s="19" t="s">
        <v>18</v>
      </c>
      <c r="J387" s="20">
        <v>275333825.06042004</v>
      </c>
      <c r="K387" s="20">
        <v>0</v>
      </c>
      <c r="L387" s="20">
        <v>0</v>
      </c>
      <c r="M387" s="20">
        <v>0</v>
      </c>
      <c r="N387" s="20">
        <v>275333825.06042004</v>
      </c>
      <c r="P387" s="19" t="s">
        <v>18</v>
      </c>
      <c r="Q387" s="20">
        <v>296545194.82444</v>
      </c>
      <c r="R387" s="20">
        <v>0</v>
      </c>
      <c r="S387" s="20">
        <v>0</v>
      </c>
      <c r="T387" s="20">
        <v>0</v>
      </c>
      <c r="U387" s="20">
        <v>296545194.82444</v>
      </c>
      <c r="W387" s="19" t="s">
        <v>18</v>
      </c>
      <c r="X387" s="20">
        <v>571879019.88486004</v>
      </c>
      <c r="Y387" s="20">
        <v>0</v>
      </c>
      <c r="Z387" s="20">
        <v>0</v>
      </c>
      <c r="AA387" s="20">
        <v>0</v>
      </c>
      <c r="AB387" s="20">
        <v>571879019.88486004</v>
      </c>
      <c r="AD387" s="19" t="s">
        <v>18</v>
      </c>
      <c r="AE387" s="20">
        <v>249898013.10808003</v>
      </c>
      <c r="AF387" s="20">
        <v>0</v>
      </c>
      <c r="AG387" s="20">
        <v>0</v>
      </c>
      <c r="AH387" s="20">
        <v>0</v>
      </c>
      <c r="AI387" s="20">
        <v>249898013.10808003</v>
      </c>
      <c r="AK387" s="19" t="s">
        <v>18</v>
      </c>
      <c r="AL387" s="20">
        <v>187569441.43502012</v>
      </c>
      <c r="AM387" s="20">
        <v>0</v>
      </c>
      <c r="AN387" s="20">
        <v>0</v>
      </c>
      <c r="AO387" s="20">
        <v>0</v>
      </c>
      <c r="AP387" s="20">
        <v>187569441.43502012</v>
      </c>
    </row>
    <row r="388" spans="2:42" x14ac:dyDescent="0.35">
      <c r="C388" s="2"/>
      <c r="D388" s="2"/>
      <c r="E388" s="2"/>
      <c r="F388" s="2"/>
      <c r="G388" s="2"/>
      <c r="J388" s="2"/>
      <c r="K388" s="2"/>
      <c r="L388" s="2"/>
      <c r="M388" s="2"/>
      <c r="N388" s="2"/>
      <c r="Q388" s="2"/>
      <c r="R388" s="2"/>
      <c r="S388" s="2"/>
      <c r="T388" s="2"/>
      <c r="U388" s="2"/>
      <c r="X388" s="2"/>
      <c r="Y388" s="2"/>
      <c r="Z388" s="2"/>
      <c r="AA388" s="2"/>
      <c r="AB388" s="2"/>
      <c r="AE388" s="2"/>
      <c r="AF388" s="2"/>
      <c r="AG388" s="2"/>
      <c r="AH388" s="2"/>
      <c r="AI388" s="2"/>
      <c r="AL388" s="2"/>
      <c r="AM388" s="2"/>
      <c r="AN388" s="2"/>
      <c r="AO388" s="2"/>
      <c r="AP388" s="2"/>
    </row>
    <row r="389" spans="2:42" x14ac:dyDescent="0.35">
      <c r="C389" s="2"/>
      <c r="D389" s="2"/>
      <c r="E389" s="2"/>
      <c r="F389" s="2"/>
      <c r="G389" s="2"/>
      <c r="J389" s="2"/>
      <c r="K389" s="2"/>
      <c r="L389" s="2"/>
      <c r="M389" s="2"/>
      <c r="N389" s="2"/>
      <c r="Q389" s="2"/>
      <c r="R389" s="2"/>
      <c r="S389" s="2"/>
      <c r="T389" s="2"/>
      <c r="U389" s="2"/>
      <c r="X389" s="2"/>
      <c r="Y389" s="2"/>
      <c r="Z389" s="2"/>
      <c r="AA389" s="2"/>
      <c r="AB389" s="2"/>
      <c r="AE389" s="2"/>
      <c r="AF389" s="2"/>
      <c r="AG389" s="2"/>
      <c r="AH389" s="2"/>
      <c r="AI389" s="2"/>
      <c r="AL389" s="2"/>
      <c r="AM389" s="2"/>
      <c r="AN389" s="2"/>
      <c r="AO389" s="2"/>
      <c r="AP389" s="2"/>
    </row>
    <row r="390" spans="2:42" x14ac:dyDescent="0.35">
      <c r="B390" t="s">
        <v>12</v>
      </c>
      <c r="C390" s="2">
        <v>1388051142.0000002</v>
      </c>
      <c r="D390" s="2">
        <v>0</v>
      </c>
      <c r="E390" s="2">
        <v>0</v>
      </c>
      <c r="F390" s="2">
        <v>0</v>
      </c>
      <c r="G390" s="2">
        <v>1388051142.0000002</v>
      </c>
      <c r="I390" t="s">
        <v>12</v>
      </c>
      <c r="J390" s="2">
        <v>285485570.03999996</v>
      </c>
      <c r="K390" s="2">
        <v>0</v>
      </c>
      <c r="L390" s="2">
        <v>0</v>
      </c>
      <c r="M390" s="2">
        <v>0</v>
      </c>
      <c r="N390" s="2">
        <v>285485570.03999996</v>
      </c>
      <c r="P390" t="s">
        <v>12</v>
      </c>
      <c r="Q390" s="2">
        <v>306435172.17000008</v>
      </c>
      <c r="R390" s="2">
        <v>0</v>
      </c>
      <c r="S390" s="2">
        <v>0</v>
      </c>
      <c r="T390" s="2">
        <v>0</v>
      </c>
      <c r="U390" s="2">
        <v>306435172.17000008</v>
      </c>
      <c r="W390" t="s">
        <v>12</v>
      </c>
      <c r="X390" s="2">
        <v>591920742.21000004</v>
      </c>
      <c r="Y390" s="2">
        <v>0</v>
      </c>
      <c r="Z390" s="2">
        <v>0</v>
      </c>
      <c r="AA390" s="2">
        <v>0</v>
      </c>
      <c r="AB390" s="2">
        <v>591920742.21000004</v>
      </c>
      <c r="AD390" t="s">
        <v>12</v>
      </c>
      <c r="AE390" s="2">
        <v>350664353.06999969</v>
      </c>
      <c r="AF390" s="2">
        <v>0</v>
      </c>
      <c r="AG390" s="2">
        <v>0</v>
      </c>
      <c r="AH390" s="2">
        <v>0</v>
      </c>
      <c r="AI390" s="2">
        <v>350664353.06999969</v>
      </c>
      <c r="AK390" t="s">
        <v>12</v>
      </c>
      <c r="AL390" s="2">
        <v>445466046.72000051</v>
      </c>
      <c r="AM390" s="2">
        <v>0</v>
      </c>
      <c r="AN390" s="2">
        <v>0</v>
      </c>
      <c r="AO390" s="2">
        <v>0</v>
      </c>
      <c r="AP390" s="2">
        <v>445466046.72000051</v>
      </c>
    </row>
    <row r="391" spans="2:42" x14ac:dyDescent="0.35">
      <c r="B391" t="s">
        <v>3</v>
      </c>
      <c r="C391" s="2">
        <v>-880203233.87999988</v>
      </c>
      <c r="D391" s="2">
        <v>0</v>
      </c>
      <c r="E391" s="2">
        <v>0</v>
      </c>
      <c r="F391" s="2">
        <v>-92935.41</v>
      </c>
      <c r="G391" s="2">
        <v>-880296169.28999984</v>
      </c>
      <c r="I391" t="s">
        <v>3</v>
      </c>
      <c r="J391" s="2">
        <v>-174602375.21000004</v>
      </c>
      <c r="K391" s="2">
        <v>0</v>
      </c>
      <c r="L391" s="2">
        <v>0</v>
      </c>
      <c r="M391" s="2">
        <v>-26672.25</v>
      </c>
      <c r="N391" s="2">
        <v>-174629047.46000004</v>
      </c>
      <c r="P391" t="s">
        <v>3</v>
      </c>
      <c r="Q391" s="2">
        <v>-198098644.45000011</v>
      </c>
      <c r="R391" s="2">
        <v>0</v>
      </c>
      <c r="S391" s="2">
        <v>0</v>
      </c>
      <c r="T391" s="2">
        <v>-20367.010000000002</v>
      </c>
      <c r="U391" s="2">
        <v>-198119011.4600001</v>
      </c>
      <c r="W391" t="s">
        <v>3</v>
      </c>
      <c r="X391" s="2">
        <v>-372701019.66000015</v>
      </c>
      <c r="Y391" s="2">
        <v>0</v>
      </c>
      <c r="Z391" s="2">
        <v>0</v>
      </c>
      <c r="AA391" s="2">
        <v>-47039.26</v>
      </c>
      <c r="AB391" s="2">
        <v>-372748058.92000014</v>
      </c>
      <c r="AD391" t="s">
        <v>3</v>
      </c>
      <c r="AE391" s="2">
        <v>-208787124.48999995</v>
      </c>
      <c r="AF391" s="2">
        <v>0</v>
      </c>
      <c r="AG391" s="2">
        <v>0</v>
      </c>
      <c r="AH391" s="2">
        <v>-19722.579999999994</v>
      </c>
      <c r="AI391" s="2">
        <v>-208806847.06999996</v>
      </c>
      <c r="AK391" t="s">
        <v>3</v>
      </c>
      <c r="AL391" s="2">
        <v>-298715089.72999972</v>
      </c>
      <c r="AM391" s="2">
        <v>0</v>
      </c>
      <c r="AN391" s="2">
        <v>0</v>
      </c>
      <c r="AO391" s="2">
        <v>-26173.570000000014</v>
      </c>
      <c r="AP391" s="2">
        <v>-298741263.29999971</v>
      </c>
    </row>
    <row r="392" spans="2:42" x14ac:dyDescent="0.35">
      <c r="B392" t="s">
        <v>91</v>
      </c>
      <c r="C392" s="2">
        <v>70476765.049999982</v>
      </c>
      <c r="D392" s="2">
        <v>0</v>
      </c>
      <c r="E392" s="2">
        <v>0</v>
      </c>
      <c r="F392" s="2">
        <v>18210.260000000002</v>
      </c>
      <c r="G392" s="2">
        <v>70494975.309999987</v>
      </c>
      <c r="I392" t="s">
        <v>91</v>
      </c>
      <c r="J392" s="2">
        <v>21747599.749999996</v>
      </c>
      <c r="K392" s="2">
        <v>0</v>
      </c>
      <c r="L392" s="2">
        <v>0</v>
      </c>
      <c r="M392" s="2">
        <v>4147.8100000000004</v>
      </c>
      <c r="N392" s="2">
        <v>21751747.559999995</v>
      </c>
      <c r="P392" t="s">
        <v>91</v>
      </c>
      <c r="Q392" s="2">
        <v>13394593.640000004</v>
      </c>
      <c r="R392" s="2">
        <v>0</v>
      </c>
      <c r="S392" s="2">
        <v>0</v>
      </c>
      <c r="T392" s="2">
        <v>4697.329999999999</v>
      </c>
      <c r="U392" s="2">
        <v>13399290.970000004</v>
      </c>
      <c r="W392" t="s">
        <v>91</v>
      </c>
      <c r="X392" s="2">
        <v>35142193.390000001</v>
      </c>
      <c r="Y392" s="2">
        <v>0</v>
      </c>
      <c r="Z392" s="2">
        <v>0</v>
      </c>
      <c r="AA392" s="2">
        <v>8845.14</v>
      </c>
      <c r="AB392" s="2">
        <v>35151038.530000001</v>
      </c>
      <c r="AD392" t="s">
        <v>91</v>
      </c>
      <c r="AE392" s="2">
        <v>13695791.959999986</v>
      </c>
      <c r="AF392" s="2">
        <v>0</v>
      </c>
      <c r="AG392" s="2">
        <v>0</v>
      </c>
      <c r="AH392" s="2">
        <v>4627.6000000000004</v>
      </c>
      <c r="AI392" s="2">
        <v>13700419.559999986</v>
      </c>
      <c r="AK392" t="s">
        <v>91</v>
      </c>
      <c r="AL392" s="2">
        <v>21638779.699999996</v>
      </c>
      <c r="AM392" s="2">
        <v>0</v>
      </c>
      <c r="AN392" s="2">
        <v>0</v>
      </c>
      <c r="AO392" s="2">
        <v>4737.5200000000023</v>
      </c>
      <c r="AP392" s="2">
        <v>21643517.219999995</v>
      </c>
    </row>
    <row r="393" spans="2:42" x14ac:dyDescent="0.35">
      <c r="B393" t="s">
        <v>13</v>
      </c>
      <c r="C393" s="2">
        <v>-14094944.939999999</v>
      </c>
      <c r="D393" s="2">
        <v>0</v>
      </c>
      <c r="E393" s="2">
        <v>0</v>
      </c>
      <c r="F393" s="2">
        <v>0</v>
      </c>
      <c r="G393" s="2">
        <v>-14094944.939999999</v>
      </c>
      <c r="I393" t="s">
        <v>13</v>
      </c>
      <c r="J393" s="2">
        <v>-3402733.3</v>
      </c>
      <c r="K393" s="2">
        <v>0</v>
      </c>
      <c r="L393" s="2">
        <v>0</v>
      </c>
      <c r="M393" s="2">
        <v>0</v>
      </c>
      <c r="N393" s="2">
        <v>-3402733.3</v>
      </c>
      <c r="P393" t="s">
        <v>13</v>
      </c>
      <c r="Q393" s="2">
        <v>-3553574.1100000013</v>
      </c>
      <c r="R393" s="2">
        <v>0</v>
      </c>
      <c r="S393" s="2">
        <v>0</v>
      </c>
      <c r="T393" s="2">
        <v>0</v>
      </c>
      <c r="U393" s="2">
        <v>-3553574.1100000013</v>
      </c>
      <c r="W393" t="s">
        <v>13</v>
      </c>
      <c r="X393" s="2">
        <v>-6956307.4100000011</v>
      </c>
      <c r="Y393" s="2">
        <v>0</v>
      </c>
      <c r="Z393" s="2">
        <v>0</v>
      </c>
      <c r="AA393" s="2">
        <v>0</v>
      </c>
      <c r="AB393" s="2">
        <v>-6956307.4100000011</v>
      </c>
      <c r="AD393" t="s">
        <v>13</v>
      </c>
      <c r="AE393" s="2">
        <v>-3653670.3299999973</v>
      </c>
      <c r="AF393" s="2">
        <v>0</v>
      </c>
      <c r="AG393" s="2">
        <v>0</v>
      </c>
      <c r="AH393" s="2">
        <v>0</v>
      </c>
      <c r="AI393" s="2">
        <v>-3653670.3299999973</v>
      </c>
      <c r="AK393" t="s">
        <v>13</v>
      </c>
      <c r="AL393" s="2">
        <v>-3484967.200000002</v>
      </c>
      <c r="AM393" s="2">
        <v>0</v>
      </c>
      <c r="AN393" s="2">
        <v>0</v>
      </c>
      <c r="AO393" s="2">
        <v>0</v>
      </c>
      <c r="AP393" s="2">
        <v>-3484967.200000002</v>
      </c>
    </row>
    <row r="394" spans="2:42" x14ac:dyDescent="0.35">
      <c r="B394" s="19" t="s">
        <v>14</v>
      </c>
      <c r="C394" s="20">
        <v>564229728.23000026</v>
      </c>
      <c r="D394" s="20">
        <v>0</v>
      </c>
      <c r="E394" s="20">
        <v>0</v>
      </c>
      <c r="F394" s="20">
        <v>-74725.149999999994</v>
      </c>
      <c r="G394" s="20">
        <v>564155003.08000028</v>
      </c>
      <c r="I394" s="19" t="s">
        <v>14</v>
      </c>
      <c r="J394" s="20">
        <v>129228061.27999993</v>
      </c>
      <c r="K394" s="20">
        <v>0</v>
      </c>
      <c r="L394" s="20">
        <v>0</v>
      </c>
      <c r="M394" s="20">
        <v>-22524.44</v>
      </c>
      <c r="N394" s="20">
        <v>129205536.83999993</v>
      </c>
      <c r="P394" s="19" t="s">
        <v>14</v>
      </c>
      <c r="Q394" s="20">
        <v>118177547.24999997</v>
      </c>
      <c r="R394" s="20">
        <v>0</v>
      </c>
      <c r="S394" s="20">
        <v>0</v>
      </c>
      <c r="T394" s="20">
        <v>-15669.680000000004</v>
      </c>
      <c r="U394" s="20">
        <v>118161877.56999998</v>
      </c>
      <c r="W394" s="19" t="s">
        <v>14</v>
      </c>
      <c r="X394" s="20">
        <v>247405608.52999988</v>
      </c>
      <c r="Y394" s="20">
        <v>0</v>
      </c>
      <c r="Z394" s="20">
        <v>0</v>
      </c>
      <c r="AA394" s="20">
        <v>-38194.120000000003</v>
      </c>
      <c r="AB394" s="20">
        <v>247367414.40999991</v>
      </c>
      <c r="AD394" s="19" t="s">
        <v>14</v>
      </c>
      <c r="AE394" s="20">
        <v>151919350.20999974</v>
      </c>
      <c r="AF394" s="20">
        <v>0</v>
      </c>
      <c r="AG394" s="20">
        <v>0</v>
      </c>
      <c r="AH394" s="20">
        <v>-15094.979999999994</v>
      </c>
      <c r="AI394" s="20">
        <v>151904255.22999972</v>
      </c>
      <c r="AK394" s="19" t="s">
        <v>14</v>
      </c>
      <c r="AL394" s="20">
        <v>164904769.49000078</v>
      </c>
      <c r="AM394" s="20">
        <v>0</v>
      </c>
      <c r="AN394" s="20">
        <v>0</v>
      </c>
      <c r="AO394" s="20">
        <v>-21436.05000000001</v>
      </c>
      <c r="AP394" s="20">
        <v>164883333.4400008</v>
      </c>
    </row>
    <row r="395" spans="2:42" x14ac:dyDescent="0.35">
      <c r="C395" s="2"/>
      <c r="D395" s="2"/>
      <c r="E395" s="2"/>
      <c r="F395" s="2"/>
      <c r="G395" s="2"/>
      <c r="J395" s="2"/>
      <c r="K395" s="2"/>
      <c r="L395" s="2"/>
      <c r="M395" s="2"/>
      <c r="N395" s="2"/>
      <c r="Q395" s="2"/>
      <c r="R395" s="2"/>
      <c r="S395" s="2"/>
      <c r="T395" s="2"/>
      <c r="U395" s="2"/>
      <c r="X395" s="2"/>
      <c r="Y395" s="2"/>
      <c r="Z395" s="2"/>
      <c r="AA395" s="2"/>
      <c r="AB395" s="2"/>
      <c r="AE395" s="2"/>
      <c r="AF395" s="2"/>
      <c r="AG395" s="2"/>
      <c r="AH395" s="2"/>
      <c r="AI395" s="2"/>
      <c r="AL395" s="2"/>
      <c r="AM395" s="2"/>
      <c r="AN395" s="2"/>
      <c r="AO395" s="2"/>
      <c r="AP395" s="2"/>
    </row>
    <row r="396" spans="2:42" x14ac:dyDescent="0.35">
      <c r="C396" s="2"/>
      <c r="D396" s="2"/>
      <c r="E396" s="2"/>
      <c r="F396" s="2"/>
      <c r="G396" s="2"/>
      <c r="J396" s="2"/>
      <c r="K396" s="2"/>
      <c r="L396" s="2"/>
      <c r="M396" s="2"/>
      <c r="N396" s="2"/>
      <c r="Q396" s="2"/>
      <c r="R396" s="2"/>
      <c r="S396" s="2"/>
      <c r="T396" s="2"/>
      <c r="U396" s="2"/>
      <c r="X396" s="2"/>
      <c r="Y396" s="2"/>
      <c r="Z396" s="2"/>
      <c r="AA396" s="2"/>
      <c r="AB396" s="2"/>
      <c r="AE396" s="2"/>
      <c r="AF396" s="2"/>
      <c r="AG396" s="2"/>
      <c r="AH396" s="2"/>
      <c r="AI396" s="2"/>
      <c r="AL396" s="2"/>
      <c r="AM396" s="2"/>
      <c r="AN396" s="2"/>
      <c r="AO396" s="2"/>
      <c r="AP396" s="2"/>
    </row>
    <row r="397" spans="2:42" x14ac:dyDescent="0.35">
      <c r="B397" t="s">
        <v>15</v>
      </c>
      <c r="C397" s="2">
        <v>310765245.40999997</v>
      </c>
      <c r="D397" s="2">
        <v>0</v>
      </c>
      <c r="E397" s="2">
        <v>0</v>
      </c>
      <c r="F397" s="2">
        <v>16363823.17</v>
      </c>
      <c r="G397" s="2">
        <v>327129068.57999998</v>
      </c>
      <c r="I397" t="s">
        <v>15</v>
      </c>
      <c r="J397" s="2">
        <v>85384473.919999987</v>
      </c>
      <c r="K397" s="2">
        <v>0</v>
      </c>
      <c r="L397" s="2">
        <v>0</v>
      </c>
      <c r="M397" s="2">
        <v>3986770.4000000004</v>
      </c>
      <c r="N397" s="2">
        <v>89371244.319999993</v>
      </c>
      <c r="P397" t="s">
        <v>15</v>
      </c>
      <c r="Q397" s="2">
        <v>83600391.450000018</v>
      </c>
      <c r="R397" s="2">
        <v>0</v>
      </c>
      <c r="S397" s="2">
        <v>0</v>
      </c>
      <c r="T397" s="2">
        <v>4053169.9499999993</v>
      </c>
      <c r="U397" s="2">
        <v>87653561.400000021</v>
      </c>
      <c r="W397" t="s">
        <v>15</v>
      </c>
      <c r="X397" s="2">
        <v>168984865.37</v>
      </c>
      <c r="Y397" s="2">
        <v>0</v>
      </c>
      <c r="Z397" s="2">
        <v>0</v>
      </c>
      <c r="AA397" s="2">
        <v>8039940.3499999996</v>
      </c>
      <c r="AB397" s="2">
        <v>177024805.72</v>
      </c>
      <c r="AD397" t="s">
        <v>15</v>
      </c>
      <c r="AE397" s="2">
        <v>69556932.939999998</v>
      </c>
      <c r="AF397" s="2">
        <v>0</v>
      </c>
      <c r="AG397" s="2">
        <v>0</v>
      </c>
      <c r="AH397" s="2">
        <v>4051445.8200000003</v>
      </c>
      <c r="AI397" s="2">
        <v>73608378.75999999</v>
      </c>
      <c r="AK397" t="s">
        <v>15</v>
      </c>
      <c r="AL397" s="2">
        <v>72223447.099999964</v>
      </c>
      <c r="AM397" s="2">
        <v>0</v>
      </c>
      <c r="AN397" s="2">
        <v>0</v>
      </c>
      <c r="AO397" s="2">
        <v>4272437</v>
      </c>
      <c r="AP397" s="2">
        <v>76495884.099999964</v>
      </c>
    </row>
    <row r="398" spans="2:42" x14ac:dyDescent="0.35">
      <c r="B398" t="s">
        <v>16</v>
      </c>
      <c r="C398" s="2">
        <v>-163538941.28</v>
      </c>
      <c r="D398" s="2">
        <v>0</v>
      </c>
      <c r="E398" s="2">
        <v>0</v>
      </c>
      <c r="F398" s="2">
        <v>0</v>
      </c>
      <c r="G398" s="2">
        <v>-163538941.28</v>
      </c>
      <c r="I398" t="s">
        <v>16</v>
      </c>
      <c r="J398" s="2">
        <v>-33974761.07</v>
      </c>
      <c r="K398" s="2">
        <v>0</v>
      </c>
      <c r="L398" s="2">
        <v>0</v>
      </c>
      <c r="M398" s="2">
        <v>0</v>
      </c>
      <c r="N398" s="2">
        <v>-33974761.07</v>
      </c>
      <c r="P398" t="s">
        <v>16</v>
      </c>
      <c r="Q398" s="2">
        <v>-35087467.56000001</v>
      </c>
      <c r="R398" s="2">
        <v>0</v>
      </c>
      <c r="S398" s="2">
        <v>0</v>
      </c>
      <c r="T398" s="2">
        <v>0</v>
      </c>
      <c r="U398" s="2">
        <v>-35087467.56000001</v>
      </c>
      <c r="W398" t="s">
        <v>16</v>
      </c>
      <c r="X398" s="2">
        <v>-69062228.63000001</v>
      </c>
      <c r="Y398" s="2">
        <v>0</v>
      </c>
      <c r="Z398" s="2">
        <v>0</v>
      </c>
      <c r="AA398" s="2">
        <v>0</v>
      </c>
      <c r="AB398" s="2">
        <v>-69062228.63000001</v>
      </c>
      <c r="AD398" t="s">
        <v>16</v>
      </c>
      <c r="AE398" s="2">
        <v>-44548916.939999968</v>
      </c>
      <c r="AF398" s="2">
        <v>0</v>
      </c>
      <c r="AG398" s="2">
        <v>0</v>
      </c>
      <c r="AH398" s="2">
        <v>0</v>
      </c>
      <c r="AI398" s="2">
        <v>-44548916.939999968</v>
      </c>
      <c r="AK398" t="s">
        <v>16</v>
      </c>
      <c r="AL398" s="2">
        <v>-49927795.710000023</v>
      </c>
      <c r="AM398" s="2">
        <v>0</v>
      </c>
      <c r="AN398" s="2">
        <v>0</v>
      </c>
      <c r="AO398" s="2">
        <v>0</v>
      </c>
      <c r="AP398" s="2">
        <v>-49927795.710000023</v>
      </c>
    </row>
    <row r="399" spans="2:42" x14ac:dyDescent="0.35">
      <c r="B399" s="19" t="s">
        <v>17</v>
      </c>
      <c r="C399" s="20">
        <v>147226304.12999997</v>
      </c>
      <c r="D399" s="20">
        <v>0</v>
      </c>
      <c r="E399" s="20">
        <v>0</v>
      </c>
      <c r="F399" s="20">
        <v>16363823.17</v>
      </c>
      <c r="G399" s="20">
        <v>163590127.29999998</v>
      </c>
      <c r="I399" s="19" t="s">
        <v>17</v>
      </c>
      <c r="J399" s="20">
        <v>51409712.849999987</v>
      </c>
      <c r="K399" s="20">
        <v>0</v>
      </c>
      <c r="L399" s="20">
        <v>0</v>
      </c>
      <c r="M399" s="20">
        <v>3986770.4000000004</v>
      </c>
      <c r="N399" s="20">
        <v>55396483.249999993</v>
      </c>
      <c r="P399" s="19" t="s">
        <v>17</v>
      </c>
      <c r="Q399" s="20">
        <v>48512923.890000008</v>
      </c>
      <c r="R399" s="20">
        <v>0</v>
      </c>
      <c r="S399" s="20">
        <v>0</v>
      </c>
      <c r="T399" s="20">
        <v>4053169.9499999993</v>
      </c>
      <c r="U399" s="20">
        <v>52566093.840000011</v>
      </c>
      <c r="W399" s="19" t="s">
        <v>17</v>
      </c>
      <c r="X399" s="20">
        <v>99922636.739999995</v>
      </c>
      <c r="Y399" s="20">
        <v>0</v>
      </c>
      <c r="Z399" s="20">
        <v>0</v>
      </c>
      <c r="AA399" s="20">
        <v>8039940.3499999996</v>
      </c>
      <c r="AB399" s="20">
        <v>107962577.08999999</v>
      </c>
      <c r="AD399" s="19" t="s">
        <v>17</v>
      </c>
      <c r="AE399" s="20">
        <v>25008016.00000003</v>
      </c>
      <c r="AF399" s="20">
        <v>0</v>
      </c>
      <c r="AG399" s="20">
        <v>0</v>
      </c>
      <c r="AH399" s="20">
        <v>4051445.8200000003</v>
      </c>
      <c r="AI399" s="20">
        <v>29059461.820000023</v>
      </c>
      <c r="AK399" s="19" t="s">
        <v>17</v>
      </c>
      <c r="AL399" s="20">
        <v>22295651.389999941</v>
      </c>
      <c r="AM399" s="20">
        <v>0</v>
      </c>
      <c r="AN399" s="20">
        <v>0</v>
      </c>
      <c r="AO399" s="20">
        <v>4272437</v>
      </c>
      <c r="AP399" s="20">
        <v>26568088.389999941</v>
      </c>
    </row>
    <row r="400" spans="2:42" x14ac:dyDescent="0.35">
      <c r="C400" s="2"/>
      <c r="D400" s="2"/>
      <c r="E400" s="2"/>
      <c r="F400" s="2"/>
      <c r="G400" s="2"/>
      <c r="J400" s="2"/>
      <c r="K400" s="2"/>
      <c r="L400" s="2"/>
      <c r="M400" s="2"/>
      <c r="N400" s="2"/>
      <c r="Q400" s="2"/>
      <c r="R400" s="2"/>
      <c r="S400" s="2"/>
      <c r="T400" s="2"/>
      <c r="U400" s="2"/>
      <c r="X400" s="2"/>
      <c r="Y400" s="2"/>
      <c r="Z400" s="2"/>
      <c r="AA400" s="2"/>
      <c r="AB400" s="2"/>
      <c r="AE400" s="2"/>
      <c r="AF400" s="2"/>
      <c r="AG400" s="2"/>
      <c r="AH400" s="2"/>
      <c r="AI400" s="2"/>
      <c r="AL400" s="2"/>
      <c r="AM400" s="2"/>
      <c r="AN400" s="2"/>
      <c r="AO400" s="2"/>
      <c r="AP400" s="2"/>
    </row>
    <row r="401" spans="2:42" x14ac:dyDescent="0.35">
      <c r="C401" s="2"/>
      <c r="D401" s="2"/>
      <c r="E401" s="2"/>
      <c r="F401" s="2"/>
      <c r="G401" s="2"/>
      <c r="J401" s="2"/>
      <c r="K401" s="2"/>
      <c r="L401" s="2"/>
      <c r="M401" s="2"/>
      <c r="N401" s="2"/>
      <c r="Q401" s="2"/>
      <c r="R401" s="2"/>
      <c r="S401" s="2"/>
      <c r="T401" s="2"/>
      <c r="U401" s="2"/>
      <c r="X401" s="2"/>
      <c r="Y401" s="2"/>
      <c r="Z401" s="2"/>
      <c r="AA401" s="2"/>
      <c r="AB401" s="2"/>
      <c r="AE401" s="2"/>
      <c r="AF401" s="2"/>
      <c r="AG401" s="2"/>
      <c r="AH401" s="2"/>
      <c r="AI401" s="2"/>
      <c r="AL401" s="2"/>
      <c r="AM401" s="2"/>
      <c r="AN401" s="2"/>
      <c r="AO401" s="2"/>
      <c r="AP401" s="2"/>
    </row>
    <row r="402" spans="2:42" x14ac:dyDescent="0.35">
      <c r="B402" s="6" t="s">
        <v>20</v>
      </c>
      <c r="C402" s="2">
        <v>20376877.520894419</v>
      </c>
      <c r="D402" s="2">
        <v>0</v>
      </c>
      <c r="E402" s="2">
        <v>0</v>
      </c>
      <c r="F402" s="2">
        <v>-16815449.866058741</v>
      </c>
      <c r="G402" s="7">
        <v>3561427.6548356786</v>
      </c>
      <c r="I402" s="6" t="s">
        <v>20</v>
      </c>
      <c r="J402" s="2">
        <v>6161805.3198962845</v>
      </c>
      <c r="K402" s="2">
        <v>0</v>
      </c>
      <c r="L402" s="2">
        <v>0</v>
      </c>
      <c r="M402" s="2">
        <v>-3214350.1152192838</v>
      </c>
      <c r="N402" s="7">
        <v>2947455.2046770006</v>
      </c>
      <c r="P402" s="6" t="s">
        <v>20</v>
      </c>
      <c r="Q402" s="2">
        <v>6995121.5849655773</v>
      </c>
      <c r="R402" s="2">
        <v>0</v>
      </c>
      <c r="S402" s="2">
        <v>0</v>
      </c>
      <c r="T402" s="2">
        <v>-3058395.304058684</v>
      </c>
      <c r="U402" s="7">
        <v>3936726.2809068933</v>
      </c>
      <c r="W402" s="6" t="s">
        <v>20</v>
      </c>
      <c r="X402" s="2">
        <v>13156926.904861862</v>
      </c>
      <c r="Y402" s="2">
        <v>0</v>
      </c>
      <c r="Z402" s="2">
        <v>0</v>
      </c>
      <c r="AA402" s="2">
        <v>-6272745.4192779679</v>
      </c>
      <c r="AB402" s="7">
        <v>6884181.485583894</v>
      </c>
      <c r="AD402" s="6" t="s">
        <v>20</v>
      </c>
      <c r="AE402" s="2">
        <v>3804389.5710677858</v>
      </c>
      <c r="AF402" s="2">
        <v>0</v>
      </c>
      <c r="AG402" s="2">
        <v>0</v>
      </c>
      <c r="AH402" s="2">
        <v>-6032263.7458912451</v>
      </c>
      <c r="AI402" s="7">
        <v>-2227874.1748234592</v>
      </c>
      <c r="AK402" s="6" t="s">
        <v>20</v>
      </c>
      <c r="AL402" s="2">
        <v>3415561.0449647717</v>
      </c>
      <c r="AM402" s="2">
        <v>0</v>
      </c>
      <c r="AN402" s="2">
        <v>0</v>
      </c>
      <c r="AO402" s="2">
        <v>-4510440.7008895278</v>
      </c>
      <c r="AP402" s="7">
        <v>-1094879.6559247561</v>
      </c>
    </row>
    <row r="403" spans="2:42" x14ac:dyDescent="0.35">
      <c r="B403" s="13"/>
      <c r="C403" s="163"/>
      <c r="D403" s="163"/>
      <c r="E403" s="163"/>
      <c r="F403" s="163"/>
      <c r="G403" s="163"/>
      <c r="I403" s="13"/>
      <c r="J403" s="163"/>
      <c r="K403" s="163"/>
      <c r="L403" s="163"/>
      <c r="M403" s="163"/>
      <c r="N403" s="163"/>
      <c r="P403" s="13"/>
      <c r="Q403" s="163"/>
      <c r="R403" s="163"/>
      <c r="S403" s="163"/>
      <c r="T403" s="163"/>
      <c r="U403" s="163"/>
      <c r="W403" s="13"/>
      <c r="X403" s="163"/>
      <c r="Y403" s="163"/>
      <c r="Z403" s="163"/>
      <c r="AA403" s="163"/>
      <c r="AB403" s="163"/>
      <c r="AD403" s="13"/>
      <c r="AE403" s="163"/>
      <c r="AF403" s="163"/>
      <c r="AG403" s="163"/>
      <c r="AH403" s="163"/>
      <c r="AI403" s="163"/>
      <c r="AK403" s="13"/>
      <c r="AL403" s="163"/>
      <c r="AM403" s="163"/>
      <c r="AN403" s="163"/>
      <c r="AO403" s="163"/>
      <c r="AP403" s="163"/>
    </row>
    <row r="404" spans="2:42" x14ac:dyDescent="0.35">
      <c r="C404" s="2"/>
      <c r="D404" s="2"/>
      <c r="E404" s="2"/>
      <c r="F404" s="2"/>
      <c r="G404" s="2"/>
      <c r="J404" s="2"/>
      <c r="K404" s="2"/>
      <c r="L404" s="2"/>
      <c r="M404" s="2"/>
      <c r="N404" s="2"/>
      <c r="Q404" s="2"/>
      <c r="R404" s="2"/>
      <c r="S404" s="2"/>
      <c r="T404" s="2"/>
      <c r="U404" s="2"/>
      <c r="X404" s="2"/>
      <c r="Y404" s="2"/>
      <c r="Z404" s="2"/>
      <c r="AA404" s="2"/>
      <c r="AB404" s="2"/>
      <c r="AE404" s="2"/>
      <c r="AF404" s="2"/>
      <c r="AG404" s="2"/>
      <c r="AH404" s="2"/>
      <c r="AI404" s="2"/>
      <c r="AL404" s="2"/>
      <c r="AM404" s="2"/>
      <c r="AN404" s="2"/>
      <c r="AO404" s="2"/>
      <c r="AP404" s="2"/>
    </row>
    <row r="405" spans="2:42" x14ac:dyDescent="0.35">
      <c r="C405" s="2"/>
      <c r="D405" s="2"/>
      <c r="E405" s="2"/>
      <c r="F405" s="2"/>
      <c r="G405" s="2"/>
      <c r="J405" s="2"/>
      <c r="K405" s="2"/>
      <c r="L405" s="2"/>
      <c r="M405" s="2"/>
      <c r="N405" s="2"/>
      <c r="Q405" s="2"/>
      <c r="R405" s="2"/>
      <c r="S405" s="2"/>
      <c r="T405" s="2"/>
      <c r="U405" s="2"/>
      <c r="X405" s="2"/>
      <c r="Y405" s="2"/>
      <c r="Z405" s="2"/>
      <c r="AA405" s="2"/>
      <c r="AB405" s="2"/>
      <c r="AE405" s="2"/>
      <c r="AF405" s="2"/>
      <c r="AG405" s="2"/>
      <c r="AH405" s="2"/>
      <c r="AI405" s="2"/>
      <c r="AL405" s="2"/>
      <c r="AM405" s="2"/>
      <c r="AN405" s="2"/>
      <c r="AO405" s="2"/>
      <c r="AP405" s="2"/>
    </row>
    <row r="406" spans="2:42" x14ac:dyDescent="0.35">
      <c r="B406" t="s">
        <v>0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I406" t="s">
        <v>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P406" t="s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W406" t="s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D406" t="s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K406" t="s">
        <v>0</v>
      </c>
      <c r="AL406" s="2">
        <v>0</v>
      </c>
      <c r="AM406" s="2">
        <v>0</v>
      </c>
      <c r="AN406" s="2">
        <v>0</v>
      </c>
      <c r="AO406" s="2">
        <v>0</v>
      </c>
      <c r="AP406" s="2">
        <v>0</v>
      </c>
    </row>
    <row r="407" spans="2:42" x14ac:dyDescent="0.35">
      <c r="B407" t="s">
        <v>2</v>
      </c>
      <c r="C407" s="2">
        <v>-0.47</v>
      </c>
      <c r="D407" s="2">
        <v>0</v>
      </c>
      <c r="E407" s="2">
        <v>0</v>
      </c>
      <c r="F407" s="2">
        <v>0</v>
      </c>
      <c r="G407" s="2">
        <v>-0.47</v>
      </c>
      <c r="I407" t="s">
        <v>2</v>
      </c>
      <c r="J407" s="2">
        <v>-0.47</v>
      </c>
      <c r="K407" s="2">
        <v>0</v>
      </c>
      <c r="L407" s="2">
        <v>0</v>
      </c>
      <c r="M407" s="2">
        <v>0</v>
      </c>
      <c r="N407" s="2">
        <v>-0.47</v>
      </c>
      <c r="P407" t="s">
        <v>2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W407" t="s">
        <v>2</v>
      </c>
      <c r="X407" s="2">
        <v>-0.47</v>
      </c>
      <c r="Y407" s="2">
        <v>0</v>
      </c>
      <c r="Z407" s="2">
        <v>0</v>
      </c>
      <c r="AA407" s="2">
        <v>0</v>
      </c>
      <c r="AB407" s="2">
        <v>-0.47</v>
      </c>
      <c r="AD407" t="s">
        <v>2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K407" t="s">
        <v>2</v>
      </c>
      <c r="AL407" s="2">
        <v>0</v>
      </c>
      <c r="AM407" s="2">
        <v>0</v>
      </c>
      <c r="AN407" s="2">
        <v>0</v>
      </c>
      <c r="AO407" s="2">
        <v>0</v>
      </c>
      <c r="AP407" s="2">
        <v>0</v>
      </c>
    </row>
    <row r="408" spans="2:42" x14ac:dyDescent="0.35">
      <c r="B408" s="19" t="s">
        <v>21</v>
      </c>
      <c r="C408" s="20">
        <v>-0.47</v>
      </c>
      <c r="D408" s="20">
        <v>0</v>
      </c>
      <c r="E408" s="20">
        <v>0</v>
      </c>
      <c r="F408" s="20">
        <v>0</v>
      </c>
      <c r="G408" s="20">
        <v>-0.47</v>
      </c>
      <c r="I408" s="19" t="s">
        <v>21</v>
      </c>
      <c r="J408" s="20">
        <v>-0.47</v>
      </c>
      <c r="K408" s="20">
        <v>0</v>
      </c>
      <c r="L408" s="20">
        <v>0</v>
      </c>
      <c r="M408" s="20">
        <v>0</v>
      </c>
      <c r="N408" s="20">
        <v>-0.47</v>
      </c>
      <c r="P408" s="19" t="s">
        <v>21</v>
      </c>
      <c r="Q408" s="20">
        <v>0</v>
      </c>
      <c r="R408" s="20">
        <v>0</v>
      </c>
      <c r="S408" s="20">
        <v>0</v>
      </c>
      <c r="T408" s="20">
        <v>0</v>
      </c>
      <c r="U408" s="20">
        <v>0</v>
      </c>
      <c r="W408" s="19" t="s">
        <v>21</v>
      </c>
      <c r="X408" s="20">
        <v>-0.47</v>
      </c>
      <c r="Y408" s="20">
        <v>0</v>
      </c>
      <c r="Z408" s="20">
        <v>0</v>
      </c>
      <c r="AA408" s="20">
        <v>0</v>
      </c>
      <c r="AB408" s="20">
        <v>-0.47</v>
      </c>
      <c r="AD408" s="19" t="s">
        <v>21</v>
      </c>
      <c r="AE408" s="20">
        <v>0</v>
      </c>
      <c r="AF408" s="20">
        <v>0</v>
      </c>
      <c r="AG408" s="20">
        <v>0</v>
      </c>
      <c r="AH408" s="20">
        <v>0</v>
      </c>
      <c r="AI408" s="20">
        <v>0</v>
      </c>
      <c r="AK408" s="19" t="s">
        <v>21</v>
      </c>
      <c r="AL408" s="20">
        <v>0</v>
      </c>
      <c r="AM408" s="20">
        <v>0</v>
      </c>
      <c r="AN408" s="20">
        <v>0</v>
      </c>
      <c r="AO408" s="20">
        <v>0</v>
      </c>
      <c r="AP408" s="20">
        <v>0</v>
      </c>
    </row>
    <row r="409" spans="2:42" x14ac:dyDescent="0.35">
      <c r="C409" s="2"/>
      <c r="D409" s="2"/>
      <c r="E409" s="2"/>
      <c r="F409" s="2"/>
      <c r="G409" s="2"/>
      <c r="J409" s="2"/>
      <c r="K409" s="2"/>
      <c r="L409" s="2"/>
      <c r="M409" s="2"/>
      <c r="N409" s="2"/>
      <c r="Q409" s="2"/>
      <c r="R409" s="2"/>
      <c r="S409" s="2"/>
      <c r="T409" s="2"/>
      <c r="U409" s="2"/>
      <c r="X409" s="2"/>
      <c r="Y409" s="2"/>
      <c r="Z409" s="2"/>
      <c r="AA409" s="2"/>
      <c r="AB409" s="2"/>
      <c r="AE409" s="2"/>
      <c r="AF409" s="2"/>
      <c r="AG409" s="2"/>
      <c r="AH409" s="2"/>
      <c r="AI409" s="2"/>
      <c r="AL409" s="2"/>
      <c r="AM409" s="2"/>
      <c r="AN409" s="2"/>
      <c r="AO409" s="2"/>
      <c r="AP409" s="2"/>
    </row>
    <row r="410" spans="2:42" x14ac:dyDescent="0.35">
      <c r="C410" s="2"/>
      <c r="D410" s="2"/>
      <c r="E410" s="2"/>
      <c r="F410" s="2"/>
      <c r="G410" s="2"/>
      <c r="J410" s="2"/>
      <c r="K410" s="2"/>
      <c r="L410" s="2"/>
      <c r="M410" s="2"/>
      <c r="N410" s="2"/>
      <c r="Q410" s="2"/>
      <c r="R410" s="2"/>
      <c r="S410" s="2"/>
      <c r="T410" s="2"/>
      <c r="U410" s="2"/>
      <c r="X410" s="2"/>
      <c r="Y410" s="2"/>
      <c r="Z410" s="2"/>
      <c r="AA410" s="2"/>
      <c r="AB410" s="2"/>
      <c r="AE410" s="2"/>
      <c r="AF410" s="2"/>
      <c r="AG410" s="2"/>
      <c r="AH410" s="2"/>
      <c r="AI410" s="2"/>
      <c r="AL410" s="2"/>
      <c r="AM410" s="2"/>
      <c r="AN410" s="2"/>
      <c r="AO410" s="2"/>
      <c r="AP410" s="2"/>
    </row>
    <row r="411" spans="2:42" x14ac:dyDescent="0.35">
      <c r="B411" t="s">
        <v>24</v>
      </c>
      <c r="C411" s="2">
        <v>0</v>
      </c>
      <c r="D411" s="2">
        <v>1491843453</v>
      </c>
      <c r="E411" s="2">
        <v>0</v>
      </c>
      <c r="F411" s="2">
        <v>0</v>
      </c>
      <c r="G411" s="2">
        <v>1491843453</v>
      </c>
      <c r="I411" t="s">
        <v>24</v>
      </c>
      <c r="J411" s="2">
        <v>0</v>
      </c>
      <c r="K411" s="2">
        <v>436966420</v>
      </c>
      <c r="L411" s="2">
        <v>0</v>
      </c>
      <c r="M411" s="2">
        <v>0</v>
      </c>
      <c r="N411" s="2">
        <v>436966420</v>
      </c>
      <c r="P411" t="s">
        <v>24</v>
      </c>
      <c r="Q411" s="2">
        <v>0</v>
      </c>
      <c r="R411" s="2">
        <v>395408134</v>
      </c>
      <c r="S411" s="2">
        <v>0</v>
      </c>
      <c r="T411" s="2">
        <v>0</v>
      </c>
      <c r="U411" s="2">
        <v>395408134</v>
      </c>
      <c r="W411" t="s">
        <v>24</v>
      </c>
      <c r="X411" s="2">
        <v>0</v>
      </c>
      <c r="Y411" s="2">
        <v>832374554</v>
      </c>
      <c r="Z411" s="2">
        <v>0</v>
      </c>
      <c r="AA411" s="2">
        <v>0</v>
      </c>
      <c r="AB411" s="2">
        <v>832374554</v>
      </c>
      <c r="AD411" t="s">
        <v>24</v>
      </c>
      <c r="AE411" s="2">
        <v>0</v>
      </c>
      <c r="AF411" s="2">
        <v>336397890</v>
      </c>
      <c r="AG411" s="2">
        <v>0</v>
      </c>
      <c r="AH411" s="2">
        <v>0</v>
      </c>
      <c r="AI411" s="2">
        <v>336397890</v>
      </c>
      <c r="AK411" t="s">
        <v>24</v>
      </c>
      <c r="AL411" s="2">
        <v>0</v>
      </c>
      <c r="AM411" s="2">
        <v>323071009</v>
      </c>
      <c r="AN411" s="2">
        <v>0</v>
      </c>
      <c r="AO411" s="2">
        <v>0</v>
      </c>
      <c r="AP411" s="2">
        <v>323071009</v>
      </c>
    </row>
    <row r="412" spans="2:42" x14ac:dyDescent="0.35">
      <c r="B412" t="s">
        <v>25</v>
      </c>
      <c r="C412" s="2">
        <v>0</v>
      </c>
      <c r="D412" s="2">
        <v>-194195128</v>
      </c>
      <c r="E412" s="2">
        <v>0</v>
      </c>
      <c r="F412" s="2">
        <v>0</v>
      </c>
      <c r="G412" s="2">
        <v>-194195128</v>
      </c>
      <c r="I412" t="s">
        <v>25</v>
      </c>
      <c r="J412" s="2">
        <v>0</v>
      </c>
      <c r="K412" s="2">
        <v>-71292737</v>
      </c>
      <c r="L412" s="2">
        <v>0</v>
      </c>
      <c r="M412" s="2">
        <v>0</v>
      </c>
      <c r="N412" s="2">
        <v>-71292737</v>
      </c>
      <c r="P412" t="s">
        <v>25</v>
      </c>
      <c r="Q412" s="2">
        <v>0</v>
      </c>
      <c r="R412" s="2">
        <v>-93045022</v>
      </c>
      <c r="S412" s="2">
        <v>0</v>
      </c>
      <c r="T412" s="2">
        <v>0</v>
      </c>
      <c r="U412" s="2">
        <v>-93045022</v>
      </c>
      <c r="W412" t="s">
        <v>25</v>
      </c>
      <c r="X412" s="2">
        <v>0</v>
      </c>
      <c r="Y412" s="2">
        <v>-164337759</v>
      </c>
      <c r="Z412" s="2">
        <v>0</v>
      </c>
      <c r="AA412" s="2">
        <v>0</v>
      </c>
      <c r="AB412" s="2">
        <v>-164337759</v>
      </c>
      <c r="AD412" t="s">
        <v>25</v>
      </c>
      <c r="AE412" s="2">
        <v>0</v>
      </c>
      <c r="AF412" s="2">
        <v>-21919277</v>
      </c>
      <c r="AG412" s="2">
        <v>0</v>
      </c>
      <c r="AH412" s="2">
        <v>0</v>
      </c>
      <c r="AI412" s="2">
        <v>-21919277</v>
      </c>
      <c r="AK412" t="s">
        <v>25</v>
      </c>
      <c r="AL412" s="2">
        <v>0</v>
      </c>
      <c r="AM412" s="2">
        <v>-7938092</v>
      </c>
      <c r="AN412" s="2">
        <v>0</v>
      </c>
      <c r="AO412" s="2">
        <v>0</v>
      </c>
      <c r="AP412" s="2">
        <v>-7938092</v>
      </c>
    </row>
    <row r="413" spans="2:42" x14ac:dyDescent="0.35">
      <c r="B413" t="s">
        <v>26</v>
      </c>
      <c r="C413" s="2">
        <v>0</v>
      </c>
      <c r="D413" s="2">
        <v>-382737887</v>
      </c>
      <c r="E413" s="2">
        <v>0</v>
      </c>
      <c r="F413" s="2">
        <v>0</v>
      </c>
      <c r="G413" s="2">
        <v>-382737887</v>
      </c>
      <c r="I413" t="s">
        <v>26</v>
      </c>
      <c r="J413" s="2">
        <v>0</v>
      </c>
      <c r="K413" s="2">
        <v>-154549647</v>
      </c>
      <c r="L413" s="2">
        <v>0</v>
      </c>
      <c r="M413" s="2">
        <v>0</v>
      </c>
      <c r="N413" s="2">
        <v>-154549647</v>
      </c>
      <c r="P413" t="s">
        <v>26</v>
      </c>
      <c r="Q413" s="2">
        <v>0</v>
      </c>
      <c r="R413" s="2">
        <v>-92679673</v>
      </c>
      <c r="S413" s="2">
        <v>0</v>
      </c>
      <c r="T413" s="2">
        <v>0</v>
      </c>
      <c r="U413" s="2">
        <v>-92679673</v>
      </c>
      <c r="W413" t="s">
        <v>26</v>
      </c>
      <c r="X413" s="2">
        <v>0</v>
      </c>
      <c r="Y413" s="2">
        <v>-247229320</v>
      </c>
      <c r="Z413" s="2">
        <v>0</v>
      </c>
      <c r="AA413" s="2">
        <v>0</v>
      </c>
      <c r="AB413" s="2">
        <v>-247229320</v>
      </c>
      <c r="AD413" t="s">
        <v>26</v>
      </c>
      <c r="AE413" s="2">
        <v>0</v>
      </c>
      <c r="AF413" s="2">
        <v>-85238845</v>
      </c>
      <c r="AG413" s="2">
        <v>0</v>
      </c>
      <c r="AH413" s="2">
        <v>0</v>
      </c>
      <c r="AI413" s="2">
        <v>-85238845</v>
      </c>
      <c r="AK413" t="s">
        <v>26</v>
      </c>
      <c r="AL413" s="2">
        <v>0</v>
      </c>
      <c r="AM413" s="2">
        <v>-50269722</v>
      </c>
      <c r="AN413" s="2">
        <v>0</v>
      </c>
      <c r="AO413" s="2">
        <v>0</v>
      </c>
      <c r="AP413" s="2">
        <v>-50269722</v>
      </c>
    </row>
    <row r="414" spans="2:42" x14ac:dyDescent="0.35">
      <c r="B414" s="19" t="s">
        <v>105</v>
      </c>
      <c r="C414" s="20">
        <v>0</v>
      </c>
      <c r="D414" s="20">
        <v>914910438</v>
      </c>
      <c r="E414" s="20">
        <v>0</v>
      </c>
      <c r="F414" s="20">
        <v>0</v>
      </c>
      <c r="G414" s="20">
        <v>914910438</v>
      </c>
      <c r="I414" s="19" t="s">
        <v>105</v>
      </c>
      <c r="J414" s="20">
        <v>0</v>
      </c>
      <c r="K414" s="20">
        <v>211124036</v>
      </c>
      <c r="L414" s="20">
        <v>0</v>
      </c>
      <c r="M414" s="20">
        <v>0</v>
      </c>
      <c r="N414" s="20">
        <v>211124036</v>
      </c>
      <c r="P414" s="19" t="s">
        <v>105</v>
      </c>
      <c r="Q414" s="20">
        <v>0</v>
      </c>
      <c r="R414" s="20">
        <v>209683439</v>
      </c>
      <c r="S414" s="20">
        <v>0</v>
      </c>
      <c r="T414" s="20">
        <v>0</v>
      </c>
      <c r="U414" s="20">
        <v>209683439</v>
      </c>
      <c r="W414" s="19" t="s">
        <v>105</v>
      </c>
      <c r="X414" s="20">
        <v>0</v>
      </c>
      <c r="Y414" s="20">
        <v>420807475</v>
      </c>
      <c r="Z414" s="20">
        <v>0</v>
      </c>
      <c r="AA414" s="20">
        <v>0</v>
      </c>
      <c r="AB414" s="20">
        <v>420807475</v>
      </c>
      <c r="AD414" s="19" t="s">
        <v>105</v>
      </c>
      <c r="AE414" s="20">
        <v>0</v>
      </c>
      <c r="AF414" s="20">
        <v>229239768</v>
      </c>
      <c r="AG414" s="20">
        <v>0</v>
      </c>
      <c r="AH414" s="20">
        <v>0</v>
      </c>
      <c r="AI414" s="20">
        <v>229239768</v>
      </c>
      <c r="AK414" s="19" t="s">
        <v>159</v>
      </c>
      <c r="AL414" s="20">
        <v>0</v>
      </c>
      <c r="AM414" s="20">
        <v>264863195</v>
      </c>
      <c r="AN414" s="20">
        <v>0</v>
      </c>
      <c r="AO414" s="20">
        <v>0</v>
      </c>
      <c r="AP414" s="20">
        <v>264863195</v>
      </c>
    </row>
    <row r="415" spans="2:42" x14ac:dyDescent="0.35">
      <c r="C415" s="2"/>
      <c r="D415" s="2"/>
      <c r="E415" s="2"/>
      <c r="F415" s="2"/>
      <c r="G415" s="2"/>
      <c r="J415" s="2"/>
      <c r="K415" s="2"/>
      <c r="L415" s="2"/>
      <c r="M415" s="2"/>
      <c r="N415" s="2"/>
      <c r="Q415" s="2"/>
      <c r="R415" s="2"/>
      <c r="S415" s="2"/>
      <c r="T415" s="2"/>
      <c r="U415" s="2"/>
      <c r="X415" s="2"/>
      <c r="Y415" s="2"/>
      <c r="Z415" s="2"/>
      <c r="AA415" s="2"/>
      <c r="AB415" s="2"/>
      <c r="AE415" s="2"/>
      <c r="AF415" s="2"/>
      <c r="AG415" s="2"/>
      <c r="AH415" s="2"/>
      <c r="AI415" s="2"/>
      <c r="AL415" s="2"/>
      <c r="AM415" s="2"/>
      <c r="AN415" s="2"/>
      <c r="AO415" s="2"/>
      <c r="AP415" s="2"/>
    </row>
    <row r="416" spans="2:42" x14ac:dyDescent="0.35">
      <c r="C416" s="2"/>
      <c r="D416" s="2"/>
      <c r="E416" s="2"/>
      <c r="F416" s="2"/>
      <c r="G416" s="2"/>
      <c r="J416" s="2"/>
      <c r="K416" s="2"/>
      <c r="L416" s="2"/>
      <c r="M416" s="2"/>
      <c r="N416" s="2"/>
      <c r="Q416" s="2"/>
      <c r="R416" s="2"/>
      <c r="S416" s="2"/>
      <c r="T416" s="2"/>
      <c r="U416" s="2"/>
      <c r="X416" s="2"/>
      <c r="Y416" s="2"/>
      <c r="Z416" s="2"/>
      <c r="AA416" s="2"/>
      <c r="AB416" s="2"/>
      <c r="AE416" s="2"/>
      <c r="AF416" s="2"/>
      <c r="AG416" s="2"/>
      <c r="AH416" s="2"/>
      <c r="AI416" s="2"/>
      <c r="AL416" s="2"/>
      <c r="AM416" s="2"/>
      <c r="AN416" s="2"/>
      <c r="AO416" s="2"/>
      <c r="AP416" s="2"/>
    </row>
    <row r="417" spans="2:42" x14ac:dyDescent="0.35">
      <c r="B417" t="s">
        <v>27</v>
      </c>
      <c r="C417" s="2">
        <v>0</v>
      </c>
      <c r="D417" s="2">
        <v>-477674853</v>
      </c>
      <c r="E417" s="2">
        <v>0</v>
      </c>
      <c r="F417" s="2">
        <v>0</v>
      </c>
      <c r="G417" s="2">
        <v>-477674853</v>
      </c>
      <c r="I417" t="s">
        <v>27</v>
      </c>
      <c r="J417" s="2">
        <v>0</v>
      </c>
      <c r="K417" s="2">
        <v>-88339467</v>
      </c>
      <c r="L417" s="2">
        <v>0</v>
      </c>
      <c r="M417" s="2">
        <v>0</v>
      </c>
      <c r="N417" s="2">
        <v>-88339467</v>
      </c>
      <c r="P417" t="s">
        <v>27</v>
      </c>
      <c r="Q417" s="2">
        <v>0</v>
      </c>
      <c r="R417" s="2">
        <v>-90720734</v>
      </c>
      <c r="S417" s="2">
        <v>0</v>
      </c>
      <c r="T417" s="2">
        <v>0</v>
      </c>
      <c r="U417" s="2">
        <v>-90720734</v>
      </c>
      <c r="W417" t="s">
        <v>27</v>
      </c>
      <c r="X417" s="2">
        <v>0</v>
      </c>
      <c r="Y417" s="2">
        <v>-179060201</v>
      </c>
      <c r="Z417" s="2">
        <v>0</v>
      </c>
      <c r="AA417" s="2">
        <v>0</v>
      </c>
      <c r="AB417" s="2">
        <v>-179060201</v>
      </c>
      <c r="AD417" t="s">
        <v>27</v>
      </c>
      <c r="AE417" s="2">
        <v>0</v>
      </c>
      <c r="AF417" s="2">
        <v>-122152325</v>
      </c>
      <c r="AG417" s="2">
        <v>0</v>
      </c>
      <c r="AH417" s="2">
        <v>0</v>
      </c>
      <c r="AI417" s="2">
        <v>-122152325</v>
      </c>
      <c r="AK417" t="s">
        <v>27</v>
      </c>
      <c r="AL417" s="2">
        <v>0</v>
      </c>
      <c r="AM417" s="2">
        <v>-176462327</v>
      </c>
      <c r="AN417" s="2">
        <v>0</v>
      </c>
      <c r="AO417" s="2">
        <v>0</v>
      </c>
      <c r="AP417" s="2">
        <v>-176462327</v>
      </c>
    </row>
    <row r="418" spans="2:42" x14ac:dyDescent="0.35">
      <c r="B418" t="s">
        <v>28</v>
      </c>
      <c r="C418" s="2">
        <v>0</v>
      </c>
      <c r="D418" s="2">
        <v>-289068811</v>
      </c>
      <c r="E418" s="2">
        <v>0</v>
      </c>
      <c r="F418" s="2">
        <v>0</v>
      </c>
      <c r="G418" s="2">
        <v>-289068811</v>
      </c>
      <c r="I418" t="s">
        <v>28</v>
      </c>
      <c r="J418" s="2">
        <v>0</v>
      </c>
      <c r="K418" s="2">
        <v>-72539530</v>
      </c>
      <c r="L418" s="2">
        <v>0</v>
      </c>
      <c r="M418" s="2">
        <v>0</v>
      </c>
      <c r="N418" s="2">
        <v>-72539530</v>
      </c>
      <c r="P418" t="s">
        <v>28</v>
      </c>
      <c r="Q418" s="2">
        <v>0</v>
      </c>
      <c r="R418" s="2">
        <v>-77112141</v>
      </c>
      <c r="S418" s="2">
        <v>0</v>
      </c>
      <c r="T418" s="2">
        <v>0</v>
      </c>
      <c r="U418" s="2">
        <v>-77112141</v>
      </c>
      <c r="W418" t="s">
        <v>28</v>
      </c>
      <c r="X418" s="2">
        <v>0</v>
      </c>
      <c r="Y418" s="2">
        <v>-149651671</v>
      </c>
      <c r="Z418" s="2">
        <v>0</v>
      </c>
      <c r="AA418" s="2">
        <v>0</v>
      </c>
      <c r="AB418" s="2">
        <v>-149651671</v>
      </c>
      <c r="AD418" t="s">
        <v>28</v>
      </c>
      <c r="AE418" s="2">
        <v>0</v>
      </c>
      <c r="AF418" s="2">
        <v>-71189804</v>
      </c>
      <c r="AG418" s="2">
        <v>0</v>
      </c>
      <c r="AH418" s="2">
        <v>0</v>
      </c>
      <c r="AI418" s="2">
        <v>-71189804</v>
      </c>
      <c r="AK418" t="s">
        <v>28</v>
      </c>
      <c r="AL418" s="2">
        <v>0</v>
      </c>
      <c r="AM418" s="2">
        <v>-68227336</v>
      </c>
      <c r="AN418" s="2">
        <v>0</v>
      </c>
      <c r="AO418" s="2">
        <v>0</v>
      </c>
      <c r="AP418" s="2">
        <v>-68227336</v>
      </c>
    </row>
    <row r="419" spans="2:42" x14ac:dyDescent="0.35">
      <c r="B419" t="s">
        <v>29</v>
      </c>
      <c r="C419" s="2">
        <v>0</v>
      </c>
      <c r="D419" s="2">
        <v>9636898</v>
      </c>
      <c r="E419" s="2">
        <v>0</v>
      </c>
      <c r="F419" s="2">
        <v>0</v>
      </c>
      <c r="G419" s="2">
        <v>9636898</v>
      </c>
      <c r="I419" t="s">
        <v>29</v>
      </c>
      <c r="J419" s="2">
        <v>0</v>
      </c>
      <c r="K419" s="2">
        <v>2496163</v>
      </c>
      <c r="L419" s="2">
        <v>0</v>
      </c>
      <c r="M419" s="2">
        <v>0</v>
      </c>
      <c r="N419" s="2">
        <v>2496163</v>
      </c>
      <c r="P419" t="s">
        <v>29</v>
      </c>
      <c r="Q419" s="2">
        <v>0</v>
      </c>
      <c r="R419" s="2">
        <v>2511314</v>
      </c>
      <c r="S419" s="2">
        <v>0</v>
      </c>
      <c r="T419" s="2">
        <v>0</v>
      </c>
      <c r="U419" s="2">
        <v>2511314</v>
      </c>
      <c r="W419" t="s">
        <v>29</v>
      </c>
      <c r="X419" s="2">
        <v>0</v>
      </c>
      <c r="Y419" s="2">
        <v>5007477</v>
      </c>
      <c r="Z419" s="2">
        <v>0</v>
      </c>
      <c r="AA419" s="2">
        <v>0</v>
      </c>
      <c r="AB419" s="2">
        <v>5007477</v>
      </c>
      <c r="AD419" t="s">
        <v>29</v>
      </c>
      <c r="AE419" s="2">
        <v>0</v>
      </c>
      <c r="AF419" s="2">
        <v>2281567</v>
      </c>
      <c r="AG419" s="2">
        <v>0</v>
      </c>
      <c r="AH419" s="2">
        <v>0</v>
      </c>
      <c r="AI419" s="2">
        <v>2281567</v>
      </c>
      <c r="AK419" t="s">
        <v>29</v>
      </c>
      <c r="AL419" s="2">
        <v>0</v>
      </c>
      <c r="AM419" s="2">
        <v>2347854</v>
      </c>
      <c r="AN419" s="2">
        <v>0</v>
      </c>
      <c r="AO419" s="2">
        <v>0</v>
      </c>
      <c r="AP419" s="2">
        <v>2347854</v>
      </c>
    </row>
    <row r="420" spans="2:42" x14ac:dyDescent="0.35">
      <c r="B420" t="s">
        <v>30</v>
      </c>
      <c r="C420" s="2">
        <v>0</v>
      </c>
      <c r="D420" s="2">
        <v>-8061267</v>
      </c>
      <c r="E420" s="2">
        <v>0</v>
      </c>
      <c r="F420" s="2">
        <v>0</v>
      </c>
      <c r="G420" s="2">
        <v>-8061267</v>
      </c>
      <c r="I420" t="s">
        <v>30</v>
      </c>
      <c r="J420" s="2">
        <v>0</v>
      </c>
      <c r="K420" s="2">
        <v>-3126461</v>
      </c>
      <c r="L420" s="2">
        <v>0</v>
      </c>
      <c r="M420" s="2">
        <v>0</v>
      </c>
      <c r="N420" s="2">
        <v>-3126461</v>
      </c>
      <c r="P420" t="s">
        <v>30</v>
      </c>
      <c r="Q420" s="2">
        <v>0</v>
      </c>
      <c r="R420" s="2">
        <v>-4734810</v>
      </c>
      <c r="S420" s="2">
        <v>0</v>
      </c>
      <c r="T420" s="2">
        <v>0</v>
      </c>
      <c r="U420" s="2">
        <v>-4734810</v>
      </c>
      <c r="W420" t="s">
        <v>30</v>
      </c>
      <c r="X420" s="2">
        <v>0</v>
      </c>
      <c r="Y420" s="2">
        <v>-7861271</v>
      </c>
      <c r="Z420" s="2">
        <v>0</v>
      </c>
      <c r="AA420" s="2">
        <v>0</v>
      </c>
      <c r="AB420" s="2">
        <v>-7861271</v>
      </c>
      <c r="AD420" t="s">
        <v>30</v>
      </c>
      <c r="AE420" s="2">
        <v>0</v>
      </c>
      <c r="AF420" s="2">
        <v>-4903635</v>
      </c>
      <c r="AG420" s="2">
        <v>0</v>
      </c>
      <c r="AH420" s="2">
        <v>0</v>
      </c>
      <c r="AI420" s="2">
        <v>-4903635</v>
      </c>
      <c r="AK420" t="s">
        <v>30</v>
      </c>
      <c r="AL420" s="2">
        <v>0</v>
      </c>
      <c r="AM420" s="2">
        <v>4703639</v>
      </c>
      <c r="AN420" s="2">
        <v>0</v>
      </c>
      <c r="AO420" s="2">
        <v>0</v>
      </c>
      <c r="AP420" s="2">
        <v>4703639</v>
      </c>
    </row>
    <row r="421" spans="2:42" x14ac:dyDescent="0.35">
      <c r="B421" s="19" t="s">
        <v>93</v>
      </c>
      <c r="C421" s="20">
        <v>0</v>
      </c>
      <c r="D421" s="20">
        <v>-765168033</v>
      </c>
      <c r="E421" s="20">
        <v>0</v>
      </c>
      <c r="F421" s="20">
        <v>0</v>
      </c>
      <c r="G421" s="20">
        <v>-765168033</v>
      </c>
      <c r="I421" s="19" t="s">
        <v>93</v>
      </c>
      <c r="J421" s="20">
        <v>0</v>
      </c>
      <c r="K421" s="20">
        <v>-161509295</v>
      </c>
      <c r="L421" s="20">
        <v>0</v>
      </c>
      <c r="M421" s="20">
        <v>0</v>
      </c>
      <c r="N421" s="20">
        <v>-161509295</v>
      </c>
      <c r="P421" s="19" t="s">
        <v>93</v>
      </c>
      <c r="Q421" s="20">
        <v>0</v>
      </c>
      <c r="R421" s="20">
        <v>-170056371</v>
      </c>
      <c r="S421" s="20">
        <v>0</v>
      </c>
      <c r="T421" s="20">
        <v>0</v>
      </c>
      <c r="U421" s="20">
        <v>-170056371</v>
      </c>
      <c r="W421" s="19" t="s">
        <v>93</v>
      </c>
      <c r="X421" s="20">
        <v>0</v>
      </c>
      <c r="Y421" s="20">
        <v>-331565666</v>
      </c>
      <c r="Z421" s="20">
        <v>0</v>
      </c>
      <c r="AA421" s="20">
        <v>0</v>
      </c>
      <c r="AB421" s="20">
        <v>-331565666</v>
      </c>
      <c r="AD421" s="19" t="s">
        <v>93</v>
      </c>
      <c r="AE421" s="20">
        <v>0</v>
      </c>
      <c r="AF421" s="20">
        <v>-195964197</v>
      </c>
      <c r="AG421" s="20">
        <v>0</v>
      </c>
      <c r="AH421" s="20">
        <v>0</v>
      </c>
      <c r="AI421" s="20">
        <v>-195964197</v>
      </c>
      <c r="AK421" s="19" t="s">
        <v>93</v>
      </c>
      <c r="AL421" s="20">
        <v>0</v>
      </c>
      <c r="AM421" s="20">
        <v>-237638170</v>
      </c>
      <c r="AN421" s="20">
        <v>0</v>
      </c>
      <c r="AO421" s="20">
        <v>0</v>
      </c>
      <c r="AP421" s="20">
        <v>-237638170</v>
      </c>
    </row>
    <row r="422" spans="2:42" x14ac:dyDescent="0.35">
      <c r="C422" s="2"/>
      <c r="D422" s="2"/>
      <c r="E422" s="2"/>
      <c r="F422" s="2"/>
      <c r="G422" s="2"/>
      <c r="J422" s="2"/>
      <c r="K422" s="2"/>
      <c r="L422" s="2"/>
      <c r="M422" s="2"/>
      <c r="N422" s="2"/>
      <c r="Q422" s="2"/>
      <c r="R422" s="2"/>
      <c r="S422" s="2"/>
      <c r="T422" s="2"/>
      <c r="U422" s="2"/>
      <c r="X422" s="2"/>
      <c r="Y422" s="2"/>
      <c r="Z422" s="2"/>
      <c r="AA422" s="2"/>
      <c r="AB422" s="2"/>
      <c r="AE422" s="2"/>
      <c r="AF422" s="2"/>
      <c r="AG422" s="2"/>
      <c r="AH422" s="2"/>
      <c r="AI422" s="2"/>
      <c r="AL422" s="2"/>
      <c r="AM422" s="2"/>
      <c r="AN422" s="2"/>
      <c r="AO422" s="2"/>
      <c r="AP422" s="2"/>
    </row>
    <row r="423" spans="2:42" x14ac:dyDescent="0.35">
      <c r="C423" s="2"/>
      <c r="D423" s="2"/>
      <c r="E423" s="2"/>
      <c r="F423" s="2"/>
      <c r="G423" s="2"/>
      <c r="J423" s="2"/>
      <c r="K423" s="2"/>
      <c r="L423" s="2"/>
      <c r="M423" s="2"/>
      <c r="N423" s="2"/>
      <c r="Q423" s="2"/>
      <c r="R423" s="2"/>
      <c r="S423" s="2"/>
      <c r="T423" s="2"/>
      <c r="U423" s="2"/>
      <c r="X423" s="2"/>
      <c r="Y423" s="2"/>
      <c r="Z423" s="2"/>
      <c r="AA423" s="2"/>
      <c r="AB423" s="2"/>
      <c r="AE423" s="2"/>
      <c r="AF423" s="2"/>
      <c r="AG423" s="2"/>
      <c r="AH423" s="2"/>
      <c r="AI423" s="2"/>
      <c r="AL423" s="2"/>
      <c r="AM423" s="2"/>
      <c r="AN423" s="2"/>
      <c r="AO423" s="2"/>
      <c r="AP423" s="2"/>
    </row>
    <row r="424" spans="2:42" x14ac:dyDescent="0.35">
      <c r="B424" s="6" t="s">
        <v>92</v>
      </c>
      <c r="C424" s="2">
        <v>0</v>
      </c>
      <c r="D424" s="2">
        <v>133005051</v>
      </c>
      <c r="E424" s="2">
        <v>1262154.43</v>
      </c>
      <c r="F424" s="2">
        <v>0</v>
      </c>
      <c r="G424" s="7">
        <v>134267205.43000001</v>
      </c>
      <c r="I424" s="6" t="s">
        <v>92</v>
      </c>
      <c r="J424" s="2">
        <v>0</v>
      </c>
      <c r="K424" s="2">
        <v>23385850</v>
      </c>
      <c r="L424" s="2">
        <v>264182.57</v>
      </c>
      <c r="M424" s="2">
        <v>0</v>
      </c>
      <c r="N424" s="7">
        <v>23650032.57</v>
      </c>
      <c r="P424" s="6" t="s">
        <v>92</v>
      </c>
      <c r="Q424" s="2">
        <v>0</v>
      </c>
      <c r="R424" s="2">
        <v>29059697</v>
      </c>
      <c r="S424" s="2">
        <v>396366.38000000006</v>
      </c>
      <c r="T424" s="2">
        <v>0</v>
      </c>
      <c r="U424" s="7">
        <v>29456063.379999999</v>
      </c>
      <c r="W424" s="6" t="s">
        <v>92</v>
      </c>
      <c r="X424" s="2">
        <v>0</v>
      </c>
      <c r="Y424" s="2">
        <v>52445547</v>
      </c>
      <c r="Z424" s="2">
        <v>660548.95000000007</v>
      </c>
      <c r="AA424" s="2">
        <v>0</v>
      </c>
      <c r="AB424" s="7">
        <v>53106095.950000003</v>
      </c>
      <c r="AD424" s="6" t="s">
        <v>92</v>
      </c>
      <c r="AE424" s="2">
        <v>0</v>
      </c>
      <c r="AF424" s="2">
        <v>37316438</v>
      </c>
      <c r="AG424" s="2">
        <v>358269.98999999987</v>
      </c>
      <c r="AH424" s="2">
        <v>0</v>
      </c>
      <c r="AI424" s="7">
        <v>37674707.990000002</v>
      </c>
      <c r="AK424" s="6" t="s">
        <v>92</v>
      </c>
      <c r="AL424" s="2">
        <v>0</v>
      </c>
      <c r="AM424" s="2">
        <v>43243066</v>
      </c>
      <c r="AN424" s="2">
        <v>243335.49</v>
      </c>
      <c r="AO424" s="2">
        <v>0</v>
      </c>
      <c r="AP424" s="7">
        <v>43486401.490000002</v>
      </c>
    </row>
    <row r="425" spans="2:42" x14ac:dyDescent="0.35">
      <c r="B425" s="13"/>
      <c r="C425" s="163"/>
      <c r="D425" s="163"/>
      <c r="E425" s="163"/>
      <c r="F425" s="163"/>
      <c r="G425" s="163"/>
      <c r="I425" s="13"/>
      <c r="J425" s="163"/>
      <c r="K425" s="163"/>
      <c r="L425" s="163"/>
      <c r="M425" s="163"/>
      <c r="N425" s="163"/>
      <c r="P425" s="13"/>
      <c r="Q425" s="163"/>
      <c r="R425" s="163"/>
      <c r="S425" s="163"/>
      <c r="T425" s="163"/>
      <c r="U425" s="163"/>
      <c r="W425" s="13"/>
      <c r="X425" s="163"/>
      <c r="Y425" s="163"/>
      <c r="Z425" s="163"/>
      <c r="AA425" s="163"/>
      <c r="AB425" s="163"/>
      <c r="AD425" s="13"/>
      <c r="AE425" s="163"/>
      <c r="AF425" s="163"/>
      <c r="AG425" s="163"/>
      <c r="AH425" s="163"/>
      <c r="AI425" s="163"/>
      <c r="AK425" s="13"/>
      <c r="AL425" s="163"/>
      <c r="AM425" s="163"/>
      <c r="AN425" s="163"/>
      <c r="AO425" s="163"/>
      <c r="AP425" s="163"/>
    </row>
    <row r="426" spans="2:42" x14ac:dyDescent="0.35">
      <c r="C426" s="2"/>
      <c r="D426" s="2"/>
      <c r="E426" s="2"/>
      <c r="F426" s="2"/>
      <c r="G426" s="2"/>
      <c r="J426" s="2"/>
      <c r="K426" s="2"/>
      <c r="L426" s="2"/>
      <c r="M426" s="2"/>
      <c r="N426" s="2"/>
      <c r="Q426" s="2"/>
      <c r="R426" s="2"/>
      <c r="S426" s="2"/>
      <c r="T426" s="2"/>
      <c r="U426" s="2"/>
      <c r="X426" s="2"/>
      <c r="Y426" s="2"/>
      <c r="Z426" s="2"/>
      <c r="AA426" s="2"/>
      <c r="AB426" s="2"/>
      <c r="AE426" s="2"/>
      <c r="AF426" s="2"/>
      <c r="AG426" s="2"/>
      <c r="AH426" s="2"/>
      <c r="AI426" s="2"/>
      <c r="AL426" s="2"/>
      <c r="AM426" s="2"/>
      <c r="AN426" s="2"/>
      <c r="AO426" s="2"/>
      <c r="AP426" s="2"/>
    </row>
    <row r="427" spans="2:42" x14ac:dyDescent="0.35">
      <c r="C427" s="2"/>
      <c r="D427" s="2"/>
      <c r="E427" s="2"/>
      <c r="F427" s="2"/>
      <c r="G427" s="2"/>
      <c r="J427" s="2"/>
      <c r="K427" s="2"/>
      <c r="L427" s="2"/>
      <c r="M427" s="2"/>
      <c r="N427" s="2"/>
      <c r="Q427" s="2"/>
      <c r="R427" s="2"/>
      <c r="S427" s="2"/>
      <c r="T427" s="2"/>
      <c r="U427" s="2"/>
      <c r="X427" s="2"/>
      <c r="Y427" s="2"/>
      <c r="Z427" s="2"/>
      <c r="AA427" s="2"/>
      <c r="AB427" s="2"/>
      <c r="AE427" s="2"/>
      <c r="AF427" s="2"/>
      <c r="AG427" s="2"/>
      <c r="AH427" s="2"/>
      <c r="AI427" s="2"/>
      <c r="AL427" s="2"/>
      <c r="AM427" s="2"/>
      <c r="AN427" s="2"/>
      <c r="AO427" s="2"/>
      <c r="AP427" s="2"/>
    </row>
    <row r="428" spans="2:42" x14ac:dyDescent="0.35">
      <c r="B428" t="s">
        <v>31</v>
      </c>
      <c r="C428" s="2">
        <v>0</v>
      </c>
      <c r="D428" s="2">
        <v>2945160</v>
      </c>
      <c r="E428" s="2">
        <v>102227573.26000001</v>
      </c>
      <c r="F428" s="2">
        <v>0</v>
      </c>
      <c r="G428" s="2">
        <v>105172733.26000001</v>
      </c>
      <c r="I428" t="s">
        <v>31</v>
      </c>
      <c r="J428" s="2">
        <v>0</v>
      </c>
      <c r="K428" s="2">
        <v>387901</v>
      </c>
      <c r="L428" s="2">
        <v>10348135.636000002</v>
      </c>
      <c r="M428" s="2">
        <v>0</v>
      </c>
      <c r="N428" s="2">
        <v>10736036.636000002</v>
      </c>
      <c r="P428" t="s">
        <v>31</v>
      </c>
      <c r="Q428" s="2">
        <v>0</v>
      </c>
      <c r="R428" s="2">
        <v>216712</v>
      </c>
      <c r="S428" s="2">
        <v>14112594.853999989</v>
      </c>
      <c r="T428" s="2">
        <v>0</v>
      </c>
      <c r="U428" s="2">
        <v>14329306.853999989</v>
      </c>
      <c r="W428" t="s">
        <v>31</v>
      </c>
      <c r="X428" s="2">
        <v>0</v>
      </c>
      <c r="Y428" s="2">
        <v>604613</v>
      </c>
      <c r="Z428" s="2">
        <v>24460730.489999991</v>
      </c>
      <c r="AA428" s="2">
        <v>0</v>
      </c>
      <c r="AB428" s="2">
        <v>25065343.489999991</v>
      </c>
      <c r="AD428" t="s">
        <v>31</v>
      </c>
      <c r="AE428" s="2">
        <v>0</v>
      </c>
      <c r="AF428" s="2">
        <v>1282925</v>
      </c>
      <c r="AG428" s="2">
        <v>18042128.770000014</v>
      </c>
      <c r="AH428" s="2">
        <v>0</v>
      </c>
      <c r="AI428" s="2">
        <v>19325053.770000014</v>
      </c>
      <c r="AK428" t="s">
        <v>31</v>
      </c>
      <c r="AL428" s="2">
        <v>0</v>
      </c>
      <c r="AM428" s="2">
        <v>1057622</v>
      </c>
      <c r="AN428" s="2">
        <v>59724714</v>
      </c>
      <c r="AO428" s="2">
        <v>0</v>
      </c>
      <c r="AP428" s="2">
        <v>60782336</v>
      </c>
    </row>
    <row r="429" spans="2:42" x14ac:dyDescent="0.35">
      <c r="B429" t="s">
        <v>32</v>
      </c>
      <c r="C429" s="2">
        <v>0</v>
      </c>
      <c r="D429" s="2">
        <v>0</v>
      </c>
      <c r="E429" s="2">
        <v>-40531194.666999996</v>
      </c>
      <c r="F429" s="2">
        <v>0</v>
      </c>
      <c r="G429" s="2">
        <v>-40531194.666999996</v>
      </c>
      <c r="I429" t="s">
        <v>32</v>
      </c>
      <c r="J429" s="2">
        <v>0</v>
      </c>
      <c r="K429" s="2">
        <v>0</v>
      </c>
      <c r="L429" s="2">
        <v>-2744829.375</v>
      </c>
      <c r="M429" s="2">
        <v>0</v>
      </c>
      <c r="N429" s="2">
        <v>-2744829.375</v>
      </c>
      <c r="P429" t="s">
        <v>32</v>
      </c>
      <c r="Q429" s="2">
        <v>0</v>
      </c>
      <c r="R429" s="2">
        <v>0</v>
      </c>
      <c r="S429" s="2">
        <v>-10088927.992000001</v>
      </c>
      <c r="T429" s="2">
        <v>0</v>
      </c>
      <c r="U429" s="2">
        <v>-10088927.992000001</v>
      </c>
      <c r="W429" t="s">
        <v>32</v>
      </c>
      <c r="X429" s="2">
        <v>0</v>
      </c>
      <c r="Y429" s="2">
        <v>0</v>
      </c>
      <c r="Z429" s="2">
        <v>-12833757.367000001</v>
      </c>
      <c r="AA429" s="2">
        <v>0</v>
      </c>
      <c r="AB429" s="2">
        <v>-12833757.367000001</v>
      </c>
      <c r="AD429" t="s">
        <v>32</v>
      </c>
      <c r="AE429" s="2">
        <v>0</v>
      </c>
      <c r="AF429" s="2">
        <v>0</v>
      </c>
      <c r="AG429" s="2">
        <v>-7127695.3199999984</v>
      </c>
      <c r="AH429" s="2">
        <v>0</v>
      </c>
      <c r="AI429" s="2">
        <v>-7127695.3199999984</v>
      </c>
      <c r="AK429" t="s">
        <v>32</v>
      </c>
      <c r="AL429" s="2">
        <v>0</v>
      </c>
      <c r="AM429" s="2">
        <v>0</v>
      </c>
      <c r="AN429" s="2">
        <v>-20569741.979999997</v>
      </c>
      <c r="AO429" s="2">
        <v>0</v>
      </c>
      <c r="AP429" s="2">
        <v>-20569741.979999997</v>
      </c>
    </row>
    <row r="430" spans="2:42" x14ac:dyDescent="0.35">
      <c r="B430" s="19" t="s">
        <v>33</v>
      </c>
      <c r="C430" s="20">
        <v>0</v>
      </c>
      <c r="D430" s="20">
        <v>2945160</v>
      </c>
      <c r="E430" s="20">
        <v>61696378.59300001</v>
      </c>
      <c r="F430" s="20">
        <v>0</v>
      </c>
      <c r="G430" s="20">
        <v>64641538.59300001</v>
      </c>
      <c r="I430" s="19" t="s">
        <v>33</v>
      </c>
      <c r="J430" s="20">
        <v>0</v>
      </c>
      <c r="K430" s="20">
        <v>387901</v>
      </c>
      <c r="L430" s="20">
        <v>7603306.2610000018</v>
      </c>
      <c r="M430" s="20">
        <v>0</v>
      </c>
      <c r="N430" s="20">
        <v>7991207.2610000018</v>
      </c>
      <c r="P430" s="19" t="s">
        <v>33</v>
      </c>
      <c r="Q430" s="20">
        <v>0</v>
      </c>
      <c r="R430" s="20">
        <v>216712</v>
      </c>
      <c r="S430" s="20">
        <v>4023666.8619999886</v>
      </c>
      <c r="T430" s="20">
        <v>0</v>
      </c>
      <c r="U430" s="20">
        <v>4240378.8619999886</v>
      </c>
      <c r="W430" s="19" t="s">
        <v>33</v>
      </c>
      <c r="X430" s="20">
        <v>0</v>
      </c>
      <c r="Y430" s="20">
        <v>604613</v>
      </c>
      <c r="Z430" s="20">
        <v>11626973.12299999</v>
      </c>
      <c r="AA430" s="20">
        <v>0</v>
      </c>
      <c r="AB430" s="20">
        <v>12231586.12299999</v>
      </c>
      <c r="AD430" s="19" t="s">
        <v>33</v>
      </c>
      <c r="AE430" s="20">
        <v>0</v>
      </c>
      <c r="AF430" s="20">
        <v>1282925</v>
      </c>
      <c r="AG430" s="20">
        <v>10914433.450000016</v>
      </c>
      <c r="AH430" s="20">
        <v>0</v>
      </c>
      <c r="AI430" s="20">
        <v>12197358.450000016</v>
      </c>
      <c r="AK430" s="19" t="s">
        <v>33</v>
      </c>
      <c r="AL430" s="20">
        <v>0</v>
      </c>
      <c r="AM430" s="20">
        <v>1057622</v>
      </c>
      <c r="AN430" s="20">
        <v>39154972.020000003</v>
      </c>
      <c r="AO430" s="20">
        <v>0</v>
      </c>
      <c r="AP430" s="20">
        <v>40212594.020000003</v>
      </c>
    </row>
    <row r="431" spans="2:42" x14ac:dyDescent="0.35">
      <c r="C431" s="2"/>
      <c r="D431" s="2"/>
      <c r="E431" s="2"/>
      <c r="F431" s="2"/>
      <c r="G431" s="2"/>
      <c r="J431" s="2"/>
      <c r="K431" s="2"/>
      <c r="L431" s="2"/>
      <c r="M431" s="2"/>
      <c r="N431" s="2"/>
      <c r="Q431" s="2"/>
      <c r="R431" s="2"/>
      <c r="S431" s="2"/>
      <c r="T431" s="2"/>
      <c r="U431" s="2"/>
      <c r="X431" s="2"/>
      <c r="Y431" s="2"/>
      <c r="Z431" s="2"/>
      <c r="AA431" s="2"/>
      <c r="AB431" s="2"/>
      <c r="AE431" s="2"/>
      <c r="AF431" s="2"/>
      <c r="AG431" s="2"/>
      <c r="AH431" s="2"/>
      <c r="AI431" s="2"/>
      <c r="AL431" s="2"/>
      <c r="AM431" s="2"/>
      <c r="AN431" s="2"/>
      <c r="AO431" s="2"/>
      <c r="AP431" s="2"/>
    </row>
    <row r="432" spans="2:42" x14ac:dyDescent="0.35">
      <c r="C432" s="2"/>
      <c r="D432" s="2"/>
      <c r="E432" s="2"/>
      <c r="F432" s="2"/>
      <c r="G432" s="2"/>
      <c r="J432" s="2"/>
      <c r="K432" s="2"/>
      <c r="L432" s="2"/>
      <c r="M432" s="2"/>
      <c r="N432" s="2"/>
      <c r="Q432" s="2"/>
      <c r="R432" s="2"/>
      <c r="S432" s="2"/>
      <c r="T432" s="2"/>
      <c r="U432" s="2"/>
      <c r="X432" s="2"/>
      <c r="Y432" s="2"/>
      <c r="Z432" s="2"/>
      <c r="AA432" s="2"/>
      <c r="AB432" s="2"/>
      <c r="AE432" s="2"/>
      <c r="AF432" s="2"/>
      <c r="AG432" s="2"/>
      <c r="AH432" s="2"/>
      <c r="AI432" s="2"/>
      <c r="AL432" s="2"/>
      <c r="AM432" s="2"/>
      <c r="AN432" s="2"/>
      <c r="AO432" s="2"/>
      <c r="AP432" s="2"/>
    </row>
    <row r="433" spans="2:42" x14ac:dyDescent="0.35">
      <c r="B433" t="s">
        <v>35</v>
      </c>
      <c r="C433" s="2">
        <v>25416308.090000004</v>
      </c>
      <c r="D433" s="2">
        <v>1049692</v>
      </c>
      <c r="E433" s="2">
        <v>0</v>
      </c>
      <c r="F433" s="2">
        <v>7801645.0799999991</v>
      </c>
      <c r="G433" s="2">
        <v>34267645.170000002</v>
      </c>
      <c r="I433" t="s">
        <v>35</v>
      </c>
      <c r="J433" s="2">
        <v>8771490.6799999997</v>
      </c>
      <c r="K433" s="2">
        <v>945801</v>
      </c>
      <c r="L433" s="2">
        <v>0</v>
      </c>
      <c r="M433" s="2">
        <v>1087489.22</v>
      </c>
      <c r="N433" s="2">
        <v>10804780.9</v>
      </c>
      <c r="P433" t="s">
        <v>35</v>
      </c>
      <c r="Q433" s="2">
        <v>5628805.9199999999</v>
      </c>
      <c r="R433" s="2">
        <v>218339</v>
      </c>
      <c r="S433" s="2">
        <v>0</v>
      </c>
      <c r="T433" s="2">
        <v>1271718.4200000002</v>
      </c>
      <c r="U433" s="2">
        <v>7118863.3399999999</v>
      </c>
      <c r="W433" t="s">
        <v>35</v>
      </c>
      <c r="X433" s="2">
        <v>14400296.6</v>
      </c>
      <c r="Y433" s="2">
        <v>1164140</v>
      </c>
      <c r="Z433" s="2">
        <v>0</v>
      </c>
      <c r="AA433" s="2">
        <v>2359207.64</v>
      </c>
      <c r="AB433" s="2">
        <v>17923644.239999998</v>
      </c>
      <c r="AD433" t="s">
        <v>35</v>
      </c>
      <c r="AE433" s="2">
        <v>5282982.9600000028</v>
      </c>
      <c r="AF433" s="2">
        <v>327899</v>
      </c>
      <c r="AG433" s="2">
        <v>0</v>
      </c>
      <c r="AH433" s="2">
        <v>2989734.2999999993</v>
      </c>
      <c r="AI433" s="2">
        <v>8600616.2600000016</v>
      </c>
      <c r="AK433" t="s">
        <v>35</v>
      </c>
      <c r="AL433" s="2">
        <v>5733028.5300000031</v>
      </c>
      <c r="AM433" s="2">
        <v>-442347</v>
      </c>
      <c r="AN433" s="2">
        <v>0</v>
      </c>
      <c r="AO433" s="2">
        <v>2452703.1399999992</v>
      </c>
      <c r="AP433" s="2">
        <v>7743384.6700000018</v>
      </c>
    </row>
    <row r="434" spans="2:42" x14ac:dyDescent="0.35">
      <c r="B434" t="s">
        <v>36</v>
      </c>
      <c r="C434" s="2">
        <v>-36567902.020000003</v>
      </c>
      <c r="D434" s="2">
        <v>0</v>
      </c>
      <c r="E434" s="2">
        <v>0</v>
      </c>
      <c r="F434" s="2">
        <v>-3170028.15</v>
      </c>
      <c r="G434" s="2">
        <v>-39737930.170000002</v>
      </c>
      <c r="I434" t="s">
        <v>36</v>
      </c>
      <c r="J434" s="2">
        <v>-6329687.2999999998</v>
      </c>
      <c r="K434" s="2">
        <v>0</v>
      </c>
      <c r="L434" s="2">
        <v>0</v>
      </c>
      <c r="M434" s="2">
        <v>-548060.58000000007</v>
      </c>
      <c r="N434" s="2">
        <v>-6877747.8799999999</v>
      </c>
      <c r="P434" t="s">
        <v>36</v>
      </c>
      <c r="Q434" s="2">
        <v>-6867816.8000000017</v>
      </c>
      <c r="R434" s="2">
        <v>0</v>
      </c>
      <c r="S434" s="2">
        <v>0</v>
      </c>
      <c r="T434" s="2">
        <v>-1107400.5099999998</v>
      </c>
      <c r="U434" s="2">
        <v>-7975217.3100000015</v>
      </c>
      <c r="W434" t="s">
        <v>36</v>
      </c>
      <c r="X434" s="2">
        <v>-13197504.100000001</v>
      </c>
      <c r="Y434" s="2">
        <v>0</v>
      </c>
      <c r="Z434" s="2">
        <v>0</v>
      </c>
      <c r="AA434" s="2">
        <v>-1655461.0899999999</v>
      </c>
      <c r="AB434" s="2">
        <v>-14852965.190000001</v>
      </c>
      <c r="AD434" t="s">
        <v>36</v>
      </c>
      <c r="AE434" s="2">
        <v>-10485032.93</v>
      </c>
      <c r="AF434" s="2">
        <v>0</v>
      </c>
      <c r="AG434" s="2">
        <v>0</v>
      </c>
      <c r="AH434" s="2">
        <v>-1249328.3799999999</v>
      </c>
      <c r="AI434" s="2">
        <v>-11734361.309999999</v>
      </c>
      <c r="AK434" t="s">
        <v>36</v>
      </c>
      <c r="AL434" s="2">
        <v>-12885364.990000002</v>
      </c>
      <c r="AM434" s="2">
        <v>0</v>
      </c>
      <c r="AN434" s="2">
        <v>0</v>
      </c>
      <c r="AO434" s="2">
        <v>-265238.68000000017</v>
      </c>
      <c r="AP434" s="2">
        <v>-13150603.670000002</v>
      </c>
    </row>
    <row r="435" spans="2:42" x14ac:dyDescent="0.35">
      <c r="B435" s="19" t="s">
        <v>37</v>
      </c>
      <c r="C435" s="20">
        <v>-11151593.93</v>
      </c>
      <c r="D435" s="20">
        <v>1049692</v>
      </c>
      <c r="E435" s="20">
        <v>0</v>
      </c>
      <c r="F435" s="20">
        <v>4631616.93</v>
      </c>
      <c r="G435" s="20">
        <v>-5470285</v>
      </c>
      <c r="I435" s="19" t="s">
        <v>37</v>
      </c>
      <c r="J435" s="20">
        <v>2441803.38</v>
      </c>
      <c r="K435" s="20">
        <v>945801</v>
      </c>
      <c r="L435" s="20">
        <v>0</v>
      </c>
      <c r="M435" s="20">
        <v>539428.6399999999</v>
      </c>
      <c r="N435" s="20">
        <v>3927033.0200000005</v>
      </c>
      <c r="P435" s="19" t="s">
        <v>37</v>
      </c>
      <c r="Q435" s="20">
        <v>-1239010.8800000018</v>
      </c>
      <c r="R435" s="20">
        <v>218339</v>
      </c>
      <c r="S435" s="20">
        <v>0</v>
      </c>
      <c r="T435" s="20">
        <v>164317.91000000038</v>
      </c>
      <c r="U435" s="20">
        <v>-856353.9700000016</v>
      </c>
      <c r="W435" s="19" t="s">
        <v>37</v>
      </c>
      <c r="X435" s="20">
        <v>1202792.4999999981</v>
      </c>
      <c r="Y435" s="20">
        <v>1164140</v>
      </c>
      <c r="Z435" s="20">
        <v>0</v>
      </c>
      <c r="AA435" s="20">
        <v>703746.55000000028</v>
      </c>
      <c r="AB435" s="20">
        <v>3070679.049999997</v>
      </c>
      <c r="AD435" s="19" t="s">
        <v>37</v>
      </c>
      <c r="AE435" s="20">
        <v>-5202049.9699999969</v>
      </c>
      <c r="AF435" s="20">
        <v>327899</v>
      </c>
      <c r="AG435" s="20">
        <v>0</v>
      </c>
      <c r="AH435" s="20">
        <v>1740405.9199999995</v>
      </c>
      <c r="AI435" s="20">
        <v>-3133745.049999997</v>
      </c>
      <c r="AK435" s="19" t="s">
        <v>37</v>
      </c>
      <c r="AL435" s="20">
        <v>-7152336.459999999</v>
      </c>
      <c r="AM435" s="20">
        <v>-442347</v>
      </c>
      <c r="AN435" s="20">
        <v>0</v>
      </c>
      <c r="AO435" s="20">
        <v>2187464.459999999</v>
      </c>
      <c r="AP435" s="20">
        <v>-5407219</v>
      </c>
    </row>
    <row r="436" spans="2:42" x14ac:dyDescent="0.35">
      <c r="C436" s="2"/>
      <c r="D436" s="2"/>
      <c r="E436" s="2"/>
      <c r="F436" s="2"/>
      <c r="G436" s="2"/>
      <c r="J436" s="2"/>
      <c r="K436" s="2"/>
      <c r="L436" s="2"/>
      <c r="M436" s="2"/>
      <c r="N436" s="2"/>
      <c r="Q436" s="2"/>
      <c r="R436" s="2"/>
      <c r="S436" s="2"/>
      <c r="T436" s="2"/>
      <c r="U436" s="2"/>
      <c r="X436" s="2"/>
      <c r="Y436" s="2"/>
      <c r="Z436" s="2"/>
      <c r="AA436" s="2"/>
      <c r="AB436" s="2"/>
      <c r="AE436" s="2"/>
      <c r="AF436" s="2"/>
      <c r="AG436" s="2"/>
      <c r="AH436" s="2"/>
      <c r="AI436" s="2"/>
      <c r="AL436" s="2"/>
      <c r="AM436" s="2"/>
      <c r="AN436" s="2"/>
      <c r="AO436" s="2"/>
      <c r="AP436" s="2"/>
    </row>
    <row r="437" spans="2:42" x14ac:dyDescent="0.35">
      <c r="B437" t="s">
        <v>220</v>
      </c>
      <c r="C437" s="2">
        <v>194676581.13999999</v>
      </c>
      <c r="D437" s="2">
        <v>0</v>
      </c>
      <c r="E437" s="2">
        <v>0</v>
      </c>
      <c r="F437" s="2">
        <v>0</v>
      </c>
      <c r="G437" s="2">
        <v>194676581.13999999</v>
      </c>
      <c r="I437" t="s">
        <v>220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P437" t="s">
        <v>220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W437" t="s">
        <v>220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D437" t="s">
        <v>220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K437" t="s">
        <v>220</v>
      </c>
      <c r="AL437" s="2">
        <v>194676581.13999999</v>
      </c>
      <c r="AM437" s="2">
        <v>0</v>
      </c>
      <c r="AN437" s="2">
        <v>0</v>
      </c>
      <c r="AO437" s="2">
        <v>0</v>
      </c>
      <c r="AP437" s="2">
        <v>194676581.13999999</v>
      </c>
    </row>
    <row r="438" spans="2:42" x14ac:dyDescent="0.35">
      <c r="B438" t="s">
        <v>38</v>
      </c>
      <c r="C438" s="2">
        <v>-103415558.14999998</v>
      </c>
      <c r="D438" s="2">
        <v>-12108061</v>
      </c>
      <c r="E438" s="2">
        <v>-1861657.2909999997</v>
      </c>
      <c r="F438" s="2">
        <v>-1466012.98</v>
      </c>
      <c r="G438" s="2">
        <v>-118851289.42099997</v>
      </c>
      <c r="I438" t="s">
        <v>38</v>
      </c>
      <c r="J438" s="2">
        <v>-23780565.520000007</v>
      </c>
      <c r="K438" s="2">
        <v>-3350758</v>
      </c>
      <c r="L438" s="2">
        <v>-485922.82</v>
      </c>
      <c r="M438" s="2">
        <v>-188719.24</v>
      </c>
      <c r="N438" s="2">
        <v>-27805965.580000006</v>
      </c>
      <c r="P438" t="s">
        <v>38</v>
      </c>
      <c r="Q438" s="2">
        <v>-25775837.729999993</v>
      </c>
      <c r="R438" s="2">
        <v>-2435909</v>
      </c>
      <c r="S438" s="2">
        <v>-422903.00000000006</v>
      </c>
      <c r="T438" s="2">
        <v>-210230.71000000002</v>
      </c>
      <c r="U438" s="2">
        <v>-28844880.439999994</v>
      </c>
      <c r="W438" t="s">
        <v>38</v>
      </c>
      <c r="X438" s="2">
        <v>-49556403.25</v>
      </c>
      <c r="Y438" s="2">
        <v>-5786667</v>
      </c>
      <c r="Z438" s="2">
        <v>-908825.82000000007</v>
      </c>
      <c r="AA438" s="2">
        <v>-398949.95</v>
      </c>
      <c r="AB438" s="2">
        <v>-56650846.020000003</v>
      </c>
      <c r="AD438" t="s">
        <v>38</v>
      </c>
      <c r="AE438" s="2">
        <v>-27118784.499999985</v>
      </c>
      <c r="AF438" s="2">
        <v>-3068751</v>
      </c>
      <c r="AG438" s="2">
        <v>-468604.67099999986</v>
      </c>
      <c r="AH438" s="2">
        <v>-464409.74999999994</v>
      </c>
      <c r="AI438" s="2">
        <v>-31120549.920999985</v>
      </c>
      <c r="AK438" t="s">
        <v>38</v>
      </c>
      <c r="AL438" s="2">
        <v>-26740370.399999991</v>
      </c>
      <c r="AM438" s="2">
        <v>-3252643</v>
      </c>
      <c r="AN438" s="2">
        <v>-484226.79999999981</v>
      </c>
      <c r="AO438" s="2">
        <v>-602653.28</v>
      </c>
      <c r="AP438" s="2">
        <v>-31079893.479999993</v>
      </c>
    </row>
    <row r="439" spans="2:42" x14ac:dyDescent="0.35">
      <c r="B439" t="s">
        <v>81</v>
      </c>
      <c r="C439" s="2">
        <v>-492968507.57999998</v>
      </c>
      <c r="D439" s="2">
        <v>-74670451</v>
      </c>
      <c r="E439" s="2">
        <v>-18973617.330000002</v>
      </c>
      <c r="F439" s="2">
        <v>-16638476.360000001</v>
      </c>
      <c r="G439" s="2">
        <v>-603251052.26999998</v>
      </c>
      <c r="I439" t="s">
        <v>81</v>
      </c>
      <c r="J439" s="2">
        <v>-117728796.45000002</v>
      </c>
      <c r="K439" s="2">
        <v>-21484366</v>
      </c>
      <c r="L439" s="2">
        <v>-4573911</v>
      </c>
      <c r="M439" s="2">
        <v>-5860293.6400000006</v>
      </c>
      <c r="N439" s="2">
        <v>-149647367.09000003</v>
      </c>
      <c r="P439" t="s">
        <v>81</v>
      </c>
      <c r="Q439" s="2">
        <v>-123066976.21000001</v>
      </c>
      <c r="R439" s="2">
        <v>-17712617</v>
      </c>
      <c r="S439" s="2">
        <v>-4715053.040000001</v>
      </c>
      <c r="T439" s="2">
        <v>-3919207.74</v>
      </c>
      <c r="U439" s="2">
        <v>-149413853.99000001</v>
      </c>
      <c r="W439" t="s">
        <v>81</v>
      </c>
      <c r="X439" s="2">
        <v>-240795772.66000003</v>
      </c>
      <c r="Y439" s="2">
        <v>-39196983</v>
      </c>
      <c r="Z439" s="2">
        <v>-9288964.040000001</v>
      </c>
      <c r="AA439" s="2">
        <v>-9779501.3800000008</v>
      </c>
      <c r="AB439" s="2">
        <v>-299061221.08000004</v>
      </c>
      <c r="AD439" t="s">
        <v>81</v>
      </c>
      <c r="AE439" s="2">
        <v>-119334720.21999997</v>
      </c>
      <c r="AF439" s="2">
        <v>-17361725</v>
      </c>
      <c r="AG439" s="2">
        <v>-4746130.9599999972</v>
      </c>
      <c r="AH439" s="2">
        <v>-3798976.7299999986</v>
      </c>
      <c r="AI439" s="2">
        <v>-145241552.90999997</v>
      </c>
      <c r="AK439" t="s">
        <v>81</v>
      </c>
      <c r="AL439" s="2">
        <v>-132838014.69999999</v>
      </c>
      <c r="AM439" s="2">
        <v>-18111743</v>
      </c>
      <c r="AN439" s="2">
        <v>-4938522.3300000038</v>
      </c>
      <c r="AO439" s="2">
        <v>-3059998.2500000019</v>
      </c>
      <c r="AP439" s="2">
        <v>-158948278.28</v>
      </c>
    </row>
    <row r="440" spans="2:42" x14ac:dyDescent="0.35">
      <c r="B440" t="s">
        <v>39</v>
      </c>
      <c r="C440" s="2">
        <v>-139488505.50999993</v>
      </c>
      <c r="D440" s="2">
        <v>-29663754</v>
      </c>
      <c r="E440" s="2">
        <v>-5336815.6009999998</v>
      </c>
      <c r="F440" s="2">
        <v>-8290281.0799999991</v>
      </c>
      <c r="G440" s="2">
        <v>-182779356.19099995</v>
      </c>
      <c r="I440" t="s">
        <v>39</v>
      </c>
      <c r="J440" s="2">
        <v>-33225384.369999997</v>
      </c>
      <c r="K440" s="2">
        <v>-5879630</v>
      </c>
      <c r="L440" s="2">
        <v>-1633339.57</v>
      </c>
      <c r="M440" s="2">
        <v>-2319134.09</v>
      </c>
      <c r="N440" s="2">
        <v>-43057488.030000001</v>
      </c>
      <c r="P440" t="s">
        <v>39</v>
      </c>
      <c r="Q440" s="2">
        <v>-29545302.50000003</v>
      </c>
      <c r="R440" s="2">
        <v>-5845838</v>
      </c>
      <c r="S440" s="2">
        <v>-1387259.2510000004</v>
      </c>
      <c r="T440" s="2">
        <v>-2057045.7600000007</v>
      </c>
      <c r="U440" s="2">
        <v>-38835445.51100003</v>
      </c>
      <c r="W440" t="s">
        <v>39</v>
      </c>
      <c r="X440" s="2">
        <v>-62770686.870000027</v>
      </c>
      <c r="Y440" s="2">
        <v>-11725468</v>
      </c>
      <c r="Z440" s="2">
        <v>-3020598.8210000005</v>
      </c>
      <c r="AA440" s="2">
        <v>-4376179.8500000006</v>
      </c>
      <c r="AB440" s="2">
        <v>-81892933.541000023</v>
      </c>
      <c r="AD440" t="s">
        <v>39</v>
      </c>
      <c r="AE440" s="2">
        <v>-30944909.229999952</v>
      </c>
      <c r="AF440" s="2">
        <v>-7709057</v>
      </c>
      <c r="AG440" s="2">
        <v>-1189319.17</v>
      </c>
      <c r="AH440" s="2">
        <v>-2157616.83</v>
      </c>
      <c r="AI440" s="2">
        <v>-42000902.229999952</v>
      </c>
      <c r="AK440" t="s">
        <v>39</v>
      </c>
      <c r="AL440" s="2">
        <v>-45772909.409999944</v>
      </c>
      <c r="AM440" s="2">
        <v>-10229229</v>
      </c>
      <c r="AN440" s="2">
        <v>-1126897.6099999994</v>
      </c>
      <c r="AO440" s="2">
        <v>-1756484.3999999985</v>
      </c>
      <c r="AP440" s="2">
        <v>-58885520.419999942</v>
      </c>
    </row>
    <row r="441" spans="2:42" x14ac:dyDescent="0.35">
      <c r="B441" t="s">
        <v>40</v>
      </c>
      <c r="C441" s="2">
        <v>-48302102.320000008</v>
      </c>
      <c r="D441" s="2">
        <v>-14372730</v>
      </c>
      <c r="E441" s="2">
        <v>-1265516.69</v>
      </c>
      <c r="F441" s="2">
        <v>-5664344.3399999999</v>
      </c>
      <c r="G441" s="2">
        <v>-69604693.350000009</v>
      </c>
      <c r="I441" t="s">
        <v>40</v>
      </c>
      <c r="J441" s="2">
        <v>-17857764.079999998</v>
      </c>
      <c r="K441" s="2">
        <v>-1520737</v>
      </c>
      <c r="L441" s="2">
        <v>-974171</v>
      </c>
      <c r="M441" s="2">
        <v>-1785612.22</v>
      </c>
      <c r="N441" s="2">
        <v>-22138284.299999997</v>
      </c>
      <c r="P441" t="s">
        <v>40</v>
      </c>
      <c r="Q441" s="2">
        <v>-7451570.2100000046</v>
      </c>
      <c r="R441" s="2">
        <v>-5677109</v>
      </c>
      <c r="S441" s="2">
        <v>-40000</v>
      </c>
      <c r="T441" s="2">
        <v>-1484121.59</v>
      </c>
      <c r="U441" s="2">
        <v>-14652800.800000004</v>
      </c>
      <c r="W441" t="s">
        <v>40</v>
      </c>
      <c r="X441" s="2">
        <v>-25309334.290000003</v>
      </c>
      <c r="Y441" s="2">
        <v>-7197846</v>
      </c>
      <c r="Z441" s="2">
        <v>-1014171</v>
      </c>
      <c r="AA441" s="2">
        <v>-3269733.81</v>
      </c>
      <c r="AB441" s="2">
        <v>-36791085.100000001</v>
      </c>
      <c r="AD441" t="s">
        <v>40</v>
      </c>
      <c r="AE441" s="2">
        <v>-8334247.5400000028</v>
      </c>
      <c r="AF441" s="2">
        <v>-2799460</v>
      </c>
      <c r="AG441" s="2">
        <v>-27075</v>
      </c>
      <c r="AH441" s="2">
        <v>-1218985.9099999997</v>
      </c>
      <c r="AI441" s="2">
        <v>-12379768.450000003</v>
      </c>
      <c r="AK441" t="s">
        <v>40</v>
      </c>
      <c r="AL441" s="2">
        <v>-14658520.489999998</v>
      </c>
      <c r="AM441" s="2">
        <v>-4375424</v>
      </c>
      <c r="AN441" s="2">
        <v>-224270.68999999994</v>
      </c>
      <c r="AO441" s="2">
        <v>-1175624.6199999996</v>
      </c>
      <c r="AP441" s="2">
        <v>-20433839.800000001</v>
      </c>
    </row>
    <row r="442" spans="2:42" x14ac:dyDescent="0.35">
      <c r="B442" t="s">
        <v>41</v>
      </c>
      <c r="C442" s="2">
        <v>-15000000</v>
      </c>
      <c r="D442" s="2">
        <v>-300000</v>
      </c>
      <c r="E442" s="2">
        <v>0</v>
      </c>
      <c r="F442" s="2">
        <v>0</v>
      </c>
      <c r="G442" s="2">
        <v>-15300000</v>
      </c>
      <c r="I442" t="s">
        <v>41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P442" t="s">
        <v>41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W442" t="s">
        <v>41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D442" t="s">
        <v>41</v>
      </c>
      <c r="AE442" s="2">
        <v>0</v>
      </c>
      <c r="AF442" s="2">
        <v>-300000</v>
      </c>
      <c r="AG442" s="2">
        <v>0</v>
      </c>
      <c r="AH442" s="2">
        <v>0</v>
      </c>
      <c r="AI442" s="2">
        <v>-300000</v>
      </c>
      <c r="AK442" t="s">
        <v>41</v>
      </c>
      <c r="AL442" s="2">
        <v>-15000000</v>
      </c>
      <c r="AM442" s="2">
        <v>0</v>
      </c>
      <c r="AN442" s="2">
        <v>0</v>
      </c>
      <c r="AO442" s="2">
        <v>0</v>
      </c>
      <c r="AP442" s="2">
        <v>-15000000</v>
      </c>
    </row>
    <row r="443" spans="2:42" x14ac:dyDescent="0.35">
      <c r="B443" t="s">
        <v>42</v>
      </c>
      <c r="C443" s="2">
        <v>-36844509.590000004</v>
      </c>
      <c r="D443" s="2">
        <v>-14849449.200000001</v>
      </c>
      <c r="E443" s="2">
        <v>-2624865.64</v>
      </c>
      <c r="F443" s="2">
        <v>-25999.01</v>
      </c>
      <c r="G443" s="2">
        <v>-54344823.440000005</v>
      </c>
      <c r="I443" t="s">
        <v>42</v>
      </c>
      <c r="J443" s="2">
        <v>-10659498.050000001</v>
      </c>
      <c r="K443" s="2">
        <v>-377913</v>
      </c>
      <c r="L443" s="2">
        <v>0</v>
      </c>
      <c r="M443" s="2">
        <v>0</v>
      </c>
      <c r="N443" s="2">
        <v>-11037411.050000001</v>
      </c>
      <c r="P443" t="s">
        <v>42</v>
      </c>
      <c r="Q443" s="2">
        <v>-7157602.3800000027</v>
      </c>
      <c r="R443" s="2">
        <v>-6113502.1600000001</v>
      </c>
      <c r="S443" s="2">
        <v>-1130502.3999999999</v>
      </c>
      <c r="T443" s="2">
        <v>0</v>
      </c>
      <c r="U443" s="2">
        <v>-14401606.940000003</v>
      </c>
      <c r="W443" t="s">
        <v>42</v>
      </c>
      <c r="X443" s="2">
        <v>-17817100.430000003</v>
      </c>
      <c r="Y443" s="2">
        <v>-6491415.1600000001</v>
      </c>
      <c r="Z443" s="2">
        <v>-1130502.3999999999</v>
      </c>
      <c r="AA443" s="2">
        <v>0</v>
      </c>
      <c r="AB443" s="2">
        <v>-25439017.990000002</v>
      </c>
      <c r="AD443" t="s">
        <v>42</v>
      </c>
      <c r="AE443" s="2">
        <v>-9958982.0399999917</v>
      </c>
      <c r="AF443" s="2">
        <v>-4119783.1199999992</v>
      </c>
      <c r="AG443" s="2">
        <v>-734622.98</v>
      </c>
      <c r="AH443" s="2">
        <v>-2681</v>
      </c>
      <c r="AI443" s="2">
        <v>-14816069.139999991</v>
      </c>
      <c r="AK443" t="s">
        <v>42</v>
      </c>
      <c r="AL443" s="2">
        <v>-9068427.1200000085</v>
      </c>
      <c r="AM443" s="2">
        <v>-4238250.9200000018</v>
      </c>
      <c r="AN443" s="2">
        <v>-759740.26000000024</v>
      </c>
      <c r="AO443" s="2">
        <v>-23318.01</v>
      </c>
      <c r="AP443" s="2">
        <v>-14089736.31000001</v>
      </c>
    </row>
    <row r="444" spans="2:42" x14ac:dyDescent="0.35">
      <c r="B444" t="s">
        <v>4</v>
      </c>
      <c r="C444" s="2">
        <v>0</v>
      </c>
      <c r="D444" s="2">
        <v>2</v>
      </c>
      <c r="E444" s="2">
        <v>0</v>
      </c>
      <c r="F444" s="2">
        <v>0</v>
      </c>
      <c r="G444" s="2">
        <v>2</v>
      </c>
      <c r="I444" t="s">
        <v>4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P444" t="s">
        <v>4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W444" t="s">
        <v>4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D444" t="s">
        <v>4</v>
      </c>
      <c r="AE444" s="2">
        <v>0</v>
      </c>
      <c r="AF444" s="2">
        <v>-1</v>
      </c>
      <c r="AG444" s="2">
        <v>0</v>
      </c>
      <c r="AH444" s="2">
        <v>0</v>
      </c>
      <c r="AI444" s="2">
        <v>-1</v>
      </c>
      <c r="AK444" t="s">
        <v>4</v>
      </c>
      <c r="AL444" s="2">
        <v>0</v>
      </c>
      <c r="AM444" s="2">
        <v>3</v>
      </c>
      <c r="AN444" s="2">
        <v>0</v>
      </c>
      <c r="AO444" s="2">
        <v>0</v>
      </c>
      <c r="AP444" s="2">
        <v>3</v>
      </c>
    </row>
    <row r="445" spans="2:42" x14ac:dyDescent="0.35">
      <c r="B445" t="s">
        <v>5</v>
      </c>
      <c r="C445" s="2">
        <v>-1814000</v>
      </c>
      <c r="D445" s="2">
        <v>0</v>
      </c>
      <c r="E445" s="2">
        <v>0</v>
      </c>
      <c r="F445" s="2">
        <v>0</v>
      </c>
      <c r="G445" s="2">
        <v>-1814000</v>
      </c>
      <c r="I445" t="s">
        <v>5</v>
      </c>
      <c r="J445" s="2">
        <v>-370000</v>
      </c>
      <c r="K445" s="2">
        <v>0</v>
      </c>
      <c r="L445" s="2">
        <v>0</v>
      </c>
      <c r="M445" s="2">
        <v>0</v>
      </c>
      <c r="N445" s="2">
        <v>-370000</v>
      </c>
      <c r="P445" t="s">
        <v>5</v>
      </c>
      <c r="Q445" s="2">
        <v>-696000</v>
      </c>
      <c r="R445" s="2">
        <v>0</v>
      </c>
      <c r="S445" s="2">
        <v>0</v>
      </c>
      <c r="T445" s="2">
        <v>0</v>
      </c>
      <c r="U445" s="2">
        <v>-696000</v>
      </c>
      <c r="W445" t="s">
        <v>5</v>
      </c>
      <c r="X445" s="2">
        <v>-1066000</v>
      </c>
      <c r="Y445" s="2">
        <v>0</v>
      </c>
      <c r="Z445" s="2">
        <v>0</v>
      </c>
      <c r="AA445" s="2">
        <v>0</v>
      </c>
      <c r="AB445" s="2">
        <v>-1066000</v>
      </c>
      <c r="AD445" t="s">
        <v>5</v>
      </c>
      <c r="AE445" s="2">
        <v>-377000</v>
      </c>
      <c r="AF445" s="2">
        <v>0</v>
      </c>
      <c r="AG445" s="2">
        <v>0</v>
      </c>
      <c r="AH445" s="2">
        <v>0</v>
      </c>
      <c r="AI445" s="2">
        <v>-377000</v>
      </c>
      <c r="AK445" t="s">
        <v>5</v>
      </c>
      <c r="AL445" s="2">
        <v>-371000</v>
      </c>
      <c r="AM445" s="2">
        <v>0</v>
      </c>
      <c r="AN445" s="2">
        <v>0</v>
      </c>
      <c r="AO445" s="2">
        <v>0</v>
      </c>
      <c r="AP445" s="2">
        <v>-371000</v>
      </c>
    </row>
    <row r="446" spans="2:42" x14ac:dyDescent="0.35">
      <c r="B446" t="s">
        <v>189</v>
      </c>
      <c r="C446" s="2">
        <v>-207343305.78999993</v>
      </c>
      <c r="D446" s="2">
        <v>-5784590.2069466999</v>
      </c>
      <c r="E446" s="2">
        <v>-2030741.6350000002</v>
      </c>
      <c r="F446" s="2">
        <v>35368.51</v>
      </c>
      <c r="G446" s="2">
        <v>-215123269.12194663</v>
      </c>
      <c r="I446" t="s">
        <v>189</v>
      </c>
      <c r="J446" s="2">
        <v>-76769622.410000011</v>
      </c>
      <c r="K446" s="2">
        <v>-2993690.2103815</v>
      </c>
      <c r="L446" s="2">
        <v>120100.342</v>
      </c>
      <c r="M446" s="2">
        <v>-7550.95</v>
      </c>
      <c r="N446" s="2">
        <v>-79650763.228381515</v>
      </c>
      <c r="P446" t="s">
        <v>189</v>
      </c>
      <c r="Q446" s="2">
        <v>-47019690.219999969</v>
      </c>
      <c r="R446" s="2">
        <v>-2293841.0910221995</v>
      </c>
      <c r="S446" s="2">
        <v>1917.6430000000109</v>
      </c>
      <c r="T446" s="2">
        <v>-16614.16</v>
      </c>
      <c r="U446" s="2">
        <v>-49328227.828022167</v>
      </c>
      <c r="W446" t="s">
        <v>189</v>
      </c>
      <c r="X446" s="2">
        <v>-123789312.62999998</v>
      </c>
      <c r="Y446" s="2">
        <v>-5287531.3014036994</v>
      </c>
      <c r="Z446" s="2">
        <v>122017.98500000002</v>
      </c>
      <c r="AA446" s="2">
        <v>-24165.11</v>
      </c>
      <c r="AB446" s="2">
        <v>-128978991.05640368</v>
      </c>
      <c r="AD446" t="s">
        <v>189</v>
      </c>
      <c r="AE446" s="2">
        <v>-54364720.930000082</v>
      </c>
      <c r="AF446" s="2">
        <v>-6434503.9235757012</v>
      </c>
      <c r="AG446" s="2">
        <v>507831.07999999996</v>
      </c>
      <c r="AH446" s="2">
        <v>8730</v>
      </c>
      <c r="AI446" s="2">
        <v>-60282663.773575783</v>
      </c>
      <c r="AK446" t="s">
        <v>189</v>
      </c>
      <c r="AL446" s="2">
        <v>-29189272.229999855</v>
      </c>
      <c r="AM446" s="2">
        <v>5937445.0180327008</v>
      </c>
      <c r="AN446" s="2">
        <v>-2660590.7000000002</v>
      </c>
      <c r="AO446" s="2">
        <v>50803.62</v>
      </c>
      <c r="AP446" s="2">
        <v>-25861614.291967154</v>
      </c>
    </row>
    <row r="447" spans="2:42" x14ac:dyDescent="0.35">
      <c r="B447" s="19" t="s">
        <v>11</v>
      </c>
      <c r="C447" s="20">
        <v>-850499907.79999995</v>
      </c>
      <c r="D447" s="20">
        <v>-151749033.40694669</v>
      </c>
      <c r="E447" s="20">
        <v>-32093214.187000006</v>
      </c>
      <c r="F447" s="20">
        <v>-32049745.259999998</v>
      </c>
      <c r="G447" s="20">
        <v>-1066391900.6539466</v>
      </c>
      <c r="I447" s="19" t="s">
        <v>11</v>
      </c>
      <c r="J447" s="20">
        <v>-280391630.88000005</v>
      </c>
      <c r="K447" s="20">
        <v>-35607094.2103815</v>
      </c>
      <c r="L447" s="20">
        <v>-7547244.0480000004</v>
      </c>
      <c r="M447" s="20">
        <v>-10161310.140000001</v>
      </c>
      <c r="N447" s="20">
        <v>-333707279.27838159</v>
      </c>
      <c r="P447" s="19" t="s">
        <v>11</v>
      </c>
      <c r="Q447" s="20">
        <v>-240712979.25</v>
      </c>
      <c r="R447" s="20">
        <v>-40078816.251022197</v>
      </c>
      <c r="S447" s="20">
        <v>-7693800.0480000013</v>
      </c>
      <c r="T447" s="20">
        <v>-7687219.9600000009</v>
      </c>
      <c r="U447" s="20">
        <v>-296172815.50902224</v>
      </c>
      <c r="W447" s="19" t="s">
        <v>11</v>
      </c>
      <c r="X447" s="20">
        <v>-521104610.13000005</v>
      </c>
      <c r="Y447" s="20">
        <v>-75685910.461403698</v>
      </c>
      <c r="Z447" s="20">
        <v>-15241044.096000003</v>
      </c>
      <c r="AA447" s="20">
        <v>-17848530.099999998</v>
      </c>
      <c r="AB447" s="20">
        <v>-629880094.7874037</v>
      </c>
      <c r="AD447" s="19" t="s">
        <v>11</v>
      </c>
      <c r="AE447" s="20">
        <v>-250433364.45999998</v>
      </c>
      <c r="AF447" s="20">
        <v>-41793281.043575697</v>
      </c>
      <c r="AG447" s="20">
        <v>-6657921.7009999976</v>
      </c>
      <c r="AH447" s="20">
        <v>-7633940.2199999988</v>
      </c>
      <c r="AI447" s="20">
        <v>-306518507.42457569</v>
      </c>
      <c r="AK447" s="19" t="s">
        <v>11</v>
      </c>
      <c r="AL447" s="20">
        <v>-78961933.209999785</v>
      </c>
      <c r="AM447" s="20">
        <v>-34269841.901967302</v>
      </c>
      <c r="AN447" s="20">
        <v>-10194248.390000004</v>
      </c>
      <c r="AO447" s="20">
        <v>-6567274.9400000004</v>
      </c>
      <c r="AP447" s="20">
        <v>-129993298.4419671</v>
      </c>
    </row>
    <row r="448" spans="2:42" x14ac:dyDescent="0.35">
      <c r="C448" s="2"/>
      <c r="D448" s="2"/>
      <c r="E448" s="2"/>
      <c r="F448" s="2"/>
      <c r="G448" s="2"/>
      <c r="J448" s="2"/>
      <c r="K448" s="2"/>
      <c r="L448" s="2"/>
      <c r="M448" s="2"/>
      <c r="N448" s="2"/>
      <c r="Q448" s="2"/>
      <c r="R448" s="2"/>
      <c r="S448" s="2"/>
      <c r="T448" s="2"/>
      <c r="U448" s="2"/>
      <c r="X448" s="2"/>
      <c r="Y448" s="2"/>
      <c r="Z448" s="2"/>
      <c r="AA448" s="2"/>
      <c r="AB448" s="2"/>
      <c r="AE448" s="2"/>
      <c r="AF448" s="2"/>
      <c r="AG448" s="2"/>
      <c r="AH448" s="2"/>
      <c r="AI448" s="2"/>
      <c r="AL448" s="2"/>
      <c r="AM448" s="2"/>
      <c r="AN448" s="2"/>
      <c r="AO448" s="2"/>
      <c r="AP448" s="2"/>
    </row>
    <row r="449" spans="2:42" x14ac:dyDescent="0.35">
      <c r="C449" s="2"/>
      <c r="D449" s="2"/>
      <c r="E449" s="2"/>
      <c r="F449" s="2"/>
      <c r="G449" s="2"/>
      <c r="J449" s="2"/>
      <c r="K449" s="2"/>
      <c r="L449" s="2"/>
      <c r="M449" s="2"/>
      <c r="N449" s="2"/>
      <c r="Q449" s="2"/>
      <c r="R449" s="2"/>
      <c r="S449" s="2"/>
      <c r="T449" s="2"/>
      <c r="U449" s="2"/>
      <c r="X449" s="2"/>
      <c r="Y449" s="2"/>
      <c r="Z449" s="2"/>
      <c r="AA449" s="2"/>
      <c r="AB449" s="2"/>
      <c r="AE449" s="2"/>
      <c r="AF449" s="2"/>
      <c r="AG449" s="2"/>
      <c r="AH449" s="2"/>
      <c r="AI449" s="2"/>
      <c r="AL449" s="2"/>
      <c r="AM449" s="2"/>
      <c r="AN449" s="2"/>
      <c r="AO449" s="2"/>
      <c r="AP449" s="2"/>
    </row>
    <row r="450" spans="2:42" x14ac:dyDescent="0.35">
      <c r="B450" s="11" t="s">
        <v>43</v>
      </c>
      <c r="C450" s="4">
        <v>879527882.10885477</v>
      </c>
      <c r="D450" s="4">
        <v>134993274.59305331</v>
      </c>
      <c r="E450" s="4">
        <v>30865318.836000003</v>
      </c>
      <c r="F450" s="4">
        <v>-27944480.176058739</v>
      </c>
      <c r="G450" s="4">
        <v>1017441995.3618493</v>
      </c>
      <c r="I450" s="11" t="s">
        <v>43</v>
      </c>
      <c r="J450" s="4">
        <v>184183576.5403161</v>
      </c>
      <c r="K450" s="4">
        <v>38727198.7896185</v>
      </c>
      <c r="L450" s="4">
        <v>320244.78300000168</v>
      </c>
      <c r="M450" s="4">
        <v>-8871985.6552192848</v>
      </c>
      <c r="N450" s="4">
        <v>214359034.4577153</v>
      </c>
      <c r="P450" s="11" t="s">
        <v>43</v>
      </c>
      <c r="Q450" s="4">
        <v>228278797.41940558</v>
      </c>
      <c r="R450" s="4">
        <v>29042999.748977803</v>
      </c>
      <c r="S450" s="4">
        <v>-3273766.8060000129</v>
      </c>
      <c r="T450" s="4">
        <v>-6543797.0840586852</v>
      </c>
      <c r="U450" s="4">
        <v>247504233.27832469</v>
      </c>
      <c r="W450" s="11" t="s">
        <v>43</v>
      </c>
      <c r="X450" s="4">
        <v>412462373.95972162</v>
      </c>
      <c r="Y450" s="4">
        <v>67770198.538596302</v>
      </c>
      <c r="Z450" s="4">
        <v>-2953522.0230000131</v>
      </c>
      <c r="AA450" s="4">
        <v>-15415782.739277966</v>
      </c>
      <c r="AB450" s="4">
        <v>461863267.73604</v>
      </c>
      <c r="AD450" s="11" t="s">
        <v>43</v>
      </c>
      <c r="AE450" s="4">
        <v>174994354.45914769</v>
      </c>
      <c r="AF450" s="4">
        <v>30409551.956424303</v>
      </c>
      <c r="AG450" s="4">
        <v>4614781.7390000187</v>
      </c>
      <c r="AH450" s="4">
        <v>-7889447.2058912441</v>
      </c>
      <c r="AI450" s="4">
        <v>202129240.94868076</v>
      </c>
      <c r="AK450" s="11" t="s">
        <v>43</v>
      </c>
      <c r="AL450" s="4">
        <v>292071153.68998587</v>
      </c>
      <c r="AM450" s="4">
        <v>36813524.098032698</v>
      </c>
      <c r="AN450" s="4">
        <v>29204059.120000001</v>
      </c>
      <c r="AO450" s="4">
        <v>-4639250.230889529</v>
      </c>
      <c r="AP450" s="4">
        <v>353449486.67712903</v>
      </c>
    </row>
    <row r="451" spans="2:42" x14ac:dyDescent="0.35">
      <c r="B451" t="s">
        <v>6</v>
      </c>
      <c r="C451" s="2">
        <v>-241714661.55000004</v>
      </c>
      <c r="D451" s="2">
        <v>-37109046</v>
      </c>
      <c r="E451" s="2">
        <v>-7223761.2700000005</v>
      </c>
      <c r="F451" s="2">
        <v>-3326200.0500000003</v>
      </c>
      <c r="G451" s="2">
        <v>-289373668.87000006</v>
      </c>
      <c r="I451" t="s">
        <v>6</v>
      </c>
      <c r="J451" s="2">
        <v>-60838738.399999991</v>
      </c>
      <c r="K451" s="2">
        <v>-8294551</v>
      </c>
      <c r="L451" s="2">
        <v>-3536.5399999999991</v>
      </c>
      <c r="M451" s="2">
        <v>-879036.09</v>
      </c>
      <c r="N451" s="2">
        <v>-70015862.030000001</v>
      </c>
      <c r="P451" t="s">
        <v>6</v>
      </c>
      <c r="Q451" s="2">
        <v>-60342029.160000026</v>
      </c>
      <c r="R451" s="2">
        <v>-8392612</v>
      </c>
      <c r="S451" s="2">
        <v>-11115.100000000002</v>
      </c>
      <c r="T451" s="2">
        <v>-793047.21000000008</v>
      </c>
      <c r="U451" s="2">
        <v>-69538803.470000014</v>
      </c>
      <c r="W451" t="s">
        <v>6</v>
      </c>
      <c r="X451" s="2">
        <v>-121180767.56000002</v>
      </c>
      <c r="Y451" s="2">
        <v>-16687163</v>
      </c>
      <c r="Z451" s="2">
        <v>-14651.640000000001</v>
      </c>
      <c r="AA451" s="2">
        <v>-1672083.3</v>
      </c>
      <c r="AB451" s="2">
        <v>-139554665.5</v>
      </c>
      <c r="AD451" t="s">
        <v>6</v>
      </c>
      <c r="AE451" s="2">
        <v>-50455607.020000026</v>
      </c>
      <c r="AF451" s="2">
        <v>-9730724</v>
      </c>
      <c r="AG451" s="2">
        <v>-114616.48000000003</v>
      </c>
      <c r="AH451" s="2">
        <v>-828192.22</v>
      </c>
      <c r="AI451" s="2">
        <v>-61129139.720000021</v>
      </c>
      <c r="AK451" t="s">
        <v>6</v>
      </c>
      <c r="AL451" s="2">
        <v>-70078286.970000014</v>
      </c>
      <c r="AM451" s="2">
        <v>-10691159</v>
      </c>
      <c r="AN451" s="2">
        <v>-7094493.1500000004</v>
      </c>
      <c r="AO451" s="2">
        <v>-825924.53</v>
      </c>
      <c r="AP451" s="2">
        <v>-88689863.650000021</v>
      </c>
    </row>
    <row r="452" spans="2:42" x14ac:dyDescent="0.35">
      <c r="B452" s="11" t="s">
        <v>7</v>
      </c>
      <c r="C452" s="4">
        <v>637813220.5588547</v>
      </c>
      <c r="D452" s="4">
        <v>97884228.593053311</v>
      </c>
      <c r="E452" s="4">
        <v>23641557.566000003</v>
      </c>
      <c r="F452" s="4">
        <v>-31270680.22605874</v>
      </c>
      <c r="G452" s="4">
        <v>728068326.4918493</v>
      </c>
      <c r="I452" s="11" t="s">
        <v>7</v>
      </c>
      <c r="J452" s="4">
        <v>123344838.14031611</v>
      </c>
      <c r="K452" s="4">
        <v>30432647.7896185</v>
      </c>
      <c r="L452" s="4">
        <v>316708.2430000017</v>
      </c>
      <c r="M452" s="4">
        <v>-9751021.7452192847</v>
      </c>
      <c r="N452" s="4">
        <v>144343172.42771533</v>
      </c>
      <c r="P452" s="11" t="s">
        <v>7</v>
      </c>
      <c r="Q452" s="4">
        <v>167936768.25940555</v>
      </c>
      <c r="R452" s="4">
        <v>20650387.748977803</v>
      </c>
      <c r="S452" s="4">
        <v>-3284881.906000013</v>
      </c>
      <c r="T452" s="4">
        <v>-7336844.2940586852</v>
      </c>
      <c r="U452" s="4">
        <v>177965429.80832466</v>
      </c>
      <c r="W452" s="11" t="s">
        <v>7</v>
      </c>
      <c r="X452" s="4">
        <v>291281606.39972162</v>
      </c>
      <c r="Y452" s="4">
        <v>51083035.538596302</v>
      </c>
      <c r="Z452" s="4">
        <v>-2968173.6630000132</v>
      </c>
      <c r="AA452" s="4">
        <v>-17087866.039277967</v>
      </c>
      <c r="AB452" s="4">
        <v>322308602.23603994</v>
      </c>
      <c r="AD452" s="11" t="s">
        <v>7</v>
      </c>
      <c r="AE452" s="4">
        <v>124538747.43914767</v>
      </c>
      <c r="AF452" s="4">
        <v>20678827.956424303</v>
      </c>
      <c r="AG452" s="4">
        <v>4500165.2590000182</v>
      </c>
      <c r="AH452" s="4">
        <v>-8717639.4258912448</v>
      </c>
      <c r="AI452" s="4">
        <v>141000101.22868076</v>
      </c>
      <c r="AK452" s="11" t="s">
        <v>7</v>
      </c>
      <c r="AL452" s="4">
        <v>221992866.71998584</v>
      </c>
      <c r="AM452" s="4">
        <v>26122365.098032698</v>
      </c>
      <c r="AN452" s="4">
        <v>22109565.969999999</v>
      </c>
      <c r="AO452" s="4">
        <v>-5465174.7608895293</v>
      </c>
      <c r="AP452" s="4">
        <v>264759623.02712905</v>
      </c>
    </row>
    <row r="453" spans="2:42" x14ac:dyDescent="0.35">
      <c r="B453" t="s">
        <v>8</v>
      </c>
      <c r="C453" s="2">
        <v>-12893216.692769637</v>
      </c>
      <c r="D453" s="2">
        <v>-17969454.787</v>
      </c>
      <c r="E453" s="2">
        <v>-4994015.1372000007</v>
      </c>
      <c r="F453" s="2">
        <v>-3559.0395039996079</v>
      </c>
      <c r="G453" s="2">
        <v>-35860245.656473637</v>
      </c>
      <c r="I453" t="s">
        <v>8</v>
      </c>
      <c r="J453" s="2">
        <v>-2391136.8732643016</v>
      </c>
      <c r="K453" s="2">
        <v>-6063208.1864</v>
      </c>
      <c r="L453" s="2">
        <v>23779.001400000016</v>
      </c>
      <c r="M453" s="2">
        <v>-908.12419199990052</v>
      </c>
      <c r="N453" s="2">
        <v>-8431474.1824563015</v>
      </c>
      <c r="P453" t="s">
        <v>8</v>
      </c>
      <c r="Q453" s="2">
        <v>-2220638.2803867357</v>
      </c>
      <c r="R453" s="2">
        <v>-4435155.0647999998</v>
      </c>
      <c r="S453" s="2">
        <v>569855.73120000202</v>
      </c>
      <c r="T453" s="2">
        <v>-838.07167999990668</v>
      </c>
      <c r="U453" s="2">
        <v>-6086775.6856667334</v>
      </c>
      <c r="W453" t="s">
        <v>8</v>
      </c>
      <c r="X453" s="2">
        <v>-4611775.1536510373</v>
      </c>
      <c r="Y453" s="2">
        <v>-10498363.2512</v>
      </c>
      <c r="Z453" s="2">
        <v>593634.73260000208</v>
      </c>
      <c r="AA453" s="2">
        <v>-1746.1958719998072</v>
      </c>
      <c r="AB453" s="2">
        <v>-14518249.868123036</v>
      </c>
      <c r="AD453" t="s">
        <v>8</v>
      </c>
      <c r="AE453" s="2">
        <v>-6150176.6241967743</v>
      </c>
      <c r="AF453" s="2">
        <v>-3616472.6043999996</v>
      </c>
      <c r="AG453" s="2">
        <v>-979298.83580000419</v>
      </c>
      <c r="AH453" s="2">
        <v>-859.08875999990664</v>
      </c>
      <c r="AI453" s="2">
        <v>-10746807.153156776</v>
      </c>
      <c r="AK453" t="s">
        <v>8</v>
      </c>
      <c r="AL453" s="2">
        <v>-2131264.9149218258</v>
      </c>
      <c r="AM453" s="2">
        <v>-3854618.931400001</v>
      </c>
      <c r="AN453" s="2">
        <v>-4608351.0339999981</v>
      </c>
      <c r="AO453" s="2">
        <v>-953.75487199989425</v>
      </c>
      <c r="AP453" s="2">
        <v>-10595188.635193825</v>
      </c>
    </row>
    <row r="454" spans="2:42" x14ac:dyDescent="0.35">
      <c r="B454" s="11" t="s">
        <v>168</v>
      </c>
      <c r="C454" s="4">
        <v>624920003.86608505</v>
      </c>
      <c r="D454" s="4">
        <v>79914773.806053311</v>
      </c>
      <c r="E454" s="4">
        <v>18647542.428800002</v>
      </c>
      <c r="F454" s="4">
        <v>-31274239.265562739</v>
      </c>
      <c r="G454" s="4">
        <v>692208080.83537555</v>
      </c>
      <c r="I454" s="11" t="s">
        <v>168</v>
      </c>
      <c r="J454" s="4">
        <v>120953701.26705182</v>
      </c>
      <c r="K454" s="4">
        <v>24369439.6032185</v>
      </c>
      <c r="L454" s="4">
        <v>340487.24440000171</v>
      </c>
      <c r="M454" s="4">
        <v>-9751929.8694112841</v>
      </c>
      <c r="N454" s="4">
        <v>135911698.24525902</v>
      </c>
      <c r="P454" s="11" t="s">
        <v>168</v>
      </c>
      <c r="Q454" s="4">
        <v>165716129.97901881</v>
      </c>
      <c r="R454" s="4">
        <v>16215232.684177803</v>
      </c>
      <c r="S454" s="4">
        <v>-2715026.1748000109</v>
      </c>
      <c r="T454" s="4">
        <v>-7337682.3657386852</v>
      </c>
      <c r="U454" s="4">
        <v>171878654.12265792</v>
      </c>
      <c r="W454" s="11" t="s">
        <v>168</v>
      </c>
      <c r="X454" s="4">
        <v>286669831.24607056</v>
      </c>
      <c r="Y454" s="4">
        <v>40584672.287396304</v>
      </c>
      <c r="Z454" s="4">
        <v>-2374538.9304000111</v>
      </c>
      <c r="AA454" s="4">
        <v>-17089612.235149968</v>
      </c>
      <c r="AB454" s="4">
        <v>307790352.36791688</v>
      </c>
      <c r="AD454" s="11" t="s">
        <v>168</v>
      </c>
      <c r="AE454" s="4">
        <v>118388570.8149509</v>
      </c>
      <c r="AF454" s="4">
        <v>17062355.352024302</v>
      </c>
      <c r="AG454" s="4">
        <v>3520866.423200014</v>
      </c>
      <c r="AH454" s="4">
        <v>-8718498.5146512445</v>
      </c>
      <c r="AI454" s="4">
        <v>130253294.07552397</v>
      </c>
      <c r="AK454" s="11" t="s">
        <v>9</v>
      </c>
      <c r="AL454" s="4">
        <v>219861601.80506402</v>
      </c>
      <c r="AM454" s="4">
        <v>22267746.166632697</v>
      </c>
      <c r="AN454" s="4">
        <v>17501214.936000001</v>
      </c>
      <c r="AO454" s="4">
        <v>-5466128.5157615291</v>
      </c>
      <c r="AP454" s="4">
        <v>254164434.3919352</v>
      </c>
    </row>
    <row r="455" spans="2:42" x14ac:dyDescent="0.35">
      <c r="C455">
        <v>0</v>
      </c>
      <c r="D455">
        <v>0</v>
      </c>
      <c r="E455">
        <v>0</v>
      </c>
      <c r="F455">
        <v>0</v>
      </c>
      <c r="G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AL455">
        <v>0</v>
      </c>
      <c r="AM455">
        <v>0</v>
      </c>
      <c r="AN455">
        <v>0</v>
      </c>
      <c r="AO455">
        <v>0</v>
      </c>
      <c r="AP455">
        <v>-5.3644180297851563E-7</v>
      </c>
    </row>
    <row r="458" spans="2:42" ht="18.5" x14ac:dyDescent="0.35">
      <c r="B458" s="267" t="s">
        <v>233</v>
      </c>
      <c r="C458" s="267"/>
      <c r="D458" s="267"/>
      <c r="E458" s="267"/>
      <c r="F458" s="267"/>
      <c r="G458" s="267"/>
      <c r="I458" s="267" t="s">
        <v>222</v>
      </c>
      <c r="J458" s="267"/>
      <c r="K458" s="267"/>
      <c r="L458" s="267"/>
      <c r="M458" s="267"/>
      <c r="N458" s="267"/>
      <c r="P458" s="267" t="s">
        <v>224</v>
      </c>
      <c r="Q458" s="267"/>
      <c r="R458" s="267"/>
      <c r="S458" s="267"/>
      <c r="T458" s="267"/>
      <c r="U458" s="267"/>
      <c r="W458" s="267" t="s">
        <v>225</v>
      </c>
      <c r="X458" s="267"/>
      <c r="Y458" s="267"/>
      <c r="Z458" s="267"/>
      <c r="AA458" s="267"/>
      <c r="AB458" s="267"/>
      <c r="AD458" s="267" t="s">
        <v>228</v>
      </c>
      <c r="AE458" s="267"/>
      <c r="AF458" s="267"/>
      <c r="AG458" s="267"/>
      <c r="AH458" s="267"/>
      <c r="AI458" s="267"/>
      <c r="AK458" s="267" t="s">
        <v>235</v>
      </c>
      <c r="AL458" s="267"/>
      <c r="AM458" s="267"/>
      <c r="AN458" s="267"/>
      <c r="AO458" s="267"/>
      <c r="AP458" s="267"/>
    </row>
    <row r="459" spans="2:42" ht="15.5" x14ac:dyDescent="0.35">
      <c r="B459" s="8"/>
      <c r="C459" s="8" t="s">
        <v>10</v>
      </c>
      <c r="D459" s="8" t="s">
        <v>69</v>
      </c>
      <c r="E459" s="8" t="s">
        <v>70</v>
      </c>
      <c r="F459" s="8" t="s">
        <v>44</v>
      </c>
      <c r="G459" s="9" t="s">
        <v>45</v>
      </c>
      <c r="I459" s="8"/>
      <c r="J459" s="8" t="s">
        <v>10</v>
      </c>
      <c r="K459" s="8" t="s">
        <v>69</v>
      </c>
      <c r="L459" s="8" t="s">
        <v>70</v>
      </c>
      <c r="M459" s="8" t="s">
        <v>44</v>
      </c>
      <c r="N459" s="9" t="s">
        <v>45</v>
      </c>
      <c r="P459" s="8"/>
      <c r="Q459" s="8" t="s">
        <v>10</v>
      </c>
      <c r="R459" s="8" t="s">
        <v>69</v>
      </c>
      <c r="S459" s="8" t="s">
        <v>70</v>
      </c>
      <c r="T459" s="8" t="s">
        <v>44</v>
      </c>
      <c r="U459" s="9" t="s">
        <v>45</v>
      </c>
      <c r="W459" s="8"/>
      <c r="X459" s="8" t="s">
        <v>10</v>
      </c>
      <c r="Y459" s="8" t="s">
        <v>69</v>
      </c>
      <c r="Z459" s="8" t="s">
        <v>70</v>
      </c>
      <c r="AA459" s="8" t="s">
        <v>44</v>
      </c>
      <c r="AB459" s="9" t="s">
        <v>45</v>
      </c>
      <c r="AD459" s="8"/>
      <c r="AE459" s="8" t="s">
        <v>10</v>
      </c>
      <c r="AF459" s="8" t="s">
        <v>69</v>
      </c>
      <c r="AG459" s="8" t="s">
        <v>70</v>
      </c>
      <c r="AH459" s="8" t="s">
        <v>44</v>
      </c>
      <c r="AI459" s="9" t="s">
        <v>45</v>
      </c>
      <c r="AK459" s="8"/>
      <c r="AL459" s="8" t="s">
        <v>10</v>
      </c>
      <c r="AM459" s="8" t="s">
        <v>69</v>
      </c>
      <c r="AN459" s="8" t="s">
        <v>70</v>
      </c>
      <c r="AO459" s="8" t="s">
        <v>44</v>
      </c>
      <c r="AP459" s="9" t="s">
        <v>45</v>
      </c>
    </row>
    <row r="460" spans="2:42" x14ac:dyDescent="0.35">
      <c r="B460" t="s">
        <v>88</v>
      </c>
      <c r="C460" s="2"/>
      <c r="D460" s="2">
        <v>0</v>
      </c>
      <c r="E460" s="2">
        <v>0</v>
      </c>
      <c r="F460" s="2">
        <v>0</v>
      </c>
      <c r="G460" s="242">
        <v>0</v>
      </c>
      <c r="I460" t="s">
        <v>88</v>
      </c>
      <c r="J460" s="2">
        <v>95904931.390000001</v>
      </c>
      <c r="K460" s="2">
        <v>0</v>
      </c>
      <c r="L460" s="2">
        <v>0</v>
      </c>
      <c r="M460" s="2">
        <v>0</v>
      </c>
      <c r="N460" s="242">
        <v>95904931.390000001</v>
      </c>
      <c r="P460" t="s">
        <v>88</v>
      </c>
      <c r="Q460" s="2"/>
      <c r="R460" s="2">
        <v>0</v>
      </c>
      <c r="S460" s="2">
        <v>0</v>
      </c>
      <c r="T460" s="2">
        <v>0</v>
      </c>
      <c r="U460" s="242">
        <v>0</v>
      </c>
      <c r="W460" t="s">
        <v>88</v>
      </c>
      <c r="X460" s="2"/>
      <c r="Y460" s="2">
        <v>0</v>
      </c>
      <c r="Z460" s="2">
        <v>0</v>
      </c>
      <c r="AA460" s="2">
        <v>0</v>
      </c>
      <c r="AB460" s="242">
        <v>0</v>
      </c>
      <c r="AD460" t="s">
        <v>88</v>
      </c>
      <c r="AE460" s="2"/>
      <c r="AF460" s="2"/>
      <c r="AG460" s="2"/>
      <c r="AH460" s="2"/>
      <c r="AI460" s="242">
        <v>0</v>
      </c>
      <c r="AK460" t="s">
        <v>88</v>
      </c>
      <c r="AL460" s="2">
        <v>0</v>
      </c>
      <c r="AM460" s="2">
        <v>0</v>
      </c>
      <c r="AN460" s="2">
        <v>0</v>
      </c>
      <c r="AO460" s="2">
        <v>0</v>
      </c>
      <c r="AP460" s="242">
        <v>0</v>
      </c>
    </row>
    <row r="461" spans="2:42" x14ac:dyDescent="0.35">
      <c r="B461" t="s">
        <v>19</v>
      </c>
      <c r="C461" s="2"/>
      <c r="D461" s="2">
        <v>0</v>
      </c>
      <c r="E461" s="2">
        <v>0</v>
      </c>
      <c r="F461" s="2">
        <v>0</v>
      </c>
      <c r="G461" s="242">
        <v>0</v>
      </c>
      <c r="I461" t="s">
        <v>19</v>
      </c>
      <c r="J461" s="2">
        <v>94648665.723919988</v>
      </c>
      <c r="K461" s="2">
        <v>0</v>
      </c>
      <c r="L461" s="2">
        <v>0</v>
      </c>
      <c r="M461" s="2">
        <v>0</v>
      </c>
      <c r="N461" s="242">
        <v>94648665.723919988</v>
      </c>
      <c r="P461" t="s">
        <v>19</v>
      </c>
      <c r="Q461" s="2"/>
      <c r="R461" s="2">
        <v>0</v>
      </c>
      <c r="S461" s="2">
        <v>0</v>
      </c>
      <c r="T461" s="2">
        <v>0</v>
      </c>
      <c r="U461" s="242">
        <v>0</v>
      </c>
      <c r="W461" t="s">
        <v>19</v>
      </c>
      <c r="X461" s="2"/>
      <c r="Y461" s="2">
        <v>0</v>
      </c>
      <c r="Z461" s="2">
        <v>0</v>
      </c>
      <c r="AA461" s="2">
        <v>0</v>
      </c>
      <c r="AB461" s="242">
        <v>0</v>
      </c>
      <c r="AD461" t="s">
        <v>19</v>
      </c>
      <c r="AE461" s="2"/>
      <c r="AF461" s="2"/>
      <c r="AG461" s="2"/>
      <c r="AH461" s="2"/>
      <c r="AI461" s="242">
        <v>0</v>
      </c>
      <c r="AK461" t="s">
        <v>19</v>
      </c>
      <c r="AL461" s="2">
        <v>0</v>
      </c>
      <c r="AM461" s="2">
        <v>0</v>
      </c>
      <c r="AN461" s="2">
        <v>0</v>
      </c>
      <c r="AO461" s="2">
        <v>0</v>
      </c>
      <c r="AP461" s="242">
        <v>0</v>
      </c>
    </row>
    <row r="462" spans="2:42" x14ac:dyDescent="0.35">
      <c r="B462" t="s">
        <v>89</v>
      </c>
      <c r="C462" s="2"/>
      <c r="D462" s="2">
        <v>0</v>
      </c>
      <c r="E462" s="2">
        <v>0</v>
      </c>
      <c r="F462" s="2">
        <v>0</v>
      </c>
      <c r="G462" s="242">
        <v>0</v>
      </c>
      <c r="I462" t="s">
        <v>89</v>
      </c>
      <c r="J462" s="2">
        <v>4275590.8099999987</v>
      </c>
      <c r="K462" s="2">
        <v>0</v>
      </c>
      <c r="L462" s="2">
        <v>0</v>
      </c>
      <c r="M462" s="2">
        <v>0</v>
      </c>
      <c r="N462" s="242">
        <v>4275590.8099999987</v>
      </c>
      <c r="P462" t="s">
        <v>89</v>
      </c>
      <c r="Q462" s="2"/>
      <c r="R462" s="2">
        <v>0</v>
      </c>
      <c r="S462" s="2">
        <v>0</v>
      </c>
      <c r="T462" s="2">
        <v>0</v>
      </c>
      <c r="U462" s="242">
        <v>0</v>
      </c>
      <c r="W462" t="s">
        <v>89</v>
      </c>
      <c r="X462" s="2"/>
      <c r="Y462" s="2">
        <v>0</v>
      </c>
      <c r="Z462" s="2">
        <v>0</v>
      </c>
      <c r="AA462" s="2">
        <v>0</v>
      </c>
      <c r="AB462" s="242">
        <v>0</v>
      </c>
      <c r="AD462" t="s">
        <v>89</v>
      </c>
      <c r="AE462" s="2"/>
      <c r="AF462" s="2"/>
      <c r="AG462" s="2"/>
      <c r="AH462" s="2"/>
      <c r="AI462" s="242">
        <v>0</v>
      </c>
      <c r="AK462" t="s">
        <v>89</v>
      </c>
      <c r="AL462" s="2">
        <v>0</v>
      </c>
      <c r="AM462" s="2">
        <v>0</v>
      </c>
      <c r="AN462" s="2">
        <v>0</v>
      </c>
      <c r="AO462" s="2">
        <v>0</v>
      </c>
      <c r="AP462" s="242">
        <v>0</v>
      </c>
    </row>
    <row r="463" spans="2:42" x14ac:dyDescent="0.35">
      <c r="B463" t="s">
        <v>90</v>
      </c>
      <c r="C463" s="2"/>
      <c r="D463" s="2">
        <v>0</v>
      </c>
      <c r="E463" s="2">
        <v>0</v>
      </c>
      <c r="F463" s="2">
        <v>0</v>
      </c>
      <c r="G463" s="242">
        <v>0</v>
      </c>
      <c r="I463" t="s">
        <v>90</v>
      </c>
      <c r="J463" s="2">
        <v>-101021879.2</v>
      </c>
      <c r="K463" s="2">
        <v>0</v>
      </c>
      <c r="L463" s="2">
        <v>0</v>
      </c>
      <c r="M463" s="2">
        <v>0</v>
      </c>
      <c r="N463" s="242">
        <v>-101021879.2</v>
      </c>
      <c r="P463" t="s">
        <v>90</v>
      </c>
      <c r="Q463" s="2"/>
      <c r="R463" s="2">
        <v>0</v>
      </c>
      <c r="S463" s="2">
        <v>0</v>
      </c>
      <c r="T463" s="2">
        <v>0</v>
      </c>
      <c r="U463" s="242">
        <v>0</v>
      </c>
      <c r="W463" t="s">
        <v>90</v>
      </c>
      <c r="X463" s="2"/>
      <c r="Y463" s="2">
        <v>0</v>
      </c>
      <c r="Z463" s="2">
        <v>0</v>
      </c>
      <c r="AA463" s="2">
        <v>0</v>
      </c>
      <c r="AB463" s="242">
        <v>0</v>
      </c>
      <c r="AD463" t="s">
        <v>90</v>
      </c>
      <c r="AE463" s="2"/>
      <c r="AF463" s="2"/>
      <c r="AG463" s="2"/>
      <c r="AH463" s="2"/>
      <c r="AI463" s="242">
        <v>0</v>
      </c>
      <c r="AK463" t="s">
        <v>90</v>
      </c>
      <c r="AL463" s="2">
        <v>0</v>
      </c>
      <c r="AM463" s="2">
        <v>0</v>
      </c>
      <c r="AN463" s="2">
        <v>0</v>
      </c>
      <c r="AO463" s="2">
        <v>0</v>
      </c>
      <c r="AP463" s="242">
        <v>0</v>
      </c>
    </row>
    <row r="464" spans="2:42" x14ac:dyDescent="0.35">
      <c r="B464" s="5" t="s">
        <v>18</v>
      </c>
      <c r="C464" s="244">
        <v>0</v>
      </c>
      <c r="D464" s="244">
        <v>0</v>
      </c>
      <c r="E464" s="244">
        <v>0</v>
      </c>
      <c r="F464" s="244">
        <v>0</v>
      </c>
      <c r="G464" s="244">
        <v>0</v>
      </c>
      <c r="I464" s="5" t="s">
        <v>18</v>
      </c>
      <c r="J464" s="244">
        <v>93807308.723919973</v>
      </c>
      <c r="K464" s="244">
        <v>0</v>
      </c>
      <c r="L464" s="244">
        <v>0</v>
      </c>
      <c r="M464" s="244">
        <v>0</v>
      </c>
      <c r="N464" s="244">
        <v>93807308.723919973</v>
      </c>
      <c r="P464" s="5" t="s">
        <v>18</v>
      </c>
      <c r="Q464" s="244"/>
      <c r="R464" s="244">
        <v>0</v>
      </c>
      <c r="S464" s="244">
        <v>0</v>
      </c>
      <c r="T464" s="244">
        <v>0</v>
      </c>
      <c r="U464" s="244">
        <v>0</v>
      </c>
      <c r="W464" s="5" t="s">
        <v>18</v>
      </c>
      <c r="X464" s="244"/>
      <c r="Y464" s="244">
        <v>0</v>
      </c>
      <c r="Z464" s="244">
        <v>0</v>
      </c>
      <c r="AA464" s="244">
        <v>0</v>
      </c>
      <c r="AB464" s="244">
        <v>0</v>
      </c>
      <c r="AD464" s="5" t="s">
        <v>18</v>
      </c>
      <c r="AE464" s="244"/>
      <c r="AF464" s="244"/>
      <c r="AG464" s="244"/>
      <c r="AH464" s="244"/>
      <c r="AI464" s="244">
        <v>0</v>
      </c>
      <c r="AK464" s="5" t="s">
        <v>18</v>
      </c>
      <c r="AL464" s="244">
        <v>0</v>
      </c>
      <c r="AM464" s="244">
        <v>0</v>
      </c>
      <c r="AN464" s="244">
        <v>0</v>
      </c>
      <c r="AO464" s="244">
        <v>0</v>
      </c>
      <c r="AP464" s="244">
        <v>0</v>
      </c>
    </row>
    <row r="465" spans="2:42" x14ac:dyDescent="0.35">
      <c r="B465" s="6"/>
      <c r="C465" s="7"/>
      <c r="D465" s="7"/>
      <c r="E465" s="7"/>
      <c r="F465" s="7"/>
      <c r="G465" s="7"/>
      <c r="I465" s="6"/>
      <c r="J465" s="7"/>
      <c r="K465" s="7"/>
      <c r="L465" s="7"/>
      <c r="M465" s="7"/>
      <c r="N465" s="7"/>
      <c r="P465" s="6"/>
      <c r="Q465" s="7"/>
      <c r="R465" s="7"/>
      <c r="S465" s="7"/>
      <c r="T465" s="7"/>
      <c r="U465" s="7"/>
      <c r="W465" s="6"/>
      <c r="X465" s="7"/>
      <c r="Y465" s="7"/>
      <c r="Z465" s="7"/>
      <c r="AA465" s="7"/>
      <c r="AB465" s="7"/>
      <c r="AD465" s="6"/>
      <c r="AE465" s="7"/>
      <c r="AF465" s="7"/>
      <c r="AG465" s="7"/>
      <c r="AH465" s="7"/>
      <c r="AI465" s="7"/>
      <c r="AK465" s="6"/>
      <c r="AL465" s="7"/>
      <c r="AM465" s="7"/>
      <c r="AN465" s="7"/>
      <c r="AO465" s="7"/>
      <c r="AP465" s="7"/>
    </row>
    <row r="466" spans="2:42" x14ac:dyDescent="0.35">
      <c r="B466" s="243"/>
      <c r="I466" s="243"/>
      <c r="P466" s="243"/>
      <c r="W466" s="243"/>
      <c r="AD466" s="243"/>
      <c r="AK466" s="243"/>
    </row>
    <row r="467" spans="2:42" x14ac:dyDescent="0.35">
      <c r="B467" t="s">
        <v>12</v>
      </c>
      <c r="C467" s="2"/>
      <c r="D467" s="2"/>
      <c r="E467" s="2"/>
      <c r="F467" s="2"/>
      <c r="G467" s="242">
        <v>0</v>
      </c>
      <c r="I467" t="s">
        <v>12</v>
      </c>
      <c r="J467" s="2">
        <v>551374930.46999979</v>
      </c>
      <c r="K467" s="2">
        <v>0</v>
      </c>
      <c r="L467" s="2">
        <v>0</v>
      </c>
      <c r="M467" s="2">
        <v>0</v>
      </c>
      <c r="N467" s="242">
        <v>551374930.46999979</v>
      </c>
      <c r="P467" t="s">
        <v>12</v>
      </c>
      <c r="Q467" s="2"/>
      <c r="R467" s="2"/>
      <c r="S467" s="2"/>
      <c r="T467" s="2"/>
      <c r="U467" s="242">
        <v>0</v>
      </c>
      <c r="W467" t="s">
        <v>12</v>
      </c>
      <c r="X467" s="2"/>
      <c r="Y467" s="2"/>
      <c r="Z467" s="2"/>
      <c r="AA467" s="2"/>
      <c r="AB467" s="242">
        <v>0</v>
      </c>
      <c r="AD467" t="s">
        <v>12</v>
      </c>
      <c r="AE467" s="2"/>
      <c r="AF467" s="2"/>
      <c r="AG467" s="2"/>
      <c r="AH467" s="2"/>
      <c r="AI467" s="242">
        <v>0</v>
      </c>
      <c r="AK467" t="s">
        <v>12</v>
      </c>
      <c r="AL467" s="2">
        <v>0</v>
      </c>
      <c r="AM467" s="2">
        <v>0</v>
      </c>
      <c r="AN467" s="2">
        <v>0</v>
      </c>
      <c r="AO467" s="2">
        <v>0</v>
      </c>
      <c r="AP467" s="242">
        <v>0</v>
      </c>
    </row>
    <row r="468" spans="2:42" x14ac:dyDescent="0.35">
      <c r="B468" t="s">
        <v>3</v>
      </c>
      <c r="C468" s="2"/>
      <c r="D468" s="2"/>
      <c r="E468" s="2"/>
      <c r="F468" s="2"/>
      <c r="G468" s="242">
        <v>0</v>
      </c>
      <c r="I468" t="s">
        <v>3</v>
      </c>
      <c r="J468" s="2">
        <v>-334025953.89999998</v>
      </c>
      <c r="K468" s="2">
        <v>0</v>
      </c>
      <c r="L468" s="2">
        <v>0</v>
      </c>
      <c r="M468" s="2">
        <v>-12782.29</v>
      </c>
      <c r="N468" s="242">
        <v>-334038736.19</v>
      </c>
      <c r="P468" t="s">
        <v>3</v>
      </c>
      <c r="Q468" s="2"/>
      <c r="R468" s="2"/>
      <c r="S468" s="2"/>
      <c r="T468" s="2"/>
      <c r="U468" s="242">
        <v>0</v>
      </c>
      <c r="W468" t="s">
        <v>3</v>
      </c>
      <c r="X468" s="2"/>
      <c r="Y468" s="2"/>
      <c r="Z468" s="2"/>
      <c r="AA468" s="2"/>
      <c r="AB468" s="242">
        <v>0</v>
      </c>
      <c r="AD468" t="s">
        <v>3</v>
      </c>
      <c r="AE468" s="2"/>
      <c r="AF468" s="2"/>
      <c r="AG468" s="2"/>
      <c r="AH468" s="2"/>
      <c r="AI468" s="242">
        <v>0</v>
      </c>
      <c r="AK468" t="s">
        <v>3</v>
      </c>
      <c r="AL468" s="2">
        <v>0</v>
      </c>
      <c r="AM468" s="2">
        <v>0</v>
      </c>
      <c r="AN468" s="2">
        <v>0</v>
      </c>
      <c r="AO468" s="2">
        <v>0</v>
      </c>
      <c r="AP468" s="242">
        <v>0</v>
      </c>
    </row>
    <row r="469" spans="2:42" x14ac:dyDescent="0.35">
      <c r="B469" t="s">
        <v>91</v>
      </c>
      <c r="C469" s="2"/>
      <c r="D469" s="2"/>
      <c r="E469" s="2"/>
      <c r="F469" s="2"/>
      <c r="G469" s="242">
        <v>0</v>
      </c>
      <c r="I469" t="s">
        <v>91</v>
      </c>
      <c r="J469" s="2">
        <v>25139838.959999993</v>
      </c>
      <c r="K469" s="2">
        <v>0</v>
      </c>
      <c r="L469" s="2">
        <v>0</v>
      </c>
      <c r="M469" s="2">
        <v>4701.6900000000005</v>
      </c>
      <c r="N469" s="242">
        <v>25144540.649999995</v>
      </c>
      <c r="P469" t="s">
        <v>91</v>
      </c>
      <c r="Q469" s="2"/>
      <c r="R469" s="2"/>
      <c r="S469" s="2"/>
      <c r="T469" s="2"/>
      <c r="U469" s="242">
        <v>0</v>
      </c>
      <c r="W469" t="s">
        <v>91</v>
      </c>
      <c r="X469" s="2"/>
      <c r="Y469" s="2"/>
      <c r="Z469" s="2"/>
      <c r="AA469" s="2"/>
      <c r="AB469" s="242">
        <v>0</v>
      </c>
      <c r="AD469" t="s">
        <v>91</v>
      </c>
      <c r="AE469" s="2"/>
      <c r="AF469" s="2"/>
      <c r="AG469" s="2"/>
      <c r="AH469" s="2"/>
      <c r="AI469" s="242">
        <v>0</v>
      </c>
      <c r="AK469" t="s">
        <v>91</v>
      </c>
      <c r="AL469" s="2">
        <v>0</v>
      </c>
      <c r="AM469" s="2">
        <v>0</v>
      </c>
      <c r="AN469" s="2">
        <v>0</v>
      </c>
      <c r="AO469" s="2">
        <v>0</v>
      </c>
      <c r="AP469" s="242">
        <v>0</v>
      </c>
    </row>
    <row r="470" spans="2:42" x14ac:dyDescent="0.35">
      <c r="B470" t="s">
        <v>13</v>
      </c>
      <c r="C470" s="2"/>
      <c r="D470" s="2"/>
      <c r="E470" s="2"/>
      <c r="F470" s="2"/>
      <c r="G470" s="242">
        <v>0</v>
      </c>
      <c r="I470" t="s">
        <v>13</v>
      </c>
      <c r="J470" s="2">
        <v>-3302528.7699999996</v>
      </c>
      <c r="K470" s="2">
        <v>0</v>
      </c>
      <c r="L470" s="2">
        <v>0</v>
      </c>
      <c r="M470" s="2">
        <v>0</v>
      </c>
      <c r="N470" s="242">
        <v>-3302528.7699999996</v>
      </c>
      <c r="P470" t="s">
        <v>13</v>
      </c>
      <c r="Q470" s="2"/>
      <c r="R470" s="2"/>
      <c r="S470" s="2"/>
      <c r="T470" s="2"/>
      <c r="U470" s="242">
        <v>0</v>
      </c>
      <c r="W470" t="s">
        <v>13</v>
      </c>
      <c r="X470" s="2"/>
      <c r="Y470" s="2"/>
      <c r="Z470" s="2"/>
      <c r="AA470" s="2"/>
      <c r="AB470" s="242">
        <v>0</v>
      </c>
      <c r="AD470" t="s">
        <v>13</v>
      </c>
      <c r="AE470" s="2"/>
      <c r="AF470" s="2"/>
      <c r="AG470" s="2"/>
      <c r="AH470" s="2"/>
      <c r="AI470" s="242">
        <v>0</v>
      </c>
      <c r="AK470" t="s">
        <v>13</v>
      </c>
      <c r="AL470" s="2">
        <v>0</v>
      </c>
      <c r="AM470" s="2">
        <v>0</v>
      </c>
      <c r="AN470" s="2">
        <v>0</v>
      </c>
      <c r="AO470" s="2">
        <v>0</v>
      </c>
      <c r="AP470" s="242">
        <v>0</v>
      </c>
    </row>
    <row r="471" spans="2:42" x14ac:dyDescent="0.35">
      <c r="B471" s="5" t="s">
        <v>14</v>
      </c>
      <c r="C471" s="244">
        <v>0</v>
      </c>
      <c r="D471" s="244">
        <v>0</v>
      </c>
      <c r="E471" s="244">
        <v>0</v>
      </c>
      <c r="F471" s="244">
        <v>0</v>
      </c>
      <c r="G471" s="244">
        <v>0</v>
      </c>
      <c r="I471" s="5" t="s">
        <v>14</v>
      </c>
      <c r="J471" s="244">
        <v>239186286.75999978</v>
      </c>
      <c r="K471" s="244">
        <v>0</v>
      </c>
      <c r="L471" s="244">
        <v>0</v>
      </c>
      <c r="M471" s="244">
        <v>-8080.6</v>
      </c>
      <c r="N471" s="244">
        <v>239178206.15999979</v>
      </c>
      <c r="P471" s="5" t="s">
        <v>14</v>
      </c>
      <c r="Q471" s="244"/>
      <c r="R471" s="244"/>
      <c r="S471" s="244"/>
      <c r="T471" s="244"/>
      <c r="U471" s="244">
        <v>0</v>
      </c>
      <c r="W471" s="5" t="s">
        <v>14</v>
      </c>
      <c r="X471" s="244"/>
      <c r="Y471" s="244"/>
      <c r="Z471" s="244"/>
      <c r="AA471" s="244"/>
      <c r="AB471" s="244">
        <v>0</v>
      </c>
      <c r="AD471" s="5" t="s">
        <v>14</v>
      </c>
      <c r="AE471" s="244"/>
      <c r="AF471" s="244"/>
      <c r="AG471" s="244"/>
      <c r="AH471" s="244"/>
      <c r="AI471" s="244">
        <v>0</v>
      </c>
      <c r="AK471" s="5" t="s">
        <v>14</v>
      </c>
      <c r="AL471" s="244">
        <v>0</v>
      </c>
      <c r="AM471" s="244">
        <v>0</v>
      </c>
      <c r="AN471" s="244">
        <v>0</v>
      </c>
      <c r="AO471" s="244">
        <v>0</v>
      </c>
      <c r="AP471" s="244">
        <v>0</v>
      </c>
    </row>
    <row r="472" spans="2:42" x14ac:dyDescent="0.35">
      <c r="B472" s="6"/>
      <c r="C472" s="7"/>
      <c r="D472" s="7"/>
      <c r="E472" s="7"/>
      <c r="F472" s="7"/>
      <c r="G472" s="7"/>
      <c r="I472" s="6"/>
      <c r="J472" s="7"/>
      <c r="K472" s="7"/>
      <c r="L472" s="7"/>
      <c r="M472" s="7"/>
      <c r="N472" s="7"/>
      <c r="P472" s="6"/>
      <c r="Q472" s="7"/>
      <c r="R472" s="7"/>
      <c r="S472" s="7"/>
      <c r="T472" s="7"/>
      <c r="U472" s="7"/>
      <c r="W472" s="6"/>
      <c r="X472" s="7"/>
      <c r="Y472" s="7"/>
      <c r="Z472" s="7"/>
      <c r="AA472" s="7"/>
      <c r="AB472" s="7"/>
      <c r="AD472" s="6"/>
      <c r="AE472" s="7"/>
      <c r="AF472" s="7"/>
      <c r="AG472" s="7"/>
      <c r="AH472" s="7"/>
      <c r="AI472" s="7"/>
      <c r="AK472" s="6"/>
      <c r="AL472" s="7"/>
      <c r="AM472" s="7"/>
      <c r="AN472" s="7"/>
      <c r="AO472" s="7"/>
      <c r="AP472" s="7"/>
    </row>
    <row r="473" spans="2:42" x14ac:dyDescent="0.35">
      <c r="B473" s="6"/>
      <c r="C473" s="7"/>
      <c r="D473" s="7"/>
      <c r="E473" s="7"/>
      <c r="F473" s="7"/>
      <c r="G473" s="7"/>
      <c r="I473" s="6"/>
      <c r="J473" s="7"/>
      <c r="K473" s="7"/>
      <c r="L473" s="7"/>
      <c r="M473" s="7"/>
      <c r="N473" s="7"/>
      <c r="P473" s="6"/>
      <c r="Q473" s="7"/>
      <c r="R473" s="7"/>
      <c r="S473" s="7"/>
      <c r="T473" s="7"/>
      <c r="U473" s="7"/>
      <c r="W473" s="6"/>
      <c r="X473" s="7"/>
      <c r="Y473" s="7"/>
      <c r="Z473" s="7"/>
      <c r="AA473" s="7"/>
      <c r="AB473" s="7"/>
      <c r="AD473" s="6"/>
      <c r="AE473" s="7"/>
      <c r="AF473" s="7"/>
      <c r="AG473" s="7"/>
      <c r="AH473" s="7"/>
      <c r="AI473" s="7"/>
      <c r="AK473" s="6"/>
      <c r="AL473" s="7"/>
      <c r="AM473" s="7"/>
      <c r="AN473" s="7"/>
      <c r="AO473" s="7"/>
      <c r="AP473" s="7"/>
    </row>
    <row r="474" spans="2:42" x14ac:dyDescent="0.35">
      <c r="B474" t="s">
        <v>15</v>
      </c>
      <c r="C474" s="2"/>
      <c r="D474" s="2"/>
      <c r="E474" s="2"/>
      <c r="F474" s="2"/>
      <c r="G474" s="242">
        <v>0</v>
      </c>
      <c r="I474" t="s">
        <v>15</v>
      </c>
      <c r="J474" s="2">
        <v>38616692.690000005</v>
      </c>
      <c r="K474" s="2">
        <v>0</v>
      </c>
      <c r="L474" s="2">
        <v>0</v>
      </c>
      <c r="M474" s="2">
        <v>3895700.91</v>
      </c>
      <c r="N474" s="242">
        <v>42512393.600000009</v>
      </c>
      <c r="P474" t="s">
        <v>15</v>
      </c>
      <c r="Q474" s="2"/>
      <c r="R474" s="2"/>
      <c r="S474" s="2"/>
      <c r="T474" s="2"/>
      <c r="U474" s="242">
        <v>0</v>
      </c>
      <c r="W474" t="s">
        <v>15</v>
      </c>
      <c r="X474" s="2"/>
      <c r="Y474" s="2"/>
      <c r="Z474" s="2"/>
      <c r="AA474" s="2"/>
      <c r="AB474" s="242">
        <v>0</v>
      </c>
      <c r="AD474" t="s">
        <v>15</v>
      </c>
      <c r="AE474" s="2"/>
      <c r="AF474" s="2"/>
      <c r="AG474" s="2"/>
      <c r="AH474" s="2"/>
      <c r="AI474" s="242">
        <v>0</v>
      </c>
      <c r="AK474" t="s">
        <v>15</v>
      </c>
      <c r="AL474" s="2">
        <v>0</v>
      </c>
      <c r="AM474" s="2">
        <v>0</v>
      </c>
      <c r="AN474" s="2">
        <v>0</v>
      </c>
      <c r="AO474" s="2">
        <v>0</v>
      </c>
      <c r="AP474" s="242">
        <v>0</v>
      </c>
    </row>
    <row r="475" spans="2:42" x14ac:dyDescent="0.35">
      <c r="B475" t="s">
        <v>16</v>
      </c>
      <c r="C475" s="2"/>
      <c r="D475" s="2"/>
      <c r="E475" s="2"/>
      <c r="F475" s="2"/>
      <c r="G475" s="242">
        <v>0</v>
      </c>
      <c r="I475" t="s">
        <v>16</v>
      </c>
      <c r="J475" s="2">
        <v>-32166196.959999997</v>
      </c>
      <c r="K475" s="2">
        <v>0</v>
      </c>
      <c r="L475" s="2">
        <v>0</v>
      </c>
      <c r="M475" s="2">
        <v>0</v>
      </c>
      <c r="N475" s="242">
        <v>-32166196.959999997</v>
      </c>
      <c r="P475" t="s">
        <v>16</v>
      </c>
      <c r="Q475" s="2"/>
      <c r="R475" s="2"/>
      <c r="S475" s="2"/>
      <c r="T475" s="2"/>
      <c r="U475" s="242">
        <v>0</v>
      </c>
      <c r="W475" t="s">
        <v>16</v>
      </c>
      <c r="X475" s="2"/>
      <c r="Y475" s="2"/>
      <c r="Z475" s="2"/>
      <c r="AA475" s="2"/>
      <c r="AB475" s="242">
        <v>0</v>
      </c>
      <c r="AD475" t="s">
        <v>16</v>
      </c>
      <c r="AE475" s="2"/>
      <c r="AF475" s="2"/>
      <c r="AG475" s="2"/>
      <c r="AH475" s="2"/>
      <c r="AI475" s="242">
        <v>0</v>
      </c>
      <c r="AK475" t="s">
        <v>16</v>
      </c>
      <c r="AL475" s="2">
        <v>0</v>
      </c>
      <c r="AM475" s="2">
        <v>0</v>
      </c>
      <c r="AN475" s="2">
        <v>0</v>
      </c>
      <c r="AO475" s="2">
        <v>0</v>
      </c>
      <c r="AP475" s="242">
        <v>0</v>
      </c>
    </row>
    <row r="476" spans="2:42" x14ac:dyDescent="0.35">
      <c r="B476" s="5" t="s">
        <v>17</v>
      </c>
      <c r="C476" s="244">
        <v>0</v>
      </c>
      <c r="D476" s="244">
        <v>0</v>
      </c>
      <c r="E476" s="244">
        <v>0</v>
      </c>
      <c r="F476" s="244">
        <v>0</v>
      </c>
      <c r="G476" s="244">
        <v>0</v>
      </c>
      <c r="I476" s="5" t="s">
        <v>17</v>
      </c>
      <c r="J476" s="244">
        <v>6450495.7300000079</v>
      </c>
      <c r="K476" s="244">
        <v>0</v>
      </c>
      <c r="L476" s="244">
        <v>0</v>
      </c>
      <c r="M476" s="244">
        <v>3895700.91</v>
      </c>
      <c r="N476" s="244">
        <v>10346196.640000012</v>
      </c>
      <c r="P476" s="5" t="s">
        <v>17</v>
      </c>
      <c r="Q476" s="244"/>
      <c r="R476" s="244"/>
      <c r="S476" s="244"/>
      <c r="T476" s="244"/>
      <c r="U476" s="244">
        <v>0</v>
      </c>
      <c r="W476" s="5" t="s">
        <v>17</v>
      </c>
      <c r="X476" s="244"/>
      <c r="Y476" s="244"/>
      <c r="Z476" s="244"/>
      <c r="AA476" s="244"/>
      <c r="AB476" s="244">
        <v>0</v>
      </c>
      <c r="AD476" s="5" t="s">
        <v>17</v>
      </c>
      <c r="AE476" s="244"/>
      <c r="AF476" s="244"/>
      <c r="AG476" s="244"/>
      <c r="AH476" s="244"/>
      <c r="AI476" s="244">
        <v>0</v>
      </c>
      <c r="AK476" s="5" t="s">
        <v>17</v>
      </c>
      <c r="AL476" s="244">
        <v>0</v>
      </c>
      <c r="AM476" s="244">
        <v>0</v>
      </c>
      <c r="AN476" s="244">
        <v>0</v>
      </c>
      <c r="AO476" s="244">
        <v>0</v>
      </c>
      <c r="AP476" s="244">
        <v>0</v>
      </c>
    </row>
    <row r="477" spans="2:42" x14ac:dyDescent="0.35">
      <c r="B477" s="6"/>
      <c r="C477" s="7"/>
      <c r="D477" s="7"/>
      <c r="E477" s="7"/>
      <c r="F477" s="7"/>
      <c r="G477" s="7"/>
      <c r="I477" s="6"/>
      <c r="J477" s="7"/>
      <c r="K477" s="7"/>
      <c r="L477" s="7"/>
      <c r="M477" s="7"/>
      <c r="N477" s="7"/>
      <c r="P477" s="6"/>
      <c r="Q477" s="7"/>
      <c r="R477" s="7"/>
      <c r="S477" s="7"/>
      <c r="T477" s="7"/>
      <c r="U477" s="7"/>
      <c r="W477" s="6"/>
      <c r="X477" s="7"/>
      <c r="Y477" s="7"/>
      <c r="Z477" s="7"/>
      <c r="AA477" s="7"/>
      <c r="AB477" s="7"/>
      <c r="AD477" s="6"/>
      <c r="AE477" s="7"/>
      <c r="AF477" s="7"/>
      <c r="AG477" s="7"/>
      <c r="AH477" s="7"/>
      <c r="AI477" s="7"/>
      <c r="AK477" s="6"/>
      <c r="AL477" s="7"/>
      <c r="AM477" s="7"/>
      <c r="AN477" s="7"/>
      <c r="AO477" s="7"/>
      <c r="AP477" s="7"/>
    </row>
    <row r="479" spans="2:42" x14ac:dyDescent="0.35">
      <c r="B479" s="16" t="s">
        <v>20</v>
      </c>
      <c r="C479" s="23"/>
      <c r="D479" s="23"/>
      <c r="E479" s="23"/>
      <c r="F479" s="23"/>
      <c r="G479" s="28">
        <v>0</v>
      </c>
      <c r="I479" s="16" t="s">
        <v>20</v>
      </c>
      <c r="J479" s="23">
        <v>-14365308.31833226</v>
      </c>
      <c r="K479" s="23">
        <v>0</v>
      </c>
      <c r="L479" s="23">
        <v>0</v>
      </c>
      <c r="M479" s="23">
        <v>-5277730.6695887204</v>
      </c>
      <c r="N479" s="28">
        <v>-19643038.987920981</v>
      </c>
      <c r="P479" s="16" t="s">
        <v>20</v>
      </c>
      <c r="Q479" s="23"/>
      <c r="R479" s="23"/>
      <c r="S479" s="23"/>
      <c r="T479" s="23"/>
      <c r="U479" s="28">
        <v>0</v>
      </c>
      <c r="W479" s="16" t="s">
        <v>20</v>
      </c>
      <c r="X479" s="23"/>
      <c r="Y479" s="23"/>
      <c r="Z479" s="23"/>
      <c r="AA479" s="23"/>
      <c r="AB479" s="28">
        <v>0</v>
      </c>
      <c r="AD479" s="16" t="s">
        <v>20</v>
      </c>
      <c r="AE479" s="23"/>
      <c r="AF479" s="23"/>
      <c r="AG479" s="23"/>
      <c r="AH479" s="23"/>
      <c r="AI479" s="28">
        <v>0</v>
      </c>
      <c r="AK479" s="16" t="s">
        <v>20</v>
      </c>
      <c r="AL479" s="23">
        <v>0</v>
      </c>
      <c r="AM479" s="23">
        <v>0</v>
      </c>
      <c r="AN479" s="23">
        <v>0</v>
      </c>
      <c r="AO479" s="23">
        <v>0</v>
      </c>
      <c r="AP479" s="28">
        <v>0</v>
      </c>
    </row>
    <row r="480" spans="2:42" x14ac:dyDescent="0.35">
      <c r="B480" s="6"/>
      <c r="C480" s="110"/>
      <c r="D480" s="110"/>
      <c r="E480" s="110"/>
      <c r="F480" s="110"/>
      <c r="G480" s="242"/>
      <c r="I480" s="6"/>
      <c r="J480" s="110"/>
      <c r="K480" s="110"/>
      <c r="L480" s="110"/>
      <c r="M480" s="110"/>
      <c r="N480" s="242"/>
      <c r="P480" s="6"/>
      <c r="Q480" s="110"/>
      <c r="R480" s="110"/>
      <c r="S480" s="110"/>
      <c r="T480" s="110"/>
      <c r="U480" s="242"/>
      <c r="W480" s="6"/>
      <c r="X480" s="110"/>
      <c r="Y480" s="110"/>
      <c r="Z480" s="110"/>
      <c r="AA480" s="110"/>
      <c r="AB480" s="242"/>
      <c r="AD480" s="6"/>
      <c r="AE480" s="110"/>
      <c r="AF480" s="110"/>
      <c r="AG480" s="110"/>
      <c r="AH480" s="110"/>
      <c r="AI480" s="242"/>
      <c r="AK480" s="6"/>
      <c r="AL480" s="110"/>
      <c r="AM480" s="110"/>
      <c r="AN480" s="110"/>
      <c r="AO480" s="110"/>
      <c r="AP480" s="242"/>
    </row>
    <row r="482" spans="2:42" x14ac:dyDescent="0.35">
      <c r="B482" t="s">
        <v>0</v>
      </c>
      <c r="C482" s="2"/>
      <c r="D482" s="2"/>
      <c r="E482" s="2"/>
      <c r="F482" s="2"/>
      <c r="G482" s="242">
        <v>0</v>
      </c>
      <c r="I482" t="s">
        <v>0</v>
      </c>
      <c r="J482" s="2">
        <v>0</v>
      </c>
      <c r="K482" s="2">
        <v>0</v>
      </c>
      <c r="L482" s="2">
        <v>0</v>
      </c>
      <c r="M482" s="2">
        <v>0</v>
      </c>
      <c r="N482" s="242">
        <v>0</v>
      </c>
      <c r="P482" t="s">
        <v>0</v>
      </c>
      <c r="Q482" s="2"/>
      <c r="R482" s="2"/>
      <c r="S482" s="2"/>
      <c r="T482" s="2"/>
      <c r="U482" s="242">
        <v>0</v>
      </c>
      <c r="W482" t="s">
        <v>0</v>
      </c>
      <c r="X482" s="2"/>
      <c r="Y482" s="2"/>
      <c r="Z482" s="2"/>
      <c r="AA482" s="2"/>
      <c r="AB482" s="242">
        <v>0</v>
      </c>
      <c r="AD482" t="s">
        <v>0</v>
      </c>
      <c r="AE482" s="2"/>
      <c r="AF482" s="2"/>
      <c r="AG482" s="2"/>
      <c r="AH482" s="2"/>
      <c r="AI482" s="242">
        <v>0</v>
      </c>
      <c r="AK482" t="s">
        <v>0</v>
      </c>
      <c r="AL482" s="2"/>
      <c r="AM482" s="2"/>
      <c r="AN482" s="2"/>
      <c r="AO482" s="2"/>
      <c r="AP482" s="242">
        <v>0</v>
      </c>
    </row>
    <row r="483" spans="2:42" x14ac:dyDescent="0.35">
      <c r="B483" t="s">
        <v>2</v>
      </c>
      <c r="C483" s="2"/>
      <c r="D483" s="2"/>
      <c r="E483" s="2"/>
      <c r="F483" s="2"/>
      <c r="G483" s="242">
        <v>0</v>
      </c>
      <c r="I483" t="s">
        <v>2</v>
      </c>
      <c r="J483" s="2">
        <v>-0.47</v>
      </c>
      <c r="K483" s="2">
        <v>0</v>
      </c>
      <c r="L483" s="2">
        <v>0</v>
      </c>
      <c r="M483" s="2">
        <v>0</v>
      </c>
      <c r="N483" s="242">
        <v>-0.47</v>
      </c>
      <c r="P483" t="s">
        <v>2</v>
      </c>
      <c r="Q483" s="2">
        <v>0</v>
      </c>
      <c r="R483" s="2">
        <v>0</v>
      </c>
      <c r="S483" s="2">
        <v>0</v>
      </c>
      <c r="T483" s="2">
        <v>0</v>
      </c>
      <c r="U483" s="242">
        <v>0</v>
      </c>
      <c r="W483" t="s">
        <v>2</v>
      </c>
      <c r="X483" s="2">
        <v>0</v>
      </c>
      <c r="Y483" s="2">
        <v>0</v>
      </c>
      <c r="Z483" s="2">
        <v>0</v>
      </c>
      <c r="AA483" s="2">
        <v>0</v>
      </c>
      <c r="AB483" s="242">
        <v>0</v>
      </c>
      <c r="AD483" t="s">
        <v>2</v>
      </c>
      <c r="AE483" s="2">
        <v>0</v>
      </c>
      <c r="AF483" s="2">
        <v>0</v>
      </c>
      <c r="AG483" s="2">
        <v>0</v>
      </c>
      <c r="AH483" s="2">
        <v>0</v>
      </c>
      <c r="AI483" s="242">
        <v>0</v>
      </c>
      <c r="AK483" t="s">
        <v>2</v>
      </c>
      <c r="AL483" s="2">
        <v>0</v>
      </c>
      <c r="AM483" s="2">
        <v>0</v>
      </c>
      <c r="AN483" s="2">
        <v>0</v>
      </c>
      <c r="AO483" s="2">
        <v>0</v>
      </c>
      <c r="AP483" s="242">
        <v>0</v>
      </c>
    </row>
    <row r="484" spans="2:42" x14ac:dyDescent="0.35">
      <c r="B484" s="5" t="s">
        <v>21</v>
      </c>
      <c r="C484" s="244">
        <v>0</v>
      </c>
      <c r="D484" s="244">
        <v>0</v>
      </c>
      <c r="E484" s="244">
        <v>0</v>
      </c>
      <c r="F484" s="244">
        <v>0</v>
      </c>
      <c r="G484" s="244">
        <v>0</v>
      </c>
      <c r="I484" s="5" t="s">
        <v>21</v>
      </c>
      <c r="J484" s="244">
        <v>-0.47</v>
      </c>
      <c r="K484" s="244">
        <v>0</v>
      </c>
      <c r="L484" s="244">
        <v>0</v>
      </c>
      <c r="M484" s="244">
        <v>0</v>
      </c>
      <c r="N484" s="244">
        <v>-0.47</v>
      </c>
      <c r="P484" s="5" t="s">
        <v>21</v>
      </c>
      <c r="Q484" s="244">
        <v>0</v>
      </c>
      <c r="R484" s="244">
        <v>0</v>
      </c>
      <c r="S484" s="244">
        <v>0</v>
      </c>
      <c r="T484" s="244">
        <v>0</v>
      </c>
      <c r="U484" s="244">
        <v>0</v>
      </c>
      <c r="W484" s="5" t="s">
        <v>21</v>
      </c>
      <c r="X484" s="244">
        <v>0</v>
      </c>
      <c r="Y484" s="244">
        <v>0</v>
      </c>
      <c r="Z484" s="244">
        <v>0</v>
      </c>
      <c r="AA484" s="244">
        <v>0</v>
      </c>
      <c r="AB484" s="244">
        <v>0</v>
      </c>
      <c r="AD484" s="5" t="s">
        <v>21</v>
      </c>
      <c r="AE484" s="244">
        <v>0</v>
      </c>
      <c r="AF484" s="244">
        <v>0</v>
      </c>
      <c r="AG484" s="244">
        <v>0</v>
      </c>
      <c r="AH484" s="244">
        <v>0</v>
      </c>
      <c r="AI484" s="244">
        <v>0</v>
      </c>
      <c r="AK484" s="5" t="s">
        <v>21</v>
      </c>
      <c r="AL484" s="244">
        <v>0</v>
      </c>
      <c r="AM484" s="244">
        <v>0</v>
      </c>
      <c r="AN484" s="244">
        <v>0</v>
      </c>
      <c r="AO484" s="244">
        <v>0</v>
      </c>
      <c r="AP484" s="244">
        <v>0</v>
      </c>
    </row>
    <row r="485" spans="2:42" ht="15" thickBot="1" x14ac:dyDescent="0.4">
      <c r="B485" s="245" t="s">
        <v>22</v>
      </c>
      <c r="C485" s="246">
        <v>0</v>
      </c>
      <c r="D485" s="246">
        <v>0</v>
      </c>
      <c r="E485" s="246">
        <v>0</v>
      </c>
      <c r="F485" s="246">
        <v>0</v>
      </c>
      <c r="G485" s="246">
        <v>0</v>
      </c>
      <c r="I485" s="245" t="s">
        <v>22</v>
      </c>
      <c r="J485" s="246">
        <v>325078782</v>
      </c>
      <c r="K485" s="246">
        <v>0</v>
      </c>
      <c r="L485" s="246">
        <v>0</v>
      </c>
      <c r="M485" s="246">
        <v>-1390110</v>
      </c>
      <c r="N485" s="246">
        <v>323688672</v>
      </c>
      <c r="P485" s="245" t="s">
        <v>22</v>
      </c>
      <c r="Q485" s="246">
        <v>0</v>
      </c>
      <c r="R485" s="246">
        <v>0</v>
      </c>
      <c r="S485" s="246">
        <v>0</v>
      </c>
      <c r="T485" s="246">
        <v>0</v>
      </c>
      <c r="U485" s="246">
        <v>0</v>
      </c>
      <c r="W485" s="245" t="s">
        <v>22</v>
      </c>
      <c r="X485" s="246">
        <v>0</v>
      </c>
      <c r="Y485" s="246">
        <v>0</v>
      </c>
      <c r="Z485" s="246">
        <v>0</v>
      </c>
      <c r="AA485" s="246">
        <v>0</v>
      </c>
      <c r="AB485" s="246">
        <v>0</v>
      </c>
      <c r="AD485" s="245" t="s">
        <v>22</v>
      </c>
      <c r="AE485" s="246">
        <v>0</v>
      </c>
      <c r="AF485" s="246">
        <v>0</v>
      </c>
      <c r="AG485" s="246">
        <v>0</v>
      </c>
      <c r="AH485" s="246">
        <v>0</v>
      </c>
      <c r="AI485" s="246">
        <v>0</v>
      </c>
      <c r="AK485" s="245" t="s">
        <v>22</v>
      </c>
      <c r="AL485" s="246">
        <v>0</v>
      </c>
      <c r="AM485" s="246">
        <v>0</v>
      </c>
      <c r="AN485" s="246">
        <v>0</v>
      </c>
      <c r="AO485" s="246">
        <v>0</v>
      </c>
      <c r="AP485" s="246">
        <v>0</v>
      </c>
    </row>
    <row r="486" spans="2:42" ht="15" thickTop="1" x14ac:dyDescent="0.35">
      <c r="B486" s="6"/>
      <c r="C486" s="7"/>
      <c r="D486" s="7"/>
      <c r="E486" s="7"/>
      <c r="F486" s="7"/>
      <c r="G486" s="7"/>
      <c r="I486" s="6"/>
      <c r="J486" s="7"/>
      <c r="K486" s="7"/>
      <c r="L486" s="7"/>
      <c r="M486" s="7"/>
      <c r="N486" s="7"/>
      <c r="P486" s="6"/>
      <c r="Q486" s="7"/>
      <c r="R486" s="7"/>
      <c r="S486" s="7"/>
      <c r="T486" s="7"/>
      <c r="U486" s="7"/>
      <c r="W486" s="6"/>
      <c r="X486" s="7"/>
      <c r="Y486" s="7"/>
      <c r="Z486" s="7"/>
      <c r="AA486" s="7"/>
      <c r="AB486" s="7"/>
      <c r="AD486" s="6"/>
      <c r="AE486" s="7"/>
      <c r="AF486" s="7"/>
      <c r="AG486" s="7"/>
      <c r="AH486" s="7"/>
      <c r="AI486" s="7"/>
      <c r="AK486" s="6"/>
      <c r="AL486" s="7"/>
      <c r="AM486" s="7"/>
      <c r="AN486" s="7"/>
      <c r="AO486" s="7"/>
      <c r="AP486" s="7"/>
    </row>
    <row r="487" spans="2:42" x14ac:dyDescent="0.35">
      <c r="B487" s="243" t="s">
        <v>23</v>
      </c>
      <c r="C487" s="7"/>
      <c r="D487" s="7"/>
      <c r="E487" s="7"/>
      <c r="F487" s="7"/>
      <c r="G487" s="7"/>
      <c r="I487" s="243" t="s">
        <v>23</v>
      </c>
      <c r="J487" s="7"/>
      <c r="K487" s="7"/>
      <c r="L487" s="7"/>
      <c r="M487" s="7"/>
      <c r="N487" s="7"/>
      <c r="P487" s="243" t="s">
        <v>23</v>
      </c>
      <c r="Q487" s="7"/>
      <c r="R487" s="7"/>
      <c r="S487" s="7"/>
      <c r="T487" s="7"/>
      <c r="U487" s="7"/>
      <c r="W487" s="243" t="s">
        <v>23</v>
      </c>
      <c r="X487" s="7"/>
      <c r="Y487" s="7"/>
      <c r="Z487" s="7"/>
      <c r="AA487" s="7"/>
      <c r="AB487" s="7"/>
      <c r="AD487" s="243" t="s">
        <v>23</v>
      </c>
      <c r="AE487" s="7"/>
      <c r="AF487" s="7"/>
      <c r="AG487" s="7"/>
      <c r="AH487" s="7"/>
      <c r="AI487" s="7"/>
      <c r="AK487" s="243" t="s">
        <v>23</v>
      </c>
      <c r="AL487" s="7"/>
      <c r="AM487" s="7"/>
      <c r="AN487" s="7"/>
      <c r="AO487" s="7"/>
      <c r="AP487" s="7"/>
    </row>
    <row r="488" spans="2:42" x14ac:dyDescent="0.35">
      <c r="B488" t="s">
        <v>250</v>
      </c>
      <c r="C488" s="2">
        <v>0</v>
      </c>
      <c r="D488" s="2">
        <v>0</v>
      </c>
      <c r="E488" s="2">
        <v>0</v>
      </c>
      <c r="F488" s="2">
        <v>0</v>
      </c>
      <c r="G488" s="242">
        <v>0</v>
      </c>
      <c r="I488" t="s">
        <v>250</v>
      </c>
      <c r="J488" s="2">
        <v>0</v>
      </c>
      <c r="K488" s="2">
        <v>357236095.77277207</v>
      </c>
      <c r="L488" s="2">
        <v>0</v>
      </c>
      <c r="M488" s="2">
        <v>0</v>
      </c>
      <c r="N488" s="242">
        <v>357236095.77277207</v>
      </c>
      <c r="P488" t="s">
        <v>250</v>
      </c>
      <c r="Q488" s="2"/>
      <c r="R488" s="2"/>
      <c r="S488" s="2"/>
      <c r="T488" s="2"/>
      <c r="U488" s="242">
        <v>0</v>
      </c>
      <c r="W488" t="s">
        <v>250</v>
      </c>
      <c r="X488" s="2">
        <v>0</v>
      </c>
      <c r="Y488" s="2"/>
      <c r="Z488" s="2"/>
      <c r="AA488" s="2">
        <v>0</v>
      </c>
      <c r="AB488" s="242">
        <v>0</v>
      </c>
      <c r="AD488" t="s">
        <v>250</v>
      </c>
      <c r="AE488" s="2">
        <v>0</v>
      </c>
      <c r="AF488" s="2"/>
      <c r="AG488" s="2">
        <v>0</v>
      </c>
      <c r="AH488" s="2">
        <v>0</v>
      </c>
      <c r="AI488" s="242">
        <v>0</v>
      </c>
      <c r="AK488" t="s">
        <v>250</v>
      </c>
      <c r="AL488" s="2">
        <v>0</v>
      </c>
      <c r="AM488" s="2">
        <v>0</v>
      </c>
      <c r="AN488" s="2">
        <v>0</v>
      </c>
      <c r="AO488" s="2">
        <v>0</v>
      </c>
      <c r="AP488" s="242">
        <v>0</v>
      </c>
    </row>
    <row r="489" spans="2:42" x14ac:dyDescent="0.35">
      <c r="B489" t="s">
        <v>240</v>
      </c>
      <c r="C489" s="2">
        <v>0</v>
      </c>
      <c r="D489" s="2">
        <v>0</v>
      </c>
      <c r="E489" s="2">
        <v>0</v>
      </c>
      <c r="F489" s="2">
        <v>0</v>
      </c>
      <c r="G489" s="242">
        <v>0</v>
      </c>
      <c r="I489" t="s">
        <v>240</v>
      </c>
      <c r="J489" s="2">
        <v>0</v>
      </c>
      <c r="K489" s="2">
        <v>-443814278.88377231</v>
      </c>
      <c r="L489" s="2">
        <v>0</v>
      </c>
      <c r="M489" s="2">
        <v>0</v>
      </c>
      <c r="N489" s="242">
        <v>-443814278.88377231</v>
      </c>
      <c r="P489" t="s">
        <v>240</v>
      </c>
      <c r="Q489" s="2"/>
      <c r="R489" s="2"/>
      <c r="S489" s="2"/>
      <c r="T489" s="2"/>
      <c r="U489" s="242">
        <v>0</v>
      </c>
      <c r="W489" t="s">
        <v>240</v>
      </c>
      <c r="X489" s="2">
        <v>0</v>
      </c>
      <c r="Y489" s="2"/>
      <c r="Z489" s="2"/>
      <c r="AA489" s="2">
        <v>0</v>
      </c>
      <c r="AB489" s="242">
        <v>0</v>
      </c>
      <c r="AD489" t="s">
        <v>240</v>
      </c>
      <c r="AE489" s="2">
        <v>0</v>
      </c>
      <c r="AF489" s="2"/>
      <c r="AG489" s="2">
        <v>0</v>
      </c>
      <c r="AH489" s="2">
        <v>0</v>
      </c>
      <c r="AI489" s="242">
        <v>0</v>
      </c>
      <c r="AK489" t="s">
        <v>240</v>
      </c>
      <c r="AL489" s="2">
        <v>0</v>
      </c>
      <c r="AM489" s="2">
        <v>0</v>
      </c>
      <c r="AN489" s="2">
        <v>0</v>
      </c>
      <c r="AO489" s="2">
        <v>0</v>
      </c>
      <c r="AP489" s="242">
        <v>0</v>
      </c>
    </row>
    <row r="490" spans="2:42" ht="15" thickBot="1" x14ac:dyDescent="0.4">
      <c r="B490" s="245" t="s">
        <v>241</v>
      </c>
      <c r="C490" s="247">
        <v>0</v>
      </c>
      <c r="D490" s="247">
        <v>0</v>
      </c>
      <c r="E490" s="247">
        <v>0</v>
      </c>
      <c r="F490" s="247">
        <v>0</v>
      </c>
      <c r="G490" s="247">
        <v>0</v>
      </c>
      <c r="I490" s="245" t="s">
        <v>241</v>
      </c>
      <c r="J490" s="247">
        <v>0</v>
      </c>
      <c r="K490" s="247">
        <v>-86578183.11100024</v>
      </c>
      <c r="L490" s="247">
        <v>0</v>
      </c>
      <c r="M490" s="247">
        <v>0</v>
      </c>
      <c r="N490" s="247">
        <v>-86578183.11100024</v>
      </c>
      <c r="P490" s="245" t="s">
        <v>241</v>
      </c>
      <c r="Q490" s="247">
        <v>0</v>
      </c>
      <c r="R490" s="247">
        <v>0</v>
      </c>
      <c r="S490" s="247">
        <v>0</v>
      </c>
      <c r="T490" s="247">
        <v>0</v>
      </c>
      <c r="U490" s="247">
        <v>0</v>
      </c>
      <c r="W490" s="245" t="s">
        <v>241</v>
      </c>
      <c r="X490" s="247">
        <v>0</v>
      </c>
      <c r="Y490" s="247">
        <v>0</v>
      </c>
      <c r="Z490" s="247">
        <v>0</v>
      </c>
      <c r="AA490" s="247">
        <v>0</v>
      </c>
      <c r="AB490" s="247">
        <v>0</v>
      </c>
      <c r="AD490" s="245" t="s">
        <v>241</v>
      </c>
      <c r="AE490" s="247">
        <v>0</v>
      </c>
      <c r="AF490" s="247">
        <v>0</v>
      </c>
      <c r="AG490" s="247">
        <v>0</v>
      </c>
      <c r="AH490" s="247">
        <v>0</v>
      </c>
      <c r="AI490" s="247">
        <v>0</v>
      </c>
      <c r="AK490" s="245" t="s">
        <v>241</v>
      </c>
      <c r="AL490" s="247">
        <v>0</v>
      </c>
      <c r="AM490" s="247">
        <v>0</v>
      </c>
      <c r="AN490" s="247">
        <v>0</v>
      </c>
      <c r="AO490" s="247">
        <v>0</v>
      </c>
      <c r="AP490" s="247">
        <v>0</v>
      </c>
    </row>
    <row r="491" spans="2:42" ht="15" thickTop="1" x14ac:dyDescent="0.35">
      <c r="B491" t="s">
        <v>242</v>
      </c>
      <c r="C491" s="2">
        <v>0</v>
      </c>
      <c r="D491" s="2">
        <v>0</v>
      </c>
      <c r="E491" s="2">
        <v>0</v>
      </c>
      <c r="F491" s="2">
        <v>0</v>
      </c>
      <c r="G491" s="242">
        <v>0</v>
      </c>
      <c r="I491" t="s">
        <v>242</v>
      </c>
      <c r="J491" s="2">
        <v>0</v>
      </c>
      <c r="K491" s="2">
        <v>-89063298.684031114</v>
      </c>
      <c r="L491" s="2">
        <v>0</v>
      </c>
      <c r="M491" s="2">
        <v>0</v>
      </c>
      <c r="N491" s="242">
        <v>-89063298.684031114</v>
      </c>
      <c r="P491" t="s">
        <v>242</v>
      </c>
      <c r="Q491" s="2">
        <v>0</v>
      </c>
      <c r="R491" s="2">
        <v>0</v>
      </c>
      <c r="S491" s="2">
        <v>0</v>
      </c>
      <c r="T491" s="2">
        <v>0</v>
      </c>
      <c r="U491" s="242">
        <v>0</v>
      </c>
      <c r="W491" t="s">
        <v>242</v>
      </c>
      <c r="X491" s="2">
        <v>0</v>
      </c>
      <c r="Y491" s="2"/>
      <c r="Z491" s="2">
        <v>0</v>
      </c>
      <c r="AA491" s="2">
        <v>0</v>
      </c>
      <c r="AB491" s="242">
        <v>0</v>
      </c>
      <c r="AD491" t="s">
        <v>242</v>
      </c>
      <c r="AE491" s="2">
        <v>0</v>
      </c>
      <c r="AF491" s="2"/>
      <c r="AG491" s="2">
        <v>0</v>
      </c>
      <c r="AH491" s="2">
        <v>0</v>
      </c>
      <c r="AI491" s="242">
        <v>0</v>
      </c>
      <c r="AK491" t="s">
        <v>242</v>
      </c>
      <c r="AL491" s="2">
        <v>0</v>
      </c>
      <c r="AM491" s="2">
        <v>0</v>
      </c>
      <c r="AN491" s="2">
        <v>0</v>
      </c>
      <c r="AO491" s="2">
        <v>0</v>
      </c>
      <c r="AP491" s="242">
        <v>0</v>
      </c>
    </row>
    <row r="492" spans="2:42" x14ac:dyDescent="0.35">
      <c r="B492" t="s">
        <v>243</v>
      </c>
      <c r="C492" s="2"/>
      <c r="D492" s="2"/>
      <c r="E492" s="2"/>
      <c r="F492" s="2"/>
      <c r="G492" s="242">
        <v>0</v>
      </c>
      <c r="I492" t="s">
        <v>243</v>
      </c>
      <c r="J492" s="2">
        <v>0</v>
      </c>
      <c r="K492" s="2">
        <v>145581053.61453649</v>
      </c>
      <c r="L492" s="2">
        <v>0</v>
      </c>
      <c r="M492" s="2">
        <v>0</v>
      </c>
      <c r="N492" s="242">
        <v>145581053.61453649</v>
      </c>
      <c r="P492" t="s">
        <v>243</v>
      </c>
      <c r="Q492" s="2"/>
      <c r="R492" s="2"/>
      <c r="S492" s="2"/>
      <c r="T492" s="2"/>
      <c r="U492" s="242">
        <v>0</v>
      </c>
      <c r="W492" t="s">
        <v>243</v>
      </c>
      <c r="X492" s="2"/>
      <c r="Y492" s="2"/>
      <c r="Z492" s="2"/>
      <c r="AA492" s="2"/>
      <c r="AB492" s="242">
        <v>0</v>
      </c>
      <c r="AD492" t="s">
        <v>243</v>
      </c>
      <c r="AE492" s="2"/>
      <c r="AF492" s="2"/>
      <c r="AG492" s="2"/>
      <c r="AH492" s="2"/>
      <c r="AI492" s="242">
        <v>0</v>
      </c>
      <c r="AK492" t="s">
        <v>243</v>
      </c>
      <c r="AL492" s="2"/>
      <c r="AM492" s="2"/>
      <c r="AN492" s="2"/>
      <c r="AO492" s="2"/>
      <c r="AP492" s="242">
        <v>0</v>
      </c>
    </row>
    <row r="493" spans="2:42" ht="15" thickBot="1" x14ac:dyDescent="0.4">
      <c r="B493" s="245" t="s">
        <v>244</v>
      </c>
      <c r="C493" s="247">
        <v>0</v>
      </c>
      <c r="D493" s="247">
        <v>0</v>
      </c>
      <c r="E493" s="247">
        <v>0</v>
      </c>
      <c r="F493" s="247">
        <v>0</v>
      </c>
      <c r="G493" s="247">
        <v>0</v>
      </c>
      <c r="I493" s="245" t="s">
        <v>244</v>
      </c>
      <c r="J493" s="247">
        <v>0</v>
      </c>
      <c r="K493" s="247">
        <v>56517754.93050538</v>
      </c>
      <c r="L493" s="247">
        <v>0</v>
      </c>
      <c r="M493" s="247">
        <v>0</v>
      </c>
      <c r="N493" s="247">
        <v>56517754.93050538</v>
      </c>
      <c r="P493" s="245" t="s">
        <v>244</v>
      </c>
      <c r="Q493" s="247">
        <v>0</v>
      </c>
      <c r="R493" s="247">
        <v>0</v>
      </c>
      <c r="S493" s="247">
        <v>0</v>
      </c>
      <c r="T493" s="247">
        <v>0</v>
      </c>
      <c r="U493" s="247">
        <v>0</v>
      </c>
      <c r="W493" s="245" t="s">
        <v>244</v>
      </c>
      <c r="X493" s="247">
        <v>0</v>
      </c>
      <c r="Y493" s="247">
        <v>0</v>
      </c>
      <c r="Z493" s="247">
        <v>0</v>
      </c>
      <c r="AA493" s="247">
        <v>0</v>
      </c>
      <c r="AB493" s="247">
        <v>0</v>
      </c>
      <c r="AD493" s="245" t="s">
        <v>244</v>
      </c>
      <c r="AE493" s="247">
        <v>0</v>
      </c>
      <c r="AF493" s="247">
        <v>0</v>
      </c>
      <c r="AG493" s="247">
        <v>0</v>
      </c>
      <c r="AH493" s="247">
        <v>0</v>
      </c>
      <c r="AI493" s="247">
        <v>0</v>
      </c>
      <c r="AK493" s="245" t="s">
        <v>244</v>
      </c>
      <c r="AL493" s="247">
        <v>0</v>
      </c>
      <c r="AM493" s="247">
        <v>0</v>
      </c>
      <c r="AN493" s="247">
        <v>0</v>
      </c>
      <c r="AO493" s="247">
        <v>0</v>
      </c>
      <c r="AP493" s="247">
        <v>0</v>
      </c>
    </row>
    <row r="494" spans="2:42" ht="15" thickTop="1" x14ac:dyDescent="0.35">
      <c r="C494" s="2"/>
      <c r="D494" s="2"/>
      <c r="E494" s="2"/>
      <c r="F494" s="2"/>
      <c r="G494" s="2"/>
      <c r="J494" s="2"/>
      <c r="K494" s="2"/>
      <c r="L494" s="2"/>
      <c r="M494" s="2"/>
      <c r="N494" s="2"/>
      <c r="Q494" s="2"/>
      <c r="R494" s="2"/>
      <c r="S494" s="2"/>
      <c r="T494" s="2"/>
      <c r="U494" s="2"/>
      <c r="X494" s="2"/>
      <c r="Y494" s="2"/>
      <c r="Z494" s="2"/>
      <c r="AA494" s="2"/>
      <c r="AB494" s="2"/>
      <c r="AE494" s="2"/>
      <c r="AF494" s="2"/>
      <c r="AG494" s="2"/>
      <c r="AH494" s="2"/>
      <c r="AI494" s="2"/>
      <c r="AL494" s="2"/>
      <c r="AM494" s="2"/>
      <c r="AN494" s="2"/>
      <c r="AO494" s="2"/>
      <c r="AP494" s="2"/>
    </row>
    <row r="495" spans="2:42" x14ac:dyDescent="0.35">
      <c r="B495" t="s">
        <v>245</v>
      </c>
      <c r="C495" s="2">
        <v>0</v>
      </c>
      <c r="D495" s="2">
        <v>0</v>
      </c>
      <c r="E495" s="2">
        <v>0</v>
      </c>
      <c r="F495" s="2">
        <v>0</v>
      </c>
      <c r="G495" s="242">
        <v>0</v>
      </c>
      <c r="I495" t="s">
        <v>245</v>
      </c>
      <c r="J495" s="2">
        <v>0</v>
      </c>
      <c r="K495" s="2">
        <v>-12864179.308372848</v>
      </c>
      <c r="L495" s="2">
        <v>0</v>
      </c>
      <c r="M495" s="2">
        <v>0</v>
      </c>
      <c r="N495" s="242">
        <v>-12864179.308372848</v>
      </c>
      <c r="P495" t="s">
        <v>245</v>
      </c>
      <c r="Q495" s="2">
        <v>0</v>
      </c>
      <c r="R495" s="2"/>
      <c r="S495" s="2">
        <v>0</v>
      </c>
      <c r="T495" s="2">
        <v>0</v>
      </c>
      <c r="U495" s="242">
        <v>0</v>
      </c>
      <c r="W495" t="s">
        <v>245</v>
      </c>
      <c r="X495" s="2">
        <v>0</v>
      </c>
      <c r="Y495" s="2"/>
      <c r="Z495" s="2">
        <v>0</v>
      </c>
      <c r="AA495" s="2">
        <v>0</v>
      </c>
      <c r="AB495" s="242">
        <v>0</v>
      </c>
      <c r="AD495" t="s">
        <v>245</v>
      </c>
      <c r="AE495" s="2">
        <v>0</v>
      </c>
      <c r="AF495" s="2"/>
      <c r="AG495" s="2">
        <v>0</v>
      </c>
      <c r="AH495" s="2">
        <v>0</v>
      </c>
      <c r="AI495" s="242">
        <v>0</v>
      </c>
      <c r="AK495" t="s">
        <v>245</v>
      </c>
      <c r="AL495" s="2">
        <v>0</v>
      </c>
      <c r="AM495" s="2">
        <v>0</v>
      </c>
      <c r="AN495" s="2">
        <v>0</v>
      </c>
      <c r="AO495" s="2">
        <v>0</v>
      </c>
      <c r="AP495" s="242">
        <v>0</v>
      </c>
    </row>
    <row r="496" spans="2:42" x14ac:dyDescent="0.35">
      <c r="B496" t="s">
        <v>246</v>
      </c>
      <c r="C496" s="2">
        <v>0</v>
      </c>
      <c r="D496" s="2">
        <v>0</v>
      </c>
      <c r="E496" s="2">
        <v>0</v>
      </c>
      <c r="F496" s="2">
        <v>0</v>
      </c>
      <c r="G496" s="242">
        <v>0</v>
      </c>
      <c r="I496" t="s">
        <v>246</v>
      </c>
      <c r="J496" s="2">
        <v>0</v>
      </c>
      <c r="K496" s="2">
        <v>7421060.2136769574</v>
      </c>
      <c r="L496" s="2">
        <v>0</v>
      </c>
      <c r="M496" s="2">
        <v>0</v>
      </c>
      <c r="N496" s="242">
        <v>7421060.2136769574</v>
      </c>
      <c r="P496" t="s">
        <v>246</v>
      </c>
      <c r="Q496" s="2">
        <v>0</v>
      </c>
      <c r="R496" s="2"/>
      <c r="S496" s="2">
        <v>0</v>
      </c>
      <c r="T496" s="2">
        <v>0</v>
      </c>
      <c r="U496" s="242">
        <v>0</v>
      </c>
      <c r="W496" t="s">
        <v>246</v>
      </c>
      <c r="X496" s="2">
        <v>0</v>
      </c>
      <c r="Y496" s="2"/>
      <c r="Z496" s="2">
        <v>0</v>
      </c>
      <c r="AA496" s="2">
        <v>0</v>
      </c>
      <c r="AB496" s="242">
        <v>0</v>
      </c>
      <c r="AD496" t="s">
        <v>246</v>
      </c>
      <c r="AE496" s="2">
        <v>0</v>
      </c>
      <c r="AF496" s="2"/>
      <c r="AG496" s="2">
        <v>0</v>
      </c>
      <c r="AH496" s="2">
        <v>0</v>
      </c>
      <c r="AI496" s="242">
        <v>0</v>
      </c>
      <c r="AK496" t="s">
        <v>246</v>
      </c>
      <c r="AL496" s="2">
        <v>0</v>
      </c>
      <c r="AM496" s="2">
        <v>0</v>
      </c>
      <c r="AN496" s="2">
        <v>0</v>
      </c>
      <c r="AO496" s="2">
        <v>0</v>
      </c>
      <c r="AP496" s="242">
        <v>0</v>
      </c>
    </row>
    <row r="497" spans="2:42" x14ac:dyDescent="0.35">
      <c r="B497" s="5" t="s">
        <v>93</v>
      </c>
      <c r="C497" s="244">
        <v>0</v>
      </c>
      <c r="D497" s="244">
        <v>0</v>
      </c>
      <c r="E497" s="244">
        <v>0</v>
      </c>
      <c r="F497" s="244">
        <v>0</v>
      </c>
      <c r="G497" s="244">
        <v>0</v>
      </c>
      <c r="I497" s="5" t="s">
        <v>93</v>
      </c>
      <c r="J497" s="244">
        <v>0</v>
      </c>
      <c r="K497" s="244">
        <v>-35503547.275190748</v>
      </c>
      <c r="L497" s="244">
        <v>0</v>
      </c>
      <c r="M497" s="244">
        <v>0</v>
      </c>
      <c r="N497" s="244">
        <v>-35503547.275190748</v>
      </c>
      <c r="P497" s="5" t="s">
        <v>93</v>
      </c>
      <c r="Q497" s="244">
        <v>0</v>
      </c>
      <c r="R497" s="244">
        <v>0</v>
      </c>
      <c r="S497" s="244">
        <v>0</v>
      </c>
      <c r="T497" s="244">
        <v>0</v>
      </c>
      <c r="U497" s="244">
        <v>0</v>
      </c>
      <c r="W497" s="5" t="s">
        <v>93</v>
      </c>
      <c r="X497" s="244">
        <v>0</v>
      </c>
      <c r="Y497" s="244">
        <v>0</v>
      </c>
      <c r="Z497" s="244">
        <v>0</v>
      </c>
      <c r="AA497" s="244">
        <v>0</v>
      </c>
      <c r="AB497" s="244">
        <v>0</v>
      </c>
      <c r="AD497" s="5" t="s">
        <v>93</v>
      </c>
      <c r="AE497" s="244">
        <v>0</v>
      </c>
      <c r="AF497" s="244">
        <v>0</v>
      </c>
      <c r="AG497" s="244">
        <v>0</v>
      </c>
      <c r="AH497" s="244">
        <v>0</v>
      </c>
      <c r="AI497" s="244">
        <v>0</v>
      </c>
      <c r="AK497" s="5" t="s">
        <v>93</v>
      </c>
      <c r="AL497" s="244">
        <v>0</v>
      </c>
      <c r="AM497" s="244">
        <v>0</v>
      </c>
      <c r="AN497" s="244">
        <v>0</v>
      </c>
      <c r="AO497" s="244">
        <v>0</v>
      </c>
      <c r="AP497" s="244">
        <v>0</v>
      </c>
    </row>
    <row r="498" spans="2:42" x14ac:dyDescent="0.35">
      <c r="B498" s="6"/>
      <c r="C498" s="7"/>
      <c r="D498" s="7"/>
      <c r="E498" s="7"/>
      <c r="F498" s="7"/>
      <c r="G498" s="7"/>
      <c r="I498" s="6"/>
      <c r="J498" s="7"/>
      <c r="K498" s="7"/>
      <c r="L498" s="7"/>
      <c r="M498" s="7"/>
      <c r="N498" s="7"/>
      <c r="P498" s="6"/>
      <c r="Q498" s="7"/>
      <c r="R498" s="7"/>
      <c r="S498" s="7"/>
      <c r="T498" s="7"/>
      <c r="U498" s="7"/>
      <c r="W498" s="6"/>
      <c r="X498" s="7"/>
      <c r="Y498" s="7"/>
      <c r="Z498" s="7"/>
      <c r="AA498" s="7"/>
      <c r="AB498" s="7"/>
      <c r="AD498" s="6"/>
      <c r="AE498" s="7"/>
      <c r="AF498" s="7"/>
      <c r="AG498" s="7"/>
      <c r="AH498" s="7"/>
      <c r="AI498" s="7"/>
      <c r="AK498" s="6"/>
      <c r="AL498" s="7"/>
      <c r="AM498" s="7"/>
      <c r="AN498" s="7"/>
      <c r="AO498" s="7"/>
      <c r="AP498" s="7"/>
    </row>
    <row r="499" spans="2:42" x14ac:dyDescent="0.35">
      <c r="B499" s="16" t="s">
        <v>92</v>
      </c>
      <c r="C499" s="23">
        <v>0</v>
      </c>
      <c r="D499" s="23"/>
      <c r="E499" s="23"/>
      <c r="F499" s="23">
        <v>0</v>
      </c>
      <c r="G499" s="28">
        <v>0</v>
      </c>
      <c r="I499" s="16" t="s">
        <v>92</v>
      </c>
      <c r="J499" s="23">
        <v>0</v>
      </c>
      <c r="K499" s="23">
        <v>50043174</v>
      </c>
      <c r="L499" s="23">
        <v>796901.7</v>
      </c>
      <c r="M499" s="23">
        <v>0</v>
      </c>
      <c r="N499" s="28">
        <v>50840075.700000003</v>
      </c>
      <c r="P499" s="16" t="s">
        <v>92</v>
      </c>
      <c r="Q499" s="23">
        <v>0</v>
      </c>
      <c r="R499" s="23"/>
      <c r="S499" s="23"/>
      <c r="T499" s="23">
        <v>0</v>
      </c>
      <c r="U499" s="28">
        <v>0</v>
      </c>
      <c r="W499" s="16" t="s">
        <v>92</v>
      </c>
      <c r="X499" s="23">
        <v>0</v>
      </c>
      <c r="Y499" s="23"/>
      <c r="Z499" s="23"/>
      <c r="AA499" s="23">
        <v>0</v>
      </c>
      <c r="AB499" s="28">
        <v>0</v>
      </c>
      <c r="AD499" s="16" t="s">
        <v>92</v>
      </c>
      <c r="AE499" s="23">
        <v>0</v>
      </c>
      <c r="AF499" s="23"/>
      <c r="AG499" s="23"/>
      <c r="AH499" s="23"/>
      <c r="AI499" s="28">
        <v>0</v>
      </c>
      <c r="AK499" s="16" t="s">
        <v>92</v>
      </c>
      <c r="AL499" s="23">
        <v>0</v>
      </c>
      <c r="AM499" s="23">
        <v>0</v>
      </c>
      <c r="AN499" s="23">
        <v>0</v>
      </c>
      <c r="AO499" s="23">
        <v>0</v>
      </c>
      <c r="AP499" s="28">
        <v>0</v>
      </c>
    </row>
    <row r="500" spans="2:42" x14ac:dyDescent="0.35">
      <c r="C500" s="2"/>
      <c r="D500" s="2"/>
      <c r="E500" s="2"/>
      <c r="F500" s="2"/>
      <c r="G500" s="2"/>
      <c r="J500" s="2"/>
      <c r="K500" s="2"/>
      <c r="L500" s="2"/>
      <c r="M500" s="2"/>
      <c r="N500" s="2"/>
      <c r="Q500" s="2"/>
      <c r="R500" s="2"/>
      <c r="S500" s="2"/>
      <c r="T500" s="2"/>
      <c r="U500" s="2"/>
      <c r="X500" s="2"/>
      <c r="Y500" s="2"/>
      <c r="Z500" s="2"/>
      <c r="AA500" s="2"/>
      <c r="AB500" s="2"/>
      <c r="AE500" s="2"/>
      <c r="AF500" s="2"/>
      <c r="AG500" s="2"/>
      <c r="AH500" s="2"/>
      <c r="AI500" s="2"/>
      <c r="AL500" s="2"/>
      <c r="AM500" s="2"/>
      <c r="AN500" s="2"/>
      <c r="AO500" s="2"/>
      <c r="AP500" s="2"/>
    </row>
    <row r="501" spans="2:42" x14ac:dyDescent="0.35">
      <c r="B501" t="s">
        <v>31</v>
      </c>
      <c r="C501" s="2">
        <v>0</v>
      </c>
      <c r="D501" s="2"/>
      <c r="E501" s="2"/>
      <c r="F501" s="2">
        <v>0</v>
      </c>
      <c r="G501" s="242">
        <v>0</v>
      </c>
      <c r="I501" t="s">
        <v>31</v>
      </c>
      <c r="J501" s="2">
        <v>0</v>
      </c>
      <c r="K501" s="2">
        <v>0</v>
      </c>
      <c r="L501" s="2">
        <v>26697450.239999995</v>
      </c>
      <c r="M501" s="2">
        <v>0</v>
      </c>
      <c r="N501" s="242">
        <v>26697450.239999995</v>
      </c>
      <c r="P501" t="s">
        <v>31</v>
      </c>
      <c r="Q501" s="2">
        <v>0</v>
      </c>
      <c r="R501" s="2"/>
      <c r="S501" s="2"/>
      <c r="T501" s="2">
        <v>0</v>
      </c>
      <c r="U501" s="242">
        <v>0</v>
      </c>
      <c r="W501" t="s">
        <v>31</v>
      </c>
      <c r="X501" s="2">
        <v>0</v>
      </c>
      <c r="Y501" s="2"/>
      <c r="Z501" s="2"/>
      <c r="AA501" s="2">
        <v>0</v>
      </c>
      <c r="AB501" s="242">
        <v>0</v>
      </c>
      <c r="AD501" t="s">
        <v>31</v>
      </c>
      <c r="AE501" s="2">
        <v>0</v>
      </c>
      <c r="AF501" s="2"/>
      <c r="AG501" s="2"/>
      <c r="AH501" s="2">
        <v>0</v>
      </c>
      <c r="AI501" s="242">
        <v>0</v>
      </c>
      <c r="AK501" t="s">
        <v>31</v>
      </c>
      <c r="AL501" s="2">
        <v>0</v>
      </c>
      <c r="AM501" s="2">
        <v>0</v>
      </c>
      <c r="AN501" s="2">
        <v>0</v>
      </c>
      <c r="AO501" s="2">
        <v>0</v>
      </c>
      <c r="AP501" s="242">
        <v>0</v>
      </c>
    </row>
    <row r="502" spans="2:42" x14ac:dyDescent="0.35">
      <c r="B502" t="s">
        <v>32</v>
      </c>
      <c r="C502" s="2">
        <v>0</v>
      </c>
      <c r="D502" s="2"/>
      <c r="E502" s="2"/>
      <c r="F502" s="2">
        <v>0</v>
      </c>
      <c r="G502" s="242">
        <v>0</v>
      </c>
      <c r="I502" t="s">
        <v>32</v>
      </c>
      <c r="J502" s="2">
        <v>0</v>
      </c>
      <c r="K502" s="2">
        <v>0</v>
      </c>
      <c r="L502" s="2">
        <v>-10025804.930000002</v>
      </c>
      <c r="M502" s="2">
        <v>0</v>
      </c>
      <c r="N502" s="242">
        <v>-10025804.930000002</v>
      </c>
      <c r="P502" t="s">
        <v>32</v>
      </c>
      <c r="Q502" s="2">
        <v>0</v>
      </c>
      <c r="R502" s="2"/>
      <c r="S502" s="2"/>
      <c r="T502" s="2">
        <v>0</v>
      </c>
      <c r="U502" s="242">
        <v>0</v>
      </c>
      <c r="W502" t="s">
        <v>32</v>
      </c>
      <c r="X502" s="2">
        <v>0</v>
      </c>
      <c r="Y502" s="2"/>
      <c r="Z502" s="2"/>
      <c r="AA502" s="2">
        <v>0</v>
      </c>
      <c r="AB502" s="242">
        <v>0</v>
      </c>
      <c r="AD502" t="s">
        <v>32</v>
      </c>
      <c r="AE502" s="2">
        <v>0</v>
      </c>
      <c r="AF502" s="2"/>
      <c r="AG502" s="2"/>
      <c r="AH502" s="2">
        <v>0</v>
      </c>
      <c r="AI502" s="242">
        <v>0</v>
      </c>
      <c r="AK502" t="s">
        <v>32</v>
      </c>
      <c r="AL502" s="2">
        <v>0</v>
      </c>
      <c r="AM502" s="2">
        <v>0</v>
      </c>
      <c r="AN502" s="2">
        <v>0</v>
      </c>
      <c r="AO502" s="2">
        <v>0</v>
      </c>
      <c r="AP502" s="242">
        <v>0</v>
      </c>
    </row>
    <row r="503" spans="2:42" x14ac:dyDescent="0.35">
      <c r="B503" s="248" t="s">
        <v>33</v>
      </c>
      <c r="C503" s="244">
        <v>0</v>
      </c>
      <c r="D503" s="244">
        <v>0</v>
      </c>
      <c r="E503" s="244">
        <v>0</v>
      </c>
      <c r="F503" s="244">
        <v>0</v>
      </c>
      <c r="G503" s="244">
        <v>0</v>
      </c>
      <c r="I503" s="248" t="s">
        <v>33</v>
      </c>
      <c r="J503" s="244">
        <v>0</v>
      </c>
      <c r="K503" s="244">
        <v>0</v>
      </c>
      <c r="L503" s="244">
        <v>16671645.309999993</v>
      </c>
      <c r="M503" s="244">
        <v>0</v>
      </c>
      <c r="N503" s="244">
        <v>16671645.309999993</v>
      </c>
      <c r="P503" s="248" t="s">
        <v>33</v>
      </c>
      <c r="Q503" s="244">
        <v>0</v>
      </c>
      <c r="R503" s="244">
        <v>0</v>
      </c>
      <c r="S503" s="244">
        <v>0</v>
      </c>
      <c r="T503" s="244">
        <v>0</v>
      </c>
      <c r="U503" s="244">
        <v>0</v>
      </c>
      <c r="W503" s="248" t="s">
        <v>33</v>
      </c>
      <c r="X503" s="244">
        <v>0</v>
      </c>
      <c r="Y503" s="244">
        <v>0</v>
      </c>
      <c r="Z503" s="244">
        <v>0</v>
      </c>
      <c r="AA503" s="244">
        <v>0</v>
      </c>
      <c r="AB503" s="244">
        <v>0</v>
      </c>
      <c r="AD503" s="248" t="s">
        <v>33</v>
      </c>
      <c r="AE503" s="244">
        <v>0</v>
      </c>
      <c r="AF503" s="244">
        <v>0</v>
      </c>
      <c r="AG503" s="244">
        <v>0</v>
      </c>
      <c r="AH503" s="244">
        <v>0</v>
      </c>
      <c r="AI503" s="244">
        <v>0</v>
      </c>
      <c r="AK503" s="248" t="s">
        <v>33</v>
      </c>
      <c r="AL503" s="244">
        <v>0</v>
      </c>
      <c r="AM503" s="244">
        <v>0</v>
      </c>
      <c r="AN503" s="244">
        <v>0</v>
      </c>
      <c r="AO503" s="244">
        <v>0</v>
      </c>
      <c r="AP503" s="244">
        <v>0</v>
      </c>
    </row>
    <row r="504" spans="2:42" ht="15" thickBot="1" x14ac:dyDescent="0.4">
      <c r="B504" s="245" t="s">
        <v>34</v>
      </c>
      <c r="C504" s="246">
        <v>0</v>
      </c>
      <c r="D504" s="246">
        <v>0</v>
      </c>
      <c r="E504" s="246">
        <v>0</v>
      </c>
      <c r="F504" s="246">
        <v>0</v>
      </c>
      <c r="G504" s="246">
        <v>0</v>
      </c>
      <c r="I504" s="245" t="s">
        <v>34</v>
      </c>
      <c r="J504" s="246">
        <v>0</v>
      </c>
      <c r="K504" s="246">
        <v>14539626.724809252</v>
      </c>
      <c r="L504" s="246">
        <v>17468547.009999994</v>
      </c>
      <c r="M504" s="246">
        <v>0</v>
      </c>
      <c r="N504" s="246">
        <v>32008173.73480925</v>
      </c>
      <c r="P504" s="245" t="s">
        <v>34</v>
      </c>
      <c r="Q504" s="246">
        <v>0</v>
      </c>
      <c r="R504" s="246">
        <v>0</v>
      </c>
      <c r="S504" s="246">
        <v>0</v>
      </c>
      <c r="T504" s="246">
        <v>0</v>
      </c>
      <c r="U504" s="246">
        <v>0</v>
      </c>
      <c r="W504" s="245" t="s">
        <v>34</v>
      </c>
      <c r="X504" s="246">
        <v>0</v>
      </c>
      <c r="Y504" s="246">
        <v>0</v>
      </c>
      <c r="Z504" s="246">
        <v>0</v>
      </c>
      <c r="AA504" s="246">
        <v>0</v>
      </c>
      <c r="AB504" s="246">
        <v>0</v>
      </c>
      <c r="AD504" s="245" t="s">
        <v>34</v>
      </c>
      <c r="AE504" s="246">
        <v>0</v>
      </c>
      <c r="AF504" s="246">
        <v>0</v>
      </c>
      <c r="AG504" s="246">
        <v>0</v>
      </c>
      <c r="AH504" s="246">
        <v>0</v>
      </c>
      <c r="AI504" s="246">
        <v>0</v>
      </c>
      <c r="AK504" s="245" t="s">
        <v>34</v>
      </c>
      <c r="AL504" s="246">
        <v>0</v>
      </c>
      <c r="AM504" s="246">
        <v>0</v>
      </c>
      <c r="AN504" s="246">
        <v>0</v>
      </c>
      <c r="AO504" s="246">
        <v>0</v>
      </c>
      <c r="AP504" s="246">
        <v>0</v>
      </c>
    </row>
    <row r="505" spans="2:42" ht="15" thickTop="1" x14ac:dyDescent="0.35">
      <c r="C505" s="2"/>
      <c r="D505" s="2"/>
      <c r="E505" s="2"/>
      <c r="F505" s="2"/>
      <c r="G505" s="2"/>
      <c r="I505" t="s">
        <v>232</v>
      </c>
      <c r="J505" s="2"/>
      <c r="K505" s="2"/>
      <c r="L505" s="2"/>
      <c r="M505" s="2"/>
      <c r="N505" s="2"/>
      <c r="Q505" s="2"/>
      <c r="R505" s="2"/>
      <c r="S505" s="2"/>
      <c r="T505" s="2"/>
      <c r="U505" s="2"/>
      <c r="X505" s="2"/>
      <c r="Y505" s="2"/>
      <c r="Z505" s="2"/>
      <c r="AA505" s="2"/>
      <c r="AB505" s="2"/>
      <c r="AE505" s="2"/>
      <c r="AF505" s="2"/>
      <c r="AG505" s="2"/>
      <c r="AH505" s="2"/>
      <c r="AI505" s="2"/>
      <c r="AL505" s="2"/>
      <c r="AM505" s="2"/>
      <c r="AN505" s="2"/>
      <c r="AO505" s="2"/>
      <c r="AP505" s="2"/>
    </row>
    <row r="506" spans="2:42" x14ac:dyDescent="0.35">
      <c r="B506" t="s">
        <v>35</v>
      </c>
      <c r="C506" s="2"/>
      <c r="D506" s="2"/>
      <c r="E506" s="2"/>
      <c r="F506" s="2"/>
      <c r="G506" s="242">
        <v>0</v>
      </c>
      <c r="I506" t="s">
        <v>35</v>
      </c>
      <c r="J506" s="2">
        <v>5898333.1200000001</v>
      </c>
      <c r="K506" s="2">
        <v>10897086</v>
      </c>
      <c r="L506" s="2">
        <v>0</v>
      </c>
      <c r="M506" s="2">
        <v>3312018.43</v>
      </c>
      <c r="N506" s="242">
        <v>20107437.550000001</v>
      </c>
      <c r="P506" t="s">
        <v>35</v>
      </c>
      <c r="Q506" s="2"/>
      <c r="R506" s="2"/>
      <c r="S506" s="2"/>
      <c r="T506" s="2"/>
      <c r="U506" s="242">
        <v>0</v>
      </c>
      <c r="W506" t="s">
        <v>35</v>
      </c>
      <c r="X506" s="2"/>
      <c r="Y506" s="2"/>
      <c r="Z506" s="2"/>
      <c r="AA506" s="2"/>
      <c r="AB506" s="242">
        <v>0</v>
      </c>
      <c r="AD506" t="s">
        <v>35</v>
      </c>
      <c r="AE506" s="2"/>
      <c r="AF506" s="2"/>
      <c r="AG506" s="2"/>
      <c r="AH506" s="2"/>
      <c r="AI506" s="242">
        <v>0</v>
      </c>
      <c r="AK506" t="s">
        <v>35</v>
      </c>
      <c r="AL506" s="2">
        <v>0</v>
      </c>
      <c r="AM506" s="2">
        <v>0</v>
      </c>
      <c r="AN506" s="2">
        <v>0</v>
      </c>
      <c r="AO506" s="2">
        <v>0</v>
      </c>
      <c r="AP506" s="242">
        <v>0</v>
      </c>
    </row>
    <row r="507" spans="2:42" x14ac:dyDescent="0.35">
      <c r="B507" t="s">
        <v>36</v>
      </c>
      <c r="C507" s="2"/>
      <c r="D507" s="2"/>
      <c r="E507" s="2"/>
      <c r="F507" s="2"/>
      <c r="G507" s="242">
        <v>0</v>
      </c>
      <c r="I507" t="s">
        <v>36</v>
      </c>
      <c r="J507" s="2">
        <v>-9394925.9699999988</v>
      </c>
      <c r="K507" s="2">
        <v>-631563.25999999978</v>
      </c>
      <c r="L507" s="2">
        <v>0</v>
      </c>
      <c r="M507" s="2">
        <v>-1275921.8199999998</v>
      </c>
      <c r="N507" s="242">
        <v>-11302411.049999999</v>
      </c>
      <c r="P507" t="s">
        <v>36</v>
      </c>
      <c r="Q507" s="2"/>
      <c r="R507" s="2"/>
      <c r="S507" s="2"/>
      <c r="T507" s="2"/>
      <c r="U507" s="242">
        <v>0</v>
      </c>
      <c r="W507" t="s">
        <v>36</v>
      </c>
      <c r="X507" s="2"/>
      <c r="Y507" s="2"/>
      <c r="Z507" s="2"/>
      <c r="AA507" s="2"/>
      <c r="AB507" s="242">
        <v>0</v>
      </c>
      <c r="AD507" t="s">
        <v>36</v>
      </c>
      <c r="AE507" s="2"/>
      <c r="AF507" s="2"/>
      <c r="AG507" s="2"/>
      <c r="AH507" s="2"/>
      <c r="AI507" s="242">
        <v>0</v>
      </c>
      <c r="AK507" t="s">
        <v>36</v>
      </c>
      <c r="AL507" s="2">
        <v>0</v>
      </c>
      <c r="AM507" s="2">
        <v>0</v>
      </c>
      <c r="AN507" s="2">
        <v>0</v>
      </c>
      <c r="AO507" s="2">
        <v>0</v>
      </c>
      <c r="AP507" s="242">
        <v>0</v>
      </c>
    </row>
    <row r="508" spans="2:42" ht="15" thickBot="1" x14ac:dyDescent="0.4">
      <c r="B508" s="245" t="s">
        <v>37</v>
      </c>
      <c r="C508" s="246">
        <v>0</v>
      </c>
      <c r="D508" s="246">
        <v>0</v>
      </c>
      <c r="E508" s="246">
        <v>0</v>
      </c>
      <c r="F508" s="246">
        <v>0</v>
      </c>
      <c r="G508" s="246">
        <v>0</v>
      </c>
      <c r="I508" s="245" t="s">
        <v>37</v>
      </c>
      <c r="J508" s="246">
        <v>-3496592.8499999987</v>
      </c>
      <c r="K508" s="246">
        <v>10265522.74</v>
      </c>
      <c r="L508" s="246">
        <v>0</v>
      </c>
      <c r="M508" s="246">
        <v>2036096.6100000003</v>
      </c>
      <c r="N508" s="246">
        <v>8805026.5000000019</v>
      </c>
      <c r="P508" s="245" t="s">
        <v>37</v>
      </c>
      <c r="Q508" s="246"/>
      <c r="R508" s="246"/>
      <c r="S508" s="246"/>
      <c r="T508" s="246"/>
      <c r="U508" s="246">
        <v>0</v>
      </c>
      <c r="W508" s="245" t="s">
        <v>37</v>
      </c>
      <c r="X508" s="246"/>
      <c r="Y508" s="246"/>
      <c r="Z508" s="246"/>
      <c r="AA508" s="246"/>
      <c r="AB508" s="246">
        <v>0</v>
      </c>
      <c r="AD508" s="245" t="s">
        <v>37</v>
      </c>
      <c r="AE508" s="246"/>
      <c r="AF508" s="246"/>
      <c r="AG508" s="246"/>
      <c r="AH508" s="246"/>
      <c r="AI508" s="246">
        <v>0</v>
      </c>
      <c r="AK508" s="245" t="s">
        <v>37</v>
      </c>
      <c r="AL508" s="246">
        <v>0</v>
      </c>
      <c r="AM508" s="246">
        <v>0</v>
      </c>
      <c r="AN508" s="246">
        <v>0</v>
      </c>
      <c r="AO508" s="246">
        <v>0</v>
      </c>
      <c r="AP508" s="246">
        <v>0</v>
      </c>
    </row>
    <row r="509" spans="2:42" ht="15" thickTop="1" x14ac:dyDescent="0.35">
      <c r="B509" s="6"/>
      <c r="C509" s="7"/>
      <c r="D509" s="7"/>
      <c r="E509" s="7"/>
      <c r="F509" s="7"/>
      <c r="G509" s="7"/>
      <c r="I509" s="6"/>
      <c r="J509" s="7"/>
      <c r="K509" s="7"/>
      <c r="L509" s="7"/>
      <c r="M509" s="7"/>
      <c r="N509" s="7"/>
      <c r="P509" s="6"/>
      <c r="Q509" s="7"/>
      <c r="R509" s="7"/>
      <c r="S509" s="7"/>
      <c r="T509" s="7"/>
      <c r="U509" s="7"/>
      <c r="W509" s="6"/>
      <c r="X509" s="7"/>
      <c r="Y509" s="7"/>
      <c r="Z509" s="7"/>
      <c r="AA509" s="7"/>
      <c r="AB509" s="7"/>
      <c r="AD509" s="6"/>
      <c r="AE509" s="7"/>
      <c r="AF509" s="7"/>
      <c r="AG509" s="7"/>
      <c r="AH509" s="7"/>
      <c r="AI509" s="7"/>
      <c r="AK509" s="6"/>
      <c r="AL509" s="7"/>
      <c r="AM509" s="7"/>
      <c r="AN509" s="7"/>
      <c r="AO509" s="7"/>
      <c r="AP509" s="7"/>
    </row>
    <row r="510" spans="2:42" x14ac:dyDescent="0.35">
      <c r="B510" t="s">
        <v>220</v>
      </c>
      <c r="C510" s="2">
        <v>0</v>
      </c>
      <c r="D510" s="2">
        <v>0</v>
      </c>
      <c r="E510" s="2">
        <v>0</v>
      </c>
      <c r="F510" s="2">
        <v>0</v>
      </c>
      <c r="G510" s="242">
        <v>0</v>
      </c>
      <c r="I510" t="s">
        <v>220</v>
      </c>
      <c r="J510" s="2">
        <v>0</v>
      </c>
      <c r="K510" s="2">
        <v>0</v>
      </c>
      <c r="L510" s="2">
        <v>0</v>
      </c>
      <c r="M510" s="2">
        <v>0</v>
      </c>
      <c r="N510" s="242">
        <v>0</v>
      </c>
      <c r="P510" t="s">
        <v>220</v>
      </c>
      <c r="Q510" s="2">
        <v>0</v>
      </c>
      <c r="R510" s="2">
        <v>0</v>
      </c>
      <c r="S510" s="2">
        <v>0</v>
      </c>
      <c r="T510" s="2">
        <v>0</v>
      </c>
      <c r="U510" s="242">
        <v>0</v>
      </c>
      <c r="W510" t="s">
        <v>220</v>
      </c>
      <c r="X510" s="2">
        <v>0</v>
      </c>
      <c r="Y510" s="2">
        <v>0</v>
      </c>
      <c r="Z510" s="2">
        <v>0</v>
      </c>
      <c r="AA510" s="2">
        <v>0</v>
      </c>
      <c r="AB510" s="242">
        <v>0</v>
      </c>
      <c r="AD510" t="s">
        <v>220</v>
      </c>
      <c r="AE510" s="2">
        <v>0</v>
      </c>
      <c r="AF510" s="2">
        <v>0</v>
      </c>
      <c r="AG510" s="2">
        <v>0</v>
      </c>
      <c r="AH510" s="2">
        <v>0</v>
      </c>
      <c r="AI510" s="242">
        <v>0</v>
      </c>
      <c r="AK510" t="s">
        <v>220</v>
      </c>
      <c r="AL510" s="2">
        <v>0</v>
      </c>
      <c r="AM510" s="2">
        <v>0</v>
      </c>
      <c r="AN510" s="2">
        <v>0</v>
      </c>
      <c r="AO510" s="2">
        <v>0</v>
      </c>
      <c r="AP510" s="242">
        <v>0</v>
      </c>
    </row>
    <row r="511" spans="2:42" x14ac:dyDescent="0.35">
      <c r="B511" t="s">
        <v>38</v>
      </c>
      <c r="C511" s="2"/>
      <c r="D511" s="2"/>
      <c r="E511" s="2"/>
      <c r="F511" s="2"/>
      <c r="G511" s="242">
        <v>0</v>
      </c>
      <c r="I511" t="s">
        <v>38</v>
      </c>
      <c r="J511" s="2">
        <v>-26968825.890000001</v>
      </c>
      <c r="K511" s="2">
        <v>-3474265</v>
      </c>
      <c r="L511" s="2">
        <v>-518670.4</v>
      </c>
      <c r="M511" s="2">
        <v>-604273.28</v>
      </c>
      <c r="N511" s="242">
        <v>-31566034.57</v>
      </c>
      <c r="P511" t="s">
        <v>38</v>
      </c>
      <c r="Q511" s="2"/>
      <c r="R511" s="2"/>
      <c r="S511" s="2"/>
      <c r="T511" s="2"/>
      <c r="U511" s="242">
        <v>0</v>
      </c>
      <c r="W511" t="s">
        <v>38</v>
      </c>
      <c r="X511" s="2"/>
      <c r="Y511" s="2"/>
      <c r="Z511" s="2"/>
      <c r="AA511" s="2"/>
      <c r="AB511" s="242">
        <v>0</v>
      </c>
      <c r="AD511" t="s">
        <v>38</v>
      </c>
      <c r="AE511" s="2"/>
      <c r="AF511" s="2"/>
      <c r="AG511" s="2"/>
      <c r="AH511" s="2"/>
      <c r="AI511" s="242">
        <v>0</v>
      </c>
      <c r="AK511" t="s">
        <v>38</v>
      </c>
      <c r="AL511" s="2">
        <v>0</v>
      </c>
      <c r="AM511" s="2">
        <v>0</v>
      </c>
      <c r="AN511" s="2">
        <v>0</v>
      </c>
      <c r="AO511" s="2">
        <v>0</v>
      </c>
      <c r="AP511" s="242">
        <v>0</v>
      </c>
    </row>
    <row r="512" spans="2:42" x14ac:dyDescent="0.35">
      <c r="B512" t="s">
        <v>81</v>
      </c>
      <c r="C512" s="2"/>
      <c r="D512" s="2"/>
      <c r="E512" s="2"/>
      <c r="F512" s="2"/>
      <c r="G512" s="242">
        <v>0</v>
      </c>
      <c r="I512" t="s">
        <v>81</v>
      </c>
      <c r="J512" s="2">
        <v>-166745859.01999989</v>
      </c>
      <c r="K512" s="2">
        <v>-262379.05114999972</v>
      </c>
      <c r="L512" s="2">
        <v>-6566162.5800000001</v>
      </c>
      <c r="M512" s="2">
        <v>-7911233.0799999991</v>
      </c>
      <c r="N512" s="242">
        <v>-181485633.73114991</v>
      </c>
      <c r="P512" t="s">
        <v>81</v>
      </c>
      <c r="Q512" s="2"/>
      <c r="R512" s="2"/>
      <c r="S512" s="2"/>
      <c r="T512" s="2"/>
      <c r="U512" s="242">
        <v>0</v>
      </c>
      <c r="W512" t="s">
        <v>81</v>
      </c>
      <c r="X512" s="2"/>
      <c r="Y512" s="2"/>
      <c r="Z512" s="2"/>
      <c r="AA512" s="2"/>
      <c r="AB512" s="242">
        <v>0</v>
      </c>
      <c r="AD512" t="s">
        <v>81</v>
      </c>
      <c r="AE512" s="2"/>
      <c r="AF512" s="2"/>
      <c r="AG512" s="2"/>
      <c r="AH512" s="2"/>
      <c r="AI512" s="242">
        <v>0</v>
      </c>
      <c r="AK512" t="s">
        <v>81</v>
      </c>
      <c r="AL512" s="2">
        <v>0</v>
      </c>
      <c r="AM512" s="2">
        <v>0</v>
      </c>
      <c r="AN512" s="2">
        <v>0</v>
      </c>
      <c r="AO512" s="2">
        <v>0</v>
      </c>
      <c r="AP512" s="242">
        <v>0</v>
      </c>
    </row>
    <row r="513" spans="2:42" x14ac:dyDescent="0.35">
      <c r="B513" t="s">
        <v>39</v>
      </c>
      <c r="C513" s="2"/>
      <c r="D513" s="2"/>
      <c r="E513" s="2"/>
      <c r="F513" s="2"/>
      <c r="G513" s="242">
        <v>0</v>
      </c>
      <c r="I513" t="s">
        <v>39</v>
      </c>
      <c r="J513" s="2">
        <v>-37400922.950000025</v>
      </c>
      <c r="K513" s="2">
        <v>-2987772</v>
      </c>
      <c r="L513" s="2">
        <v>-2144355.5099999998</v>
      </c>
      <c r="M513" s="2">
        <v>-1817001.94</v>
      </c>
      <c r="N513" s="242">
        <v>-44350052.400000021</v>
      </c>
      <c r="P513" t="s">
        <v>39</v>
      </c>
      <c r="Q513" s="2"/>
      <c r="R513" s="2"/>
      <c r="S513" s="2"/>
      <c r="T513" s="2"/>
      <c r="U513" s="242">
        <v>0</v>
      </c>
      <c r="W513" t="s">
        <v>39</v>
      </c>
      <c r="X513" s="2"/>
      <c r="Y513" s="2"/>
      <c r="Z513" s="2"/>
      <c r="AA513" s="2"/>
      <c r="AB513" s="242">
        <v>0</v>
      </c>
      <c r="AD513" t="s">
        <v>39</v>
      </c>
      <c r="AE513" s="2"/>
      <c r="AF513" s="2"/>
      <c r="AG513" s="2"/>
      <c r="AH513" s="2"/>
      <c r="AI513" s="242">
        <v>0</v>
      </c>
      <c r="AK513" t="s">
        <v>39</v>
      </c>
      <c r="AL513" s="2">
        <v>0</v>
      </c>
      <c r="AM513" s="2">
        <v>0</v>
      </c>
      <c r="AN513" s="2">
        <v>0</v>
      </c>
      <c r="AO513" s="2">
        <v>0</v>
      </c>
      <c r="AP513" s="242">
        <v>0</v>
      </c>
    </row>
    <row r="514" spans="2:42" x14ac:dyDescent="0.35">
      <c r="B514" t="s">
        <v>40</v>
      </c>
      <c r="C514" s="2"/>
      <c r="D514" s="2"/>
      <c r="E514" s="2"/>
      <c r="F514" s="2"/>
      <c r="G514" s="242">
        <v>0</v>
      </c>
      <c r="I514" t="s">
        <v>40</v>
      </c>
      <c r="J514" s="2">
        <v>-9843513.1400000006</v>
      </c>
      <c r="K514" s="2">
        <v>0</v>
      </c>
      <c r="L514" s="2">
        <v>-63483.700000000012</v>
      </c>
      <c r="M514" s="2">
        <v>-275869.34000000003</v>
      </c>
      <c r="N514" s="242">
        <v>-10182866.18</v>
      </c>
      <c r="P514" t="s">
        <v>40</v>
      </c>
      <c r="Q514" s="2"/>
      <c r="R514" s="2"/>
      <c r="S514" s="2"/>
      <c r="T514" s="2"/>
      <c r="U514" s="242">
        <v>0</v>
      </c>
      <c r="W514" t="s">
        <v>40</v>
      </c>
      <c r="X514" s="2"/>
      <c r="Y514" s="2"/>
      <c r="Z514" s="2"/>
      <c r="AA514" s="2"/>
      <c r="AB514" s="242">
        <v>0</v>
      </c>
      <c r="AD514" t="s">
        <v>40</v>
      </c>
      <c r="AE514" s="2"/>
      <c r="AF514" s="2"/>
      <c r="AG514" s="2"/>
      <c r="AH514" s="2"/>
      <c r="AI514" s="242">
        <v>0</v>
      </c>
      <c r="AK514" t="s">
        <v>40</v>
      </c>
      <c r="AL514" s="2">
        <v>0</v>
      </c>
      <c r="AM514" s="2">
        <v>0</v>
      </c>
      <c r="AN514" s="2">
        <v>0</v>
      </c>
      <c r="AO514" s="2">
        <v>0</v>
      </c>
      <c r="AP514" s="242">
        <v>0</v>
      </c>
    </row>
    <row r="515" spans="2:42" x14ac:dyDescent="0.35">
      <c r="B515" t="s">
        <v>41</v>
      </c>
      <c r="C515" s="2"/>
      <c r="D515" s="2"/>
      <c r="E515" s="2"/>
      <c r="F515" s="2"/>
      <c r="G515" s="242">
        <v>0</v>
      </c>
      <c r="I515" t="s">
        <v>41</v>
      </c>
      <c r="J515" s="2">
        <v>15000000</v>
      </c>
      <c r="K515" s="2">
        <v>0</v>
      </c>
      <c r="L515" s="2">
        <v>0</v>
      </c>
      <c r="M515" s="2">
        <v>0</v>
      </c>
      <c r="N515" s="242">
        <v>15000000</v>
      </c>
      <c r="P515" t="s">
        <v>41</v>
      </c>
      <c r="Q515" s="2"/>
      <c r="R515" s="2"/>
      <c r="S515" s="2"/>
      <c r="T515" s="2"/>
      <c r="U515" s="242">
        <v>0</v>
      </c>
      <c r="W515" t="s">
        <v>41</v>
      </c>
      <c r="X515" s="2"/>
      <c r="Y515" s="2"/>
      <c r="Z515" s="2"/>
      <c r="AA515" s="2"/>
      <c r="AB515" s="242">
        <v>0</v>
      </c>
      <c r="AD515" t="s">
        <v>41</v>
      </c>
      <c r="AE515" s="2"/>
      <c r="AF515" s="2"/>
      <c r="AG515" s="2"/>
      <c r="AH515" s="2"/>
      <c r="AI515" s="242">
        <v>0</v>
      </c>
      <c r="AK515" t="s">
        <v>41</v>
      </c>
      <c r="AL515" s="2">
        <v>0</v>
      </c>
      <c r="AM515" s="2">
        <v>0</v>
      </c>
      <c r="AN515" s="2">
        <v>0</v>
      </c>
      <c r="AO515" s="2">
        <v>0</v>
      </c>
      <c r="AP515" s="242">
        <v>0</v>
      </c>
    </row>
    <row r="516" spans="2:42" x14ac:dyDescent="0.35">
      <c r="B516" t="s">
        <v>42</v>
      </c>
      <c r="C516" s="2"/>
      <c r="D516" s="2"/>
      <c r="E516" s="2"/>
      <c r="F516" s="2"/>
      <c r="G516" s="242">
        <v>0</v>
      </c>
      <c r="I516" t="s">
        <v>42</v>
      </c>
      <c r="J516" s="2">
        <v>-10058926.210000001</v>
      </c>
      <c r="K516" s="2">
        <v>-4414802.4400000004</v>
      </c>
      <c r="L516" s="2">
        <v>-795600.27</v>
      </c>
      <c r="M516" s="2">
        <v>-303489.39</v>
      </c>
      <c r="N516" s="242">
        <v>-15572818.310000002</v>
      </c>
      <c r="P516" t="s">
        <v>42</v>
      </c>
      <c r="Q516" s="2"/>
      <c r="R516" s="2"/>
      <c r="S516" s="2"/>
      <c r="T516" s="2"/>
      <c r="U516" s="242">
        <v>0</v>
      </c>
      <c r="W516" t="s">
        <v>42</v>
      </c>
      <c r="X516" s="2"/>
      <c r="Y516" s="2"/>
      <c r="Z516" s="2"/>
      <c r="AA516" s="2"/>
      <c r="AB516" s="242">
        <v>0</v>
      </c>
      <c r="AD516" t="s">
        <v>42</v>
      </c>
      <c r="AE516" s="2"/>
      <c r="AF516" s="2"/>
      <c r="AG516" s="2"/>
      <c r="AH516" s="2"/>
      <c r="AI516" s="242">
        <v>0</v>
      </c>
      <c r="AK516" t="s">
        <v>42</v>
      </c>
      <c r="AL516" s="2">
        <v>0</v>
      </c>
      <c r="AM516" s="2">
        <v>0</v>
      </c>
      <c r="AN516" s="2">
        <v>0</v>
      </c>
      <c r="AO516" s="2">
        <v>0</v>
      </c>
      <c r="AP516" s="242">
        <v>0</v>
      </c>
    </row>
    <row r="517" spans="2:42" x14ac:dyDescent="0.35">
      <c r="B517" t="s">
        <v>4</v>
      </c>
      <c r="C517" s="2"/>
      <c r="D517" s="2"/>
      <c r="E517" s="2"/>
      <c r="F517" s="2"/>
      <c r="G517" s="242">
        <v>0</v>
      </c>
      <c r="I517" t="s">
        <v>4</v>
      </c>
      <c r="J517" s="2">
        <v>343395.01</v>
      </c>
      <c r="K517" s="2">
        <v>0</v>
      </c>
      <c r="L517" s="2">
        <v>0</v>
      </c>
      <c r="M517" s="2">
        <v>0</v>
      </c>
      <c r="N517" s="242">
        <v>343395.01</v>
      </c>
      <c r="P517" t="s">
        <v>4</v>
      </c>
      <c r="Q517" s="2"/>
      <c r="R517" s="2"/>
      <c r="S517" s="2"/>
      <c r="T517" s="2"/>
      <c r="U517" s="242">
        <v>0</v>
      </c>
      <c r="W517" t="s">
        <v>4</v>
      </c>
      <c r="X517" s="2"/>
      <c r="Y517" s="2"/>
      <c r="Z517" s="2"/>
      <c r="AA517" s="2"/>
      <c r="AB517" s="242">
        <v>0</v>
      </c>
      <c r="AD517" t="s">
        <v>4</v>
      </c>
      <c r="AE517" s="2"/>
      <c r="AF517" s="2"/>
      <c r="AG517" s="2"/>
      <c r="AH517" s="2"/>
      <c r="AI517" s="242">
        <v>0</v>
      </c>
      <c r="AK517" t="s">
        <v>4</v>
      </c>
      <c r="AL517" s="2">
        <v>0</v>
      </c>
      <c r="AM517" s="2">
        <v>0</v>
      </c>
      <c r="AN517" s="2">
        <v>0</v>
      </c>
      <c r="AO517" s="2">
        <v>0</v>
      </c>
      <c r="AP517" s="242">
        <v>0</v>
      </c>
    </row>
    <row r="518" spans="2:42" x14ac:dyDescent="0.35">
      <c r="B518" t="s">
        <v>5</v>
      </c>
      <c r="C518" s="2"/>
      <c r="D518" s="2"/>
      <c r="E518" s="2"/>
      <c r="F518" s="2"/>
      <c r="G518" s="242">
        <v>0</v>
      </c>
      <c r="I518" t="s">
        <v>5</v>
      </c>
      <c r="J518" s="2">
        <v>-463000</v>
      </c>
      <c r="K518" s="2">
        <v>0</v>
      </c>
      <c r="L518" s="2">
        <v>0</v>
      </c>
      <c r="M518" s="2">
        <v>0</v>
      </c>
      <c r="N518" s="242">
        <v>-463000</v>
      </c>
      <c r="P518" t="s">
        <v>5</v>
      </c>
      <c r="Q518" s="2"/>
      <c r="R518" s="2"/>
      <c r="S518" s="2"/>
      <c r="T518" s="2"/>
      <c r="U518" s="242">
        <v>0</v>
      </c>
      <c r="W518" t="s">
        <v>5</v>
      </c>
      <c r="X518" s="2"/>
      <c r="Y518" s="2"/>
      <c r="Z518" s="2"/>
      <c r="AA518" s="2"/>
      <c r="AB518" s="242">
        <v>0</v>
      </c>
      <c r="AD518" t="s">
        <v>5</v>
      </c>
      <c r="AE518" s="2"/>
      <c r="AF518" s="2"/>
      <c r="AG518" s="2"/>
      <c r="AH518" s="2"/>
      <c r="AI518" s="242">
        <v>0</v>
      </c>
      <c r="AK518" t="s">
        <v>5</v>
      </c>
      <c r="AL518" s="2">
        <v>0</v>
      </c>
      <c r="AM518" s="2">
        <v>0</v>
      </c>
      <c r="AN518" s="2">
        <v>0</v>
      </c>
      <c r="AO518" s="2">
        <v>0</v>
      </c>
      <c r="AP518" s="242">
        <v>0</v>
      </c>
    </row>
    <row r="519" spans="2:42" x14ac:dyDescent="0.35">
      <c r="B519" t="s">
        <v>189</v>
      </c>
      <c r="C519" s="2"/>
      <c r="D519" s="2"/>
      <c r="E519" s="2"/>
      <c r="F519" s="2"/>
      <c r="G519" s="242">
        <v>0</v>
      </c>
      <c r="I519" t="s">
        <v>189</v>
      </c>
      <c r="J519" s="2">
        <v>-41602798.909999996</v>
      </c>
      <c r="K519" s="2">
        <v>598</v>
      </c>
      <c r="L519" s="2">
        <v>1093525.82</v>
      </c>
      <c r="M519" s="2">
        <v>-55846.19</v>
      </c>
      <c r="N519" s="242">
        <v>-40564521.279999994</v>
      </c>
      <c r="P519" t="s">
        <v>189</v>
      </c>
      <c r="Q519" s="2"/>
      <c r="R519" s="2"/>
      <c r="S519" s="2"/>
      <c r="T519" s="2"/>
      <c r="U519" s="242">
        <v>0</v>
      </c>
      <c r="W519" t="s">
        <v>189</v>
      </c>
      <c r="X519" s="2"/>
      <c r="Y519" s="2"/>
      <c r="Z519" s="2"/>
      <c r="AA519" s="2"/>
      <c r="AB519" s="242">
        <v>0</v>
      </c>
      <c r="AD519" t="s">
        <v>189</v>
      </c>
      <c r="AE519" s="2"/>
      <c r="AF519" s="2"/>
      <c r="AG519" s="2"/>
      <c r="AH519" s="2"/>
      <c r="AI519" s="242">
        <v>0</v>
      </c>
      <c r="AK519" t="s">
        <v>189</v>
      </c>
      <c r="AL519" s="2">
        <v>0</v>
      </c>
      <c r="AM519" s="2">
        <v>0</v>
      </c>
      <c r="AN519" s="2">
        <v>0</v>
      </c>
      <c r="AO519" s="2">
        <v>0</v>
      </c>
      <c r="AP519" s="242">
        <v>0</v>
      </c>
    </row>
    <row r="520" spans="2:42" x14ac:dyDescent="0.35">
      <c r="B520" s="5" t="s">
        <v>11</v>
      </c>
      <c r="C520" s="244">
        <v>0</v>
      </c>
      <c r="D520" s="244">
        <v>0</v>
      </c>
      <c r="E520" s="244">
        <v>0</v>
      </c>
      <c r="F520" s="244">
        <v>0</v>
      </c>
      <c r="G520" s="244">
        <v>0</v>
      </c>
      <c r="I520" s="5" t="s">
        <v>11</v>
      </c>
      <c r="J520" s="244">
        <v>-277740451.10999995</v>
      </c>
      <c r="K520" s="244">
        <v>-11138620.491149999</v>
      </c>
      <c r="L520" s="244">
        <v>-8994746.6399999987</v>
      </c>
      <c r="M520" s="244">
        <v>-10967713.219999999</v>
      </c>
      <c r="N520" s="244">
        <v>-308841531.46114993</v>
      </c>
      <c r="P520" s="5" t="s">
        <v>11</v>
      </c>
      <c r="Q520" s="244">
        <v>0</v>
      </c>
      <c r="R520" s="244">
        <v>0</v>
      </c>
      <c r="S520" s="244">
        <v>0</v>
      </c>
      <c r="T520" s="244">
        <v>0</v>
      </c>
      <c r="U520" s="244">
        <v>0</v>
      </c>
      <c r="W520" s="5" t="s">
        <v>11</v>
      </c>
      <c r="X520" s="244">
        <v>0</v>
      </c>
      <c r="Y520" s="244">
        <v>0</v>
      </c>
      <c r="Z520" s="244">
        <v>0</v>
      </c>
      <c r="AA520" s="244">
        <v>0</v>
      </c>
      <c r="AB520" s="244">
        <v>0</v>
      </c>
      <c r="AD520" s="5" t="s">
        <v>11</v>
      </c>
      <c r="AE520" s="244">
        <v>0</v>
      </c>
      <c r="AF520" s="244">
        <v>0</v>
      </c>
      <c r="AG520" s="244">
        <v>0</v>
      </c>
      <c r="AH520" s="244">
        <v>0</v>
      </c>
      <c r="AI520" s="244">
        <v>0</v>
      </c>
      <c r="AK520" s="5" t="s">
        <v>11</v>
      </c>
      <c r="AL520" s="244">
        <v>0</v>
      </c>
      <c r="AM520" s="244">
        <v>0</v>
      </c>
      <c r="AN520" s="244">
        <v>0</v>
      </c>
      <c r="AO520" s="244">
        <v>0</v>
      </c>
      <c r="AP520" s="244">
        <v>0</v>
      </c>
    </row>
    <row r="521" spans="2:42" x14ac:dyDescent="0.35">
      <c r="B521" s="6"/>
      <c r="C521" s="7"/>
      <c r="D521" s="7"/>
      <c r="E521" s="7"/>
      <c r="F521" s="7"/>
      <c r="G521" s="7"/>
      <c r="I521" s="6"/>
      <c r="J521" s="7"/>
      <c r="K521" s="7"/>
      <c r="L521" s="7"/>
      <c r="M521" s="7"/>
      <c r="N521" s="7"/>
      <c r="P521" s="6"/>
      <c r="Q521" s="7"/>
      <c r="R521" s="7"/>
      <c r="S521" s="7"/>
      <c r="T521" s="7"/>
      <c r="U521" s="7"/>
      <c r="W521" s="6"/>
      <c r="X521" s="7"/>
      <c r="Y521" s="7"/>
      <c r="Z521" s="7"/>
      <c r="AA521" s="7"/>
      <c r="AB521" s="7"/>
      <c r="AD521" s="6"/>
      <c r="AE521" s="7"/>
      <c r="AF521" s="7"/>
      <c r="AG521" s="7"/>
      <c r="AH521" s="7"/>
      <c r="AI521" s="7"/>
      <c r="AK521" s="6"/>
      <c r="AL521" s="7"/>
      <c r="AM521" s="7"/>
      <c r="AN521" s="7"/>
      <c r="AO521" s="7"/>
      <c r="AP521" s="7"/>
    </row>
    <row r="522" spans="2:42" x14ac:dyDescent="0.35">
      <c r="B522" s="6"/>
      <c r="C522" s="7"/>
      <c r="D522" s="7"/>
      <c r="E522" s="7"/>
      <c r="F522" s="7"/>
      <c r="G522" s="7"/>
      <c r="I522" s="6"/>
      <c r="J522" s="7"/>
      <c r="K522" s="7"/>
      <c r="L522" s="7"/>
      <c r="M522" s="7"/>
      <c r="N522" s="7"/>
      <c r="P522" s="6"/>
      <c r="Q522" s="7"/>
      <c r="R522" s="7"/>
      <c r="S522" s="7"/>
      <c r="T522" s="7"/>
      <c r="U522" s="7"/>
      <c r="W522" s="6"/>
      <c r="X522" s="7"/>
      <c r="Y522" s="7"/>
      <c r="Z522" s="7"/>
      <c r="AA522" s="7"/>
      <c r="AB522" s="7"/>
      <c r="AD522" s="6"/>
      <c r="AE522" s="7"/>
      <c r="AF522" s="7"/>
      <c r="AG522" s="7"/>
      <c r="AH522" s="7"/>
      <c r="AI522" s="7"/>
      <c r="AK522" s="6"/>
      <c r="AL522" s="7"/>
      <c r="AM522" s="7"/>
      <c r="AN522" s="7"/>
      <c r="AO522" s="7"/>
      <c r="AP522" s="7"/>
    </row>
    <row r="523" spans="2:42" x14ac:dyDescent="0.35">
      <c r="B523" s="249" t="s">
        <v>43</v>
      </c>
      <c r="C523" s="250">
        <v>0</v>
      </c>
      <c r="D523" s="250">
        <v>0</v>
      </c>
      <c r="E523" s="250">
        <v>0</v>
      </c>
      <c r="F523" s="250">
        <v>0</v>
      </c>
      <c r="G523" s="250">
        <v>0</v>
      </c>
      <c r="I523" s="249" t="s">
        <v>43</v>
      </c>
      <c r="J523" s="250">
        <v>43841738.040000044</v>
      </c>
      <c r="K523" s="250">
        <v>13666528.973659253</v>
      </c>
      <c r="L523" s="250">
        <v>8473800.3699999955</v>
      </c>
      <c r="M523" s="250">
        <v>-10321726.609999999</v>
      </c>
      <c r="N523" s="250">
        <v>55660340.773659289</v>
      </c>
      <c r="P523" s="249" t="s">
        <v>43</v>
      </c>
      <c r="Q523" s="250">
        <v>0</v>
      </c>
      <c r="R523" s="250">
        <v>0</v>
      </c>
      <c r="S523" s="250">
        <v>0</v>
      </c>
      <c r="T523" s="250">
        <v>0</v>
      </c>
      <c r="U523" s="250">
        <v>0</v>
      </c>
      <c r="W523" s="249" t="s">
        <v>43</v>
      </c>
      <c r="X523" s="250">
        <v>0</v>
      </c>
      <c r="Y523" s="250">
        <v>0</v>
      </c>
      <c r="Z523" s="250">
        <v>0</v>
      </c>
      <c r="AA523" s="250">
        <v>0</v>
      </c>
      <c r="AB523" s="250">
        <v>0</v>
      </c>
      <c r="AD523" s="249" t="s">
        <v>43</v>
      </c>
      <c r="AE523" s="250">
        <v>0</v>
      </c>
      <c r="AF523" s="250">
        <v>0</v>
      </c>
      <c r="AG523" s="250">
        <v>0</v>
      </c>
      <c r="AH523" s="250">
        <v>0</v>
      </c>
      <c r="AI523" s="250">
        <v>0</v>
      </c>
      <c r="AK523" s="249" t="s">
        <v>43</v>
      </c>
      <c r="AL523" s="250">
        <v>0</v>
      </c>
      <c r="AM523" s="250">
        <v>0</v>
      </c>
      <c r="AN523" s="250">
        <v>0</v>
      </c>
      <c r="AO523" s="250">
        <v>0</v>
      </c>
      <c r="AP523" s="250">
        <v>0</v>
      </c>
    </row>
    <row r="524" spans="2:42" x14ac:dyDescent="0.35">
      <c r="B524" t="s">
        <v>6</v>
      </c>
      <c r="C524" s="2"/>
      <c r="D524" s="2"/>
      <c r="E524" s="2"/>
      <c r="F524" s="2"/>
      <c r="G524" s="242">
        <v>0</v>
      </c>
      <c r="I524" t="s">
        <v>6</v>
      </c>
      <c r="J524" s="2">
        <v>-20985703.220000003</v>
      </c>
      <c r="K524" s="2">
        <v>-12752816</v>
      </c>
      <c r="L524" s="2">
        <v>-1938011.32</v>
      </c>
      <c r="M524" s="2">
        <v>-409011.67000000004</v>
      </c>
      <c r="N524" s="242">
        <v>-36085542.210000001</v>
      </c>
      <c r="P524" t="s">
        <v>6</v>
      </c>
      <c r="Q524" s="2"/>
      <c r="R524" s="2"/>
      <c r="S524" s="2"/>
      <c r="T524" s="2"/>
      <c r="U524" s="242">
        <v>0</v>
      </c>
      <c r="W524" t="s">
        <v>6</v>
      </c>
      <c r="X524" s="2"/>
      <c r="Y524" s="2"/>
      <c r="Z524" s="2"/>
      <c r="AA524" s="2"/>
      <c r="AB524" s="242">
        <v>0</v>
      </c>
      <c r="AD524" t="s">
        <v>6</v>
      </c>
      <c r="AE524" s="2"/>
      <c r="AF524" s="2"/>
      <c r="AG524" s="2"/>
      <c r="AH524" s="2"/>
      <c r="AI524" s="242">
        <v>0</v>
      </c>
      <c r="AK524" t="s">
        <v>6</v>
      </c>
      <c r="AL524" s="2">
        <v>0</v>
      </c>
      <c r="AM524" s="2">
        <v>0</v>
      </c>
      <c r="AN524" s="2">
        <v>0</v>
      </c>
      <c r="AO524" s="2">
        <v>0</v>
      </c>
      <c r="AP524" s="242">
        <v>0</v>
      </c>
    </row>
    <row r="525" spans="2:42" x14ac:dyDescent="0.35">
      <c r="B525" s="251" t="s">
        <v>7</v>
      </c>
      <c r="C525" s="252">
        <v>0</v>
      </c>
      <c r="D525" s="252">
        <v>0</v>
      </c>
      <c r="E525" s="252">
        <v>0</v>
      </c>
      <c r="F525" s="252">
        <v>0</v>
      </c>
      <c r="G525" s="252">
        <v>0</v>
      </c>
      <c r="I525" s="251" t="s">
        <v>7</v>
      </c>
      <c r="J525" s="252">
        <v>22856034.820000041</v>
      </c>
      <c r="K525" s="252">
        <v>913712.97365925275</v>
      </c>
      <c r="L525" s="252">
        <v>6535789.0499999952</v>
      </c>
      <c r="M525" s="252">
        <v>-10730738.279999999</v>
      </c>
      <c r="N525" s="252">
        <v>19574798.563659288</v>
      </c>
      <c r="P525" s="251" t="s">
        <v>7</v>
      </c>
      <c r="Q525" s="252">
        <v>0</v>
      </c>
      <c r="R525" s="252">
        <v>0</v>
      </c>
      <c r="S525" s="252">
        <v>0</v>
      </c>
      <c r="T525" s="252">
        <v>0</v>
      </c>
      <c r="U525" s="252">
        <v>0</v>
      </c>
      <c r="W525" s="251" t="s">
        <v>7</v>
      </c>
      <c r="X525" s="252">
        <v>0</v>
      </c>
      <c r="Y525" s="252">
        <v>0</v>
      </c>
      <c r="Z525" s="252">
        <v>0</v>
      </c>
      <c r="AA525" s="252">
        <v>0</v>
      </c>
      <c r="AB525" s="252">
        <v>0</v>
      </c>
      <c r="AD525" s="251" t="s">
        <v>7</v>
      </c>
      <c r="AE525" s="252">
        <v>0</v>
      </c>
      <c r="AF525" s="252">
        <v>0</v>
      </c>
      <c r="AG525" s="252">
        <v>0</v>
      </c>
      <c r="AH525" s="252">
        <v>0</v>
      </c>
      <c r="AI525" s="252">
        <v>0</v>
      </c>
      <c r="AK525" s="251" t="s">
        <v>7</v>
      </c>
      <c r="AL525" s="252">
        <v>0</v>
      </c>
      <c r="AM525" s="252">
        <v>0</v>
      </c>
      <c r="AN525" s="252">
        <v>0</v>
      </c>
      <c r="AO525" s="252">
        <v>0</v>
      </c>
      <c r="AP525" s="252">
        <v>0</v>
      </c>
    </row>
    <row r="526" spans="2:42" x14ac:dyDescent="0.35">
      <c r="B526" t="s">
        <v>8</v>
      </c>
      <c r="C526" s="2"/>
      <c r="D526" s="2"/>
      <c r="E526" s="2"/>
      <c r="F526" s="2"/>
      <c r="G526" s="242">
        <v>0</v>
      </c>
      <c r="I526" t="s">
        <v>8</v>
      </c>
      <c r="J526" s="2">
        <v>-2618208.7300202404</v>
      </c>
      <c r="K526" s="2">
        <v>-1073057.881120987</v>
      </c>
      <c r="L526" s="2">
        <v>-1476281.4859999984</v>
      </c>
      <c r="M526" s="2">
        <v>-750.92200799991735</v>
      </c>
      <c r="N526" s="242">
        <v>-5168299.0191492261</v>
      </c>
      <c r="P526" t="s">
        <v>8</v>
      </c>
      <c r="Q526" s="2"/>
      <c r="R526" s="2"/>
      <c r="S526" s="2"/>
      <c r="T526" s="2"/>
      <c r="U526" s="242">
        <v>0</v>
      </c>
      <c r="W526" t="s">
        <v>8</v>
      </c>
      <c r="X526" s="2"/>
      <c r="Y526" s="2"/>
      <c r="Z526" s="2"/>
      <c r="AA526" s="2"/>
      <c r="AB526" s="242">
        <v>0</v>
      </c>
      <c r="AD526" t="s">
        <v>8</v>
      </c>
      <c r="AE526" s="2"/>
      <c r="AF526" s="2"/>
      <c r="AG526" s="2"/>
      <c r="AH526" s="2"/>
      <c r="AI526" s="242">
        <v>0</v>
      </c>
      <c r="AK526" t="s">
        <v>8</v>
      </c>
      <c r="AL526" s="2">
        <v>0</v>
      </c>
      <c r="AM526" s="2">
        <v>0</v>
      </c>
      <c r="AN526" s="2">
        <v>0</v>
      </c>
      <c r="AO526" s="2">
        <v>0</v>
      </c>
      <c r="AP526" s="242">
        <v>0</v>
      </c>
    </row>
    <row r="527" spans="2:42" x14ac:dyDescent="0.35">
      <c r="B527" s="251" t="s">
        <v>168</v>
      </c>
      <c r="C527" s="253">
        <v>0</v>
      </c>
      <c r="D527" s="253">
        <v>0</v>
      </c>
      <c r="E527" s="253">
        <v>0</v>
      </c>
      <c r="F527" s="253">
        <v>0</v>
      </c>
      <c r="G527" s="253">
        <v>0</v>
      </c>
      <c r="I527" s="251" t="s">
        <v>9</v>
      </c>
      <c r="J527" s="253">
        <v>20237826.089979801</v>
      </c>
      <c r="K527" s="253">
        <v>-159344.90746173426</v>
      </c>
      <c r="L527" s="253">
        <v>5059507.5639999965</v>
      </c>
      <c r="M527" s="253">
        <v>-10731489.202008</v>
      </c>
      <c r="N527" s="253">
        <v>14406499.544510063</v>
      </c>
      <c r="P527" s="251" t="s">
        <v>168</v>
      </c>
      <c r="Q527" s="253">
        <v>0</v>
      </c>
      <c r="R527" s="253">
        <v>0</v>
      </c>
      <c r="S527" s="253">
        <v>0</v>
      </c>
      <c r="T527" s="253">
        <v>0</v>
      </c>
      <c r="U527" s="253">
        <v>0</v>
      </c>
      <c r="W527" s="251" t="s">
        <v>168</v>
      </c>
      <c r="X527" s="253">
        <v>0</v>
      </c>
      <c r="Y527" s="253">
        <v>0</v>
      </c>
      <c r="Z527" s="253">
        <v>0</v>
      </c>
      <c r="AA527" s="253">
        <v>0</v>
      </c>
      <c r="AB527" s="253">
        <v>0</v>
      </c>
      <c r="AD527" s="251" t="s">
        <v>168</v>
      </c>
      <c r="AE527" s="253">
        <v>0</v>
      </c>
      <c r="AF527" s="253">
        <v>0</v>
      </c>
      <c r="AG527" s="253">
        <v>0</v>
      </c>
      <c r="AH527" s="253">
        <v>0</v>
      </c>
      <c r="AI527" s="253">
        <v>0</v>
      </c>
      <c r="AK527" s="251" t="s">
        <v>9</v>
      </c>
      <c r="AL527" s="253">
        <v>0</v>
      </c>
      <c r="AM527" s="253">
        <v>0</v>
      </c>
      <c r="AN527" s="253">
        <v>0</v>
      </c>
      <c r="AO527" s="253">
        <v>0</v>
      </c>
      <c r="AP527" s="253">
        <v>0</v>
      </c>
    </row>
    <row r="528" spans="2:42" x14ac:dyDescent="0.35">
      <c r="C528" s="15"/>
      <c r="D528" s="15"/>
      <c r="E528" s="15"/>
      <c r="F528" s="15"/>
      <c r="G528" s="15"/>
      <c r="J528" s="15"/>
      <c r="K528" s="15"/>
      <c r="L528" s="15"/>
      <c r="M528" s="15"/>
      <c r="N528" s="15"/>
      <c r="Q528" s="15"/>
      <c r="R528" s="15"/>
      <c r="S528" s="15"/>
      <c r="T528" s="15"/>
      <c r="U528" s="15"/>
      <c r="X528" s="15"/>
      <c r="Y528" s="15"/>
      <c r="Z528" s="15"/>
      <c r="AA528" s="15"/>
      <c r="AB528" s="15"/>
      <c r="AE528" s="15"/>
      <c r="AF528" s="15"/>
      <c r="AG528" s="15"/>
      <c r="AH528" s="15"/>
      <c r="AI528" s="15"/>
      <c r="AL528" s="15">
        <v>0</v>
      </c>
      <c r="AM528" s="15">
        <v>0</v>
      </c>
      <c r="AN528" s="15">
        <v>0</v>
      </c>
      <c r="AO528" s="15">
        <v>0</v>
      </c>
      <c r="AP528" s="15">
        <v>0</v>
      </c>
    </row>
    <row r="529" spans="2:42" x14ac:dyDescent="0.35">
      <c r="C529" s="15"/>
      <c r="D529" s="15"/>
      <c r="E529" s="15"/>
      <c r="F529" s="15"/>
      <c r="G529" s="15"/>
      <c r="J529" s="15"/>
      <c r="K529" s="15"/>
      <c r="L529" s="15"/>
      <c r="M529" s="15"/>
      <c r="N529" s="15"/>
      <c r="Q529" s="15"/>
      <c r="R529" s="15"/>
      <c r="S529" s="15"/>
      <c r="T529" s="15"/>
      <c r="U529" s="15"/>
      <c r="X529" s="15"/>
      <c r="Y529" s="15"/>
      <c r="Z529" s="15"/>
      <c r="AA529" s="15"/>
      <c r="AB529" s="15"/>
      <c r="AE529" s="15"/>
      <c r="AF529" s="15"/>
      <c r="AG529" s="15"/>
      <c r="AH529" s="15"/>
      <c r="AI529" s="15"/>
      <c r="AL529" s="15"/>
      <c r="AM529" s="15"/>
      <c r="AN529" s="15"/>
      <c r="AO529" s="15"/>
      <c r="AP529" s="15"/>
    </row>
    <row r="530" spans="2:42" x14ac:dyDescent="0.35">
      <c r="C530" s="15"/>
      <c r="D530" s="15"/>
      <c r="E530" s="15"/>
      <c r="F530" s="15"/>
      <c r="G530" s="15"/>
      <c r="J530" s="15"/>
      <c r="K530" s="15"/>
      <c r="L530" s="15"/>
      <c r="M530" s="15"/>
      <c r="N530" s="15"/>
      <c r="Q530" s="15"/>
      <c r="R530" s="15"/>
      <c r="S530" s="15"/>
      <c r="T530" s="15"/>
      <c r="U530" s="15"/>
      <c r="X530" s="15"/>
      <c r="Y530" s="15"/>
      <c r="Z530" s="15"/>
      <c r="AA530" s="15"/>
      <c r="AB530" s="15"/>
      <c r="AE530" s="15"/>
      <c r="AF530" s="15"/>
      <c r="AG530" s="15"/>
      <c r="AH530" s="15"/>
      <c r="AI530" s="15"/>
      <c r="AL530" s="15"/>
      <c r="AM530" s="15"/>
      <c r="AN530" s="15"/>
      <c r="AO530" s="15"/>
      <c r="AP530" s="15"/>
    </row>
    <row r="531" spans="2:42" x14ac:dyDescent="0.35">
      <c r="C531" s="15"/>
      <c r="D531" s="15"/>
      <c r="E531" s="15"/>
      <c r="F531" s="15"/>
      <c r="G531" s="15"/>
      <c r="J531" s="15"/>
      <c r="K531" s="15"/>
      <c r="L531" s="15"/>
      <c r="M531" s="15"/>
      <c r="N531" s="15"/>
      <c r="Q531" s="15"/>
      <c r="R531" s="15"/>
      <c r="S531" s="15"/>
      <c r="T531" s="15"/>
      <c r="U531" s="15"/>
      <c r="X531" s="15"/>
      <c r="Y531" s="15"/>
      <c r="Z531" s="15"/>
      <c r="AA531" s="15"/>
      <c r="AB531" s="15"/>
      <c r="AE531" s="15"/>
      <c r="AF531" s="15"/>
      <c r="AG531" s="15"/>
      <c r="AH531" s="15"/>
      <c r="AI531" s="15"/>
      <c r="AL531" s="15"/>
      <c r="AM531" s="15"/>
      <c r="AN531" s="15"/>
      <c r="AO531" s="15"/>
      <c r="AP531" s="15"/>
    </row>
    <row r="535" spans="2:42" ht="18.5" x14ac:dyDescent="0.35">
      <c r="B535" s="267"/>
      <c r="C535" s="267"/>
      <c r="D535" s="267"/>
      <c r="E535" s="267"/>
      <c r="F535" s="267"/>
      <c r="G535" s="267"/>
      <c r="I535" s="267" t="s">
        <v>237</v>
      </c>
      <c r="J535" s="267"/>
      <c r="K535" s="267"/>
      <c r="L535" s="267"/>
      <c r="M535" s="267"/>
      <c r="N535" s="267"/>
      <c r="P535" s="267"/>
      <c r="Q535" s="267"/>
      <c r="R535" s="267"/>
      <c r="S535" s="267"/>
      <c r="T535" s="267"/>
      <c r="U535" s="267"/>
      <c r="W535" s="267"/>
      <c r="X535" s="267"/>
      <c r="Y535" s="267"/>
      <c r="Z535" s="267"/>
      <c r="AA535" s="267"/>
      <c r="AB535" s="267"/>
      <c r="AD535" s="267"/>
      <c r="AE535" s="267"/>
      <c r="AF535" s="267"/>
      <c r="AG535" s="267"/>
      <c r="AH535" s="267"/>
      <c r="AI535" s="267"/>
      <c r="AK535" s="267"/>
      <c r="AL535" s="267"/>
      <c r="AM535" s="267"/>
      <c r="AN535" s="267"/>
      <c r="AO535" s="267"/>
      <c r="AP535" s="267"/>
    </row>
    <row r="536" spans="2:42" ht="15.5" x14ac:dyDescent="0.35">
      <c r="B536" s="8"/>
      <c r="C536" s="8"/>
      <c r="D536" s="8"/>
      <c r="E536" s="8"/>
      <c r="F536" s="8"/>
      <c r="G536" s="9"/>
      <c r="I536" s="8"/>
      <c r="J536" s="8" t="s">
        <v>10</v>
      </c>
      <c r="K536" s="8" t="s">
        <v>69</v>
      </c>
      <c r="L536" s="8" t="s">
        <v>70</v>
      </c>
      <c r="M536" s="8" t="s">
        <v>44</v>
      </c>
      <c r="N536" s="9" t="s">
        <v>45</v>
      </c>
      <c r="P536" s="8"/>
      <c r="Q536" s="8"/>
      <c r="R536" s="8"/>
      <c r="S536" s="8"/>
      <c r="T536" s="8"/>
      <c r="U536" s="9"/>
      <c r="W536" s="8"/>
      <c r="X536" s="8"/>
      <c r="Y536" s="8"/>
      <c r="Z536" s="8"/>
      <c r="AA536" s="8"/>
      <c r="AB536" s="9"/>
      <c r="AD536" s="8"/>
      <c r="AE536" s="8"/>
      <c r="AF536" s="8"/>
      <c r="AG536" s="8"/>
      <c r="AH536" s="8"/>
      <c r="AI536" s="9"/>
      <c r="AK536" s="8"/>
      <c r="AL536" s="8"/>
      <c r="AM536" s="8"/>
      <c r="AN536" s="8"/>
      <c r="AO536" s="8"/>
      <c r="AP536" s="9"/>
    </row>
    <row r="537" spans="2:42" x14ac:dyDescent="0.35">
      <c r="B537" s="243"/>
      <c r="I537" s="243" t="s">
        <v>231</v>
      </c>
      <c r="P537" s="243"/>
      <c r="W537" s="243"/>
      <c r="AD537" s="243"/>
      <c r="AK537" s="243"/>
    </row>
    <row r="538" spans="2:42" x14ac:dyDescent="0.35">
      <c r="B538" s="243"/>
      <c r="I538" s="243"/>
      <c r="P538" s="243"/>
      <c r="W538" s="243"/>
      <c r="AD538" s="243"/>
      <c r="AK538" s="243"/>
    </row>
    <row r="539" spans="2:42" x14ac:dyDescent="0.35">
      <c r="C539" s="2"/>
      <c r="D539" s="2"/>
      <c r="E539" s="2"/>
      <c r="F539" s="2"/>
      <c r="G539" s="242"/>
      <c r="I539" t="s">
        <v>88</v>
      </c>
      <c r="J539" s="2">
        <v>58492442.890000001</v>
      </c>
      <c r="K539" s="2">
        <v>0</v>
      </c>
      <c r="L539" s="2">
        <v>0</v>
      </c>
      <c r="M539" s="2">
        <v>0</v>
      </c>
      <c r="N539" s="242">
        <v>58492442.890000001</v>
      </c>
      <c r="Q539" s="2"/>
      <c r="R539" s="2"/>
      <c r="S539" s="2"/>
      <c r="T539" s="2"/>
      <c r="U539" s="242"/>
      <c r="X539" s="2"/>
      <c r="Y539" s="2"/>
      <c r="Z539" s="2"/>
      <c r="AA539" s="2"/>
      <c r="AB539" s="242"/>
      <c r="AE539" s="2"/>
      <c r="AF539" s="2"/>
      <c r="AG539" s="2"/>
      <c r="AH539" s="2"/>
      <c r="AI539" s="242"/>
      <c r="AL539" s="2"/>
      <c r="AM539" s="2"/>
      <c r="AN539" s="2"/>
      <c r="AO539" s="2"/>
      <c r="AP539" s="242"/>
    </row>
    <row r="540" spans="2:42" x14ac:dyDescent="0.35">
      <c r="C540" s="2"/>
      <c r="D540" s="2"/>
      <c r="E540" s="2"/>
      <c r="F540" s="2"/>
      <c r="G540" s="242"/>
      <c r="I540" t="s">
        <v>19</v>
      </c>
      <c r="J540" s="2">
        <v>96320349.973860011</v>
      </c>
      <c r="K540" s="2">
        <v>0</v>
      </c>
      <c r="L540" s="2">
        <v>0</v>
      </c>
      <c r="M540" s="2">
        <v>0</v>
      </c>
      <c r="N540" s="242">
        <v>96320349.973860011</v>
      </c>
      <c r="Q540" s="2"/>
      <c r="R540" s="2"/>
      <c r="S540" s="2"/>
      <c r="T540" s="2"/>
      <c r="U540" s="242"/>
      <c r="X540" s="2"/>
      <c r="Y540" s="2"/>
      <c r="Z540" s="2"/>
      <c r="AA540" s="2"/>
      <c r="AB540" s="242"/>
      <c r="AE540" s="2"/>
      <c r="AF540" s="2"/>
      <c r="AG540" s="2"/>
      <c r="AH540" s="2"/>
      <c r="AI540" s="242"/>
      <c r="AL540" s="2"/>
      <c r="AM540" s="2"/>
      <c r="AN540" s="2"/>
      <c r="AO540" s="2"/>
      <c r="AP540" s="242"/>
    </row>
    <row r="541" spans="2:42" x14ac:dyDescent="0.35">
      <c r="C541" s="2"/>
      <c r="D541" s="2"/>
      <c r="E541" s="2"/>
      <c r="F541" s="2"/>
      <c r="G541" s="242"/>
      <c r="I541" t="s">
        <v>89</v>
      </c>
      <c r="J541" s="2">
        <v>3238948.7899999996</v>
      </c>
      <c r="K541" s="2">
        <v>0</v>
      </c>
      <c r="L541" s="2">
        <v>0</v>
      </c>
      <c r="M541" s="2">
        <v>0</v>
      </c>
      <c r="N541" s="242">
        <v>3238948.7899999996</v>
      </c>
      <c r="Q541" s="2"/>
      <c r="R541" s="2"/>
      <c r="S541" s="2"/>
      <c r="T541" s="2"/>
      <c r="U541" s="242"/>
      <c r="X541" s="2"/>
      <c r="Y541" s="2"/>
      <c r="Z541" s="2"/>
      <c r="AA541" s="2"/>
      <c r="AB541" s="242"/>
      <c r="AE541" s="2"/>
      <c r="AF541" s="2"/>
      <c r="AG541" s="2"/>
      <c r="AH541" s="2"/>
      <c r="AI541" s="242"/>
      <c r="AL541" s="2"/>
      <c r="AM541" s="2"/>
      <c r="AN541" s="2"/>
      <c r="AO541" s="2"/>
      <c r="AP541" s="242"/>
    </row>
    <row r="542" spans="2:42" x14ac:dyDescent="0.35">
      <c r="C542" s="2"/>
      <c r="D542" s="2"/>
      <c r="E542" s="2"/>
      <c r="F542" s="2"/>
      <c r="G542" s="242"/>
      <c r="I542" t="s">
        <v>90</v>
      </c>
      <c r="J542" s="2">
        <v>-75590375.590000004</v>
      </c>
      <c r="K542" s="2">
        <v>0</v>
      </c>
      <c r="L542" s="2">
        <v>0</v>
      </c>
      <c r="M542" s="2">
        <v>0</v>
      </c>
      <c r="N542" s="242">
        <v>-75590375.590000004</v>
      </c>
      <c r="Q542" s="2"/>
      <c r="R542" s="2"/>
      <c r="S542" s="2"/>
      <c r="T542" s="2"/>
      <c r="U542" s="242"/>
      <c r="X542" s="2"/>
      <c r="Y542" s="2"/>
      <c r="Z542" s="2"/>
      <c r="AA542" s="2"/>
      <c r="AB542" s="242"/>
      <c r="AE542" s="2"/>
      <c r="AF542" s="2"/>
      <c r="AG542" s="2"/>
      <c r="AH542" s="2"/>
      <c r="AI542" s="242"/>
      <c r="AL542" s="2"/>
      <c r="AM542" s="2"/>
      <c r="AN542" s="2"/>
      <c r="AO542" s="2"/>
      <c r="AP542" s="242"/>
    </row>
    <row r="543" spans="2:42" x14ac:dyDescent="0.35">
      <c r="B543" s="5"/>
      <c r="C543" s="244"/>
      <c r="D543" s="244"/>
      <c r="E543" s="244"/>
      <c r="F543" s="244"/>
      <c r="G543" s="244"/>
      <c r="I543" s="5" t="s">
        <v>18</v>
      </c>
      <c r="J543" s="244">
        <v>82461366.063859999</v>
      </c>
      <c r="K543" s="244">
        <v>0</v>
      </c>
      <c r="L543" s="244">
        <v>0</v>
      </c>
      <c r="M543" s="244">
        <v>0</v>
      </c>
      <c r="N543" s="244">
        <v>82461366.063859999</v>
      </c>
      <c r="P543" s="5"/>
      <c r="Q543" s="244"/>
      <c r="R543" s="244"/>
      <c r="S543" s="244"/>
      <c r="T543" s="244"/>
      <c r="U543" s="244"/>
      <c r="W543" s="5"/>
      <c r="X543" s="244"/>
      <c r="Y543" s="244"/>
      <c r="Z543" s="244"/>
      <c r="AA543" s="244"/>
      <c r="AB543" s="244"/>
      <c r="AD543" s="5"/>
      <c r="AE543" s="244"/>
      <c r="AF543" s="244"/>
      <c r="AG543" s="244"/>
      <c r="AH543" s="244"/>
      <c r="AI543" s="244"/>
      <c r="AK543" s="5"/>
      <c r="AL543" s="244"/>
      <c r="AM543" s="244"/>
      <c r="AN543" s="244"/>
      <c r="AO543" s="244"/>
      <c r="AP543" s="244"/>
    </row>
    <row r="544" spans="2:42" x14ac:dyDescent="0.35">
      <c r="B544" s="243"/>
      <c r="I544" s="243"/>
      <c r="P544" s="243"/>
      <c r="W544" s="243"/>
      <c r="AD544" s="243"/>
      <c r="AK544" s="243"/>
    </row>
    <row r="545" spans="2:42" x14ac:dyDescent="0.35">
      <c r="C545" s="2"/>
      <c r="D545" s="2"/>
      <c r="E545" s="2"/>
      <c r="F545" s="2"/>
      <c r="G545" s="242"/>
      <c r="I545" t="s">
        <v>12</v>
      </c>
      <c r="J545" s="2">
        <v>668395186.42000008</v>
      </c>
      <c r="K545" s="2">
        <v>0</v>
      </c>
      <c r="L545" s="2">
        <v>0</v>
      </c>
      <c r="M545" s="2">
        <v>0</v>
      </c>
      <c r="N545" s="242">
        <v>668395186.42000008</v>
      </c>
      <c r="Q545" s="2"/>
      <c r="R545" s="2"/>
      <c r="S545" s="2"/>
      <c r="T545" s="2"/>
      <c r="U545" s="242"/>
      <c r="X545" s="2"/>
      <c r="Y545" s="2"/>
      <c r="Z545" s="2"/>
      <c r="AA545" s="2"/>
      <c r="AB545" s="242"/>
      <c r="AE545" s="2"/>
      <c r="AF545" s="2"/>
      <c r="AG545" s="2"/>
      <c r="AH545" s="2"/>
      <c r="AI545" s="242"/>
      <c r="AL545" s="2"/>
      <c r="AM545" s="2"/>
      <c r="AN545" s="2"/>
      <c r="AO545" s="2"/>
      <c r="AP545" s="242"/>
    </row>
    <row r="546" spans="2:42" x14ac:dyDescent="0.35">
      <c r="C546" s="2"/>
      <c r="D546" s="2"/>
      <c r="E546" s="2"/>
      <c r="F546" s="2"/>
      <c r="G546" s="242"/>
      <c r="I546" t="s">
        <v>3</v>
      </c>
      <c r="J546" s="2">
        <v>-437859662.28459907</v>
      </c>
      <c r="K546" s="2">
        <v>0</v>
      </c>
      <c r="L546" s="2">
        <v>0</v>
      </c>
      <c r="M546" s="2">
        <v>-28160.89</v>
      </c>
      <c r="N546" s="242">
        <v>-437887823.17459905</v>
      </c>
      <c r="Q546" s="2"/>
      <c r="R546" s="2"/>
      <c r="S546" s="2"/>
      <c r="T546" s="2"/>
      <c r="U546" s="242"/>
      <c r="X546" s="2"/>
      <c r="Y546" s="2"/>
      <c r="Z546" s="2"/>
      <c r="AA546" s="2"/>
      <c r="AB546" s="242"/>
      <c r="AE546" s="2"/>
      <c r="AF546" s="2"/>
      <c r="AG546" s="2"/>
      <c r="AH546" s="2"/>
      <c r="AI546" s="242"/>
      <c r="AL546" s="2"/>
      <c r="AM546" s="2"/>
      <c r="AN546" s="2"/>
      <c r="AO546" s="2"/>
      <c r="AP546" s="242"/>
    </row>
    <row r="547" spans="2:42" x14ac:dyDescent="0.35">
      <c r="C547" s="2"/>
      <c r="D547" s="2"/>
      <c r="E547" s="2"/>
      <c r="F547" s="2"/>
      <c r="G547" s="242"/>
      <c r="I547" t="s">
        <v>91</v>
      </c>
      <c r="J547" s="2">
        <v>43163798.574248567</v>
      </c>
      <c r="K547" s="2">
        <v>0</v>
      </c>
      <c r="L547" s="2">
        <v>0</v>
      </c>
      <c r="M547" s="2">
        <v>1509750.4100000001</v>
      </c>
      <c r="N547" s="242">
        <v>44673548.984248564</v>
      </c>
      <c r="Q547" s="2"/>
      <c r="R547" s="2"/>
      <c r="S547" s="2"/>
      <c r="T547" s="2"/>
      <c r="U547" s="242"/>
      <c r="X547" s="2"/>
      <c r="Y547" s="2"/>
      <c r="Z547" s="2"/>
      <c r="AA547" s="2"/>
      <c r="AB547" s="242"/>
      <c r="AE547" s="2"/>
      <c r="AF547" s="2"/>
      <c r="AG547" s="2"/>
      <c r="AH547" s="2"/>
      <c r="AI547" s="242"/>
      <c r="AL547" s="2"/>
      <c r="AM547" s="2"/>
      <c r="AN547" s="2"/>
      <c r="AO547" s="2"/>
      <c r="AP547" s="242"/>
    </row>
    <row r="548" spans="2:42" x14ac:dyDescent="0.35">
      <c r="C548" s="2"/>
      <c r="D548" s="2"/>
      <c r="E548" s="2"/>
      <c r="F548" s="2"/>
      <c r="G548" s="242"/>
      <c r="I548" t="s">
        <v>13</v>
      </c>
      <c r="J548" s="2">
        <v>-5696247.1000000006</v>
      </c>
      <c r="K548" s="2">
        <v>0</v>
      </c>
      <c r="L548" s="2">
        <v>0</v>
      </c>
      <c r="M548" s="2">
        <v>0</v>
      </c>
      <c r="N548" s="242">
        <v>-5696247.1000000006</v>
      </c>
      <c r="Q548" s="2"/>
      <c r="R548" s="2"/>
      <c r="S548" s="2"/>
      <c r="T548" s="2"/>
      <c r="U548" s="242"/>
      <c r="X548" s="2"/>
      <c r="Y548" s="2"/>
      <c r="Z548" s="2"/>
      <c r="AA548" s="2"/>
      <c r="AB548" s="242"/>
      <c r="AE548" s="2"/>
      <c r="AF548" s="2"/>
      <c r="AG548" s="2"/>
      <c r="AH548" s="2"/>
      <c r="AI548" s="242"/>
      <c r="AL548" s="2"/>
      <c r="AM548" s="2"/>
      <c r="AN548" s="2"/>
      <c r="AO548" s="2"/>
      <c r="AP548" s="242"/>
    </row>
    <row r="549" spans="2:42" x14ac:dyDescent="0.35">
      <c r="B549" s="5"/>
      <c r="C549" s="244"/>
      <c r="D549" s="244"/>
      <c r="E549" s="244"/>
      <c r="F549" s="244"/>
      <c r="G549" s="244"/>
      <c r="I549" s="5" t="s">
        <v>14</v>
      </c>
      <c r="J549" s="244">
        <v>268003075.60964957</v>
      </c>
      <c r="K549" s="244">
        <v>0</v>
      </c>
      <c r="L549" s="244">
        <v>0</v>
      </c>
      <c r="M549" s="244">
        <v>1481589.5200000003</v>
      </c>
      <c r="N549" s="244">
        <v>269484665.12964958</v>
      </c>
      <c r="P549" s="5"/>
      <c r="Q549" s="244"/>
      <c r="R549" s="244"/>
      <c r="S549" s="244"/>
      <c r="T549" s="244"/>
      <c r="U549" s="244"/>
      <c r="W549" s="5"/>
      <c r="X549" s="244"/>
      <c r="Y549" s="244"/>
      <c r="Z549" s="244"/>
      <c r="AA549" s="244"/>
      <c r="AB549" s="244"/>
      <c r="AD549" s="5"/>
      <c r="AE549" s="244"/>
      <c r="AF549" s="244"/>
      <c r="AG549" s="244"/>
      <c r="AH549" s="244"/>
      <c r="AI549" s="244"/>
      <c r="AK549" s="5"/>
      <c r="AL549" s="244"/>
      <c r="AM549" s="244"/>
      <c r="AN549" s="244"/>
      <c r="AO549" s="244"/>
      <c r="AP549" s="244"/>
    </row>
    <row r="550" spans="2:42" x14ac:dyDescent="0.35">
      <c r="B550" s="6"/>
      <c r="C550" s="7"/>
      <c r="D550" s="7"/>
      <c r="E550" s="7"/>
      <c r="F550" s="7"/>
      <c r="G550" s="7"/>
      <c r="I550" s="6"/>
      <c r="J550" s="7"/>
      <c r="K550" s="7"/>
      <c r="L550" s="7"/>
      <c r="M550" s="7"/>
      <c r="N550" s="7"/>
      <c r="P550" s="6"/>
      <c r="Q550" s="7"/>
      <c r="R550" s="7"/>
      <c r="S550" s="7"/>
      <c r="T550" s="7"/>
      <c r="U550" s="7"/>
      <c r="W550" s="6"/>
      <c r="X550" s="7"/>
      <c r="Y550" s="7"/>
      <c r="Z550" s="7"/>
      <c r="AA550" s="7"/>
      <c r="AB550" s="7"/>
      <c r="AD550" s="6"/>
      <c r="AE550" s="7"/>
      <c r="AF550" s="7"/>
      <c r="AG550" s="7"/>
      <c r="AH550" s="7"/>
      <c r="AI550" s="7"/>
      <c r="AK550" s="6"/>
      <c r="AL550" s="7"/>
      <c r="AM550" s="7"/>
      <c r="AN550" s="7"/>
      <c r="AO550" s="7"/>
      <c r="AP550" s="7"/>
    </row>
    <row r="551" spans="2:42" x14ac:dyDescent="0.35">
      <c r="C551" s="2"/>
      <c r="D551" s="2"/>
      <c r="E551" s="2"/>
      <c r="F551" s="2"/>
      <c r="G551" s="242"/>
      <c r="I551" t="s">
        <v>15</v>
      </c>
      <c r="J551" s="2">
        <v>37378543.130364396</v>
      </c>
      <c r="K551" s="2">
        <v>0</v>
      </c>
      <c r="L551" s="2">
        <v>0</v>
      </c>
      <c r="M551" s="2">
        <v>2747545.25</v>
      </c>
      <c r="N551" s="242">
        <v>40126088.380364396</v>
      </c>
      <c r="Q551" s="2"/>
      <c r="R551" s="2"/>
      <c r="S551" s="2"/>
      <c r="T551" s="2"/>
      <c r="U551" s="242"/>
      <c r="X551" s="2"/>
      <c r="Y551" s="2"/>
      <c r="Z551" s="2"/>
      <c r="AA551" s="2"/>
      <c r="AB551" s="242"/>
      <c r="AE551" s="2"/>
      <c r="AF551" s="2"/>
      <c r="AG551" s="2"/>
      <c r="AH551" s="2"/>
      <c r="AI551" s="242"/>
      <c r="AL551" s="2"/>
      <c r="AM551" s="2"/>
      <c r="AN551" s="2"/>
      <c r="AO551" s="2"/>
      <c r="AP551" s="242"/>
    </row>
    <row r="552" spans="2:42" x14ac:dyDescent="0.35">
      <c r="C552" s="2"/>
      <c r="D552" s="2"/>
      <c r="E552" s="2"/>
      <c r="F552" s="2"/>
      <c r="G552" s="242"/>
      <c r="I552" t="s">
        <v>16</v>
      </c>
      <c r="J552" s="2">
        <v>-19274717.600000001</v>
      </c>
      <c r="K552" s="2">
        <v>0</v>
      </c>
      <c r="L552" s="2">
        <v>0</v>
      </c>
      <c r="M552" s="2">
        <v>0</v>
      </c>
      <c r="N552" s="242">
        <v>-19274717.600000001</v>
      </c>
      <c r="Q552" s="2"/>
      <c r="R552" s="2"/>
      <c r="S552" s="2"/>
      <c r="T552" s="2"/>
      <c r="U552" s="242"/>
      <c r="X552" s="2"/>
      <c r="Y552" s="2"/>
      <c r="Z552" s="2"/>
      <c r="AA552" s="2"/>
      <c r="AB552" s="242"/>
      <c r="AE552" s="2"/>
      <c r="AF552" s="2"/>
      <c r="AG552" s="2"/>
      <c r="AH552" s="2"/>
      <c r="AI552" s="242"/>
      <c r="AL552" s="2"/>
      <c r="AM552" s="2"/>
      <c r="AN552" s="2"/>
      <c r="AO552" s="2"/>
      <c r="AP552" s="242"/>
    </row>
    <row r="553" spans="2:42" x14ac:dyDescent="0.35">
      <c r="B553" s="5"/>
      <c r="C553" s="244"/>
      <c r="D553" s="244"/>
      <c r="E553" s="244"/>
      <c r="F553" s="244"/>
      <c r="G553" s="244"/>
      <c r="I553" s="5" t="s">
        <v>17</v>
      </c>
      <c r="J553" s="244">
        <v>18103825.530364394</v>
      </c>
      <c r="K553" s="244">
        <v>0</v>
      </c>
      <c r="L553" s="244">
        <v>0</v>
      </c>
      <c r="M553" s="244">
        <v>2747545.25</v>
      </c>
      <c r="N553" s="244">
        <v>20851370.780364394</v>
      </c>
      <c r="P553" s="5"/>
      <c r="Q553" s="244"/>
      <c r="R553" s="244"/>
      <c r="S553" s="244"/>
      <c r="T553" s="244"/>
      <c r="U553" s="244"/>
      <c r="W553" s="5"/>
      <c r="X553" s="244"/>
      <c r="Y553" s="244"/>
      <c r="Z553" s="244"/>
      <c r="AA553" s="244"/>
      <c r="AB553" s="244"/>
      <c r="AD553" s="5"/>
      <c r="AE553" s="244"/>
      <c r="AF553" s="244"/>
      <c r="AG553" s="244"/>
      <c r="AH553" s="244"/>
      <c r="AI553" s="244"/>
      <c r="AK553" s="5"/>
      <c r="AL553" s="244"/>
      <c r="AM553" s="244"/>
      <c r="AN553" s="244"/>
      <c r="AO553" s="244"/>
      <c r="AP553" s="244"/>
    </row>
    <row r="555" spans="2:42" x14ac:dyDescent="0.35">
      <c r="B555" s="16"/>
      <c r="C555" s="23"/>
      <c r="D555" s="23"/>
      <c r="E555" s="23"/>
      <c r="F555" s="23"/>
      <c r="G555" s="28"/>
      <c r="I555" s="16" t="s">
        <v>20</v>
      </c>
      <c r="J555" s="23">
        <v>3351726.5478378329</v>
      </c>
      <c r="K555" s="23">
        <v>0</v>
      </c>
      <c r="L555" s="23">
        <v>0</v>
      </c>
      <c r="M555" s="23">
        <v>-6532989.510631755</v>
      </c>
      <c r="N555" s="28">
        <v>-3181262.9627939221</v>
      </c>
      <c r="P555" s="16"/>
      <c r="Q555" s="23"/>
      <c r="R555" s="23"/>
      <c r="S555" s="23"/>
      <c r="T555" s="23"/>
      <c r="U555" s="28"/>
      <c r="W555" s="16"/>
      <c r="X555" s="23"/>
      <c r="Y555" s="23"/>
      <c r="Z555" s="23"/>
      <c r="AA555" s="23"/>
      <c r="AB555" s="28"/>
      <c r="AD555" s="16"/>
      <c r="AE555" s="23"/>
      <c r="AF555" s="23"/>
      <c r="AG555" s="23"/>
      <c r="AH555" s="23"/>
      <c r="AI555" s="28"/>
      <c r="AK555" s="16"/>
      <c r="AL555" s="23"/>
      <c r="AM555" s="23"/>
      <c r="AN555" s="23"/>
      <c r="AO555" s="23"/>
      <c r="AP555" s="28"/>
    </row>
    <row r="557" spans="2:42" x14ac:dyDescent="0.35">
      <c r="C557" s="2"/>
      <c r="D557" s="2"/>
      <c r="E557" s="2"/>
      <c r="F557" s="2"/>
      <c r="G557" s="242"/>
      <c r="I557" t="s">
        <v>0</v>
      </c>
      <c r="J557" s="2">
        <v>0</v>
      </c>
      <c r="K557" s="2">
        <v>0</v>
      </c>
      <c r="L557" s="2">
        <v>0</v>
      </c>
      <c r="M557" s="2">
        <v>0</v>
      </c>
      <c r="N557" s="242">
        <v>0</v>
      </c>
      <c r="Q557" s="2"/>
      <c r="R557" s="2"/>
      <c r="S557" s="2"/>
      <c r="T557" s="2"/>
      <c r="U557" s="242"/>
      <c r="X557" s="2"/>
      <c r="Y557" s="2"/>
      <c r="Z557" s="2"/>
      <c r="AA557" s="2"/>
      <c r="AB557" s="242"/>
      <c r="AE557" s="2"/>
      <c r="AF557" s="2"/>
      <c r="AG557" s="2"/>
      <c r="AH557" s="2"/>
      <c r="AI557" s="242"/>
      <c r="AL557" s="2"/>
      <c r="AM557" s="2"/>
      <c r="AN557" s="2"/>
      <c r="AO557" s="2"/>
      <c r="AP557" s="242"/>
    </row>
    <row r="558" spans="2:42" x14ac:dyDescent="0.35">
      <c r="C558" s="2"/>
      <c r="D558" s="2"/>
      <c r="E558" s="2"/>
      <c r="F558" s="2"/>
      <c r="G558" s="242"/>
      <c r="I558" t="s">
        <v>2</v>
      </c>
      <c r="J558" s="2">
        <v>-0.47</v>
      </c>
      <c r="K558" s="2">
        <v>0</v>
      </c>
      <c r="L558" s="2">
        <v>0</v>
      </c>
      <c r="M558" s="2">
        <v>0</v>
      </c>
      <c r="N558" s="242">
        <v>-0.47</v>
      </c>
      <c r="Q558" s="2"/>
      <c r="R558" s="2"/>
      <c r="S558" s="2"/>
      <c r="T558" s="2"/>
      <c r="U558" s="242"/>
      <c r="X558" s="2"/>
      <c r="Y558" s="2"/>
      <c r="Z558" s="2"/>
      <c r="AA558" s="2"/>
      <c r="AB558" s="242"/>
      <c r="AE558" s="2"/>
      <c r="AF558" s="2"/>
      <c r="AG558" s="2"/>
      <c r="AH558" s="2"/>
      <c r="AI558" s="242"/>
      <c r="AL558" s="2"/>
      <c r="AM558" s="2"/>
      <c r="AN558" s="2"/>
      <c r="AO558" s="2"/>
      <c r="AP558" s="242"/>
    </row>
    <row r="559" spans="2:42" x14ac:dyDescent="0.35">
      <c r="B559" s="5"/>
      <c r="C559" s="244"/>
      <c r="D559" s="244"/>
      <c r="E559" s="244"/>
      <c r="F559" s="244"/>
      <c r="G559" s="244"/>
      <c r="I559" s="5" t="s">
        <v>21</v>
      </c>
      <c r="J559" s="244">
        <v>-0.47</v>
      </c>
      <c r="K559" s="244">
        <v>0</v>
      </c>
      <c r="L559" s="244">
        <v>0</v>
      </c>
      <c r="M559" s="244">
        <v>0</v>
      </c>
      <c r="N559" s="244">
        <v>-0.47</v>
      </c>
      <c r="P559" s="5"/>
      <c r="Q559" s="244"/>
      <c r="R559" s="244"/>
      <c r="S559" s="244"/>
      <c r="T559" s="244"/>
      <c r="U559" s="244"/>
      <c r="W559" s="5"/>
      <c r="X559" s="244"/>
      <c r="Y559" s="244"/>
      <c r="Z559" s="244"/>
      <c r="AA559" s="244"/>
      <c r="AB559" s="244"/>
      <c r="AD559" s="5"/>
      <c r="AE559" s="244"/>
      <c r="AF559" s="244"/>
      <c r="AG559" s="244"/>
      <c r="AH559" s="244"/>
      <c r="AI559" s="244"/>
      <c r="AK559" s="5"/>
      <c r="AL559" s="244"/>
      <c r="AM559" s="244"/>
      <c r="AN559" s="244"/>
      <c r="AO559" s="244"/>
      <c r="AP559" s="244"/>
    </row>
    <row r="560" spans="2:42" ht="15" thickBot="1" x14ac:dyDescent="0.4">
      <c r="B560" s="245"/>
      <c r="C560" s="246"/>
      <c r="D560" s="246"/>
      <c r="E560" s="246"/>
      <c r="F560" s="246"/>
      <c r="G560" s="246"/>
      <c r="I560" s="245" t="s">
        <v>22</v>
      </c>
      <c r="J560" s="246">
        <v>371919993</v>
      </c>
      <c r="K560" s="246">
        <v>0</v>
      </c>
      <c r="L560" s="246">
        <v>0</v>
      </c>
      <c r="M560" s="246">
        <v>-2303855</v>
      </c>
      <c r="N560" s="246">
        <v>369616139</v>
      </c>
      <c r="P560" s="245"/>
      <c r="Q560" s="246"/>
      <c r="R560" s="246"/>
      <c r="S560" s="246"/>
      <c r="T560" s="246"/>
      <c r="U560" s="246"/>
      <c r="W560" s="245"/>
      <c r="X560" s="246"/>
      <c r="Y560" s="246"/>
      <c r="Z560" s="246"/>
      <c r="AA560" s="246"/>
      <c r="AB560" s="246"/>
      <c r="AD560" s="245"/>
      <c r="AE560" s="246"/>
      <c r="AF560" s="246"/>
      <c r="AG560" s="246"/>
      <c r="AH560" s="246"/>
      <c r="AI560" s="246"/>
      <c r="AK560" s="245"/>
      <c r="AL560" s="246"/>
      <c r="AM560" s="246"/>
      <c r="AN560" s="246"/>
      <c r="AO560" s="246"/>
      <c r="AP560" s="246"/>
    </row>
    <row r="561" spans="2:42" ht="15" thickTop="1" x14ac:dyDescent="0.35">
      <c r="B561" s="6"/>
      <c r="C561" s="7"/>
      <c r="D561" s="7"/>
      <c r="E561" s="7"/>
      <c r="F561" s="7"/>
      <c r="G561" s="7"/>
      <c r="I561" s="6"/>
      <c r="J561" s="7"/>
      <c r="K561" s="7"/>
      <c r="L561" s="7"/>
      <c r="M561" s="7"/>
      <c r="N561" s="7"/>
      <c r="P561" s="6"/>
      <c r="Q561" s="7"/>
      <c r="R561" s="7"/>
      <c r="S561" s="7"/>
      <c r="T561" s="7"/>
      <c r="U561" s="7"/>
      <c r="W561" s="6"/>
      <c r="X561" s="7"/>
      <c r="Y561" s="7"/>
      <c r="Z561" s="7"/>
      <c r="AA561" s="7"/>
      <c r="AB561" s="7"/>
      <c r="AD561" s="6"/>
      <c r="AE561" s="7"/>
      <c r="AF561" s="7"/>
      <c r="AG561" s="7"/>
      <c r="AH561" s="7"/>
      <c r="AI561" s="7"/>
      <c r="AK561" s="6"/>
      <c r="AL561" s="7"/>
      <c r="AM561" s="7"/>
      <c r="AN561" s="7"/>
      <c r="AO561" s="7"/>
      <c r="AP561" s="7"/>
    </row>
    <row r="562" spans="2:42" x14ac:dyDescent="0.35">
      <c r="B562" s="243"/>
      <c r="C562" s="7"/>
      <c r="D562" s="7"/>
      <c r="E562" s="7"/>
      <c r="F562" s="7"/>
      <c r="G562" s="7"/>
      <c r="I562" s="243" t="s">
        <v>23</v>
      </c>
      <c r="J562" s="7"/>
      <c r="K562" s="7"/>
      <c r="L562" s="7"/>
      <c r="M562" s="7"/>
      <c r="N562" s="7"/>
      <c r="P562" s="243"/>
      <c r="Q562" s="7"/>
      <c r="R562" s="7"/>
      <c r="S562" s="7"/>
      <c r="T562" s="7"/>
      <c r="U562" s="7"/>
      <c r="W562" s="243"/>
      <c r="X562" s="7"/>
      <c r="Y562" s="7"/>
      <c r="Z562" s="7"/>
      <c r="AA562" s="7"/>
      <c r="AB562" s="7"/>
      <c r="AD562" s="243"/>
      <c r="AE562" s="7"/>
      <c r="AF562" s="7"/>
      <c r="AG562" s="7"/>
      <c r="AH562" s="7"/>
      <c r="AI562" s="7"/>
      <c r="AK562" s="243"/>
      <c r="AL562" s="7"/>
      <c r="AM562" s="7"/>
      <c r="AN562" s="7"/>
      <c r="AO562" s="7"/>
      <c r="AP562" s="7"/>
    </row>
    <row r="563" spans="2:42" x14ac:dyDescent="0.35">
      <c r="C563" s="2"/>
      <c r="D563" s="2"/>
      <c r="E563" s="2"/>
      <c r="F563" s="2"/>
      <c r="G563" s="242"/>
      <c r="I563" t="s">
        <v>250</v>
      </c>
      <c r="J563" s="2">
        <v>0</v>
      </c>
      <c r="K563" s="2">
        <v>618696206.640172</v>
      </c>
      <c r="L563" s="2">
        <v>0</v>
      </c>
      <c r="M563" s="2">
        <v>0</v>
      </c>
      <c r="N563" s="242">
        <v>618696206.640172</v>
      </c>
      <c r="Q563" s="2"/>
      <c r="R563" s="2"/>
      <c r="S563" s="2"/>
      <c r="T563" s="2"/>
      <c r="U563" s="242"/>
      <c r="X563" s="2"/>
      <c r="Y563" s="2"/>
      <c r="Z563" s="2"/>
      <c r="AA563" s="2"/>
      <c r="AB563" s="242"/>
      <c r="AE563" s="2"/>
      <c r="AF563" s="2"/>
      <c r="AG563" s="2"/>
      <c r="AH563" s="2"/>
      <c r="AI563" s="242"/>
      <c r="AL563" s="2"/>
      <c r="AM563" s="2"/>
      <c r="AN563" s="2"/>
      <c r="AO563" s="2"/>
      <c r="AP563" s="242"/>
    </row>
    <row r="564" spans="2:42" x14ac:dyDescent="0.35">
      <c r="C564" s="2"/>
      <c r="D564" s="2"/>
      <c r="E564" s="2"/>
      <c r="F564" s="2"/>
      <c r="G564" s="242"/>
      <c r="I564" t="s">
        <v>240</v>
      </c>
      <c r="J564" s="2">
        <v>0</v>
      </c>
      <c r="K564" s="2">
        <v>-724724190.3598665</v>
      </c>
      <c r="L564" s="2">
        <v>0</v>
      </c>
      <c r="M564" s="2">
        <v>0</v>
      </c>
      <c r="N564" s="242">
        <v>-724724190.3598665</v>
      </c>
      <c r="Q564" s="2"/>
      <c r="R564" s="2"/>
      <c r="S564" s="2"/>
      <c r="T564" s="2"/>
      <c r="U564" s="242"/>
      <c r="X564" s="2"/>
      <c r="Y564" s="2"/>
      <c r="Z564" s="2"/>
      <c r="AA564" s="2"/>
      <c r="AB564" s="242"/>
      <c r="AE564" s="2"/>
      <c r="AF564" s="2"/>
      <c r="AG564" s="2"/>
      <c r="AH564" s="2"/>
      <c r="AI564" s="242"/>
      <c r="AL564" s="2"/>
      <c r="AM564" s="2"/>
      <c r="AN564" s="2"/>
      <c r="AO564" s="2"/>
      <c r="AP564" s="242"/>
    </row>
    <row r="565" spans="2:42" ht="15" thickBot="1" x14ac:dyDescent="0.4">
      <c r="B565" s="245"/>
      <c r="C565" s="247"/>
      <c r="D565" s="247"/>
      <c r="E565" s="247"/>
      <c r="F565" s="247"/>
      <c r="G565" s="247"/>
      <c r="I565" s="245" t="s">
        <v>241</v>
      </c>
      <c r="J565" s="247">
        <v>0</v>
      </c>
      <c r="K565" s="247">
        <v>-106027983.7196945</v>
      </c>
      <c r="L565" s="247">
        <v>0</v>
      </c>
      <c r="M565" s="247">
        <v>0</v>
      </c>
      <c r="N565" s="247">
        <v>-106027983.7196945</v>
      </c>
      <c r="P565" s="245"/>
      <c r="Q565" s="247"/>
      <c r="R565" s="247"/>
      <c r="S565" s="247"/>
      <c r="T565" s="247"/>
      <c r="U565" s="247"/>
      <c r="W565" s="245"/>
      <c r="X565" s="247"/>
      <c r="Y565" s="247"/>
      <c r="Z565" s="247"/>
      <c r="AA565" s="247"/>
      <c r="AB565" s="247"/>
      <c r="AD565" s="245"/>
      <c r="AE565" s="247"/>
      <c r="AF565" s="247"/>
      <c r="AG565" s="247"/>
      <c r="AH565" s="247"/>
      <c r="AI565" s="247"/>
      <c r="AK565" s="245"/>
      <c r="AL565" s="247"/>
      <c r="AM565" s="247"/>
      <c r="AN565" s="247"/>
      <c r="AO565" s="247"/>
      <c r="AP565" s="247"/>
    </row>
    <row r="566" spans="2:42" ht="15" thickTop="1" x14ac:dyDescent="0.35">
      <c r="C566" s="2"/>
      <c r="D566" s="2"/>
      <c r="E566" s="2"/>
      <c r="F566" s="2"/>
      <c r="G566" s="242"/>
      <c r="I566" t="s">
        <v>242</v>
      </c>
      <c r="J566" s="2">
        <v>0</v>
      </c>
      <c r="K566" s="2">
        <v>-207103386.55503574</v>
      </c>
      <c r="L566" s="2">
        <v>0</v>
      </c>
      <c r="M566" s="2">
        <v>0</v>
      </c>
      <c r="N566" s="242">
        <v>-207103386.55503574</v>
      </c>
      <c r="Q566" s="2"/>
      <c r="R566" s="2"/>
      <c r="S566" s="2"/>
      <c r="T566" s="2"/>
      <c r="U566" s="242"/>
      <c r="X566" s="2"/>
      <c r="Y566" s="2"/>
      <c r="Z566" s="2"/>
      <c r="AA566" s="2"/>
      <c r="AB566" s="242"/>
      <c r="AE566" s="2"/>
      <c r="AF566" s="2"/>
      <c r="AG566" s="2"/>
      <c r="AH566" s="2"/>
      <c r="AI566" s="242"/>
      <c r="AL566" s="2"/>
      <c r="AM566" s="2"/>
      <c r="AN566" s="2"/>
      <c r="AO566" s="2"/>
      <c r="AP566" s="242"/>
    </row>
    <row r="567" spans="2:42" x14ac:dyDescent="0.35">
      <c r="C567" s="2"/>
      <c r="D567" s="2"/>
      <c r="E567" s="2"/>
      <c r="F567" s="2"/>
      <c r="G567" s="242"/>
      <c r="I567" t="s">
        <v>243</v>
      </c>
      <c r="J567" s="2">
        <v>0</v>
      </c>
      <c r="K567" s="2">
        <v>351842811.24626315</v>
      </c>
      <c r="L567" s="2">
        <v>0</v>
      </c>
      <c r="M567" s="2">
        <v>0</v>
      </c>
      <c r="N567" s="242">
        <v>351842811.24626315</v>
      </c>
      <c r="Q567" s="2"/>
      <c r="R567" s="2"/>
      <c r="S567" s="2"/>
      <c r="T567" s="2"/>
      <c r="U567" s="242"/>
      <c r="X567" s="2"/>
      <c r="Y567" s="2"/>
      <c r="Z567" s="2"/>
      <c r="AA567" s="2"/>
      <c r="AB567" s="242"/>
      <c r="AE567" s="2"/>
      <c r="AF567" s="2"/>
      <c r="AG567" s="2"/>
      <c r="AH567" s="2"/>
      <c r="AI567" s="242"/>
      <c r="AL567" s="2"/>
      <c r="AM567" s="2"/>
      <c r="AN567" s="2"/>
      <c r="AO567" s="2"/>
      <c r="AP567" s="242"/>
    </row>
    <row r="568" spans="2:42" ht="15" thickBot="1" x14ac:dyDescent="0.4">
      <c r="B568" s="245"/>
      <c r="C568" s="247"/>
      <c r="D568" s="247"/>
      <c r="E568" s="247"/>
      <c r="F568" s="247"/>
      <c r="G568" s="247"/>
      <c r="I568" s="245" t="s">
        <v>244</v>
      </c>
      <c r="J568" s="247">
        <v>0</v>
      </c>
      <c r="K568" s="247">
        <v>144739424.69122741</v>
      </c>
      <c r="L568" s="247">
        <v>0</v>
      </c>
      <c r="M568" s="247">
        <v>0</v>
      </c>
      <c r="N568" s="247">
        <v>144739424.69122741</v>
      </c>
      <c r="P568" s="245"/>
      <c r="Q568" s="247"/>
      <c r="R568" s="247"/>
      <c r="S568" s="247"/>
      <c r="T568" s="247"/>
      <c r="U568" s="247"/>
      <c r="W568" s="245"/>
      <c r="X568" s="247"/>
      <c r="Y568" s="247"/>
      <c r="Z568" s="247"/>
      <c r="AA568" s="247"/>
      <c r="AB568" s="247"/>
      <c r="AD568" s="245"/>
      <c r="AE568" s="247"/>
      <c r="AF568" s="247"/>
      <c r="AG568" s="247"/>
      <c r="AH568" s="247"/>
      <c r="AI568" s="247"/>
      <c r="AK568" s="245"/>
      <c r="AL568" s="247"/>
      <c r="AM568" s="247"/>
      <c r="AN568" s="247"/>
      <c r="AO568" s="247"/>
      <c r="AP568" s="247"/>
    </row>
    <row r="569" spans="2:42" ht="15" thickTop="1" x14ac:dyDescent="0.35">
      <c r="C569" s="2"/>
      <c r="D569" s="2"/>
      <c r="E569" s="2"/>
      <c r="F569" s="2"/>
      <c r="G569" s="2"/>
      <c r="J569" s="2"/>
      <c r="K569" s="2"/>
      <c r="L569" s="2"/>
      <c r="M569" s="2"/>
      <c r="N569" s="2"/>
      <c r="Q569" s="2"/>
      <c r="R569" s="2"/>
      <c r="S569" s="2"/>
      <c r="T569" s="2"/>
      <c r="U569" s="2"/>
      <c r="X569" s="2"/>
      <c r="Y569" s="2"/>
      <c r="Z569" s="2"/>
      <c r="AA569" s="2"/>
      <c r="AB569" s="2"/>
      <c r="AE569" s="2"/>
      <c r="AF569" s="2"/>
      <c r="AG569" s="2"/>
      <c r="AH569" s="2"/>
      <c r="AI569" s="2"/>
      <c r="AL569" s="2"/>
      <c r="AM569" s="2"/>
      <c r="AN569" s="2"/>
      <c r="AO569" s="2"/>
      <c r="AP569" s="2"/>
    </row>
    <row r="570" spans="2:42" x14ac:dyDescent="0.35">
      <c r="C570" s="2"/>
      <c r="D570" s="2"/>
      <c r="E570" s="2"/>
      <c r="F570" s="2"/>
      <c r="G570" s="242"/>
      <c r="I570" t="s">
        <v>245</v>
      </c>
      <c r="J570" s="2">
        <v>0</v>
      </c>
      <c r="K570" s="2">
        <v>-17803788.062117171</v>
      </c>
      <c r="L570" s="2">
        <v>0</v>
      </c>
      <c r="M570" s="2">
        <v>0</v>
      </c>
      <c r="N570" s="242">
        <v>-17803788.062117171</v>
      </c>
      <c r="Q570" s="2"/>
      <c r="R570" s="2"/>
      <c r="S570" s="2"/>
      <c r="T570" s="2"/>
      <c r="U570" s="242"/>
      <c r="X570" s="2"/>
      <c r="Y570" s="2"/>
      <c r="Z570" s="2"/>
      <c r="AA570" s="2"/>
      <c r="AB570" s="242"/>
      <c r="AE570" s="2"/>
      <c r="AF570" s="2"/>
      <c r="AG570" s="2"/>
      <c r="AH570" s="2"/>
      <c r="AI570" s="242"/>
      <c r="AL570" s="2"/>
      <c r="AM570" s="2"/>
      <c r="AN570" s="2"/>
      <c r="AO570" s="2"/>
      <c r="AP570" s="242"/>
    </row>
    <row r="571" spans="2:42" x14ac:dyDescent="0.35">
      <c r="C571" s="2"/>
      <c r="D571" s="2"/>
      <c r="E571" s="2"/>
      <c r="F571" s="2"/>
      <c r="G571" s="242"/>
      <c r="I571" t="s">
        <v>246</v>
      </c>
      <c r="J571" s="2">
        <v>0</v>
      </c>
      <c r="K571" s="2">
        <v>10718153.265448788</v>
      </c>
      <c r="L571" s="2">
        <v>0</v>
      </c>
      <c r="M571" s="2">
        <v>0</v>
      </c>
      <c r="N571" s="242">
        <v>10718153.265448788</v>
      </c>
      <c r="Q571" s="2"/>
      <c r="R571" s="2"/>
      <c r="S571" s="2"/>
      <c r="T571" s="2"/>
      <c r="U571" s="242"/>
      <c r="X571" s="2"/>
      <c r="Y571" s="2"/>
      <c r="Z571" s="2"/>
      <c r="AA571" s="2"/>
      <c r="AB571" s="242"/>
      <c r="AE571" s="2"/>
      <c r="AF571" s="2"/>
      <c r="AG571" s="2"/>
      <c r="AH571" s="2"/>
      <c r="AI571" s="242"/>
      <c r="AL571" s="2"/>
      <c r="AM571" s="2"/>
      <c r="AN571" s="2"/>
      <c r="AO571" s="2"/>
      <c r="AP571" s="242"/>
    </row>
    <row r="572" spans="2:42" x14ac:dyDescent="0.35">
      <c r="B572" s="5"/>
      <c r="C572" s="244"/>
      <c r="D572" s="244"/>
      <c r="E572" s="244"/>
      <c r="F572" s="244"/>
      <c r="G572" s="244"/>
      <c r="I572" s="5" t="s">
        <v>93</v>
      </c>
      <c r="J572" s="244">
        <v>0</v>
      </c>
      <c r="K572" s="244">
        <v>31625806.174864531</v>
      </c>
      <c r="L572" s="244">
        <v>0</v>
      </c>
      <c r="M572" s="244">
        <v>0</v>
      </c>
      <c r="N572" s="244">
        <v>31625806.174864531</v>
      </c>
      <c r="P572" s="5"/>
      <c r="Q572" s="244"/>
      <c r="R572" s="244"/>
      <c r="S572" s="244"/>
      <c r="T572" s="244"/>
      <c r="U572" s="244"/>
      <c r="W572" s="5"/>
      <c r="X572" s="244"/>
      <c r="Y572" s="244"/>
      <c r="Z572" s="244"/>
      <c r="AA572" s="244"/>
      <c r="AB572" s="244"/>
      <c r="AD572" s="5"/>
      <c r="AE572" s="244"/>
      <c r="AF572" s="244"/>
      <c r="AG572" s="244"/>
      <c r="AH572" s="244"/>
      <c r="AI572" s="244"/>
      <c r="AK572" s="5"/>
      <c r="AL572" s="244"/>
      <c r="AM572" s="244"/>
      <c r="AN572" s="244"/>
      <c r="AO572" s="244"/>
      <c r="AP572" s="244"/>
    </row>
    <row r="573" spans="2:42" x14ac:dyDescent="0.35">
      <c r="B573" s="6"/>
      <c r="C573" s="7"/>
      <c r="D573" s="7"/>
      <c r="E573" s="7"/>
      <c r="F573" s="7"/>
      <c r="G573" s="7"/>
      <c r="I573" s="6"/>
      <c r="J573" s="7"/>
      <c r="K573" s="7"/>
      <c r="L573" s="7"/>
      <c r="M573" s="7"/>
      <c r="N573" s="7"/>
      <c r="P573" s="6"/>
      <c r="Q573" s="7"/>
      <c r="R573" s="7"/>
      <c r="S573" s="7"/>
      <c r="T573" s="7"/>
      <c r="U573" s="7"/>
      <c r="W573" s="6"/>
      <c r="X573" s="7"/>
      <c r="Y573" s="7"/>
      <c r="Z573" s="7"/>
      <c r="AA573" s="7"/>
      <c r="AB573" s="7"/>
      <c r="AD573" s="6"/>
      <c r="AE573" s="7"/>
      <c r="AF573" s="7"/>
      <c r="AG573" s="7"/>
      <c r="AH573" s="7"/>
      <c r="AI573" s="7"/>
      <c r="AK573" s="6"/>
      <c r="AL573" s="7"/>
      <c r="AM573" s="7"/>
      <c r="AN573" s="7"/>
      <c r="AO573" s="7"/>
      <c r="AP573" s="7"/>
    </row>
    <row r="574" spans="2:42" x14ac:dyDescent="0.35">
      <c r="B574" s="16"/>
      <c r="C574" s="23"/>
      <c r="D574" s="23"/>
      <c r="E574" s="23"/>
      <c r="F574" s="23"/>
      <c r="G574" s="28"/>
      <c r="I574" s="16" t="s">
        <v>92</v>
      </c>
      <c r="J574" s="23">
        <v>0</v>
      </c>
      <c r="K574" s="23">
        <v>58938414</v>
      </c>
      <c r="L574" s="23">
        <v>555801.55000000005</v>
      </c>
      <c r="M574" s="23">
        <v>0</v>
      </c>
      <c r="N574" s="28">
        <v>59494215.549999997</v>
      </c>
      <c r="P574" s="16"/>
      <c r="Q574" s="23"/>
      <c r="R574" s="23"/>
      <c r="S574" s="23"/>
      <c r="T574" s="23"/>
      <c r="U574" s="28"/>
      <c r="W574" s="16"/>
      <c r="X574" s="23"/>
      <c r="Y574" s="23"/>
      <c r="Z574" s="23"/>
      <c r="AA574" s="23"/>
      <c r="AB574" s="28"/>
      <c r="AD574" s="16"/>
      <c r="AE574" s="23"/>
      <c r="AF574" s="23"/>
      <c r="AG574" s="23"/>
      <c r="AH574" s="23"/>
      <c r="AI574" s="28"/>
      <c r="AK574" s="16"/>
      <c r="AL574" s="23"/>
      <c r="AM574" s="23"/>
      <c r="AN574" s="23"/>
      <c r="AO574" s="23"/>
      <c r="AP574" s="28"/>
    </row>
    <row r="575" spans="2:42" x14ac:dyDescent="0.35">
      <c r="C575" s="2"/>
      <c r="D575" s="2"/>
      <c r="E575" s="2"/>
      <c r="F575" s="2"/>
      <c r="G575" s="2"/>
      <c r="J575" s="2"/>
      <c r="K575" s="2"/>
      <c r="L575" s="2"/>
      <c r="M575" s="2"/>
      <c r="N575" s="2"/>
      <c r="Q575" s="2"/>
      <c r="R575" s="2"/>
      <c r="S575" s="2"/>
      <c r="T575" s="2"/>
      <c r="U575" s="2"/>
      <c r="X575" s="2"/>
      <c r="Y575" s="2"/>
      <c r="Z575" s="2"/>
      <c r="AA575" s="2"/>
      <c r="AB575" s="2"/>
      <c r="AE575" s="2"/>
      <c r="AF575" s="2"/>
      <c r="AG575" s="2"/>
      <c r="AH575" s="2"/>
      <c r="AI575" s="2"/>
      <c r="AL575" s="2"/>
      <c r="AM575" s="2"/>
      <c r="AN575" s="2"/>
      <c r="AO575" s="2"/>
      <c r="AP575" s="2"/>
    </row>
    <row r="576" spans="2:42" x14ac:dyDescent="0.35">
      <c r="C576" s="2"/>
      <c r="D576" s="2"/>
      <c r="E576" s="2"/>
      <c r="F576" s="2"/>
      <c r="G576" s="242"/>
      <c r="I576" t="s">
        <v>31</v>
      </c>
      <c r="J576" s="2">
        <v>0</v>
      </c>
      <c r="K576" s="2">
        <v>0</v>
      </c>
      <c r="L576" s="2">
        <v>34605991.739999987</v>
      </c>
      <c r="M576" s="2">
        <v>0</v>
      </c>
      <c r="N576" s="242">
        <v>34605991.739999987</v>
      </c>
      <c r="Q576" s="2"/>
      <c r="R576" s="2"/>
      <c r="S576" s="2"/>
      <c r="T576" s="2"/>
      <c r="U576" s="242"/>
      <c r="X576" s="2"/>
      <c r="Y576" s="2"/>
      <c r="Z576" s="2"/>
      <c r="AA576" s="2"/>
      <c r="AB576" s="242"/>
      <c r="AE576" s="2"/>
      <c r="AF576" s="2"/>
      <c r="AG576" s="2"/>
      <c r="AH576" s="2"/>
      <c r="AI576" s="242"/>
      <c r="AL576" s="2"/>
      <c r="AM576" s="2"/>
      <c r="AN576" s="2"/>
      <c r="AO576" s="2"/>
      <c r="AP576" s="242"/>
    </row>
    <row r="577" spans="2:42" x14ac:dyDescent="0.35">
      <c r="C577" s="2"/>
      <c r="D577" s="2"/>
      <c r="E577" s="2"/>
      <c r="F577" s="2"/>
      <c r="G577" s="242"/>
      <c r="I577" t="s">
        <v>32</v>
      </c>
      <c r="J577" s="2">
        <v>0</v>
      </c>
      <c r="K577" s="2">
        <v>0</v>
      </c>
      <c r="L577" s="2">
        <v>-16242748.689999999</v>
      </c>
      <c r="M577" s="2">
        <v>0</v>
      </c>
      <c r="N577" s="242">
        <v>-16242748.689999999</v>
      </c>
      <c r="Q577" s="2"/>
      <c r="R577" s="2"/>
      <c r="S577" s="2"/>
      <c r="T577" s="2"/>
      <c r="U577" s="242"/>
      <c r="X577" s="2"/>
      <c r="Y577" s="2"/>
      <c r="Z577" s="2"/>
      <c r="AA577" s="2"/>
      <c r="AB577" s="242"/>
      <c r="AE577" s="2"/>
      <c r="AF577" s="2"/>
      <c r="AG577" s="2"/>
      <c r="AH577" s="2"/>
      <c r="AI577" s="242"/>
      <c r="AL577" s="2"/>
      <c r="AM577" s="2"/>
      <c r="AN577" s="2"/>
      <c r="AO577" s="2"/>
      <c r="AP577" s="242"/>
    </row>
    <row r="578" spans="2:42" x14ac:dyDescent="0.35">
      <c r="B578" s="248"/>
      <c r="C578" s="244"/>
      <c r="D578" s="244"/>
      <c r="E578" s="244"/>
      <c r="F578" s="244"/>
      <c r="G578" s="244"/>
      <c r="I578" s="248" t="s">
        <v>33</v>
      </c>
      <c r="J578" s="244">
        <v>0</v>
      </c>
      <c r="K578" s="244">
        <v>0</v>
      </c>
      <c r="L578" s="244">
        <v>18363243.04999999</v>
      </c>
      <c r="M578" s="244">
        <v>0</v>
      </c>
      <c r="N578" s="244">
        <v>18363243.04999999</v>
      </c>
      <c r="P578" s="248"/>
      <c r="Q578" s="244"/>
      <c r="R578" s="244"/>
      <c r="S578" s="244"/>
      <c r="T578" s="244"/>
      <c r="U578" s="244"/>
      <c r="W578" s="248"/>
      <c r="X578" s="244"/>
      <c r="Y578" s="244"/>
      <c r="Z578" s="244"/>
      <c r="AA578" s="244"/>
      <c r="AB578" s="244"/>
      <c r="AD578" s="248"/>
      <c r="AE578" s="244"/>
      <c r="AF578" s="244"/>
      <c r="AG578" s="244"/>
      <c r="AH578" s="244"/>
      <c r="AI578" s="244"/>
      <c r="AK578" s="248"/>
      <c r="AL578" s="244"/>
      <c r="AM578" s="244"/>
      <c r="AN578" s="244"/>
      <c r="AO578" s="244"/>
      <c r="AP578" s="244"/>
    </row>
    <row r="579" spans="2:42" ht="15" thickBot="1" x14ac:dyDescent="0.4">
      <c r="B579" s="245"/>
      <c r="C579" s="246"/>
      <c r="D579" s="246"/>
      <c r="E579" s="246"/>
      <c r="F579" s="246"/>
      <c r="G579" s="246"/>
      <c r="I579" s="245" t="s">
        <v>34</v>
      </c>
      <c r="J579" s="246">
        <v>0</v>
      </c>
      <c r="K579" s="246">
        <v>90564220.174864531</v>
      </c>
      <c r="L579" s="246">
        <v>18919044.59999999</v>
      </c>
      <c r="M579" s="246">
        <v>0</v>
      </c>
      <c r="N579" s="246">
        <v>109483264.77486452</v>
      </c>
      <c r="P579" s="245"/>
      <c r="Q579" s="246"/>
      <c r="R579" s="246"/>
      <c r="S579" s="246"/>
      <c r="T579" s="246"/>
      <c r="U579" s="246"/>
      <c r="W579" s="245"/>
      <c r="X579" s="246"/>
      <c r="Y579" s="246"/>
      <c r="Z579" s="246"/>
      <c r="AA579" s="246"/>
      <c r="AB579" s="246"/>
      <c r="AD579" s="245"/>
      <c r="AE579" s="246"/>
      <c r="AF579" s="246"/>
      <c r="AG579" s="246"/>
      <c r="AH579" s="246"/>
      <c r="AI579" s="246"/>
      <c r="AK579" s="245"/>
      <c r="AL579" s="246"/>
      <c r="AM579" s="246"/>
      <c r="AN579" s="246"/>
      <c r="AO579" s="246"/>
      <c r="AP579" s="246"/>
    </row>
    <row r="580" spans="2:42" ht="15" thickTop="1" x14ac:dyDescent="0.35">
      <c r="C580" s="2"/>
      <c r="D580" s="2"/>
      <c r="E580" s="2"/>
      <c r="F580" s="2"/>
      <c r="G580" s="2"/>
      <c r="I580" t="s">
        <v>232</v>
      </c>
      <c r="J580" s="2"/>
      <c r="K580" s="2"/>
      <c r="L580" s="2"/>
      <c r="M580" s="2"/>
      <c r="N580" s="2"/>
      <c r="Q580" s="2"/>
      <c r="R580" s="2"/>
      <c r="S580" s="2"/>
      <c r="T580" s="2"/>
      <c r="U580" s="2"/>
      <c r="X580" s="2"/>
      <c r="Y580" s="2"/>
      <c r="Z580" s="2"/>
      <c r="AA580" s="2"/>
      <c r="AB580" s="2"/>
      <c r="AE580" s="2"/>
      <c r="AF580" s="2"/>
      <c r="AG580" s="2"/>
      <c r="AH580" s="2"/>
      <c r="AI580" s="2"/>
      <c r="AL580" s="2"/>
      <c r="AM580" s="2"/>
      <c r="AN580" s="2"/>
      <c r="AO580" s="2"/>
      <c r="AP580" s="2"/>
    </row>
    <row r="581" spans="2:42" x14ac:dyDescent="0.35">
      <c r="C581" s="2"/>
      <c r="D581" s="2"/>
      <c r="E581" s="2"/>
      <c r="F581" s="2"/>
      <c r="G581" s="242"/>
      <c r="I581" t="s">
        <v>35</v>
      </c>
      <c r="J581" s="2">
        <v>5943946.4699999997</v>
      </c>
      <c r="K581" s="2">
        <v>2863108</v>
      </c>
      <c r="L581" s="2">
        <v>0</v>
      </c>
      <c r="M581" s="2">
        <v>6703646</v>
      </c>
      <c r="N581" s="242">
        <v>15510700.469999999</v>
      </c>
      <c r="Q581" s="2"/>
      <c r="R581" s="2"/>
      <c r="S581" s="2"/>
      <c r="T581" s="2"/>
      <c r="U581" s="242"/>
      <c r="X581" s="2"/>
      <c r="Y581" s="2"/>
      <c r="Z581" s="2"/>
      <c r="AA581" s="2"/>
      <c r="AB581" s="242"/>
      <c r="AE581" s="2"/>
      <c r="AF581" s="2"/>
      <c r="AG581" s="2"/>
      <c r="AH581" s="2"/>
      <c r="AI581" s="242"/>
      <c r="AL581" s="2"/>
      <c r="AM581" s="2"/>
      <c r="AN581" s="2"/>
      <c r="AO581" s="2"/>
      <c r="AP581" s="242"/>
    </row>
    <row r="582" spans="2:42" x14ac:dyDescent="0.35">
      <c r="C582" s="2"/>
      <c r="D582" s="2"/>
      <c r="E582" s="2"/>
      <c r="F582" s="2"/>
      <c r="G582" s="242"/>
      <c r="I582" t="s">
        <v>36</v>
      </c>
      <c r="J582" s="2">
        <v>-17304206.009999998</v>
      </c>
      <c r="K582" s="2">
        <v>-152997</v>
      </c>
      <c r="L582" s="2">
        <v>0</v>
      </c>
      <c r="M582" s="2">
        <v>-1985310.3900000001</v>
      </c>
      <c r="N582" s="242">
        <v>-19442513.399999999</v>
      </c>
      <c r="Q582" s="2"/>
      <c r="R582" s="2"/>
      <c r="S582" s="2"/>
      <c r="T582" s="2"/>
      <c r="U582" s="242"/>
      <c r="X582" s="2"/>
      <c r="Y582" s="2"/>
      <c r="Z582" s="2"/>
      <c r="AA582" s="2"/>
      <c r="AB582" s="242"/>
      <c r="AE582" s="2"/>
      <c r="AF582" s="2"/>
      <c r="AG582" s="2"/>
      <c r="AH582" s="2"/>
      <c r="AI582" s="242"/>
      <c r="AL582" s="2"/>
      <c r="AM582" s="2"/>
      <c r="AN582" s="2"/>
      <c r="AO582" s="2"/>
      <c r="AP582" s="242"/>
    </row>
    <row r="583" spans="2:42" ht="15" thickBot="1" x14ac:dyDescent="0.4">
      <c r="B583" s="245"/>
      <c r="C583" s="246"/>
      <c r="D583" s="246"/>
      <c r="E583" s="246"/>
      <c r="F583" s="246"/>
      <c r="G583" s="246"/>
      <c r="I583" s="245" t="s">
        <v>37</v>
      </c>
      <c r="J583" s="246">
        <v>-11360259.539999999</v>
      </c>
      <c r="K583" s="246">
        <v>2710111</v>
      </c>
      <c r="L583" s="246">
        <v>0</v>
      </c>
      <c r="M583" s="246">
        <v>4718335.6099999994</v>
      </c>
      <c r="N583" s="246">
        <v>-3931812.9299999997</v>
      </c>
      <c r="P583" s="245"/>
      <c r="Q583" s="246"/>
      <c r="R583" s="246"/>
      <c r="S583" s="246"/>
      <c r="T583" s="246"/>
      <c r="U583" s="246"/>
      <c r="W583" s="245"/>
      <c r="X583" s="246"/>
      <c r="Y583" s="246"/>
      <c r="Z583" s="246"/>
      <c r="AA583" s="246"/>
      <c r="AB583" s="246"/>
      <c r="AD583" s="245"/>
      <c r="AE583" s="246"/>
      <c r="AF583" s="246"/>
      <c r="AG583" s="246"/>
      <c r="AH583" s="246"/>
      <c r="AI583" s="246"/>
      <c r="AK583" s="245"/>
      <c r="AL583" s="246"/>
      <c r="AM583" s="246"/>
      <c r="AN583" s="246"/>
      <c r="AO583" s="246"/>
      <c r="AP583" s="246"/>
    </row>
    <row r="584" spans="2:42" ht="15" thickTop="1" x14ac:dyDescent="0.35">
      <c r="B584" s="6"/>
      <c r="C584" s="7"/>
      <c r="D584" s="7"/>
      <c r="E584" s="7"/>
      <c r="F584" s="7"/>
      <c r="G584" s="7"/>
      <c r="I584" s="6"/>
      <c r="J584" s="7"/>
      <c r="K584" s="7"/>
      <c r="L584" s="7"/>
      <c r="M584" s="7"/>
      <c r="N584" s="7"/>
      <c r="P584" s="6"/>
      <c r="Q584" s="7"/>
      <c r="R584" s="7"/>
      <c r="S584" s="7"/>
      <c r="T584" s="7"/>
      <c r="U584" s="7"/>
      <c r="W584" s="6"/>
      <c r="X584" s="7"/>
      <c r="Y584" s="7"/>
      <c r="Z584" s="7"/>
      <c r="AA584" s="7"/>
      <c r="AB584" s="7"/>
      <c r="AD584" s="6"/>
      <c r="AE584" s="7"/>
      <c r="AF584" s="7"/>
      <c r="AG584" s="7"/>
      <c r="AH584" s="7"/>
      <c r="AI584" s="7"/>
      <c r="AK584" s="6"/>
      <c r="AL584" s="7"/>
      <c r="AM584" s="7"/>
      <c r="AN584" s="7"/>
      <c r="AO584" s="7"/>
      <c r="AP584" s="7"/>
    </row>
    <row r="585" spans="2:42" x14ac:dyDescent="0.35">
      <c r="C585" s="2"/>
      <c r="D585" s="2"/>
      <c r="E585" s="2"/>
      <c r="F585" s="2"/>
      <c r="G585" s="242"/>
      <c r="I585" t="s">
        <v>220</v>
      </c>
      <c r="J585" s="2">
        <v>0</v>
      </c>
      <c r="K585" s="2">
        <v>0</v>
      </c>
      <c r="L585" s="2">
        <v>0</v>
      </c>
      <c r="M585" s="2">
        <v>0</v>
      </c>
      <c r="N585" s="242">
        <v>0</v>
      </c>
      <c r="Q585" s="2"/>
      <c r="R585" s="2"/>
      <c r="S585" s="2"/>
      <c r="T585" s="2"/>
      <c r="U585" s="242"/>
      <c r="X585" s="2"/>
      <c r="Y585" s="2"/>
      <c r="Z585" s="2"/>
      <c r="AA585" s="2"/>
      <c r="AB585" s="242"/>
      <c r="AE585" s="2"/>
      <c r="AF585" s="2"/>
      <c r="AG585" s="2"/>
      <c r="AH585" s="2"/>
      <c r="AI585" s="242"/>
      <c r="AL585" s="2"/>
      <c r="AM585" s="2"/>
      <c r="AN585" s="2"/>
      <c r="AO585" s="2"/>
      <c r="AP585" s="242"/>
    </row>
    <row r="586" spans="2:42" x14ac:dyDescent="0.35">
      <c r="C586" s="2"/>
      <c r="D586" s="2"/>
      <c r="E586" s="2"/>
      <c r="F586" s="2"/>
      <c r="G586" s="242"/>
      <c r="I586" t="s">
        <v>38</v>
      </c>
      <c r="J586" s="2">
        <v>-32911788.640000001</v>
      </c>
      <c r="K586" s="2">
        <v>-5937666</v>
      </c>
      <c r="L586" s="2">
        <v>-567610.54</v>
      </c>
      <c r="M586" s="2">
        <v>-514486.47000000003</v>
      </c>
      <c r="N586" s="242">
        <v>-39931551.649999999</v>
      </c>
      <c r="Q586" s="2"/>
      <c r="R586" s="2"/>
      <c r="S586" s="2"/>
      <c r="T586" s="2"/>
      <c r="U586" s="242"/>
      <c r="X586" s="2"/>
      <c r="Y586" s="2"/>
      <c r="Z586" s="2"/>
      <c r="AA586" s="2"/>
      <c r="AB586" s="242"/>
      <c r="AE586" s="2"/>
      <c r="AF586" s="2"/>
      <c r="AG586" s="2"/>
      <c r="AH586" s="2"/>
      <c r="AI586" s="242"/>
      <c r="AL586" s="2"/>
      <c r="AM586" s="2"/>
      <c r="AN586" s="2"/>
      <c r="AO586" s="2"/>
      <c r="AP586" s="242"/>
    </row>
    <row r="587" spans="2:42" x14ac:dyDescent="0.35">
      <c r="C587" s="2"/>
      <c r="D587" s="2"/>
      <c r="E587" s="2"/>
      <c r="F587" s="2"/>
      <c r="G587" s="242"/>
      <c r="I587" t="s">
        <v>81</v>
      </c>
      <c r="J587" s="2">
        <v>-232759505.56572431</v>
      </c>
      <c r="K587" s="2">
        <v>-11418154</v>
      </c>
      <c r="L587" s="2">
        <v>-9735363.8399999999</v>
      </c>
      <c r="M587" s="2">
        <v>-9678152.5700000003</v>
      </c>
      <c r="N587" s="242">
        <v>-263591175.97572431</v>
      </c>
      <c r="Q587" s="2"/>
      <c r="R587" s="2"/>
      <c r="S587" s="2"/>
      <c r="T587" s="2"/>
      <c r="U587" s="242"/>
      <c r="X587" s="2"/>
      <c r="Y587" s="2"/>
      <c r="Z587" s="2"/>
      <c r="AA587" s="2"/>
      <c r="AB587" s="242"/>
      <c r="AE587" s="2"/>
      <c r="AF587" s="2"/>
      <c r="AG587" s="2"/>
      <c r="AH587" s="2"/>
      <c r="AI587" s="242"/>
      <c r="AL587" s="2"/>
      <c r="AM587" s="2"/>
      <c r="AN587" s="2"/>
      <c r="AO587" s="2"/>
      <c r="AP587" s="242"/>
    </row>
    <row r="588" spans="2:42" x14ac:dyDescent="0.35">
      <c r="C588" s="2"/>
      <c r="D588" s="2"/>
      <c r="E588" s="2"/>
      <c r="F588" s="2"/>
      <c r="G588" s="242"/>
      <c r="I588" t="s">
        <v>39</v>
      </c>
      <c r="J588" s="2">
        <v>-40378138.545408659</v>
      </c>
      <c r="K588" s="2">
        <v>-7675346</v>
      </c>
      <c r="L588" s="2">
        <v>-2063751.61</v>
      </c>
      <c r="M588" s="2">
        <v>-1713379.3119999999</v>
      </c>
      <c r="N588" s="242">
        <v>-51830615.467408657</v>
      </c>
      <c r="Q588" s="2"/>
      <c r="R588" s="2"/>
      <c r="S588" s="2"/>
      <c r="T588" s="2"/>
      <c r="U588" s="242"/>
      <c r="X588" s="2"/>
      <c r="Y588" s="2"/>
      <c r="Z588" s="2"/>
      <c r="AA588" s="2"/>
      <c r="AB588" s="242"/>
      <c r="AE588" s="2"/>
      <c r="AF588" s="2"/>
      <c r="AG588" s="2"/>
      <c r="AH588" s="2"/>
      <c r="AI588" s="242"/>
      <c r="AL588" s="2"/>
      <c r="AM588" s="2"/>
      <c r="AN588" s="2"/>
      <c r="AO588" s="2"/>
      <c r="AP588" s="242"/>
    </row>
    <row r="589" spans="2:42" x14ac:dyDescent="0.35">
      <c r="C589" s="2"/>
      <c r="D589" s="2"/>
      <c r="E589" s="2"/>
      <c r="F589" s="2"/>
      <c r="G589" s="242"/>
      <c r="I589" t="s">
        <v>40</v>
      </c>
      <c r="J589" s="2">
        <v>-16635556.24</v>
      </c>
      <c r="K589" s="2">
        <v>-292980</v>
      </c>
      <c r="L589" s="2">
        <v>-279804.76</v>
      </c>
      <c r="M589" s="2">
        <v>-152762.87</v>
      </c>
      <c r="N589" s="242">
        <v>-17361103.870000005</v>
      </c>
      <c r="Q589" s="2"/>
      <c r="R589" s="2"/>
      <c r="S589" s="2"/>
      <c r="T589" s="2"/>
      <c r="U589" s="242"/>
      <c r="X589" s="2"/>
      <c r="Y589" s="2"/>
      <c r="Z589" s="2"/>
      <c r="AA589" s="2"/>
      <c r="AB589" s="242"/>
      <c r="AE589" s="2"/>
      <c r="AF589" s="2"/>
      <c r="AG589" s="2"/>
      <c r="AH589" s="2"/>
      <c r="AI589" s="242"/>
      <c r="AL589" s="2"/>
      <c r="AM589" s="2"/>
      <c r="AN589" s="2"/>
      <c r="AO589" s="2"/>
      <c r="AP589" s="242"/>
    </row>
    <row r="590" spans="2:42" x14ac:dyDescent="0.35">
      <c r="C590" s="2"/>
      <c r="D590" s="2"/>
      <c r="E590" s="2"/>
      <c r="F590" s="2"/>
      <c r="G590" s="242"/>
      <c r="I590" t="s">
        <v>41</v>
      </c>
      <c r="J590" s="2">
        <v>-9063.92</v>
      </c>
      <c r="K590" s="2">
        <v>1120000</v>
      </c>
      <c r="L590" s="2">
        <v>0</v>
      </c>
      <c r="M590" s="2">
        <v>0</v>
      </c>
      <c r="N590" s="242">
        <v>1110936.08</v>
      </c>
      <c r="Q590" s="2"/>
      <c r="R590" s="2"/>
      <c r="S590" s="2"/>
      <c r="T590" s="2"/>
      <c r="U590" s="242"/>
      <c r="X590" s="2"/>
      <c r="Y590" s="2"/>
      <c r="Z590" s="2"/>
      <c r="AA590" s="2"/>
      <c r="AB590" s="242"/>
      <c r="AE590" s="2"/>
      <c r="AF590" s="2"/>
      <c r="AG590" s="2"/>
      <c r="AH590" s="2"/>
      <c r="AI590" s="242"/>
      <c r="AL590" s="2"/>
      <c r="AM590" s="2"/>
      <c r="AN590" s="2"/>
      <c r="AO590" s="2"/>
      <c r="AP590" s="242"/>
    </row>
    <row r="591" spans="2:42" x14ac:dyDescent="0.35">
      <c r="C591" s="2"/>
      <c r="D591" s="2"/>
      <c r="E591" s="2"/>
      <c r="F591" s="2"/>
      <c r="G591" s="242"/>
      <c r="I591" t="s">
        <v>42</v>
      </c>
      <c r="J591" s="2">
        <v>-18017602.510000002</v>
      </c>
      <c r="K591" s="2">
        <v>-4767805.5999999996</v>
      </c>
      <c r="L591" s="2">
        <v>-859263.61</v>
      </c>
      <c r="M591" s="2">
        <v>-49389.120000000003</v>
      </c>
      <c r="N591" s="242">
        <v>-23694060.84</v>
      </c>
      <c r="Q591" s="2"/>
      <c r="R591" s="2"/>
      <c r="S591" s="2"/>
      <c r="T591" s="2"/>
      <c r="U591" s="242"/>
      <c r="X591" s="2"/>
      <c r="Y591" s="2"/>
      <c r="Z591" s="2"/>
      <c r="AA591" s="2"/>
      <c r="AB591" s="242"/>
      <c r="AE591" s="2"/>
      <c r="AF591" s="2"/>
      <c r="AG591" s="2"/>
      <c r="AH591" s="2"/>
      <c r="AI591" s="242"/>
      <c r="AL591" s="2"/>
      <c r="AM591" s="2"/>
      <c r="AN591" s="2"/>
      <c r="AO591" s="2"/>
      <c r="AP591" s="242"/>
    </row>
    <row r="592" spans="2:42" x14ac:dyDescent="0.35">
      <c r="C592" s="2"/>
      <c r="D592" s="2"/>
      <c r="E592" s="2"/>
      <c r="F592" s="2"/>
      <c r="G592" s="242"/>
      <c r="I592" t="s">
        <v>4</v>
      </c>
      <c r="J592" s="2">
        <v>267.31</v>
      </c>
      <c r="K592" s="2">
        <v>-401084</v>
      </c>
      <c r="L592" s="2">
        <v>182592.78999999998</v>
      </c>
      <c r="M592" s="2">
        <v>-280.62257499999993</v>
      </c>
      <c r="N592" s="242">
        <v>-218504.52257500001</v>
      </c>
      <c r="Q592" s="2"/>
      <c r="R592" s="2"/>
      <c r="S592" s="2"/>
      <c r="T592" s="2"/>
      <c r="U592" s="242"/>
      <c r="X592" s="2"/>
      <c r="Y592" s="2"/>
      <c r="Z592" s="2"/>
      <c r="AA592" s="2"/>
      <c r="AB592" s="242"/>
      <c r="AE592" s="2"/>
      <c r="AF592" s="2"/>
      <c r="AG592" s="2"/>
      <c r="AH592" s="2"/>
      <c r="AI592" s="242"/>
      <c r="AL592" s="2"/>
      <c r="AM592" s="2"/>
      <c r="AN592" s="2"/>
      <c r="AO592" s="2"/>
      <c r="AP592" s="242"/>
    </row>
    <row r="593" spans="2:42" x14ac:dyDescent="0.35">
      <c r="C593" s="2"/>
      <c r="D593" s="2"/>
      <c r="E593" s="2"/>
      <c r="F593" s="2"/>
      <c r="G593" s="242"/>
      <c r="I593" t="s">
        <v>5</v>
      </c>
      <c r="J593" s="2">
        <v>-1440000</v>
      </c>
      <c r="K593" s="2">
        <v>0</v>
      </c>
      <c r="L593" s="2">
        <v>0</v>
      </c>
      <c r="M593" s="2">
        <v>0</v>
      </c>
      <c r="N593" s="242">
        <v>-1440000</v>
      </c>
      <c r="Q593" s="2"/>
      <c r="R593" s="2"/>
      <c r="S593" s="2"/>
      <c r="T593" s="2"/>
      <c r="U593" s="242"/>
      <c r="X593" s="2"/>
      <c r="Y593" s="2"/>
      <c r="Z593" s="2"/>
      <c r="AA593" s="2"/>
      <c r="AB593" s="242"/>
      <c r="AE593" s="2"/>
      <c r="AF593" s="2"/>
      <c r="AG593" s="2"/>
      <c r="AH593" s="2"/>
      <c r="AI593" s="242"/>
      <c r="AL593" s="2"/>
      <c r="AM593" s="2"/>
      <c r="AN593" s="2"/>
      <c r="AO593" s="2"/>
      <c r="AP593" s="242"/>
    </row>
    <row r="594" spans="2:42" x14ac:dyDescent="0.35">
      <c r="C594" s="2"/>
      <c r="D594" s="2"/>
      <c r="E594" s="2"/>
      <c r="F594" s="2"/>
      <c r="G594" s="242"/>
      <c r="I594" t="s">
        <v>189</v>
      </c>
      <c r="J594" s="2">
        <v>44482025.439999998</v>
      </c>
      <c r="K594" s="2">
        <v>-27436</v>
      </c>
      <c r="L594" s="2">
        <v>1071983.02</v>
      </c>
      <c r="M594" s="2">
        <v>-342997.09</v>
      </c>
      <c r="N594" s="242">
        <v>45183575.369999997</v>
      </c>
      <c r="Q594" s="2"/>
      <c r="R594" s="2"/>
      <c r="S594" s="2"/>
      <c r="T594" s="2"/>
      <c r="U594" s="242"/>
      <c r="X594" s="2"/>
      <c r="Y594" s="2"/>
      <c r="Z594" s="2"/>
      <c r="AA594" s="2"/>
      <c r="AB594" s="242"/>
      <c r="AE594" s="2"/>
      <c r="AF594" s="2"/>
      <c r="AG594" s="2"/>
      <c r="AH594" s="2"/>
      <c r="AI594" s="242"/>
      <c r="AL594" s="2"/>
      <c r="AM594" s="2"/>
      <c r="AN594" s="2"/>
      <c r="AO594" s="2"/>
      <c r="AP594" s="242"/>
    </row>
    <row r="595" spans="2:42" x14ac:dyDescent="0.35">
      <c r="B595" s="5"/>
      <c r="C595" s="244"/>
      <c r="D595" s="244"/>
      <c r="E595" s="244"/>
      <c r="F595" s="244"/>
      <c r="G595" s="244"/>
      <c r="I595" s="5" t="s">
        <v>11</v>
      </c>
      <c r="J595" s="244">
        <v>-297669362.67113298</v>
      </c>
      <c r="K595" s="244">
        <v>-29400471.600000001</v>
      </c>
      <c r="L595" s="244">
        <v>-12251218.549999999</v>
      </c>
      <c r="M595" s="244">
        <v>-12451448.054575</v>
      </c>
      <c r="N595" s="244">
        <v>-351772500.87570798</v>
      </c>
      <c r="P595" s="5"/>
      <c r="Q595" s="244"/>
      <c r="R595" s="244"/>
      <c r="S595" s="244"/>
      <c r="T595" s="244"/>
      <c r="U595" s="244"/>
      <c r="W595" s="5"/>
      <c r="X595" s="244"/>
      <c r="Y595" s="244"/>
      <c r="Z595" s="244"/>
      <c r="AA595" s="244"/>
      <c r="AB595" s="244"/>
      <c r="AD595" s="5"/>
      <c r="AE595" s="244"/>
      <c r="AF595" s="244"/>
      <c r="AG595" s="244"/>
      <c r="AH595" s="244"/>
      <c r="AI595" s="244"/>
      <c r="AK595" s="5"/>
      <c r="AL595" s="244"/>
      <c r="AM595" s="244"/>
      <c r="AN595" s="244"/>
      <c r="AO595" s="244"/>
      <c r="AP595" s="244"/>
    </row>
    <row r="596" spans="2:42" x14ac:dyDescent="0.35">
      <c r="B596" s="249"/>
      <c r="C596" s="250"/>
      <c r="D596" s="250"/>
      <c r="E596" s="250"/>
      <c r="F596" s="250"/>
      <c r="G596" s="250"/>
      <c r="I596" s="249" t="s">
        <v>43</v>
      </c>
      <c r="J596" s="250">
        <v>62890370.788867019</v>
      </c>
      <c r="K596" s="250">
        <v>63873859.574864529</v>
      </c>
      <c r="L596" s="250">
        <v>6667826.0499999914</v>
      </c>
      <c r="M596" s="250">
        <v>-10036967.444575001</v>
      </c>
      <c r="N596" s="250">
        <v>123395089.96915656</v>
      </c>
      <c r="P596" s="249"/>
      <c r="Q596" s="250"/>
      <c r="R596" s="250"/>
      <c r="S596" s="250"/>
      <c r="T596" s="250"/>
      <c r="U596" s="250"/>
      <c r="W596" s="249"/>
      <c r="X596" s="250"/>
      <c r="Y596" s="250"/>
      <c r="Z596" s="250"/>
      <c r="AA596" s="250"/>
      <c r="AB596" s="250"/>
      <c r="AD596" s="249"/>
      <c r="AE596" s="250"/>
      <c r="AF596" s="250"/>
      <c r="AG596" s="250"/>
      <c r="AH596" s="250"/>
      <c r="AI596" s="250"/>
      <c r="AK596" s="249"/>
      <c r="AL596" s="250"/>
      <c r="AM596" s="250"/>
      <c r="AN596" s="250"/>
      <c r="AO596" s="250"/>
      <c r="AP596" s="250"/>
    </row>
    <row r="597" spans="2:42" x14ac:dyDescent="0.35">
      <c r="C597" s="2"/>
      <c r="D597" s="2"/>
      <c r="E597" s="2"/>
      <c r="F597" s="2"/>
      <c r="G597" s="242"/>
      <c r="I597" t="s">
        <v>6</v>
      </c>
      <c r="J597" s="2">
        <v>-23988878.829999998</v>
      </c>
      <c r="K597" s="2">
        <v>-17141204</v>
      </c>
      <c r="L597" s="2">
        <v>-1437743.0299999998</v>
      </c>
      <c r="M597" s="2">
        <v>-784824.02</v>
      </c>
      <c r="N597" s="242">
        <v>-43352649.880000003</v>
      </c>
      <c r="Q597" s="2"/>
      <c r="R597" s="2"/>
      <c r="S597" s="2"/>
      <c r="T597" s="2"/>
      <c r="U597" s="242"/>
      <c r="X597" s="2"/>
      <c r="Y597" s="2"/>
      <c r="Z597" s="2"/>
      <c r="AA597" s="2"/>
      <c r="AB597" s="242"/>
      <c r="AE597" s="2"/>
      <c r="AF597" s="2"/>
      <c r="AG597" s="2"/>
      <c r="AH597" s="2"/>
      <c r="AI597" s="242"/>
      <c r="AL597" s="2"/>
      <c r="AM597" s="2"/>
      <c r="AN597" s="2"/>
      <c r="AO597" s="2"/>
      <c r="AP597" s="242"/>
    </row>
    <row r="598" spans="2:42" x14ac:dyDescent="0.35">
      <c r="B598" s="251"/>
      <c r="C598" s="252"/>
      <c r="D598" s="252"/>
      <c r="E598" s="252"/>
      <c r="F598" s="252"/>
      <c r="G598" s="252"/>
      <c r="I598" s="251" t="s">
        <v>7</v>
      </c>
      <c r="J598" s="252">
        <v>38901491.958867021</v>
      </c>
      <c r="K598" s="252">
        <v>46732655.574864529</v>
      </c>
      <c r="L598" s="252">
        <v>5230083.0199999921</v>
      </c>
      <c r="M598" s="252">
        <v>-10821791.464575</v>
      </c>
      <c r="N598" s="252">
        <v>80042440.089156568</v>
      </c>
      <c r="P598" s="251"/>
      <c r="Q598" s="252"/>
      <c r="R598" s="252"/>
      <c r="S598" s="252"/>
      <c r="T598" s="252"/>
      <c r="U598" s="252"/>
      <c r="W598" s="251"/>
      <c r="X598" s="252"/>
      <c r="Y598" s="252"/>
      <c r="Z598" s="252"/>
      <c r="AA598" s="252"/>
      <c r="AB598" s="252"/>
      <c r="AD598" s="251"/>
      <c r="AE598" s="252"/>
      <c r="AF598" s="252"/>
      <c r="AG598" s="252"/>
      <c r="AH598" s="252"/>
      <c r="AI598" s="252"/>
      <c r="AK598" s="251"/>
      <c r="AL598" s="252"/>
      <c r="AM598" s="252"/>
      <c r="AN598" s="252"/>
      <c r="AO598" s="252"/>
      <c r="AP598" s="252"/>
    </row>
    <row r="599" spans="2:42" x14ac:dyDescent="0.35">
      <c r="C599" s="2"/>
      <c r="D599" s="2"/>
      <c r="E599" s="2"/>
      <c r="F599" s="2"/>
      <c r="G599" s="242"/>
      <c r="I599" t="s">
        <v>8</v>
      </c>
      <c r="J599" s="2">
        <v>-12073471.223007765</v>
      </c>
      <c r="K599" s="2">
        <v>-8327991.9762355387</v>
      </c>
      <c r="L599" s="2">
        <v>-1132147.9419999982</v>
      </c>
      <c r="M599" s="2">
        <v>-926.56501999989791</v>
      </c>
      <c r="N599" s="242">
        <v>-21534537.7062633</v>
      </c>
      <c r="Q599" s="2"/>
      <c r="R599" s="2"/>
      <c r="S599" s="2"/>
      <c r="T599" s="2"/>
      <c r="U599" s="242"/>
      <c r="X599" s="2"/>
      <c r="Y599" s="2"/>
      <c r="Z599" s="2"/>
      <c r="AA599" s="2"/>
      <c r="AB599" s="242"/>
      <c r="AE599" s="2"/>
      <c r="AF599" s="2"/>
      <c r="AG599" s="2"/>
      <c r="AH599" s="2"/>
      <c r="AI599" s="242"/>
      <c r="AL599" s="2"/>
      <c r="AM599" s="2"/>
      <c r="AN599" s="2"/>
      <c r="AO599" s="2"/>
      <c r="AP599" s="242"/>
    </row>
    <row r="600" spans="2:42" x14ac:dyDescent="0.35">
      <c r="B600" s="251"/>
      <c r="C600" s="253"/>
      <c r="D600" s="253"/>
      <c r="E600" s="253"/>
      <c r="F600" s="253"/>
      <c r="G600" s="253"/>
      <c r="I600" s="251" t="s">
        <v>9</v>
      </c>
      <c r="J600" s="253">
        <v>26828020.735859256</v>
      </c>
      <c r="K600" s="253">
        <v>38404663.59862899</v>
      </c>
      <c r="L600" s="253">
        <v>4097935.0779999942</v>
      </c>
      <c r="M600" s="253">
        <v>-10822718.029595001</v>
      </c>
      <c r="N600" s="253">
        <v>58507902.382893264</v>
      </c>
      <c r="P600" s="251"/>
      <c r="Q600" s="253"/>
      <c r="R600" s="253"/>
      <c r="S600" s="253"/>
      <c r="T600" s="253"/>
      <c r="U600" s="253"/>
      <c r="W600" s="251"/>
      <c r="X600" s="253"/>
      <c r="Y600" s="253"/>
      <c r="Z600" s="253"/>
      <c r="AA600" s="253"/>
      <c r="AB600" s="253"/>
      <c r="AD600" s="251"/>
      <c r="AE600" s="253"/>
      <c r="AF600" s="253"/>
      <c r="AG600" s="253"/>
      <c r="AH600" s="253"/>
      <c r="AI600" s="253"/>
      <c r="AK600" s="251"/>
      <c r="AL600" s="253"/>
      <c r="AM600" s="253"/>
      <c r="AN600" s="253"/>
      <c r="AO600" s="253"/>
      <c r="AP600" s="253"/>
    </row>
    <row r="601" spans="2:42" x14ac:dyDescent="0.35">
      <c r="B601" s="243"/>
      <c r="C601" s="260"/>
      <c r="D601" s="260"/>
      <c r="E601" s="260"/>
      <c r="F601" s="260"/>
      <c r="G601" s="260"/>
      <c r="I601" s="243"/>
      <c r="J601" s="260"/>
      <c r="K601" s="260"/>
      <c r="L601" s="260"/>
      <c r="M601" s="260"/>
      <c r="N601" s="260"/>
      <c r="P601" s="243"/>
      <c r="Q601" s="260"/>
      <c r="R601" s="260"/>
      <c r="S601" s="260"/>
      <c r="T601" s="260"/>
      <c r="U601" s="260"/>
      <c r="W601" s="243"/>
      <c r="X601" s="260"/>
      <c r="Y601" s="260"/>
      <c r="Z601" s="260"/>
      <c r="AA601" s="260"/>
      <c r="AB601" s="260"/>
      <c r="AD601" s="243"/>
      <c r="AE601" s="260"/>
      <c r="AF601" s="260"/>
      <c r="AG601" s="260"/>
      <c r="AH601" s="260"/>
      <c r="AI601" s="260"/>
      <c r="AK601" s="243"/>
      <c r="AL601" s="260"/>
      <c r="AM601" s="260"/>
      <c r="AN601" s="260"/>
      <c r="AO601" s="260"/>
      <c r="AP601" s="260"/>
    </row>
    <row r="602" spans="2:42" x14ac:dyDescent="0.35">
      <c r="C602" s="242"/>
      <c r="D602" s="242"/>
      <c r="E602" s="242"/>
      <c r="F602" s="242"/>
      <c r="G602" s="242"/>
      <c r="J602" s="242"/>
      <c r="K602" s="242"/>
      <c r="L602" s="242"/>
      <c r="M602" s="242"/>
      <c r="N602" s="242"/>
      <c r="Q602" s="242"/>
      <c r="R602" s="242"/>
      <c r="S602" s="242"/>
      <c r="T602" s="242"/>
      <c r="U602" s="242"/>
      <c r="X602" s="242"/>
      <c r="Y602" s="242"/>
      <c r="Z602" s="242"/>
      <c r="AA602" s="242"/>
      <c r="AB602" s="242"/>
      <c r="AE602" s="242"/>
      <c r="AF602" s="242"/>
      <c r="AG602" s="242"/>
      <c r="AH602" s="242"/>
      <c r="AI602" s="242"/>
      <c r="AL602" s="242"/>
      <c r="AM602" s="242"/>
      <c r="AN602" s="242"/>
      <c r="AO602" s="242"/>
      <c r="AP602" s="242"/>
    </row>
    <row r="603" spans="2:42" x14ac:dyDescent="0.35">
      <c r="C603" s="242"/>
      <c r="D603" s="242"/>
      <c r="E603" s="242"/>
      <c r="F603" s="242"/>
      <c r="G603" s="242"/>
      <c r="J603" s="242"/>
      <c r="K603" s="242"/>
      <c r="L603" s="242"/>
      <c r="M603" s="242"/>
      <c r="N603" s="242"/>
      <c r="Q603" s="242"/>
      <c r="R603" s="242"/>
      <c r="S603" s="242"/>
      <c r="T603" s="242"/>
      <c r="U603" s="242"/>
      <c r="X603" s="242"/>
      <c r="Y603" s="242"/>
      <c r="Z603" s="242"/>
      <c r="AA603" s="242"/>
      <c r="AB603" s="242"/>
      <c r="AE603" s="242"/>
      <c r="AF603" s="242"/>
      <c r="AG603" s="242"/>
      <c r="AH603" s="242"/>
      <c r="AI603" s="242"/>
      <c r="AL603" s="242"/>
      <c r="AM603" s="242"/>
      <c r="AN603" s="242"/>
      <c r="AO603" s="242"/>
      <c r="AP603" s="242"/>
    </row>
    <row r="604" spans="2:42" x14ac:dyDescent="0.35">
      <c r="C604" s="242"/>
      <c r="D604" s="242"/>
      <c r="E604" s="242"/>
      <c r="F604" s="242"/>
      <c r="G604" s="242"/>
      <c r="J604" s="242"/>
      <c r="K604" s="242"/>
      <c r="L604" s="242"/>
      <c r="M604" s="242"/>
      <c r="N604" s="242"/>
      <c r="Q604" s="242"/>
      <c r="R604" s="242"/>
      <c r="S604" s="242"/>
      <c r="T604" s="242"/>
      <c r="U604" s="242"/>
      <c r="X604" s="242"/>
      <c r="Y604" s="242"/>
      <c r="Z604" s="242"/>
      <c r="AA604" s="242"/>
      <c r="AB604" s="242"/>
      <c r="AE604" s="242"/>
      <c r="AF604" s="242"/>
      <c r="AG604" s="242"/>
      <c r="AH604" s="242"/>
      <c r="AI604" s="242"/>
      <c r="AL604" s="242"/>
      <c r="AM604" s="242"/>
      <c r="AN604" s="242"/>
      <c r="AO604" s="242"/>
      <c r="AP604" s="242"/>
    </row>
    <row r="605" spans="2:42" x14ac:dyDescent="0.35">
      <c r="C605" s="242"/>
      <c r="D605" s="242"/>
      <c r="E605" s="242"/>
      <c r="F605" s="242"/>
      <c r="G605" s="242"/>
      <c r="J605" s="242"/>
      <c r="K605" s="242"/>
      <c r="L605" s="242"/>
      <c r="M605" s="242"/>
      <c r="N605" s="242"/>
      <c r="Q605" s="242"/>
      <c r="R605" s="242"/>
      <c r="S605" s="242"/>
      <c r="T605" s="242"/>
      <c r="U605" s="242"/>
      <c r="X605" s="242"/>
      <c r="Y605" s="242"/>
      <c r="Z605" s="242"/>
      <c r="AA605" s="242"/>
      <c r="AB605" s="242"/>
      <c r="AE605" s="242"/>
      <c r="AF605" s="242"/>
      <c r="AG605" s="242"/>
      <c r="AH605" s="242"/>
      <c r="AI605" s="242"/>
      <c r="AL605" s="242"/>
      <c r="AM605" s="242"/>
      <c r="AN605" s="242"/>
      <c r="AO605" s="242"/>
      <c r="AP605" s="242"/>
    </row>
    <row r="606" spans="2:42" x14ac:dyDescent="0.35">
      <c r="C606" s="242"/>
      <c r="D606" s="242"/>
      <c r="E606" s="242"/>
      <c r="F606" s="242"/>
      <c r="G606" s="242"/>
      <c r="J606" s="242"/>
      <c r="K606" s="242"/>
      <c r="L606" s="242"/>
      <c r="M606" s="242"/>
      <c r="N606" s="242"/>
      <c r="Q606" s="242"/>
      <c r="R606" s="242"/>
      <c r="S606" s="242"/>
      <c r="T606" s="242"/>
      <c r="U606" s="242"/>
      <c r="X606" s="242"/>
      <c r="Y606" s="242"/>
      <c r="Z606" s="242"/>
      <c r="AA606" s="242"/>
      <c r="AB606" s="242"/>
      <c r="AE606" s="242"/>
      <c r="AF606" s="242"/>
      <c r="AG606" s="242"/>
      <c r="AH606" s="242"/>
      <c r="AI606" s="242"/>
      <c r="AL606" s="242"/>
      <c r="AM606" s="242"/>
      <c r="AN606" s="242"/>
      <c r="AO606" s="242"/>
      <c r="AP606" s="242"/>
    </row>
    <row r="607" spans="2:42" x14ac:dyDescent="0.35">
      <c r="C607" s="242"/>
      <c r="D607" s="242"/>
      <c r="E607" s="242"/>
      <c r="F607" s="242"/>
      <c r="G607" s="242"/>
      <c r="J607" s="242"/>
      <c r="K607" s="242"/>
      <c r="L607" s="242"/>
      <c r="M607" s="242"/>
      <c r="N607" s="242"/>
      <c r="Q607" s="242"/>
      <c r="R607" s="242"/>
      <c r="S607" s="242"/>
      <c r="T607" s="242"/>
      <c r="U607" s="242"/>
      <c r="X607" s="242"/>
      <c r="Y607" s="242"/>
      <c r="Z607" s="242"/>
      <c r="AA607" s="242"/>
      <c r="AB607" s="242"/>
      <c r="AE607" s="242"/>
      <c r="AF607" s="242"/>
      <c r="AG607" s="242"/>
      <c r="AH607" s="242"/>
      <c r="AI607" s="242"/>
      <c r="AL607" s="242"/>
      <c r="AM607" s="242"/>
      <c r="AN607" s="242"/>
      <c r="AO607" s="242"/>
      <c r="AP607" s="242"/>
    </row>
    <row r="608" spans="2:42" x14ac:dyDescent="0.35">
      <c r="C608" s="242"/>
      <c r="D608" s="242"/>
      <c r="E608" s="242"/>
      <c r="F608" s="242"/>
      <c r="G608" s="242"/>
      <c r="J608" s="242"/>
      <c r="K608" s="242"/>
      <c r="L608" s="242"/>
      <c r="M608" s="242"/>
      <c r="N608" s="242"/>
      <c r="Q608" s="242"/>
      <c r="R608" s="242"/>
      <c r="S608" s="242"/>
      <c r="T608" s="242"/>
      <c r="U608" s="242"/>
      <c r="X608" s="242"/>
      <c r="Y608" s="242"/>
      <c r="Z608" s="242"/>
      <c r="AA608" s="242"/>
      <c r="AB608" s="242"/>
      <c r="AE608" s="242"/>
      <c r="AF608" s="242"/>
      <c r="AG608" s="242"/>
      <c r="AH608" s="242"/>
      <c r="AI608" s="242"/>
      <c r="AL608" s="242"/>
      <c r="AM608" s="242"/>
      <c r="AN608" s="242"/>
      <c r="AO608" s="242"/>
      <c r="AP608" s="242"/>
    </row>
  </sheetData>
  <mergeCells count="30">
    <mergeCell ref="B227:G227"/>
    <mergeCell ref="I227:N227"/>
    <mergeCell ref="P227:U227"/>
    <mergeCell ref="W227:AB227"/>
    <mergeCell ref="B304:G304"/>
    <mergeCell ref="I304:N304"/>
    <mergeCell ref="P304:U304"/>
    <mergeCell ref="W304:AB304"/>
    <mergeCell ref="I535:N535"/>
    <mergeCell ref="B381:G381"/>
    <mergeCell ref="I381:N381"/>
    <mergeCell ref="P381:U381"/>
    <mergeCell ref="W381:AB381"/>
    <mergeCell ref="P535:U535"/>
    <mergeCell ref="W535:AB535"/>
    <mergeCell ref="B535:G535"/>
    <mergeCell ref="B458:G458"/>
    <mergeCell ref="I458:N458"/>
    <mergeCell ref="P458:U458"/>
    <mergeCell ref="W458:AB458"/>
    <mergeCell ref="AD535:AI535"/>
    <mergeCell ref="AK227:AP227"/>
    <mergeCell ref="AK304:AP304"/>
    <mergeCell ref="AK381:AP381"/>
    <mergeCell ref="AK458:AP458"/>
    <mergeCell ref="AK535:AP535"/>
    <mergeCell ref="AD381:AI381"/>
    <mergeCell ref="AD458:AI458"/>
    <mergeCell ref="AD304:AI304"/>
    <mergeCell ref="AD227:AI227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F0546-E83B-49ED-BB61-A71600780847}">
  <sheetPr>
    <tabColor rgb="FFFF0000"/>
  </sheetPr>
  <dimension ref="B2:HQ201"/>
  <sheetViews>
    <sheetView showGridLines="0" tabSelected="1" zoomScale="110" zoomScaleNormal="100" workbookViewId="0">
      <pane xSplit="3" ySplit="3" topLeftCell="D4" activePane="bottomRight" state="frozen"/>
      <selection activeCell="C82" sqref="C82"/>
      <selection pane="topRight" activeCell="C82" sqref="C82"/>
      <selection pane="bottomLeft" activeCell="C82" sqref="C82"/>
      <selection pane="bottomRight" activeCell="D4" sqref="D4"/>
    </sheetView>
  </sheetViews>
  <sheetFormatPr defaultColWidth="8.81640625" defaultRowHeight="13" outlineLevelCol="1" x14ac:dyDescent="0.3"/>
  <cols>
    <col min="1" max="1" width="2.54296875" style="38" customWidth="1"/>
    <col min="2" max="2" width="4.1796875" style="38" bestFit="1" customWidth="1"/>
    <col min="3" max="3" width="39.1796875" style="38" bestFit="1" customWidth="1"/>
    <col min="4" max="4" width="6.54296875" style="117" bestFit="1" customWidth="1"/>
    <col min="5" max="5" width="10.453125" style="38" customWidth="1"/>
    <col min="6" max="6" width="10.453125" style="38" bestFit="1" customWidth="1"/>
    <col min="7" max="9" width="10.453125" style="38" hidden="1" customWidth="1" outlineLevel="1"/>
    <col min="10" max="10" width="10.453125" style="38" customWidth="1" collapsed="1"/>
    <col min="11" max="11" width="13.1796875" style="139" customWidth="1"/>
    <col min="12" max="12" width="7.54296875" style="38" customWidth="1"/>
    <col min="13" max="13" width="10.453125" style="38" customWidth="1"/>
    <col min="14" max="14" width="10.453125" style="38" bestFit="1" customWidth="1"/>
    <col min="15" max="17" width="10.453125" style="38" hidden="1" customWidth="1" outlineLevel="1"/>
    <col min="18" max="18" width="10.453125" style="38" bestFit="1" customWidth="1" collapsed="1"/>
    <col min="19" max="19" width="13.1796875" style="139" bestFit="1" customWidth="1"/>
    <col min="20" max="20" width="5" style="38" bestFit="1" customWidth="1"/>
    <col min="21" max="21" width="10.453125" style="38" customWidth="1"/>
    <col min="22" max="22" width="10.453125" style="38" bestFit="1" customWidth="1"/>
    <col min="23" max="25" width="10.453125" style="38" hidden="1" customWidth="1" outlineLevel="1"/>
    <col min="26" max="26" width="10.453125" style="38" bestFit="1" customWidth="1" collapsed="1"/>
    <col min="27" max="27" width="2.54296875" style="38" customWidth="1"/>
    <col min="28" max="28" width="10.453125" style="38" customWidth="1"/>
    <col min="29" max="29" width="10.453125" style="38" bestFit="1" customWidth="1"/>
    <col min="30" max="32" width="10.453125" style="38" hidden="1" customWidth="1" outlineLevel="1"/>
    <col min="33" max="33" width="10.453125" style="38" bestFit="1" customWidth="1" collapsed="1"/>
    <col min="34" max="34" width="2.7265625" style="270" customWidth="1"/>
    <col min="35" max="35" width="10.453125" style="38" customWidth="1"/>
    <col min="36" max="36" width="10.453125" style="38" bestFit="1" customWidth="1"/>
    <col min="37" max="39" width="10.453125" style="38" hidden="1" customWidth="1" outlineLevel="1"/>
    <col min="40" max="40" width="10.453125" style="38" bestFit="1" customWidth="1" collapsed="1"/>
    <col min="41" max="41" width="2.7265625" style="38" customWidth="1"/>
    <col min="42" max="42" width="10.453125" style="38" customWidth="1"/>
    <col min="43" max="43" width="10.453125" style="38" bestFit="1" customWidth="1"/>
    <col min="44" max="46" width="10.453125" style="38" hidden="1" customWidth="1" outlineLevel="1"/>
    <col min="47" max="47" width="10.453125" style="38" bestFit="1" customWidth="1" collapsed="1"/>
    <col min="48" max="48" width="2.7265625" style="270" customWidth="1"/>
    <col min="49" max="49" width="10.453125" style="38" customWidth="1"/>
    <col min="50" max="50" width="10.453125" style="38" bestFit="1" customWidth="1"/>
    <col min="51" max="53" width="10.453125" style="38" hidden="1" customWidth="1" outlineLevel="1"/>
    <col min="54" max="54" width="10.453125" style="38" bestFit="1" customWidth="1" collapsed="1"/>
    <col min="55" max="55" width="3.90625" style="270" bestFit="1" customWidth="1"/>
    <col min="56" max="56" width="10.453125" style="38" customWidth="1"/>
    <col min="57" max="57" width="10.453125" style="38" bestFit="1" customWidth="1"/>
    <col min="58" max="60" width="10.453125" style="38" hidden="1" customWidth="1" outlineLevel="1"/>
    <col min="61" max="61" width="10.453125" style="38" bestFit="1" customWidth="1" collapsed="1"/>
    <col min="62" max="62" width="3.36328125" style="270" customWidth="1"/>
    <col min="63" max="63" width="10.453125" style="38" customWidth="1"/>
    <col min="64" max="64" width="10.453125" style="38" bestFit="1" customWidth="1"/>
    <col min="65" max="67" width="10.453125" style="38" hidden="1" customWidth="1" outlineLevel="1"/>
    <col min="68" max="68" width="10.453125" style="38" bestFit="1" customWidth="1" collapsed="1"/>
    <col min="69" max="69" width="13.1796875" style="139" bestFit="1" customWidth="1"/>
    <col min="70" max="70" width="3.453125" style="270" customWidth="1"/>
    <col min="71" max="71" width="10.453125" style="38" customWidth="1"/>
    <col min="72" max="72" width="10.453125" style="38" bestFit="1" customWidth="1"/>
    <col min="73" max="75" width="10.453125" style="38" hidden="1" customWidth="1" outlineLevel="1"/>
    <col min="76" max="76" width="10.453125" style="38" bestFit="1" customWidth="1" collapsed="1"/>
    <col min="77" max="77" width="6" style="270" customWidth="1"/>
    <col min="78" max="78" width="10.453125" style="38" customWidth="1"/>
    <col min="79" max="79" width="10.453125" style="38" bestFit="1" customWidth="1"/>
    <col min="80" max="82" width="10.453125" style="38" hidden="1" customWidth="1" outlineLevel="1"/>
    <col min="83" max="83" width="10.453125" style="38" bestFit="1" customWidth="1" collapsed="1"/>
    <col min="84" max="16384" width="8.81640625" style="38"/>
  </cols>
  <sheetData>
    <row r="2" spans="2:83" s="32" customFormat="1" ht="14.5" customHeight="1" x14ac:dyDescent="0.3">
      <c r="B2" s="146"/>
      <c r="C2" s="30" t="s">
        <v>73</v>
      </c>
      <c r="D2" s="30"/>
      <c r="E2" s="143"/>
      <c r="F2" s="143"/>
      <c r="G2" s="143"/>
      <c r="H2" s="143"/>
      <c r="I2" s="143"/>
      <c r="J2" s="143"/>
      <c r="K2" s="175"/>
      <c r="M2" s="31" t="s">
        <v>249</v>
      </c>
      <c r="N2" s="31"/>
      <c r="O2" s="31"/>
      <c r="P2" s="31"/>
      <c r="Q2" s="31"/>
      <c r="R2" s="31"/>
      <c r="S2" s="188"/>
      <c r="T2" s="38"/>
      <c r="U2" s="31" t="s">
        <v>78</v>
      </c>
      <c r="V2" s="31"/>
      <c r="W2" s="31"/>
      <c r="X2" s="31"/>
      <c r="Y2" s="31"/>
      <c r="Z2" s="31"/>
      <c r="AA2" s="147"/>
      <c r="AB2" s="31" t="s">
        <v>76</v>
      </c>
      <c r="AC2" s="31"/>
      <c r="AD2" s="31"/>
      <c r="AE2" s="31"/>
      <c r="AF2" s="31"/>
      <c r="AG2" s="31"/>
      <c r="AH2" s="268"/>
      <c r="AI2" s="31" t="s">
        <v>128</v>
      </c>
      <c r="AJ2" s="31"/>
      <c r="AK2" s="31"/>
      <c r="AL2" s="31"/>
      <c r="AM2" s="31"/>
      <c r="AN2" s="31"/>
      <c r="AO2" s="147"/>
      <c r="AP2" s="31" t="s">
        <v>10</v>
      </c>
      <c r="AQ2" s="31"/>
      <c r="AR2" s="31"/>
      <c r="AS2" s="31"/>
      <c r="AT2" s="31"/>
      <c r="AU2" s="31"/>
      <c r="AV2" s="268"/>
      <c r="AW2" s="31" t="s">
        <v>69</v>
      </c>
      <c r="AX2" s="31"/>
      <c r="AY2" s="31"/>
      <c r="AZ2" s="31"/>
      <c r="BA2" s="31"/>
      <c r="BB2" s="31"/>
      <c r="BC2" s="270"/>
      <c r="BD2" s="31" t="s">
        <v>70</v>
      </c>
      <c r="BE2" s="31"/>
      <c r="BF2" s="31"/>
      <c r="BG2" s="31"/>
      <c r="BH2" s="31"/>
      <c r="BI2" s="31"/>
      <c r="BJ2" s="270"/>
      <c r="BK2" s="31" t="s">
        <v>77</v>
      </c>
      <c r="BL2" s="31"/>
      <c r="BM2" s="31"/>
      <c r="BN2" s="31"/>
      <c r="BO2" s="31"/>
      <c r="BP2" s="31"/>
      <c r="BQ2" s="31"/>
      <c r="BR2" s="270"/>
      <c r="BS2" s="31" t="s">
        <v>79</v>
      </c>
      <c r="BT2" s="31"/>
      <c r="BU2" s="31"/>
      <c r="BV2" s="31"/>
      <c r="BW2" s="31"/>
      <c r="BX2" s="31"/>
      <c r="BY2" s="270"/>
      <c r="BZ2" s="31" t="s">
        <v>80</v>
      </c>
      <c r="CA2" s="31"/>
      <c r="CB2" s="31"/>
      <c r="CC2" s="31"/>
      <c r="CD2" s="31"/>
      <c r="CE2" s="31"/>
    </row>
    <row r="3" spans="2:83" s="36" customFormat="1" x14ac:dyDescent="0.3">
      <c r="B3" s="34"/>
      <c r="C3" s="35"/>
      <c r="D3" s="136" t="s">
        <v>155</v>
      </c>
      <c r="E3" s="35" t="s">
        <v>214</v>
      </c>
      <c r="F3" s="35" t="s">
        <v>223</v>
      </c>
      <c r="G3" s="35" t="s">
        <v>226</v>
      </c>
      <c r="H3" s="35" t="s">
        <v>229</v>
      </c>
      <c r="I3" s="35" t="s">
        <v>234</v>
      </c>
      <c r="J3" s="35" t="s">
        <v>238</v>
      </c>
      <c r="K3" s="176" t="s">
        <v>239</v>
      </c>
      <c r="M3" s="35" t="str">
        <f>E3</f>
        <v>Q4-2023</v>
      </c>
      <c r="N3" s="35" t="str">
        <f>F3</f>
        <v>Q1-2024</v>
      </c>
      <c r="O3" s="35" t="str">
        <f>G3</f>
        <v>Q2-2024</v>
      </c>
      <c r="P3" s="35" t="str">
        <f>H3</f>
        <v>Q3-2024</v>
      </c>
      <c r="Q3" s="35" t="str">
        <f>I3</f>
        <v>Q4-2024</v>
      </c>
      <c r="R3" s="35" t="str">
        <f>J3</f>
        <v>Q1-2025</v>
      </c>
      <c r="S3" s="35" t="str">
        <f>K3</f>
        <v>Q1-25 ws. Q1-24</v>
      </c>
      <c r="T3" s="213"/>
      <c r="U3" s="35" t="str">
        <f>E3</f>
        <v>Q4-2023</v>
      </c>
      <c r="V3" s="35" t="str">
        <f>F3</f>
        <v>Q1-2024</v>
      </c>
      <c r="W3" s="35" t="str">
        <f>G3</f>
        <v>Q2-2024</v>
      </c>
      <c r="X3" s="35" t="str">
        <f>H3</f>
        <v>Q3-2024</v>
      </c>
      <c r="Y3" s="35" t="str">
        <f>I3</f>
        <v>Q4-2024</v>
      </c>
      <c r="Z3" s="35" t="str">
        <f>J3</f>
        <v>Q1-2025</v>
      </c>
      <c r="AA3" s="37"/>
      <c r="AB3" s="35" t="str">
        <f>E3</f>
        <v>Q4-2023</v>
      </c>
      <c r="AC3" s="35" t="str">
        <f>F3</f>
        <v>Q1-2024</v>
      </c>
      <c r="AD3" s="35" t="str">
        <f>G3</f>
        <v>Q2-2024</v>
      </c>
      <c r="AE3" s="35" t="str">
        <f>H3</f>
        <v>Q3-2024</v>
      </c>
      <c r="AF3" s="35" t="str">
        <f>I3</f>
        <v>Q4-2024</v>
      </c>
      <c r="AG3" s="35" t="str">
        <f>J3</f>
        <v>Q1-2025</v>
      </c>
      <c r="AH3" s="269"/>
      <c r="AI3" s="35" t="str">
        <f>E3</f>
        <v>Q4-2023</v>
      </c>
      <c r="AJ3" s="35" t="str">
        <f>F3</f>
        <v>Q1-2024</v>
      </c>
      <c r="AK3" s="35" t="str">
        <f>G3</f>
        <v>Q2-2024</v>
      </c>
      <c r="AL3" s="35" t="str">
        <f>H3</f>
        <v>Q3-2024</v>
      </c>
      <c r="AM3" s="35" t="str">
        <f>I3</f>
        <v>Q4-2024</v>
      </c>
      <c r="AN3" s="35" t="str">
        <f>J3</f>
        <v>Q1-2025</v>
      </c>
      <c r="AO3" s="37"/>
      <c r="AP3" s="35" t="str">
        <f>E3</f>
        <v>Q4-2023</v>
      </c>
      <c r="AQ3" s="35" t="str">
        <f>F3</f>
        <v>Q1-2024</v>
      </c>
      <c r="AR3" s="35" t="str">
        <f>G3</f>
        <v>Q2-2024</v>
      </c>
      <c r="AS3" s="35" t="str">
        <f>H3</f>
        <v>Q3-2024</v>
      </c>
      <c r="AT3" s="35" t="str">
        <f>I3</f>
        <v>Q4-2024</v>
      </c>
      <c r="AU3" s="35" t="str">
        <f>J3</f>
        <v>Q1-2025</v>
      </c>
      <c r="AV3" s="269"/>
      <c r="AW3" s="35" t="str">
        <f>E3</f>
        <v>Q4-2023</v>
      </c>
      <c r="AX3" s="35" t="str">
        <f>F3</f>
        <v>Q1-2024</v>
      </c>
      <c r="AY3" s="35" t="str">
        <f>G3</f>
        <v>Q2-2024</v>
      </c>
      <c r="AZ3" s="35" t="str">
        <f>H3</f>
        <v>Q3-2024</v>
      </c>
      <c r="BA3" s="35" t="str">
        <f>I3</f>
        <v>Q4-2024</v>
      </c>
      <c r="BB3" s="35" t="str">
        <f>J3</f>
        <v>Q1-2025</v>
      </c>
      <c r="BC3" s="283"/>
      <c r="BD3" s="35" t="str">
        <f>E3</f>
        <v>Q4-2023</v>
      </c>
      <c r="BE3" s="35" t="str">
        <f>F3</f>
        <v>Q1-2024</v>
      </c>
      <c r="BF3" s="35" t="str">
        <f>G3</f>
        <v>Q2-2024</v>
      </c>
      <c r="BG3" s="35" t="str">
        <f>H3</f>
        <v>Q3-2024</v>
      </c>
      <c r="BH3" s="35" t="str">
        <f>I3</f>
        <v>Q4-2024</v>
      </c>
      <c r="BI3" s="35" t="str">
        <f>J3</f>
        <v>Q1-2025</v>
      </c>
      <c r="BJ3" s="283"/>
      <c r="BK3" s="35" t="str">
        <f>E3</f>
        <v>Q4-2023</v>
      </c>
      <c r="BL3" s="35" t="str">
        <f>F3</f>
        <v>Q1-2024</v>
      </c>
      <c r="BM3" s="35" t="str">
        <f>G3</f>
        <v>Q2-2024</v>
      </c>
      <c r="BN3" s="35" t="str">
        <f>H3</f>
        <v>Q3-2024</v>
      </c>
      <c r="BO3" s="35" t="str">
        <f>I3</f>
        <v>Q4-2024</v>
      </c>
      <c r="BP3" s="35" t="str">
        <f>J3</f>
        <v>Q1-2025</v>
      </c>
      <c r="BQ3" s="35" t="str">
        <f>K3</f>
        <v>Q1-25 ws. Q1-24</v>
      </c>
      <c r="BR3" s="283"/>
      <c r="BS3" s="35" t="str">
        <f>E3</f>
        <v>Q4-2023</v>
      </c>
      <c r="BT3" s="35" t="str">
        <f>F3</f>
        <v>Q1-2024</v>
      </c>
      <c r="BU3" s="35" t="str">
        <f>G3</f>
        <v>Q2-2024</v>
      </c>
      <c r="BV3" s="35" t="str">
        <f>H3</f>
        <v>Q3-2024</v>
      </c>
      <c r="BW3" s="35" t="str">
        <f>I3</f>
        <v>Q4-2024</v>
      </c>
      <c r="BX3" s="35" t="str">
        <f>J3</f>
        <v>Q1-2025</v>
      </c>
      <c r="BY3" s="283"/>
      <c r="BZ3" s="35" t="str">
        <f>E3</f>
        <v>Q4-2023</v>
      </c>
      <c r="CA3" s="35" t="str">
        <f>F3</f>
        <v>Q1-2024</v>
      </c>
      <c r="CB3" s="35" t="str">
        <f>G3</f>
        <v>Q2-2024</v>
      </c>
      <c r="CC3" s="35" t="str">
        <f>H3</f>
        <v>Q3-2024</v>
      </c>
      <c r="CD3" s="35" t="str">
        <f>I3</f>
        <v>Q4-2024</v>
      </c>
      <c r="CE3" s="35" t="str">
        <f>J3</f>
        <v>Q1-2025</v>
      </c>
    </row>
    <row r="4" spans="2:83" x14ac:dyDescent="0.3">
      <c r="C4" s="39" t="s">
        <v>74</v>
      </c>
      <c r="D4" s="114"/>
      <c r="E4" s="140"/>
      <c r="F4" s="140"/>
      <c r="G4" s="140"/>
      <c r="H4" s="140"/>
      <c r="I4" s="140"/>
      <c r="J4" s="140"/>
    </row>
    <row r="5" spans="2:83" x14ac:dyDescent="0.3">
      <c r="C5" s="38" t="s">
        <v>88</v>
      </c>
      <c r="D5" s="115"/>
      <c r="E5" s="211"/>
      <c r="F5" s="211">
        <f>VLOOKUP($C5,'Segment IFRS17'!$I$460:$N$531,6,0)/1000</f>
        <v>95904.931389999998</v>
      </c>
      <c r="G5" s="211">
        <f>VLOOKUP($C5,'Segment IFRS17'!$P$460:$U$531,6,0)/1000</f>
        <v>0</v>
      </c>
      <c r="H5" s="211">
        <f>VLOOKUP($C5,'Segment IFRS17'!$AD$460:$AI$531,6,0)/1000</f>
        <v>0</v>
      </c>
      <c r="I5" s="211">
        <f>VLOOKUP($C5,'Segment IFRS17'!$AK$460:$AP$531,6,0)/1000</f>
        <v>0</v>
      </c>
      <c r="J5" s="211">
        <f>VLOOKUP($C5,'Segment IFRS17'!$I$539:$N$600,6,0)/1000</f>
        <v>58492.442889999998</v>
      </c>
      <c r="K5" s="139">
        <f>J5/F5-1</f>
        <v>-0.39009973687235233</v>
      </c>
      <c r="L5" s="139"/>
      <c r="M5" s="211"/>
      <c r="N5" s="211">
        <f>VLOOKUP($C5,'Segment IFRS17'!$I$460:$N$531,2,0)/1000</f>
        <v>95904.931389999998</v>
      </c>
      <c r="O5" s="211">
        <f>VLOOKUP($C5,'Segment IFRS17'!$P$460:$U$531,2,0)/1000</f>
        <v>0</v>
      </c>
      <c r="P5" s="211">
        <f>VLOOKUP($C5,'Segment IFRS17'!$AD$460:$AI$531,2,0)/1000</f>
        <v>0</v>
      </c>
      <c r="Q5" s="211">
        <f>VLOOKUP($C5,'Segment IFRS17'!$AK$460:$AP$531,2,0)/1000</f>
        <v>0</v>
      </c>
      <c r="R5" s="211">
        <f>VLOOKUP($C5,'Segment IFRS17'!$I$537:$N$608,2,0)/1000</f>
        <v>58492.442889999998</v>
      </c>
      <c r="S5" s="139">
        <f>R5/N5-1</f>
        <v>-0.39009973687235233</v>
      </c>
      <c r="U5" s="40"/>
      <c r="V5" s="40">
        <f>VLOOKUP($C5,'Securitization P&amp;L IFRS17'!$F$460:$H$531,3,0)/1000</f>
        <v>0</v>
      </c>
      <c r="W5" s="40">
        <f>VLOOKUP($C5,'Securitization P&amp;L IFRS17'!$K$460:$M$531,3,0)/1000</f>
        <v>0</v>
      </c>
      <c r="X5" s="40">
        <f>VLOOKUP($C5,'Securitization P&amp;L IFRS17'!$U$460:$X$531,3,0)/1000</f>
        <v>0</v>
      </c>
      <c r="Y5" s="40">
        <f>VLOOKUP($C5,'Securitization P&amp;L IFRS17'!$Z$460:$AC$531,3,0)/1000</f>
        <v>0</v>
      </c>
      <c r="Z5" s="40">
        <f>VLOOKUP($C5,'Securitization P&amp;L IFRS17'!$F$537:$I$608,3,0)/1000</f>
        <v>1899.4033899999999</v>
      </c>
      <c r="AB5" s="40"/>
      <c r="AC5" s="40">
        <f>VLOOKUP($C5,'Securitization P&amp;L IFRS17'!$F$460:$H$531,2,0)/1000</f>
        <v>0</v>
      </c>
      <c r="AD5" s="40">
        <f>VLOOKUP($C5,'Securitization P&amp;L IFRS17'!$K$460:$M$531,2,0)/1000</f>
        <v>0</v>
      </c>
      <c r="AE5" s="40">
        <f>VLOOKUP($C5,'Securitization P&amp;L IFRS17'!$U$460:$X$531,2,0)/1000</f>
        <v>0</v>
      </c>
      <c r="AF5" s="40">
        <f>VLOOKUP($C5,'Securitization P&amp;L IFRS17'!$Z$460:$AC$531,2,0)/1000</f>
        <v>0</v>
      </c>
      <c r="AG5" s="40">
        <f>VLOOKUP($C5,'Securitization P&amp;L IFRS17'!$F$537:$I$608,2,0)/1000</f>
        <v>0</v>
      </c>
      <c r="AI5" s="40"/>
      <c r="AJ5" s="40"/>
      <c r="AK5" s="40"/>
      <c r="AL5" s="40"/>
      <c r="AM5" s="40"/>
      <c r="AN5" s="40"/>
      <c r="AP5" s="40"/>
      <c r="AQ5" s="40">
        <f>N5+V5+AC5+AJ5</f>
        <v>95904.931389999998</v>
      </c>
      <c r="AR5" s="40">
        <f>O5+W5+AD5+AK5</f>
        <v>0</v>
      </c>
      <c r="AS5" s="40">
        <f>P5+X5+AE5+AL5</f>
        <v>0</v>
      </c>
      <c r="AT5" s="40">
        <f>Q5+Y5+AF5+AM5</f>
        <v>0</v>
      </c>
      <c r="AU5" s="40">
        <f>R5+Z5+AG5+AN5</f>
        <v>60391.846279999998</v>
      </c>
      <c r="AW5" s="211"/>
      <c r="AX5" s="211">
        <f>VLOOKUP($C5,'Segment IFRS17'!$I$460:$N$531,3,0)/1000</f>
        <v>0</v>
      </c>
      <c r="AY5" s="211">
        <f>VLOOKUP($C5,'Segment IFRS17'!$P$460:$U$531,3,0)/1000</f>
        <v>0</v>
      </c>
      <c r="AZ5" s="211">
        <f>VLOOKUP($C5,'Segment IFRS17'!$AD$460:$AI$531,3,0)/1000</f>
        <v>0</v>
      </c>
      <c r="BA5" s="211">
        <f>VLOOKUP($C5,'Segment IFRS17'!$AK$460:$AP$531,3,0)/1000</f>
        <v>0</v>
      </c>
      <c r="BB5" s="211">
        <f>VLOOKUP($C5,'Segment IFRS17'!$I$537:$N$608,3,0)/1000</f>
        <v>0</v>
      </c>
      <c r="BD5" s="211"/>
      <c r="BE5" s="211">
        <f>VLOOKUP($C5,'Segment IFRS17'!$I$460:$N$531,4,0)/1000</f>
        <v>0</v>
      </c>
      <c r="BF5" s="211">
        <f>VLOOKUP($C5,'Segment IFRS17'!$P$460:$U$531,4,0)/1000</f>
        <v>0</v>
      </c>
      <c r="BG5" s="211">
        <f>VLOOKUP($C5,'Segment IFRS17'!$AD$460:$AI$531,4,0)/1000</f>
        <v>0</v>
      </c>
      <c r="BH5" s="211">
        <f>VLOOKUP($C5,'Segment IFRS17'!$AK$460:$AP$531,4,0)/1000</f>
        <v>0</v>
      </c>
      <c r="BI5" s="211">
        <f>VLOOKUP($C5,'Segment IFRS17'!$I$537:$N$608,4,0)/1000</f>
        <v>0</v>
      </c>
      <c r="BK5" s="40"/>
      <c r="BL5" s="40">
        <f>AX5+BE5</f>
        <v>0</v>
      </c>
      <c r="BM5" s="40">
        <f>AY5+BF5</f>
        <v>0</v>
      </c>
      <c r="BN5" s="40">
        <f>AZ5+BG5</f>
        <v>0</v>
      </c>
      <c r="BO5" s="40">
        <f>BA5+BH5</f>
        <v>0</v>
      </c>
      <c r="BP5" s="40">
        <f>BB5+BI5</f>
        <v>0</v>
      </c>
      <c r="BS5" s="211"/>
      <c r="BT5" s="211">
        <f>VLOOKUP($C5,'Segment IFRS17'!$I$460:$N$531,5,0)/1000</f>
        <v>0</v>
      </c>
      <c r="BU5" s="211">
        <f>VLOOKUP($C5,'Segment IFRS17'!$P$460:$U$531,5,0)/1000</f>
        <v>0</v>
      </c>
      <c r="BV5" s="211">
        <f>VLOOKUP($C5,'Segment IFRS17'!$AD$460:$AI$531,5,0)/1000</f>
        <v>0</v>
      </c>
      <c r="BW5" s="211">
        <f>VLOOKUP($C5,'Segment IFRS17'!$AK$460:$AP$531,5,0)/1000</f>
        <v>0</v>
      </c>
      <c r="BX5" s="211">
        <f>VLOOKUP($C5,'Segment IFRS17'!$I$537:$N$608,5,0)/1000</f>
        <v>0</v>
      </c>
      <c r="BZ5" s="40"/>
      <c r="CA5" s="40">
        <f>AQ5+BL5+BT5</f>
        <v>95904.931389999998</v>
      </c>
      <c r="CB5" s="40">
        <f>AR5+BM5+BU5</f>
        <v>0</v>
      </c>
      <c r="CC5" s="40">
        <f>AS5+BN5+BV5</f>
        <v>0</v>
      </c>
      <c r="CD5" s="40">
        <f>AT5+BO5+BW5</f>
        <v>0</v>
      </c>
      <c r="CE5" s="40">
        <f>AU5+BP5+BX5</f>
        <v>60391.846279999998</v>
      </c>
    </row>
    <row r="6" spans="2:83" x14ac:dyDescent="0.3">
      <c r="C6" s="41" t="s">
        <v>95</v>
      </c>
      <c r="D6" s="116"/>
      <c r="E6" s="42"/>
      <c r="F6" s="42">
        <f t="shared" ref="E6:J6" si="0">F5/F$148</f>
        <v>0.11129395291677735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9.3847442293174432E-2</v>
      </c>
      <c r="K6" s="177"/>
      <c r="M6" s="42"/>
      <c r="N6" s="42">
        <f t="shared" ref="M6:R6" si="1">N5/N$148</f>
        <v>0.11129395291677735</v>
      </c>
      <c r="O6" s="42">
        <f t="shared" si="1"/>
        <v>0</v>
      </c>
      <c r="P6" s="42">
        <f t="shared" si="1"/>
        <v>0</v>
      </c>
      <c r="Q6" s="42">
        <f t="shared" si="1"/>
        <v>0</v>
      </c>
      <c r="R6" s="42">
        <f t="shared" si="1"/>
        <v>9.3847442293174432E-2</v>
      </c>
      <c r="S6" s="177"/>
      <c r="U6" s="42"/>
      <c r="V6" s="42" t="e">
        <f t="shared" ref="U6:Z6" si="2">V5/V$149</f>
        <v>#DIV/0!</v>
      </c>
      <c r="W6" s="42">
        <f t="shared" si="2"/>
        <v>0</v>
      </c>
      <c r="X6" s="42">
        <f t="shared" si="2"/>
        <v>0</v>
      </c>
      <c r="Y6" s="42">
        <f t="shared" si="2"/>
        <v>0</v>
      </c>
      <c r="Z6" s="42">
        <f t="shared" si="2"/>
        <v>0.16495867493812025</v>
      </c>
      <c r="AA6" s="44"/>
      <c r="AB6" s="42"/>
      <c r="AC6" s="42">
        <f t="shared" ref="AB6:AG6" si="3">AC5/AC$147</f>
        <v>0</v>
      </c>
      <c r="AD6" s="42">
        <f t="shared" si="3"/>
        <v>0</v>
      </c>
      <c r="AE6" s="42">
        <f t="shared" si="3"/>
        <v>0</v>
      </c>
      <c r="AF6" s="42">
        <f t="shared" si="3"/>
        <v>0</v>
      </c>
      <c r="AG6" s="42">
        <f t="shared" si="3"/>
        <v>0</v>
      </c>
      <c r="AH6" s="44"/>
      <c r="AI6" s="42"/>
      <c r="AJ6" s="42"/>
      <c r="AK6" s="42"/>
      <c r="AL6" s="42"/>
      <c r="AM6" s="42"/>
      <c r="AN6" s="42"/>
      <c r="AO6" s="44"/>
      <c r="AP6" s="42"/>
      <c r="AQ6" s="42">
        <f t="shared" ref="AP6:AU6" si="4">AQ5/AQ$147</f>
        <v>0.11129395291677735</v>
      </c>
      <c r="AR6" s="42">
        <f t="shared" si="4"/>
        <v>0</v>
      </c>
      <c r="AS6" s="42">
        <f t="shared" si="4"/>
        <v>0</v>
      </c>
      <c r="AT6" s="42">
        <f t="shared" si="4"/>
        <v>0</v>
      </c>
      <c r="AU6" s="42">
        <f t="shared" si="4"/>
        <v>9.5137333024131521E-2</v>
      </c>
      <c r="AV6" s="44"/>
      <c r="AW6" s="42"/>
      <c r="AX6" s="42"/>
      <c r="AY6" s="42"/>
      <c r="AZ6" s="42"/>
      <c r="BA6" s="42"/>
      <c r="BB6" s="42"/>
      <c r="BD6" s="42"/>
      <c r="BE6" s="42"/>
      <c r="BF6" s="42"/>
      <c r="BG6" s="42"/>
      <c r="BH6" s="42"/>
      <c r="BI6" s="42"/>
      <c r="BK6" s="42"/>
      <c r="BL6" s="42"/>
      <c r="BM6" s="42"/>
      <c r="BN6" s="42"/>
      <c r="BO6" s="42"/>
      <c r="BP6" s="42"/>
      <c r="BQ6" s="177"/>
      <c r="BS6" s="42"/>
      <c r="BT6" s="42">
        <f t="shared" ref="BS6:BX6" si="5">BT5/BT$148</f>
        <v>0</v>
      </c>
      <c r="BU6" s="42">
        <f t="shared" si="5"/>
        <v>0</v>
      </c>
      <c r="BV6" s="42">
        <f t="shared" si="5"/>
        <v>0</v>
      </c>
      <c r="BW6" s="42">
        <f t="shared" si="5"/>
        <v>0</v>
      </c>
      <c r="BX6" s="42">
        <f t="shared" si="5"/>
        <v>0</v>
      </c>
      <c r="BZ6" s="42"/>
      <c r="CA6" s="42">
        <f t="shared" ref="BZ6:CE6" si="6">CA5/CA$147</f>
        <v>0.11129395291677735</v>
      </c>
      <c r="CB6" s="42">
        <f t="shared" si="6"/>
        <v>0</v>
      </c>
      <c r="CC6" s="42">
        <f t="shared" si="6"/>
        <v>0</v>
      </c>
      <c r="CD6" s="42">
        <f t="shared" si="6"/>
        <v>0</v>
      </c>
      <c r="CE6" s="42">
        <f t="shared" si="6"/>
        <v>9.5137333024131521E-2</v>
      </c>
    </row>
    <row r="7" spans="2:83" x14ac:dyDescent="0.3">
      <c r="C7" s="38" t="s">
        <v>19</v>
      </c>
      <c r="E7" s="211"/>
      <c r="F7" s="211">
        <f>VLOOKUP($C7,'Segment IFRS17'!$I$460:$N$531,6,0)/1000</f>
        <v>94648.665723919985</v>
      </c>
      <c r="G7" s="211">
        <f>VLOOKUP($C7,'Segment IFRS17'!$P$460:$U$531,6,0)/1000</f>
        <v>0</v>
      </c>
      <c r="H7" s="211">
        <f>VLOOKUP($C7,'Segment IFRS17'!$AD$460:$AI$531,6,0)/1000</f>
        <v>0</v>
      </c>
      <c r="I7" s="211">
        <f>VLOOKUP($C7,'Segment IFRS17'!$AK$460:$AP$531,6,0)/1000</f>
        <v>0</v>
      </c>
      <c r="J7" s="211">
        <f>VLOOKUP($C7,'Segment IFRS17'!$I$537:$N$608,6,0)/1000</f>
        <v>96320.349973860008</v>
      </c>
      <c r="K7" s="139">
        <f>J7/F7-1</f>
        <v>1.7661994885550092E-2</v>
      </c>
      <c r="L7" s="139"/>
      <c r="M7" s="40"/>
      <c r="N7" s="40">
        <f>VLOOKUP($C7,'Segment IFRS17'!$I$460:$N$531,2,0)/1000</f>
        <v>94648.665723919985</v>
      </c>
      <c r="O7" s="40">
        <f>VLOOKUP($C7,'Segment IFRS17'!$P$460:$U$531,2,0)/1000</f>
        <v>0</v>
      </c>
      <c r="P7" s="40">
        <f>VLOOKUP($C7,'Segment IFRS17'!$AD$460:$AI$531,2,0)/1000</f>
        <v>0</v>
      </c>
      <c r="Q7" s="40">
        <f>VLOOKUP($C7,'Segment IFRS17'!$AK$460:$AP$531,2,0)/1000</f>
        <v>0</v>
      </c>
      <c r="R7" s="40">
        <f>VLOOKUP($C7,'Segment IFRS17'!$I$537:$N$608,2,0)/1000</f>
        <v>96320.349973860008</v>
      </c>
      <c r="S7" s="139">
        <f>R7/N7-1</f>
        <v>1.7661994885550092E-2</v>
      </c>
      <c r="T7" s="212"/>
      <c r="U7" s="40"/>
      <c r="V7" s="40">
        <f>VLOOKUP($C7,'Securitization P&amp;L IFRS17'!$F$460:$H$531,3,0)/1000</f>
        <v>21.220320000000001</v>
      </c>
      <c r="W7" s="40">
        <f>VLOOKUP($C7,'Securitization P&amp;L IFRS17'!$K$460:$M$531,3,0)/1000</f>
        <v>0</v>
      </c>
      <c r="X7" s="40">
        <f>VLOOKUP($C7,'Securitization P&amp;L IFRS17'!$U$460:$X$531,3,0)/1000</f>
        <v>0</v>
      </c>
      <c r="Y7" s="40">
        <f>VLOOKUP($C7,'Securitization P&amp;L IFRS17'!$Z$460:$AC$531,3,0)/1000</f>
        <v>0</v>
      </c>
      <c r="Z7" s="40">
        <f>VLOOKUP($C7,'Securitization P&amp;L IFRS17'!$F$537:$I$608,3,0)/1000</f>
        <v>211.48693000000003</v>
      </c>
      <c r="AB7" s="40"/>
      <c r="AC7" s="40">
        <f>VLOOKUP($C7,'Securitization P&amp;L IFRS17'!$F$460:$H$531,2,0)/1000</f>
        <v>0</v>
      </c>
      <c r="AD7" s="40">
        <f>VLOOKUP($C7,'Securitization P&amp;L IFRS17'!$K$460:$M$531,2,0)/1000</f>
        <v>0</v>
      </c>
      <c r="AE7" s="40">
        <f>VLOOKUP($C7,'Securitization P&amp;L IFRS17'!$U$460:$X$531,2,0)/1000</f>
        <v>0</v>
      </c>
      <c r="AF7" s="40">
        <f>VLOOKUP($C7,'Securitization P&amp;L IFRS17'!$Z$460:$AC$531,2,0)/1000</f>
        <v>0</v>
      </c>
      <c r="AG7" s="40">
        <f>VLOOKUP($C7,'Securitization P&amp;L IFRS17'!$F$537:$I$608,2,0)/1000</f>
        <v>0</v>
      </c>
      <c r="AI7" s="45"/>
      <c r="AJ7" s="45">
        <f>-N7</f>
        <v>-94648.665723919985</v>
      </c>
      <c r="AK7" s="45">
        <f>-O7</f>
        <v>0</v>
      </c>
      <c r="AL7" s="45">
        <f>-P7</f>
        <v>0</v>
      </c>
      <c r="AM7" s="45">
        <f>-Q7</f>
        <v>0</v>
      </c>
      <c r="AN7" s="45">
        <f>-R7</f>
        <v>-96320.349973860008</v>
      </c>
      <c r="AP7" s="40"/>
      <c r="AQ7" s="40">
        <f>N7+V7+AC7+AJ7</f>
        <v>21.22031999999308</v>
      </c>
      <c r="AR7" s="40">
        <f>O7+W7+AD7+AK7</f>
        <v>0</v>
      </c>
      <c r="AS7" s="40">
        <f>P7+X7+AE7+AL7</f>
        <v>0</v>
      </c>
      <c r="AT7" s="40">
        <f>Q7+Y7+AF7+AM7</f>
        <v>0</v>
      </c>
      <c r="AU7" s="40">
        <f>R7+Z7+AG7+AN7</f>
        <v>211.48692999999912</v>
      </c>
      <c r="AW7" s="40"/>
      <c r="AX7" s="40">
        <f>VLOOKUP($C7,'Segment IFRS17'!$I$460:$N$531,3,0)/1000</f>
        <v>0</v>
      </c>
      <c r="AY7" s="40">
        <f>VLOOKUP($C7,'Segment IFRS17'!$P$460:$U$531,3,0)/1000</f>
        <v>0</v>
      </c>
      <c r="AZ7" s="40">
        <f>VLOOKUP($C7,'Segment IFRS17'!$AD$460:$AI$531,3,0)/1000</f>
        <v>0</v>
      </c>
      <c r="BA7" s="40">
        <f>VLOOKUP($C7,'Segment IFRS17'!$AK$460:$AP$531,3,0)/1000</f>
        <v>0</v>
      </c>
      <c r="BB7" s="40">
        <f>VLOOKUP($C7,'Segment IFRS17'!$I$537:$N$608,3,0)/1000</f>
        <v>0</v>
      </c>
      <c r="BD7" s="40"/>
      <c r="BE7" s="40">
        <f>VLOOKUP($C7,'Segment IFRS17'!$I$460:$N$531,4,0)/1000</f>
        <v>0</v>
      </c>
      <c r="BF7" s="40">
        <f>VLOOKUP($C7,'Segment IFRS17'!$P$460:$U$531,4,0)/1000</f>
        <v>0</v>
      </c>
      <c r="BG7" s="40">
        <f>VLOOKUP($C7,'Segment IFRS17'!$AD$460:$AI$531,4,0)/1000</f>
        <v>0</v>
      </c>
      <c r="BH7" s="40">
        <f>VLOOKUP($C7,'Segment IFRS17'!$AK$460:$AP$531,4,0)/1000</f>
        <v>0</v>
      </c>
      <c r="BI7" s="40">
        <f>VLOOKUP($C7,'Segment IFRS17'!$I$537:$N$608,4,0)/1000</f>
        <v>0</v>
      </c>
      <c r="BK7" s="40"/>
      <c r="BL7" s="40">
        <f>AX7+BE7</f>
        <v>0</v>
      </c>
      <c r="BM7" s="40">
        <f>AY7+BF7</f>
        <v>0</v>
      </c>
      <c r="BN7" s="40">
        <f>AZ7+BG7</f>
        <v>0</v>
      </c>
      <c r="BO7" s="40">
        <f>BA7+BH7</f>
        <v>0</v>
      </c>
      <c r="BP7" s="40">
        <f>BB7+BI7</f>
        <v>0</v>
      </c>
      <c r="BS7" s="40"/>
      <c r="BT7" s="40">
        <f>VLOOKUP($C7,'Segment IFRS17'!$I$460:$N$531,5,0)/1000</f>
        <v>0</v>
      </c>
      <c r="BU7" s="40">
        <f>VLOOKUP($C7,'Segment IFRS17'!$P$460:$U$531,5,0)/1000</f>
        <v>0</v>
      </c>
      <c r="BV7" s="40">
        <f>VLOOKUP($C7,'Segment IFRS17'!$AD$460:$AI$531,5,0)/1000</f>
        <v>0</v>
      </c>
      <c r="BW7" s="40">
        <f>VLOOKUP($C7,'Segment IFRS17'!$AK$460:$AP$531,5,0)/1000</f>
        <v>0</v>
      </c>
      <c r="BX7" s="40">
        <f>VLOOKUP($C7,'Segment IFRS17'!$I$537:$N$608,5,0)/1000</f>
        <v>0</v>
      </c>
      <c r="BZ7" s="40"/>
      <c r="CA7" s="40">
        <f>AQ7+BL7+BT7</f>
        <v>21.22031999999308</v>
      </c>
      <c r="CB7" s="40">
        <f>AR7+BM7+BU7</f>
        <v>0</v>
      </c>
      <c r="CC7" s="40">
        <f>AS7+BN7+BV7</f>
        <v>0</v>
      </c>
      <c r="CD7" s="40">
        <f>AT7+BO7+BW7</f>
        <v>0</v>
      </c>
      <c r="CE7" s="40">
        <f>AU7+BP7+BX7</f>
        <v>211.48692999999912</v>
      </c>
    </row>
    <row r="8" spans="2:83" x14ac:dyDescent="0.3">
      <c r="C8" s="41" t="s">
        <v>57</v>
      </c>
      <c r="D8" s="116"/>
      <c r="E8" s="42"/>
      <c r="F8" s="42">
        <f t="shared" ref="F8:J8" si="7">F7/AVERAGE(E123:F123)*4</f>
        <v>3.0520207149143899E-2</v>
      </c>
      <c r="G8" s="42">
        <f t="shared" si="7"/>
        <v>0</v>
      </c>
      <c r="H8" s="42">
        <f t="shared" si="7"/>
        <v>0</v>
      </c>
      <c r="I8" s="42">
        <f t="shared" si="7"/>
        <v>0</v>
      </c>
      <c r="J8" s="42">
        <f t="shared" si="7"/>
        <v>3.2400738246171748E-2</v>
      </c>
      <c r="K8" s="177"/>
      <c r="M8" s="42"/>
      <c r="N8" s="215">
        <f t="shared" ref="N8:R8" si="8">N7/AVERAGE(M123:N123)*4</f>
        <v>3.0520207149143899E-2</v>
      </c>
      <c r="O8" s="215">
        <f t="shared" si="8"/>
        <v>0</v>
      </c>
      <c r="P8" s="215">
        <f t="shared" si="8"/>
        <v>0</v>
      </c>
      <c r="Q8" s="215">
        <f t="shared" si="8"/>
        <v>0</v>
      </c>
      <c r="R8" s="215">
        <f t="shared" si="8"/>
        <v>3.2400738246171748E-2</v>
      </c>
      <c r="S8" s="177"/>
      <c r="U8" s="42"/>
      <c r="V8" s="42"/>
      <c r="W8" s="42"/>
      <c r="X8" s="42"/>
      <c r="Y8" s="42"/>
      <c r="Z8" s="42"/>
      <c r="AA8" s="44"/>
      <c r="AB8" s="42"/>
      <c r="AC8" s="42"/>
      <c r="AD8" s="42"/>
      <c r="AE8" s="42"/>
      <c r="AF8" s="42"/>
      <c r="AG8" s="42"/>
      <c r="AH8" s="44"/>
      <c r="AI8" s="42"/>
      <c r="AJ8" s="42"/>
      <c r="AK8" s="42"/>
      <c r="AL8" s="42"/>
      <c r="AM8" s="42"/>
      <c r="AN8" s="42"/>
      <c r="AO8" s="44"/>
      <c r="AP8" s="42"/>
      <c r="AQ8" s="42"/>
      <c r="AR8" s="42"/>
      <c r="AS8" s="42"/>
      <c r="AT8" s="42"/>
      <c r="AU8" s="42"/>
      <c r="AV8" s="44"/>
      <c r="AW8" s="42"/>
      <c r="AX8" s="42"/>
      <c r="AY8" s="42"/>
      <c r="AZ8" s="42"/>
      <c r="BA8" s="42"/>
      <c r="BB8" s="42"/>
      <c r="BD8" s="42"/>
      <c r="BE8" s="42"/>
      <c r="BF8" s="42"/>
      <c r="BG8" s="42"/>
      <c r="BH8" s="42"/>
      <c r="BI8" s="42"/>
      <c r="BK8" s="42"/>
      <c r="BL8" s="42"/>
      <c r="BM8" s="42"/>
      <c r="BN8" s="42"/>
      <c r="BO8" s="42"/>
      <c r="BP8" s="42"/>
      <c r="BQ8" s="177"/>
      <c r="BS8" s="42"/>
      <c r="BT8" s="42"/>
      <c r="BU8" s="42"/>
      <c r="BV8" s="42"/>
      <c r="BW8" s="42"/>
      <c r="BX8" s="42"/>
      <c r="BZ8" s="42"/>
      <c r="CA8" s="42"/>
      <c r="CB8" s="42"/>
      <c r="CC8" s="42"/>
      <c r="CD8" s="42"/>
      <c r="CE8" s="42"/>
    </row>
    <row r="9" spans="2:83" x14ac:dyDescent="0.3">
      <c r="C9" s="38" t="s">
        <v>89</v>
      </c>
      <c r="E9" s="211"/>
      <c r="F9" s="211">
        <f>VLOOKUP($C9,'Segment IFRS17'!$I$460:$N$531,6,0)/1000</f>
        <v>4275.5908099999988</v>
      </c>
      <c r="G9" s="211">
        <f>VLOOKUP($C9,'Segment IFRS17'!$P$460:$U$531,6,0)/1000</f>
        <v>0</v>
      </c>
      <c r="H9" s="211">
        <f>VLOOKUP($C9,'Segment IFRS17'!$AD$460:$AI$531,6,0)/1000</f>
        <v>0</v>
      </c>
      <c r="I9" s="211">
        <f>VLOOKUP($C9,'Segment IFRS17'!$AK$460:$AP$531,6,0)/1000</f>
        <v>0</v>
      </c>
      <c r="J9" s="211">
        <f>VLOOKUP($C9,'Segment IFRS17'!$I$537:$N$608,6,0)/1000</f>
        <v>3238.9487899999995</v>
      </c>
      <c r="K9" s="139">
        <f t="shared" ref="K9:K10" si="9">J9/F9-1</f>
        <v>-0.24245585372095035</v>
      </c>
      <c r="M9" s="40"/>
      <c r="N9" s="40">
        <f>VLOOKUP($C9,'Segment IFRS17'!$I$460:$N$531,2,0)/1000</f>
        <v>4275.5908099999988</v>
      </c>
      <c r="O9" s="40">
        <f>VLOOKUP($C9,'Segment IFRS17'!$P$460:$U$531,2,0)/1000</f>
        <v>0</v>
      </c>
      <c r="P9" s="40">
        <f>VLOOKUP($C9,'Segment IFRS17'!$AD$460:$AI$531,2,0)/1000</f>
        <v>0</v>
      </c>
      <c r="Q9" s="40">
        <f>VLOOKUP($C9,'Segment IFRS17'!$AK$460:$AP$531,2,0)/1000</f>
        <v>0</v>
      </c>
      <c r="R9" s="40">
        <f>VLOOKUP($C9,'Segment IFRS17'!$I$537:$N$608,2,0)/1000</f>
        <v>3238.9487899999995</v>
      </c>
      <c r="S9" s="139">
        <f t="shared" ref="S9:S11" si="10">R9/N9-1</f>
        <v>-0.24245585372095035</v>
      </c>
      <c r="U9" s="40"/>
      <c r="V9" s="40">
        <f>VLOOKUP($C9,'Securitization P&amp;L IFRS17'!$F$460:$H$531,3,0)/1000</f>
        <v>0</v>
      </c>
      <c r="W9" s="40">
        <f>VLOOKUP($C9,'Securitization P&amp;L IFRS17'!$K$460:$M$531,3,0)/1000</f>
        <v>0</v>
      </c>
      <c r="X9" s="40">
        <f>VLOOKUP($C9,'Securitization P&amp;L IFRS17'!$U$460:$X$531,3,0)/1000</f>
        <v>0</v>
      </c>
      <c r="Y9" s="40">
        <f>VLOOKUP($C9,'Securitization P&amp;L IFRS17'!$Z$460:$AC$531,3,0)/1000</f>
        <v>0</v>
      </c>
      <c r="Z9" s="40">
        <f>VLOOKUP($C9,'Securitization P&amp;L IFRS17'!$F$537:$I$608,3,0)/1000</f>
        <v>0</v>
      </c>
      <c r="AB9" s="40"/>
      <c r="AC9" s="40">
        <f>VLOOKUP($C9,'Securitization P&amp;L IFRS17'!$F$460:$H$531,2,0)/1000</f>
        <v>0</v>
      </c>
      <c r="AD9" s="40">
        <f>VLOOKUP($C9,'Securitization P&amp;L IFRS17'!$K$460:$M$531,2,0)/1000</f>
        <v>0</v>
      </c>
      <c r="AE9" s="40">
        <f>VLOOKUP($C9,'Securitization P&amp;L IFRS17'!$U$460:$X$531,2,0)/1000</f>
        <v>0</v>
      </c>
      <c r="AF9" s="40">
        <f>VLOOKUP($C9,'Securitization P&amp;L IFRS17'!$Z$460:$AC$531,2,0)/1000</f>
        <v>0</v>
      </c>
      <c r="AG9" s="40">
        <f>VLOOKUP($C9,'Securitization P&amp;L IFRS17'!$F$537:$I$608,2,0)/1000</f>
        <v>0</v>
      </c>
      <c r="AI9" s="45"/>
      <c r="AJ9" s="45">
        <f>-N9</f>
        <v>-4275.5908099999988</v>
      </c>
      <c r="AK9" s="45">
        <f>-O9</f>
        <v>0</v>
      </c>
      <c r="AL9" s="45">
        <f>-P9</f>
        <v>0</v>
      </c>
      <c r="AM9" s="45">
        <f>-Q9</f>
        <v>0</v>
      </c>
      <c r="AN9" s="45">
        <f>-R9</f>
        <v>-3238.9487899999995</v>
      </c>
      <c r="AP9" s="40"/>
      <c r="AQ9" s="40">
        <f>N9+V9+AC9+AJ9</f>
        <v>0</v>
      </c>
      <c r="AR9" s="40">
        <f>O9+W9+AD9+AK9</f>
        <v>0</v>
      </c>
      <c r="AS9" s="40">
        <f>P9+X9+AE9+AL9</f>
        <v>0</v>
      </c>
      <c r="AT9" s="40">
        <f>Q9+Y9+AF9+AM9</f>
        <v>0</v>
      </c>
      <c r="AU9" s="40">
        <f>R9+Z9+AG9+AN9</f>
        <v>0</v>
      </c>
      <c r="AW9" s="40"/>
      <c r="AX9" s="40">
        <f>VLOOKUP($C9,'Segment IFRS17'!$I$460:$N$531,3,0)/1000</f>
        <v>0</v>
      </c>
      <c r="AY9" s="40">
        <f>VLOOKUP($C9,'Segment IFRS17'!$P$460:$U$531,3,0)/1000</f>
        <v>0</v>
      </c>
      <c r="AZ9" s="40">
        <f>VLOOKUP($C9,'Segment IFRS17'!$AD$460:$AI$531,3,0)/1000</f>
        <v>0</v>
      </c>
      <c r="BA9" s="40">
        <f>VLOOKUP($C9,'Segment IFRS17'!$AK$460:$AP$531,3,0)/1000</f>
        <v>0</v>
      </c>
      <c r="BB9" s="40">
        <f>VLOOKUP($C9,'Segment IFRS17'!$I$537:$N$608,3,0)/1000</f>
        <v>0</v>
      </c>
      <c r="BD9" s="40"/>
      <c r="BE9" s="40">
        <f>VLOOKUP($C9,'Segment IFRS17'!$I$460:$N$531,4,0)/1000</f>
        <v>0</v>
      </c>
      <c r="BF9" s="40">
        <f>VLOOKUP($C9,'Segment IFRS17'!$P$460:$U$531,4,0)/1000</f>
        <v>0</v>
      </c>
      <c r="BG9" s="40">
        <f>VLOOKUP($C9,'Segment IFRS17'!$AD$460:$AI$531,4,0)/1000</f>
        <v>0</v>
      </c>
      <c r="BH9" s="40">
        <f>VLOOKUP($C9,'Segment IFRS17'!$AK$460:$AP$531,4,0)/1000</f>
        <v>0</v>
      </c>
      <c r="BI9" s="40">
        <f>VLOOKUP($C9,'Segment IFRS17'!$I$537:$N$608,4,0)/1000</f>
        <v>0</v>
      </c>
      <c r="BK9" s="40"/>
      <c r="BL9" s="40">
        <f>AX9+BE9</f>
        <v>0</v>
      </c>
      <c r="BM9" s="40">
        <f>AY9+BF9</f>
        <v>0</v>
      </c>
      <c r="BN9" s="40">
        <f>AZ9+BG9</f>
        <v>0</v>
      </c>
      <c r="BO9" s="40">
        <f>BA9+BH9</f>
        <v>0</v>
      </c>
      <c r="BP9" s="40">
        <f>BB9+BI9</f>
        <v>0</v>
      </c>
      <c r="BS9" s="40"/>
      <c r="BT9" s="40">
        <f>VLOOKUP($C9,'Segment IFRS17'!$I$460:$N$531,5,0)/1000</f>
        <v>0</v>
      </c>
      <c r="BU9" s="40">
        <f>VLOOKUP($C9,'Segment IFRS17'!$P$460:$U$531,5,0)/1000</f>
        <v>0</v>
      </c>
      <c r="BV9" s="40">
        <f>VLOOKUP($C9,'Segment IFRS17'!$AD$460:$AI$531,5,0)/1000</f>
        <v>0</v>
      </c>
      <c r="BW9" s="40">
        <f>VLOOKUP($C9,'Segment IFRS17'!$AK$460:$AP$531,5,0)/1000</f>
        <v>0</v>
      </c>
      <c r="BX9" s="40">
        <f>VLOOKUP($C9,'Segment IFRS17'!$I$537:$N$608,5,0)/1000</f>
        <v>0</v>
      </c>
      <c r="BZ9" s="40"/>
      <c r="CA9" s="40">
        <f>AQ9+BL9+BT9</f>
        <v>0</v>
      </c>
      <c r="CB9" s="40">
        <f>AR9+BM9+BU9</f>
        <v>0</v>
      </c>
      <c r="CC9" s="40">
        <f>AS9+BN9+BV9</f>
        <v>0</v>
      </c>
      <c r="CD9" s="40">
        <f>AT9+BO9+BW9</f>
        <v>0</v>
      </c>
      <c r="CE9" s="40">
        <f>AU9+BP9+BX9</f>
        <v>0</v>
      </c>
    </row>
    <row r="10" spans="2:83" x14ac:dyDescent="0.3">
      <c r="C10" s="38" t="s">
        <v>90</v>
      </c>
      <c r="E10" s="211"/>
      <c r="F10" s="211">
        <f>VLOOKUP($C10,'Segment IFRS17'!$I$460:$N$531,6,0)/1000</f>
        <v>-101021.8792</v>
      </c>
      <c r="G10" s="211">
        <f>VLOOKUP($C10,'Segment IFRS17'!$P$460:$U$531,6,0)/1000</f>
        <v>0</v>
      </c>
      <c r="H10" s="211">
        <f>VLOOKUP($C10,'Segment IFRS17'!$AD$460:$AI$531,6,0)/1000</f>
        <v>0</v>
      </c>
      <c r="I10" s="211">
        <f>VLOOKUP($C10,'Segment IFRS17'!$AK$460:$AP$531,6,0)/1000</f>
        <v>0</v>
      </c>
      <c r="J10" s="211">
        <f>VLOOKUP($C10,'Segment IFRS17'!$I$537:$N$608,6,0)/1000</f>
        <v>-75590.375590000011</v>
      </c>
      <c r="K10" s="139">
        <f t="shared" si="9"/>
        <v>-0.25174253153271364</v>
      </c>
      <c r="M10" s="40"/>
      <c r="N10" s="40">
        <f>VLOOKUP($C10,'Segment IFRS17'!$I$460:$N$531,2,0)/1000</f>
        <v>-101021.8792</v>
      </c>
      <c r="O10" s="40">
        <f>VLOOKUP($C10,'Segment IFRS17'!$P$460:$U$531,2,0)/1000</f>
        <v>0</v>
      </c>
      <c r="P10" s="40">
        <f>VLOOKUP($C10,'Segment IFRS17'!$AD$460:$AI$531,2,0)/1000</f>
        <v>0</v>
      </c>
      <c r="Q10" s="40">
        <f>VLOOKUP($C10,'Segment IFRS17'!$AK$460:$AP$531,2,0)/1000</f>
        <v>0</v>
      </c>
      <c r="R10" s="40">
        <f>VLOOKUP($C10,'Segment IFRS17'!$I$537:$N$608,2,0)/1000</f>
        <v>-75590.375590000011</v>
      </c>
      <c r="S10" s="139">
        <f t="shared" si="10"/>
        <v>-0.25174253153271364</v>
      </c>
      <c r="U10" s="40"/>
      <c r="V10" s="40">
        <f>VLOOKUP($C10,'Securitization P&amp;L IFRS17'!$F$460:$H$531,3,0)/1000</f>
        <v>0</v>
      </c>
      <c r="W10" s="40">
        <f>VLOOKUP($C10,'Securitization P&amp;L IFRS17'!$K$460:$M$531,3,0)/1000</f>
        <v>0</v>
      </c>
      <c r="X10" s="40">
        <f>VLOOKUP($C10,'Securitization P&amp;L IFRS17'!$U$460:$X$531,3,0)/1000</f>
        <v>0</v>
      </c>
      <c r="Y10" s="40">
        <f>VLOOKUP($C10,'Securitization P&amp;L IFRS17'!$Z$460:$AC$531,3,0)/1000</f>
        <v>0</v>
      </c>
      <c r="Z10" s="40">
        <f>VLOOKUP($C10,'Securitization P&amp;L IFRS17'!$F$537:$I$608,3,0)/1000</f>
        <v>0</v>
      </c>
      <c r="AB10" s="40"/>
      <c r="AC10" s="40">
        <f>VLOOKUP($C10,'Securitization P&amp;L IFRS17'!$F$460:$H$531,2,0)/1000</f>
        <v>0</v>
      </c>
      <c r="AD10" s="40">
        <f>VLOOKUP($C10,'Securitization P&amp;L IFRS17'!$K$460:$M$531,2,0)/1000</f>
        <v>0</v>
      </c>
      <c r="AE10" s="40">
        <f>VLOOKUP($C10,'Securitization P&amp;L IFRS17'!$U$460:$X$531,2,0)/1000</f>
        <v>0</v>
      </c>
      <c r="AF10" s="40">
        <f>VLOOKUP($C10,'Securitization P&amp;L IFRS17'!$Z$460:$AC$531,2,0)/1000</f>
        <v>0</v>
      </c>
      <c r="AG10" s="40">
        <f>VLOOKUP($C10,'Securitization P&amp;L IFRS17'!$F$537:$I$608,2,0)/1000</f>
        <v>0</v>
      </c>
      <c r="AI10" s="40"/>
      <c r="AJ10" s="40"/>
      <c r="AK10" s="40"/>
      <c r="AL10" s="40"/>
      <c r="AM10" s="40"/>
      <c r="AN10" s="40"/>
      <c r="AP10" s="40"/>
      <c r="AQ10" s="40">
        <f>N10+V10+AC10+AJ10</f>
        <v>-101021.8792</v>
      </c>
      <c r="AR10" s="40">
        <f>O10+W10+AD10+AK10</f>
        <v>0</v>
      </c>
      <c r="AS10" s="40">
        <f>P10+X10+AE10+AL10</f>
        <v>0</v>
      </c>
      <c r="AT10" s="40">
        <f>Q10+Y10+AF10+AM10</f>
        <v>0</v>
      </c>
      <c r="AU10" s="40">
        <f>R10+Z10+AG10+AN10</f>
        <v>-75590.375590000011</v>
      </c>
      <c r="AW10" s="40"/>
      <c r="AX10" s="40">
        <f>VLOOKUP($C10,'Segment IFRS17'!$I$460:$N$531,3,0)/1000</f>
        <v>0</v>
      </c>
      <c r="AY10" s="40">
        <f>VLOOKUP($C10,'Segment IFRS17'!$P$460:$U$531,3,0)/1000</f>
        <v>0</v>
      </c>
      <c r="AZ10" s="40">
        <f>VLOOKUP($C10,'Segment IFRS17'!$AD$460:$AI$531,3,0)/1000</f>
        <v>0</v>
      </c>
      <c r="BA10" s="40">
        <f>VLOOKUP($C10,'Segment IFRS17'!$AK$460:$AP$531,3,0)/1000</f>
        <v>0</v>
      </c>
      <c r="BB10" s="40">
        <f>VLOOKUP($C10,'Segment IFRS17'!$I$537:$N$608,3,0)/1000</f>
        <v>0</v>
      </c>
      <c r="BD10" s="40"/>
      <c r="BE10" s="40">
        <f>VLOOKUP($C10,'Segment IFRS17'!$I$460:$N$531,4,0)/1000</f>
        <v>0</v>
      </c>
      <c r="BF10" s="40">
        <f>VLOOKUP($C10,'Segment IFRS17'!$P$460:$U$531,4,0)/1000</f>
        <v>0</v>
      </c>
      <c r="BG10" s="40">
        <f>VLOOKUP($C10,'Segment IFRS17'!$AD$460:$AI$531,4,0)/1000</f>
        <v>0</v>
      </c>
      <c r="BH10" s="40">
        <f>VLOOKUP($C10,'Segment IFRS17'!$AK$460:$AP$531,4,0)/1000</f>
        <v>0</v>
      </c>
      <c r="BI10" s="40">
        <f>VLOOKUP($C10,'Segment IFRS17'!$I$537:$N$608,4,0)/1000</f>
        <v>0</v>
      </c>
      <c r="BK10" s="40"/>
      <c r="BL10" s="40">
        <f>AX10+BE10</f>
        <v>0</v>
      </c>
      <c r="BM10" s="40">
        <f>AY10+BF10</f>
        <v>0</v>
      </c>
      <c r="BN10" s="40">
        <f>AZ10+BG10</f>
        <v>0</v>
      </c>
      <c r="BO10" s="40">
        <f>BA10+BH10</f>
        <v>0</v>
      </c>
      <c r="BP10" s="40">
        <f>BB10+BI10</f>
        <v>0</v>
      </c>
      <c r="BS10" s="40"/>
      <c r="BT10" s="40">
        <f>VLOOKUP($C10,'Segment IFRS17'!$I$460:$N$531,5,0)/1000</f>
        <v>0</v>
      </c>
      <c r="BU10" s="40">
        <f>VLOOKUP($C10,'Segment IFRS17'!$P$460:$U$531,5,0)/1000</f>
        <v>0</v>
      </c>
      <c r="BV10" s="40">
        <f>VLOOKUP($C10,'Segment IFRS17'!$AD$460:$AI$531,5,0)/1000</f>
        <v>0</v>
      </c>
      <c r="BW10" s="40">
        <f>VLOOKUP($C10,'Segment IFRS17'!$AK$460:$AP$531,5,0)/1000</f>
        <v>0</v>
      </c>
      <c r="BX10" s="40">
        <f>VLOOKUP($C10,'Segment IFRS17'!$I$537:$N$608,5,0)/1000</f>
        <v>0</v>
      </c>
      <c r="BZ10" s="40"/>
      <c r="CA10" s="40">
        <f>AQ10+BL10+BT10</f>
        <v>-101021.8792</v>
      </c>
      <c r="CB10" s="40">
        <f>AR10+BM10+BU10</f>
        <v>0</v>
      </c>
      <c r="CC10" s="40">
        <f>AS10+BN10+BV10</f>
        <v>0</v>
      </c>
      <c r="CD10" s="40">
        <f>AT10+BO10+BW10</f>
        <v>0</v>
      </c>
      <c r="CE10" s="40">
        <f>AU10+BP10+BX10</f>
        <v>-75590.375590000011</v>
      </c>
    </row>
    <row r="11" spans="2:83" x14ac:dyDescent="0.3">
      <c r="C11" s="46" t="s">
        <v>18</v>
      </c>
      <c r="D11" s="118"/>
      <c r="E11" s="47"/>
      <c r="F11" s="47">
        <f t="shared" ref="E11:J11" si="11">F5+F7+F9+F10</f>
        <v>93807.308723919967</v>
      </c>
      <c r="G11" s="47">
        <f t="shared" si="11"/>
        <v>0</v>
      </c>
      <c r="H11" s="47">
        <f t="shared" si="11"/>
        <v>0</v>
      </c>
      <c r="I11" s="47">
        <f t="shared" si="11"/>
        <v>0</v>
      </c>
      <c r="J11" s="47">
        <f t="shared" si="11"/>
        <v>82461.366063859983</v>
      </c>
      <c r="K11" s="178">
        <f>J11/F11-1</f>
        <v>-0.1209494528134446</v>
      </c>
      <c r="L11" s="139"/>
      <c r="M11" s="47"/>
      <c r="N11" s="47">
        <f t="shared" ref="M11:R11" si="12">N5+N7+N9+N10</f>
        <v>93807.308723919967</v>
      </c>
      <c r="O11" s="47">
        <f t="shared" si="12"/>
        <v>0</v>
      </c>
      <c r="P11" s="47">
        <f t="shared" si="12"/>
        <v>0</v>
      </c>
      <c r="Q11" s="47">
        <f t="shared" si="12"/>
        <v>0</v>
      </c>
      <c r="R11" s="47">
        <f t="shared" si="12"/>
        <v>82461.366063859983</v>
      </c>
      <c r="S11" s="178">
        <f t="shared" si="10"/>
        <v>-0.1209494528134446</v>
      </c>
      <c r="T11" s="212"/>
      <c r="U11" s="47"/>
      <c r="V11" s="47">
        <f t="shared" ref="U11:Z11" si="13">V5+V7+V9+V10</f>
        <v>21.220320000000001</v>
      </c>
      <c r="W11" s="47">
        <f t="shared" si="13"/>
        <v>0</v>
      </c>
      <c r="X11" s="47">
        <f t="shared" si="13"/>
        <v>0</v>
      </c>
      <c r="Y11" s="47">
        <f t="shared" si="13"/>
        <v>0</v>
      </c>
      <c r="Z11" s="47">
        <f t="shared" si="13"/>
        <v>2110.89032</v>
      </c>
      <c r="AB11" s="47"/>
      <c r="AC11" s="47">
        <f t="shared" ref="AB11:AG11" si="14">AC5+AC7+AC9+AC10</f>
        <v>0</v>
      </c>
      <c r="AD11" s="47">
        <f t="shared" si="14"/>
        <v>0</v>
      </c>
      <c r="AE11" s="47">
        <f t="shared" si="14"/>
        <v>0</v>
      </c>
      <c r="AF11" s="47">
        <f t="shared" si="14"/>
        <v>0</v>
      </c>
      <c r="AG11" s="47">
        <f t="shared" si="14"/>
        <v>0</v>
      </c>
      <c r="AI11" s="47"/>
      <c r="AJ11" s="47">
        <f t="shared" ref="AI11:AN11" si="15">AJ5+AJ7+AJ9+AJ10</f>
        <v>-98924.256533919979</v>
      </c>
      <c r="AK11" s="47">
        <f t="shared" si="15"/>
        <v>0</v>
      </c>
      <c r="AL11" s="47">
        <f t="shared" si="15"/>
        <v>0</v>
      </c>
      <c r="AM11" s="47">
        <f t="shared" si="15"/>
        <v>0</v>
      </c>
      <c r="AN11" s="47">
        <f t="shared" si="15"/>
        <v>-99559.298763860003</v>
      </c>
      <c r="AP11" s="47"/>
      <c r="AQ11" s="47">
        <f t="shared" ref="AP11:AU11" si="16">AQ5+AQ7+AQ9+AQ10</f>
        <v>-5095.7274900000048</v>
      </c>
      <c r="AR11" s="47">
        <f t="shared" si="16"/>
        <v>0</v>
      </c>
      <c r="AS11" s="47">
        <f t="shared" si="16"/>
        <v>0</v>
      </c>
      <c r="AT11" s="47">
        <f t="shared" si="16"/>
        <v>0</v>
      </c>
      <c r="AU11" s="47">
        <f t="shared" si="16"/>
        <v>-14987.042380000014</v>
      </c>
      <c r="AW11" s="47"/>
      <c r="AX11" s="47">
        <f t="shared" ref="AW11:BB11" si="17">AX5+AX7+AX9+AX10</f>
        <v>0</v>
      </c>
      <c r="AY11" s="47">
        <f t="shared" si="17"/>
        <v>0</v>
      </c>
      <c r="AZ11" s="47">
        <f t="shared" si="17"/>
        <v>0</v>
      </c>
      <c r="BA11" s="47">
        <f t="shared" si="17"/>
        <v>0</v>
      </c>
      <c r="BB11" s="47">
        <f t="shared" si="17"/>
        <v>0</v>
      </c>
      <c r="BD11" s="47"/>
      <c r="BE11" s="47">
        <f t="shared" ref="BD11:BI11" si="18">BE5+BE7+BE9+BE10</f>
        <v>0</v>
      </c>
      <c r="BF11" s="47">
        <f t="shared" si="18"/>
        <v>0</v>
      </c>
      <c r="BG11" s="47">
        <f t="shared" si="18"/>
        <v>0</v>
      </c>
      <c r="BH11" s="47">
        <f t="shared" si="18"/>
        <v>0</v>
      </c>
      <c r="BI11" s="47">
        <f t="shared" si="18"/>
        <v>0</v>
      </c>
      <c r="BK11" s="47"/>
      <c r="BL11" s="47">
        <f t="shared" ref="BK11:BP11" si="19">BL5+BL7+BL9+BL10</f>
        <v>0</v>
      </c>
      <c r="BM11" s="47">
        <f t="shared" si="19"/>
        <v>0</v>
      </c>
      <c r="BN11" s="47">
        <f t="shared" si="19"/>
        <v>0</v>
      </c>
      <c r="BO11" s="47">
        <f t="shared" si="19"/>
        <v>0</v>
      </c>
      <c r="BP11" s="47">
        <f t="shared" si="19"/>
        <v>0</v>
      </c>
      <c r="BQ11" s="178"/>
      <c r="BS11" s="47"/>
      <c r="BT11" s="47">
        <f t="shared" ref="BS11:BX11" si="20">BT5+BT7+BT9+BT10</f>
        <v>0</v>
      </c>
      <c r="BU11" s="47">
        <f t="shared" si="20"/>
        <v>0</v>
      </c>
      <c r="BV11" s="47">
        <f t="shared" si="20"/>
        <v>0</v>
      </c>
      <c r="BW11" s="47">
        <f t="shared" si="20"/>
        <v>0</v>
      </c>
      <c r="BX11" s="47">
        <f t="shared" si="20"/>
        <v>0</v>
      </c>
      <c r="BZ11" s="47"/>
      <c r="CA11" s="47">
        <f t="shared" ref="BZ11:CE11" si="21">CA5+CA7+CA9+CA10</f>
        <v>-5095.7274900000048</v>
      </c>
      <c r="CB11" s="47">
        <f t="shared" si="21"/>
        <v>0</v>
      </c>
      <c r="CC11" s="47">
        <f t="shared" si="21"/>
        <v>0</v>
      </c>
      <c r="CD11" s="47">
        <f t="shared" si="21"/>
        <v>0</v>
      </c>
      <c r="CE11" s="47">
        <f t="shared" si="21"/>
        <v>-14987.042380000014</v>
      </c>
    </row>
    <row r="12" spans="2:83" x14ac:dyDescent="0.3">
      <c r="C12" s="41" t="s">
        <v>56</v>
      </c>
      <c r="D12" s="116"/>
      <c r="E12" s="42"/>
      <c r="F12" s="42">
        <f t="shared" ref="E12:J12" si="22">F11/F$148</f>
        <v>0.1088597431753978</v>
      </c>
      <c r="G12" s="42">
        <f t="shared" si="22"/>
        <v>0</v>
      </c>
      <c r="H12" s="42">
        <f t="shared" si="22"/>
        <v>0</v>
      </c>
      <c r="I12" s="42">
        <f t="shared" si="22"/>
        <v>0</v>
      </c>
      <c r="J12" s="42">
        <f t="shared" si="22"/>
        <v>0.13230407058990304</v>
      </c>
      <c r="K12" s="177"/>
      <c r="M12" s="42"/>
      <c r="N12" s="215">
        <f t="shared" ref="M12:R12" si="23">N11/N$148</f>
        <v>0.1088597431753978</v>
      </c>
      <c r="O12" s="215">
        <f t="shared" si="23"/>
        <v>0</v>
      </c>
      <c r="P12" s="215">
        <f t="shared" si="23"/>
        <v>0</v>
      </c>
      <c r="Q12" s="215">
        <f t="shared" si="23"/>
        <v>0</v>
      </c>
      <c r="R12" s="215">
        <f t="shared" si="23"/>
        <v>0.13230407058990304</v>
      </c>
      <c r="S12" s="177"/>
      <c r="U12" s="42"/>
      <c r="V12" s="42" t="e">
        <f t="shared" ref="U12:Z12" si="24">V11/V$149</f>
        <v>#DIV/0!</v>
      </c>
      <c r="W12" s="42">
        <f t="shared" si="24"/>
        <v>0</v>
      </c>
      <c r="X12" s="42">
        <f t="shared" si="24"/>
        <v>0</v>
      </c>
      <c r="Y12" s="42">
        <f t="shared" si="24"/>
        <v>0</v>
      </c>
      <c r="Z12" s="42">
        <f t="shared" si="24"/>
        <v>0.18332581270527512</v>
      </c>
      <c r="AA12" s="44"/>
      <c r="AB12" s="42"/>
      <c r="AC12" s="42">
        <f t="shared" ref="AB12:AG12" si="25">AC11/AC$147</f>
        <v>0</v>
      </c>
      <c r="AD12" s="42">
        <f t="shared" si="25"/>
        <v>0</v>
      </c>
      <c r="AE12" s="42">
        <f t="shared" si="25"/>
        <v>0</v>
      </c>
      <c r="AF12" s="42">
        <f t="shared" si="25"/>
        <v>0</v>
      </c>
      <c r="AG12" s="42">
        <f t="shared" si="25"/>
        <v>0</v>
      </c>
      <c r="AH12" s="44"/>
      <c r="AI12" s="42"/>
      <c r="AJ12" s="42"/>
      <c r="AK12" s="42"/>
      <c r="AL12" s="42"/>
      <c r="AM12" s="42"/>
      <c r="AN12" s="42"/>
      <c r="AO12" s="44"/>
      <c r="AP12" s="42"/>
      <c r="AQ12" s="42">
        <f t="shared" ref="AP12:AU12" si="26">AQ11/AQ$147</f>
        <v>-5.9133940990225512E-3</v>
      </c>
      <c r="AR12" s="42">
        <f t="shared" si="26"/>
        <v>0</v>
      </c>
      <c r="AS12" s="42">
        <f t="shared" si="26"/>
        <v>0</v>
      </c>
      <c r="AT12" s="42">
        <f t="shared" si="26"/>
        <v>0</v>
      </c>
      <c r="AU12" s="42">
        <f t="shared" si="26"/>
        <v>-2.3609598476955752E-2</v>
      </c>
      <c r="AV12" s="44"/>
      <c r="AW12" s="42"/>
      <c r="AX12" s="42"/>
      <c r="AY12" s="42"/>
      <c r="AZ12" s="42"/>
      <c r="BA12" s="42"/>
      <c r="BB12" s="42"/>
      <c r="BD12" s="42"/>
      <c r="BE12" s="42"/>
      <c r="BF12" s="42"/>
      <c r="BG12" s="42"/>
      <c r="BH12" s="42"/>
      <c r="BI12" s="42"/>
      <c r="BK12" s="42"/>
      <c r="BL12" s="42"/>
      <c r="BM12" s="42"/>
      <c r="BN12" s="42"/>
      <c r="BO12" s="42"/>
      <c r="BP12" s="42"/>
      <c r="BQ12" s="177"/>
      <c r="BS12" s="42"/>
      <c r="BT12" s="42">
        <f t="shared" ref="BS12:BX12" si="27">BT11/BT$148</f>
        <v>0</v>
      </c>
      <c r="BU12" s="42">
        <f t="shared" si="27"/>
        <v>0</v>
      </c>
      <c r="BV12" s="42">
        <f t="shared" si="27"/>
        <v>0</v>
      </c>
      <c r="BW12" s="42">
        <f t="shared" si="27"/>
        <v>0</v>
      </c>
      <c r="BX12" s="42">
        <f t="shared" si="27"/>
        <v>0</v>
      </c>
      <c r="BZ12" s="42"/>
      <c r="CA12" s="42">
        <f t="shared" ref="BZ12:CE12" si="28">CA11/CA$147</f>
        <v>-5.9133940990225512E-3</v>
      </c>
      <c r="CB12" s="42">
        <f t="shared" si="28"/>
        <v>0</v>
      </c>
      <c r="CC12" s="42">
        <f t="shared" si="28"/>
        <v>0</v>
      </c>
      <c r="CD12" s="42">
        <f t="shared" si="28"/>
        <v>0</v>
      </c>
      <c r="CE12" s="42">
        <f t="shared" si="28"/>
        <v>-2.3609598476955752E-2</v>
      </c>
    </row>
    <row r="13" spans="2:83" x14ac:dyDescent="0.3">
      <c r="C13" s="39"/>
      <c r="D13" s="114"/>
      <c r="E13" s="39"/>
      <c r="F13" s="39"/>
      <c r="G13" s="39"/>
      <c r="H13" s="39"/>
      <c r="I13" s="39"/>
      <c r="J13" s="264"/>
      <c r="K13" s="179"/>
      <c r="M13" s="39"/>
      <c r="N13" s="39"/>
      <c r="O13" s="39"/>
      <c r="P13" s="39"/>
      <c r="Q13" s="39"/>
      <c r="R13" s="39"/>
      <c r="S13" s="179"/>
      <c r="U13" s="39"/>
      <c r="V13" s="39"/>
      <c r="W13" s="39"/>
      <c r="X13" s="39"/>
      <c r="Y13" s="39"/>
      <c r="Z13" s="39"/>
      <c r="AB13" s="39"/>
      <c r="AC13" s="39"/>
      <c r="AD13" s="39"/>
      <c r="AE13" s="39"/>
      <c r="AF13" s="39"/>
      <c r="AG13" s="39"/>
      <c r="AI13" s="39"/>
      <c r="AJ13" s="39"/>
      <c r="AK13" s="39"/>
      <c r="AL13" s="39"/>
      <c r="AM13" s="39"/>
      <c r="AN13" s="39"/>
      <c r="AP13" s="39"/>
      <c r="AQ13" s="39"/>
      <c r="AR13" s="39"/>
      <c r="AS13" s="39"/>
      <c r="AT13" s="39"/>
      <c r="AU13" s="39"/>
      <c r="AW13" s="39"/>
      <c r="AX13" s="39"/>
      <c r="AY13" s="39"/>
      <c r="AZ13" s="39"/>
      <c r="BA13" s="39"/>
      <c r="BB13" s="39"/>
      <c r="BD13" s="39"/>
      <c r="BE13" s="39"/>
      <c r="BF13" s="39"/>
      <c r="BG13" s="39"/>
      <c r="BH13" s="39"/>
      <c r="BI13" s="39"/>
      <c r="BK13" s="39"/>
      <c r="BL13" s="39"/>
      <c r="BM13" s="39"/>
      <c r="BN13" s="39"/>
      <c r="BO13" s="39"/>
      <c r="BP13" s="39"/>
      <c r="BQ13" s="179"/>
      <c r="BS13" s="39"/>
      <c r="BT13" s="39"/>
      <c r="BU13" s="39"/>
      <c r="BV13" s="39"/>
      <c r="BW13" s="39"/>
      <c r="BX13" s="39"/>
      <c r="BZ13" s="39"/>
      <c r="CA13" s="39"/>
      <c r="CB13" s="39"/>
      <c r="CC13" s="39"/>
      <c r="CD13" s="39"/>
      <c r="CE13" s="39"/>
    </row>
    <row r="14" spans="2:83" x14ac:dyDescent="0.3">
      <c r="C14" s="38" t="s">
        <v>12</v>
      </c>
      <c r="E14" s="211"/>
      <c r="F14" s="211">
        <f>VLOOKUP($C14,'Segment IFRS17'!$I$460:$N$531,6,0)/1000</f>
        <v>551374.93046999979</v>
      </c>
      <c r="G14" s="211">
        <f>VLOOKUP($C14,'Segment IFRS17'!$P$460:$U$531,6,0)/1000</f>
        <v>0</v>
      </c>
      <c r="H14" s="211">
        <f>VLOOKUP($C14,'Segment IFRS17'!$AD$460:$AI$531,6,0)/1000</f>
        <v>0</v>
      </c>
      <c r="I14" s="211">
        <f>VLOOKUP($C14,'Segment IFRS17'!$AK$460:$AP$531,6,0)/1000</f>
        <v>0</v>
      </c>
      <c r="J14" s="211">
        <f>VLOOKUP($C14,'Segment IFRS17'!$I$537:$N$608,6,0)/1000</f>
        <v>668395.18642000004</v>
      </c>
      <c r="K14" s="139">
        <f t="shared" ref="K14:K15" si="29">J14/F14-1</f>
        <v>0.21223354469571287</v>
      </c>
      <c r="L14" s="205"/>
      <c r="M14" s="40"/>
      <c r="N14" s="40">
        <f>VLOOKUP($C14,'Segment IFRS17'!$I$460:$N$531,2,0)/1000</f>
        <v>551374.93046999979</v>
      </c>
      <c r="O14" s="40">
        <f>VLOOKUP($C14,'Segment IFRS17'!$P$460:$U$531,2,0)/1000</f>
        <v>0</v>
      </c>
      <c r="P14" s="40">
        <f>VLOOKUP($C14,'Segment IFRS17'!$AD$460:$AI$531,2,0)/1000</f>
        <v>0</v>
      </c>
      <c r="Q14" s="40">
        <f>VLOOKUP($C14,'Segment IFRS17'!$AK$460:$AP$531,2,0)/1000</f>
        <v>0</v>
      </c>
      <c r="R14" s="40">
        <f>VLOOKUP($C14,'Segment IFRS17'!$I$537:$N$608,2,0)/1000</f>
        <v>668395.18642000004</v>
      </c>
      <c r="S14" s="139">
        <f t="shared" ref="S14:S15" si="30">R14/N14-1</f>
        <v>0.21223354469571287</v>
      </c>
      <c r="U14" s="40"/>
      <c r="V14" s="40">
        <f>VLOOKUP($C14,'Securitization P&amp;L IFRS17'!$F$460:$H$531,3,0)/1000</f>
        <v>21853.654912850852</v>
      </c>
      <c r="W14" s="40">
        <f>VLOOKUP($C14,'Securitization P&amp;L IFRS17'!$K$460:$M$531,3,0)/1000</f>
        <v>0</v>
      </c>
      <c r="X14" s="40">
        <f>VLOOKUP($C14,'Securitization P&amp;L IFRS17'!$U$460:$X$531,3,0)/1000</f>
        <v>0</v>
      </c>
      <c r="Y14" s="40">
        <f>VLOOKUP($C14,'Securitization P&amp;L IFRS17'!$Z$460:$AC$531,3,0)/1000</f>
        <v>0</v>
      </c>
      <c r="Z14" s="40">
        <f>VLOOKUP($C14,'Securitization P&amp;L IFRS17'!$F$537:$I$608,3,0)/1000</f>
        <v>51225.317442361011</v>
      </c>
      <c r="AB14" s="40"/>
      <c r="AC14" s="40">
        <f>VLOOKUP($C14,'Securitization P&amp;L IFRS17'!$F$460:$H$531,2,0)/1000</f>
        <v>12826.869719999999</v>
      </c>
      <c r="AD14" s="40">
        <f>VLOOKUP($C14,'Securitization P&amp;L IFRS17'!$K$460:$M$531,2,0)/1000</f>
        <v>0</v>
      </c>
      <c r="AE14" s="40">
        <f>VLOOKUP($C14,'Securitization P&amp;L IFRS17'!$U$460:$X$531,2,0)/1000</f>
        <v>0</v>
      </c>
      <c r="AF14" s="40">
        <f>VLOOKUP($C14,'Securitization P&amp;L IFRS17'!$Z$460:$AC$531,2,0)/1000</f>
        <v>0</v>
      </c>
      <c r="AG14" s="40">
        <f>VLOOKUP($C14,'Securitization P&amp;L IFRS17'!$F$537:$I$608,2,0)/1000</f>
        <v>3834.4779900000003</v>
      </c>
      <c r="AI14" s="40"/>
      <c r="AJ14" s="40">
        <v>98369</v>
      </c>
      <c r="AK14" s="40">
        <v>95965</v>
      </c>
      <c r="AL14" s="40">
        <v>108666</v>
      </c>
      <c r="AM14" s="40">
        <v>114431</v>
      </c>
      <c r="AN14" s="40">
        <v>102575.339484492</v>
      </c>
      <c r="AP14" s="40"/>
      <c r="AQ14" s="40">
        <f>N14+V14+AC14+AJ14</f>
        <v>684424.45510285057</v>
      </c>
      <c r="AR14" s="40">
        <f>O14+W14+AD14+AK14</f>
        <v>95965</v>
      </c>
      <c r="AS14" s="40">
        <f>P14+X14+AE14+AL14</f>
        <v>108666</v>
      </c>
      <c r="AT14" s="40">
        <f>Q14+Y14+AF14+AM14</f>
        <v>114431</v>
      </c>
      <c r="AU14" s="40">
        <f>R14+Z14+AG14+AN14</f>
        <v>826030.32133685309</v>
      </c>
      <c r="AW14" s="40"/>
      <c r="AX14" s="40">
        <f>VLOOKUP($C14,'Segment IFRS17'!$I$460:$N$531,3,0)/1000</f>
        <v>0</v>
      </c>
      <c r="AY14" s="40">
        <f>VLOOKUP($C14,'Segment IFRS17'!$P$460:$U$531,3,0)/1000</f>
        <v>0</v>
      </c>
      <c r="AZ14" s="40">
        <f>VLOOKUP($C14,'Segment IFRS17'!$AD$460:$AI$531,3,0)/1000</f>
        <v>0</v>
      </c>
      <c r="BA14" s="40">
        <f>VLOOKUP($C14,'Segment IFRS17'!$AK$460:$AP$531,3,0)/1000</f>
        <v>0</v>
      </c>
      <c r="BB14" s="40">
        <f>VLOOKUP($C14,'Segment IFRS17'!$I$537:$N$608,3,0)/1000</f>
        <v>0</v>
      </c>
      <c r="BD14" s="40"/>
      <c r="BE14" s="40">
        <f>VLOOKUP($C14,'Segment IFRS17'!$I$460:$N$531,4,0)/1000</f>
        <v>0</v>
      </c>
      <c r="BF14" s="40">
        <f>VLOOKUP($C14,'Segment IFRS17'!$P$460:$U$531,4,0)/1000</f>
        <v>0</v>
      </c>
      <c r="BG14" s="40">
        <f>VLOOKUP($C14,'Segment IFRS17'!$AD$460:$AI$531,4,0)/1000</f>
        <v>0</v>
      </c>
      <c r="BH14" s="40">
        <f>VLOOKUP($C14,'Segment IFRS17'!$AK$460:$AP$531,4,0)/1000</f>
        <v>0</v>
      </c>
      <c r="BI14" s="40">
        <f>VLOOKUP($C14,'Segment IFRS17'!$I$537:$N$608,4,0)/1000</f>
        <v>0</v>
      </c>
      <c r="BK14" s="40"/>
      <c r="BL14" s="40">
        <f>AX14+BE14</f>
        <v>0</v>
      </c>
      <c r="BM14" s="40">
        <f>AY14+BF14</f>
        <v>0</v>
      </c>
      <c r="BN14" s="40">
        <f>AZ14+BG14</f>
        <v>0</v>
      </c>
      <c r="BO14" s="40">
        <f>BA14+BH14</f>
        <v>0</v>
      </c>
      <c r="BP14" s="40">
        <f>BB14+BI14</f>
        <v>0</v>
      </c>
      <c r="BS14" s="40"/>
      <c r="BT14" s="40">
        <f>VLOOKUP($C14,'Segment IFRS17'!$I$460:$N$531,5,0)/1000</f>
        <v>0</v>
      </c>
      <c r="BU14" s="40">
        <f>VLOOKUP($C14,'Segment IFRS17'!$P$460:$U$531,5,0)/1000</f>
        <v>0</v>
      </c>
      <c r="BV14" s="40">
        <f>VLOOKUP($C14,'Segment IFRS17'!$AD$460:$AI$531,5,0)/1000</f>
        <v>0</v>
      </c>
      <c r="BW14" s="40">
        <f>VLOOKUP($C14,'Segment IFRS17'!$AK$460:$AP$531,5,0)/1000</f>
        <v>0</v>
      </c>
      <c r="BX14" s="40">
        <f>VLOOKUP($C14,'Segment IFRS17'!$I$537:$N$608,5,0)/1000</f>
        <v>0</v>
      </c>
      <c r="BZ14" s="40"/>
      <c r="CA14" s="40">
        <f>AQ14+BL14+BT14</f>
        <v>684424.45510285057</v>
      </c>
      <c r="CB14" s="40">
        <f>AR14+BM14+BU14</f>
        <v>95965</v>
      </c>
      <c r="CC14" s="40">
        <f>AS14+BN14+BV14</f>
        <v>108666</v>
      </c>
      <c r="CD14" s="40">
        <f>AT14+BO14+BW14</f>
        <v>114431</v>
      </c>
      <c r="CE14" s="40">
        <f>AU14+BP14+BX14</f>
        <v>826030.32133685309</v>
      </c>
    </row>
    <row r="15" spans="2:83" x14ac:dyDescent="0.3">
      <c r="C15" s="38" t="s">
        <v>3</v>
      </c>
      <c r="E15" s="211"/>
      <c r="F15" s="211">
        <f>VLOOKUP($C15,'Segment IFRS17'!$I$460:$N$531,6,0)/1000</f>
        <v>-334038.73619000003</v>
      </c>
      <c r="G15" s="211">
        <f>VLOOKUP($C15,'Segment IFRS17'!$P$460:$U$531,6,0)/1000</f>
        <v>0</v>
      </c>
      <c r="H15" s="211">
        <f>VLOOKUP($C15,'Segment IFRS17'!$AD$460:$AI$531,6,0)/1000</f>
        <v>0</v>
      </c>
      <c r="I15" s="211">
        <f>VLOOKUP($C15,'Segment IFRS17'!$AK$460:$AP$531,6,0)/1000</f>
        <v>0</v>
      </c>
      <c r="J15" s="211">
        <f>VLOOKUP($C15,'Segment IFRS17'!$I$537:$N$608,6,0)/1000</f>
        <v>-437887.82317459903</v>
      </c>
      <c r="K15" s="139">
        <f t="shared" si="29"/>
        <v>0.31088935423803665</v>
      </c>
      <c r="L15" s="205"/>
      <c r="M15" s="40"/>
      <c r="N15" s="40">
        <f>VLOOKUP($C15,'Segment IFRS17'!$I$460:$N$531,2,0)/1000</f>
        <v>-334025.95389999996</v>
      </c>
      <c r="O15" s="40">
        <f>VLOOKUP($C15,'Segment IFRS17'!$P$460:$U$531,2,0)/1000</f>
        <v>0</v>
      </c>
      <c r="P15" s="40">
        <f>VLOOKUP($C15,'Segment IFRS17'!$AD$460:$AI$531,2,0)/1000</f>
        <v>0</v>
      </c>
      <c r="Q15" s="40">
        <f>VLOOKUP($C15,'Segment IFRS17'!$AK$460:$AP$531,2,0)/1000</f>
        <v>0</v>
      </c>
      <c r="R15" s="40">
        <f>VLOOKUP($C15,'Segment IFRS17'!$I$537:$N$608,2,0)/1000</f>
        <v>-437859.66228459909</v>
      </c>
      <c r="S15" s="139">
        <f t="shared" si="30"/>
        <v>0.31085521101658076</v>
      </c>
      <c r="U15" s="40"/>
      <c r="V15" s="40">
        <f>VLOOKUP($C15,'Securitization P&amp;L IFRS17'!$F$460:$H$531,3,0)/1000</f>
        <v>-4232.2451296416612</v>
      </c>
      <c r="W15" s="40">
        <f>VLOOKUP($C15,'Securitization P&amp;L IFRS17'!$K$460:$M$531,3,0)/1000</f>
        <v>0</v>
      </c>
      <c r="X15" s="40">
        <f>VLOOKUP($C15,'Securitization P&amp;L IFRS17'!$U$460:$X$531,3,0)/1000</f>
        <v>0</v>
      </c>
      <c r="Y15" s="40">
        <f>VLOOKUP($C15,'Securitization P&amp;L IFRS17'!$Z$460:$AC$531,3,0)/1000</f>
        <v>0</v>
      </c>
      <c r="Z15" s="40">
        <f>VLOOKUP($C15,'Securitization P&amp;L IFRS17'!$F$537:$I$608,3,0)/1000</f>
        <v>-6965.9485813814981</v>
      </c>
      <c r="AB15" s="40"/>
      <c r="AC15" s="40">
        <f>VLOOKUP($C15,'Securitization P&amp;L IFRS17'!$F$460:$H$531,2,0)/1000</f>
        <v>-11925.762830000001</v>
      </c>
      <c r="AD15" s="40">
        <f>VLOOKUP($C15,'Securitization P&amp;L IFRS17'!$K$460:$M$531,2,0)/1000</f>
        <v>0</v>
      </c>
      <c r="AE15" s="40">
        <f>VLOOKUP($C15,'Securitization P&amp;L IFRS17'!$U$460:$X$531,2,0)/1000</f>
        <v>0</v>
      </c>
      <c r="AF15" s="40">
        <f>VLOOKUP($C15,'Securitization P&amp;L IFRS17'!$Z$460:$AC$531,2,0)/1000</f>
        <v>0</v>
      </c>
      <c r="AG15" s="40">
        <f>VLOOKUP($C15,'Securitization P&amp;L IFRS17'!$F$537:$I$608,2,0)/1000</f>
        <v>-2633.4488199999996</v>
      </c>
      <c r="AI15" s="40"/>
      <c r="AJ15" s="40"/>
      <c r="AK15" s="40"/>
      <c r="AL15" s="40"/>
      <c r="AM15" s="40"/>
      <c r="AN15" s="40"/>
      <c r="AP15" s="40"/>
      <c r="AQ15" s="40">
        <f>N15+V15+AC15+AJ15</f>
        <v>-350183.96185964165</v>
      </c>
      <c r="AR15" s="40">
        <f>O15+W15+AD15+AK15</f>
        <v>0</v>
      </c>
      <c r="AS15" s="40">
        <f>P15+X15+AE15+AL15</f>
        <v>0</v>
      </c>
      <c r="AT15" s="40">
        <f>Q15+Y15+AF15+AM15</f>
        <v>0</v>
      </c>
      <c r="AU15" s="40">
        <f>R15+Z15+AG15+AN15</f>
        <v>-447459.05968598061</v>
      </c>
      <c r="AW15" s="40"/>
      <c r="AX15" s="40">
        <f>VLOOKUP($C15,'Segment IFRS17'!$I$460:$N$531,3,0)/1000</f>
        <v>0</v>
      </c>
      <c r="AY15" s="40">
        <f>VLOOKUP($C15,'Segment IFRS17'!$P$460:$U$531,3,0)/1000</f>
        <v>0</v>
      </c>
      <c r="AZ15" s="40">
        <f>VLOOKUP($C15,'Segment IFRS17'!$AD$460:$AI$531,3,0)/1000</f>
        <v>0</v>
      </c>
      <c r="BA15" s="40">
        <f>VLOOKUP($C15,'Segment IFRS17'!$AK$460:$AP$531,3,0)/1000</f>
        <v>0</v>
      </c>
      <c r="BB15" s="40">
        <f>VLOOKUP($C15,'Segment IFRS17'!$I$537:$N$608,3,0)/1000</f>
        <v>0</v>
      </c>
      <c r="BD15" s="40"/>
      <c r="BE15" s="40">
        <f>VLOOKUP($C15,'Segment IFRS17'!$I$460:$N$531,4,0)/1000</f>
        <v>0</v>
      </c>
      <c r="BF15" s="40">
        <f>VLOOKUP($C15,'Segment IFRS17'!$P$460:$U$531,4,0)/1000</f>
        <v>0</v>
      </c>
      <c r="BG15" s="40">
        <f>VLOOKUP($C15,'Segment IFRS17'!$AD$460:$AI$531,4,0)/1000</f>
        <v>0</v>
      </c>
      <c r="BH15" s="40">
        <f>VLOOKUP($C15,'Segment IFRS17'!$AK$460:$AP$531,4,0)/1000</f>
        <v>0</v>
      </c>
      <c r="BI15" s="40">
        <f>VLOOKUP($C15,'Segment IFRS17'!$I$537:$N$608,4,0)/1000</f>
        <v>0</v>
      </c>
      <c r="BK15" s="40"/>
      <c r="BL15" s="40">
        <f>AX15+BE15</f>
        <v>0</v>
      </c>
      <c r="BM15" s="40">
        <f>AY15+BF15</f>
        <v>0</v>
      </c>
      <c r="BN15" s="40">
        <f>AZ15+BG15</f>
        <v>0</v>
      </c>
      <c r="BO15" s="40">
        <f>BA15+BH15</f>
        <v>0</v>
      </c>
      <c r="BP15" s="40">
        <f>BB15+BI15</f>
        <v>0</v>
      </c>
      <c r="BS15" s="40"/>
      <c r="BT15" s="40">
        <f>VLOOKUP($C15,'Segment IFRS17'!$I$460:$N$531,5,0)/1000</f>
        <v>-12.782290000000001</v>
      </c>
      <c r="BU15" s="40">
        <f>VLOOKUP($C15,'Segment IFRS17'!$P$460:$U$531,5,0)/1000</f>
        <v>0</v>
      </c>
      <c r="BV15" s="40">
        <f>VLOOKUP($C15,'Segment IFRS17'!$AD$460:$AI$531,5,0)/1000</f>
        <v>0</v>
      </c>
      <c r="BW15" s="40">
        <f>VLOOKUP($C15,'Segment IFRS17'!$AK$460:$AP$531,5,0)/1000</f>
        <v>0</v>
      </c>
      <c r="BX15" s="40">
        <f>VLOOKUP($C15,'Segment IFRS17'!$I$537:$N$608,5,0)/1000</f>
        <v>-28.160889999999998</v>
      </c>
      <c r="BZ15" s="40"/>
      <c r="CA15" s="40">
        <f>AQ15+BL15+BT15</f>
        <v>-350196.74414964166</v>
      </c>
      <c r="CB15" s="40">
        <f>AR15+BM15+BU15</f>
        <v>0</v>
      </c>
      <c r="CC15" s="40">
        <f>AS15+BN15+BV15</f>
        <v>0</v>
      </c>
      <c r="CD15" s="40">
        <f>AT15+BO15+BW15</f>
        <v>0</v>
      </c>
      <c r="CE15" s="40">
        <f>AU15+BP15+BX15</f>
        <v>-447487.22057598061</v>
      </c>
    </row>
    <row r="16" spans="2:83" x14ac:dyDescent="0.3">
      <c r="C16" s="41" t="s">
        <v>54</v>
      </c>
      <c r="D16" s="116"/>
      <c r="E16" s="42"/>
      <c r="F16" s="42">
        <f t="shared" ref="F16:J16" si="31">SUM(F14:F15)/AVERAGE(E120:F120)*4</f>
        <v>0.10110575417368307</v>
      </c>
      <c r="G16" s="42">
        <f t="shared" si="31"/>
        <v>0</v>
      </c>
      <c r="H16" s="42">
        <f t="shared" si="31"/>
        <v>0</v>
      </c>
      <c r="I16" s="42">
        <f t="shared" si="31"/>
        <v>0</v>
      </c>
      <c r="J16" s="42">
        <f t="shared" si="31"/>
        <v>0.10478818128864768</v>
      </c>
      <c r="K16" s="177"/>
      <c r="L16" s="111"/>
      <c r="M16" s="42"/>
      <c r="N16" s="42">
        <f t="shared" ref="N16:R16" si="32">SUM(N14:N15)/AVERAGE(M120:N120)*4</f>
        <v>0.10111170055125174</v>
      </c>
      <c r="O16" s="42">
        <f t="shared" si="32"/>
        <v>0</v>
      </c>
      <c r="P16" s="42">
        <f t="shared" si="32"/>
        <v>0</v>
      </c>
      <c r="Q16" s="42">
        <f t="shared" si="32"/>
        <v>0</v>
      </c>
      <c r="R16" s="42">
        <f t="shared" si="32"/>
        <v>0.10480098317230561</v>
      </c>
      <c r="S16" s="177"/>
      <c r="U16" s="42"/>
      <c r="V16" s="42">
        <f t="shared" ref="V16:Z16" si="33">SUM(V14:V15)/AVERAGE(U126:V126)*4</f>
        <v>1.1856239820420194</v>
      </c>
      <c r="W16" s="42">
        <f t="shared" si="33"/>
        <v>0</v>
      </c>
      <c r="X16" s="42">
        <f t="shared" si="33"/>
        <v>0</v>
      </c>
      <c r="Y16" s="42">
        <f t="shared" si="33"/>
        <v>0</v>
      </c>
      <c r="Z16" s="42">
        <f t="shared" si="33"/>
        <v>2.3553589476418706</v>
      </c>
      <c r="AA16" s="44"/>
      <c r="AB16" s="42"/>
      <c r="AC16" s="42">
        <f t="shared" ref="AC16:AG16" si="34">SUM(AC14:AC15)/AVERAGE(AB124:AC124)*4</f>
        <v>6.3672385341937581E-4</v>
      </c>
      <c r="AD16" s="42">
        <f t="shared" si="34"/>
        <v>0</v>
      </c>
      <c r="AE16" s="42">
        <f t="shared" si="34"/>
        <v>0</v>
      </c>
      <c r="AF16" s="42">
        <f t="shared" si="34"/>
        <v>0</v>
      </c>
      <c r="AG16" s="42">
        <f t="shared" si="34"/>
        <v>9.4568070946588346E-4</v>
      </c>
      <c r="AH16" s="44"/>
      <c r="AI16" s="42"/>
      <c r="AJ16" s="42"/>
      <c r="AK16" s="42"/>
      <c r="AL16" s="42"/>
      <c r="AM16" s="42"/>
      <c r="AN16" s="42"/>
      <c r="AO16" s="44"/>
      <c r="AP16" s="42"/>
      <c r="AQ16" s="42">
        <f t="shared" ref="AQ16:AU16" si="35">SUM(AQ14:AQ15)/AVERAGE(AP128:AQ128)*4</f>
        <v>6.3655482739534822E-2</v>
      </c>
      <c r="AR16" s="42">
        <f t="shared" si="35"/>
        <v>1.8627975653652075E-2</v>
      </c>
      <c r="AS16" s="42">
        <f t="shared" si="35"/>
        <v>2.110967452660991E-2</v>
      </c>
      <c r="AT16" s="42">
        <f t="shared" si="35"/>
        <v>2.1827945805264714E-2</v>
      </c>
      <c r="AU16" s="42">
        <f t="shared" si="35"/>
        <v>7.3188822436634687E-2</v>
      </c>
      <c r="AV16" s="44"/>
      <c r="AW16" s="42"/>
      <c r="AX16" s="42"/>
      <c r="AY16" s="42"/>
      <c r="AZ16" s="42"/>
      <c r="BA16" s="42"/>
      <c r="BB16" s="42"/>
      <c r="BD16" s="42"/>
      <c r="BE16" s="42"/>
      <c r="BF16" s="42"/>
      <c r="BG16" s="42"/>
      <c r="BH16" s="42"/>
      <c r="BI16" s="42"/>
      <c r="BK16" s="42"/>
      <c r="BL16" s="42"/>
      <c r="BM16" s="42"/>
      <c r="BN16" s="42"/>
      <c r="BO16" s="42"/>
      <c r="BP16" s="42"/>
      <c r="BQ16" s="177"/>
      <c r="BS16" s="42"/>
      <c r="BT16" s="42"/>
      <c r="BU16" s="42"/>
      <c r="BV16" s="42"/>
      <c r="BW16" s="42"/>
      <c r="BX16" s="42"/>
      <c r="BZ16" s="42"/>
      <c r="CA16" s="42">
        <f t="shared" ref="CA16:CE16" si="36">SUM(CA14:CA15)/AVERAGE(BZ128:CA128)*4</f>
        <v>6.3653048376084209E-2</v>
      </c>
      <c r="CB16" s="42">
        <f t="shared" si="36"/>
        <v>1.8627975653652075E-2</v>
      </c>
      <c r="CC16" s="42">
        <f t="shared" si="36"/>
        <v>2.110967452660991E-2</v>
      </c>
      <c r="CD16" s="42">
        <f t="shared" si="36"/>
        <v>2.1982968465900678E-2</v>
      </c>
      <c r="CE16" s="42">
        <f t="shared" si="36"/>
        <v>7.371020070572222E-2</v>
      </c>
    </row>
    <row r="17" spans="3:83" x14ac:dyDescent="0.3">
      <c r="C17" s="38" t="s">
        <v>91</v>
      </c>
      <c r="E17" s="211"/>
      <c r="F17" s="211">
        <f>VLOOKUP($C17,'Segment IFRS17'!$I$460:$N$531,6,0)/1000</f>
        <v>25144.540649999995</v>
      </c>
      <c r="G17" s="211">
        <f>VLOOKUP($C17,'Segment IFRS17'!$P$460:$U$531,6,0)/1000</f>
        <v>0</v>
      </c>
      <c r="H17" s="211">
        <f>VLOOKUP($C17,'Segment IFRS17'!$AD$460:$AI$531,6,0)/1000</f>
        <v>0</v>
      </c>
      <c r="I17" s="211">
        <f>VLOOKUP($C17,'Segment IFRS17'!$AK$460:$AP$531,6,0)/1000</f>
        <v>0</v>
      </c>
      <c r="J17" s="211">
        <f>VLOOKUP($C17,'Segment IFRS17'!$I$537:$N$608,6,0)/1000</f>
        <v>44673.548984248562</v>
      </c>
      <c r="K17" s="139">
        <f t="shared" ref="K17:K18" si="37">J17/F17-1</f>
        <v>0.77666991837643962</v>
      </c>
      <c r="L17" s="205"/>
      <c r="M17" s="40"/>
      <c r="N17" s="40">
        <f>VLOOKUP($C17,'Segment IFRS17'!$I$460:$N$531,2,0)/1000</f>
        <v>25139.838959999994</v>
      </c>
      <c r="O17" s="40">
        <f>VLOOKUP($C17,'Segment IFRS17'!$P$460:$U$531,2,0)/1000</f>
        <v>0</v>
      </c>
      <c r="P17" s="40">
        <f>VLOOKUP($C17,'Segment IFRS17'!$AD$460:$AI$531,2,0)/1000</f>
        <v>0</v>
      </c>
      <c r="Q17" s="40">
        <f>VLOOKUP($C17,'Segment IFRS17'!$AK$460:$AP$531,2,0)/1000</f>
        <v>0</v>
      </c>
      <c r="R17" s="40">
        <f>VLOOKUP($C17,'Segment IFRS17'!$I$537:$N$608,2,0)/1000</f>
        <v>43163.798574248569</v>
      </c>
      <c r="S17" s="139">
        <f t="shared" ref="S17:S19" si="38">R17/N17-1</f>
        <v>0.71694809353896427</v>
      </c>
      <c r="U17" s="40"/>
      <c r="V17" s="40">
        <f>VLOOKUP($C17,'Securitization P&amp;L IFRS17'!$F$460:$H$531,3,0)/1000</f>
        <v>2483.1585769546496</v>
      </c>
      <c r="W17" s="40">
        <f>VLOOKUP($C17,'Securitization P&amp;L IFRS17'!$K$460:$M$531,3,0)/1000</f>
        <v>0</v>
      </c>
      <c r="X17" s="40">
        <f>VLOOKUP($C17,'Securitization P&amp;L IFRS17'!$U$460:$X$531,3,0)/1000</f>
        <v>0</v>
      </c>
      <c r="Y17" s="40">
        <f>VLOOKUP($C17,'Securitization P&amp;L IFRS17'!$Z$460:$AC$531,3,0)/1000</f>
        <v>0</v>
      </c>
      <c r="Z17" s="40">
        <f>VLOOKUP($C17,'Securitization P&amp;L IFRS17'!$F$537:$I$608,3,0)/1000</f>
        <v>9551.2199194874629</v>
      </c>
      <c r="AB17" s="40"/>
      <c r="AC17" s="40">
        <f>VLOOKUP($C17,'Securitization P&amp;L IFRS17'!$F$460:$H$531,2,0)/1000</f>
        <v>5462.8781900000004</v>
      </c>
      <c r="AD17" s="40">
        <f>VLOOKUP($C17,'Securitization P&amp;L IFRS17'!$K$460:$M$531,2,0)/1000</f>
        <v>0</v>
      </c>
      <c r="AE17" s="40">
        <f>VLOOKUP($C17,'Securitization P&amp;L IFRS17'!$U$460:$X$531,2,0)/1000</f>
        <v>0</v>
      </c>
      <c r="AF17" s="40">
        <f>VLOOKUP($C17,'Securitization P&amp;L IFRS17'!$Z$460:$AC$531,2,0)/1000</f>
        <v>0</v>
      </c>
      <c r="AG17" s="40">
        <f>VLOOKUP($C17,'Securitization P&amp;L IFRS17'!$F$537:$I$608,2,0)/1000</f>
        <v>2262.0914299999995</v>
      </c>
      <c r="AI17" s="40"/>
      <c r="AJ17" s="40"/>
      <c r="AK17" s="40"/>
      <c r="AL17" s="40"/>
      <c r="AM17" s="40"/>
      <c r="AN17" s="40"/>
      <c r="AP17" s="40"/>
      <c r="AQ17" s="40">
        <f>N17+V17+AC17+AJ17</f>
        <v>33085.875726954648</v>
      </c>
      <c r="AR17" s="40">
        <f>O17+W17+AD17+AK17</f>
        <v>0</v>
      </c>
      <c r="AS17" s="40">
        <f>P17+X17+AE17+AL17</f>
        <v>0</v>
      </c>
      <c r="AT17" s="40">
        <f>Q17+Y17+AF17+AM17</f>
        <v>0</v>
      </c>
      <c r="AU17" s="40">
        <f>R17+Z17+AG17+AN17</f>
        <v>54977.109923736032</v>
      </c>
      <c r="AW17" s="40"/>
      <c r="AX17" s="40">
        <f>VLOOKUP($C17,'Segment IFRS17'!$I$460:$N$531,3,0)/1000</f>
        <v>0</v>
      </c>
      <c r="AY17" s="40">
        <f>VLOOKUP($C17,'Segment IFRS17'!$P$460:$U$531,3,0)/1000</f>
        <v>0</v>
      </c>
      <c r="AZ17" s="40">
        <f>VLOOKUP($C17,'Segment IFRS17'!$AD$460:$AI$531,3,0)/1000</f>
        <v>0</v>
      </c>
      <c r="BA17" s="40">
        <f>VLOOKUP($C17,'Segment IFRS17'!$AK$460:$AP$531,3,0)/1000</f>
        <v>0</v>
      </c>
      <c r="BB17" s="40">
        <f>VLOOKUP($C17,'Segment IFRS17'!$I$537:$N$608,3,0)/1000</f>
        <v>0</v>
      </c>
      <c r="BD17" s="40"/>
      <c r="BE17" s="40">
        <f>VLOOKUP($C17,'Segment IFRS17'!$I$460:$N$531,4,0)/1000</f>
        <v>0</v>
      </c>
      <c r="BF17" s="40">
        <f>VLOOKUP($C17,'Segment IFRS17'!$P$460:$U$531,4,0)/1000</f>
        <v>0</v>
      </c>
      <c r="BG17" s="40">
        <f>VLOOKUP($C17,'Segment IFRS17'!$AD$460:$AI$531,4,0)/1000</f>
        <v>0</v>
      </c>
      <c r="BH17" s="40">
        <f>VLOOKUP($C17,'Segment IFRS17'!$AK$460:$AP$531,4,0)/1000</f>
        <v>0</v>
      </c>
      <c r="BI17" s="40">
        <f>VLOOKUP($C17,'Segment IFRS17'!$I$537:$N$608,4,0)/1000</f>
        <v>0</v>
      </c>
      <c r="BK17" s="40"/>
      <c r="BL17" s="40">
        <f>AX17+BE17</f>
        <v>0</v>
      </c>
      <c r="BM17" s="40">
        <f>AY17+BF17</f>
        <v>0</v>
      </c>
      <c r="BN17" s="40">
        <f>AZ17+BG17</f>
        <v>0</v>
      </c>
      <c r="BO17" s="40">
        <f>BA17+BH17</f>
        <v>0</v>
      </c>
      <c r="BP17" s="40">
        <f>BB17+BI17</f>
        <v>0</v>
      </c>
      <c r="BS17" s="40"/>
      <c r="BT17" s="40">
        <f>VLOOKUP($C17,'Segment IFRS17'!$I$460:$N$531,5,0)/1000</f>
        <v>4.7016900000000001</v>
      </c>
      <c r="BU17" s="40">
        <f>VLOOKUP($C17,'Segment IFRS17'!$P$460:$U$531,5,0)/1000</f>
        <v>0</v>
      </c>
      <c r="BV17" s="40">
        <f>VLOOKUP($C17,'Segment IFRS17'!$AD$460:$AI$531,5,0)/1000</f>
        <v>0</v>
      </c>
      <c r="BW17" s="40">
        <f>VLOOKUP($C17,'Segment IFRS17'!$AK$460:$AP$531,5,0)/1000</f>
        <v>0</v>
      </c>
      <c r="BX17" s="40">
        <f>VLOOKUP($C17,'Segment IFRS17'!$I$537:$N$608,5,0)/1000</f>
        <v>1509.7504100000001</v>
      </c>
      <c r="BZ17" s="40"/>
      <c r="CA17" s="40">
        <f>AQ17+BL17+BT17</f>
        <v>33090.577416954649</v>
      </c>
      <c r="CB17" s="40">
        <f>AR17+BM17+BU17</f>
        <v>0</v>
      </c>
      <c r="CC17" s="40">
        <f>AS17+BN17+BV17</f>
        <v>0</v>
      </c>
      <c r="CD17" s="40">
        <f>AT17+BO17+BW17</f>
        <v>0</v>
      </c>
      <c r="CE17" s="40">
        <f>AU17+BP17+BX17</f>
        <v>56486.860333736033</v>
      </c>
    </row>
    <row r="18" spans="3:83" x14ac:dyDescent="0.3">
      <c r="C18" s="38" t="s">
        <v>13</v>
      </c>
      <c r="E18" s="211"/>
      <c r="F18" s="211">
        <f>VLOOKUP($C18,'Segment IFRS17'!$I$460:$N$531,6,0)/1000</f>
        <v>-3302.5287699999994</v>
      </c>
      <c r="G18" s="211">
        <f>VLOOKUP($C18,'Segment IFRS17'!$P$460:$U$531,6,0)/1000</f>
        <v>0</v>
      </c>
      <c r="H18" s="211">
        <f>VLOOKUP($C18,'Segment IFRS17'!$AD$460:$AI$531,6,0)/1000</f>
        <v>0</v>
      </c>
      <c r="I18" s="211">
        <f>VLOOKUP($C18,'Segment IFRS17'!$AK$460:$AP$531,6,0)/1000</f>
        <v>0</v>
      </c>
      <c r="J18" s="211">
        <f>VLOOKUP($C18,'Segment IFRS17'!$I$537:$N$608,6,0)/1000</f>
        <v>-5696.2471000000005</v>
      </c>
      <c r="K18" s="139">
        <f t="shared" si="37"/>
        <v>0.72481377050956053</v>
      </c>
      <c r="L18" s="205"/>
      <c r="M18" s="40"/>
      <c r="N18" s="40">
        <f>VLOOKUP($C18,'Segment IFRS17'!$I$460:$N$531,2,0)/1000</f>
        <v>-3302.5287699999994</v>
      </c>
      <c r="O18" s="40">
        <f>VLOOKUP($C18,'Segment IFRS17'!$P$460:$U$531,2,0)/1000</f>
        <v>0</v>
      </c>
      <c r="P18" s="40">
        <f>VLOOKUP($C18,'Segment IFRS17'!$AD$460:$AI$531,2,0)/1000</f>
        <v>0</v>
      </c>
      <c r="Q18" s="40">
        <f>VLOOKUP($C18,'Segment IFRS17'!$AK$460:$AP$531,2,0)/1000</f>
        <v>0</v>
      </c>
      <c r="R18" s="40">
        <f>VLOOKUP($C18,'Segment IFRS17'!$I$537:$N$608,2,0)/1000</f>
        <v>-5696.2471000000005</v>
      </c>
      <c r="S18" s="139">
        <f t="shared" si="38"/>
        <v>0.72481377050956053</v>
      </c>
      <c r="U18" s="40"/>
      <c r="V18" s="40">
        <f>VLOOKUP($C18,'Securitization P&amp;L IFRS17'!$F$460:$H$531,3,0)/1000</f>
        <v>-129.85123999999999</v>
      </c>
      <c r="W18" s="40">
        <f>VLOOKUP($C18,'Securitization P&amp;L IFRS17'!$K$460:$M$531,3,0)/1000</f>
        <v>0</v>
      </c>
      <c r="X18" s="40">
        <f>VLOOKUP($C18,'Securitization P&amp;L IFRS17'!$U$460:$X$531,3,0)/1000</f>
        <v>0</v>
      </c>
      <c r="Y18" s="40">
        <f>VLOOKUP($C18,'Securitization P&amp;L IFRS17'!$Z$460:$AC$531,3,0)/1000</f>
        <v>0</v>
      </c>
      <c r="Z18" s="40">
        <f>VLOOKUP($C18,'Securitization P&amp;L IFRS17'!$F$537:$I$608,3,0)/1000</f>
        <v>-222.25810000000001</v>
      </c>
      <c r="AB18" s="40"/>
      <c r="AC18" s="40">
        <f>VLOOKUP($C18,'Securitization P&amp;L IFRS17'!$F$460:$H$531,2,0)/1000</f>
        <v>-651.0851899999999</v>
      </c>
      <c r="AD18" s="40">
        <f>VLOOKUP($C18,'Securitization P&amp;L IFRS17'!$K$460:$M$531,2,0)/1000</f>
        <v>0</v>
      </c>
      <c r="AE18" s="40">
        <f>VLOOKUP($C18,'Securitization P&amp;L IFRS17'!$U$460:$X$531,2,0)/1000</f>
        <v>0</v>
      </c>
      <c r="AF18" s="40">
        <f>VLOOKUP($C18,'Securitization P&amp;L IFRS17'!$Z$460:$AC$531,2,0)/1000</f>
        <v>0</v>
      </c>
      <c r="AG18" s="40">
        <f>VLOOKUP($C18,'Securitization P&amp;L IFRS17'!$F$537:$I$608,2,0)/1000</f>
        <v>-159.73351</v>
      </c>
      <c r="AI18" s="40"/>
      <c r="AJ18" s="40"/>
      <c r="AK18" s="40"/>
      <c r="AL18" s="40"/>
      <c r="AM18" s="40"/>
      <c r="AN18" s="40"/>
      <c r="AP18" s="40"/>
      <c r="AQ18" s="40">
        <f>N18+V18+AC18+AJ18</f>
        <v>-4083.4651999999992</v>
      </c>
      <c r="AR18" s="40">
        <f>O18+W18+AD18+AK18</f>
        <v>0</v>
      </c>
      <c r="AS18" s="40">
        <f>P18+X18+AE18+AL18</f>
        <v>0</v>
      </c>
      <c r="AT18" s="40">
        <f>Q18+Y18+AF18+AM18</f>
        <v>0</v>
      </c>
      <c r="AU18" s="40">
        <f>R18+Z18+AG18+AN18</f>
        <v>-6078.2387100000005</v>
      </c>
      <c r="AW18" s="40"/>
      <c r="AX18" s="40">
        <f>VLOOKUP($C18,'Segment IFRS17'!$I$460:$N$531,3,0)/1000</f>
        <v>0</v>
      </c>
      <c r="AY18" s="40">
        <f>VLOOKUP($C18,'Segment IFRS17'!$P$460:$U$531,3,0)/1000</f>
        <v>0</v>
      </c>
      <c r="AZ18" s="40">
        <f>VLOOKUP($C18,'Segment IFRS17'!$AD$460:$AI$531,3,0)/1000</f>
        <v>0</v>
      </c>
      <c r="BA18" s="40">
        <f>VLOOKUP($C18,'Segment IFRS17'!$AK$460:$AP$531,3,0)/1000</f>
        <v>0</v>
      </c>
      <c r="BB18" s="40">
        <f>VLOOKUP($C18,'Segment IFRS17'!$I$537:$N$608,3,0)/1000</f>
        <v>0</v>
      </c>
      <c r="BD18" s="40"/>
      <c r="BE18" s="40">
        <f>VLOOKUP($C18,'Segment IFRS17'!$I$460:$N$531,4,0)/1000</f>
        <v>0</v>
      </c>
      <c r="BF18" s="40">
        <f>VLOOKUP($C18,'Segment IFRS17'!$P$460:$U$531,4,0)/1000</f>
        <v>0</v>
      </c>
      <c r="BG18" s="40">
        <f>VLOOKUP($C18,'Segment IFRS17'!$AD$460:$AI$531,4,0)/1000</f>
        <v>0</v>
      </c>
      <c r="BH18" s="40">
        <f>VLOOKUP($C18,'Segment IFRS17'!$AK$460:$AP$531,4,0)/1000</f>
        <v>0</v>
      </c>
      <c r="BI18" s="40">
        <f>VLOOKUP($C18,'Segment IFRS17'!$I$537:$N$608,4,0)/1000</f>
        <v>0</v>
      </c>
      <c r="BK18" s="40"/>
      <c r="BL18" s="40">
        <f>AX18+BE18</f>
        <v>0</v>
      </c>
      <c r="BM18" s="40">
        <f>AY18+BF18</f>
        <v>0</v>
      </c>
      <c r="BN18" s="40">
        <f>AZ18+BG18</f>
        <v>0</v>
      </c>
      <c r="BO18" s="40">
        <f>BA18+BH18</f>
        <v>0</v>
      </c>
      <c r="BP18" s="40">
        <f>BB18+BI18</f>
        <v>0</v>
      </c>
      <c r="BS18" s="40"/>
      <c r="BT18" s="40">
        <f>VLOOKUP($C18,'Segment IFRS17'!$I$460:$N$531,5,0)/1000</f>
        <v>0</v>
      </c>
      <c r="BU18" s="40">
        <f>VLOOKUP($C18,'Segment IFRS17'!$P$460:$U$531,5,0)/1000</f>
        <v>0</v>
      </c>
      <c r="BV18" s="40">
        <f>VLOOKUP($C18,'Segment IFRS17'!$AD$460:$AI$531,5,0)/1000</f>
        <v>0</v>
      </c>
      <c r="BW18" s="40">
        <f>VLOOKUP($C18,'Segment IFRS17'!$AK$460:$AP$531,5,0)/1000</f>
        <v>0</v>
      </c>
      <c r="BX18" s="40">
        <f>VLOOKUP($C18,'Segment IFRS17'!$I$537:$N$608,5,0)/1000</f>
        <v>0</v>
      </c>
      <c r="BZ18" s="40"/>
      <c r="CA18" s="40">
        <f>AQ18+BL18+BT18</f>
        <v>-4083.4651999999992</v>
      </c>
      <c r="CB18" s="40">
        <f>AR18+BM18+BU18</f>
        <v>0</v>
      </c>
      <c r="CC18" s="40">
        <f>AS18+BN18+BV18</f>
        <v>0</v>
      </c>
      <c r="CD18" s="40">
        <f>AT18+BO18+BW18</f>
        <v>0</v>
      </c>
      <c r="CE18" s="40">
        <f>AU18+BP18+BX18</f>
        <v>-6078.2387100000005</v>
      </c>
    </row>
    <row r="19" spans="3:83" x14ac:dyDescent="0.3">
      <c r="C19" s="46" t="s">
        <v>14</v>
      </c>
      <c r="D19" s="118"/>
      <c r="E19" s="47"/>
      <c r="F19" s="47">
        <f t="shared" ref="E19:J19" si="39">F14+F15+F17+F18</f>
        <v>239178.20615999974</v>
      </c>
      <c r="G19" s="47">
        <f t="shared" si="39"/>
        <v>0</v>
      </c>
      <c r="H19" s="47">
        <f t="shared" si="39"/>
        <v>0</v>
      </c>
      <c r="I19" s="47">
        <f t="shared" si="39"/>
        <v>0</v>
      </c>
      <c r="J19" s="47">
        <f t="shared" si="39"/>
        <v>269484.66512964957</v>
      </c>
      <c r="K19" s="178">
        <f>J19/F19-1</f>
        <v>0.12671078797779822</v>
      </c>
      <c r="L19" s="139"/>
      <c r="M19" s="47"/>
      <c r="N19" s="47">
        <f t="shared" ref="M19:R19" si="40">N14+N15+N17+N18</f>
        <v>239186.28675999981</v>
      </c>
      <c r="O19" s="47">
        <f t="shared" si="40"/>
        <v>0</v>
      </c>
      <c r="P19" s="47">
        <f t="shared" si="40"/>
        <v>0</v>
      </c>
      <c r="Q19" s="47">
        <f t="shared" si="40"/>
        <v>0</v>
      </c>
      <c r="R19" s="47">
        <f t="shared" si="40"/>
        <v>268003.07560964953</v>
      </c>
      <c r="S19" s="178">
        <f t="shared" si="38"/>
        <v>0.12047843227134747</v>
      </c>
      <c r="T19" s="212"/>
      <c r="U19" s="47"/>
      <c r="V19" s="47">
        <f t="shared" ref="U19:Z19" si="41">V14+V15+V17+V18</f>
        <v>19974.717120163841</v>
      </c>
      <c r="W19" s="47">
        <f t="shared" si="41"/>
        <v>0</v>
      </c>
      <c r="X19" s="47">
        <f t="shared" si="41"/>
        <v>0</v>
      </c>
      <c r="Y19" s="47">
        <f t="shared" si="41"/>
        <v>0</v>
      </c>
      <c r="Z19" s="47">
        <f t="shared" si="41"/>
        <v>53588.330680466977</v>
      </c>
      <c r="AB19" s="47"/>
      <c r="AC19" s="47">
        <f t="shared" ref="AB19:AG19" si="42">AC14+AC15+AC17+AC18</f>
        <v>5712.8998899999979</v>
      </c>
      <c r="AD19" s="47">
        <f t="shared" si="42"/>
        <v>0</v>
      </c>
      <c r="AE19" s="47">
        <f t="shared" si="42"/>
        <v>0</v>
      </c>
      <c r="AF19" s="47">
        <f t="shared" si="42"/>
        <v>0</v>
      </c>
      <c r="AG19" s="47">
        <f t="shared" si="42"/>
        <v>3303.3870900000002</v>
      </c>
      <c r="AI19" s="47"/>
      <c r="AJ19" s="47">
        <f t="shared" ref="AI19:AN19" si="43">AJ14+AJ15+AJ17+AJ18</f>
        <v>98369</v>
      </c>
      <c r="AK19" s="47">
        <f t="shared" si="43"/>
        <v>95965</v>
      </c>
      <c r="AL19" s="47">
        <f t="shared" si="43"/>
        <v>108666</v>
      </c>
      <c r="AM19" s="47">
        <f t="shared" si="43"/>
        <v>114431</v>
      </c>
      <c r="AN19" s="47">
        <f t="shared" si="43"/>
        <v>102575.339484492</v>
      </c>
      <c r="AP19" s="47"/>
      <c r="AQ19" s="47">
        <f t="shared" ref="AP19:AU19" si="44">AQ14+AQ15+AQ17+AQ18</f>
        <v>363242.9037701636</v>
      </c>
      <c r="AR19" s="47">
        <f t="shared" si="44"/>
        <v>95965</v>
      </c>
      <c r="AS19" s="47">
        <f t="shared" si="44"/>
        <v>108666</v>
      </c>
      <c r="AT19" s="47">
        <f t="shared" si="44"/>
        <v>114431</v>
      </c>
      <c r="AU19" s="47">
        <f t="shared" si="44"/>
        <v>427470.13286460849</v>
      </c>
      <c r="AW19" s="47"/>
      <c r="AX19" s="47">
        <f t="shared" ref="AW19:BB19" si="45">AX14+AX15+AX17+AX18</f>
        <v>0</v>
      </c>
      <c r="AY19" s="47">
        <f t="shared" si="45"/>
        <v>0</v>
      </c>
      <c r="AZ19" s="47">
        <f t="shared" si="45"/>
        <v>0</v>
      </c>
      <c r="BA19" s="47">
        <f t="shared" si="45"/>
        <v>0</v>
      </c>
      <c r="BB19" s="47">
        <f t="shared" si="45"/>
        <v>0</v>
      </c>
      <c r="BD19" s="47"/>
      <c r="BE19" s="47">
        <f t="shared" ref="BD19:BI19" si="46">BE14+BE15+BE17+BE18</f>
        <v>0</v>
      </c>
      <c r="BF19" s="47">
        <f t="shared" si="46"/>
        <v>0</v>
      </c>
      <c r="BG19" s="47">
        <f t="shared" si="46"/>
        <v>0</v>
      </c>
      <c r="BH19" s="47">
        <f t="shared" si="46"/>
        <v>0</v>
      </c>
      <c r="BI19" s="47">
        <f t="shared" si="46"/>
        <v>0</v>
      </c>
      <c r="BK19" s="47"/>
      <c r="BL19" s="47">
        <f t="shared" ref="BK19:BP19" si="47">BL14+BL15+BL17+BL18</f>
        <v>0</v>
      </c>
      <c r="BM19" s="47">
        <f t="shared" si="47"/>
        <v>0</v>
      </c>
      <c r="BN19" s="47">
        <f t="shared" si="47"/>
        <v>0</v>
      </c>
      <c r="BO19" s="47">
        <f t="shared" si="47"/>
        <v>0</v>
      </c>
      <c r="BP19" s="47">
        <f t="shared" si="47"/>
        <v>0</v>
      </c>
      <c r="BQ19" s="178"/>
      <c r="BS19" s="47"/>
      <c r="BT19" s="47">
        <f t="shared" ref="BS19:BX19" si="48">BT14+BT15+BT17+BT18</f>
        <v>-8.0806000000000004</v>
      </c>
      <c r="BU19" s="47">
        <f t="shared" si="48"/>
        <v>0</v>
      </c>
      <c r="BV19" s="47">
        <f t="shared" si="48"/>
        <v>0</v>
      </c>
      <c r="BW19" s="47">
        <f t="shared" si="48"/>
        <v>0</v>
      </c>
      <c r="BX19" s="47">
        <f t="shared" si="48"/>
        <v>1481.58952</v>
      </c>
      <c r="BZ19" s="47"/>
      <c r="CA19" s="47">
        <f t="shared" ref="BZ19:CE19" si="49">CA14+CA15+CA17+CA18</f>
        <v>363234.82317016355</v>
      </c>
      <c r="CB19" s="47">
        <f t="shared" si="49"/>
        <v>95965</v>
      </c>
      <c r="CC19" s="47">
        <f t="shared" si="49"/>
        <v>108666</v>
      </c>
      <c r="CD19" s="47">
        <f t="shared" si="49"/>
        <v>114431</v>
      </c>
      <c r="CE19" s="47">
        <f t="shared" si="49"/>
        <v>428951.72238460853</v>
      </c>
    </row>
    <row r="20" spans="3:83" x14ac:dyDescent="0.3">
      <c r="C20" s="41" t="s">
        <v>54</v>
      </c>
      <c r="D20" s="116"/>
      <c r="E20" s="215"/>
      <c r="F20" s="215">
        <f t="shared" ref="F20:J20" si="50">F19/AVERAGE(E120:F120)*4</f>
        <v>0.11126675423680586</v>
      </c>
      <c r="G20" s="215">
        <f t="shared" si="50"/>
        <v>0</v>
      </c>
      <c r="H20" s="215">
        <f t="shared" si="50"/>
        <v>0</v>
      </c>
      <c r="I20" s="215">
        <f t="shared" si="50"/>
        <v>0</v>
      </c>
      <c r="J20" s="215">
        <f t="shared" si="50"/>
        <v>0.12250718392042359</v>
      </c>
      <c r="K20" s="42"/>
      <c r="L20" s="111"/>
      <c r="M20" s="42"/>
      <c r="N20" s="215">
        <f t="shared" ref="N20:R20" si="51">N19/AVERAGE(M120:N120)*4</f>
        <v>0.11127051336749226</v>
      </c>
      <c r="O20" s="215">
        <f t="shared" si="51"/>
        <v>0</v>
      </c>
      <c r="P20" s="215">
        <f t="shared" si="51"/>
        <v>0</v>
      </c>
      <c r="Q20" s="215">
        <f t="shared" si="51"/>
        <v>0</v>
      </c>
      <c r="R20" s="215">
        <f t="shared" si="51"/>
        <v>0.12183365632012806</v>
      </c>
      <c r="S20" s="42"/>
      <c r="U20" s="42"/>
      <c r="V20" s="42">
        <f t="shared" ref="V20:Z20" si="52">V19/AVERAGE(U126:V126)*4</f>
        <v>1.3439619158472644</v>
      </c>
      <c r="W20" s="42">
        <f t="shared" si="52"/>
        <v>0</v>
      </c>
      <c r="X20" s="42">
        <f t="shared" si="52"/>
        <v>0</v>
      </c>
      <c r="Y20" s="42">
        <f t="shared" si="52"/>
        <v>0</v>
      </c>
      <c r="Z20" s="42">
        <f t="shared" si="52"/>
        <v>2.8518200192571808</v>
      </c>
      <c r="AA20" s="44"/>
      <c r="AB20" s="42"/>
      <c r="AC20" s="42">
        <f t="shared" ref="AC20:AG20" si="53">AC19/AVERAGE(AB124:AC124)*4</f>
        <v>4.0367459982022088E-3</v>
      </c>
      <c r="AD20" s="42">
        <f t="shared" si="53"/>
        <v>0</v>
      </c>
      <c r="AE20" s="42">
        <f t="shared" si="53"/>
        <v>0</v>
      </c>
      <c r="AF20" s="42">
        <f t="shared" si="53"/>
        <v>0</v>
      </c>
      <c r="AG20" s="42">
        <f t="shared" si="53"/>
        <v>2.601060427959163E-3</v>
      </c>
      <c r="AH20" s="44"/>
      <c r="AI20" s="42"/>
      <c r="AJ20" s="42"/>
      <c r="AK20" s="42"/>
      <c r="AL20" s="42"/>
      <c r="AM20" s="42"/>
      <c r="AN20" s="42"/>
      <c r="AO20" s="44"/>
      <c r="AP20" s="42"/>
      <c r="AQ20" s="42">
        <f t="shared" ref="AQ20:AU20" si="54">AQ19/AVERAGE(AP128:AQ128)*4</f>
        <v>6.9178938095855499E-2</v>
      </c>
      <c r="AR20" s="42">
        <f t="shared" si="54"/>
        <v>1.8627975653652075E-2</v>
      </c>
      <c r="AS20" s="42">
        <f t="shared" si="54"/>
        <v>2.110967452660991E-2</v>
      </c>
      <c r="AT20" s="42">
        <f t="shared" si="54"/>
        <v>2.1827945805264714E-2</v>
      </c>
      <c r="AU20" s="42">
        <f t="shared" si="54"/>
        <v>8.2642394762773089E-2</v>
      </c>
      <c r="AV20" s="44"/>
      <c r="AW20" s="42"/>
      <c r="AX20" s="42"/>
      <c r="AY20" s="42"/>
      <c r="AZ20" s="42"/>
      <c r="BA20" s="42"/>
      <c r="BB20" s="42"/>
      <c r="BD20" s="42"/>
      <c r="BE20" s="42"/>
      <c r="BF20" s="42"/>
      <c r="BG20" s="42"/>
      <c r="BH20" s="42"/>
      <c r="BI20" s="42"/>
      <c r="BK20" s="42"/>
      <c r="BL20" s="42"/>
      <c r="BM20" s="42"/>
      <c r="BN20" s="42"/>
      <c r="BO20" s="42"/>
      <c r="BP20" s="42"/>
      <c r="BQ20" s="42"/>
      <c r="BS20" s="42"/>
      <c r="BT20" s="42"/>
      <c r="BU20" s="42"/>
      <c r="BV20" s="42"/>
      <c r="BW20" s="42"/>
      <c r="BX20" s="42"/>
      <c r="BZ20" s="42"/>
      <c r="CA20" s="42">
        <f t="shared" ref="CA20:CE20" si="55">CA19/AVERAGE(BZ128:CA128)*4</f>
        <v>6.9177399160555236E-2</v>
      </c>
      <c r="CB20" s="42">
        <f t="shared" si="55"/>
        <v>1.8627975653652075E-2</v>
      </c>
      <c r="CC20" s="42">
        <f t="shared" si="55"/>
        <v>2.110967452660991E-2</v>
      </c>
      <c r="CD20" s="42">
        <f t="shared" si="55"/>
        <v>2.1982968465900678E-2</v>
      </c>
      <c r="CE20" s="42">
        <f t="shared" si="55"/>
        <v>8.3525805876483422E-2</v>
      </c>
    </row>
    <row r="21" spans="3:83" x14ac:dyDescent="0.3">
      <c r="C21" s="48"/>
      <c r="D21" s="119"/>
      <c r="E21" s="174"/>
      <c r="F21" s="174"/>
      <c r="G21" s="174"/>
      <c r="H21" s="174"/>
      <c r="I21" s="174"/>
      <c r="J21" s="174"/>
      <c r="K21" s="180"/>
      <c r="M21" s="48"/>
      <c r="N21" s="48"/>
      <c r="O21" s="48"/>
      <c r="P21" s="48"/>
      <c r="Q21" s="48"/>
      <c r="R21" s="48"/>
      <c r="S21" s="180"/>
      <c r="U21" s="48"/>
      <c r="V21" s="48"/>
      <c r="W21" s="48"/>
      <c r="X21" s="48"/>
      <c r="Y21" s="48"/>
      <c r="Z21" s="48"/>
      <c r="AB21" s="48"/>
      <c r="AC21" s="48"/>
      <c r="AD21" s="48"/>
      <c r="AE21" s="48"/>
      <c r="AF21" s="48"/>
      <c r="AG21" s="48"/>
      <c r="AI21" s="48"/>
      <c r="AJ21" s="48"/>
      <c r="AK21" s="48"/>
      <c r="AL21" s="48"/>
      <c r="AM21" s="48"/>
      <c r="AN21" s="48"/>
      <c r="AP21" s="48"/>
      <c r="AQ21" s="48"/>
      <c r="AR21" s="48"/>
      <c r="AS21" s="48"/>
      <c r="AT21" s="48"/>
      <c r="AU21" s="48"/>
      <c r="AW21" s="48"/>
      <c r="AX21" s="48"/>
      <c r="AY21" s="48"/>
      <c r="AZ21" s="48"/>
      <c r="BA21" s="48"/>
      <c r="BB21" s="48"/>
      <c r="BD21" s="48"/>
      <c r="BE21" s="48"/>
      <c r="BF21" s="48"/>
      <c r="BG21" s="48"/>
      <c r="BH21" s="48"/>
      <c r="BI21" s="48"/>
      <c r="BK21" s="48"/>
      <c r="BL21" s="48"/>
      <c r="BM21" s="48"/>
      <c r="BN21" s="48"/>
      <c r="BO21" s="48"/>
      <c r="BP21" s="48"/>
      <c r="BQ21" s="180"/>
      <c r="BS21" s="48"/>
      <c r="BT21" s="48"/>
      <c r="BU21" s="48"/>
      <c r="BV21" s="48"/>
      <c r="BW21" s="48"/>
      <c r="BX21" s="48"/>
      <c r="BZ21" s="48"/>
      <c r="CA21" s="48"/>
      <c r="CB21" s="48"/>
      <c r="CC21" s="48"/>
      <c r="CD21" s="48"/>
      <c r="CE21" s="48"/>
    </row>
    <row r="22" spans="3:83" x14ac:dyDescent="0.3">
      <c r="C22" s="38" t="s">
        <v>15</v>
      </c>
      <c r="E22" s="211"/>
      <c r="F22" s="211">
        <f>VLOOKUP($C22,'Segment IFRS17'!$I$460:$N$531,6,0)/1000</f>
        <v>42512.39360000001</v>
      </c>
      <c r="G22" s="211">
        <f>VLOOKUP($C22,'Segment IFRS17'!$P$460:$U$531,6,0)/1000</f>
        <v>0</v>
      </c>
      <c r="H22" s="211">
        <f>VLOOKUP($C22,'Segment IFRS17'!$AD$460:$AI$531,6,0)/1000</f>
        <v>0</v>
      </c>
      <c r="I22" s="211">
        <f>VLOOKUP($C22,'Segment IFRS17'!$AK$460:$AP$531,6,0)/1000</f>
        <v>0</v>
      </c>
      <c r="J22" s="211">
        <f>VLOOKUP($C22,'Segment IFRS17'!$I$537:$N$608,6,0)/1000</f>
        <v>40126.088380364396</v>
      </c>
      <c r="K22" s="139">
        <f>J22/F22-1</f>
        <v>-5.6131989228562662E-2</v>
      </c>
      <c r="L22" s="139"/>
      <c r="M22" s="40"/>
      <c r="N22" s="40">
        <f>VLOOKUP($C22,'Segment IFRS17'!$I$460:$N$531,2,0)/1000</f>
        <v>38616.692690000003</v>
      </c>
      <c r="O22" s="40">
        <f>VLOOKUP($C22,'Segment IFRS17'!$P$460:$U$531,2,0)/1000</f>
        <v>0</v>
      </c>
      <c r="P22" s="40">
        <f>VLOOKUP($C22,'Segment IFRS17'!$AD$460:$AI$531,2,0)/1000</f>
        <v>0</v>
      </c>
      <c r="Q22" s="40">
        <f>VLOOKUP($C22,'Segment IFRS17'!$AK$460:$AP$531,2,0)/1000</f>
        <v>0</v>
      </c>
      <c r="R22" s="40">
        <f>VLOOKUP($C22,'Segment IFRS17'!$I$537:$N$608,2,0)/1000</f>
        <v>37378.543130364393</v>
      </c>
      <c r="S22" s="139">
        <f>R22/N22-1</f>
        <v>-3.2062547913540906E-2</v>
      </c>
      <c r="U22" s="40"/>
      <c r="V22" s="40">
        <f>VLOOKUP($C22,'Securitization P&amp;L IFRS17'!$F$460:$H$531,3,0)/1000</f>
        <v>1009.9296398273117</v>
      </c>
      <c r="W22" s="40">
        <f>VLOOKUP($C22,'Securitization P&amp;L IFRS17'!$K$460:$M$531,3,0)/1000</f>
        <v>0</v>
      </c>
      <c r="X22" s="40">
        <f>VLOOKUP($C22,'Securitization P&amp;L IFRS17'!$U$460:$X$531,3,0)/1000</f>
        <v>0</v>
      </c>
      <c r="Y22" s="40">
        <f>VLOOKUP($C22,'Securitization P&amp;L IFRS17'!$Z$460:$AC$531,3,0)/1000</f>
        <v>0</v>
      </c>
      <c r="Z22" s="40">
        <f>VLOOKUP($C22,'Securitization P&amp;L IFRS17'!$F$537:$I$608,3,0)/1000</f>
        <v>5246.9141884044657</v>
      </c>
      <c r="AB22" s="40"/>
      <c r="AC22" s="40">
        <f>VLOOKUP($C22,'Securitization P&amp;L IFRS17'!$F$460:$H$531,2,0)/1000</f>
        <v>0</v>
      </c>
      <c r="AD22" s="40">
        <f>VLOOKUP($C22,'Securitization P&amp;L IFRS17'!$K$460:$M$531,2,0)/1000</f>
        <v>0</v>
      </c>
      <c r="AE22" s="40">
        <f>VLOOKUP($C22,'Securitization P&amp;L IFRS17'!$U$460:$X$531,2,0)/1000</f>
        <v>0</v>
      </c>
      <c r="AF22" s="40">
        <f>VLOOKUP($C22,'Securitization P&amp;L IFRS17'!$Z$460:$AC$531,2,0)/1000</f>
        <v>0</v>
      </c>
      <c r="AG22" s="40">
        <f>VLOOKUP($C22,'Securitization P&amp;L IFRS17'!$F$537:$I$608,2,0)/1000</f>
        <v>0</v>
      </c>
      <c r="AI22" s="40"/>
      <c r="AJ22" s="40"/>
      <c r="AK22" s="40"/>
      <c r="AL22" s="40"/>
      <c r="AM22" s="40"/>
      <c r="AN22" s="40"/>
      <c r="AP22" s="40"/>
      <c r="AQ22" s="40">
        <f>N22+V22+AC22+AJ22</f>
        <v>39626.622329827318</v>
      </c>
      <c r="AR22" s="40">
        <f>O22+W22+AD22+AK22</f>
        <v>0</v>
      </c>
      <c r="AS22" s="40">
        <f>P22+X22+AE22+AL22</f>
        <v>0</v>
      </c>
      <c r="AT22" s="40">
        <f>Q22+Y22+AF22+AM22</f>
        <v>0</v>
      </c>
      <c r="AU22" s="40">
        <f>R22+Z22+AG22+AN22</f>
        <v>42625.457318768858</v>
      </c>
      <c r="AW22" s="40"/>
      <c r="AX22" s="40">
        <f>VLOOKUP($C22,'Segment IFRS17'!$I$460:$N$531,3,0)/1000</f>
        <v>0</v>
      </c>
      <c r="AY22" s="40">
        <f>VLOOKUP($C22,'Segment IFRS17'!$P$460:$U$531,3,0)/1000</f>
        <v>0</v>
      </c>
      <c r="AZ22" s="40">
        <f>VLOOKUP($C22,'Segment IFRS17'!$AD$460:$AI$531,3,0)/1000</f>
        <v>0</v>
      </c>
      <c r="BA22" s="40">
        <f>VLOOKUP($C22,'Segment IFRS17'!$AK$460:$AP$531,3,0)/1000</f>
        <v>0</v>
      </c>
      <c r="BB22" s="40">
        <f>VLOOKUP($C22,'Segment IFRS17'!$I$537:$N$608,3,0)/1000</f>
        <v>0</v>
      </c>
      <c r="BD22" s="40"/>
      <c r="BE22" s="40">
        <f>VLOOKUP($C22,'Segment IFRS17'!$I$460:$N$531,4,0)/1000</f>
        <v>0</v>
      </c>
      <c r="BF22" s="40">
        <f>VLOOKUP($C22,'Segment IFRS17'!$P$460:$U$531,4,0)/1000</f>
        <v>0</v>
      </c>
      <c r="BG22" s="40">
        <f>VLOOKUP($C22,'Segment IFRS17'!$AD$460:$AI$531,4,0)/1000</f>
        <v>0</v>
      </c>
      <c r="BH22" s="40">
        <f>VLOOKUP($C22,'Segment IFRS17'!$AK$460:$AP$531,4,0)/1000</f>
        <v>0</v>
      </c>
      <c r="BI22" s="40">
        <f>VLOOKUP($C22,'Segment IFRS17'!$I$537:$N$608,4,0)/1000</f>
        <v>0</v>
      </c>
      <c r="BK22" s="40"/>
      <c r="BL22" s="40">
        <f>AX22+BE22</f>
        <v>0</v>
      </c>
      <c r="BM22" s="40">
        <f>AY22+BF22</f>
        <v>0</v>
      </c>
      <c r="BN22" s="40">
        <f>AZ22+BG22</f>
        <v>0</v>
      </c>
      <c r="BO22" s="40">
        <f>BA22+BH22</f>
        <v>0</v>
      </c>
      <c r="BP22" s="40">
        <f>BB22+BI22</f>
        <v>0</v>
      </c>
      <c r="BS22" s="40"/>
      <c r="BT22" s="40">
        <f>VLOOKUP($C22,'Segment IFRS17'!$I$460:$N$531,5,0)/1000</f>
        <v>3895.70091</v>
      </c>
      <c r="BU22" s="40">
        <f>VLOOKUP($C22,'Segment IFRS17'!$P$460:$U$531,5,0)/1000</f>
        <v>0</v>
      </c>
      <c r="BV22" s="40">
        <f>VLOOKUP($C22,'Segment IFRS17'!$AD$460:$AI$531,5,0)/1000</f>
        <v>0</v>
      </c>
      <c r="BW22" s="40">
        <f>VLOOKUP($C22,'Segment IFRS17'!$AK$460:$AP$531,5,0)/1000</f>
        <v>0</v>
      </c>
      <c r="BX22" s="40">
        <f>VLOOKUP($C22,'Segment IFRS17'!$I$537:$N$608,5,0)/1000</f>
        <v>2747.5452500000001</v>
      </c>
      <c r="BZ22" s="40"/>
      <c r="CA22" s="40">
        <f>AQ22+BL22+BT22</f>
        <v>43522.323239827318</v>
      </c>
      <c r="CB22" s="40">
        <f>AR22+BM22+BU22</f>
        <v>0</v>
      </c>
      <c r="CC22" s="40">
        <f>AS22+BN22+BV22</f>
        <v>0</v>
      </c>
      <c r="CD22" s="40">
        <f>AT22+BO22+BW22</f>
        <v>0</v>
      </c>
      <c r="CE22" s="40">
        <f>AU22+BP22+BX22</f>
        <v>45373.002568768861</v>
      </c>
    </row>
    <row r="23" spans="3:83" x14ac:dyDescent="0.3">
      <c r="C23" s="41" t="s">
        <v>55</v>
      </c>
      <c r="D23" s="116"/>
      <c r="E23" s="42"/>
      <c r="F23" s="42">
        <f t="shared" ref="E23:J23" si="56">F22/F$133</f>
        <v>1.653430693832033E-2</v>
      </c>
      <c r="G23" s="42">
        <f t="shared" si="56"/>
        <v>0</v>
      </c>
      <c r="H23" s="42">
        <f t="shared" si="56"/>
        <v>0</v>
      </c>
      <c r="I23" s="42">
        <f t="shared" si="56"/>
        <v>0</v>
      </c>
      <c r="J23" s="42">
        <f t="shared" si="56"/>
        <v>1.9711329625347544E-2</v>
      </c>
      <c r="K23" s="177"/>
      <c r="M23" s="42"/>
      <c r="N23" s="42">
        <f t="shared" ref="M23:R23" si="57">N22/N$133</f>
        <v>1.5019155493499449E-2</v>
      </c>
      <c r="O23" s="42">
        <f t="shared" si="57"/>
        <v>0</v>
      </c>
      <c r="P23" s="42">
        <f t="shared" si="57"/>
        <v>0</v>
      </c>
      <c r="Q23" s="42">
        <f t="shared" si="57"/>
        <v>0</v>
      </c>
      <c r="R23" s="42">
        <f t="shared" si="57"/>
        <v>1.8361639878120402E-2</v>
      </c>
      <c r="S23" s="177"/>
      <c r="U23" s="42"/>
      <c r="V23" s="42">
        <f t="shared" ref="U23:Z23" si="58">V22/V$142</f>
        <v>6.2168645110945622E-2</v>
      </c>
      <c r="W23" s="42">
        <f t="shared" si="58"/>
        <v>0</v>
      </c>
      <c r="X23" s="42">
        <f t="shared" si="58"/>
        <v>0</v>
      </c>
      <c r="Y23" s="42">
        <f t="shared" si="58"/>
        <v>0</v>
      </c>
      <c r="Z23" s="42">
        <f t="shared" si="58"/>
        <v>0.18489372712680477</v>
      </c>
      <c r="AA23" s="44"/>
      <c r="AB23" s="42"/>
      <c r="AC23" s="42">
        <f t="shared" ref="AB23:AG23" si="59">AC22/AC$133</f>
        <v>0</v>
      </c>
      <c r="AD23" s="42">
        <f t="shared" si="59"/>
        <v>0</v>
      </c>
      <c r="AE23" s="42">
        <f t="shared" si="59"/>
        <v>0</v>
      </c>
      <c r="AF23" s="42">
        <f t="shared" si="59"/>
        <v>0</v>
      </c>
      <c r="AG23" s="42">
        <f t="shared" si="59"/>
        <v>0</v>
      </c>
      <c r="AH23" s="44"/>
      <c r="AI23" s="42"/>
      <c r="AJ23" s="42"/>
      <c r="AK23" s="42"/>
      <c r="AL23" s="42"/>
      <c r="AM23" s="42"/>
      <c r="AN23" s="42"/>
      <c r="AO23" s="44"/>
      <c r="AP23" s="42"/>
      <c r="AQ23" s="42">
        <f t="shared" ref="AP23:AU23" si="60">AQ22/AQ$133</f>
        <v>1.5411946518350426E-2</v>
      </c>
      <c r="AR23" s="42">
        <f t="shared" si="60"/>
        <v>0</v>
      </c>
      <c r="AS23" s="42">
        <f t="shared" si="60"/>
        <v>0</v>
      </c>
      <c r="AT23" s="42">
        <f t="shared" si="60"/>
        <v>0</v>
      </c>
      <c r="AU23" s="42">
        <f t="shared" si="60"/>
        <v>2.0939106540287338E-2</v>
      </c>
      <c r="AV23" s="44"/>
      <c r="AW23" s="42"/>
      <c r="AX23" s="42"/>
      <c r="AY23" s="42"/>
      <c r="AZ23" s="42"/>
      <c r="BA23" s="42"/>
      <c r="BB23" s="42"/>
      <c r="BD23" s="42"/>
      <c r="BE23" s="42"/>
      <c r="BF23" s="42"/>
      <c r="BG23" s="42"/>
      <c r="BH23" s="42"/>
      <c r="BI23" s="42"/>
      <c r="BK23" s="42"/>
      <c r="BL23" s="42"/>
      <c r="BM23" s="42"/>
      <c r="BN23" s="42"/>
      <c r="BO23" s="42"/>
      <c r="BP23" s="42"/>
      <c r="BQ23" s="177"/>
      <c r="BS23" s="42"/>
      <c r="BT23" s="42">
        <f t="shared" ref="BS23:BX23" si="61">BT22/BT$133</f>
        <v>1.5151514448208769E-3</v>
      </c>
      <c r="BU23" s="42">
        <f t="shared" si="61"/>
        <v>0</v>
      </c>
      <c r="BV23" s="42">
        <f t="shared" si="61"/>
        <v>0</v>
      </c>
      <c r="BW23" s="42">
        <f t="shared" si="61"/>
        <v>0</v>
      </c>
      <c r="BX23" s="42">
        <f t="shared" si="61"/>
        <v>1.3496897472271407E-3</v>
      </c>
      <c r="BZ23" s="42"/>
      <c r="CA23" s="42">
        <f t="shared" ref="BZ23:CE23" si="62">CA22/CA$145</f>
        <v>1.6820821436170311E-2</v>
      </c>
      <c r="CB23" s="42">
        <f t="shared" si="62"/>
        <v>0</v>
      </c>
      <c r="CC23" s="42">
        <f t="shared" si="62"/>
        <v>0</v>
      </c>
      <c r="CD23" s="42">
        <f t="shared" si="62"/>
        <v>0</v>
      </c>
      <c r="CE23" s="42">
        <f t="shared" si="62"/>
        <v>2.1982356518236826E-2</v>
      </c>
    </row>
    <row r="24" spans="3:83" x14ac:dyDescent="0.3">
      <c r="C24" s="41" t="s">
        <v>103</v>
      </c>
      <c r="D24" s="116"/>
      <c r="E24" s="42"/>
      <c r="F24" s="42">
        <f t="shared" ref="E24:J24" si="63">F189/F$133</f>
        <v>1.653430693832033E-2</v>
      </c>
      <c r="G24" s="42">
        <f t="shared" si="63"/>
        <v>-4.79901529701913E-3</v>
      </c>
      <c r="H24" s="42">
        <f t="shared" si="63"/>
        <v>0</v>
      </c>
      <c r="I24" s="42">
        <f t="shared" si="63"/>
        <v>-3.7372866475009659E-3</v>
      </c>
      <c r="J24" s="42">
        <f t="shared" si="63"/>
        <v>1.9711329625347544E-2</v>
      </c>
      <c r="K24" s="177"/>
      <c r="M24" s="42"/>
      <c r="N24" s="42">
        <f t="shared" ref="M24:R24" si="64">N189/N$133</f>
        <v>1.5019155493499449E-2</v>
      </c>
      <c r="O24" s="42">
        <f t="shared" si="64"/>
        <v>-4.79901529701913E-3</v>
      </c>
      <c r="P24" s="42">
        <f t="shared" si="64"/>
        <v>0</v>
      </c>
      <c r="Q24" s="42">
        <f t="shared" si="64"/>
        <v>-3.7372866475009659E-3</v>
      </c>
      <c r="R24" s="42">
        <f t="shared" si="64"/>
        <v>1.8361639878120402E-2</v>
      </c>
      <c r="S24" s="177"/>
      <c r="U24" s="42"/>
      <c r="V24" s="42"/>
      <c r="W24" s="42"/>
      <c r="X24" s="42"/>
      <c r="Y24" s="42"/>
      <c r="Z24" s="42"/>
      <c r="AA24" s="44"/>
      <c r="AB24" s="42"/>
      <c r="AC24" s="42"/>
      <c r="AD24" s="42"/>
      <c r="AE24" s="42"/>
      <c r="AF24" s="42"/>
      <c r="AG24" s="42"/>
      <c r="AH24" s="44"/>
      <c r="AI24" s="42"/>
      <c r="AJ24" s="42"/>
      <c r="AK24" s="42"/>
      <c r="AL24" s="42"/>
      <c r="AM24" s="42"/>
      <c r="AN24" s="42"/>
      <c r="AO24" s="44"/>
      <c r="AP24" s="42"/>
      <c r="AQ24" s="42">
        <f t="shared" ref="AP24:AU24" si="65">AQ189/AQ$133</f>
        <v>1.5411946518350426E-2</v>
      </c>
      <c r="AR24" s="42">
        <f t="shared" si="65"/>
        <v>-4.79901529701913E-3</v>
      </c>
      <c r="AS24" s="42">
        <f t="shared" si="65"/>
        <v>0</v>
      </c>
      <c r="AT24" s="42">
        <f t="shared" si="65"/>
        <v>-3.7372866475009659E-3</v>
      </c>
      <c r="AU24" s="42">
        <f t="shared" si="65"/>
        <v>2.0939106540287338E-2</v>
      </c>
      <c r="AV24" s="44"/>
      <c r="AW24" s="42"/>
      <c r="AX24" s="42"/>
      <c r="AY24" s="42"/>
      <c r="AZ24" s="42"/>
      <c r="BA24" s="42"/>
      <c r="BB24" s="42"/>
      <c r="BD24" s="42"/>
      <c r="BE24" s="42"/>
      <c r="BF24" s="42"/>
      <c r="BG24" s="42"/>
      <c r="BH24" s="42"/>
      <c r="BI24" s="42"/>
      <c r="BK24" s="42"/>
      <c r="BL24" s="42"/>
      <c r="BM24" s="42"/>
      <c r="BN24" s="42"/>
      <c r="BO24" s="42"/>
      <c r="BP24" s="42"/>
      <c r="BQ24" s="177"/>
      <c r="BS24" s="42"/>
      <c r="BT24" s="42"/>
      <c r="BU24" s="42"/>
      <c r="BV24" s="42"/>
      <c r="BW24" s="42"/>
      <c r="BX24" s="42"/>
      <c r="BZ24" s="42"/>
      <c r="CA24" s="42">
        <f t="shared" ref="BZ24:CE24" si="66">CA189/CA$133</f>
        <v>1.6927097963171302E-2</v>
      </c>
      <c r="CB24" s="42">
        <f t="shared" si="66"/>
        <v>-4.79901529701913E-3</v>
      </c>
      <c r="CC24" s="42">
        <f t="shared" si="66"/>
        <v>0</v>
      </c>
      <c r="CD24" s="42">
        <f t="shared" si="66"/>
        <v>0</v>
      </c>
      <c r="CE24" s="42">
        <f t="shared" si="66"/>
        <v>2.2288796287514481E-2</v>
      </c>
    </row>
    <row r="25" spans="3:83" x14ac:dyDescent="0.3">
      <c r="C25" s="38" t="s">
        <v>16</v>
      </c>
      <c r="E25" s="211"/>
      <c r="F25" s="211">
        <f>VLOOKUP($C25,'Segment IFRS17'!$I$460:$N$531,6,0)/1000</f>
        <v>-32166.196959999997</v>
      </c>
      <c r="G25" s="211">
        <f>VLOOKUP($C25,'Segment IFRS17'!$P$460:$U$531,6,0)/1000</f>
        <v>0</v>
      </c>
      <c r="H25" s="211">
        <f>VLOOKUP($C25,'Segment IFRS17'!$AD$460:$AI$531,6,0)/1000</f>
        <v>0</v>
      </c>
      <c r="I25" s="211">
        <f>VLOOKUP($C25,'Segment IFRS17'!$AK$460:$AP$531,6,0)/1000</f>
        <v>0</v>
      </c>
      <c r="J25" s="211">
        <f>VLOOKUP($C25,'Segment IFRS17'!$I$537:$N$608,6,0)/1000</f>
        <v>-19274.7176</v>
      </c>
      <c r="K25" s="139">
        <f>J25/F25-1</f>
        <v>-0.40077723132862386</v>
      </c>
      <c r="L25" s="139"/>
      <c r="M25" s="40"/>
      <c r="N25" s="40">
        <f>VLOOKUP($C25,'Segment IFRS17'!$I$460:$N$531,2,0)/1000</f>
        <v>-32166.196959999997</v>
      </c>
      <c r="O25" s="40">
        <f>VLOOKUP($C25,'Segment IFRS17'!$P$460:$U$531,2,0)/1000</f>
        <v>0</v>
      </c>
      <c r="P25" s="40">
        <f>VLOOKUP($C25,'Segment IFRS17'!$AD$460:$AI$531,2,0)/1000</f>
        <v>0</v>
      </c>
      <c r="Q25" s="40">
        <f>VLOOKUP($C25,'Segment IFRS17'!$AK$460:$AP$531,2,0)/1000</f>
        <v>0</v>
      </c>
      <c r="R25" s="40">
        <f>VLOOKUP($C25,'Segment IFRS17'!$I$537:$N$608,2,0)/1000</f>
        <v>-19274.7176</v>
      </c>
      <c r="S25" s="139">
        <f>R25/N25-1</f>
        <v>-0.40077723132862386</v>
      </c>
      <c r="U25" s="40"/>
      <c r="V25" s="40">
        <f>VLOOKUP($C25,'Securitization P&amp;L IFRS17'!$F$460:$H$531,3,0)/1000</f>
        <v>-511.45731999999998</v>
      </c>
      <c r="W25" s="40">
        <f>VLOOKUP($C25,'Securitization P&amp;L IFRS17'!$K$460:$M$531,3,0)/1000</f>
        <v>0</v>
      </c>
      <c r="X25" s="40">
        <f>VLOOKUP($C25,'Securitization P&amp;L IFRS17'!$U$460:$X$531,3,0)/1000</f>
        <v>0</v>
      </c>
      <c r="Y25" s="40">
        <f>VLOOKUP($C25,'Securitization P&amp;L IFRS17'!$Z$460:$AC$531,3,0)/1000</f>
        <v>0</v>
      </c>
      <c r="Z25" s="40">
        <f>VLOOKUP($C25,'Securitization P&amp;L IFRS17'!$F$537:$I$608,3,0)/1000</f>
        <v>-1057.0105209280962</v>
      </c>
      <c r="AB25" s="40"/>
      <c r="AC25" s="40">
        <f>VLOOKUP($C25,'Securitization P&amp;L IFRS17'!$F$460:$H$531,2,0)/1000</f>
        <v>0</v>
      </c>
      <c r="AD25" s="40">
        <f>VLOOKUP($C25,'Securitization P&amp;L IFRS17'!$K$460:$M$531,2,0)/1000</f>
        <v>0</v>
      </c>
      <c r="AE25" s="40">
        <f>VLOOKUP($C25,'Securitization P&amp;L IFRS17'!$U$460:$X$531,2,0)/1000</f>
        <v>0</v>
      </c>
      <c r="AF25" s="40">
        <f>VLOOKUP($C25,'Securitization P&amp;L IFRS17'!$Z$460:$AC$531,2,0)/1000</f>
        <v>0</v>
      </c>
      <c r="AG25" s="40">
        <f>VLOOKUP($C25,'Securitization P&amp;L IFRS17'!$F$537:$I$608,2,0)/1000</f>
        <v>0</v>
      </c>
      <c r="AI25" s="40"/>
      <c r="AJ25" s="40"/>
      <c r="AK25" s="40"/>
      <c r="AL25" s="40"/>
      <c r="AM25" s="40"/>
      <c r="AN25" s="40"/>
      <c r="AP25" s="40"/>
      <c r="AQ25" s="40">
        <f>N25+V25+AC25+AJ25</f>
        <v>-32677.654279999999</v>
      </c>
      <c r="AR25" s="40">
        <f>O25+W25+AD25+AK25</f>
        <v>0</v>
      </c>
      <c r="AS25" s="40">
        <f>P25+X25+AE25+AL25</f>
        <v>0</v>
      </c>
      <c r="AT25" s="40">
        <f>Q25+Y25+AF25+AM25</f>
        <v>0</v>
      </c>
      <c r="AU25" s="40">
        <f>R25+Z25+AG25+AN25</f>
        <v>-20331.728120928095</v>
      </c>
      <c r="AW25" s="40"/>
      <c r="AX25" s="40">
        <f>VLOOKUP($C25,'Segment IFRS17'!$I$460:$N$531,3,0)/1000</f>
        <v>0</v>
      </c>
      <c r="AY25" s="40">
        <f>VLOOKUP($C25,'Segment IFRS17'!$P$460:$U$531,3,0)/1000</f>
        <v>0</v>
      </c>
      <c r="AZ25" s="40">
        <f>VLOOKUP($C25,'Segment IFRS17'!$AD$460:$AI$531,3,0)/1000</f>
        <v>0</v>
      </c>
      <c r="BA25" s="40">
        <f>VLOOKUP($C25,'Segment IFRS17'!$AK$460:$AP$531,3,0)/1000</f>
        <v>0</v>
      </c>
      <c r="BB25" s="40">
        <f>VLOOKUP($C25,'Segment IFRS17'!$I$537:$N$608,3,0)/1000</f>
        <v>0</v>
      </c>
      <c r="BD25" s="40"/>
      <c r="BE25" s="40">
        <f>VLOOKUP($C25,'Segment IFRS17'!$I$460:$N$531,4,0)/1000</f>
        <v>0</v>
      </c>
      <c r="BF25" s="40">
        <f>VLOOKUP($C25,'Segment IFRS17'!$P$460:$U$531,4,0)/1000</f>
        <v>0</v>
      </c>
      <c r="BG25" s="40">
        <f>VLOOKUP($C25,'Segment IFRS17'!$AD$460:$AI$531,4,0)/1000</f>
        <v>0</v>
      </c>
      <c r="BH25" s="40">
        <f>VLOOKUP($C25,'Segment IFRS17'!$AK$460:$AP$531,4,0)/1000</f>
        <v>0</v>
      </c>
      <c r="BI25" s="40">
        <f>VLOOKUP($C25,'Segment IFRS17'!$I$537:$N$608,4,0)/1000</f>
        <v>0</v>
      </c>
      <c r="BK25" s="40"/>
      <c r="BL25" s="40">
        <f>AX25+BE25</f>
        <v>0</v>
      </c>
      <c r="BM25" s="40">
        <f>AY25+BF25</f>
        <v>0</v>
      </c>
      <c r="BN25" s="40">
        <f>AZ25+BG25</f>
        <v>0</v>
      </c>
      <c r="BO25" s="40">
        <f>BA25+BH25</f>
        <v>0</v>
      </c>
      <c r="BP25" s="40">
        <f>BB25+BI25</f>
        <v>0</v>
      </c>
      <c r="BS25" s="40"/>
      <c r="BT25" s="40">
        <f>VLOOKUP($C25,'Segment IFRS17'!$I$460:$N$531,5,0)/1000</f>
        <v>0</v>
      </c>
      <c r="BU25" s="40">
        <f>VLOOKUP($C25,'Segment IFRS17'!$P$460:$U$531,5,0)/1000</f>
        <v>0</v>
      </c>
      <c r="BV25" s="40">
        <f>VLOOKUP($C25,'Segment IFRS17'!$AD$460:$AI$531,5,0)/1000</f>
        <v>0</v>
      </c>
      <c r="BW25" s="40">
        <f>VLOOKUP($C25,'Segment IFRS17'!$AK$460:$AP$531,5,0)/1000</f>
        <v>0</v>
      </c>
      <c r="BX25" s="40">
        <f>VLOOKUP($C25,'Segment IFRS17'!$I$537:$N$608,5,0)/1000</f>
        <v>0</v>
      </c>
      <c r="BZ25" s="40"/>
      <c r="CA25" s="40">
        <f>AQ25+BL25+BT25</f>
        <v>-32677.654279999999</v>
      </c>
      <c r="CB25" s="40">
        <f>AR25+BM25+BU25</f>
        <v>0</v>
      </c>
      <c r="CC25" s="40">
        <f>AS25+BN25+BV25</f>
        <v>0</v>
      </c>
      <c r="CD25" s="40">
        <f>AT25+BO25+BW25</f>
        <v>0</v>
      </c>
      <c r="CE25" s="40">
        <f>AU25+BP25+BX25</f>
        <v>-20331.728120928095</v>
      </c>
    </row>
    <row r="26" spans="3:83" x14ac:dyDescent="0.3">
      <c r="C26" s="41" t="s">
        <v>133</v>
      </c>
      <c r="D26" s="116"/>
      <c r="E26" s="42"/>
      <c r="F26" s="42">
        <f t="shared" ref="E26:J26" si="67">-F25/F$133</f>
        <v>1.2510370001257848E-2</v>
      </c>
      <c r="G26" s="42">
        <f t="shared" si="67"/>
        <v>0</v>
      </c>
      <c r="H26" s="42">
        <f t="shared" si="67"/>
        <v>0</v>
      </c>
      <c r="I26" s="42">
        <f t="shared" si="67"/>
        <v>0</v>
      </c>
      <c r="J26" s="42">
        <f t="shared" si="67"/>
        <v>9.4684113848237869E-3</v>
      </c>
      <c r="K26" s="177"/>
      <c r="M26" s="42"/>
      <c r="N26" s="42">
        <f t="shared" ref="M26:R26" si="68">-N25/N$133</f>
        <v>1.2510370001257848E-2</v>
      </c>
      <c r="O26" s="42">
        <f t="shared" si="68"/>
        <v>0</v>
      </c>
      <c r="P26" s="42">
        <f t="shared" si="68"/>
        <v>0</v>
      </c>
      <c r="Q26" s="42">
        <f t="shared" si="68"/>
        <v>0</v>
      </c>
      <c r="R26" s="42">
        <f t="shared" si="68"/>
        <v>9.4684113848237869E-3</v>
      </c>
      <c r="S26" s="177"/>
      <c r="U26" s="42"/>
      <c r="V26" s="42">
        <f t="shared" ref="U26:Z26" si="69">-V25/V$142</f>
        <v>3.1483983995075404E-2</v>
      </c>
      <c r="W26" s="42">
        <f t="shared" si="69"/>
        <v>0</v>
      </c>
      <c r="X26" s="42">
        <f t="shared" si="69"/>
        <v>0</v>
      </c>
      <c r="Y26" s="42">
        <f t="shared" si="69"/>
        <v>0</v>
      </c>
      <c r="Z26" s="42">
        <f t="shared" si="69"/>
        <v>3.7247534037920083E-2</v>
      </c>
      <c r="AA26" s="44"/>
      <c r="AB26" s="42"/>
      <c r="AC26" s="42">
        <f t="shared" ref="AB26:AG26" si="70">-AC25/AC$133</f>
        <v>0</v>
      </c>
      <c r="AD26" s="42">
        <f t="shared" si="70"/>
        <v>0</v>
      </c>
      <c r="AE26" s="42">
        <f t="shared" si="70"/>
        <v>0</v>
      </c>
      <c r="AF26" s="42">
        <f t="shared" si="70"/>
        <v>0</v>
      </c>
      <c r="AG26" s="42">
        <f t="shared" si="70"/>
        <v>0</v>
      </c>
      <c r="AH26" s="44"/>
      <c r="AI26" s="42"/>
      <c r="AJ26" s="42"/>
      <c r="AK26" s="42"/>
      <c r="AL26" s="42"/>
      <c r="AM26" s="42"/>
      <c r="AN26" s="42"/>
      <c r="AO26" s="44"/>
      <c r="AP26" s="42"/>
      <c r="AQ26" s="42">
        <f t="shared" ref="AP26:AU26" si="71">-AQ25/AQ$133</f>
        <v>1.2709290635892044E-2</v>
      </c>
      <c r="AR26" s="42">
        <f t="shared" si="71"/>
        <v>0</v>
      </c>
      <c r="AS26" s="42">
        <f t="shared" si="71"/>
        <v>0</v>
      </c>
      <c r="AT26" s="42">
        <f t="shared" si="71"/>
        <v>0</v>
      </c>
      <c r="AU26" s="42">
        <f t="shared" si="71"/>
        <v>9.9876517004502067E-3</v>
      </c>
      <c r="AV26" s="44"/>
      <c r="AW26" s="42"/>
      <c r="AX26" s="42"/>
      <c r="AY26" s="42"/>
      <c r="AZ26" s="42"/>
      <c r="BA26" s="42"/>
      <c r="BB26" s="42"/>
      <c r="BD26" s="42"/>
      <c r="BE26" s="42"/>
      <c r="BF26" s="42"/>
      <c r="BG26" s="42"/>
      <c r="BH26" s="42"/>
      <c r="BI26" s="42"/>
      <c r="BK26" s="42"/>
      <c r="BL26" s="42"/>
      <c r="BM26" s="42"/>
      <c r="BN26" s="42"/>
      <c r="BO26" s="42"/>
      <c r="BP26" s="42"/>
      <c r="BQ26" s="177"/>
      <c r="BS26" s="42"/>
      <c r="BT26" s="42">
        <f t="shared" ref="BS26:BX26" si="72">-BT25/BT$133</f>
        <v>0</v>
      </c>
      <c r="BU26" s="42">
        <f t="shared" si="72"/>
        <v>0</v>
      </c>
      <c r="BV26" s="42">
        <f t="shared" si="72"/>
        <v>0</v>
      </c>
      <c r="BW26" s="42">
        <f t="shared" si="72"/>
        <v>0</v>
      </c>
      <c r="BX26" s="42">
        <f t="shared" si="72"/>
        <v>0</v>
      </c>
      <c r="BZ26" s="42"/>
      <c r="CA26" s="42">
        <f t="shared" ref="BZ26:CE26" si="73">-CA25/CA$145</f>
        <v>1.2629495548017702E-2</v>
      </c>
      <c r="CB26" s="42">
        <f t="shared" si="73"/>
        <v>0</v>
      </c>
      <c r="CC26" s="42">
        <f t="shared" si="73"/>
        <v>0</v>
      </c>
      <c r="CD26" s="42">
        <f t="shared" si="73"/>
        <v>0</v>
      </c>
      <c r="CE26" s="42">
        <f t="shared" si="73"/>
        <v>9.8503354612405562E-3</v>
      </c>
    </row>
    <row r="27" spans="3:83" x14ac:dyDescent="0.3">
      <c r="C27" s="41" t="s">
        <v>134</v>
      </c>
      <c r="D27" s="116"/>
      <c r="E27" s="42"/>
      <c r="F27" s="42">
        <f t="shared" ref="E27:J27" si="74">-F193/F$133</f>
        <v>1.2002158681195607E-2</v>
      </c>
      <c r="G27" s="42">
        <f t="shared" si="74"/>
        <v>-1.9046433271717332E-3</v>
      </c>
      <c r="H27" s="42">
        <f t="shared" si="74"/>
        <v>-5.3683762855925084E-4</v>
      </c>
      <c r="I27" s="42">
        <f t="shared" si="74"/>
        <v>-1.2818437430509729E-3</v>
      </c>
      <c r="J27" s="42">
        <f t="shared" si="74"/>
        <v>8.6433520753576472E-3</v>
      </c>
      <c r="K27" s="177"/>
      <c r="M27" s="42"/>
      <c r="N27" s="42">
        <f t="shared" ref="M27:R27" si="75">-N193/N$133</f>
        <v>1.2002158681195607E-2</v>
      </c>
      <c r="O27" s="42">
        <f t="shared" si="75"/>
        <v>-1.9046433271717332E-3</v>
      </c>
      <c r="P27" s="42">
        <f t="shared" si="75"/>
        <v>-5.3683762855925084E-4</v>
      </c>
      <c r="Q27" s="42">
        <f t="shared" si="75"/>
        <v>-1.2818437430509729E-3</v>
      </c>
      <c r="R27" s="42">
        <f t="shared" si="75"/>
        <v>8.6433520753576472E-3</v>
      </c>
      <c r="S27" s="177"/>
      <c r="U27" s="42"/>
      <c r="V27" s="42"/>
      <c r="W27" s="42"/>
      <c r="X27" s="42"/>
      <c r="Y27" s="42"/>
      <c r="Z27" s="42"/>
      <c r="AA27" s="44"/>
      <c r="AB27" s="42"/>
      <c r="AC27" s="42"/>
      <c r="AD27" s="42"/>
      <c r="AE27" s="42"/>
      <c r="AF27" s="42"/>
      <c r="AG27" s="42"/>
      <c r="AH27" s="44"/>
      <c r="AI27" s="42"/>
      <c r="AJ27" s="42"/>
      <c r="AK27" s="42"/>
      <c r="AL27" s="42"/>
      <c r="AM27" s="42"/>
      <c r="AN27" s="42"/>
      <c r="AO27" s="44"/>
      <c r="AP27" s="42"/>
      <c r="AQ27" s="42">
        <f t="shared" ref="AP27:AU27" si="76">-AQ193/AQ$133</f>
        <v>1.2201079315829803E-2</v>
      </c>
      <c r="AR27" s="42">
        <f t="shared" si="76"/>
        <v>-1.9046433271717332E-3</v>
      </c>
      <c r="AS27" s="42">
        <f t="shared" si="76"/>
        <v>-5.3683762855925084E-4</v>
      </c>
      <c r="AT27" s="42">
        <f t="shared" si="76"/>
        <v>-1.2818437430509729E-3</v>
      </c>
      <c r="AU27" s="42">
        <f t="shared" si="76"/>
        <v>9.1625923909840652E-3</v>
      </c>
      <c r="AV27" s="44"/>
      <c r="AW27" s="42"/>
      <c r="AX27" s="42"/>
      <c r="AY27" s="42"/>
      <c r="AZ27" s="42"/>
      <c r="BA27" s="42"/>
      <c r="BB27" s="42"/>
      <c r="BD27" s="42"/>
      <c r="BE27" s="42"/>
      <c r="BF27" s="42"/>
      <c r="BG27" s="42"/>
      <c r="BH27" s="42"/>
      <c r="BI27" s="42"/>
      <c r="BK27" s="42"/>
      <c r="BL27" s="42"/>
      <c r="BM27" s="42"/>
      <c r="BN27" s="42"/>
      <c r="BO27" s="42"/>
      <c r="BP27" s="42"/>
      <c r="BQ27" s="177"/>
      <c r="BS27" s="42"/>
      <c r="BT27" s="42"/>
      <c r="BU27" s="42"/>
      <c r="BV27" s="42"/>
      <c r="BW27" s="42"/>
      <c r="BX27" s="42"/>
      <c r="BZ27" s="42"/>
      <c r="CA27" s="42">
        <f t="shared" ref="BZ27:CE27" si="77">-CA193/CA$133</f>
        <v>1.2201079315829803E-2</v>
      </c>
      <c r="CB27" s="42">
        <f t="shared" si="77"/>
        <v>-1.9046433271717332E-3</v>
      </c>
      <c r="CC27" s="42">
        <f t="shared" si="77"/>
        <v>-5.3683762855925084E-4</v>
      </c>
      <c r="CD27" s="42">
        <f t="shared" si="77"/>
        <v>-5.3683762855925084E-4</v>
      </c>
      <c r="CE27" s="42">
        <f t="shared" si="77"/>
        <v>9.1625923909840652E-3</v>
      </c>
    </row>
    <row r="28" spans="3:83" x14ac:dyDescent="0.3">
      <c r="C28" s="46" t="s">
        <v>17</v>
      </c>
      <c r="D28" s="118"/>
      <c r="E28" s="47"/>
      <c r="F28" s="47">
        <f t="shared" ref="E28:J28" si="78">F22+F25</f>
        <v>10346.196640000013</v>
      </c>
      <c r="G28" s="47">
        <f t="shared" si="78"/>
        <v>0</v>
      </c>
      <c r="H28" s="47">
        <f t="shared" si="78"/>
        <v>0</v>
      </c>
      <c r="I28" s="47">
        <f t="shared" si="78"/>
        <v>0</v>
      </c>
      <c r="J28" s="47">
        <f t="shared" si="78"/>
        <v>20851.370780364396</v>
      </c>
      <c r="K28" s="178">
        <f>J28/F28-1</f>
        <v>1.0153657914976928</v>
      </c>
      <c r="L28" s="139"/>
      <c r="M28" s="47"/>
      <c r="N28" s="47">
        <f t="shared" ref="M28:R28" si="79">N22+N25</f>
        <v>6450.495730000006</v>
      </c>
      <c r="O28" s="47">
        <f t="shared" si="79"/>
        <v>0</v>
      </c>
      <c r="P28" s="47">
        <f t="shared" si="79"/>
        <v>0</v>
      </c>
      <c r="Q28" s="47">
        <f t="shared" si="79"/>
        <v>0</v>
      </c>
      <c r="R28" s="47">
        <f t="shared" si="79"/>
        <v>18103.825530364393</v>
      </c>
      <c r="S28" s="178">
        <f>R28/N28-1</f>
        <v>1.8065789496095639</v>
      </c>
      <c r="U28" s="47"/>
      <c r="V28" s="47">
        <f t="shared" ref="U28:Z28" si="80">V22+V25</f>
        <v>498.47231982731171</v>
      </c>
      <c r="W28" s="47">
        <f t="shared" si="80"/>
        <v>0</v>
      </c>
      <c r="X28" s="47">
        <f t="shared" si="80"/>
        <v>0</v>
      </c>
      <c r="Y28" s="47">
        <f t="shared" si="80"/>
        <v>0</v>
      </c>
      <c r="Z28" s="47">
        <f t="shared" si="80"/>
        <v>4189.9036674763693</v>
      </c>
      <c r="AB28" s="47"/>
      <c r="AC28" s="47">
        <f t="shared" ref="AB28:AG28" si="81">AC22+AC25</f>
        <v>0</v>
      </c>
      <c r="AD28" s="47">
        <f t="shared" si="81"/>
        <v>0</v>
      </c>
      <c r="AE28" s="47">
        <f t="shared" si="81"/>
        <v>0</v>
      </c>
      <c r="AF28" s="47">
        <f t="shared" si="81"/>
        <v>0</v>
      </c>
      <c r="AG28" s="47">
        <f t="shared" si="81"/>
        <v>0</v>
      </c>
      <c r="AH28" s="271"/>
      <c r="AI28" s="47"/>
      <c r="AJ28" s="47"/>
      <c r="AK28" s="47"/>
      <c r="AL28" s="47"/>
      <c r="AM28" s="47"/>
      <c r="AN28" s="47"/>
      <c r="AO28" s="47"/>
      <c r="AP28" s="47"/>
      <c r="AQ28" s="47">
        <f t="shared" ref="AP28:AU28" si="82">AQ22+AQ25</f>
        <v>6948.9680498273192</v>
      </c>
      <c r="AR28" s="47">
        <f t="shared" si="82"/>
        <v>0</v>
      </c>
      <c r="AS28" s="47">
        <f t="shared" si="82"/>
        <v>0</v>
      </c>
      <c r="AT28" s="47">
        <f t="shared" si="82"/>
        <v>0</v>
      </c>
      <c r="AU28" s="47">
        <f t="shared" si="82"/>
        <v>22293.729197840763</v>
      </c>
      <c r="AV28" s="271"/>
      <c r="AW28" s="47"/>
      <c r="AX28" s="47">
        <f t="shared" ref="AW28:BB28" si="83">AX22+AX25</f>
        <v>0</v>
      </c>
      <c r="AY28" s="47">
        <f t="shared" si="83"/>
        <v>0</v>
      </c>
      <c r="AZ28" s="47">
        <f t="shared" si="83"/>
        <v>0</v>
      </c>
      <c r="BA28" s="47">
        <f t="shared" si="83"/>
        <v>0</v>
      </c>
      <c r="BB28" s="47">
        <f t="shared" si="83"/>
        <v>0</v>
      </c>
      <c r="BC28" s="271"/>
      <c r="BD28" s="47"/>
      <c r="BE28" s="47">
        <f t="shared" ref="BD28:BI28" si="84">BE22+BE25</f>
        <v>0</v>
      </c>
      <c r="BF28" s="47">
        <f t="shared" si="84"/>
        <v>0</v>
      </c>
      <c r="BG28" s="47">
        <f t="shared" si="84"/>
        <v>0</v>
      </c>
      <c r="BH28" s="47">
        <f t="shared" si="84"/>
        <v>0</v>
      </c>
      <c r="BI28" s="47">
        <f t="shared" si="84"/>
        <v>0</v>
      </c>
      <c r="BJ28" s="271"/>
      <c r="BK28" s="47"/>
      <c r="BL28" s="47">
        <f t="shared" ref="BK28:BP28" si="85">BL22+BL25</f>
        <v>0</v>
      </c>
      <c r="BM28" s="47">
        <f t="shared" si="85"/>
        <v>0</v>
      </c>
      <c r="BN28" s="47">
        <f t="shared" si="85"/>
        <v>0</v>
      </c>
      <c r="BO28" s="47">
        <f t="shared" si="85"/>
        <v>0</v>
      </c>
      <c r="BP28" s="47">
        <f t="shared" si="85"/>
        <v>0</v>
      </c>
      <c r="BQ28" s="178"/>
      <c r="BR28" s="271"/>
      <c r="BS28" s="47"/>
      <c r="BT28" s="47">
        <f t="shared" ref="BS28:BX28" si="86">BT22+BT25</f>
        <v>3895.70091</v>
      </c>
      <c r="BU28" s="47">
        <f t="shared" si="86"/>
        <v>0</v>
      </c>
      <c r="BV28" s="47">
        <f t="shared" si="86"/>
        <v>0</v>
      </c>
      <c r="BW28" s="47">
        <f t="shared" si="86"/>
        <v>0</v>
      </c>
      <c r="BX28" s="47">
        <f t="shared" si="86"/>
        <v>2747.5452500000001</v>
      </c>
      <c r="BY28" s="271"/>
      <c r="BZ28" s="47"/>
      <c r="CA28" s="47">
        <f t="shared" ref="BZ28:CE28" si="87">CA22+CA25</f>
        <v>10844.668959827319</v>
      </c>
      <c r="CB28" s="47">
        <f t="shared" si="87"/>
        <v>0</v>
      </c>
      <c r="CC28" s="47">
        <f t="shared" si="87"/>
        <v>0</v>
      </c>
      <c r="CD28" s="47">
        <f t="shared" si="87"/>
        <v>0</v>
      </c>
      <c r="CE28" s="47">
        <f t="shared" si="87"/>
        <v>25041.274447840766</v>
      </c>
    </row>
    <row r="29" spans="3:83" x14ac:dyDescent="0.3">
      <c r="C29" s="41" t="s">
        <v>94</v>
      </c>
      <c r="D29" s="116"/>
      <c r="E29" s="42"/>
      <c r="F29" s="42">
        <f t="shared" ref="E29:J29" si="88">F28/F$133</f>
        <v>4.023936937062482E-3</v>
      </c>
      <c r="G29" s="42">
        <f t="shared" si="88"/>
        <v>0</v>
      </c>
      <c r="H29" s="42">
        <f t="shared" si="88"/>
        <v>0</v>
      </c>
      <c r="I29" s="42">
        <f t="shared" si="88"/>
        <v>0</v>
      </c>
      <c r="J29" s="42">
        <f t="shared" si="88"/>
        <v>1.0242918240523757E-2</v>
      </c>
      <c r="K29" s="177"/>
      <c r="M29" s="42"/>
      <c r="N29" s="42">
        <f t="shared" ref="M29:R29" si="89">N28/N$133</f>
        <v>2.508785492241602E-3</v>
      </c>
      <c r="O29" s="42">
        <f t="shared" si="89"/>
        <v>0</v>
      </c>
      <c r="P29" s="42">
        <f t="shared" si="89"/>
        <v>0</v>
      </c>
      <c r="Q29" s="42">
        <f t="shared" si="89"/>
        <v>0</v>
      </c>
      <c r="R29" s="42">
        <f t="shared" si="89"/>
        <v>8.8932284932966149E-3</v>
      </c>
      <c r="S29" s="177"/>
      <c r="U29" s="42"/>
      <c r="V29" s="42">
        <f t="shared" ref="U29:Z29" si="90">V28/V$142</f>
        <v>3.0684661115870218E-2</v>
      </c>
      <c r="W29" s="42">
        <f t="shared" si="90"/>
        <v>0</v>
      </c>
      <c r="X29" s="42">
        <f t="shared" si="90"/>
        <v>0</v>
      </c>
      <c r="Y29" s="42">
        <f t="shared" si="90"/>
        <v>0</v>
      </c>
      <c r="Z29" s="42">
        <f t="shared" si="90"/>
        <v>0.14764619308888469</v>
      </c>
      <c r="AA29" s="44"/>
      <c r="AB29" s="42"/>
      <c r="AC29" s="42">
        <f t="shared" ref="AB29:AG29" si="91">AC28/AC$133</f>
        <v>0</v>
      </c>
      <c r="AD29" s="42">
        <f t="shared" si="91"/>
        <v>0</v>
      </c>
      <c r="AE29" s="42">
        <f t="shared" si="91"/>
        <v>0</v>
      </c>
      <c r="AF29" s="42">
        <f t="shared" si="91"/>
        <v>0</v>
      </c>
      <c r="AG29" s="42">
        <f t="shared" si="91"/>
        <v>0</v>
      </c>
      <c r="AH29" s="44"/>
      <c r="AI29" s="42"/>
      <c r="AJ29" s="42"/>
      <c r="AK29" s="42"/>
      <c r="AL29" s="42"/>
      <c r="AM29" s="42"/>
      <c r="AN29" s="42"/>
      <c r="AO29" s="44"/>
      <c r="AP29" s="42"/>
      <c r="AQ29" s="42">
        <f t="shared" ref="AP29:AU29" si="92">AQ28/AQ$133</f>
        <v>2.7026558824583828E-3</v>
      </c>
      <c r="AR29" s="42">
        <f t="shared" si="92"/>
        <v>0</v>
      </c>
      <c r="AS29" s="42">
        <f t="shared" si="92"/>
        <v>0</v>
      </c>
      <c r="AT29" s="42">
        <f t="shared" si="92"/>
        <v>0</v>
      </c>
      <c r="AU29" s="42">
        <f t="shared" si="92"/>
        <v>1.0951454839837133E-2</v>
      </c>
      <c r="AV29" s="44"/>
      <c r="AW29" s="42"/>
      <c r="AX29" s="42"/>
      <c r="AY29" s="42"/>
      <c r="AZ29" s="42"/>
      <c r="BA29" s="42"/>
      <c r="BB29" s="42"/>
      <c r="BD29" s="42"/>
      <c r="BE29" s="42"/>
      <c r="BF29" s="42"/>
      <c r="BG29" s="42"/>
      <c r="BH29" s="42"/>
      <c r="BI29" s="42"/>
      <c r="BK29" s="42"/>
      <c r="BL29" s="42"/>
      <c r="BM29" s="42"/>
      <c r="BN29" s="42"/>
      <c r="BO29" s="42"/>
      <c r="BP29" s="42"/>
      <c r="BQ29" s="177"/>
      <c r="BS29" s="42"/>
      <c r="BT29" s="42">
        <f t="shared" ref="BS29:BX29" si="93">BT28/BT$133</f>
        <v>1.5151514448208769E-3</v>
      </c>
      <c r="BU29" s="42">
        <f t="shared" si="93"/>
        <v>0</v>
      </c>
      <c r="BV29" s="42">
        <f t="shared" si="93"/>
        <v>0</v>
      </c>
      <c r="BW29" s="42">
        <f t="shared" si="93"/>
        <v>0</v>
      </c>
      <c r="BX29" s="42">
        <f t="shared" si="93"/>
        <v>1.3496897472271407E-3</v>
      </c>
      <c r="BZ29" s="42"/>
      <c r="CA29" s="42">
        <f t="shared" ref="BZ29:CE29" si="94">CA28/CA$145</f>
        <v>4.191325888152608E-3</v>
      </c>
      <c r="CB29" s="42">
        <f t="shared" si="94"/>
        <v>0</v>
      </c>
      <c r="CC29" s="42">
        <f t="shared" si="94"/>
        <v>0</v>
      </c>
      <c r="CD29" s="42">
        <f t="shared" si="94"/>
        <v>0</v>
      </c>
      <c r="CE29" s="42">
        <f t="shared" si="94"/>
        <v>1.2132021056996272E-2</v>
      </c>
    </row>
    <row r="30" spans="3:83" x14ac:dyDescent="0.3">
      <c r="E30" s="111"/>
      <c r="F30" s="111"/>
      <c r="G30" s="111"/>
      <c r="H30" s="111"/>
      <c r="I30" s="111"/>
      <c r="J30" s="111"/>
      <c r="M30" s="40"/>
      <c r="N30" s="40"/>
      <c r="O30" s="40"/>
      <c r="P30" s="40"/>
      <c r="Q30" s="40"/>
      <c r="R30" s="40"/>
      <c r="AI30" s="111"/>
      <c r="AJ30" s="111"/>
      <c r="AK30" s="111"/>
      <c r="AL30" s="111"/>
      <c r="AM30" s="111"/>
      <c r="AN30" s="111"/>
    </row>
    <row r="31" spans="3:83" x14ac:dyDescent="0.3">
      <c r="C31" s="49" t="s">
        <v>20</v>
      </c>
      <c r="D31" s="120"/>
      <c r="E31" s="50"/>
      <c r="F31" s="50">
        <f>VLOOKUP($C31,'Segment IFRS17'!$I$460:$N$531,6,0)/1000</f>
        <v>-19643.03898792098</v>
      </c>
      <c r="G31" s="50">
        <f>VLOOKUP($C31,'Segment IFRS17'!$P$460:$U$531,6,0)/1000</f>
        <v>0</v>
      </c>
      <c r="H31" s="50">
        <f>VLOOKUP($C31,'Segment IFRS17'!$AD$460:$AI$531,6,0)/1000</f>
        <v>0</v>
      </c>
      <c r="I31" s="50">
        <f>VLOOKUP($C31,'Segment IFRS17'!$AK$460:$AP$531,6,0)/1000</f>
        <v>0</v>
      </c>
      <c r="J31" s="50">
        <f>VLOOKUP($C31,'Segment IFRS17'!$I$537:$N$608,6,0)/1000</f>
        <v>-3181.2629627939223</v>
      </c>
      <c r="K31" s="181">
        <f>J31/F31-1</f>
        <v>-0.83804629391866681</v>
      </c>
      <c r="L31" s="139"/>
      <c r="M31" s="50"/>
      <c r="N31" s="50">
        <f>VLOOKUP($C31,'Segment IFRS17'!$I$460:$N$531,2,0)/1000</f>
        <v>-14365.30831833226</v>
      </c>
      <c r="O31" s="50">
        <f>VLOOKUP($C31,'Segment IFRS17'!$P$460:$U$531,2,0)/1000</f>
        <v>0</v>
      </c>
      <c r="P31" s="50">
        <f>VLOOKUP($C31,'Segment IFRS17'!$AD$460:$AI$531,2,0)/1000</f>
        <v>0</v>
      </c>
      <c r="Q31" s="50">
        <f>VLOOKUP($C31,'Segment IFRS17'!$AK$460:$AP$531,2,0)/1000</f>
        <v>0</v>
      </c>
      <c r="R31" s="50">
        <f>VLOOKUP($C31,'Segment IFRS17'!$I$537:$N$608,2,0)/1000</f>
        <v>3351.7265478378331</v>
      </c>
      <c r="S31" s="181">
        <f>R31/N31-1</f>
        <v>-1.2333208918015726</v>
      </c>
      <c r="U31" s="50"/>
      <c r="V31" s="50">
        <f>VLOOKUP($C31,'Securitization P&amp;L IFRS17'!$F$460:$H$531,3,0)/1000</f>
        <v>0</v>
      </c>
      <c r="W31" s="50">
        <f>VLOOKUP($C31,'Securitization P&amp;L IFRS17'!$K$460:$M$531,3,0)/1000</f>
        <v>0</v>
      </c>
      <c r="X31" s="50">
        <f>VLOOKUP($C31,'Securitization P&amp;L IFRS17'!$U$460:$X$531,3,0)/1000</f>
        <v>0</v>
      </c>
      <c r="Y31" s="50">
        <f>VLOOKUP($C31,'Securitization P&amp;L IFRS17'!$Z$460:$AC$531,3,0)/1000</f>
        <v>0</v>
      </c>
      <c r="Z31" s="50">
        <f>VLOOKUP($C31,'Securitization P&amp;L IFRS17'!$F$537:$I$608,3,0)/1000</f>
        <v>0</v>
      </c>
      <c r="AB31" s="50"/>
      <c r="AC31" s="50">
        <f>VLOOKUP($C31,'Securitization P&amp;L IFRS17'!$F$460:$H$531,2,0)/1000</f>
        <v>0</v>
      </c>
      <c r="AD31" s="50">
        <f>VLOOKUP($C31,'Securitization P&amp;L IFRS17'!$K$460:$M$531,2,0)/1000</f>
        <v>0</v>
      </c>
      <c r="AE31" s="50">
        <f>VLOOKUP($C31,'Securitization P&amp;L IFRS17'!$U$460:$X$531,2,0)/1000</f>
        <v>0</v>
      </c>
      <c r="AF31" s="50">
        <f>VLOOKUP($C31,'Securitization P&amp;L IFRS17'!$Z$460:$AC$531,2,0)/1000</f>
        <v>0</v>
      </c>
      <c r="AG31" s="50">
        <f>VLOOKUP($C31,'Securitization P&amp;L IFRS17'!$F$537:$I$608,2,0)/1000</f>
        <v>0</v>
      </c>
      <c r="AI31" s="51"/>
      <c r="AJ31" s="51">
        <f>-N31</f>
        <v>14365.30831833226</v>
      </c>
      <c r="AK31" s="51">
        <f>-O31</f>
        <v>0</v>
      </c>
      <c r="AL31" s="51">
        <f>-P31</f>
        <v>0</v>
      </c>
      <c r="AM31" s="51">
        <f>-Q31</f>
        <v>0</v>
      </c>
      <c r="AN31" s="51">
        <f>-R31</f>
        <v>-3351.7265478378331</v>
      </c>
      <c r="AP31" s="50"/>
      <c r="AQ31" s="50">
        <f>N31+V31+AC31+AJ31</f>
        <v>0</v>
      </c>
      <c r="AR31" s="50">
        <f>O31+W31+AD31+AK31</f>
        <v>0</v>
      </c>
      <c r="AS31" s="50">
        <f>P31+X31+AE31+AL31</f>
        <v>0</v>
      </c>
      <c r="AT31" s="50">
        <f>Q31+Y31+AF31+AM31</f>
        <v>0</v>
      </c>
      <c r="AU31" s="50">
        <f>R31+Z31+AG31+AN31</f>
        <v>0</v>
      </c>
      <c r="AW31" s="50"/>
      <c r="AX31" s="50">
        <f>VLOOKUP($C31,'Segment IFRS17'!$I$460:$N$531,3,0)/1000</f>
        <v>0</v>
      </c>
      <c r="AY31" s="50">
        <f>VLOOKUP($C31,'Segment IFRS17'!$P$460:$U$531,3,0)/1000</f>
        <v>0</v>
      </c>
      <c r="AZ31" s="50">
        <f>VLOOKUP($C31,'Segment IFRS17'!$AD$460:$AI$531,3,0)/1000</f>
        <v>0</v>
      </c>
      <c r="BA31" s="50">
        <f>VLOOKUP($C31,'Segment IFRS17'!$AK$460:$AP$531,3,0)/1000</f>
        <v>0</v>
      </c>
      <c r="BB31" s="50">
        <f>VLOOKUP($C31,'Segment IFRS17'!$I$537:$N$608,3,0)/1000</f>
        <v>0</v>
      </c>
      <c r="BD31" s="50"/>
      <c r="BE31" s="50">
        <f>VLOOKUP($C31,'Segment IFRS17'!$I$460:$N$531,4,0)/1000</f>
        <v>0</v>
      </c>
      <c r="BF31" s="50">
        <f>VLOOKUP($C31,'Segment IFRS17'!$P$460:$U$531,4,0)/1000</f>
        <v>0</v>
      </c>
      <c r="BG31" s="50">
        <f>VLOOKUP($C31,'Segment IFRS17'!$AD$460:$AI$531,4,0)/1000</f>
        <v>0</v>
      </c>
      <c r="BH31" s="50">
        <f>VLOOKUP($C31,'Segment IFRS17'!$AK$460:$AP$531,4,0)/1000</f>
        <v>0</v>
      </c>
      <c r="BI31" s="50">
        <f>VLOOKUP($C31,'Segment IFRS17'!$I$537:$N$608,4,0)/1000</f>
        <v>0</v>
      </c>
      <c r="BK31" s="50"/>
      <c r="BL31" s="50">
        <f>AX31+BE31</f>
        <v>0</v>
      </c>
      <c r="BM31" s="50">
        <f>AY31+BF31</f>
        <v>0</v>
      </c>
      <c r="BN31" s="50">
        <f>AZ31+BG31</f>
        <v>0</v>
      </c>
      <c r="BO31" s="50">
        <f>BA31+BH31</f>
        <v>0</v>
      </c>
      <c r="BP31" s="50">
        <f>BB31+BI31</f>
        <v>0</v>
      </c>
      <c r="BQ31" s="181"/>
      <c r="BS31" s="50"/>
      <c r="BT31" s="50">
        <f>VLOOKUP($C31,'Segment IFRS17'!$I$460:$N$531,5,0)/1000</f>
        <v>-5277.73066958872</v>
      </c>
      <c r="BU31" s="50">
        <f>VLOOKUP($C31,'Segment IFRS17'!$P$460:$U$531,5,0)/1000</f>
        <v>0</v>
      </c>
      <c r="BV31" s="50">
        <f>VLOOKUP($C31,'Segment IFRS17'!$AD$460:$AI$531,5,0)/1000</f>
        <v>0</v>
      </c>
      <c r="BW31" s="50">
        <f>VLOOKUP($C31,'Segment IFRS17'!$AK$460:$AP$531,5,0)/1000</f>
        <v>0</v>
      </c>
      <c r="BX31" s="50">
        <f>VLOOKUP($C31,'Segment IFRS17'!$I$537:$N$608,5,0)/1000</f>
        <v>-6532.9895106317554</v>
      </c>
      <c r="BZ31" s="50"/>
      <c r="CA31" s="50">
        <f>AQ31+BL31+BT31</f>
        <v>-5277.73066958872</v>
      </c>
      <c r="CB31" s="50">
        <f>AR31+BM31+BU31</f>
        <v>0</v>
      </c>
      <c r="CC31" s="50">
        <f>AS31+BN31+BV31</f>
        <v>0</v>
      </c>
      <c r="CD31" s="50">
        <f>AT31+BO31+BW31</f>
        <v>0</v>
      </c>
      <c r="CE31" s="50">
        <f>AU31+BP31+BX31</f>
        <v>-6532.9895106317554</v>
      </c>
    </row>
    <row r="33" spans="3:83" x14ac:dyDescent="0.3">
      <c r="C33" s="38" t="s">
        <v>0</v>
      </c>
      <c r="E33" s="211"/>
      <c r="F33" s="211">
        <f>VLOOKUP($C33,'Segment IFRS17'!$I$460:$N$531,6,0)/1000</f>
        <v>0</v>
      </c>
      <c r="G33" s="211">
        <f>VLOOKUP($C33,'Segment IFRS17'!$P$460:$U$531,6,0)/1000</f>
        <v>0</v>
      </c>
      <c r="H33" s="211">
        <f>VLOOKUP($C33,'Segment IFRS17'!$AD$460:$AI$531,6,0)/1000</f>
        <v>0</v>
      </c>
      <c r="I33" s="211">
        <f>VLOOKUP($C33,'Segment IFRS17'!$AK$460:$AP$531,6,0)/1000</f>
        <v>0</v>
      </c>
      <c r="J33" s="211">
        <f>VLOOKUP($C33,'Segment IFRS17'!$I$537:$N$608,6,0)/1000</f>
        <v>0</v>
      </c>
      <c r="M33" s="40"/>
      <c r="N33" s="40">
        <f>VLOOKUP($C33,'Segment IFRS17'!$I$460:$N$531,2,0)/1000</f>
        <v>0</v>
      </c>
      <c r="O33" s="40">
        <f>VLOOKUP($C33,'Segment IFRS17'!$P$460:$U$531,2,0)/1000</f>
        <v>0</v>
      </c>
      <c r="P33" s="40">
        <f>VLOOKUP($C33,'Segment IFRS17'!$AD$460:$AI$531,2,0)/1000</f>
        <v>0</v>
      </c>
      <c r="Q33" s="40">
        <f>VLOOKUP($C33,'Segment IFRS17'!$AK$460:$AP$531,2,0)/1000</f>
        <v>0</v>
      </c>
      <c r="R33" s="40">
        <f>VLOOKUP($C33,'Segment IFRS17'!$I$537:$N$608,2,0)/1000</f>
        <v>0</v>
      </c>
      <c r="U33" s="40"/>
      <c r="V33" s="40">
        <f>VLOOKUP($C33,'Securitization P&amp;L IFRS17'!$F$460:$H$531,3,0)/1000</f>
        <v>5893.3620000000001</v>
      </c>
      <c r="W33" s="40">
        <f>VLOOKUP($C33,'Securitization P&amp;L IFRS17'!$K$460:$M$531,3,0)/1000</f>
        <v>0</v>
      </c>
      <c r="X33" s="40">
        <f>VLOOKUP($C33,'Securitization P&amp;L IFRS17'!$U$460:$X$531,3,0)/1000</f>
        <v>0</v>
      </c>
      <c r="Y33" s="40">
        <f>VLOOKUP($C33,'Securitization P&amp;L IFRS17'!$Z$460:$AC$531,3,0)/1000</f>
        <v>0</v>
      </c>
      <c r="Z33" s="40">
        <f>VLOOKUP($C33,'Securitization P&amp;L IFRS17'!$F$537:$I$608,3,0)/1000</f>
        <v>6386.491</v>
      </c>
      <c r="AB33" s="40"/>
      <c r="AC33" s="40">
        <f>VLOOKUP($C33,'Securitization P&amp;L IFRS17'!$F$460:$H$531,2,0)/1000</f>
        <v>0</v>
      </c>
      <c r="AD33" s="40">
        <f>VLOOKUP($C33,'Securitization P&amp;L IFRS17'!$K$460:$M$531,2,0)/1000</f>
        <v>0</v>
      </c>
      <c r="AE33" s="40">
        <f>VLOOKUP($C33,'Securitization P&amp;L IFRS17'!$U$460:$X$531,2,0)/1000</f>
        <v>0</v>
      </c>
      <c r="AF33" s="40">
        <f>VLOOKUP($C33,'Securitization P&amp;L IFRS17'!$Z$460:$AC$531,2,0)/1000</f>
        <v>0</v>
      </c>
      <c r="AG33" s="40">
        <f>VLOOKUP($C33,'Securitization P&amp;L IFRS17'!$F$537:$I$608,2,0)/1000</f>
        <v>0</v>
      </c>
      <c r="AI33" s="40"/>
      <c r="AJ33" s="40"/>
      <c r="AK33" s="40"/>
      <c r="AL33" s="40"/>
      <c r="AM33" s="40"/>
      <c r="AN33" s="40"/>
      <c r="AP33" s="40"/>
      <c r="AQ33" s="40">
        <f>N33+V33+AC33+AJ33</f>
        <v>5893.3620000000001</v>
      </c>
      <c r="AR33" s="40">
        <f>O33+W33+AD33+AK33</f>
        <v>0</v>
      </c>
      <c r="AS33" s="40">
        <f>P33+X33+AE33+AL33</f>
        <v>0</v>
      </c>
      <c r="AT33" s="40">
        <f>Q33+Y33+AF33+AM33</f>
        <v>0</v>
      </c>
      <c r="AU33" s="40">
        <f>R33+Z33+AG33+AN33</f>
        <v>6386.491</v>
      </c>
      <c r="AW33" s="40"/>
      <c r="AX33" s="40">
        <f>VLOOKUP($C33,'Segment IFRS17'!$I$460:$N$531,3,0)/1000</f>
        <v>0</v>
      </c>
      <c r="AY33" s="40">
        <f>VLOOKUP($C33,'Segment IFRS17'!$P$460:$U$531,3,0)/1000</f>
        <v>0</v>
      </c>
      <c r="AZ33" s="40">
        <f>VLOOKUP($C33,'Segment IFRS17'!$AD$460:$AI$531,3,0)/1000</f>
        <v>0</v>
      </c>
      <c r="BA33" s="40">
        <f>VLOOKUP($C33,'Segment IFRS17'!$AK$460:$AP$531,3,0)/1000</f>
        <v>0</v>
      </c>
      <c r="BB33" s="40">
        <f>VLOOKUP($C33,'Segment IFRS17'!$I$537:$N$608,3,0)/1000</f>
        <v>0</v>
      </c>
      <c r="BD33" s="40"/>
      <c r="BE33" s="40">
        <f>VLOOKUP($C33,'Segment IFRS17'!$I$460:$N$531,4,0)/1000</f>
        <v>0</v>
      </c>
      <c r="BF33" s="40">
        <f>VLOOKUP($C33,'Segment IFRS17'!$P$460:$U$531,4,0)/1000</f>
        <v>0</v>
      </c>
      <c r="BG33" s="40">
        <f>VLOOKUP($C33,'Segment IFRS17'!$AD$460:$AI$531,4,0)/1000</f>
        <v>0</v>
      </c>
      <c r="BH33" s="40">
        <f>VLOOKUP($C33,'Segment IFRS17'!$AK$460:$AP$531,4,0)/1000</f>
        <v>0</v>
      </c>
      <c r="BI33" s="40">
        <f>VLOOKUP($C33,'Segment IFRS17'!$I$537:$N$608,4,0)/1000</f>
        <v>0</v>
      </c>
      <c r="BK33" s="40"/>
      <c r="BL33" s="40">
        <f>AX33+BE33</f>
        <v>0</v>
      </c>
      <c r="BM33" s="40">
        <f>AY33+BF33</f>
        <v>0</v>
      </c>
      <c r="BN33" s="40">
        <f>AZ33+BG33</f>
        <v>0</v>
      </c>
      <c r="BO33" s="40">
        <f>BA33+BH33</f>
        <v>0</v>
      </c>
      <c r="BP33" s="40">
        <f>BB33+BI33</f>
        <v>0</v>
      </c>
      <c r="BS33" s="40"/>
      <c r="BT33" s="40">
        <f>VLOOKUP($C33,'Segment IFRS17'!$I$460:$N$531,5,0)/1000</f>
        <v>0</v>
      </c>
      <c r="BU33" s="40">
        <f>VLOOKUP($C33,'Segment IFRS17'!$P$460:$U$531,5,0)/1000</f>
        <v>0</v>
      </c>
      <c r="BV33" s="40">
        <f>VLOOKUP($C33,'Segment IFRS17'!$AD$460:$AI$531,5,0)/1000</f>
        <v>0</v>
      </c>
      <c r="BW33" s="40">
        <f>VLOOKUP($C33,'Segment IFRS17'!$AK$460:$AP$531,5,0)/1000</f>
        <v>0</v>
      </c>
      <c r="BX33" s="40">
        <f>VLOOKUP($C33,'Segment IFRS17'!$I$537:$N$608,5,0)/1000</f>
        <v>0</v>
      </c>
      <c r="BZ33" s="40"/>
      <c r="CA33" s="40">
        <f>AQ33+BL33+BT33</f>
        <v>5893.3620000000001</v>
      </c>
      <c r="CB33" s="40">
        <f>AR33+BM33+BU33</f>
        <v>0</v>
      </c>
      <c r="CC33" s="40">
        <f>AS33+BN33+BV33</f>
        <v>0</v>
      </c>
      <c r="CD33" s="40">
        <f>AT33+BO33+BW33</f>
        <v>0</v>
      </c>
      <c r="CE33" s="40">
        <f>AU33+BP33+BX33</f>
        <v>6386.491</v>
      </c>
    </row>
    <row r="34" spans="3:83" x14ac:dyDescent="0.3">
      <c r="C34" s="38" t="s">
        <v>2</v>
      </c>
      <c r="E34" s="211"/>
      <c r="F34" s="211">
        <f>VLOOKUP($C34,'Segment IFRS17'!$I$460:$N$531,6,0)/1000</f>
        <v>-4.6999999999999999E-4</v>
      </c>
      <c r="G34" s="211">
        <f>VLOOKUP($C34,'Segment IFRS17'!$P$460:$U$531,6,0)/1000</f>
        <v>0</v>
      </c>
      <c r="H34" s="211">
        <f>VLOOKUP($C34,'Segment IFRS17'!$AD$460:$AI$531,6,0)/1000</f>
        <v>0</v>
      </c>
      <c r="I34" s="211">
        <f>VLOOKUP($C34,'Segment IFRS17'!$AK$460:$AP$531,6,0)/1000</f>
        <v>0</v>
      </c>
      <c r="J34" s="211">
        <f>VLOOKUP($C34,'Segment IFRS17'!$I$537:$N$608,6,0)/1000</f>
        <v>-4.6999999999999999E-4</v>
      </c>
      <c r="M34" s="40"/>
      <c r="N34" s="40">
        <f>VLOOKUP($C34,'Segment IFRS17'!$I$460:$N$531,2,0)/1000</f>
        <v>-4.6999999999999999E-4</v>
      </c>
      <c r="O34" s="40">
        <f>VLOOKUP($C34,'Segment IFRS17'!$P$460:$U$531,2,0)/1000</f>
        <v>0</v>
      </c>
      <c r="P34" s="40">
        <f>VLOOKUP($C34,'Segment IFRS17'!$AD$460:$AI$531,2,0)/1000</f>
        <v>0</v>
      </c>
      <c r="Q34" s="40">
        <f>VLOOKUP($C34,'Segment IFRS17'!$AK$460:$AP$531,2,0)/1000</f>
        <v>0</v>
      </c>
      <c r="R34" s="40">
        <f>VLOOKUP($C34,'Segment IFRS17'!$I$537:$N$608,2,0)/1000</f>
        <v>-4.6999999999999999E-4</v>
      </c>
      <c r="U34" s="40"/>
      <c r="V34" s="40">
        <f>VLOOKUP($C34,'Securitization P&amp;L IFRS17'!$F$460:$H$531,3,0)/1000</f>
        <v>-3855.8064131103988</v>
      </c>
      <c r="W34" s="40">
        <f>VLOOKUP($C34,'Securitization P&amp;L IFRS17'!$K$460:$M$531,3,0)/1000</f>
        <v>0</v>
      </c>
      <c r="X34" s="40">
        <f>VLOOKUP($C34,'Securitization P&amp;L IFRS17'!$U$460:$X$531,3,0)/1000</f>
        <v>0</v>
      </c>
      <c r="Y34" s="40">
        <f>VLOOKUP($C34,'Securitization P&amp;L IFRS17'!$Z$460:$AC$531,3,0)/1000</f>
        <v>0</v>
      </c>
      <c r="Z34" s="40">
        <f>VLOOKUP($C34,'Securitization P&amp;L IFRS17'!$F$537:$I$608,3,0)/1000</f>
        <v>-4868.3072953971696</v>
      </c>
      <c r="AB34" s="40"/>
      <c r="AC34" s="40">
        <f>VLOOKUP($C34,'Securitization P&amp;L IFRS17'!$F$460:$H$531,2,0)/1000</f>
        <v>0</v>
      </c>
      <c r="AD34" s="40">
        <f>VLOOKUP($C34,'Securitization P&amp;L IFRS17'!$K$460:$M$531,2,0)/1000</f>
        <v>0</v>
      </c>
      <c r="AE34" s="40">
        <f>VLOOKUP($C34,'Securitization P&amp;L IFRS17'!$U$460:$X$531,2,0)/1000</f>
        <v>0</v>
      </c>
      <c r="AF34" s="40">
        <f>VLOOKUP($C34,'Securitization P&amp;L IFRS17'!$Z$460:$AC$531,2,0)/1000</f>
        <v>0</v>
      </c>
      <c r="AG34" s="40">
        <f>VLOOKUP($C34,'Securitization P&amp;L IFRS17'!$F$537:$I$608,2,0)/1000</f>
        <v>0</v>
      </c>
      <c r="AI34" s="40"/>
      <c r="AJ34" s="40"/>
      <c r="AK34" s="40"/>
      <c r="AL34" s="40"/>
      <c r="AM34" s="40"/>
      <c r="AN34" s="40"/>
      <c r="AP34" s="40"/>
      <c r="AQ34" s="40">
        <f>N34+V34+AC34+AJ34</f>
        <v>-3855.8068831103988</v>
      </c>
      <c r="AR34" s="40">
        <f>O34+W34+AD34+AK34</f>
        <v>0</v>
      </c>
      <c r="AS34" s="40">
        <f>P34+X34+AE34+AL34</f>
        <v>0</v>
      </c>
      <c r="AT34" s="40">
        <f>Q34+Y34+AF34+AM34</f>
        <v>0</v>
      </c>
      <c r="AU34" s="40">
        <f>R34+Z34+AG34+AN34</f>
        <v>-4868.3077653971695</v>
      </c>
      <c r="AW34" s="40"/>
      <c r="AX34" s="40">
        <f>VLOOKUP($C34,'Segment IFRS17'!$I$460:$N$531,3,0)/1000</f>
        <v>0</v>
      </c>
      <c r="AY34" s="40">
        <f>VLOOKUP($C34,'Segment IFRS17'!$P$460:$U$531,3,0)/1000</f>
        <v>0</v>
      </c>
      <c r="AZ34" s="40">
        <f>VLOOKUP($C34,'Segment IFRS17'!$AD$460:$AI$531,3,0)/1000</f>
        <v>0</v>
      </c>
      <c r="BA34" s="40">
        <f>VLOOKUP($C34,'Segment IFRS17'!$AK$460:$AP$531,3,0)/1000</f>
        <v>0</v>
      </c>
      <c r="BB34" s="40">
        <f>VLOOKUP($C34,'Segment IFRS17'!$I$537:$N$608,3,0)/1000</f>
        <v>0</v>
      </c>
      <c r="BD34" s="40"/>
      <c r="BE34" s="40">
        <f>VLOOKUP($C34,'Segment IFRS17'!$I$460:$N$531,4,0)/1000</f>
        <v>0</v>
      </c>
      <c r="BF34" s="40">
        <f>VLOOKUP($C34,'Segment IFRS17'!$P$460:$U$531,4,0)/1000</f>
        <v>0</v>
      </c>
      <c r="BG34" s="40">
        <f>VLOOKUP($C34,'Segment IFRS17'!$AD$460:$AI$531,4,0)/1000</f>
        <v>0</v>
      </c>
      <c r="BH34" s="40">
        <f>VLOOKUP($C34,'Segment IFRS17'!$AK$460:$AP$531,4,0)/1000</f>
        <v>0</v>
      </c>
      <c r="BI34" s="40">
        <f>VLOOKUP($C34,'Segment IFRS17'!$I$537:$N$608,4,0)/1000</f>
        <v>0</v>
      </c>
      <c r="BK34" s="40"/>
      <c r="BL34" s="40">
        <f>AX34+BE34</f>
        <v>0</v>
      </c>
      <c r="BM34" s="40">
        <f>AY34+BF34</f>
        <v>0</v>
      </c>
      <c r="BN34" s="40">
        <f>AZ34+BG34</f>
        <v>0</v>
      </c>
      <c r="BO34" s="40">
        <f>BA34+BH34</f>
        <v>0</v>
      </c>
      <c r="BP34" s="40">
        <f>BB34+BI34</f>
        <v>0</v>
      </c>
      <c r="BS34" s="40"/>
      <c r="BT34" s="40">
        <f>VLOOKUP($C34,'Segment IFRS17'!$I$460:$N$531,5,0)/1000</f>
        <v>0</v>
      </c>
      <c r="BU34" s="40">
        <f>VLOOKUP($C34,'Segment IFRS17'!$P$460:$U$531,5,0)/1000</f>
        <v>0</v>
      </c>
      <c r="BV34" s="40">
        <f>VLOOKUP($C34,'Segment IFRS17'!$AD$460:$AI$531,5,0)/1000</f>
        <v>0</v>
      </c>
      <c r="BW34" s="40">
        <f>VLOOKUP($C34,'Segment IFRS17'!$AK$460:$AP$531,5,0)/1000</f>
        <v>0</v>
      </c>
      <c r="BX34" s="40">
        <f>VLOOKUP($C34,'Segment IFRS17'!$I$537:$N$608,5,0)/1000</f>
        <v>0</v>
      </c>
      <c r="BZ34" s="40"/>
      <c r="CA34" s="40">
        <f>AQ34+BL34+BT34</f>
        <v>-3855.8068831103988</v>
      </c>
      <c r="CB34" s="40">
        <f>AR34+BM34+BU34</f>
        <v>0</v>
      </c>
      <c r="CC34" s="40">
        <f>AS34+BN34+BV34</f>
        <v>0</v>
      </c>
      <c r="CD34" s="40">
        <f>AT34+BO34+BW34</f>
        <v>0</v>
      </c>
      <c r="CE34" s="40">
        <f>AU34+BP34+BX34</f>
        <v>-4868.3077653971695</v>
      </c>
    </row>
    <row r="35" spans="3:83" x14ac:dyDescent="0.3">
      <c r="C35" s="46" t="s">
        <v>21</v>
      </c>
      <c r="D35" s="118"/>
      <c r="E35" s="47"/>
      <c r="F35" s="47">
        <f t="shared" ref="E35:J35" si="95">SUM(F33:F34)</f>
        <v>-4.6999999999999999E-4</v>
      </c>
      <c r="G35" s="47">
        <f t="shared" si="95"/>
        <v>0</v>
      </c>
      <c r="H35" s="47">
        <f t="shared" si="95"/>
        <v>0</v>
      </c>
      <c r="I35" s="47">
        <f t="shared" si="95"/>
        <v>0</v>
      </c>
      <c r="J35" s="47">
        <f t="shared" si="95"/>
        <v>-4.6999999999999999E-4</v>
      </c>
      <c r="K35" s="178"/>
      <c r="M35" s="47"/>
      <c r="N35" s="47">
        <f t="shared" ref="M35:R35" si="96">SUM(N33:N34)</f>
        <v>-4.6999999999999999E-4</v>
      </c>
      <c r="O35" s="47">
        <f t="shared" si="96"/>
        <v>0</v>
      </c>
      <c r="P35" s="47">
        <f t="shared" si="96"/>
        <v>0</v>
      </c>
      <c r="Q35" s="47">
        <f t="shared" si="96"/>
        <v>0</v>
      </c>
      <c r="R35" s="47">
        <f t="shared" si="96"/>
        <v>-4.6999999999999999E-4</v>
      </c>
      <c r="S35" s="178"/>
      <c r="T35" s="52"/>
      <c r="U35" s="47"/>
      <c r="V35" s="47">
        <f t="shared" ref="U35:Z35" si="97">SUM(V33:V34)</f>
        <v>2037.5555868896013</v>
      </c>
      <c r="W35" s="47">
        <f t="shared" si="97"/>
        <v>0</v>
      </c>
      <c r="X35" s="47">
        <f t="shared" si="97"/>
        <v>0</v>
      </c>
      <c r="Y35" s="47">
        <f t="shared" si="97"/>
        <v>0</v>
      </c>
      <c r="Z35" s="47">
        <f t="shared" si="97"/>
        <v>1518.1837046028304</v>
      </c>
      <c r="AA35" s="52"/>
      <c r="AB35" s="47"/>
      <c r="AC35" s="47">
        <f t="shared" ref="AB35:AG35" si="98">SUM(AC33:AC34)</f>
        <v>0</v>
      </c>
      <c r="AD35" s="47">
        <f t="shared" si="98"/>
        <v>0</v>
      </c>
      <c r="AE35" s="47">
        <f t="shared" si="98"/>
        <v>0</v>
      </c>
      <c r="AF35" s="47">
        <f t="shared" si="98"/>
        <v>0</v>
      </c>
      <c r="AG35" s="47">
        <f t="shared" si="98"/>
        <v>0</v>
      </c>
      <c r="AH35" s="271"/>
      <c r="AI35" s="47"/>
      <c r="AJ35" s="47">
        <f t="shared" ref="AI35:AN35" si="99">SUM(AJ33:AJ34)</f>
        <v>0</v>
      </c>
      <c r="AK35" s="47">
        <f t="shared" si="99"/>
        <v>0</v>
      </c>
      <c r="AL35" s="47">
        <f t="shared" si="99"/>
        <v>0</v>
      </c>
      <c r="AM35" s="47">
        <f t="shared" si="99"/>
        <v>0</v>
      </c>
      <c r="AN35" s="47">
        <f t="shared" si="99"/>
        <v>0</v>
      </c>
      <c r="AO35" s="47"/>
      <c r="AP35" s="47"/>
      <c r="AQ35" s="47">
        <f t="shared" ref="AP35:AU35" si="100">SUM(AQ33:AQ34)</f>
        <v>2037.5551168896013</v>
      </c>
      <c r="AR35" s="47">
        <f t="shared" si="100"/>
        <v>0</v>
      </c>
      <c r="AS35" s="47">
        <f t="shared" si="100"/>
        <v>0</v>
      </c>
      <c r="AT35" s="47">
        <f t="shared" si="100"/>
        <v>0</v>
      </c>
      <c r="AU35" s="47">
        <f t="shared" si="100"/>
        <v>1518.1832346028305</v>
      </c>
      <c r="AV35" s="271"/>
      <c r="AW35" s="47"/>
      <c r="AX35" s="47">
        <f t="shared" ref="AW35:BB35" si="101">SUM(AX33:AX34)</f>
        <v>0</v>
      </c>
      <c r="AY35" s="47">
        <f t="shared" si="101"/>
        <v>0</v>
      </c>
      <c r="AZ35" s="47">
        <f t="shared" si="101"/>
        <v>0</v>
      </c>
      <c r="BA35" s="47">
        <f t="shared" si="101"/>
        <v>0</v>
      </c>
      <c r="BB35" s="47">
        <f t="shared" si="101"/>
        <v>0</v>
      </c>
      <c r="BC35" s="271"/>
      <c r="BD35" s="47"/>
      <c r="BE35" s="47">
        <f t="shared" ref="BD35:BI35" si="102">SUM(BE33:BE34)</f>
        <v>0</v>
      </c>
      <c r="BF35" s="47">
        <f t="shared" si="102"/>
        <v>0</v>
      </c>
      <c r="BG35" s="47">
        <f t="shared" si="102"/>
        <v>0</v>
      </c>
      <c r="BH35" s="47">
        <f t="shared" si="102"/>
        <v>0</v>
      </c>
      <c r="BI35" s="47">
        <f t="shared" si="102"/>
        <v>0</v>
      </c>
      <c r="BJ35" s="271"/>
      <c r="BK35" s="47"/>
      <c r="BL35" s="47">
        <f t="shared" ref="BK35:BP35" si="103">SUM(BL33:BL34)</f>
        <v>0</v>
      </c>
      <c r="BM35" s="47">
        <f t="shared" si="103"/>
        <v>0</v>
      </c>
      <c r="BN35" s="47">
        <f t="shared" si="103"/>
        <v>0</v>
      </c>
      <c r="BO35" s="47">
        <f t="shared" si="103"/>
        <v>0</v>
      </c>
      <c r="BP35" s="47">
        <f t="shared" si="103"/>
        <v>0</v>
      </c>
      <c r="BQ35" s="178"/>
      <c r="BR35" s="271"/>
      <c r="BS35" s="47"/>
      <c r="BT35" s="47">
        <f t="shared" ref="BS35:BX35" si="104">SUM(BT33:BT34)</f>
        <v>0</v>
      </c>
      <c r="BU35" s="47">
        <f t="shared" si="104"/>
        <v>0</v>
      </c>
      <c r="BV35" s="47">
        <f t="shared" si="104"/>
        <v>0</v>
      </c>
      <c r="BW35" s="47">
        <f t="shared" si="104"/>
        <v>0</v>
      </c>
      <c r="BX35" s="47">
        <f t="shared" si="104"/>
        <v>0</v>
      </c>
      <c r="BY35" s="271"/>
      <c r="BZ35" s="47"/>
      <c r="CA35" s="47">
        <f t="shared" ref="BZ35:CE35" si="105">SUM(CA33:CA34)</f>
        <v>2037.5551168896013</v>
      </c>
      <c r="CB35" s="47">
        <f t="shared" si="105"/>
        <v>0</v>
      </c>
      <c r="CC35" s="47">
        <f t="shared" si="105"/>
        <v>0</v>
      </c>
      <c r="CD35" s="47">
        <f t="shared" si="105"/>
        <v>0</v>
      </c>
      <c r="CE35" s="47">
        <f t="shared" si="105"/>
        <v>1518.1832346028305</v>
      </c>
    </row>
    <row r="36" spans="3:83" ht="13.5" thickBot="1" x14ac:dyDescent="0.35">
      <c r="C36" s="53" t="s">
        <v>22</v>
      </c>
      <c r="D36" s="121"/>
      <c r="E36" s="55"/>
      <c r="F36" s="55">
        <f t="shared" ref="E36:J36" si="106">F19+F28+F11+F31+F35</f>
        <v>323688.67206599872</v>
      </c>
      <c r="G36" s="55">
        <f t="shared" si="106"/>
        <v>0</v>
      </c>
      <c r="H36" s="55">
        <f t="shared" si="106"/>
        <v>0</v>
      </c>
      <c r="I36" s="55">
        <f t="shared" si="106"/>
        <v>0</v>
      </c>
      <c r="J36" s="55">
        <f t="shared" si="106"/>
        <v>369616.13854108</v>
      </c>
      <c r="K36" s="182">
        <f>J36/F36-1</f>
        <v>0.14188777809844666</v>
      </c>
      <c r="L36" s="139"/>
      <c r="M36" s="54"/>
      <c r="N36" s="54">
        <f t="shared" ref="M36:R36" si="107">N19+N28+N11+N31+N35</f>
        <v>325078.78242558753</v>
      </c>
      <c r="O36" s="54">
        <f t="shared" si="107"/>
        <v>0</v>
      </c>
      <c r="P36" s="54">
        <f t="shared" si="107"/>
        <v>0</v>
      </c>
      <c r="Q36" s="54">
        <f t="shared" si="107"/>
        <v>0</v>
      </c>
      <c r="R36" s="54">
        <f t="shared" si="107"/>
        <v>371919.99328171177</v>
      </c>
      <c r="S36" s="182">
        <f>R36/N36-1</f>
        <v>0.14409187368863874</v>
      </c>
      <c r="T36" s="212"/>
      <c r="U36" s="54"/>
      <c r="V36" s="54">
        <f t="shared" ref="U36:Z36" si="108">V19+V28+V11+V31+V35</f>
        <v>22531.965346880756</v>
      </c>
      <c r="W36" s="54">
        <f t="shared" si="108"/>
        <v>0</v>
      </c>
      <c r="X36" s="54">
        <f t="shared" si="108"/>
        <v>0</v>
      </c>
      <c r="Y36" s="54">
        <f t="shared" si="108"/>
        <v>0</v>
      </c>
      <c r="Z36" s="54">
        <f t="shared" si="108"/>
        <v>61407.308372546177</v>
      </c>
      <c r="AA36" s="56"/>
      <c r="AB36" s="54"/>
      <c r="AC36" s="54">
        <f t="shared" ref="AB36:AG36" si="109">AC19+AC28+AC11+AC31+AC35</f>
        <v>5712.8998899999979</v>
      </c>
      <c r="AD36" s="54">
        <f t="shared" si="109"/>
        <v>0</v>
      </c>
      <c r="AE36" s="54">
        <f t="shared" si="109"/>
        <v>0</v>
      </c>
      <c r="AF36" s="54">
        <f t="shared" si="109"/>
        <v>0</v>
      </c>
      <c r="AG36" s="54">
        <f t="shared" si="109"/>
        <v>3303.3870900000002</v>
      </c>
      <c r="AH36" s="56"/>
      <c r="AI36" s="54"/>
      <c r="AJ36" s="54">
        <f t="shared" ref="AI36:AN36" si="110">AJ19+AJ28+AJ11+AJ31+AJ35</f>
        <v>13810.051784412281</v>
      </c>
      <c r="AK36" s="54">
        <f t="shared" si="110"/>
        <v>95965</v>
      </c>
      <c r="AL36" s="54">
        <f t="shared" si="110"/>
        <v>108666</v>
      </c>
      <c r="AM36" s="54">
        <f t="shared" si="110"/>
        <v>114431</v>
      </c>
      <c r="AN36" s="54">
        <f t="shared" si="110"/>
        <v>-335.6858272058389</v>
      </c>
      <c r="AO36" s="55"/>
      <c r="AP36" s="54"/>
      <c r="AQ36" s="54">
        <f t="shared" ref="AP36:AU36" si="111">AQ19+AQ28+AQ11+AQ31+AQ35</f>
        <v>367133.69944688049</v>
      </c>
      <c r="AR36" s="54">
        <f t="shared" si="111"/>
        <v>95965</v>
      </c>
      <c r="AS36" s="54">
        <f t="shared" si="111"/>
        <v>108666</v>
      </c>
      <c r="AT36" s="54">
        <f t="shared" si="111"/>
        <v>114431</v>
      </c>
      <c r="AU36" s="54">
        <f t="shared" si="111"/>
        <v>436295.00291705213</v>
      </c>
      <c r="AV36" s="56"/>
      <c r="AW36" s="54"/>
      <c r="AX36" s="54">
        <f t="shared" ref="AW36:BB36" si="112">AX19+AX28+AX11+AX31+AX35</f>
        <v>0</v>
      </c>
      <c r="AY36" s="54">
        <f t="shared" si="112"/>
        <v>0</v>
      </c>
      <c r="AZ36" s="54">
        <f t="shared" si="112"/>
        <v>0</v>
      </c>
      <c r="BA36" s="54">
        <f t="shared" si="112"/>
        <v>0</v>
      </c>
      <c r="BB36" s="54">
        <f t="shared" si="112"/>
        <v>0</v>
      </c>
      <c r="BC36" s="56"/>
      <c r="BD36" s="54"/>
      <c r="BE36" s="54">
        <f t="shared" ref="BD36:BI36" si="113">BE19+BE28+BE11+BE31+BE35</f>
        <v>0</v>
      </c>
      <c r="BF36" s="54">
        <f t="shared" si="113"/>
        <v>0</v>
      </c>
      <c r="BG36" s="54">
        <f t="shared" si="113"/>
        <v>0</v>
      </c>
      <c r="BH36" s="54">
        <f t="shared" si="113"/>
        <v>0</v>
      </c>
      <c r="BI36" s="54">
        <f t="shared" si="113"/>
        <v>0</v>
      </c>
      <c r="BJ36" s="56"/>
      <c r="BK36" s="54"/>
      <c r="BL36" s="54">
        <f t="shared" ref="BK36:BP36" si="114">BL19+BL28+BL11+BL31+BL35</f>
        <v>0</v>
      </c>
      <c r="BM36" s="54">
        <f t="shared" si="114"/>
        <v>0</v>
      </c>
      <c r="BN36" s="54">
        <f t="shared" si="114"/>
        <v>0</v>
      </c>
      <c r="BO36" s="54">
        <f t="shared" si="114"/>
        <v>0</v>
      </c>
      <c r="BP36" s="54">
        <f t="shared" si="114"/>
        <v>0</v>
      </c>
      <c r="BQ36" s="182"/>
      <c r="BR36" s="56"/>
      <c r="BS36" s="54"/>
      <c r="BT36" s="54">
        <f t="shared" ref="BS36:BX36" si="115">BT19+BT28+BT11+BT31+BT35</f>
        <v>-1390.1103595887198</v>
      </c>
      <c r="BU36" s="54">
        <f t="shared" si="115"/>
        <v>0</v>
      </c>
      <c r="BV36" s="54">
        <f t="shared" si="115"/>
        <v>0</v>
      </c>
      <c r="BW36" s="54">
        <f t="shared" si="115"/>
        <v>0</v>
      </c>
      <c r="BX36" s="54">
        <f t="shared" si="115"/>
        <v>-2303.8547406317548</v>
      </c>
      <c r="BY36" s="56"/>
      <c r="BZ36" s="54"/>
      <c r="CA36" s="54">
        <f t="shared" ref="BZ36:CE36" si="116">CA19+CA28+CA11+CA31+CA35</f>
        <v>365743.58908729174</v>
      </c>
      <c r="CB36" s="54">
        <f t="shared" si="116"/>
        <v>95965</v>
      </c>
      <c r="CC36" s="54">
        <f t="shared" si="116"/>
        <v>108666</v>
      </c>
      <c r="CD36" s="54">
        <f t="shared" si="116"/>
        <v>114431</v>
      </c>
      <c r="CE36" s="54">
        <f t="shared" si="116"/>
        <v>433991.14817642036</v>
      </c>
    </row>
    <row r="37" spans="3:83" ht="13.5" thickTop="1" x14ac:dyDescent="0.3">
      <c r="C37" s="41" t="s">
        <v>58</v>
      </c>
      <c r="D37" s="116"/>
      <c r="E37" s="43"/>
      <c r="F37" s="43">
        <f t="shared" ref="E37:J37" si="117">(F36-F25-F18-F15-F10)/1000</f>
        <v>794.21801318599864</v>
      </c>
      <c r="G37" s="43">
        <f t="shared" si="117"/>
        <v>0</v>
      </c>
      <c r="H37" s="43">
        <f t="shared" si="117"/>
        <v>0</v>
      </c>
      <c r="I37" s="43">
        <f t="shared" si="117"/>
        <v>0</v>
      </c>
      <c r="J37" s="43">
        <f t="shared" si="117"/>
        <v>908.06530200567909</v>
      </c>
      <c r="K37" s="177">
        <f>J37/F37-1</f>
        <v>0.14334513562967799</v>
      </c>
      <c r="M37" s="43"/>
      <c r="N37" s="43">
        <f t="shared" ref="M37:R37" si="118">(N36-N25-N18-N15-N10)/1000</f>
        <v>795.59534125558741</v>
      </c>
      <c r="O37" s="43">
        <f t="shared" si="118"/>
        <v>0</v>
      </c>
      <c r="P37" s="43">
        <f t="shared" si="118"/>
        <v>0</v>
      </c>
      <c r="Q37" s="43">
        <f t="shared" si="118"/>
        <v>0</v>
      </c>
      <c r="R37" s="43">
        <f t="shared" si="118"/>
        <v>910.34099585631088</v>
      </c>
      <c r="S37" s="177">
        <f>R37/N37-1</f>
        <v>0.14422615197775657</v>
      </c>
      <c r="U37" s="43"/>
      <c r="V37" s="43">
        <f t="shared" ref="U37:Z37" si="119">(V36-V25-V18-V15-V10)/1000</f>
        <v>27.405519036522421</v>
      </c>
      <c r="W37" s="43">
        <f t="shared" si="119"/>
        <v>0</v>
      </c>
      <c r="X37" s="43">
        <f t="shared" si="119"/>
        <v>0</v>
      </c>
      <c r="Y37" s="43">
        <f t="shared" si="119"/>
        <v>0</v>
      </c>
      <c r="Z37" s="43">
        <f t="shared" si="119"/>
        <v>69.652525574855773</v>
      </c>
      <c r="AA37" s="57"/>
      <c r="AB37" s="43"/>
      <c r="AC37" s="43">
        <f t="shared" ref="AB37:AG37" si="120">(AC36-AC25-AC18-AC15-AC10)/1000</f>
        <v>18.289747909999999</v>
      </c>
      <c r="AD37" s="43">
        <f t="shared" si="120"/>
        <v>0</v>
      </c>
      <c r="AE37" s="43">
        <f t="shared" si="120"/>
        <v>0</v>
      </c>
      <c r="AF37" s="43">
        <f t="shared" si="120"/>
        <v>0</v>
      </c>
      <c r="AG37" s="43">
        <f t="shared" si="120"/>
        <v>6.0965694199999998</v>
      </c>
      <c r="AH37" s="57"/>
      <c r="AI37" s="43"/>
      <c r="AJ37" s="43"/>
      <c r="AK37" s="43"/>
      <c r="AL37" s="43"/>
      <c r="AM37" s="43"/>
      <c r="AN37" s="43"/>
      <c r="AO37" s="57"/>
      <c r="AP37" s="43"/>
      <c r="AQ37" s="43">
        <f t="shared" ref="AP37:AU37" si="121">(AQ36-AQ25-AQ18-AQ15-AQ10)/1000</f>
        <v>855.10065998652215</v>
      </c>
      <c r="AR37" s="43">
        <f t="shared" si="121"/>
        <v>95.965000000000003</v>
      </c>
      <c r="AS37" s="43">
        <f t="shared" si="121"/>
        <v>108.666</v>
      </c>
      <c r="AT37" s="43">
        <f t="shared" si="121"/>
        <v>114.431</v>
      </c>
      <c r="AU37" s="43">
        <f t="shared" si="121"/>
        <v>985.75440502396089</v>
      </c>
      <c r="AV37" s="57"/>
      <c r="AW37" s="43"/>
      <c r="AX37" s="43"/>
      <c r="AY37" s="43"/>
      <c r="AZ37" s="43"/>
      <c r="BA37" s="43"/>
      <c r="BB37" s="43"/>
      <c r="BD37" s="43"/>
      <c r="BE37" s="43"/>
      <c r="BF37" s="43"/>
      <c r="BG37" s="43"/>
      <c r="BH37" s="43"/>
      <c r="BI37" s="43"/>
      <c r="BK37" s="43"/>
      <c r="BL37" s="43"/>
      <c r="BM37" s="43"/>
      <c r="BN37" s="43"/>
      <c r="BO37" s="43"/>
      <c r="BP37" s="43"/>
      <c r="BQ37" s="177"/>
      <c r="BS37" s="43"/>
      <c r="BT37" s="43">
        <f t="shared" ref="BS37:BX37" si="122">(BT36-BT25-BT18-BT15-BT10)/1000</f>
        <v>-1.3773280695887198</v>
      </c>
      <c r="BU37" s="43">
        <f t="shared" si="122"/>
        <v>0</v>
      </c>
      <c r="BV37" s="43">
        <f t="shared" si="122"/>
        <v>0</v>
      </c>
      <c r="BW37" s="43">
        <f t="shared" si="122"/>
        <v>0</v>
      </c>
      <c r="BX37" s="43">
        <f t="shared" si="122"/>
        <v>-2.2756938506317548</v>
      </c>
      <c r="BZ37" s="43"/>
      <c r="CA37" s="43">
        <f t="shared" ref="BZ37:CE37" si="123">(CA36-CA25-CA18-CA15-CA10)/1000</f>
        <v>853.72333191693326</v>
      </c>
      <c r="CB37" s="43">
        <f t="shared" si="123"/>
        <v>95.965000000000003</v>
      </c>
      <c r="CC37" s="43">
        <f t="shared" si="123"/>
        <v>108.666</v>
      </c>
      <c r="CD37" s="43">
        <f t="shared" si="123"/>
        <v>114.431</v>
      </c>
      <c r="CE37" s="43">
        <f t="shared" si="123"/>
        <v>983.47871117332909</v>
      </c>
    </row>
    <row r="38" spans="3:83" x14ac:dyDescent="0.3">
      <c r="C38" s="41" t="s">
        <v>59</v>
      </c>
      <c r="D38" s="116"/>
      <c r="E38" s="42"/>
      <c r="F38" s="42">
        <f t="shared" ref="E38:J38" si="124">(F37*1000)/F145</f>
        <v>0.30695510686723732</v>
      </c>
      <c r="G38" s="42">
        <f t="shared" si="124"/>
        <v>0</v>
      </c>
      <c r="H38" s="42">
        <f t="shared" si="124"/>
        <v>0</v>
      </c>
      <c r="I38" s="42">
        <f t="shared" si="124"/>
        <v>0</v>
      </c>
      <c r="J38" s="42">
        <f t="shared" si="124"/>
        <v>0.43994036278015847</v>
      </c>
      <c r="K38" s="177"/>
      <c r="M38" s="42"/>
      <c r="N38" s="42">
        <f t="shared" ref="M38:R38" si="125">(N37*1000)/N145</f>
        <v>0.30748742655499645</v>
      </c>
      <c r="O38" s="42">
        <f t="shared" si="125"/>
        <v>0</v>
      </c>
      <c r="P38" s="42">
        <f t="shared" si="125"/>
        <v>0</v>
      </c>
      <c r="Q38" s="42">
        <f t="shared" si="125"/>
        <v>0</v>
      </c>
      <c r="R38" s="42">
        <f t="shared" si="125"/>
        <v>0.44104289315546541</v>
      </c>
      <c r="S38" s="177"/>
      <c r="U38" s="42"/>
      <c r="V38" s="42">
        <f t="shared" ref="U38:Z38" si="126">(V37*1000)/V142</f>
        <v>1.6870125599582899</v>
      </c>
      <c r="W38" s="42">
        <f t="shared" si="126"/>
        <v>0</v>
      </c>
      <c r="X38" s="42">
        <f t="shared" si="126"/>
        <v>0</v>
      </c>
      <c r="Y38" s="42">
        <f t="shared" si="126"/>
        <v>0</v>
      </c>
      <c r="Z38" s="42">
        <f t="shared" si="126"/>
        <v>2.4544550558480434</v>
      </c>
      <c r="AA38" s="44"/>
      <c r="AB38" s="42"/>
      <c r="AC38" s="42">
        <f t="shared" ref="AB38:AG38" si="127">(AC37*1000)/AC145</f>
        <v>7.0687537062623894E-3</v>
      </c>
      <c r="AD38" s="42">
        <f t="shared" si="127"/>
        <v>0</v>
      </c>
      <c r="AE38" s="42">
        <f t="shared" si="127"/>
        <v>0</v>
      </c>
      <c r="AF38" s="42">
        <f t="shared" si="127"/>
        <v>0</v>
      </c>
      <c r="AG38" s="42">
        <f t="shared" si="127"/>
        <v>2.953671896090625E-3</v>
      </c>
      <c r="AH38" s="44"/>
      <c r="AI38" s="42"/>
      <c r="AJ38" s="42"/>
      <c r="AK38" s="42"/>
      <c r="AL38" s="42"/>
      <c r="AM38" s="42"/>
      <c r="AN38" s="42"/>
      <c r="AO38" s="44"/>
      <c r="AP38" s="42"/>
      <c r="AQ38" s="42">
        <f t="shared" ref="AP38:AU38" si="128">(AQ37*1000)/AQ145</f>
        <v>0.33048547138270234</v>
      </c>
      <c r="AR38" s="42">
        <f t="shared" si="128"/>
        <v>4.3999334758228294E-2</v>
      </c>
      <c r="AS38" s="42">
        <f t="shared" si="128"/>
        <v>3.0316332997117203E-2</v>
      </c>
      <c r="AT38" s="42">
        <f t="shared" si="128"/>
        <v>3.4594508354809844E-2</v>
      </c>
      <c r="AU38" s="42">
        <f t="shared" si="128"/>
        <v>0.47757925514884209</v>
      </c>
      <c r="AV38" s="44"/>
      <c r="AW38" s="42"/>
      <c r="AX38" s="42"/>
      <c r="AY38" s="42"/>
      <c r="AZ38" s="42"/>
      <c r="BA38" s="42"/>
      <c r="BB38" s="42"/>
      <c r="BD38" s="42"/>
      <c r="BE38" s="42"/>
      <c r="BF38" s="42"/>
      <c r="BG38" s="42"/>
      <c r="BH38" s="42"/>
      <c r="BI38" s="42"/>
      <c r="BK38" s="42"/>
      <c r="BL38" s="42"/>
      <c r="BM38" s="42"/>
      <c r="BN38" s="42"/>
      <c r="BO38" s="42"/>
      <c r="BP38" s="42"/>
      <c r="BQ38" s="177"/>
      <c r="BS38" s="42"/>
      <c r="BT38" s="42">
        <f t="shared" ref="BS38:BX38" si="129">(BT37*1000)/BT145</f>
        <v>-5.3231968775913465E-4</v>
      </c>
      <c r="BU38" s="42">
        <f t="shared" si="129"/>
        <v>0</v>
      </c>
      <c r="BV38" s="42">
        <f t="shared" si="129"/>
        <v>0</v>
      </c>
      <c r="BW38" s="42">
        <f t="shared" si="129"/>
        <v>0</v>
      </c>
      <c r="BX38" s="42">
        <f t="shared" si="129"/>
        <v>-1.1025303753069164E-3</v>
      </c>
      <c r="BZ38" s="42"/>
      <c r="CA38" s="42">
        <f t="shared" ref="BZ38:CE38" si="130">(CA37*1000)/CA145</f>
        <v>0.32995315169494316</v>
      </c>
      <c r="CB38" s="42">
        <f t="shared" si="130"/>
        <v>4.3999334758228294E-2</v>
      </c>
      <c r="CC38" s="42">
        <f t="shared" si="130"/>
        <v>3.0316332997117203E-2</v>
      </c>
      <c r="CD38" s="42">
        <f t="shared" si="130"/>
        <v>3.1924689426252172E-2</v>
      </c>
      <c r="CE38" s="42">
        <f t="shared" si="130"/>
        <v>0.47647672477353514</v>
      </c>
    </row>
    <row r="39" spans="3:83" x14ac:dyDescent="0.3">
      <c r="C39" s="41" t="s">
        <v>60</v>
      </c>
      <c r="D39" s="116"/>
      <c r="E39" s="42"/>
      <c r="F39" s="42">
        <f t="shared" ref="F39:J39" si="131">(F37*1000)/AVERAGE(E128:F128)*4</f>
        <v>0.15125734927934611</v>
      </c>
      <c r="G39" s="42">
        <f t="shared" si="131"/>
        <v>0</v>
      </c>
      <c r="H39" s="42">
        <f t="shared" si="131"/>
        <v>0</v>
      </c>
      <c r="I39" s="42">
        <f t="shared" si="131"/>
        <v>0</v>
      </c>
      <c r="J39" s="42">
        <f t="shared" si="131"/>
        <v>0.17555540232912323</v>
      </c>
      <c r="K39" s="177"/>
      <c r="M39" s="42"/>
      <c r="N39" s="42">
        <f t="shared" ref="N39:R39" si="132">(N37*1000)/AVERAGE(M128:N128)*4</f>
        <v>0.1515196588586244</v>
      </c>
      <c r="O39" s="42">
        <f t="shared" si="132"/>
        <v>0</v>
      </c>
      <c r="P39" s="42">
        <f t="shared" si="132"/>
        <v>0</v>
      </c>
      <c r="Q39" s="42">
        <f t="shared" si="132"/>
        <v>0</v>
      </c>
      <c r="R39" s="42">
        <f t="shared" si="132"/>
        <v>0.17599536005974367</v>
      </c>
      <c r="S39" s="177"/>
      <c r="U39" s="42"/>
      <c r="V39" s="42">
        <f t="shared" ref="V39:Z39" si="133">(V37*1000)/AVERAGE(U126:V126)*4</f>
        <v>1.8439296860896539</v>
      </c>
      <c r="W39" s="42">
        <f t="shared" si="133"/>
        <v>0</v>
      </c>
      <c r="X39" s="42">
        <f t="shared" si="133"/>
        <v>0</v>
      </c>
      <c r="Y39" s="42">
        <f t="shared" si="133"/>
        <v>0</v>
      </c>
      <c r="Z39" s="42">
        <f t="shared" si="133"/>
        <v>3.7067112243263018</v>
      </c>
      <c r="AA39" s="44"/>
      <c r="AB39" s="42"/>
      <c r="AC39" s="42">
        <f t="shared" ref="AC39:AG39" si="134">(AC37*1000)/AVERAGE(AB124:AC124)*4</f>
        <v>1.2923570884386656E-2</v>
      </c>
      <c r="AD39" s="42">
        <f t="shared" si="134"/>
        <v>0</v>
      </c>
      <c r="AE39" s="42">
        <f t="shared" si="134"/>
        <v>0</v>
      </c>
      <c r="AF39" s="42">
        <f t="shared" si="134"/>
        <v>0</v>
      </c>
      <c r="AG39" s="42">
        <f t="shared" si="134"/>
        <v>4.800389731095046E-3</v>
      </c>
      <c r="AH39" s="44"/>
      <c r="AI39" s="42"/>
      <c r="AJ39" s="42"/>
      <c r="AK39" s="42"/>
      <c r="AL39" s="42"/>
      <c r="AM39" s="42"/>
      <c r="AN39" s="42"/>
      <c r="AO39" s="44"/>
      <c r="AP39" s="42"/>
      <c r="AQ39" s="42">
        <f t="shared" ref="AQ39:AU39" si="135">(AQ37*1000)/AVERAGE(AP128:AQ128)*4</f>
        <v>0.16285233657410192</v>
      </c>
      <c r="AR39" s="42">
        <f t="shared" si="135"/>
        <v>1.8627975653652075E-2</v>
      </c>
      <c r="AS39" s="42">
        <f t="shared" si="135"/>
        <v>2.110967452660991E-2</v>
      </c>
      <c r="AT39" s="42">
        <f t="shared" si="135"/>
        <v>2.1827945805264714E-2</v>
      </c>
      <c r="AU39" s="42">
        <f t="shared" si="135"/>
        <v>0.19057496282420958</v>
      </c>
      <c r="AV39" s="44"/>
      <c r="AW39" s="42"/>
      <c r="AX39" s="42"/>
      <c r="AY39" s="42"/>
      <c r="AZ39" s="42"/>
      <c r="BA39" s="42"/>
      <c r="BB39" s="42"/>
      <c r="BD39" s="42"/>
      <c r="BE39" s="42"/>
      <c r="BF39" s="42"/>
      <c r="BG39" s="42"/>
      <c r="BH39" s="42"/>
      <c r="BI39" s="42"/>
      <c r="BK39" s="42"/>
      <c r="BL39" s="42"/>
      <c r="BM39" s="42"/>
      <c r="BN39" s="42"/>
      <c r="BO39" s="42"/>
      <c r="BP39" s="42"/>
      <c r="BQ39" s="177"/>
      <c r="BS39" s="42"/>
      <c r="BT39" s="42">
        <f t="shared" ref="BT39:BX39" si="136">(BT37*1000)/AVERAGE(BS128:BT128)*4</f>
        <v>-2.6230957927825201E-4</v>
      </c>
      <c r="BU39" s="42">
        <f t="shared" si="136"/>
        <v>0</v>
      </c>
      <c r="BV39" s="42">
        <f t="shared" si="136"/>
        <v>0</v>
      </c>
      <c r="BW39" s="42">
        <f t="shared" si="136"/>
        <v>0</v>
      </c>
      <c r="BX39" s="42">
        <f t="shared" si="136"/>
        <v>-4.3995773062042488E-4</v>
      </c>
      <c r="BZ39" s="42"/>
      <c r="CA39" s="42">
        <f t="shared" ref="CA39:CE39" si="137">(CA37*1000)/AVERAGE(BZ128:CA128)*4</f>
        <v>0.16259002699482364</v>
      </c>
      <c r="CB39" s="42">
        <f t="shared" si="137"/>
        <v>1.8627975653652075E-2</v>
      </c>
      <c r="CC39" s="42">
        <f t="shared" si="137"/>
        <v>2.110967452660991E-2</v>
      </c>
      <c r="CD39" s="42">
        <f t="shared" si="137"/>
        <v>2.1982968465900678E-2</v>
      </c>
      <c r="CE39" s="42">
        <f t="shared" si="137"/>
        <v>0.19150372320795489</v>
      </c>
    </row>
    <row r="40" spans="3:83" x14ac:dyDescent="0.3">
      <c r="C40" s="48"/>
      <c r="D40" s="119"/>
      <c r="E40" s="180"/>
      <c r="F40" s="153"/>
      <c r="G40" s="153"/>
      <c r="H40" s="153"/>
      <c r="I40" s="153"/>
      <c r="J40" s="153"/>
      <c r="K40" s="180"/>
      <c r="M40" s="48"/>
      <c r="N40" s="48"/>
      <c r="O40" s="48"/>
      <c r="P40" s="48"/>
      <c r="Q40" s="48"/>
      <c r="R40" s="48"/>
      <c r="S40" s="180"/>
      <c r="U40" s="48"/>
      <c r="V40" s="48"/>
      <c r="W40" s="48"/>
      <c r="X40" s="48"/>
      <c r="Y40" s="48"/>
      <c r="Z40" s="48"/>
      <c r="AB40" s="48"/>
      <c r="AC40" s="48"/>
      <c r="AD40" s="48"/>
      <c r="AE40" s="48"/>
      <c r="AF40" s="48"/>
      <c r="AG40" s="48"/>
      <c r="AI40" s="48"/>
      <c r="AJ40" s="48"/>
      <c r="AK40" s="48"/>
      <c r="AL40" s="48"/>
      <c r="AM40" s="48"/>
      <c r="AN40" s="48"/>
      <c r="AP40" s="48"/>
      <c r="AQ40" s="48"/>
      <c r="AR40" s="48"/>
      <c r="AS40" s="48"/>
      <c r="AT40" s="48"/>
      <c r="AU40" s="48"/>
      <c r="AW40" s="48"/>
      <c r="AX40" s="48"/>
      <c r="AY40" s="48"/>
      <c r="AZ40" s="48"/>
      <c r="BA40" s="48"/>
      <c r="BB40" s="48"/>
      <c r="BD40" s="48"/>
      <c r="BE40" s="48"/>
      <c r="BF40" s="48"/>
      <c r="BG40" s="48"/>
      <c r="BH40" s="48"/>
      <c r="BI40" s="48"/>
      <c r="BK40" s="48"/>
      <c r="BL40" s="48"/>
      <c r="BM40" s="48"/>
      <c r="BN40" s="48"/>
      <c r="BO40" s="48"/>
      <c r="BP40" s="48"/>
      <c r="BQ40" s="180"/>
      <c r="BS40" s="48"/>
      <c r="BT40" s="48"/>
      <c r="BU40" s="48"/>
      <c r="BV40" s="48"/>
      <c r="BW40" s="48"/>
      <c r="BX40" s="48"/>
      <c r="BZ40" s="48"/>
      <c r="CA40" s="48"/>
      <c r="CB40" s="48"/>
      <c r="CC40" s="48"/>
      <c r="CD40" s="48"/>
      <c r="CE40" s="48"/>
    </row>
    <row r="41" spans="3:83" x14ac:dyDescent="0.3">
      <c r="C41" s="39" t="s">
        <v>23</v>
      </c>
      <c r="D41" s="114"/>
      <c r="E41" s="230"/>
      <c r="F41" s="241"/>
      <c r="G41" s="241"/>
      <c r="H41" s="241"/>
      <c r="I41" s="241"/>
      <c r="J41" s="241"/>
      <c r="K41" s="179"/>
      <c r="M41" s="39"/>
      <c r="N41" s="39"/>
      <c r="O41" s="39"/>
      <c r="P41" s="39"/>
      <c r="Q41" s="39"/>
      <c r="R41" s="39"/>
      <c r="S41" s="179"/>
      <c r="U41" s="39"/>
      <c r="V41" s="39"/>
      <c r="W41" s="39"/>
      <c r="X41" s="39"/>
      <c r="Y41" s="39"/>
      <c r="Z41" s="39"/>
      <c r="AB41" s="39"/>
      <c r="AC41" s="39"/>
      <c r="AD41" s="39"/>
      <c r="AE41" s="39"/>
      <c r="AF41" s="39"/>
      <c r="AG41" s="39"/>
      <c r="AI41" s="39"/>
      <c r="AJ41" s="39"/>
      <c r="AK41" s="39"/>
      <c r="AL41" s="39"/>
      <c r="AM41" s="39"/>
      <c r="AN41" s="39"/>
      <c r="AP41" s="39"/>
      <c r="AQ41" s="39"/>
      <c r="AR41" s="39"/>
      <c r="AS41" s="39"/>
      <c r="AT41" s="39"/>
      <c r="AU41" s="39"/>
      <c r="AW41" s="39"/>
      <c r="AX41" s="39"/>
      <c r="AY41" s="39"/>
      <c r="AZ41" s="39"/>
      <c r="BA41" s="39"/>
      <c r="BB41" s="39"/>
      <c r="BD41" s="39"/>
      <c r="BE41" s="39"/>
      <c r="BF41" s="39"/>
      <c r="BG41" s="39"/>
      <c r="BH41" s="39"/>
      <c r="BI41" s="39"/>
      <c r="BK41" s="39"/>
      <c r="BL41" s="39"/>
      <c r="BM41" s="39"/>
      <c r="BN41" s="39"/>
      <c r="BO41" s="39"/>
      <c r="BP41" s="39"/>
      <c r="BQ41" s="179"/>
      <c r="BS41" s="39"/>
      <c r="BT41" s="39"/>
      <c r="BU41" s="39"/>
      <c r="BV41" s="39"/>
      <c r="BW41" s="39"/>
      <c r="BX41" s="39"/>
      <c r="BZ41" s="39"/>
      <c r="CA41" s="39"/>
      <c r="CB41" s="39"/>
      <c r="CC41" s="39"/>
      <c r="CD41" s="39"/>
      <c r="CE41" s="39"/>
    </row>
    <row r="42" spans="3:83" ht="14.5" x14ac:dyDescent="0.35">
      <c r="C42" t="s">
        <v>250</v>
      </c>
      <c r="E42" s="211"/>
      <c r="F42" s="211">
        <f>VLOOKUP($C42,'Segment IFRS17'!$I$460:$N$531,6,0)/1000</f>
        <v>357236.0957727721</v>
      </c>
      <c r="G42" s="211">
        <f>VLOOKUP($C42,'Segment IFRS17'!$P$460:$U$531,6,0)/1000</f>
        <v>0</v>
      </c>
      <c r="H42" s="211">
        <f>VLOOKUP($C42,'Segment IFRS17'!$AD$460:$AI$531,6,0)/1000</f>
        <v>0</v>
      </c>
      <c r="I42" s="211">
        <f>VLOOKUP($C42,'Segment IFRS17'!$AK$460:$AP$531,6,0)/1000</f>
        <v>0</v>
      </c>
      <c r="J42" s="211">
        <f>VLOOKUP($C42,'Segment IFRS17'!$I$537:$N$608,6,0)/1000</f>
        <v>618696.20664017205</v>
      </c>
      <c r="K42" s="139">
        <f t="shared" ref="K42:K43" si="138">J42/F42-1</f>
        <v>0.73189723536142171</v>
      </c>
      <c r="L42" s="139"/>
      <c r="M42" s="40"/>
      <c r="N42" s="40">
        <f>VLOOKUP($C42,'Segment IFRS17'!$I$460:$N$531,2,0)/1000</f>
        <v>0</v>
      </c>
      <c r="O42" s="40">
        <f>VLOOKUP($C42,'Segment IFRS17'!$P$460:$U$531,2,0)/1000</f>
        <v>0</v>
      </c>
      <c r="P42" s="40">
        <f>VLOOKUP($C42,'Segment IFRS17'!$AD$460:$AI$531,2,0)/1000</f>
        <v>0</v>
      </c>
      <c r="Q42" s="40">
        <f>VLOOKUP($C42,'Segment IFRS17'!$AK$460:$AP$531,2,0)/1000</f>
        <v>0</v>
      </c>
      <c r="R42" s="40">
        <f>VLOOKUP($C42,'Segment IFRS17'!$I$537:$N$608,2,0)/1000</f>
        <v>0</v>
      </c>
      <c r="U42" s="40"/>
      <c r="V42" s="40">
        <f>VLOOKUP($C42,'Securitization P&amp;L IFRS17'!$F$460:$H$531,3,0)/1000</f>
        <v>0</v>
      </c>
      <c r="W42" s="40">
        <f>VLOOKUP($C42,'Securitization P&amp;L IFRS17'!$K$460:$M$531,3,0)/1000</f>
        <v>0</v>
      </c>
      <c r="X42" s="40">
        <f>VLOOKUP($C42,'Securitization P&amp;L IFRS17'!$U$460:$X$531,3,0)/1000</f>
        <v>0</v>
      </c>
      <c r="Y42" s="40">
        <f>VLOOKUP($C42,'Securitization P&amp;L IFRS17'!$Z$460:$AC$531,3,0)/1000</f>
        <v>0</v>
      </c>
      <c r="Z42" s="40">
        <f>VLOOKUP($C42,'Securitization P&amp;L IFRS17'!$F$537:$I$608,3,0)/1000</f>
        <v>0</v>
      </c>
      <c r="AB42" s="40"/>
      <c r="AC42" s="40">
        <f>VLOOKUP($C42,'Securitization P&amp;L IFRS17'!$F$460:$H$531,2,0)/1000</f>
        <v>0</v>
      </c>
      <c r="AD42" s="40">
        <f>VLOOKUP($C42,'Securitization P&amp;L IFRS17'!$K$460:$M$531,2,0)/1000</f>
        <v>0</v>
      </c>
      <c r="AE42" s="40">
        <f>VLOOKUP($C42,'Securitization P&amp;L IFRS17'!$U$460:$X$531,2,0)/1000</f>
        <v>0</v>
      </c>
      <c r="AF42" s="40">
        <f>VLOOKUP($C42,'Securitization P&amp;L IFRS17'!$Z$460:$AC$531,2,0)/1000</f>
        <v>0</v>
      </c>
      <c r="AG42" s="40">
        <f>VLOOKUP($C42,'Securitization P&amp;L IFRS17'!$F$537:$I$608,2,0)/1000</f>
        <v>0</v>
      </c>
      <c r="AI42" s="40"/>
      <c r="AJ42" s="40"/>
      <c r="AK42" s="40"/>
      <c r="AL42" s="40"/>
      <c r="AM42" s="40"/>
      <c r="AN42" s="40"/>
      <c r="AP42" s="40"/>
      <c r="AQ42" s="40">
        <f>N42+V42+AC42+AJ42</f>
        <v>0</v>
      </c>
      <c r="AR42" s="40">
        <f>O42+W42+AD42+AK42</f>
        <v>0</v>
      </c>
      <c r="AS42" s="40">
        <f>P42+X42+AE42+AL42</f>
        <v>0</v>
      </c>
      <c r="AT42" s="40">
        <f>Q42+Y42+AF42+AM42</f>
        <v>0</v>
      </c>
      <c r="AU42" s="40">
        <f>R42+Z42+AG42+AN42</f>
        <v>0</v>
      </c>
      <c r="AW42" s="40"/>
      <c r="AX42" s="40">
        <f>VLOOKUP($C42,'Segment IFRS17'!$I$460:$N$531,3,0)/1000</f>
        <v>357236.0957727721</v>
      </c>
      <c r="AY42" s="40">
        <f>VLOOKUP($C42,'Segment IFRS17'!$P$460:$U$531,3,0)/1000</f>
        <v>0</v>
      </c>
      <c r="AZ42" s="40">
        <f>VLOOKUP($C42,'Segment IFRS17'!$AD$460:$AI$531,3,0)/1000</f>
        <v>0</v>
      </c>
      <c r="BA42" s="40">
        <f>VLOOKUP($C42,'Segment IFRS17'!$AK$460:$AP$531,3,0)/1000</f>
        <v>0</v>
      </c>
      <c r="BB42" s="40">
        <f>VLOOKUP($C42,'Segment IFRS17'!$I$537:$N$608,3,0)/1000</f>
        <v>618696.20664017205</v>
      </c>
      <c r="BC42" s="212"/>
      <c r="BD42" s="40"/>
      <c r="BE42" s="40">
        <f>VLOOKUP($C42,'Segment IFRS17'!$I$460:$N$531,4,0)/1000</f>
        <v>0</v>
      </c>
      <c r="BF42" s="40">
        <f>VLOOKUP($C42,'Segment IFRS17'!$P$460:$U$531,4,0)/1000</f>
        <v>0</v>
      </c>
      <c r="BG42" s="40">
        <f>VLOOKUP($C42,'Segment IFRS17'!$AD$460:$AI$531,4,0)/1000</f>
        <v>0</v>
      </c>
      <c r="BH42" s="40">
        <f>VLOOKUP($C42,'Segment IFRS17'!$AK$460:$AP$531,4,0)/1000</f>
        <v>0</v>
      </c>
      <c r="BI42" s="40">
        <f>VLOOKUP($C42,'Segment IFRS17'!$I$537:$N$608,4,0)/1000</f>
        <v>0</v>
      </c>
      <c r="BK42" s="40"/>
      <c r="BL42" s="40">
        <f>AX42+BE42</f>
        <v>357236.0957727721</v>
      </c>
      <c r="BM42" s="40">
        <f>AY42+BF42</f>
        <v>0</v>
      </c>
      <c r="BN42" s="40">
        <f>AZ42+BG42</f>
        <v>0</v>
      </c>
      <c r="BO42" s="40">
        <f>BA42+BH42</f>
        <v>0</v>
      </c>
      <c r="BP42" s="40">
        <f>BB42+BI42</f>
        <v>618696.20664017205</v>
      </c>
      <c r="BR42" s="212"/>
      <c r="BS42" s="40"/>
      <c r="BT42" s="40">
        <f>VLOOKUP($C42,'Segment IFRS17'!$I$460:$N$531,5,0)/1000</f>
        <v>0</v>
      </c>
      <c r="BU42" s="40">
        <f>VLOOKUP($C42,'Segment IFRS17'!$P$460:$U$531,5,0)/1000</f>
        <v>0</v>
      </c>
      <c r="BV42" s="40">
        <f>VLOOKUP($C42,'Segment IFRS17'!$AD$460:$AI$531,5,0)/1000</f>
        <v>0</v>
      </c>
      <c r="BW42" s="40">
        <f>VLOOKUP($C42,'Segment IFRS17'!$AK$460:$AP$531,5,0)/1000</f>
        <v>0</v>
      </c>
      <c r="BX42" s="40">
        <f>VLOOKUP($C42,'Segment IFRS17'!$I$537:$N$608,5,0)/1000</f>
        <v>0</v>
      </c>
      <c r="BZ42" s="40"/>
      <c r="CA42" s="40">
        <f>AQ42+BL42+BT42</f>
        <v>357236.0957727721</v>
      </c>
      <c r="CB42" s="40">
        <f>AR42+BM42+BU42</f>
        <v>0</v>
      </c>
      <c r="CC42" s="40">
        <f>AS42+BN42+BV42</f>
        <v>0</v>
      </c>
      <c r="CD42" s="40">
        <f>AT42+BO42+BW42</f>
        <v>0</v>
      </c>
      <c r="CE42" s="40">
        <f>AU42+BP42+BX42</f>
        <v>618696.20664017205</v>
      </c>
    </row>
    <row r="43" spans="3:83" ht="14.5" x14ac:dyDescent="0.35">
      <c r="C43" t="s">
        <v>240</v>
      </c>
      <c r="E43" s="211"/>
      <c r="F43" s="211">
        <f>VLOOKUP($C43,'Segment IFRS17'!$I$460:$N$531,6,0)/1000</f>
        <v>-443814.27888377232</v>
      </c>
      <c r="G43" s="211">
        <f>VLOOKUP($C43,'Segment IFRS17'!$P$460:$U$531,6,0)/1000</f>
        <v>0</v>
      </c>
      <c r="H43" s="211">
        <f>VLOOKUP($C43,'Segment IFRS17'!$AD$460:$AI$531,6,0)/1000</f>
        <v>0</v>
      </c>
      <c r="I43" s="211">
        <f>VLOOKUP($C43,'Segment IFRS17'!$AK$460:$AP$531,6,0)/1000</f>
        <v>0</v>
      </c>
      <c r="J43" s="211">
        <f>VLOOKUP($C43,'Segment IFRS17'!$I$537:$N$608,6,0)/1000</f>
        <v>-724724.19035986648</v>
      </c>
      <c r="K43" s="139">
        <f t="shared" si="138"/>
        <v>0.63294473576335708</v>
      </c>
      <c r="L43" s="139"/>
      <c r="M43" s="40"/>
      <c r="N43" s="40">
        <f>VLOOKUP($C43,'Segment IFRS17'!$I$460:$N$531,2,0)/1000</f>
        <v>0</v>
      </c>
      <c r="O43" s="40">
        <f>VLOOKUP($C43,'Segment IFRS17'!$P$460:$U$531,2,0)/1000</f>
        <v>0</v>
      </c>
      <c r="P43" s="40">
        <f>VLOOKUP($C43,'Segment IFRS17'!$AD$460:$AI$531,2,0)/1000</f>
        <v>0</v>
      </c>
      <c r="Q43" s="40">
        <f>VLOOKUP($C43,'Segment IFRS17'!$AK$460:$AP$531,2,0)/1000</f>
        <v>0</v>
      </c>
      <c r="R43" s="40">
        <f>VLOOKUP($C43,'Segment IFRS17'!$I$537:$N$608,2,0)/1000</f>
        <v>0</v>
      </c>
      <c r="U43" s="40"/>
      <c r="V43" s="40">
        <f>VLOOKUP($C43,'Securitization P&amp;L IFRS17'!$F$460:$H$531,3,0)/1000</f>
        <v>0</v>
      </c>
      <c r="W43" s="40">
        <f>VLOOKUP($C43,'Securitization P&amp;L IFRS17'!$K$460:$M$531,3,0)/1000</f>
        <v>0</v>
      </c>
      <c r="X43" s="40">
        <f>VLOOKUP($C43,'Securitization P&amp;L IFRS17'!$U$460:$X$531,3,0)/1000</f>
        <v>0</v>
      </c>
      <c r="Y43" s="40">
        <f>VLOOKUP($C43,'Securitization P&amp;L IFRS17'!$Z$460:$AC$531,3,0)/1000</f>
        <v>0</v>
      </c>
      <c r="Z43" s="40">
        <f>VLOOKUP($C43,'Securitization P&amp;L IFRS17'!$F$537:$I$608,3,0)/1000</f>
        <v>0</v>
      </c>
      <c r="AB43" s="40"/>
      <c r="AC43" s="40">
        <f>VLOOKUP($C43,'Securitization P&amp;L IFRS17'!$F$460:$H$531,2,0)/1000</f>
        <v>0</v>
      </c>
      <c r="AD43" s="40">
        <f>VLOOKUP($C43,'Securitization P&amp;L IFRS17'!$K$460:$M$531,2,0)/1000</f>
        <v>0</v>
      </c>
      <c r="AE43" s="40">
        <f>VLOOKUP($C43,'Securitization P&amp;L IFRS17'!$U$460:$X$531,2,0)/1000</f>
        <v>0</v>
      </c>
      <c r="AF43" s="40">
        <f>VLOOKUP($C43,'Securitization P&amp;L IFRS17'!$Z$460:$AC$531,2,0)/1000</f>
        <v>0</v>
      </c>
      <c r="AG43" s="40">
        <f>VLOOKUP($C43,'Securitization P&amp;L IFRS17'!$F$537:$I$608,2,0)/1000</f>
        <v>0</v>
      </c>
      <c r="AI43" s="40"/>
      <c r="AJ43" s="40"/>
      <c r="AK43" s="40"/>
      <c r="AL43" s="40"/>
      <c r="AM43" s="40"/>
      <c r="AN43" s="40"/>
      <c r="AP43" s="40"/>
      <c r="AQ43" s="40">
        <f>N43+V43+AC43+AJ43</f>
        <v>0</v>
      </c>
      <c r="AR43" s="40">
        <f>O43+W43+AD43+AK43</f>
        <v>0</v>
      </c>
      <c r="AS43" s="40">
        <f>P43+X43+AE43+AL43</f>
        <v>0</v>
      </c>
      <c r="AT43" s="40">
        <f>Q43+Y43+AF43+AM43</f>
        <v>0</v>
      </c>
      <c r="AU43" s="40">
        <f>R43+Z43+AG43+AN43</f>
        <v>0</v>
      </c>
      <c r="AW43" s="40"/>
      <c r="AX43" s="40">
        <f>VLOOKUP($C43,'Segment IFRS17'!$I$460:$N$531,3,0)/1000</f>
        <v>-443814.27888377232</v>
      </c>
      <c r="AY43" s="40">
        <f>VLOOKUP($C43,'Segment IFRS17'!$P$460:$U$531,3,0)/1000</f>
        <v>0</v>
      </c>
      <c r="AZ43" s="40">
        <f>VLOOKUP($C43,'Segment IFRS17'!$AD$460:$AI$531,3,0)/1000</f>
        <v>0</v>
      </c>
      <c r="BA43" s="40">
        <f>VLOOKUP($C43,'Segment IFRS17'!$AK$460:$AP$531,3,0)/1000</f>
        <v>0</v>
      </c>
      <c r="BB43" s="40">
        <f>VLOOKUP($C43,'Segment IFRS17'!$I$537:$N$608,3,0)/1000</f>
        <v>-724724.19035986648</v>
      </c>
      <c r="BD43" s="40"/>
      <c r="BE43" s="40">
        <f>VLOOKUP($C43,'Segment IFRS17'!$I$460:$N$531,4,0)/1000</f>
        <v>0</v>
      </c>
      <c r="BF43" s="40">
        <f>VLOOKUP($C43,'Segment IFRS17'!$P$460:$U$531,4,0)/1000</f>
        <v>0</v>
      </c>
      <c r="BG43" s="40">
        <f>VLOOKUP($C43,'Segment IFRS17'!$AD$460:$AI$531,4,0)/1000</f>
        <v>0</v>
      </c>
      <c r="BH43" s="40">
        <f>VLOOKUP($C43,'Segment IFRS17'!$AK$460:$AP$531,4,0)/1000</f>
        <v>0</v>
      </c>
      <c r="BI43" s="40">
        <f>VLOOKUP($C43,'Segment IFRS17'!$I$537:$N$608,4,0)/1000</f>
        <v>0</v>
      </c>
      <c r="BK43" s="40"/>
      <c r="BL43" s="40">
        <f>AX43+BE43</f>
        <v>-443814.27888377232</v>
      </c>
      <c r="BM43" s="40">
        <f>AY43+BF43</f>
        <v>0</v>
      </c>
      <c r="BN43" s="40">
        <f>AZ43+BG43</f>
        <v>0</v>
      </c>
      <c r="BO43" s="40">
        <f>BA43+BH43</f>
        <v>0</v>
      </c>
      <c r="BP43" s="40">
        <f>BB43+BI43</f>
        <v>-724724.19035986648</v>
      </c>
      <c r="BS43" s="40"/>
      <c r="BT43" s="40">
        <f>VLOOKUP($C43,'Segment IFRS17'!$I$460:$N$531,5,0)/1000</f>
        <v>0</v>
      </c>
      <c r="BU43" s="40">
        <f>VLOOKUP($C43,'Segment IFRS17'!$P$460:$U$531,5,0)/1000</f>
        <v>0</v>
      </c>
      <c r="BV43" s="40">
        <f>VLOOKUP($C43,'Segment IFRS17'!$AD$460:$AI$531,5,0)/1000</f>
        <v>0</v>
      </c>
      <c r="BW43" s="40">
        <f>VLOOKUP($C43,'Segment IFRS17'!$AK$460:$AP$531,5,0)/1000</f>
        <v>0</v>
      </c>
      <c r="BX43" s="40">
        <f>VLOOKUP($C43,'Segment IFRS17'!$I$537:$N$608,5,0)/1000</f>
        <v>0</v>
      </c>
      <c r="BZ43" s="40"/>
      <c r="CA43" s="40">
        <f>AQ43+BL43+BT43</f>
        <v>-443814.27888377232</v>
      </c>
      <c r="CB43" s="40">
        <f>AR43+BM43+BU43</f>
        <v>0</v>
      </c>
      <c r="CC43" s="40">
        <f>AS43+BN43+BV43</f>
        <v>0</v>
      </c>
      <c r="CD43" s="40">
        <f>AT43+BO43+BW43</f>
        <v>0</v>
      </c>
      <c r="CE43" s="40">
        <f>AU43+BP43+BX43</f>
        <v>-724724.19035986648</v>
      </c>
    </row>
    <row r="44" spans="3:83" ht="13.5" thickBot="1" x14ac:dyDescent="0.35">
      <c r="C44" s="58" t="s">
        <v>247</v>
      </c>
      <c r="D44" s="122"/>
      <c r="E44" s="59"/>
      <c r="F44" s="59">
        <f t="shared" ref="E44:J44" si="139">SUM(F42:F43)</f>
        <v>-86578.183111000224</v>
      </c>
      <c r="G44" s="59">
        <f t="shared" si="139"/>
        <v>0</v>
      </c>
      <c r="H44" s="59">
        <f t="shared" si="139"/>
        <v>0</v>
      </c>
      <c r="I44" s="59">
        <f t="shared" si="139"/>
        <v>0</v>
      </c>
      <c r="J44" s="59">
        <f t="shared" si="139"/>
        <v>-106027.98371969443</v>
      </c>
      <c r="K44" s="183">
        <f>J44/F44-1</f>
        <v>0.22465013597892192</v>
      </c>
      <c r="L44" s="139"/>
      <c r="M44" s="59"/>
      <c r="N44" s="59">
        <f t="shared" ref="M44:R44" si="140">SUM(N42:N43)</f>
        <v>0</v>
      </c>
      <c r="O44" s="59">
        <f t="shared" si="140"/>
        <v>0</v>
      </c>
      <c r="P44" s="59">
        <f t="shared" si="140"/>
        <v>0</v>
      </c>
      <c r="Q44" s="59">
        <f t="shared" si="140"/>
        <v>0</v>
      </c>
      <c r="R44" s="59">
        <f t="shared" si="140"/>
        <v>0</v>
      </c>
      <c r="S44" s="183"/>
      <c r="T44" s="45"/>
      <c r="U44" s="59"/>
      <c r="V44" s="59">
        <f t="shared" ref="U44:Z44" si="141">SUM(V42:V43)</f>
        <v>0</v>
      </c>
      <c r="W44" s="59">
        <f t="shared" si="141"/>
        <v>0</v>
      </c>
      <c r="X44" s="59">
        <f t="shared" si="141"/>
        <v>0</v>
      </c>
      <c r="Y44" s="59">
        <f t="shared" si="141"/>
        <v>0</v>
      </c>
      <c r="Z44" s="59">
        <f t="shared" si="141"/>
        <v>0</v>
      </c>
      <c r="AA44" s="45"/>
      <c r="AB44" s="59"/>
      <c r="AC44" s="59">
        <f t="shared" ref="AB44:AG44" si="142">SUM(AC42:AC43)</f>
        <v>0</v>
      </c>
      <c r="AD44" s="59">
        <f t="shared" si="142"/>
        <v>0</v>
      </c>
      <c r="AE44" s="59">
        <f t="shared" si="142"/>
        <v>0</v>
      </c>
      <c r="AF44" s="59">
        <f t="shared" si="142"/>
        <v>0</v>
      </c>
      <c r="AG44" s="59">
        <f t="shared" si="142"/>
        <v>0</v>
      </c>
      <c r="AH44" s="272"/>
      <c r="AI44" s="59"/>
      <c r="AJ44" s="59"/>
      <c r="AK44" s="59"/>
      <c r="AL44" s="59"/>
      <c r="AM44" s="59"/>
      <c r="AN44" s="59"/>
      <c r="AO44" s="59"/>
      <c r="AP44" s="59"/>
      <c r="AQ44" s="59">
        <f t="shared" ref="AP44:AU44" si="143">SUM(AQ42:AQ43)</f>
        <v>0</v>
      </c>
      <c r="AR44" s="59">
        <f t="shared" si="143"/>
        <v>0</v>
      </c>
      <c r="AS44" s="59">
        <f t="shared" si="143"/>
        <v>0</v>
      </c>
      <c r="AT44" s="59">
        <f t="shared" si="143"/>
        <v>0</v>
      </c>
      <c r="AU44" s="59">
        <f t="shared" si="143"/>
        <v>0</v>
      </c>
      <c r="AV44" s="272"/>
      <c r="AW44" s="59"/>
      <c r="AX44" s="59">
        <f t="shared" ref="AW44:BB44" si="144">SUM(AX42:AX43)</f>
        <v>-86578.183111000224</v>
      </c>
      <c r="AY44" s="59">
        <f t="shared" si="144"/>
        <v>0</v>
      </c>
      <c r="AZ44" s="59">
        <f t="shared" si="144"/>
        <v>0</v>
      </c>
      <c r="BA44" s="59">
        <f t="shared" si="144"/>
        <v>0</v>
      </c>
      <c r="BB44" s="59">
        <f t="shared" si="144"/>
        <v>-106027.98371969443</v>
      </c>
      <c r="BC44" s="272"/>
      <c r="BD44" s="59"/>
      <c r="BE44" s="59">
        <f t="shared" ref="BD44:BI44" si="145">SUM(BE42:BE43)</f>
        <v>0</v>
      </c>
      <c r="BF44" s="59">
        <f t="shared" si="145"/>
        <v>0</v>
      </c>
      <c r="BG44" s="59">
        <f t="shared" si="145"/>
        <v>0</v>
      </c>
      <c r="BH44" s="59">
        <f t="shared" si="145"/>
        <v>0</v>
      </c>
      <c r="BI44" s="59">
        <f t="shared" si="145"/>
        <v>0</v>
      </c>
      <c r="BJ44" s="272"/>
      <c r="BK44" s="59"/>
      <c r="BL44" s="59">
        <f t="shared" ref="BK44:BP44" si="146">SUM(BL42:BL43)</f>
        <v>-86578.183111000224</v>
      </c>
      <c r="BM44" s="59">
        <f t="shared" si="146"/>
        <v>0</v>
      </c>
      <c r="BN44" s="59">
        <f t="shared" si="146"/>
        <v>0</v>
      </c>
      <c r="BO44" s="59">
        <f t="shared" si="146"/>
        <v>0</v>
      </c>
      <c r="BP44" s="59">
        <f t="shared" si="146"/>
        <v>-106027.98371969443</v>
      </c>
      <c r="BQ44" s="183">
        <f>BP44/BL44-1</f>
        <v>0.22465013597892192</v>
      </c>
      <c r="BR44" s="272"/>
      <c r="BS44" s="59"/>
      <c r="BT44" s="59">
        <f t="shared" ref="BS44:BX44" si="147">SUM(BT42:BT43)</f>
        <v>0</v>
      </c>
      <c r="BU44" s="59">
        <f t="shared" si="147"/>
        <v>0</v>
      </c>
      <c r="BV44" s="59">
        <f t="shared" si="147"/>
        <v>0</v>
      </c>
      <c r="BW44" s="59">
        <f t="shared" si="147"/>
        <v>0</v>
      </c>
      <c r="BX44" s="59">
        <f t="shared" si="147"/>
        <v>0</v>
      </c>
      <c r="BY44" s="272"/>
      <c r="BZ44" s="59"/>
      <c r="CA44" s="59">
        <f t="shared" ref="BZ44:CE44" si="148">SUM(CA42:CA43)</f>
        <v>-86578.183111000224</v>
      </c>
      <c r="CB44" s="59">
        <f t="shared" si="148"/>
        <v>0</v>
      </c>
      <c r="CC44" s="59">
        <f t="shared" si="148"/>
        <v>0</v>
      </c>
      <c r="CD44" s="59">
        <f t="shared" si="148"/>
        <v>0</v>
      </c>
      <c r="CE44" s="59">
        <f t="shared" si="148"/>
        <v>-106027.98371969443</v>
      </c>
    </row>
    <row r="45" spans="3:83" ht="13.5" thickTop="1" x14ac:dyDescent="0.3">
      <c r="C45" s="41" t="s">
        <v>61</v>
      </c>
      <c r="D45" s="116"/>
      <c r="E45" s="42"/>
      <c r="F45" s="42"/>
      <c r="G45" s="42"/>
      <c r="H45" s="42"/>
      <c r="I45" s="42"/>
      <c r="J45" s="42"/>
      <c r="K45" s="177"/>
      <c r="M45" s="42"/>
      <c r="N45" s="42"/>
      <c r="O45" s="42"/>
      <c r="P45" s="42"/>
      <c r="Q45" s="42"/>
      <c r="R45" s="42"/>
      <c r="S45" s="177"/>
      <c r="U45" s="42"/>
      <c r="V45" s="42"/>
      <c r="W45" s="42"/>
      <c r="X45" s="42"/>
      <c r="Y45" s="42"/>
      <c r="Z45" s="42"/>
      <c r="AA45" s="44"/>
      <c r="AB45" s="42"/>
      <c r="AC45" s="42"/>
      <c r="AD45" s="42"/>
      <c r="AE45" s="42"/>
      <c r="AF45" s="42"/>
      <c r="AG45" s="42"/>
      <c r="AH45" s="44"/>
      <c r="AI45" s="42"/>
      <c r="AJ45" s="42"/>
      <c r="AK45" s="42"/>
      <c r="AL45" s="42"/>
      <c r="AM45" s="42"/>
      <c r="AN45" s="42"/>
      <c r="AO45" s="44"/>
      <c r="AP45" s="42"/>
      <c r="AQ45" s="42"/>
      <c r="AR45" s="42"/>
      <c r="AS45" s="42"/>
      <c r="AT45" s="42"/>
      <c r="AU45" s="42"/>
      <c r="AV45" s="44"/>
      <c r="AW45" s="42"/>
      <c r="AX45" s="42"/>
      <c r="AY45" s="42"/>
      <c r="AZ45" s="42"/>
      <c r="BA45" s="42"/>
      <c r="BB45" s="42"/>
      <c r="BD45" s="42"/>
      <c r="BE45" s="42"/>
      <c r="BF45" s="42"/>
      <c r="BG45" s="42"/>
      <c r="BH45" s="42"/>
      <c r="BI45" s="42"/>
      <c r="BK45" s="42"/>
      <c r="BL45" s="42"/>
      <c r="BM45" s="42"/>
      <c r="BN45" s="42"/>
      <c r="BO45" s="42"/>
      <c r="BP45" s="42"/>
      <c r="BQ45" s="177"/>
      <c r="BS45" s="42"/>
      <c r="BT45" s="42"/>
      <c r="BU45" s="42"/>
      <c r="BV45" s="42"/>
      <c r="BW45" s="42"/>
      <c r="BX45" s="42"/>
      <c r="BZ45" s="42"/>
      <c r="CA45" s="42"/>
      <c r="CB45" s="42"/>
      <c r="CC45" s="42"/>
      <c r="CD45" s="42"/>
      <c r="CE45" s="42"/>
    </row>
    <row r="46" spans="3:83" ht="14.5" x14ac:dyDescent="0.35">
      <c r="C46" t="s">
        <v>242</v>
      </c>
      <c r="E46" s="211"/>
      <c r="F46" s="211">
        <f>VLOOKUP($C46,'Segment IFRS17'!$I$460:$N$531,6,0)/1000</f>
        <v>-89063.298684031121</v>
      </c>
      <c r="G46" s="211">
        <f>VLOOKUP($C46,'Segment IFRS17'!$P$460:$U$531,6,0)/1000</f>
        <v>0</v>
      </c>
      <c r="H46" s="211">
        <f>VLOOKUP($C46,'Segment IFRS17'!$AD$460:$AI$531,6,0)/1000</f>
        <v>0</v>
      </c>
      <c r="I46" s="211">
        <f>VLOOKUP($C46,'Segment IFRS17'!$AK$460:$AP$531,6,0)/1000</f>
        <v>0</v>
      </c>
      <c r="J46" s="211">
        <f>VLOOKUP($C46,'Segment IFRS17'!$I$537:$N$608,6,0)/1000</f>
        <v>-207103.38655503574</v>
      </c>
      <c r="K46" s="139">
        <f>J46/F46-1</f>
        <v>1.3253505048109</v>
      </c>
      <c r="L46" s="139"/>
      <c r="M46" s="40"/>
      <c r="N46" s="40">
        <f>VLOOKUP($C46,'Segment IFRS17'!$I$460:$N$531,2,0)/1000</f>
        <v>0</v>
      </c>
      <c r="O46" s="40">
        <f>VLOOKUP($C46,'Segment IFRS17'!$P$460:$U$531,2,0)/1000</f>
        <v>0</v>
      </c>
      <c r="P46" s="40">
        <f>VLOOKUP($C46,'Segment IFRS17'!$AD$460:$AI$531,2,0)/1000</f>
        <v>0</v>
      </c>
      <c r="Q46" s="40">
        <f>VLOOKUP($C46,'Segment IFRS17'!$AK$460:$AP$531,2,0)/1000</f>
        <v>0</v>
      </c>
      <c r="R46" s="40">
        <f>VLOOKUP($C46,'Segment IFRS17'!$I$537:$N$608,2,0)/1000</f>
        <v>0</v>
      </c>
      <c r="U46" s="40"/>
      <c r="V46" s="40">
        <f>VLOOKUP($C46,'Securitization P&amp;L IFRS17'!$F$460:$H$531,3,0)/1000</f>
        <v>0</v>
      </c>
      <c r="W46" s="40">
        <f>VLOOKUP($C46,'Securitization P&amp;L IFRS17'!$K$460:$M$531,3,0)/1000</f>
        <v>0</v>
      </c>
      <c r="X46" s="40">
        <f>VLOOKUP($C46,'Securitization P&amp;L IFRS17'!$U$460:$X$531,3,0)/1000</f>
        <v>0</v>
      </c>
      <c r="Y46" s="40">
        <f>VLOOKUP($C46,'Securitization P&amp;L IFRS17'!$Z$460:$AC$531,3,0)/1000</f>
        <v>0</v>
      </c>
      <c r="Z46" s="40">
        <f>VLOOKUP($C46,'Securitization P&amp;L IFRS17'!$F$537:$I$608,3,0)/1000</f>
        <v>0</v>
      </c>
      <c r="AB46" s="40"/>
      <c r="AC46" s="40">
        <f>VLOOKUP($C46,'Securitization P&amp;L IFRS17'!$F$460:$H$531,2,0)/1000</f>
        <v>0</v>
      </c>
      <c r="AD46" s="40">
        <f>VLOOKUP($C46,'Securitization P&amp;L IFRS17'!$K$460:$M$531,2,0)/1000</f>
        <v>0</v>
      </c>
      <c r="AE46" s="40">
        <f>VLOOKUP($C46,'Securitization P&amp;L IFRS17'!$U$460:$X$531,2,0)/1000</f>
        <v>0</v>
      </c>
      <c r="AF46" s="40">
        <f>VLOOKUP($C46,'Securitization P&amp;L IFRS17'!$Z$460:$AC$531,2,0)/1000</f>
        <v>0</v>
      </c>
      <c r="AG46" s="40">
        <f>VLOOKUP($C46,'Securitization P&amp;L IFRS17'!$F$537:$I$608,2,0)/1000</f>
        <v>0</v>
      </c>
      <c r="AI46" s="40"/>
      <c r="AJ46" s="40"/>
      <c r="AK46" s="40"/>
      <c r="AL46" s="40"/>
      <c r="AM46" s="40"/>
      <c r="AN46" s="40"/>
      <c r="AP46" s="40"/>
      <c r="AQ46" s="40">
        <f>N46+V46+AC46+AJ46</f>
        <v>0</v>
      </c>
      <c r="AR46" s="40">
        <f>O46+W46+AD46+AK46</f>
        <v>0</v>
      </c>
      <c r="AS46" s="40">
        <f>P46+X46+AE46+AL46</f>
        <v>0</v>
      </c>
      <c r="AT46" s="40">
        <f>Q46+Y46+AF46+AM46</f>
        <v>0</v>
      </c>
      <c r="AU46" s="40">
        <f>R46+Z46+AG46+AN46</f>
        <v>0</v>
      </c>
      <c r="AW46" s="40"/>
      <c r="AX46" s="40">
        <f>VLOOKUP($C46,'Segment IFRS17'!$I$460:$N$531,3,0)/1000</f>
        <v>-89063.298684031121</v>
      </c>
      <c r="AY46" s="40">
        <f>VLOOKUP($C46,'Segment IFRS17'!$P$460:$U$531,3,0)/1000</f>
        <v>0</v>
      </c>
      <c r="AZ46" s="40">
        <f>VLOOKUP($C46,'Segment IFRS17'!$AD$460:$AI$531,3,0)/1000</f>
        <v>0</v>
      </c>
      <c r="BA46" s="40">
        <f>VLOOKUP($C46,'Segment IFRS17'!$AK$460:$AP$531,3,0)/1000</f>
        <v>0</v>
      </c>
      <c r="BB46" s="40">
        <f>VLOOKUP($C46,'Segment IFRS17'!$I$537:$N$608,3,0)/1000</f>
        <v>-207103.38655503574</v>
      </c>
      <c r="BD46" s="40"/>
      <c r="BE46" s="40">
        <f>VLOOKUP($C46,'Segment IFRS17'!$I$460:$N$531,4,0)/1000</f>
        <v>0</v>
      </c>
      <c r="BF46" s="40">
        <f>VLOOKUP($C46,'Segment IFRS17'!$P$460:$U$531,4,0)/1000</f>
        <v>0</v>
      </c>
      <c r="BG46" s="40">
        <f>VLOOKUP($C46,'Segment IFRS17'!$AD$460:$AI$531,4,0)/1000</f>
        <v>0</v>
      </c>
      <c r="BH46" s="40">
        <f>VLOOKUP($C46,'Segment IFRS17'!$AK$460:$AP$531,4,0)/1000</f>
        <v>0</v>
      </c>
      <c r="BI46" s="40">
        <f>VLOOKUP($C46,'Segment IFRS17'!$I$537:$N$608,4,0)/1000</f>
        <v>0</v>
      </c>
      <c r="BK46" s="40"/>
      <c r="BL46" s="40">
        <f>AX46+BE46</f>
        <v>-89063.298684031121</v>
      </c>
      <c r="BM46" s="40">
        <f>AY46+BF46</f>
        <v>0</v>
      </c>
      <c r="BN46" s="40">
        <f>AZ46+BG46</f>
        <v>0</v>
      </c>
      <c r="BO46" s="40">
        <f>BA46+BH46</f>
        <v>0</v>
      </c>
      <c r="BP46" s="40">
        <f>BB46+BI46</f>
        <v>-207103.38655503574</v>
      </c>
      <c r="BS46" s="40"/>
      <c r="BT46" s="40">
        <f>VLOOKUP($C46,'Segment IFRS17'!$I$460:$N$531,5,0)/1000</f>
        <v>0</v>
      </c>
      <c r="BU46" s="40">
        <f>VLOOKUP($C46,'Segment IFRS17'!$P$460:$U$531,5,0)/1000</f>
        <v>0</v>
      </c>
      <c r="BV46" s="40">
        <f>VLOOKUP($C46,'Segment IFRS17'!$AD$460:$AI$531,5,0)/1000</f>
        <v>0</v>
      </c>
      <c r="BW46" s="40">
        <f>VLOOKUP($C46,'Segment IFRS17'!$AK$460:$AP$531,5,0)/1000</f>
        <v>0</v>
      </c>
      <c r="BX46" s="40">
        <f>VLOOKUP($C46,'Segment IFRS17'!$I$537:$N$608,5,0)/1000</f>
        <v>0</v>
      </c>
      <c r="BZ46" s="40"/>
      <c r="CA46" s="40">
        <f>AQ46+BL46+BT46</f>
        <v>-89063.298684031121</v>
      </c>
      <c r="CB46" s="40">
        <f>AR46+BM46+BU46</f>
        <v>0</v>
      </c>
      <c r="CC46" s="40">
        <f>AS46+BN46+BV46</f>
        <v>0</v>
      </c>
      <c r="CD46" s="40">
        <f>AT46+BO46+BW46</f>
        <v>0</v>
      </c>
      <c r="CE46" s="40">
        <f>AU46+BP46+BX46</f>
        <v>-207103.38655503574</v>
      </c>
    </row>
    <row r="47" spans="3:83" x14ac:dyDescent="0.3">
      <c r="C47" s="41" t="s">
        <v>62</v>
      </c>
      <c r="D47" s="116"/>
      <c r="E47" s="42"/>
      <c r="F47" s="42"/>
      <c r="G47" s="42"/>
      <c r="H47" s="42"/>
      <c r="I47" s="42"/>
      <c r="J47" s="42"/>
      <c r="K47" s="177"/>
      <c r="M47" s="42"/>
      <c r="N47" s="42"/>
      <c r="O47" s="42"/>
      <c r="P47" s="42"/>
      <c r="Q47" s="42"/>
      <c r="R47" s="42"/>
      <c r="S47" s="177"/>
      <c r="U47" s="42"/>
      <c r="V47" s="42"/>
      <c r="W47" s="42"/>
      <c r="X47" s="42"/>
      <c r="Y47" s="42"/>
      <c r="Z47" s="42"/>
      <c r="AA47" s="44"/>
      <c r="AB47" s="42"/>
      <c r="AC47" s="42"/>
      <c r="AD47" s="42"/>
      <c r="AE47" s="42"/>
      <c r="AF47" s="42"/>
      <c r="AG47" s="42"/>
      <c r="AH47" s="44"/>
      <c r="AI47" s="42"/>
      <c r="AJ47" s="42"/>
      <c r="AK47" s="42"/>
      <c r="AL47" s="42"/>
      <c r="AM47" s="42"/>
      <c r="AN47" s="42"/>
      <c r="AO47" s="44"/>
      <c r="AP47" s="42"/>
      <c r="AQ47" s="42"/>
      <c r="AR47" s="42"/>
      <c r="AS47" s="42"/>
      <c r="AT47" s="42"/>
      <c r="AU47" s="42"/>
      <c r="AV47" s="44"/>
      <c r="AW47" s="42"/>
      <c r="AX47" s="42"/>
      <c r="AY47" s="42"/>
      <c r="AZ47" s="42"/>
      <c r="BA47" s="42"/>
      <c r="BB47" s="42"/>
      <c r="BD47" s="42"/>
      <c r="BE47" s="42"/>
      <c r="BF47" s="42"/>
      <c r="BG47" s="42"/>
      <c r="BH47" s="42"/>
      <c r="BI47" s="42"/>
      <c r="BK47" s="42"/>
      <c r="BL47" s="42"/>
      <c r="BM47" s="42"/>
      <c r="BN47" s="42"/>
      <c r="BO47" s="42"/>
      <c r="BP47" s="42"/>
      <c r="BQ47" s="177"/>
      <c r="BS47" s="42"/>
      <c r="BT47" s="42"/>
      <c r="BU47" s="42"/>
      <c r="BV47" s="42"/>
      <c r="BW47" s="42"/>
      <c r="BX47" s="42"/>
      <c r="BZ47" s="42"/>
      <c r="CA47" s="42"/>
      <c r="CB47" s="42"/>
      <c r="CC47" s="42"/>
      <c r="CD47" s="42"/>
      <c r="CE47" s="42"/>
    </row>
    <row r="48" spans="3:83" ht="14.5" x14ac:dyDescent="0.35">
      <c r="C48" t="s">
        <v>243</v>
      </c>
      <c r="E48" s="211"/>
      <c r="F48" s="211">
        <f>VLOOKUP($C48,'Segment IFRS17'!$I$460:$N$531,6,0)/1000</f>
        <v>145581.0536145365</v>
      </c>
      <c r="G48" s="211">
        <f>VLOOKUP($C48,'Segment IFRS17'!$P$460:$U$531,6,0)/1000</f>
        <v>0</v>
      </c>
      <c r="H48" s="211">
        <f>VLOOKUP($C48,'Segment IFRS17'!$AD$460:$AI$531,6,0)/1000</f>
        <v>0</v>
      </c>
      <c r="I48" s="211">
        <f>VLOOKUP($C48,'Segment IFRS17'!$AK$460:$AP$531,6,0)/1000</f>
        <v>0</v>
      </c>
      <c r="J48" s="211">
        <f>VLOOKUP($C48,'Segment IFRS17'!$I$537:$N$608,6,0)/1000</f>
        <v>351842.81124626315</v>
      </c>
      <c r="K48" s="139">
        <f>J48/F48-1</f>
        <v>1.4168173159253126</v>
      </c>
      <c r="L48" s="139"/>
      <c r="M48" s="40"/>
      <c r="N48" s="40">
        <f>VLOOKUP($C48,'Segment IFRS17'!$I$460:$N$531,2,0)/1000</f>
        <v>0</v>
      </c>
      <c r="O48" s="40">
        <f>VLOOKUP($C48,'Segment IFRS17'!$P$460:$U$531,2,0)/1000</f>
        <v>0</v>
      </c>
      <c r="P48" s="40">
        <f>VLOOKUP($C48,'Segment IFRS17'!$AD$460:$AI$531,2,0)/1000</f>
        <v>0</v>
      </c>
      <c r="Q48" s="40">
        <f>VLOOKUP($C48,'Segment IFRS17'!$AK$460:$AP$531,2,0)/1000</f>
        <v>0</v>
      </c>
      <c r="R48" s="40">
        <f>VLOOKUP($C48,'Segment IFRS17'!$I$537:$N$608,2,0)/1000</f>
        <v>0</v>
      </c>
      <c r="U48" s="40"/>
      <c r="V48" s="40">
        <f>VLOOKUP($C48,'Securitization P&amp;L IFRS17'!$F$460:$H$531,3,0)/1000</f>
        <v>0</v>
      </c>
      <c r="W48" s="40">
        <f>VLOOKUP($C48,'Securitization P&amp;L IFRS17'!$K$460:$M$531,3,0)/1000</f>
        <v>0</v>
      </c>
      <c r="X48" s="40">
        <f>VLOOKUP($C48,'Securitization P&amp;L IFRS17'!$U$460:$X$531,3,0)/1000</f>
        <v>0</v>
      </c>
      <c r="Y48" s="40">
        <f>VLOOKUP($C48,'Securitization P&amp;L IFRS17'!$Z$460:$AC$531,3,0)/1000</f>
        <v>0</v>
      </c>
      <c r="Z48" s="40">
        <f>VLOOKUP($C48,'Securitization P&amp;L IFRS17'!$F$537:$I$608,3,0)/1000</f>
        <v>0</v>
      </c>
      <c r="AB48" s="40"/>
      <c r="AC48" s="40">
        <f>VLOOKUP($C48,'Securitization P&amp;L IFRS17'!$F$460:$H$531,2,0)/1000</f>
        <v>0</v>
      </c>
      <c r="AD48" s="40">
        <f>VLOOKUP($C48,'Securitization P&amp;L IFRS17'!$K$460:$M$531,2,0)/1000</f>
        <v>0</v>
      </c>
      <c r="AE48" s="40">
        <f>VLOOKUP($C48,'Securitization P&amp;L IFRS17'!$U$460:$X$531,2,0)/1000</f>
        <v>0</v>
      </c>
      <c r="AF48" s="40">
        <f>VLOOKUP($C48,'Securitization P&amp;L IFRS17'!$Z$460:$AC$531,2,0)/1000</f>
        <v>0</v>
      </c>
      <c r="AG48" s="40">
        <f>VLOOKUP($C48,'Securitization P&amp;L IFRS17'!$F$537:$I$608,2,0)/1000</f>
        <v>0</v>
      </c>
      <c r="AI48" s="40"/>
      <c r="AJ48" s="40"/>
      <c r="AK48" s="40"/>
      <c r="AL48" s="40"/>
      <c r="AM48" s="40"/>
      <c r="AN48" s="40"/>
      <c r="AP48" s="40"/>
      <c r="AQ48" s="40">
        <f>N48+V48+AC48+AJ48</f>
        <v>0</v>
      </c>
      <c r="AR48" s="40">
        <f>O48+W48+AD48+AK48</f>
        <v>0</v>
      </c>
      <c r="AS48" s="40">
        <f>P48+X48+AE48+AL48</f>
        <v>0</v>
      </c>
      <c r="AT48" s="40">
        <f>Q48+Y48+AF48+AM48</f>
        <v>0</v>
      </c>
      <c r="AU48" s="40">
        <f>R48+Z48+AG48+AN48</f>
        <v>0</v>
      </c>
      <c r="AW48" s="40"/>
      <c r="AX48" s="40">
        <f>VLOOKUP($C48,'Segment IFRS17'!$I$460:$N$531,3,0)/1000</f>
        <v>145581.0536145365</v>
      </c>
      <c r="AY48" s="40">
        <f>VLOOKUP($C48,'Segment IFRS17'!$P$460:$U$531,3,0)/1000</f>
        <v>0</v>
      </c>
      <c r="AZ48" s="40">
        <f>VLOOKUP($C48,'Segment IFRS17'!$AD$460:$AI$531,3,0)/1000</f>
        <v>0</v>
      </c>
      <c r="BA48" s="40">
        <f>VLOOKUP($C48,'Segment IFRS17'!$AK$460:$AP$531,3,0)/1000</f>
        <v>0</v>
      </c>
      <c r="BB48" s="40">
        <f>VLOOKUP($C48,'Segment IFRS17'!$I$537:$N$608,3,0)/1000</f>
        <v>351842.81124626315</v>
      </c>
      <c r="BD48" s="40"/>
      <c r="BE48" s="40">
        <f>VLOOKUP($C48,'Segment IFRS17'!$I$460:$N$531,4,0)/1000</f>
        <v>0</v>
      </c>
      <c r="BF48" s="40">
        <f>VLOOKUP($C48,'Segment IFRS17'!$P$460:$U$531,4,0)/1000</f>
        <v>0</v>
      </c>
      <c r="BG48" s="40">
        <f>VLOOKUP($C48,'Segment IFRS17'!$AD$460:$AI$531,4,0)/1000</f>
        <v>0</v>
      </c>
      <c r="BH48" s="40">
        <f>VLOOKUP($C48,'Segment IFRS17'!$AK$460:$AP$531,4,0)/1000</f>
        <v>0</v>
      </c>
      <c r="BI48" s="40">
        <f>VLOOKUP($C48,'Segment IFRS17'!$I$537:$N$608,4,0)/1000</f>
        <v>0</v>
      </c>
      <c r="BK48" s="40"/>
      <c r="BL48" s="40">
        <f>AX48+BE48</f>
        <v>145581.0536145365</v>
      </c>
      <c r="BM48" s="40">
        <f>AY48+BF48</f>
        <v>0</v>
      </c>
      <c r="BN48" s="40">
        <f>AZ48+BG48</f>
        <v>0</v>
      </c>
      <c r="BO48" s="40">
        <f>BA48+BH48</f>
        <v>0</v>
      </c>
      <c r="BP48" s="40">
        <f>BB48+BI48</f>
        <v>351842.81124626315</v>
      </c>
      <c r="BS48" s="40"/>
      <c r="BT48" s="40">
        <f>VLOOKUP($C48,'Segment IFRS17'!$I$460:$N$531,5,0)/1000</f>
        <v>0</v>
      </c>
      <c r="BU48" s="40">
        <f>VLOOKUP($C48,'Segment IFRS17'!$P$460:$U$531,5,0)/1000</f>
        <v>0</v>
      </c>
      <c r="BV48" s="40">
        <f>VLOOKUP($C48,'Segment IFRS17'!$AD$460:$AI$531,5,0)/1000</f>
        <v>0</v>
      </c>
      <c r="BW48" s="40">
        <f>VLOOKUP($C48,'Segment IFRS17'!$AK$460:$AP$531,5,0)/1000</f>
        <v>0</v>
      </c>
      <c r="BX48" s="40">
        <f>VLOOKUP($C48,'Segment IFRS17'!$I$537:$N$608,5,0)/1000</f>
        <v>0</v>
      </c>
      <c r="BZ48" s="40"/>
      <c r="CA48" s="40">
        <f>AQ48+BL48+BT48</f>
        <v>145581.0536145365</v>
      </c>
      <c r="CB48" s="40">
        <f>AR48+BM48+BU48</f>
        <v>0</v>
      </c>
      <c r="CC48" s="40">
        <f>AS48+BN48+BV48</f>
        <v>0</v>
      </c>
      <c r="CD48" s="40">
        <f>AT48+BO48+BW48</f>
        <v>0</v>
      </c>
      <c r="CE48" s="40">
        <f>AU48+BP48+BX48</f>
        <v>351842.81124626315</v>
      </c>
    </row>
    <row r="49" spans="3:83" ht="13.5" thickBot="1" x14ac:dyDescent="0.35">
      <c r="C49" s="58" t="s">
        <v>248</v>
      </c>
      <c r="D49" s="122"/>
      <c r="E49" s="261"/>
      <c r="F49" s="261">
        <f t="shared" ref="E49:I49" si="149">F46+F48</f>
        <v>56517.754930505384</v>
      </c>
      <c r="G49" s="261">
        <f t="shared" si="149"/>
        <v>0</v>
      </c>
      <c r="H49" s="261">
        <f t="shared" si="149"/>
        <v>0</v>
      </c>
      <c r="I49" s="261">
        <f t="shared" si="149"/>
        <v>0</v>
      </c>
      <c r="J49" s="261">
        <f>J46+J48</f>
        <v>144739.42469122741</v>
      </c>
      <c r="K49" s="183"/>
      <c r="L49" s="139"/>
      <c r="M49" s="261"/>
      <c r="N49" s="261">
        <f t="shared" ref="M49:R49" si="150">N46+N48</f>
        <v>0</v>
      </c>
      <c r="O49" s="261">
        <f t="shared" si="150"/>
        <v>0</v>
      </c>
      <c r="P49" s="261">
        <f t="shared" si="150"/>
        <v>0</v>
      </c>
      <c r="Q49" s="261">
        <f t="shared" si="150"/>
        <v>0</v>
      </c>
      <c r="R49" s="261">
        <f t="shared" si="150"/>
        <v>0</v>
      </c>
      <c r="S49" s="262"/>
      <c r="U49" s="261"/>
      <c r="V49" s="261">
        <f t="shared" ref="V49" si="151">V46+V48</f>
        <v>0</v>
      </c>
      <c r="W49" s="261">
        <f t="shared" ref="W49" si="152">W46+W48</f>
        <v>0</v>
      </c>
      <c r="X49" s="261">
        <f t="shared" ref="X49" si="153">X46+X48</f>
        <v>0</v>
      </c>
      <c r="Y49" s="261">
        <f t="shared" ref="Y49" si="154">Y46+Y48</f>
        <v>0</v>
      </c>
      <c r="Z49" s="261">
        <f t="shared" ref="Z49" si="155">Z46+Z48</f>
        <v>0</v>
      </c>
      <c r="AB49" s="261"/>
      <c r="AC49" s="261">
        <f t="shared" ref="AC49" si="156">AC46+AC48</f>
        <v>0</v>
      </c>
      <c r="AD49" s="261">
        <f t="shared" ref="AD49" si="157">AD46+AD48</f>
        <v>0</v>
      </c>
      <c r="AE49" s="261">
        <f t="shared" ref="AE49" si="158">AE46+AE48</f>
        <v>0</v>
      </c>
      <c r="AF49" s="261">
        <f t="shared" ref="AF49" si="159">AF46+AF48</f>
        <v>0</v>
      </c>
      <c r="AG49" s="261">
        <f t="shared" ref="AG49" si="160">AG46+AG48</f>
        <v>0</v>
      </c>
      <c r="AI49" s="261"/>
      <c r="AJ49" s="261">
        <f t="shared" ref="AJ49" si="161">AJ46+AJ48</f>
        <v>0</v>
      </c>
      <c r="AK49" s="261">
        <f t="shared" ref="AK49" si="162">AK46+AK48</f>
        <v>0</v>
      </c>
      <c r="AL49" s="261">
        <f t="shared" ref="AL49" si="163">AL46+AL48</f>
        <v>0</v>
      </c>
      <c r="AM49" s="261">
        <f t="shared" ref="AM49" si="164">AM46+AM48</f>
        <v>0</v>
      </c>
      <c r="AN49" s="261">
        <f t="shared" ref="AN49" si="165">AN46+AN48</f>
        <v>0</v>
      </c>
      <c r="AP49" s="261"/>
      <c r="AQ49" s="261">
        <f t="shared" ref="AQ49" si="166">AQ46+AQ48</f>
        <v>0</v>
      </c>
      <c r="AR49" s="261">
        <f t="shared" ref="AR49" si="167">AR46+AR48</f>
        <v>0</v>
      </c>
      <c r="AS49" s="261">
        <f t="shared" ref="AS49" si="168">AS46+AS48</f>
        <v>0</v>
      </c>
      <c r="AT49" s="261">
        <f t="shared" ref="AT49" si="169">AT46+AT48</f>
        <v>0</v>
      </c>
      <c r="AU49" s="261">
        <f t="shared" ref="AU49" si="170">AU46+AU48</f>
        <v>0</v>
      </c>
      <c r="AW49" s="261"/>
      <c r="AX49" s="261">
        <f t="shared" ref="AX49" si="171">AX46+AX48</f>
        <v>56517.754930505384</v>
      </c>
      <c r="AY49" s="261">
        <f t="shared" ref="AY49" si="172">AY46+AY48</f>
        <v>0</v>
      </c>
      <c r="AZ49" s="261">
        <f t="shared" ref="AZ49" si="173">AZ46+AZ48</f>
        <v>0</v>
      </c>
      <c r="BA49" s="261">
        <f t="shared" ref="BA49" si="174">BA46+BA48</f>
        <v>0</v>
      </c>
      <c r="BB49" s="261">
        <f t="shared" ref="BB49" si="175">BB46+BB48</f>
        <v>144739.42469122741</v>
      </c>
      <c r="BD49" s="261"/>
      <c r="BE49" s="261">
        <f t="shared" ref="BE49" si="176">BE46+BE48</f>
        <v>0</v>
      </c>
      <c r="BF49" s="261">
        <f t="shared" ref="BF49" si="177">BF46+BF48</f>
        <v>0</v>
      </c>
      <c r="BG49" s="261">
        <f t="shared" ref="BG49" si="178">BG46+BG48</f>
        <v>0</v>
      </c>
      <c r="BH49" s="261">
        <f t="shared" ref="BH49" si="179">BH46+BH48</f>
        <v>0</v>
      </c>
      <c r="BI49" s="261">
        <f t="shared" ref="BI49" si="180">BI46+BI48</f>
        <v>0</v>
      </c>
      <c r="BK49" s="261"/>
      <c r="BL49" s="261">
        <f t="shared" ref="BL49" si="181">BL46+BL48</f>
        <v>56517.754930505384</v>
      </c>
      <c r="BM49" s="261">
        <f t="shared" ref="BM49" si="182">BM46+BM48</f>
        <v>0</v>
      </c>
      <c r="BN49" s="261">
        <f t="shared" ref="BN49" si="183">BN46+BN48</f>
        <v>0</v>
      </c>
      <c r="BO49" s="261">
        <f t="shared" ref="BO49" si="184">BO46+BO48</f>
        <v>0</v>
      </c>
      <c r="BP49" s="261">
        <f t="shared" ref="BP49" si="185">BP46+BP48</f>
        <v>144739.42469122741</v>
      </c>
      <c r="BQ49" s="183">
        <f>BP49/BL49-1</f>
        <v>1.5609549577685806</v>
      </c>
      <c r="BS49" s="261"/>
      <c r="BT49" s="261">
        <f t="shared" ref="BT49" si="186">BT46+BT48</f>
        <v>0</v>
      </c>
      <c r="BU49" s="261">
        <f t="shared" ref="BU49" si="187">BU46+BU48</f>
        <v>0</v>
      </c>
      <c r="BV49" s="261">
        <f t="shared" ref="BV49" si="188">BV46+BV48</f>
        <v>0</v>
      </c>
      <c r="BW49" s="261">
        <f t="shared" ref="BW49" si="189">BW46+BW48</f>
        <v>0</v>
      </c>
      <c r="BX49" s="261">
        <f t="shared" ref="BX49" si="190">BX46+BX48</f>
        <v>0</v>
      </c>
      <c r="BZ49" s="261"/>
      <c r="CA49" s="261">
        <f t="shared" ref="CA49" si="191">CA46+CA48</f>
        <v>56517.754930505384</v>
      </c>
      <c r="CB49" s="261">
        <f t="shared" ref="CB49" si="192">CB46+CB48</f>
        <v>0</v>
      </c>
      <c r="CC49" s="261">
        <f t="shared" ref="CC49" si="193">CC46+CC48</f>
        <v>0</v>
      </c>
      <c r="CD49" s="261">
        <f t="shared" ref="CD49" si="194">CD46+CD48</f>
        <v>0</v>
      </c>
      <c r="CE49" s="261">
        <f t="shared" ref="CE49" si="195">CE46+CE48</f>
        <v>144739.42469122741</v>
      </c>
    </row>
    <row r="50" spans="3:83" ht="13.5" thickTop="1" x14ac:dyDescent="0.3">
      <c r="C50" s="38" t="s">
        <v>245</v>
      </c>
      <c r="E50" s="78"/>
      <c r="F50" s="78">
        <f>VLOOKUP($C50,'Segment IFRS17'!$I$460:$N$531,6,0)/1000</f>
        <v>-12864.179308372848</v>
      </c>
      <c r="G50" s="78">
        <f>VLOOKUP($C50,'Segment IFRS17'!$P$460:$U$531,6,0)/1000</f>
        <v>0</v>
      </c>
      <c r="H50" s="78">
        <f>VLOOKUP($C50,'Segment IFRS17'!$AD$460:$AI$531,6,0)/1000</f>
        <v>0</v>
      </c>
      <c r="I50" s="78">
        <f>VLOOKUP($C50,'Segment IFRS17'!$AK$460:$AP$531,6,0)/1000</f>
        <v>0</v>
      </c>
      <c r="J50" s="78">
        <f>VLOOKUP($C50,'Segment IFRS17'!$I$537:$N$608,6,0)/1000</f>
        <v>-17803.788062117172</v>
      </c>
      <c r="K50" s="212">
        <f t="shared" ref="K50:K51" si="196">J50/F50-1</f>
        <v>0.38398164665889745</v>
      </c>
      <c r="L50" s="139"/>
      <c r="M50" s="40"/>
      <c r="N50" s="40">
        <f>VLOOKUP($C50,'Segment IFRS17'!$I$460:$N$531,2,0)/1000</f>
        <v>0</v>
      </c>
      <c r="O50" s="40">
        <f>VLOOKUP($C50,'Segment IFRS17'!$P$460:$U$531,2,0)/1000</f>
        <v>0</v>
      </c>
      <c r="P50" s="40">
        <f>VLOOKUP($C50,'Segment IFRS17'!$AD$460:$AI$531,2,0)/1000</f>
        <v>0</v>
      </c>
      <c r="Q50" s="40">
        <f>VLOOKUP($C50,'Segment IFRS17'!$AK$460:$AP$531,2,0)/1000</f>
        <v>0</v>
      </c>
      <c r="R50" s="40">
        <f>VLOOKUP($C50,'Segment IFRS17'!$I$537:$N$608,2,0)/1000</f>
        <v>0</v>
      </c>
      <c r="U50" s="40"/>
      <c r="V50" s="40">
        <f>VLOOKUP($C50,'Securitization P&amp;L IFRS17'!$F$460:$H$531,3,0)/1000</f>
        <v>0</v>
      </c>
      <c r="W50" s="40">
        <f>VLOOKUP($C50,'Securitization P&amp;L IFRS17'!$K$460:$M$531,3,0)/1000</f>
        <v>0</v>
      </c>
      <c r="X50" s="40">
        <f>VLOOKUP($C50,'Securitization P&amp;L IFRS17'!$U$460:$X$531,3,0)/1000</f>
        <v>0</v>
      </c>
      <c r="Y50" s="40">
        <f>VLOOKUP($C50,'Securitization P&amp;L IFRS17'!$Z$460:$AC$531,3,0)/1000</f>
        <v>0</v>
      </c>
      <c r="Z50" s="40">
        <f>VLOOKUP($C50,'Securitization P&amp;L IFRS17'!$F$537:$I$608,3,0)/1000</f>
        <v>0</v>
      </c>
      <c r="AB50" s="40"/>
      <c r="AC50" s="40">
        <f>VLOOKUP($C50,'Securitization P&amp;L IFRS17'!$F$460:$H$531,2,0)/1000</f>
        <v>0</v>
      </c>
      <c r="AD50" s="40">
        <f>VLOOKUP($C50,'Securitization P&amp;L IFRS17'!$K$460:$M$531,2,0)/1000</f>
        <v>0</v>
      </c>
      <c r="AE50" s="40">
        <f>VLOOKUP($C50,'Securitization P&amp;L IFRS17'!$U$460:$X$531,2,0)/1000</f>
        <v>0</v>
      </c>
      <c r="AF50" s="40">
        <f>VLOOKUP($C50,'Securitization P&amp;L IFRS17'!$Z$460:$AC$531,2,0)/1000</f>
        <v>0</v>
      </c>
      <c r="AG50" s="40">
        <f>VLOOKUP($C50,'Securitization P&amp;L IFRS17'!$F$537:$I$608,2,0)/1000</f>
        <v>0</v>
      </c>
      <c r="AI50" s="40"/>
      <c r="AJ50" s="40"/>
      <c r="AK50" s="40"/>
      <c r="AL50" s="40"/>
      <c r="AM50" s="40"/>
      <c r="AN50" s="40"/>
      <c r="AP50" s="40"/>
      <c r="AQ50" s="40">
        <f>N50+V50+AC50+AJ50</f>
        <v>0</v>
      </c>
      <c r="AR50" s="40">
        <f>O50+W50+AD50+AK50</f>
        <v>0</v>
      </c>
      <c r="AS50" s="40">
        <f>P50+X50+AE50+AL50</f>
        <v>0</v>
      </c>
      <c r="AT50" s="40">
        <f>Q50+Y50+AF50+AM50</f>
        <v>0</v>
      </c>
      <c r="AU50" s="40">
        <f>R50+Z50+AG50+AN50</f>
        <v>0</v>
      </c>
      <c r="AW50" s="40"/>
      <c r="AX50" s="40">
        <f>VLOOKUP($C50,'Segment IFRS17'!$I$460:$N$531,3,0)/1000</f>
        <v>-12864.179308372848</v>
      </c>
      <c r="AY50" s="40">
        <f>VLOOKUP($C50,'Segment IFRS17'!$P$460:$U$531,3,0)/1000</f>
        <v>0</v>
      </c>
      <c r="AZ50" s="40">
        <f>VLOOKUP($C50,'Segment IFRS17'!$AD$460:$AI$531,3,0)/1000</f>
        <v>0</v>
      </c>
      <c r="BA50" s="40">
        <f>VLOOKUP($C50,'Segment IFRS17'!$AK$460:$AP$531,3,0)/1000</f>
        <v>0</v>
      </c>
      <c r="BB50" s="40">
        <f>VLOOKUP($C50,'Segment IFRS17'!$I$537:$N$608,3,0)/1000</f>
        <v>-17803.788062117172</v>
      </c>
      <c r="BD50" s="40"/>
      <c r="BE50" s="40">
        <f>VLOOKUP($C50,'Segment IFRS17'!$I$460:$N$531,4,0)/1000</f>
        <v>0</v>
      </c>
      <c r="BF50" s="40">
        <f>VLOOKUP($C50,'Segment IFRS17'!$P$460:$U$531,4,0)/1000</f>
        <v>0</v>
      </c>
      <c r="BG50" s="40">
        <f>VLOOKUP($C50,'Segment IFRS17'!$AD$460:$AI$531,4,0)/1000</f>
        <v>0</v>
      </c>
      <c r="BH50" s="40">
        <f>VLOOKUP($C50,'Segment IFRS17'!$AK$460:$AP$531,4,0)/1000</f>
        <v>0</v>
      </c>
      <c r="BI50" s="40">
        <f>VLOOKUP($C50,'Segment IFRS17'!$I$537:$N$608,4,0)/1000</f>
        <v>0</v>
      </c>
      <c r="BK50" s="40"/>
      <c r="BL50" s="40">
        <f>AX50+BE50</f>
        <v>-12864.179308372848</v>
      </c>
      <c r="BM50" s="40">
        <f>AY50+BF50</f>
        <v>0</v>
      </c>
      <c r="BN50" s="40">
        <f>AZ50+BG50</f>
        <v>0</v>
      </c>
      <c r="BO50" s="40">
        <f>BA50+BH50</f>
        <v>0</v>
      </c>
      <c r="BP50" s="40">
        <f>BB50+BI50</f>
        <v>-17803.788062117172</v>
      </c>
      <c r="BS50" s="40"/>
      <c r="BT50" s="40">
        <f>VLOOKUP($C50,'Segment IFRS17'!$I$460:$N$531,5,0)/1000</f>
        <v>0</v>
      </c>
      <c r="BU50" s="40">
        <f>VLOOKUP($C50,'Segment IFRS17'!$P$460:$U$531,5,0)/1000</f>
        <v>0</v>
      </c>
      <c r="BV50" s="40">
        <f>VLOOKUP($C50,'Segment IFRS17'!$AD$460:$AI$531,5,0)/1000</f>
        <v>0</v>
      </c>
      <c r="BW50" s="40">
        <f>VLOOKUP($C50,'Segment IFRS17'!$AK$460:$AP$531,5,0)/1000</f>
        <v>0</v>
      </c>
      <c r="BX50" s="40">
        <f>VLOOKUP($C50,'Segment IFRS17'!$I$537:$N$608,5,0)/1000</f>
        <v>0</v>
      </c>
      <c r="BZ50" s="40"/>
      <c r="CA50" s="40">
        <f>AQ50+BL50+BT50</f>
        <v>-12864.179308372848</v>
      </c>
      <c r="CB50" s="40">
        <f>AR50+BM50+BU50</f>
        <v>0</v>
      </c>
      <c r="CC50" s="40">
        <f>AS50+BN50+BV50</f>
        <v>0</v>
      </c>
      <c r="CD50" s="40">
        <f>AT50+BO50+BW50</f>
        <v>0</v>
      </c>
      <c r="CE50" s="40">
        <f>AU50+BP50+BX50</f>
        <v>-17803.788062117172</v>
      </c>
    </row>
    <row r="51" spans="3:83" x14ac:dyDescent="0.3">
      <c r="C51" s="38" t="s">
        <v>246</v>
      </c>
      <c r="E51" s="78"/>
      <c r="F51" s="78">
        <f>VLOOKUP($C51,'Segment IFRS17'!$I$460:$N$531,6,0)/1000</f>
        <v>7421.0602136769576</v>
      </c>
      <c r="G51" s="78">
        <f>VLOOKUP($C51,'Segment IFRS17'!$P$460:$U$531,6,0)/1000</f>
        <v>0</v>
      </c>
      <c r="H51" s="78">
        <f>VLOOKUP($C51,'Segment IFRS17'!$AD$460:$AI$531,6,0)/1000</f>
        <v>0</v>
      </c>
      <c r="I51" s="78">
        <f>VLOOKUP($C51,'Segment IFRS17'!$AK$460:$AP$531,6,0)/1000</f>
        <v>0</v>
      </c>
      <c r="J51" s="78">
        <f>VLOOKUP($C51,'Segment IFRS17'!$I$537:$N$608,6,0)/1000</f>
        <v>10718.153265448787</v>
      </c>
      <c r="K51" s="212">
        <f t="shared" si="196"/>
        <v>0.44428868070566407</v>
      </c>
      <c r="L51" s="139"/>
      <c r="M51" s="40"/>
      <c r="N51" s="40">
        <f>VLOOKUP($C51,'Segment IFRS17'!$I$460:$N$531,2,0)/1000</f>
        <v>0</v>
      </c>
      <c r="O51" s="40">
        <f>VLOOKUP($C51,'Segment IFRS17'!$P$460:$U$531,2,0)/1000</f>
        <v>0</v>
      </c>
      <c r="P51" s="40">
        <f>VLOOKUP($C51,'Segment IFRS17'!$AD$460:$AI$531,2,0)/1000</f>
        <v>0</v>
      </c>
      <c r="Q51" s="40">
        <f>VLOOKUP($C51,'Segment IFRS17'!$AK$460:$AP$531,2,0)/1000</f>
        <v>0</v>
      </c>
      <c r="R51" s="40">
        <f>VLOOKUP($C51,'Segment IFRS17'!$I$537:$N$608,2,0)/1000</f>
        <v>0</v>
      </c>
      <c r="U51" s="40"/>
      <c r="V51" s="40">
        <f>VLOOKUP($C51,'Securitization P&amp;L IFRS17'!$F$460:$H$531,3,0)/1000</f>
        <v>0</v>
      </c>
      <c r="W51" s="40">
        <f>VLOOKUP($C51,'Securitization P&amp;L IFRS17'!$K$460:$M$531,3,0)/1000</f>
        <v>0</v>
      </c>
      <c r="X51" s="40">
        <f>VLOOKUP($C51,'Securitization P&amp;L IFRS17'!$U$460:$X$531,3,0)/1000</f>
        <v>0</v>
      </c>
      <c r="Y51" s="40">
        <f>VLOOKUP($C51,'Securitization P&amp;L IFRS17'!$Z$460:$AC$531,3,0)/1000</f>
        <v>0</v>
      </c>
      <c r="Z51" s="40">
        <f>VLOOKUP($C51,'Securitization P&amp;L IFRS17'!$F$537:$I$608,3,0)/1000</f>
        <v>0</v>
      </c>
      <c r="AB51" s="40"/>
      <c r="AC51" s="40">
        <f>VLOOKUP($C51,'Securitization P&amp;L IFRS17'!$F$460:$H$531,2,0)/1000</f>
        <v>0</v>
      </c>
      <c r="AD51" s="40">
        <f>VLOOKUP($C51,'Securitization P&amp;L IFRS17'!$K$460:$M$531,2,0)/1000</f>
        <v>0</v>
      </c>
      <c r="AE51" s="40">
        <f>VLOOKUP($C51,'Securitization P&amp;L IFRS17'!$U$460:$X$531,2,0)/1000</f>
        <v>0</v>
      </c>
      <c r="AF51" s="40">
        <f>VLOOKUP($C51,'Securitization P&amp;L IFRS17'!$Z$460:$AC$531,2,0)/1000</f>
        <v>0</v>
      </c>
      <c r="AG51" s="40">
        <f>VLOOKUP($C51,'Securitization P&amp;L IFRS17'!$F$537:$I$608,2,0)/1000</f>
        <v>0</v>
      </c>
      <c r="AI51" s="40"/>
      <c r="AJ51" s="40"/>
      <c r="AK51" s="40"/>
      <c r="AL51" s="40"/>
      <c r="AM51" s="40"/>
      <c r="AN51" s="40"/>
      <c r="AP51" s="40"/>
      <c r="AQ51" s="40">
        <f>N51+V51+AC51+AJ51</f>
        <v>0</v>
      </c>
      <c r="AR51" s="40">
        <f>O51+W51+AD51+AK51</f>
        <v>0</v>
      </c>
      <c r="AS51" s="40">
        <f>P51+X51+AE51+AL51</f>
        <v>0</v>
      </c>
      <c r="AT51" s="40">
        <f>Q51+Y51+AF51+AM51</f>
        <v>0</v>
      </c>
      <c r="AU51" s="40">
        <f>R51+Z51+AG51+AN51</f>
        <v>0</v>
      </c>
      <c r="AW51" s="40"/>
      <c r="AX51" s="40">
        <f>VLOOKUP($C51,'Segment IFRS17'!$I$460:$N$531,3,0)/1000</f>
        <v>7421.0602136769576</v>
      </c>
      <c r="AY51" s="40">
        <f>VLOOKUP($C51,'Segment IFRS17'!$P$460:$U$531,3,0)/1000</f>
        <v>0</v>
      </c>
      <c r="AZ51" s="40">
        <f>VLOOKUP($C51,'Segment IFRS17'!$AD$460:$AI$531,3,0)/1000</f>
        <v>0</v>
      </c>
      <c r="BA51" s="40">
        <f>VLOOKUP($C51,'Segment IFRS17'!$AK$460:$AP$531,3,0)/1000</f>
        <v>0</v>
      </c>
      <c r="BB51" s="40">
        <f>VLOOKUP($C51,'Segment IFRS17'!$I$537:$N$608,3,0)/1000</f>
        <v>10718.153265448787</v>
      </c>
      <c r="BD51" s="40"/>
      <c r="BE51" s="40">
        <f>VLOOKUP($C51,'Segment IFRS17'!$I$460:$N$531,4,0)/1000</f>
        <v>0</v>
      </c>
      <c r="BF51" s="40">
        <f>VLOOKUP($C51,'Segment IFRS17'!$P$460:$U$531,4,0)/1000</f>
        <v>0</v>
      </c>
      <c r="BG51" s="40">
        <f>VLOOKUP($C51,'Segment IFRS17'!$AD$460:$AI$531,4,0)/1000</f>
        <v>0</v>
      </c>
      <c r="BH51" s="40">
        <f>VLOOKUP($C51,'Segment IFRS17'!$AK$460:$AP$531,4,0)/1000</f>
        <v>0</v>
      </c>
      <c r="BI51" s="40">
        <f>VLOOKUP($C51,'Segment IFRS17'!$I$537:$N$608,4,0)/1000</f>
        <v>0</v>
      </c>
      <c r="BK51" s="40"/>
      <c r="BL51" s="40">
        <f>AX51+BE51</f>
        <v>7421.0602136769576</v>
      </c>
      <c r="BM51" s="40">
        <f>AY51+BF51</f>
        <v>0</v>
      </c>
      <c r="BN51" s="40">
        <f>AZ51+BG51</f>
        <v>0</v>
      </c>
      <c r="BO51" s="40">
        <f>BA51+BH51</f>
        <v>0</v>
      </c>
      <c r="BP51" s="40">
        <f>BB51+BI51</f>
        <v>10718.153265448787</v>
      </c>
      <c r="BS51" s="40"/>
      <c r="BT51" s="40">
        <f>VLOOKUP($C51,'Segment IFRS17'!$I$460:$N$531,5,0)/1000</f>
        <v>0</v>
      </c>
      <c r="BU51" s="40">
        <f>VLOOKUP($C51,'Segment IFRS17'!$P$460:$U$531,5,0)/1000</f>
        <v>0</v>
      </c>
      <c r="BV51" s="40">
        <f>VLOOKUP($C51,'Segment IFRS17'!$AD$460:$AI$531,5,0)/1000</f>
        <v>0</v>
      </c>
      <c r="BW51" s="40">
        <f>VLOOKUP($C51,'Segment IFRS17'!$AK$460:$AP$531,5,0)/1000</f>
        <v>0</v>
      </c>
      <c r="BX51" s="40">
        <f>VLOOKUP($C51,'Segment IFRS17'!$I$537:$N$608,5,0)/1000</f>
        <v>0</v>
      </c>
      <c r="BZ51" s="40"/>
      <c r="CA51" s="40">
        <f>AQ51+BL51+BT51</f>
        <v>7421.0602136769576</v>
      </c>
      <c r="CB51" s="40">
        <f>AR51+BM51+BU51</f>
        <v>0</v>
      </c>
      <c r="CC51" s="40">
        <f>AS51+BN51+BV51</f>
        <v>0</v>
      </c>
      <c r="CD51" s="40">
        <f>AT51+BO51+BW51</f>
        <v>0</v>
      </c>
      <c r="CE51" s="40">
        <f>AU51+BP51+BX51</f>
        <v>10718.153265448787</v>
      </c>
    </row>
    <row r="52" spans="3:83" x14ac:dyDescent="0.3">
      <c r="C52" s="46" t="s">
        <v>93</v>
      </c>
      <c r="D52" s="118"/>
      <c r="E52" s="47"/>
      <c r="F52" s="47">
        <f t="shared" ref="E52:I52" si="197">F44+F49+F50+F51</f>
        <v>-35503.547275190729</v>
      </c>
      <c r="G52" s="47">
        <f t="shared" si="197"/>
        <v>0</v>
      </c>
      <c r="H52" s="47">
        <f t="shared" si="197"/>
        <v>0</v>
      </c>
      <c r="I52" s="47">
        <f t="shared" si="197"/>
        <v>0</v>
      </c>
      <c r="J52" s="47">
        <f>J44+J49+J50+J51</f>
        <v>31625.8061748646</v>
      </c>
      <c r="K52" s="178">
        <f>J52/F52-1</f>
        <v>-1.8907787700685383</v>
      </c>
      <c r="L52" s="139"/>
      <c r="M52" s="47"/>
      <c r="N52" s="47">
        <f t="shared" ref="M52:R52" si="198">N44+N49+N50+N51</f>
        <v>0</v>
      </c>
      <c r="O52" s="47">
        <f t="shared" si="198"/>
        <v>0</v>
      </c>
      <c r="P52" s="47">
        <f t="shared" si="198"/>
        <v>0</v>
      </c>
      <c r="Q52" s="47">
        <f t="shared" si="198"/>
        <v>0</v>
      </c>
      <c r="R52" s="47">
        <f t="shared" si="198"/>
        <v>0</v>
      </c>
      <c r="S52" s="178"/>
      <c r="T52" s="52"/>
      <c r="U52" s="47"/>
      <c r="V52" s="47">
        <f t="shared" ref="U52:Z52" si="199">V44+V49+V50+V51</f>
        <v>0</v>
      </c>
      <c r="W52" s="47">
        <f t="shared" si="199"/>
        <v>0</v>
      </c>
      <c r="X52" s="47">
        <f t="shared" si="199"/>
        <v>0</v>
      </c>
      <c r="Y52" s="47">
        <f t="shared" si="199"/>
        <v>0</v>
      </c>
      <c r="Z52" s="47">
        <f t="shared" si="199"/>
        <v>0</v>
      </c>
      <c r="AA52" s="52"/>
      <c r="AB52" s="47"/>
      <c r="AC52" s="47">
        <f t="shared" ref="AB52:AG52" si="200">AC44+AC49+AC50+AC51</f>
        <v>0</v>
      </c>
      <c r="AD52" s="47">
        <f t="shared" si="200"/>
        <v>0</v>
      </c>
      <c r="AE52" s="47">
        <f t="shared" si="200"/>
        <v>0</v>
      </c>
      <c r="AF52" s="47">
        <f t="shared" si="200"/>
        <v>0</v>
      </c>
      <c r="AG52" s="47">
        <f t="shared" si="200"/>
        <v>0</v>
      </c>
      <c r="AH52" s="271"/>
      <c r="AI52" s="47"/>
      <c r="AJ52" s="47"/>
      <c r="AK52" s="47"/>
      <c r="AL52" s="47"/>
      <c r="AM52" s="47"/>
      <c r="AN52" s="47"/>
      <c r="AO52" s="47"/>
      <c r="AP52" s="47"/>
      <c r="AQ52" s="47">
        <f t="shared" ref="AP52:AU52" si="201">AQ44+AQ49+AQ50+AQ51</f>
        <v>0</v>
      </c>
      <c r="AR52" s="47">
        <f t="shared" si="201"/>
        <v>0</v>
      </c>
      <c r="AS52" s="47">
        <f t="shared" si="201"/>
        <v>0</v>
      </c>
      <c r="AT52" s="47">
        <f t="shared" si="201"/>
        <v>0</v>
      </c>
      <c r="AU52" s="47">
        <f t="shared" si="201"/>
        <v>0</v>
      </c>
      <c r="AV52" s="271"/>
      <c r="AW52" s="47"/>
      <c r="AX52" s="47">
        <f t="shared" ref="AW52:BB52" si="202">AX44+AX49+AX50+AX51</f>
        <v>-35503.547275190729</v>
      </c>
      <c r="AY52" s="47">
        <f t="shared" si="202"/>
        <v>0</v>
      </c>
      <c r="AZ52" s="47">
        <f t="shared" si="202"/>
        <v>0</v>
      </c>
      <c r="BA52" s="47">
        <f t="shared" si="202"/>
        <v>0</v>
      </c>
      <c r="BB52" s="47">
        <f t="shared" si="202"/>
        <v>31625.8061748646</v>
      </c>
      <c r="BC52" s="271"/>
      <c r="BD52" s="47"/>
      <c r="BE52" s="47">
        <f t="shared" ref="BD52:BI52" si="203">BE44+BE49+BE50+BE51</f>
        <v>0</v>
      </c>
      <c r="BF52" s="47">
        <f t="shared" si="203"/>
        <v>0</v>
      </c>
      <c r="BG52" s="47">
        <f t="shared" si="203"/>
        <v>0</v>
      </c>
      <c r="BH52" s="47">
        <f t="shared" si="203"/>
        <v>0</v>
      </c>
      <c r="BI52" s="47">
        <f t="shared" si="203"/>
        <v>0</v>
      </c>
      <c r="BJ52" s="271"/>
      <c r="BK52" s="47"/>
      <c r="BL52" s="47">
        <f t="shared" ref="BK52:BP52" si="204">BL44+BL49+BL50+BL51</f>
        <v>-35503.547275190729</v>
      </c>
      <c r="BM52" s="47">
        <f t="shared" si="204"/>
        <v>0</v>
      </c>
      <c r="BN52" s="47">
        <f t="shared" si="204"/>
        <v>0</v>
      </c>
      <c r="BO52" s="47">
        <f t="shared" si="204"/>
        <v>0</v>
      </c>
      <c r="BP52" s="47">
        <f t="shared" si="204"/>
        <v>31625.8061748646</v>
      </c>
      <c r="BQ52" s="178">
        <f>BP52/BL52-1</f>
        <v>-1.8907787700685383</v>
      </c>
      <c r="BR52" s="286"/>
      <c r="BS52" s="47"/>
      <c r="BT52" s="47">
        <f t="shared" ref="BS52:BX52" si="205">BT44+BT49+BT50+BT51</f>
        <v>0</v>
      </c>
      <c r="BU52" s="47">
        <f t="shared" si="205"/>
        <v>0</v>
      </c>
      <c r="BV52" s="47">
        <f t="shared" si="205"/>
        <v>0</v>
      </c>
      <c r="BW52" s="47">
        <f t="shared" si="205"/>
        <v>0</v>
      </c>
      <c r="BX52" s="47">
        <f t="shared" si="205"/>
        <v>0</v>
      </c>
      <c r="BY52" s="271"/>
      <c r="BZ52" s="47"/>
      <c r="CA52" s="47">
        <f t="shared" ref="BZ52:CE52" si="206">CA44+CA49+CA50+CA51</f>
        <v>-35503.547275190729</v>
      </c>
      <c r="CB52" s="47">
        <f t="shared" si="206"/>
        <v>0</v>
      </c>
      <c r="CC52" s="47">
        <f t="shared" si="206"/>
        <v>0</v>
      </c>
      <c r="CD52" s="47">
        <f t="shared" si="206"/>
        <v>0</v>
      </c>
      <c r="CE52" s="47">
        <f t="shared" si="206"/>
        <v>31625.8061748646</v>
      </c>
    </row>
    <row r="53" spans="3:83" x14ac:dyDescent="0.3">
      <c r="C53" s="48"/>
      <c r="D53" s="119"/>
      <c r="E53" s="180"/>
      <c r="F53" s="240"/>
      <c r="G53" s="240"/>
      <c r="H53" s="240"/>
      <c r="I53" s="240"/>
      <c r="J53" s="240"/>
      <c r="K53" s="180"/>
      <c r="M53" s="48"/>
      <c r="N53" s="48"/>
      <c r="O53" s="48"/>
      <c r="P53" s="48"/>
      <c r="Q53" s="48"/>
      <c r="R53" s="48"/>
      <c r="S53" s="180"/>
      <c r="U53" s="48"/>
      <c r="V53" s="48"/>
      <c r="W53" s="48"/>
      <c r="X53" s="48"/>
      <c r="Y53" s="48"/>
      <c r="Z53" s="48"/>
      <c r="AB53" s="48"/>
      <c r="AC53" s="48"/>
      <c r="AD53" s="48"/>
      <c r="AE53" s="48"/>
      <c r="AF53" s="48"/>
      <c r="AG53" s="48"/>
      <c r="AI53" s="48"/>
      <c r="AJ53" s="48"/>
      <c r="AK53" s="48"/>
      <c r="AL53" s="48"/>
      <c r="AM53" s="48"/>
      <c r="AN53" s="48"/>
      <c r="AP53" s="48"/>
      <c r="AQ53" s="48"/>
      <c r="AR53" s="48"/>
      <c r="AS53" s="48"/>
      <c r="AT53" s="48"/>
      <c r="AU53" s="48"/>
      <c r="AW53" s="48"/>
      <c r="AX53" s="48"/>
      <c r="AY53" s="48"/>
      <c r="AZ53" s="48"/>
      <c r="BA53" s="48"/>
      <c r="BB53" s="48"/>
      <c r="BD53" s="48"/>
      <c r="BE53" s="48"/>
      <c r="BF53" s="48"/>
      <c r="BG53" s="48"/>
      <c r="BH53" s="48"/>
      <c r="BI53" s="48"/>
      <c r="BK53" s="48"/>
      <c r="BL53" s="48"/>
      <c r="BM53" s="48"/>
      <c r="BN53" s="48"/>
      <c r="BO53" s="48"/>
      <c r="BP53" s="48"/>
      <c r="BQ53" s="180"/>
      <c r="BS53" s="48"/>
      <c r="BT53" s="48"/>
      <c r="BU53" s="48"/>
      <c r="BV53" s="48"/>
      <c r="BW53" s="48"/>
      <c r="BX53" s="48"/>
      <c r="BZ53" s="48"/>
      <c r="CA53" s="48"/>
      <c r="CB53" s="48"/>
      <c r="CC53" s="48"/>
      <c r="CD53" s="48"/>
      <c r="CE53" s="48"/>
    </row>
    <row r="54" spans="3:83" x14ac:dyDescent="0.3">
      <c r="C54" s="49" t="s">
        <v>92</v>
      </c>
      <c r="D54" s="120"/>
      <c r="E54" s="50"/>
      <c r="F54" s="50">
        <f>VLOOKUP($C54,'Segment IFRS17'!$I$460:$N$531,6,0)/1000</f>
        <v>50840.075700000001</v>
      </c>
      <c r="G54" s="50">
        <f>VLOOKUP($C54,'Segment IFRS17'!$P$460:$U$531,6,0)/1000</f>
        <v>0</v>
      </c>
      <c r="H54" s="50">
        <f>VLOOKUP($C54,'Segment IFRS17'!$AD$460:$AI$531,6,0)/1000</f>
        <v>0</v>
      </c>
      <c r="I54" s="50">
        <f>VLOOKUP($C54,'Segment IFRS17'!$AK$460:$AP$531,6,0)/1000</f>
        <v>0</v>
      </c>
      <c r="J54" s="50">
        <f>VLOOKUP($C54,'Segment IFRS17'!$I$537:$N$608,6,0)/1000</f>
        <v>59494.215549999994</v>
      </c>
      <c r="K54" s="181">
        <f>J54/F54-1</f>
        <v>0.17022279630476622</v>
      </c>
      <c r="L54" s="139"/>
      <c r="M54" s="50"/>
      <c r="N54" s="50">
        <f>VLOOKUP($C54,'Segment IFRS17'!$I$460:$N$531,2,0)/1000</f>
        <v>0</v>
      </c>
      <c r="O54" s="50">
        <f>VLOOKUP($C54,'Segment IFRS17'!$P$460:$U$531,2,0)/1000</f>
        <v>0</v>
      </c>
      <c r="P54" s="50">
        <f>VLOOKUP($C54,'Segment IFRS17'!$AD$460:$AI$531,2,0)/1000</f>
        <v>0</v>
      </c>
      <c r="Q54" s="50">
        <f>VLOOKUP($C54,'Segment IFRS17'!$AK$460:$AP$531,2,0)/1000</f>
        <v>0</v>
      </c>
      <c r="R54" s="50">
        <f>VLOOKUP($C54,'Segment IFRS17'!$I$537:$N$608,2,0)/1000</f>
        <v>0</v>
      </c>
      <c r="S54" s="181"/>
      <c r="U54" s="50"/>
      <c r="V54" s="50">
        <f>VLOOKUP($C54,'Securitization P&amp;L IFRS17'!$F$460:$H$531,3,0)/1000</f>
        <v>0</v>
      </c>
      <c r="W54" s="50">
        <f>VLOOKUP($C54,'Securitization P&amp;L IFRS17'!$K$460:$M$531,3,0)/1000</f>
        <v>0</v>
      </c>
      <c r="X54" s="50">
        <f>VLOOKUP($C54,'Securitization P&amp;L IFRS17'!$U$460:$X$531,3,0)/1000</f>
        <v>0</v>
      </c>
      <c r="Y54" s="50">
        <f>VLOOKUP($C54,'Securitization P&amp;L IFRS17'!$Z$460:$AC$531,3,0)/1000</f>
        <v>0</v>
      </c>
      <c r="Z54" s="50">
        <f>VLOOKUP($C54,'Securitization P&amp;L IFRS17'!$F$537:$I$608,3,0)/1000</f>
        <v>0</v>
      </c>
      <c r="AB54" s="50"/>
      <c r="AC54" s="50">
        <f>VLOOKUP($C54,'Securitization P&amp;L IFRS17'!$F$460:$H$531,2,0)/1000</f>
        <v>0</v>
      </c>
      <c r="AD54" s="50">
        <f>VLOOKUP($C54,'Securitization P&amp;L IFRS17'!$K$460:$M$531,2,0)/1000</f>
        <v>0</v>
      </c>
      <c r="AE54" s="50">
        <f>VLOOKUP($C54,'Securitization P&amp;L IFRS17'!$U$460:$X$531,2,0)/1000</f>
        <v>0</v>
      </c>
      <c r="AF54" s="50">
        <f>VLOOKUP($C54,'Securitization P&amp;L IFRS17'!$Z$460:$AC$531,2,0)/1000</f>
        <v>0</v>
      </c>
      <c r="AG54" s="50">
        <f>VLOOKUP($C54,'Securitization P&amp;L IFRS17'!$F$537:$I$608,2,0)/1000</f>
        <v>0</v>
      </c>
      <c r="AI54" s="50"/>
      <c r="AJ54" s="50"/>
      <c r="AK54" s="50"/>
      <c r="AL54" s="50"/>
      <c r="AM54" s="50"/>
      <c r="AN54" s="50"/>
      <c r="AP54" s="50"/>
      <c r="AQ54" s="50">
        <f>N54+V54+AC54+AJ54</f>
        <v>0</v>
      </c>
      <c r="AR54" s="50">
        <f>O54+W54+AD54+AK54</f>
        <v>0</v>
      </c>
      <c r="AS54" s="50">
        <f>P54+X54+AE54+AL54</f>
        <v>0</v>
      </c>
      <c r="AT54" s="50">
        <f>Q54+Y54+AF54+AM54</f>
        <v>0</v>
      </c>
      <c r="AU54" s="50">
        <f>R54+Z54+AG54+AN54</f>
        <v>0</v>
      </c>
      <c r="AW54" s="50"/>
      <c r="AX54" s="50">
        <f>VLOOKUP($C54,'Segment IFRS17'!$I$460:$N$531,3,0)/1000</f>
        <v>50043.173999999999</v>
      </c>
      <c r="AY54" s="50">
        <f>VLOOKUP($C54,'Segment IFRS17'!$P$460:$U$531,3,0)/1000</f>
        <v>0</v>
      </c>
      <c r="AZ54" s="50">
        <f>VLOOKUP($C54,'Segment IFRS17'!$AD$460:$AI$531,3,0)/1000</f>
        <v>0</v>
      </c>
      <c r="BA54" s="50">
        <f>VLOOKUP($C54,'Segment IFRS17'!$AK$460:$AP$531,3,0)/1000</f>
        <v>0</v>
      </c>
      <c r="BB54" s="50">
        <f>VLOOKUP($C54,'Segment IFRS17'!$I$537:$N$608,3,0)/1000</f>
        <v>58938.413999999997</v>
      </c>
      <c r="BD54" s="50"/>
      <c r="BE54" s="50">
        <f>VLOOKUP($C54,'Segment IFRS17'!$I$460:$N$531,4,0)/1000</f>
        <v>796.90170000000001</v>
      </c>
      <c r="BF54" s="50">
        <f>VLOOKUP($C54,'Segment IFRS17'!$P$460:$U$531,4,0)/1000</f>
        <v>0</v>
      </c>
      <c r="BG54" s="50">
        <f>VLOOKUP($C54,'Segment IFRS17'!$AD$460:$AI$531,4,0)/1000</f>
        <v>0</v>
      </c>
      <c r="BH54" s="50">
        <f>VLOOKUP($C54,'Segment IFRS17'!$AK$460:$AP$531,4,0)/1000</f>
        <v>0</v>
      </c>
      <c r="BI54" s="50">
        <f>VLOOKUP($C54,'Segment IFRS17'!$I$537:$N$608,4,0)/1000</f>
        <v>555.80155000000002</v>
      </c>
      <c r="BK54" s="50"/>
      <c r="BL54" s="50">
        <f>AX54+BE54</f>
        <v>50840.075700000001</v>
      </c>
      <c r="BM54" s="50">
        <f>AY54+BF54</f>
        <v>0</v>
      </c>
      <c r="BN54" s="50">
        <f>AZ54+BG54</f>
        <v>0</v>
      </c>
      <c r="BO54" s="50">
        <f>BA54+BH54</f>
        <v>0</v>
      </c>
      <c r="BP54" s="50">
        <f>BB54+BI54</f>
        <v>59494.215549999994</v>
      </c>
      <c r="BQ54" s="181"/>
      <c r="BS54" s="50"/>
      <c r="BT54" s="50">
        <f>VLOOKUP($C54,'Segment IFRS17'!$I$460:$N$531,5,0)/1000</f>
        <v>0</v>
      </c>
      <c r="BU54" s="50">
        <f>VLOOKUP($C54,'Segment IFRS17'!$P$460:$U$531,5,0)/1000</f>
        <v>0</v>
      </c>
      <c r="BV54" s="50">
        <f>VLOOKUP($C54,'Segment IFRS17'!$AD$460:$AI$531,5,0)/1000</f>
        <v>0</v>
      </c>
      <c r="BW54" s="50">
        <f>VLOOKUP($C54,'Segment IFRS17'!$AK$460:$AP$531,5,0)/1000</f>
        <v>0</v>
      </c>
      <c r="BX54" s="50">
        <f>VLOOKUP($C54,'Segment IFRS17'!$I$537:$N$608,5,0)/1000</f>
        <v>0</v>
      </c>
      <c r="BZ54" s="50"/>
      <c r="CA54" s="50">
        <f>AQ54+BL54+BT54</f>
        <v>50840.075700000001</v>
      </c>
      <c r="CB54" s="50">
        <f>AR54+BM54+BU54</f>
        <v>0</v>
      </c>
      <c r="CC54" s="50">
        <f>AS54+BN54+BV54</f>
        <v>0</v>
      </c>
      <c r="CD54" s="50">
        <f>AT54+BO54+BW54</f>
        <v>0</v>
      </c>
      <c r="CE54" s="50">
        <f>AU54+BP54+BX54</f>
        <v>59494.215549999994</v>
      </c>
    </row>
    <row r="55" spans="3:83" x14ac:dyDescent="0.3">
      <c r="F55" s="140"/>
      <c r="G55" s="140"/>
      <c r="H55" s="140"/>
      <c r="I55" s="140"/>
      <c r="J55" s="140"/>
    </row>
    <row r="56" spans="3:83" x14ac:dyDescent="0.3">
      <c r="C56" s="38" t="s">
        <v>31</v>
      </c>
      <c r="E56" s="211"/>
      <c r="F56" s="211">
        <f>VLOOKUP($C56,'Segment IFRS17'!$I$460:$N$531,6,0)/1000</f>
        <v>26697.450239999995</v>
      </c>
      <c r="G56" s="211">
        <f>VLOOKUP($C56,'Segment IFRS17'!$P$460:$U$531,6,0)/1000</f>
        <v>0</v>
      </c>
      <c r="H56" s="211">
        <f>VLOOKUP($C56,'Segment IFRS17'!$AD$460:$AI$531,6,0)/1000</f>
        <v>0</v>
      </c>
      <c r="I56" s="211">
        <f>VLOOKUP($C56,'Segment IFRS17'!$AK$460:$AP$531,6,0)/1000</f>
        <v>0</v>
      </c>
      <c r="J56" s="211">
        <f>VLOOKUP($C56,'Segment IFRS17'!$I$537:$N$608,6,0)/1000</f>
        <v>34605.99173999999</v>
      </c>
      <c r="K56" s="139">
        <f t="shared" ref="K56:K57" si="207">J56/F56-1</f>
        <v>0.29622834498819905</v>
      </c>
      <c r="M56" s="40"/>
      <c r="N56" s="40">
        <f>VLOOKUP($C56,'Segment IFRS17'!$I$460:$N$531,2,0)/1000</f>
        <v>0</v>
      </c>
      <c r="O56" s="40">
        <f>VLOOKUP($C56,'Segment IFRS17'!$P$460:$U$531,2,0)/1000</f>
        <v>0</v>
      </c>
      <c r="P56" s="40">
        <f>VLOOKUP($C56,'Segment IFRS17'!$AD$460:$AI$531,2,0)/1000</f>
        <v>0</v>
      </c>
      <c r="Q56" s="40">
        <f>VLOOKUP($C56,'Segment IFRS17'!$AK$460:$AP$531,2,0)/1000</f>
        <v>0</v>
      </c>
      <c r="R56" s="40">
        <f>VLOOKUP($C56,'Segment IFRS17'!$I$537:$N$608,2,0)/1000</f>
        <v>0</v>
      </c>
      <c r="U56" s="40"/>
      <c r="V56" s="40">
        <f>VLOOKUP($C56,'Securitization P&amp;L IFRS17'!$F$460:$H$531,3,0)/1000</f>
        <v>0</v>
      </c>
      <c r="W56" s="40">
        <f>VLOOKUP($C56,'Securitization P&amp;L IFRS17'!$K$460:$M$531,3,0)/1000</f>
        <v>0</v>
      </c>
      <c r="X56" s="40">
        <f>VLOOKUP($C56,'Securitization P&amp;L IFRS17'!$U$460:$X$531,3,0)/1000</f>
        <v>0</v>
      </c>
      <c r="Y56" s="40">
        <f>VLOOKUP($C56,'Securitization P&amp;L IFRS17'!$Z$460:$AC$531,3,0)/1000</f>
        <v>0</v>
      </c>
      <c r="Z56" s="40">
        <f>VLOOKUP($C56,'Securitization P&amp;L IFRS17'!$F$537:$I$608,3,0)/1000</f>
        <v>0</v>
      </c>
      <c r="AB56" s="40"/>
      <c r="AC56" s="40">
        <f>VLOOKUP($C56,'Securitization P&amp;L IFRS17'!$F$460:$H$531,2,0)/1000</f>
        <v>0</v>
      </c>
      <c r="AD56" s="40">
        <f>VLOOKUP($C56,'Securitization P&amp;L IFRS17'!$K$460:$M$531,2,0)/1000</f>
        <v>0</v>
      </c>
      <c r="AE56" s="40">
        <f>VLOOKUP($C56,'Securitization P&amp;L IFRS17'!$U$460:$X$531,2,0)/1000</f>
        <v>0</v>
      </c>
      <c r="AF56" s="40">
        <f>VLOOKUP($C56,'Securitization P&amp;L IFRS17'!$Z$460:$AC$531,2,0)/1000</f>
        <v>0</v>
      </c>
      <c r="AG56" s="40">
        <f>VLOOKUP($C56,'Securitization P&amp;L IFRS17'!$F$537:$I$608,2,0)/1000</f>
        <v>0</v>
      </c>
      <c r="AI56" s="40"/>
      <c r="AJ56" s="40"/>
      <c r="AK56" s="40"/>
      <c r="AL56" s="40"/>
      <c r="AM56" s="40"/>
      <c r="AN56" s="40"/>
      <c r="AP56" s="40"/>
      <c r="AQ56" s="40">
        <f>N56+V56+AC56+AJ56</f>
        <v>0</v>
      </c>
      <c r="AR56" s="40">
        <f>O56+W56+AD56+AK56</f>
        <v>0</v>
      </c>
      <c r="AS56" s="40">
        <f>P56+X56+AE56+AL56</f>
        <v>0</v>
      </c>
      <c r="AT56" s="40">
        <f>Q56+Y56+AF56+AM56</f>
        <v>0</v>
      </c>
      <c r="AU56" s="40">
        <f>R56+Z56+AG56+AN56</f>
        <v>0</v>
      </c>
      <c r="AW56" s="40"/>
      <c r="AX56" s="40">
        <f>VLOOKUP($C56,'Segment IFRS17'!$I$460:$N$531,3,0)/1000</f>
        <v>0</v>
      </c>
      <c r="AY56" s="40">
        <f>VLOOKUP($C56,'Segment IFRS17'!$P$460:$U$531,3,0)/1000</f>
        <v>0</v>
      </c>
      <c r="AZ56" s="40">
        <f>VLOOKUP($C56,'Segment IFRS17'!$AD$460:$AI$531,3,0)/1000</f>
        <v>0</v>
      </c>
      <c r="BA56" s="40">
        <f>VLOOKUP($C56,'Segment IFRS17'!$AK$460:$AP$531,3,0)/1000</f>
        <v>0</v>
      </c>
      <c r="BB56" s="40">
        <f>VLOOKUP($C56,'Segment IFRS17'!$I$537:$N$608,3,0)/1000</f>
        <v>0</v>
      </c>
      <c r="BD56" s="40"/>
      <c r="BE56" s="40">
        <f>VLOOKUP($C56,'Segment IFRS17'!$I$460:$N$531,4,0)/1000</f>
        <v>26697.450239999995</v>
      </c>
      <c r="BF56" s="40">
        <f>VLOOKUP($C56,'Segment IFRS17'!$P$460:$U$531,4,0)/1000</f>
        <v>0</v>
      </c>
      <c r="BG56" s="40">
        <f>VLOOKUP($C56,'Segment IFRS17'!$AD$460:$AI$531,4,0)/1000</f>
        <v>0</v>
      </c>
      <c r="BH56" s="40">
        <f>VLOOKUP($C56,'Segment IFRS17'!$AK$460:$AP$531,4,0)/1000</f>
        <v>0</v>
      </c>
      <c r="BI56" s="40">
        <f>VLOOKUP($C56,'Segment IFRS17'!$I$537:$N$608,4,0)/1000</f>
        <v>34605.99173999999</v>
      </c>
      <c r="BK56" s="40"/>
      <c r="BL56" s="40">
        <f>AX56+BE56</f>
        <v>26697.450239999995</v>
      </c>
      <c r="BM56" s="40">
        <f>AY56+BF56</f>
        <v>0</v>
      </c>
      <c r="BN56" s="40">
        <f>AZ56+BG56</f>
        <v>0</v>
      </c>
      <c r="BO56" s="40">
        <f>BA56+BH56</f>
        <v>0</v>
      </c>
      <c r="BP56" s="40">
        <f>BB56+BI56</f>
        <v>34605.99173999999</v>
      </c>
      <c r="BS56" s="40"/>
      <c r="BT56" s="40">
        <f>VLOOKUP($C56,'Segment IFRS17'!$I$460:$N$531,5,0)/1000</f>
        <v>0</v>
      </c>
      <c r="BU56" s="40">
        <f>VLOOKUP($C56,'Segment IFRS17'!$P$460:$U$531,5,0)/1000</f>
        <v>0</v>
      </c>
      <c r="BV56" s="40">
        <f>VLOOKUP($C56,'Segment IFRS17'!$AD$460:$AI$531,5,0)/1000</f>
        <v>0</v>
      </c>
      <c r="BW56" s="40">
        <f>VLOOKUP($C56,'Segment IFRS17'!$AK$460:$AP$531,5,0)/1000</f>
        <v>0</v>
      </c>
      <c r="BX56" s="40">
        <f>VLOOKUP($C56,'Segment IFRS17'!$I$537:$N$608,5,0)/1000</f>
        <v>0</v>
      </c>
      <c r="BZ56" s="40"/>
      <c r="CA56" s="40">
        <f>AQ56+BL56+BT56</f>
        <v>26697.450239999995</v>
      </c>
      <c r="CB56" s="40">
        <f>AR56+BM56+BU56</f>
        <v>0</v>
      </c>
      <c r="CC56" s="40">
        <f>AS56+BN56+BV56</f>
        <v>0</v>
      </c>
      <c r="CD56" s="40">
        <f>AT56+BO56+BW56</f>
        <v>0</v>
      </c>
      <c r="CE56" s="40">
        <f>AU56+BP56+BX56</f>
        <v>34605.99173999999</v>
      </c>
    </row>
    <row r="57" spans="3:83" x14ac:dyDescent="0.3">
      <c r="C57" s="38" t="s">
        <v>32</v>
      </c>
      <c r="E57" s="211"/>
      <c r="F57" s="211">
        <f>VLOOKUP($C57,'Segment IFRS17'!$I$460:$N$531,6,0)/1000</f>
        <v>-10025.804930000002</v>
      </c>
      <c r="G57" s="211">
        <f>VLOOKUP($C57,'Segment IFRS17'!$P$460:$U$531,6,0)/1000</f>
        <v>0</v>
      </c>
      <c r="H57" s="211">
        <f>VLOOKUP($C57,'Segment IFRS17'!$AD$460:$AI$531,6,0)/1000</f>
        <v>0</v>
      </c>
      <c r="I57" s="211">
        <f>VLOOKUP($C57,'Segment IFRS17'!$AK$460:$AP$531,6,0)/1000</f>
        <v>0</v>
      </c>
      <c r="J57" s="211">
        <f>VLOOKUP($C57,'Segment IFRS17'!$I$537:$N$608,6,0)/1000</f>
        <v>-16242.74869</v>
      </c>
      <c r="K57" s="139">
        <f t="shared" si="207"/>
        <v>0.62009422718740215</v>
      </c>
      <c r="M57" s="40"/>
      <c r="N57" s="40">
        <f>VLOOKUP($C57,'Segment IFRS17'!$I$460:$N$531,2,0)/1000</f>
        <v>0</v>
      </c>
      <c r="O57" s="40">
        <f>VLOOKUP($C57,'Segment IFRS17'!$P$460:$U$531,2,0)/1000</f>
        <v>0</v>
      </c>
      <c r="P57" s="40">
        <f>VLOOKUP($C57,'Segment IFRS17'!$AD$460:$AI$531,2,0)/1000</f>
        <v>0</v>
      </c>
      <c r="Q57" s="40">
        <f>VLOOKUP($C57,'Segment IFRS17'!$AK$460:$AP$531,2,0)/1000</f>
        <v>0</v>
      </c>
      <c r="R57" s="40">
        <f>VLOOKUP($C57,'Segment IFRS17'!$I$537:$N$608,2,0)/1000</f>
        <v>0</v>
      </c>
      <c r="U57" s="40"/>
      <c r="V57" s="40">
        <f>VLOOKUP($C57,'Securitization P&amp;L IFRS17'!$F$460:$H$531,3,0)/1000</f>
        <v>0</v>
      </c>
      <c r="W57" s="40">
        <f>VLOOKUP($C57,'Securitization P&amp;L IFRS17'!$K$460:$M$531,3,0)/1000</f>
        <v>0</v>
      </c>
      <c r="X57" s="40">
        <f>VLOOKUP($C57,'Securitization P&amp;L IFRS17'!$U$460:$X$531,3,0)/1000</f>
        <v>0</v>
      </c>
      <c r="Y57" s="40">
        <f>VLOOKUP($C57,'Securitization P&amp;L IFRS17'!$Z$460:$AC$531,3,0)/1000</f>
        <v>0</v>
      </c>
      <c r="Z57" s="40">
        <f>VLOOKUP($C57,'Securitization P&amp;L IFRS17'!$F$537:$I$608,3,0)/1000</f>
        <v>0</v>
      </c>
      <c r="AB57" s="40"/>
      <c r="AC57" s="40">
        <f>VLOOKUP($C57,'Securitization P&amp;L IFRS17'!$F$460:$H$531,2,0)/1000</f>
        <v>0</v>
      </c>
      <c r="AD57" s="40">
        <f>VLOOKUP($C57,'Securitization P&amp;L IFRS17'!$K$460:$M$531,2,0)/1000</f>
        <v>0</v>
      </c>
      <c r="AE57" s="40">
        <f>VLOOKUP($C57,'Securitization P&amp;L IFRS17'!$U$460:$X$531,2,0)/1000</f>
        <v>0</v>
      </c>
      <c r="AF57" s="40">
        <f>VLOOKUP($C57,'Securitization P&amp;L IFRS17'!$Z$460:$AC$531,2,0)/1000</f>
        <v>0</v>
      </c>
      <c r="AG57" s="40">
        <f>VLOOKUP($C57,'Securitization P&amp;L IFRS17'!$F$537:$I$608,2,0)/1000</f>
        <v>0</v>
      </c>
      <c r="AI57" s="40"/>
      <c r="AJ57" s="40"/>
      <c r="AK57" s="40"/>
      <c r="AL57" s="40"/>
      <c r="AM57" s="40"/>
      <c r="AN57" s="40"/>
      <c r="AP57" s="40"/>
      <c r="AQ57" s="40">
        <f>N57+V57+AC57+AJ57</f>
        <v>0</v>
      </c>
      <c r="AR57" s="40">
        <f>O57+W57+AD57+AK57</f>
        <v>0</v>
      </c>
      <c r="AS57" s="40">
        <f>P57+X57+AE57+AL57</f>
        <v>0</v>
      </c>
      <c r="AT57" s="40">
        <f>Q57+Y57+AF57+AM57</f>
        <v>0</v>
      </c>
      <c r="AU57" s="40">
        <f>R57+Z57+AG57+AN57</f>
        <v>0</v>
      </c>
      <c r="AW57" s="40"/>
      <c r="AX57" s="40">
        <f>VLOOKUP($C57,'Segment IFRS17'!$I$460:$N$531,3,0)/1000</f>
        <v>0</v>
      </c>
      <c r="AY57" s="40">
        <f>VLOOKUP($C57,'Segment IFRS17'!$P$460:$U$531,3,0)/1000</f>
        <v>0</v>
      </c>
      <c r="AZ57" s="40">
        <f>VLOOKUP($C57,'Segment IFRS17'!$AD$460:$AI$531,3,0)/1000</f>
        <v>0</v>
      </c>
      <c r="BA57" s="40">
        <f>VLOOKUP($C57,'Segment IFRS17'!$AK$460:$AP$531,3,0)/1000</f>
        <v>0</v>
      </c>
      <c r="BB57" s="40">
        <f>VLOOKUP($C57,'Segment IFRS17'!$I$537:$N$608,3,0)/1000</f>
        <v>0</v>
      </c>
      <c r="BD57" s="211"/>
      <c r="BE57" s="211">
        <f>VLOOKUP($C57,'Segment IFRS17'!$I$460:$N$531,4,0)/1000</f>
        <v>-10025.804930000002</v>
      </c>
      <c r="BF57" s="211">
        <f>VLOOKUP($C57,'Segment IFRS17'!$P$460:$U$531,4,0)/1000</f>
        <v>0</v>
      </c>
      <c r="BG57" s="211">
        <f>VLOOKUP($C57,'Segment IFRS17'!$AD$460:$AI$531,4,0)/1000</f>
        <v>0</v>
      </c>
      <c r="BH57" s="211">
        <f>VLOOKUP($C57,'Segment IFRS17'!$AK$460:$AP$531,4,0)/1000</f>
        <v>0</v>
      </c>
      <c r="BI57" s="211">
        <f>VLOOKUP($C57,'Segment IFRS17'!$I$537:$N$608,4,0)/1000</f>
        <v>-16242.74869</v>
      </c>
      <c r="BK57" s="40"/>
      <c r="BL57" s="40">
        <f>AX57+BE57</f>
        <v>-10025.804930000002</v>
      </c>
      <c r="BM57" s="40">
        <f>AY57+BF57</f>
        <v>0</v>
      </c>
      <c r="BN57" s="40">
        <f>AZ57+BG57</f>
        <v>0</v>
      </c>
      <c r="BO57" s="40">
        <f>BA57+BH57</f>
        <v>0</v>
      </c>
      <c r="BP57" s="40">
        <f>BB57+BI57</f>
        <v>-16242.74869</v>
      </c>
      <c r="BS57" s="40"/>
      <c r="BT57" s="40">
        <f>VLOOKUP($C57,'Segment IFRS17'!$I$460:$N$531,5,0)/1000</f>
        <v>0</v>
      </c>
      <c r="BU57" s="40">
        <f>VLOOKUP($C57,'Segment IFRS17'!$P$460:$U$531,5,0)/1000</f>
        <v>0</v>
      </c>
      <c r="BV57" s="40">
        <f>VLOOKUP($C57,'Segment IFRS17'!$AD$460:$AI$531,5,0)/1000</f>
        <v>0</v>
      </c>
      <c r="BW57" s="40">
        <f>VLOOKUP($C57,'Segment IFRS17'!$AK$460:$AP$531,5,0)/1000</f>
        <v>0</v>
      </c>
      <c r="BX57" s="40">
        <f>VLOOKUP($C57,'Segment IFRS17'!$I$537:$N$608,5,0)/1000</f>
        <v>0</v>
      </c>
      <c r="BZ57" s="40"/>
      <c r="CA57" s="40">
        <f>AQ57+BL57+BT57</f>
        <v>-10025.804930000002</v>
      </c>
      <c r="CB57" s="40">
        <f>AR57+BM57+BU57</f>
        <v>0</v>
      </c>
      <c r="CC57" s="40">
        <f>AS57+BN57+BV57</f>
        <v>0</v>
      </c>
      <c r="CD57" s="40">
        <f>AT57+BO57+BW57</f>
        <v>0</v>
      </c>
      <c r="CE57" s="40">
        <f>AU57+BP57+BX57</f>
        <v>-16242.74869</v>
      </c>
    </row>
    <row r="58" spans="3:83" x14ac:dyDescent="0.3">
      <c r="C58" s="60" t="s">
        <v>33</v>
      </c>
      <c r="D58" s="123"/>
      <c r="E58" s="61"/>
      <c r="F58" s="61">
        <f t="shared" ref="E58:J58" si="208">SUM(F56:F57)</f>
        <v>16671.645309999993</v>
      </c>
      <c r="G58" s="61">
        <f t="shared" si="208"/>
        <v>0</v>
      </c>
      <c r="H58" s="61">
        <f t="shared" si="208"/>
        <v>0</v>
      </c>
      <c r="I58" s="61">
        <f t="shared" si="208"/>
        <v>0</v>
      </c>
      <c r="J58" s="61">
        <f t="shared" si="208"/>
        <v>18363.24304999999</v>
      </c>
      <c r="K58" s="184">
        <f>J58/F58-1</f>
        <v>0.10146555475153618</v>
      </c>
      <c r="M58" s="61"/>
      <c r="N58" s="61">
        <f t="shared" ref="M58:R58" si="209">SUM(N56:N57)</f>
        <v>0</v>
      </c>
      <c r="O58" s="61">
        <f t="shared" si="209"/>
        <v>0</v>
      </c>
      <c r="P58" s="61">
        <f t="shared" si="209"/>
        <v>0</v>
      </c>
      <c r="Q58" s="61">
        <f t="shared" si="209"/>
        <v>0</v>
      </c>
      <c r="R58" s="61">
        <f t="shared" si="209"/>
        <v>0</v>
      </c>
      <c r="S58" s="184"/>
      <c r="T58" s="45"/>
      <c r="U58" s="61"/>
      <c r="V58" s="61">
        <f t="shared" ref="U58:Z58" si="210">SUM(V56:V57)</f>
        <v>0</v>
      </c>
      <c r="W58" s="61">
        <f t="shared" si="210"/>
        <v>0</v>
      </c>
      <c r="X58" s="61">
        <f t="shared" si="210"/>
        <v>0</v>
      </c>
      <c r="Y58" s="61">
        <f t="shared" si="210"/>
        <v>0</v>
      </c>
      <c r="Z58" s="61">
        <f t="shared" si="210"/>
        <v>0</v>
      </c>
      <c r="AA58" s="45"/>
      <c r="AB58" s="61"/>
      <c r="AC58" s="61">
        <f t="shared" ref="AB58:AG58" si="211">SUM(AC56:AC57)</f>
        <v>0</v>
      </c>
      <c r="AD58" s="61">
        <f t="shared" si="211"/>
        <v>0</v>
      </c>
      <c r="AE58" s="61">
        <f t="shared" si="211"/>
        <v>0</v>
      </c>
      <c r="AF58" s="61">
        <f t="shared" si="211"/>
        <v>0</v>
      </c>
      <c r="AG58" s="61">
        <f t="shared" si="211"/>
        <v>0</v>
      </c>
      <c r="AH58" s="272"/>
      <c r="AI58" s="61"/>
      <c r="AJ58" s="61"/>
      <c r="AK58" s="61"/>
      <c r="AL58" s="61"/>
      <c r="AM58" s="61"/>
      <c r="AN58" s="61"/>
      <c r="AO58" s="61"/>
      <c r="AP58" s="61"/>
      <c r="AQ58" s="61">
        <f t="shared" ref="AP58:AU58" si="212">SUM(AQ56:AQ57)</f>
        <v>0</v>
      </c>
      <c r="AR58" s="61">
        <f t="shared" si="212"/>
        <v>0</v>
      </c>
      <c r="AS58" s="61">
        <f t="shared" si="212"/>
        <v>0</v>
      </c>
      <c r="AT58" s="61">
        <f t="shared" si="212"/>
        <v>0</v>
      </c>
      <c r="AU58" s="61">
        <f t="shared" si="212"/>
        <v>0</v>
      </c>
      <c r="AV58" s="272"/>
      <c r="AW58" s="61"/>
      <c r="AX58" s="61">
        <f t="shared" ref="AW58:BB58" si="213">SUM(AX56:AX57)</f>
        <v>0</v>
      </c>
      <c r="AY58" s="61">
        <f t="shared" si="213"/>
        <v>0</v>
      </c>
      <c r="AZ58" s="61">
        <f t="shared" si="213"/>
        <v>0</v>
      </c>
      <c r="BA58" s="61">
        <f t="shared" si="213"/>
        <v>0</v>
      </c>
      <c r="BB58" s="61">
        <f t="shared" si="213"/>
        <v>0</v>
      </c>
      <c r="BC58" s="272"/>
      <c r="BD58" s="61"/>
      <c r="BE58" s="61">
        <f t="shared" ref="BD58:BI58" si="214">SUM(BE56:BE57)</f>
        <v>16671.645309999993</v>
      </c>
      <c r="BF58" s="61">
        <f t="shared" si="214"/>
        <v>0</v>
      </c>
      <c r="BG58" s="61">
        <f t="shared" si="214"/>
        <v>0</v>
      </c>
      <c r="BH58" s="61">
        <f t="shared" si="214"/>
        <v>0</v>
      </c>
      <c r="BI58" s="61">
        <f t="shared" si="214"/>
        <v>18363.24304999999</v>
      </c>
      <c r="BJ58" s="272"/>
      <c r="BK58" s="61"/>
      <c r="BL58" s="61">
        <f t="shared" ref="BK58:BP58" si="215">SUM(BL56:BL57)</f>
        <v>16671.645309999993</v>
      </c>
      <c r="BM58" s="61">
        <f t="shared" si="215"/>
        <v>0</v>
      </c>
      <c r="BN58" s="61">
        <f t="shared" si="215"/>
        <v>0</v>
      </c>
      <c r="BO58" s="61">
        <f t="shared" si="215"/>
        <v>0</v>
      </c>
      <c r="BP58" s="61">
        <f t="shared" si="215"/>
        <v>18363.24304999999</v>
      </c>
      <c r="BQ58" s="184">
        <f>BP58/BL58-1</f>
        <v>0.10146555475153618</v>
      </c>
      <c r="BR58" s="272"/>
      <c r="BS58" s="61"/>
      <c r="BT58" s="61">
        <f t="shared" ref="BS58:BX58" si="216">SUM(BT56:BT57)</f>
        <v>0</v>
      </c>
      <c r="BU58" s="61">
        <f t="shared" si="216"/>
        <v>0</v>
      </c>
      <c r="BV58" s="61">
        <f t="shared" si="216"/>
        <v>0</v>
      </c>
      <c r="BW58" s="61">
        <f t="shared" si="216"/>
        <v>0</v>
      </c>
      <c r="BX58" s="61">
        <f t="shared" si="216"/>
        <v>0</v>
      </c>
      <c r="BY58" s="272"/>
      <c r="BZ58" s="61"/>
      <c r="CA58" s="61">
        <f t="shared" ref="BZ58:CE58" si="217">SUM(CA56:CA57)</f>
        <v>16671.645309999993</v>
      </c>
      <c r="CB58" s="61">
        <f t="shared" si="217"/>
        <v>0</v>
      </c>
      <c r="CC58" s="61">
        <f t="shared" si="217"/>
        <v>0</v>
      </c>
      <c r="CD58" s="61">
        <f t="shared" si="217"/>
        <v>0</v>
      </c>
      <c r="CE58" s="61">
        <f t="shared" si="217"/>
        <v>18363.24304999999</v>
      </c>
    </row>
    <row r="59" spans="3:83" x14ac:dyDescent="0.3">
      <c r="C59" s="41" t="s">
        <v>64</v>
      </c>
      <c r="D59" s="116"/>
      <c r="E59" s="42"/>
      <c r="F59" s="42"/>
      <c r="G59" s="42"/>
      <c r="H59" s="42"/>
      <c r="I59" s="42"/>
      <c r="J59" s="42"/>
      <c r="K59" s="177"/>
      <c r="M59" s="42"/>
      <c r="N59" s="42"/>
      <c r="O59" s="42"/>
      <c r="P59" s="42"/>
      <c r="Q59" s="42"/>
      <c r="R59" s="42"/>
      <c r="S59" s="177"/>
      <c r="U59" s="42"/>
      <c r="V59" s="42"/>
      <c r="W59" s="42"/>
      <c r="X59" s="42"/>
      <c r="Y59" s="42"/>
      <c r="Z59" s="42"/>
      <c r="AA59" s="44"/>
      <c r="AB59" s="42"/>
      <c r="AC59" s="42"/>
      <c r="AD59" s="42"/>
      <c r="AE59" s="42"/>
      <c r="AF59" s="42"/>
      <c r="AG59" s="42"/>
      <c r="AH59" s="44"/>
      <c r="AI59" s="42"/>
      <c r="AJ59" s="42"/>
      <c r="AK59" s="42"/>
      <c r="AL59" s="42"/>
      <c r="AM59" s="42"/>
      <c r="AN59" s="42"/>
      <c r="AO59" s="44"/>
      <c r="AP59" s="42"/>
      <c r="AQ59" s="42"/>
      <c r="AR59" s="42"/>
      <c r="AS59" s="42"/>
      <c r="AT59" s="42"/>
      <c r="AU59" s="42"/>
      <c r="AV59" s="44"/>
      <c r="AW59" s="42"/>
      <c r="AX59" s="42"/>
      <c r="AY59" s="42"/>
      <c r="AZ59" s="42"/>
      <c r="BA59" s="42"/>
      <c r="BB59" s="42"/>
      <c r="BD59" s="42"/>
      <c r="BE59" s="42">
        <f t="shared" ref="BD59:BI59" si="218">BE58/BE183</f>
        <v>0.11563428651884325</v>
      </c>
      <c r="BF59" s="42">
        <f t="shared" si="218"/>
        <v>0</v>
      </c>
      <c r="BG59" s="42">
        <f t="shared" si="218"/>
        <v>0</v>
      </c>
      <c r="BH59" s="42">
        <f t="shared" si="218"/>
        <v>0</v>
      </c>
      <c r="BI59" s="42">
        <f t="shared" si="218"/>
        <v>0.10832994882923001</v>
      </c>
      <c r="BK59" s="42"/>
      <c r="BL59" s="42"/>
      <c r="BM59" s="42"/>
      <c r="BN59" s="42"/>
      <c r="BO59" s="42"/>
      <c r="BP59" s="42"/>
      <c r="BQ59" s="177"/>
      <c r="BS59" s="42"/>
      <c r="BT59" s="42"/>
      <c r="BU59" s="42"/>
      <c r="BV59" s="42"/>
      <c r="BW59" s="42"/>
      <c r="BX59" s="42"/>
      <c r="BZ59" s="42"/>
      <c r="CA59" s="42"/>
      <c r="CB59" s="42"/>
      <c r="CC59" s="42"/>
      <c r="CD59" s="42"/>
      <c r="CE59" s="42"/>
    </row>
    <row r="60" spans="3:83" ht="13.5" thickBot="1" x14ac:dyDescent="0.35">
      <c r="C60" s="53" t="s">
        <v>34</v>
      </c>
      <c r="D60" s="121"/>
      <c r="E60" s="55"/>
      <c r="F60" s="55">
        <f t="shared" ref="E60:J60" si="219">F52+F54+F58</f>
        <v>32008.173734809265</v>
      </c>
      <c r="G60" s="55">
        <f t="shared" si="219"/>
        <v>0</v>
      </c>
      <c r="H60" s="55">
        <f t="shared" si="219"/>
        <v>0</v>
      </c>
      <c r="I60" s="55">
        <f t="shared" si="219"/>
        <v>0</v>
      </c>
      <c r="J60" s="55">
        <f t="shared" si="219"/>
        <v>109483.26477486458</v>
      </c>
      <c r="K60" s="182">
        <f>J60/F60-1</f>
        <v>2.4204783341262686</v>
      </c>
      <c r="M60" s="54"/>
      <c r="N60" s="54">
        <f t="shared" ref="M60:R60" si="220">N52+N54+N58</f>
        <v>0</v>
      </c>
      <c r="O60" s="54">
        <f t="shared" si="220"/>
        <v>0</v>
      </c>
      <c r="P60" s="54">
        <f t="shared" si="220"/>
        <v>0</v>
      </c>
      <c r="Q60" s="54">
        <f t="shared" si="220"/>
        <v>0</v>
      </c>
      <c r="R60" s="54">
        <f t="shared" si="220"/>
        <v>0</v>
      </c>
      <c r="S60" s="182"/>
      <c r="T60" s="56"/>
      <c r="U60" s="54"/>
      <c r="V60" s="54">
        <f t="shared" ref="U60:Z60" si="221">V52+V54+V58</f>
        <v>0</v>
      </c>
      <c r="W60" s="54">
        <f t="shared" si="221"/>
        <v>0</v>
      </c>
      <c r="X60" s="54">
        <f t="shared" si="221"/>
        <v>0</v>
      </c>
      <c r="Y60" s="54">
        <f t="shared" si="221"/>
        <v>0</v>
      </c>
      <c r="Z60" s="54">
        <f t="shared" si="221"/>
        <v>0</v>
      </c>
      <c r="AA60" s="56"/>
      <c r="AB60" s="54"/>
      <c r="AC60" s="54">
        <f t="shared" ref="AB60:AG60" si="222">AC52+AC54+AC58</f>
        <v>0</v>
      </c>
      <c r="AD60" s="54">
        <f t="shared" si="222"/>
        <v>0</v>
      </c>
      <c r="AE60" s="54">
        <f t="shared" si="222"/>
        <v>0</v>
      </c>
      <c r="AF60" s="54">
        <f t="shared" si="222"/>
        <v>0</v>
      </c>
      <c r="AG60" s="54">
        <f t="shared" si="222"/>
        <v>0</v>
      </c>
      <c r="AH60" s="56"/>
      <c r="AI60" s="54"/>
      <c r="AJ60" s="54"/>
      <c r="AK60" s="54"/>
      <c r="AL60" s="54"/>
      <c r="AM60" s="54"/>
      <c r="AN60" s="54"/>
      <c r="AO60" s="55"/>
      <c r="AP60" s="54"/>
      <c r="AQ60" s="54">
        <f t="shared" ref="AP60:AU60" si="223">AQ52+AQ54+AQ58</f>
        <v>0</v>
      </c>
      <c r="AR60" s="54">
        <f t="shared" si="223"/>
        <v>0</v>
      </c>
      <c r="AS60" s="54">
        <f t="shared" si="223"/>
        <v>0</v>
      </c>
      <c r="AT60" s="54">
        <f t="shared" si="223"/>
        <v>0</v>
      </c>
      <c r="AU60" s="54">
        <f t="shared" si="223"/>
        <v>0</v>
      </c>
      <c r="AV60" s="56"/>
      <c r="AW60" s="54"/>
      <c r="AX60" s="54">
        <f t="shared" ref="AW60:BB60" si="224">AX52+AX54+AX58</f>
        <v>14539.62672480927</v>
      </c>
      <c r="AY60" s="54">
        <f t="shared" si="224"/>
        <v>0</v>
      </c>
      <c r="AZ60" s="54">
        <f t="shared" si="224"/>
        <v>0</v>
      </c>
      <c r="BA60" s="54">
        <f t="shared" si="224"/>
        <v>0</v>
      </c>
      <c r="BB60" s="54">
        <f t="shared" si="224"/>
        <v>90564.220174864604</v>
      </c>
      <c r="BC60" s="56"/>
      <c r="BD60" s="54"/>
      <c r="BE60" s="54">
        <f t="shared" ref="BD60:BI60" si="225">BE52+BE54+BE58</f>
        <v>17468.547009999991</v>
      </c>
      <c r="BF60" s="54">
        <f t="shared" si="225"/>
        <v>0</v>
      </c>
      <c r="BG60" s="54">
        <f t="shared" si="225"/>
        <v>0</v>
      </c>
      <c r="BH60" s="54">
        <f t="shared" si="225"/>
        <v>0</v>
      </c>
      <c r="BI60" s="54">
        <f t="shared" si="225"/>
        <v>18919.04459999999</v>
      </c>
      <c r="BJ60" s="56"/>
      <c r="BK60" s="54"/>
      <c r="BL60" s="54">
        <f t="shared" ref="BK60:BP60" si="226">BL52+BL54+BL58</f>
        <v>32008.173734809265</v>
      </c>
      <c r="BM60" s="54">
        <f t="shared" si="226"/>
        <v>0</v>
      </c>
      <c r="BN60" s="54">
        <f t="shared" si="226"/>
        <v>0</v>
      </c>
      <c r="BO60" s="54">
        <f t="shared" si="226"/>
        <v>0</v>
      </c>
      <c r="BP60" s="54">
        <f t="shared" si="226"/>
        <v>109483.26477486458</v>
      </c>
      <c r="BQ60" s="182">
        <f>BP60/BL60-1</f>
        <v>2.4204783341262686</v>
      </c>
      <c r="BR60" s="287"/>
      <c r="BS60" s="54"/>
      <c r="BT60" s="54">
        <f t="shared" ref="BS60:BX60" si="227">BT52+BT54+BT58</f>
        <v>0</v>
      </c>
      <c r="BU60" s="54">
        <f t="shared" si="227"/>
        <v>0</v>
      </c>
      <c r="BV60" s="54">
        <f t="shared" si="227"/>
        <v>0</v>
      </c>
      <c r="BW60" s="54">
        <f t="shared" si="227"/>
        <v>0</v>
      </c>
      <c r="BX60" s="54">
        <f t="shared" si="227"/>
        <v>0</v>
      </c>
      <c r="BY60" s="56"/>
      <c r="BZ60" s="54"/>
      <c r="CA60" s="54">
        <f t="shared" ref="BZ60:CE60" si="228">CA52+CA54+CA58</f>
        <v>32008.173734809265</v>
      </c>
      <c r="CB60" s="54">
        <f t="shared" si="228"/>
        <v>0</v>
      </c>
      <c r="CC60" s="54">
        <f t="shared" si="228"/>
        <v>0</v>
      </c>
      <c r="CD60" s="54">
        <f t="shared" si="228"/>
        <v>0</v>
      </c>
      <c r="CE60" s="54">
        <f t="shared" si="228"/>
        <v>109483.26477486458</v>
      </c>
    </row>
    <row r="61" spans="3:83" ht="13.5" thickTop="1" x14ac:dyDescent="0.3">
      <c r="C61" s="41" t="s">
        <v>82</v>
      </c>
      <c r="D61" s="116"/>
      <c r="E61" s="43"/>
      <c r="F61" s="43">
        <f t="shared" ref="E61:J61" si="229">(F42+F48+F54+F56)/1000</f>
        <v>580.35467532730866</v>
      </c>
      <c r="G61" s="43">
        <f t="shared" si="229"/>
        <v>0</v>
      </c>
      <c r="H61" s="43">
        <f t="shared" si="229"/>
        <v>0</v>
      </c>
      <c r="I61" s="43">
        <f t="shared" si="229"/>
        <v>0</v>
      </c>
      <c r="J61" s="43">
        <f t="shared" si="229"/>
        <v>1064.6392251764353</v>
      </c>
      <c r="K61" s="177"/>
      <c r="M61" s="43"/>
      <c r="N61" s="43"/>
      <c r="O61" s="43"/>
      <c r="P61" s="43"/>
      <c r="Q61" s="43"/>
      <c r="R61" s="43"/>
      <c r="S61" s="177"/>
      <c r="U61" s="43"/>
      <c r="V61" s="43"/>
      <c r="W61" s="43"/>
      <c r="X61" s="43"/>
      <c r="Y61" s="43"/>
      <c r="Z61" s="43"/>
      <c r="AA61" s="57"/>
      <c r="AB61" s="43"/>
      <c r="AC61" s="43"/>
      <c r="AD61" s="43"/>
      <c r="AE61" s="43"/>
      <c r="AF61" s="43"/>
      <c r="AG61" s="43"/>
      <c r="AH61" s="57"/>
      <c r="AI61" s="43"/>
      <c r="AJ61" s="43"/>
      <c r="AK61" s="43"/>
      <c r="AL61" s="43"/>
      <c r="AM61" s="43"/>
      <c r="AN61" s="43"/>
      <c r="AO61" s="57"/>
      <c r="AP61" s="43"/>
      <c r="AQ61" s="43"/>
      <c r="AR61" s="43"/>
      <c r="AS61" s="43"/>
      <c r="AT61" s="43"/>
      <c r="AU61" s="43"/>
      <c r="AV61" s="57"/>
      <c r="AW61" s="43"/>
      <c r="AX61" s="43">
        <f t="shared" ref="AW61:BB61" si="230">(AX42+AX48+AX54+AX56)/1000</f>
        <v>552.86032338730865</v>
      </c>
      <c r="AY61" s="43">
        <f t="shared" si="230"/>
        <v>0</v>
      </c>
      <c r="AZ61" s="43">
        <f t="shared" si="230"/>
        <v>0</v>
      </c>
      <c r="BA61" s="43">
        <f t="shared" si="230"/>
        <v>0</v>
      </c>
      <c r="BB61" s="43">
        <f t="shared" si="230"/>
        <v>1029.4774318864352</v>
      </c>
      <c r="BD61" s="43"/>
      <c r="BE61" s="43">
        <f t="shared" ref="BD61:BI61" si="231">(BE42+BE48+BE54+BE56)/1000</f>
        <v>27.494351939999994</v>
      </c>
      <c r="BF61" s="43">
        <f t="shared" si="231"/>
        <v>0</v>
      </c>
      <c r="BG61" s="43">
        <f t="shared" si="231"/>
        <v>0</v>
      </c>
      <c r="BH61" s="43">
        <f t="shared" si="231"/>
        <v>0</v>
      </c>
      <c r="BI61" s="43">
        <f t="shared" si="231"/>
        <v>35.161793289999984</v>
      </c>
      <c r="BK61" s="43"/>
      <c r="BL61" s="43">
        <f t="shared" ref="BK61:BP61" si="232">(BL42+BL48+BL54+BL56)/1000</f>
        <v>580.35467532730866</v>
      </c>
      <c r="BM61" s="43">
        <f t="shared" si="232"/>
        <v>0</v>
      </c>
      <c r="BN61" s="43">
        <f t="shared" si="232"/>
        <v>0</v>
      </c>
      <c r="BO61" s="43">
        <f t="shared" si="232"/>
        <v>0</v>
      </c>
      <c r="BP61" s="43">
        <f t="shared" si="232"/>
        <v>1064.6392251764353</v>
      </c>
      <c r="BQ61" s="177"/>
      <c r="BS61" s="43"/>
      <c r="BT61" s="43">
        <f t="shared" ref="BS61:BX61" si="233">(BT42+BT48+BT54+BT56)/1000</f>
        <v>0</v>
      </c>
      <c r="BU61" s="43">
        <f t="shared" si="233"/>
        <v>0</v>
      </c>
      <c r="BV61" s="43">
        <f t="shared" si="233"/>
        <v>0</v>
      </c>
      <c r="BW61" s="43">
        <f t="shared" si="233"/>
        <v>0</v>
      </c>
      <c r="BX61" s="43">
        <f t="shared" si="233"/>
        <v>0</v>
      </c>
      <c r="BZ61" s="43"/>
      <c r="CA61" s="43">
        <f t="shared" ref="BZ61:CE61" si="234">(CA42+CA48+CA54+CA56)/1000</f>
        <v>580.35467532730866</v>
      </c>
      <c r="CB61" s="43">
        <f t="shared" si="234"/>
        <v>0</v>
      </c>
      <c r="CC61" s="43">
        <f t="shared" si="234"/>
        <v>0</v>
      </c>
      <c r="CD61" s="43">
        <f t="shared" si="234"/>
        <v>0</v>
      </c>
      <c r="CE61" s="43">
        <f t="shared" si="234"/>
        <v>1064.6392251764353</v>
      </c>
    </row>
    <row r="63" spans="3:83" x14ac:dyDescent="0.3">
      <c r="C63" s="38" t="s">
        <v>35</v>
      </c>
      <c r="E63" s="211"/>
      <c r="F63" s="211">
        <f>VLOOKUP($C63,'Segment IFRS17'!$I$460:$N$531,6,0)/1000</f>
        <v>20107.437550000002</v>
      </c>
      <c r="G63" s="211">
        <f>VLOOKUP($C63,'Segment IFRS17'!$P$460:$U$531,6,0)/1000</f>
        <v>0</v>
      </c>
      <c r="H63" s="211">
        <f>VLOOKUP($C63,'Segment IFRS17'!$AD$460:$AI$531,6,0)/1000</f>
        <v>0</v>
      </c>
      <c r="I63" s="211">
        <f>VLOOKUP($C63,'Segment IFRS17'!$AK$460:$AP$531,6,0)/1000</f>
        <v>0</v>
      </c>
      <c r="J63" s="211">
        <f>VLOOKUP($C63,'Segment IFRS17'!$I$537:$N$608,6,0)/1000</f>
        <v>15510.700469999998</v>
      </c>
      <c r="K63" s="139">
        <f t="shared" ref="K63:K64" si="235">J63/F63-1</f>
        <v>-0.22860879555485691</v>
      </c>
      <c r="M63" s="40"/>
      <c r="N63" s="40">
        <f>VLOOKUP($C63,'Segment IFRS17'!$I$460:$N$531,2,0)/1000</f>
        <v>5898.3331200000002</v>
      </c>
      <c r="O63" s="40">
        <f>VLOOKUP($C63,'Segment IFRS17'!$P$460:$U$531,2,0)/1000</f>
        <v>0</v>
      </c>
      <c r="P63" s="40">
        <f>VLOOKUP($C63,'Segment IFRS17'!$AD$460:$AI$531,2,0)/1000</f>
        <v>0</v>
      </c>
      <c r="Q63" s="40">
        <f>VLOOKUP($C63,'Segment IFRS17'!$AK$460:$AP$531,2,0)/1000</f>
        <v>0</v>
      </c>
      <c r="R63" s="40">
        <f>VLOOKUP($C63,'Segment IFRS17'!$I$537:$N$608,2,0)/1000</f>
        <v>5943.9464699999999</v>
      </c>
      <c r="S63" s="139">
        <f t="shared" ref="S63:S65" si="236">R63/N63-1</f>
        <v>7.7332610878375618E-3</v>
      </c>
      <c r="U63" s="40"/>
      <c r="V63" s="40">
        <f>VLOOKUP($C63,'Securitization P&amp;L IFRS17'!$F$460:$H$531,3,0)/1000</f>
        <v>39672.00432</v>
      </c>
      <c r="W63" s="40">
        <f>VLOOKUP($C63,'Securitization P&amp;L IFRS17'!$K$460:$M$531,3,0)/1000</f>
        <v>0</v>
      </c>
      <c r="X63" s="40">
        <f>VLOOKUP($C63,'Securitization P&amp;L IFRS17'!$U$460:$X$531,3,0)/1000</f>
        <v>0</v>
      </c>
      <c r="Y63" s="40">
        <f>VLOOKUP($C63,'Securitization P&amp;L IFRS17'!$Z$460:$AC$531,3,0)/1000</f>
        <v>0</v>
      </c>
      <c r="Z63" s="40">
        <f>VLOOKUP($C63,'Securitization P&amp;L IFRS17'!$F$537:$I$608,3,0)/1000</f>
        <v>32335.90497</v>
      </c>
      <c r="AB63" s="40"/>
      <c r="AC63" s="40">
        <f>VLOOKUP($C63,'Securitization P&amp;L IFRS17'!$F$460:$H$531,2,0)/1000</f>
        <v>0</v>
      </c>
      <c r="AD63" s="40">
        <f>VLOOKUP($C63,'Securitization P&amp;L IFRS17'!$K$460:$M$531,2,0)/1000</f>
        <v>0</v>
      </c>
      <c r="AE63" s="40">
        <f>VLOOKUP($C63,'Securitization P&amp;L IFRS17'!$U$460:$X$531,2,0)/1000</f>
        <v>0</v>
      </c>
      <c r="AF63" s="40">
        <f>VLOOKUP($C63,'Securitization P&amp;L IFRS17'!$Z$460:$AC$531,2,0)/1000</f>
        <v>0</v>
      </c>
      <c r="AG63" s="40">
        <f>VLOOKUP($C63,'Securitization P&amp;L IFRS17'!$F$537:$I$608,2,0)/1000</f>
        <v>0</v>
      </c>
      <c r="AI63" s="40"/>
      <c r="AJ63" s="40"/>
      <c r="AK63" s="40"/>
      <c r="AL63" s="40"/>
      <c r="AM63" s="40"/>
      <c r="AN63" s="40"/>
      <c r="AP63" s="40"/>
      <c r="AQ63" s="40">
        <f>N63+V63+AC63+AJ63</f>
        <v>45570.337440000003</v>
      </c>
      <c r="AR63" s="40">
        <f>O63+W63+AD63+AK63</f>
        <v>0</v>
      </c>
      <c r="AS63" s="40">
        <f>P63+X63+AE63+AL63</f>
        <v>0</v>
      </c>
      <c r="AT63" s="40">
        <f>Q63+Y63+AF63+AM63</f>
        <v>0</v>
      </c>
      <c r="AU63" s="40">
        <f>R63+Z63+AG63+AN63</f>
        <v>38279.851439999999</v>
      </c>
      <c r="AW63" s="40"/>
      <c r="AX63" s="40">
        <f>VLOOKUP($C63,'Segment IFRS17'!$I$460:$N$531,3,0)/1000</f>
        <v>10897.085999999999</v>
      </c>
      <c r="AY63" s="40">
        <f>VLOOKUP($C63,'Segment IFRS17'!$P$460:$U$531,3,0)/1000</f>
        <v>0</v>
      </c>
      <c r="AZ63" s="40">
        <f>VLOOKUP($C63,'Segment IFRS17'!$AD$460:$AI$531,3,0)/1000</f>
        <v>0</v>
      </c>
      <c r="BA63" s="40">
        <f>VLOOKUP($C63,'Segment IFRS17'!$AK$460:$AP$531,3,0)/1000</f>
        <v>0</v>
      </c>
      <c r="BB63" s="40">
        <f>VLOOKUP($C63,'Segment IFRS17'!$I$537:$N$608,3,0)/1000</f>
        <v>2863.1080000000002</v>
      </c>
      <c r="BD63" s="40"/>
      <c r="BE63" s="40">
        <f>VLOOKUP($C63,'Segment IFRS17'!$I$460:$N$531,4,0)/1000</f>
        <v>0</v>
      </c>
      <c r="BF63" s="40">
        <f>VLOOKUP($C63,'Segment IFRS17'!$P$460:$U$531,4,0)/1000</f>
        <v>0</v>
      </c>
      <c r="BG63" s="40">
        <f>VLOOKUP($C63,'Segment IFRS17'!$AD$460:$AI$531,4,0)/1000</f>
        <v>0</v>
      </c>
      <c r="BH63" s="40">
        <f>VLOOKUP($C63,'Segment IFRS17'!$AK$460:$AP$531,4,0)/1000</f>
        <v>0</v>
      </c>
      <c r="BI63" s="40">
        <f>VLOOKUP($C63,'Segment IFRS17'!$I$537:$N$608,4,0)/1000</f>
        <v>0</v>
      </c>
      <c r="BK63" s="40"/>
      <c r="BL63" s="40">
        <f>AX63+BE63</f>
        <v>10897.085999999999</v>
      </c>
      <c r="BM63" s="40">
        <f>AY63+BF63</f>
        <v>0</v>
      </c>
      <c r="BN63" s="40">
        <f>AZ63+BG63</f>
        <v>0</v>
      </c>
      <c r="BO63" s="40">
        <f>BA63+BH63</f>
        <v>0</v>
      </c>
      <c r="BP63" s="40">
        <f>BB63+BI63</f>
        <v>2863.1080000000002</v>
      </c>
      <c r="BS63" s="40"/>
      <c r="BT63" s="40">
        <f>VLOOKUP($C63,'Segment IFRS17'!$I$460:$N$531,5,0)/1000</f>
        <v>3312.0184300000001</v>
      </c>
      <c r="BU63" s="40">
        <f>VLOOKUP($C63,'Segment IFRS17'!$P$460:$U$531,5,0)/1000</f>
        <v>0</v>
      </c>
      <c r="BV63" s="40">
        <f>VLOOKUP($C63,'Segment IFRS17'!$AD$460:$AI$531,5,0)/1000</f>
        <v>0</v>
      </c>
      <c r="BW63" s="40">
        <f>VLOOKUP($C63,'Segment IFRS17'!$AK$460:$AP$531,5,0)/1000</f>
        <v>0</v>
      </c>
      <c r="BX63" s="40">
        <f>VLOOKUP($C63,'Segment IFRS17'!$I$537:$N$608,5,0)/1000</f>
        <v>6703.6459999999997</v>
      </c>
      <c r="BZ63" s="40"/>
      <c r="CA63" s="40">
        <f>AQ63+BL63+BT63</f>
        <v>59779.441869999995</v>
      </c>
      <c r="CB63" s="40">
        <f>AR63+BM63+BU63</f>
        <v>0</v>
      </c>
      <c r="CC63" s="40">
        <f>AS63+BN63+BV63</f>
        <v>0</v>
      </c>
      <c r="CD63" s="40">
        <f>AT63+BO63+BW63</f>
        <v>0</v>
      </c>
      <c r="CE63" s="40">
        <f>AU63+BP63+BX63</f>
        <v>47846.605439999999</v>
      </c>
    </row>
    <row r="64" spans="3:83" x14ac:dyDescent="0.3">
      <c r="C64" s="38" t="s">
        <v>36</v>
      </c>
      <c r="E64" s="211"/>
      <c r="F64" s="211">
        <f>VLOOKUP($C64,'Segment IFRS17'!$I$460:$N$531,6,0)/1000</f>
        <v>-11302.411049999999</v>
      </c>
      <c r="G64" s="211">
        <f>VLOOKUP($C64,'Segment IFRS17'!$P$460:$U$531,6,0)/1000</f>
        <v>0</v>
      </c>
      <c r="H64" s="211">
        <f>VLOOKUP($C64,'Segment IFRS17'!$AD$460:$AI$531,6,0)/1000</f>
        <v>0</v>
      </c>
      <c r="I64" s="211">
        <f>VLOOKUP($C64,'Segment IFRS17'!$AK$460:$AP$531,6,0)/1000</f>
        <v>0</v>
      </c>
      <c r="J64" s="211">
        <f>VLOOKUP($C64,'Segment IFRS17'!$I$537:$N$608,6,0)/1000</f>
        <v>-19442.5134</v>
      </c>
      <c r="K64" s="139">
        <f t="shared" si="235"/>
        <v>0.72020937072537294</v>
      </c>
      <c r="M64" s="40"/>
      <c r="N64" s="40">
        <f>VLOOKUP($C64,'Segment IFRS17'!$I$460:$N$531,2,0)/1000</f>
        <v>-9394.9259699999984</v>
      </c>
      <c r="O64" s="40">
        <f>VLOOKUP($C64,'Segment IFRS17'!$P$460:$U$531,2,0)/1000</f>
        <v>0</v>
      </c>
      <c r="P64" s="40">
        <f>VLOOKUP($C64,'Segment IFRS17'!$AD$460:$AI$531,2,0)/1000</f>
        <v>0</v>
      </c>
      <c r="Q64" s="40">
        <f>VLOOKUP($C64,'Segment IFRS17'!$AK$460:$AP$531,2,0)/1000</f>
        <v>0</v>
      </c>
      <c r="R64" s="40">
        <f>VLOOKUP($C64,'Segment IFRS17'!$I$537:$N$608,2,0)/1000</f>
        <v>-17304.206009999998</v>
      </c>
      <c r="S64" s="139">
        <f t="shared" si="236"/>
        <v>0.8418672020680118</v>
      </c>
      <c r="U64" s="40"/>
      <c r="V64" s="40">
        <f>VLOOKUP($C64,'Securitization P&amp;L IFRS17'!$F$460:$H$531,3,0)/1000</f>
        <v>-35842.42841</v>
      </c>
      <c r="W64" s="40">
        <f>VLOOKUP($C64,'Securitization P&amp;L IFRS17'!$K$460:$M$531,3,0)/1000</f>
        <v>0</v>
      </c>
      <c r="X64" s="40">
        <f>VLOOKUP($C64,'Securitization P&amp;L IFRS17'!$U$460:$X$531,3,0)/1000</f>
        <v>0</v>
      </c>
      <c r="Y64" s="40">
        <f>VLOOKUP($C64,'Securitization P&amp;L IFRS17'!$Z$460:$AC$531,3,0)/1000</f>
        <v>0</v>
      </c>
      <c r="Z64" s="40">
        <f>VLOOKUP($C64,'Securitization P&amp;L IFRS17'!$F$537:$I$608,3,0)/1000</f>
        <v>-30099.898009999997</v>
      </c>
      <c r="AB64" s="40"/>
      <c r="AC64" s="40">
        <f>VLOOKUP($C64,'Securitization P&amp;L IFRS17'!$F$460:$H$531,2,0)/1000</f>
        <v>-1437.30908</v>
      </c>
      <c r="AD64" s="40">
        <f>VLOOKUP($C64,'Securitization P&amp;L IFRS17'!$K$460:$M$531,2,0)/1000</f>
        <v>0</v>
      </c>
      <c r="AE64" s="40">
        <f>VLOOKUP($C64,'Securitization P&amp;L IFRS17'!$U$460:$X$531,2,0)/1000</f>
        <v>0</v>
      </c>
      <c r="AF64" s="40">
        <f>VLOOKUP($C64,'Securitization P&amp;L IFRS17'!$Z$460:$AC$531,2,0)/1000</f>
        <v>0</v>
      </c>
      <c r="AG64" s="40">
        <f>VLOOKUP($C64,'Securitization P&amp;L IFRS17'!$F$537:$I$608,2,0)/1000</f>
        <v>-64.438299999999998</v>
      </c>
      <c r="AI64" s="40"/>
      <c r="AJ64" s="40">
        <f>1382+341</f>
        <v>1723</v>
      </c>
      <c r="AK64" s="40">
        <f>395+308</f>
        <v>703</v>
      </c>
      <c r="AL64" s="40">
        <f>224+462</f>
        <v>686</v>
      </c>
      <c r="AM64" s="40">
        <f>106+782</f>
        <v>888</v>
      </c>
      <c r="AN64" s="40">
        <f>39+466</f>
        <v>505</v>
      </c>
      <c r="AP64" s="40"/>
      <c r="AQ64" s="40">
        <f>N64+V64+AC64+AJ64</f>
        <v>-44951.663459999996</v>
      </c>
      <c r="AR64" s="40">
        <f>O64+W64+AD64+AK64</f>
        <v>703</v>
      </c>
      <c r="AS64" s="40">
        <f>P64+X64+AE64+AL64</f>
        <v>686</v>
      </c>
      <c r="AT64" s="40">
        <f>Q64+Y64+AF64+AM64</f>
        <v>888</v>
      </c>
      <c r="AU64" s="40">
        <f>R64+Z64+AG64+AN64</f>
        <v>-46963.54232</v>
      </c>
      <c r="AW64" s="40"/>
      <c r="AX64" s="40">
        <f>VLOOKUP($C64,'Segment IFRS17'!$I$460:$N$531,3,0)/1000</f>
        <v>-631.56325999999979</v>
      </c>
      <c r="AY64" s="40">
        <f>VLOOKUP($C64,'Segment IFRS17'!$P$460:$U$531,3,0)/1000</f>
        <v>0</v>
      </c>
      <c r="AZ64" s="40">
        <f>VLOOKUP($C64,'Segment IFRS17'!$AD$460:$AI$531,3,0)/1000</f>
        <v>0</v>
      </c>
      <c r="BA64" s="40">
        <f>VLOOKUP($C64,'Segment IFRS17'!$AK$460:$AP$531,3,0)/1000</f>
        <v>0</v>
      </c>
      <c r="BB64" s="40">
        <f>VLOOKUP($C64,'Segment IFRS17'!$I$537:$N$608,3,0)/1000</f>
        <v>-152.99700000000001</v>
      </c>
      <c r="BD64" s="40"/>
      <c r="BE64" s="40">
        <f>VLOOKUP($C64,'Segment IFRS17'!$I$460:$N$531,4,0)/1000</f>
        <v>0</v>
      </c>
      <c r="BF64" s="40">
        <f>VLOOKUP($C64,'Segment IFRS17'!$P$460:$U$531,4,0)/1000</f>
        <v>0</v>
      </c>
      <c r="BG64" s="40">
        <f>VLOOKUP($C64,'Segment IFRS17'!$AD$460:$AI$531,4,0)/1000</f>
        <v>0</v>
      </c>
      <c r="BH64" s="40">
        <f>VLOOKUP($C64,'Segment IFRS17'!$AK$460:$AP$531,4,0)/1000</f>
        <v>0</v>
      </c>
      <c r="BI64" s="40">
        <f>VLOOKUP($C64,'Segment IFRS17'!$I$537:$N$608,4,0)/1000</f>
        <v>0</v>
      </c>
      <c r="BK64" s="40"/>
      <c r="BL64" s="40">
        <f>AX64+BE64</f>
        <v>-631.56325999999979</v>
      </c>
      <c r="BM64" s="40">
        <f>AY64+BF64</f>
        <v>0</v>
      </c>
      <c r="BN64" s="40">
        <f>AZ64+BG64</f>
        <v>0</v>
      </c>
      <c r="BO64" s="40">
        <f>BA64+BH64</f>
        <v>0</v>
      </c>
      <c r="BP64" s="40">
        <f>BB64+BI64</f>
        <v>-152.99700000000001</v>
      </c>
      <c r="BS64" s="40"/>
      <c r="BT64" s="40">
        <f>VLOOKUP($C64,'Segment IFRS17'!$I$460:$N$531,5,0)/1000</f>
        <v>-1275.9218199999998</v>
      </c>
      <c r="BU64" s="40">
        <f>VLOOKUP($C64,'Segment IFRS17'!$P$460:$U$531,5,0)/1000</f>
        <v>0</v>
      </c>
      <c r="BV64" s="40">
        <f>VLOOKUP($C64,'Segment IFRS17'!$AD$460:$AI$531,5,0)/1000</f>
        <v>0</v>
      </c>
      <c r="BW64" s="40">
        <f>VLOOKUP($C64,'Segment IFRS17'!$AK$460:$AP$531,5,0)/1000</f>
        <v>0</v>
      </c>
      <c r="BX64" s="40">
        <f>VLOOKUP($C64,'Segment IFRS17'!$I$537:$N$608,5,0)/1000</f>
        <v>-1985.3103900000001</v>
      </c>
      <c r="BZ64" s="40"/>
      <c r="CA64" s="40">
        <f>AQ64+BL64+BT64</f>
        <v>-46859.148540000002</v>
      </c>
      <c r="CB64" s="40">
        <f>AR64+BM64+BU64</f>
        <v>703</v>
      </c>
      <c r="CC64" s="40">
        <f>AS64+BN64+BV64</f>
        <v>686</v>
      </c>
      <c r="CD64" s="40">
        <f>AT64+BO64+BW64</f>
        <v>888</v>
      </c>
      <c r="CE64" s="40">
        <f>AU64+BP64+BX64</f>
        <v>-49101.849710000002</v>
      </c>
    </row>
    <row r="65" spans="3:83" ht="13.5" thickBot="1" x14ac:dyDescent="0.35">
      <c r="C65" s="53" t="s">
        <v>37</v>
      </c>
      <c r="D65" s="121"/>
      <c r="E65" s="62"/>
      <c r="F65" s="62">
        <f t="shared" ref="E65:J65" si="237">SUM(F63:F64)</f>
        <v>8805.0265000000036</v>
      </c>
      <c r="G65" s="62">
        <f t="shared" si="237"/>
        <v>0</v>
      </c>
      <c r="H65" s="62">
        <f t="shared" si="237"/>
        <v>0</v>
      </c>
      <c r="I65" s="62">
        <f t="shared" si="237"/>
        <v>0</v>
      </c>
      <c r="J65" s="62">
        <f t="shared" si="237"/>
        <v>-3931.8129300000019</v>
      </c>
      <c r="K65" s="182">
        <f>J65/F65-1</f>
        <v>-1.4465418621965533</v>
      </c>
      <c r="L65" s="139"/>
      <c r="M65" s="62"/>
      <c r="N65" s="62">
        <f t="shared" ref="M65:R65" si="238">SUM(N63:N64)</f>
        <v>-3496.5928499999982</v>
      </c>
      <c r="O65" s="62">
        <f t="shared" si="238"/>
        <v>0</v>
      </c>
      <c r="P65" s="62">
        <f t="shared" si="238"/>
        <v>0</v>
      </c>
      <c r="Q65" s="62">
        <f t="shared" si="238"/>
        <v>0</v>
      </c>
      <c r="R65" s="62">
        <f t="shared" si="238"/>
        <v>-11360.259539999999</v>
      </c>
      <c r="S65" s="182">
        <f t="shared" si="236"/>
        <v>2.2489512011671606</v>
      </c>
      <c r="T65" s="52"/>
      <c r="U65" s="62"/>
      <c r="V65" s="62">
        <f t="shared" ref="U65:Z65" si="239">SUM(V63:V64)</f>
        <v>3829.5759099999996</v>
      </c>
      <c r="W65" s="62">
        <f t="shared" si="239"/>
        <v>0</v>
      </c>
      <c r="X65" s="62">
        <f t="shared" si="239"/>
        <v>0</v>
      </c>
      <c r="Y65" s="62">
        <f t="shared" si="239"/>
        <v>0</v>
      </c>
      <c r="Z65" s="62">
        <f t="shared" si="239"/>
        <v>2236.0069600000024</v>
      </c>
      <c r="AA65" s="52"/>
      <c r="AB65" s="62"/>
      <c r="AC65" s="62">
        <f t="shared" ref="AB65:AG65" si="240">SUM(AC63:AC64)</f>
        <v>-1437.30908</v>
      </c>
      <c r="AD65" s="62">
        <f t="shared" si="240"/>
        <v>0</v>
      </c>
      <c r="AE65" s="62">
        <f t="shared" si="240"/>
        <v>0</v>
      </c>
      <c r="AF65" s="62">
        <f t="shared" si="240"/>
        <v>0</v>
      </c>
      <c r="AG65" s="62">
        <f t="shared" si="240"/>
        <v>-64.438299999999998</v>
      </c>
      <c r="AH65" s="271"/>
      <c r="AI65" s="62"/>
      <c r="AJ65" s="62">
        <f t="shared" ref="AI65:AN65" si="241">SUM(AJ63:AJ64)</f>
        <v>1723</v>
      </c>
      <c r="AK65" s="62">
        <f t="shared" si="241"/>
        <v>703</v>
      </c>
      <c r="AL65" s="62">
        <f t="shared" si="241"/>
        <v>686</v>
      </c>
      <c r="AM65" s="62">
        <f t="shared" si="241"/>
        <v>888</v>
      </c>
      <c r="AN65" s="62">
        <f t="shared" si="241"/>
        <v>505</v>
      </c>
      <c r="AO65" s="62"/>
      <c r="AP65" s="62"/>
      <c r="AQ65" s="62">
        <f t="shared" ref="AP65:AU65" si="242">SUM(AQ63:AQ64)</f>
        <v>618.67398000000685</v>
      </c>
      <c r="AR65" s="62">
        <f t="shared" si="242"/>
        <v>703</v>
      </c>
      <c r="AS65" s="62">
        <f t="shared" si="242"/>
        <v>686</v>
      </c>
      <c r="AT65" s="62">
        <f t="shared" si="242"/>
        <v>888</v>
      </c>
      <c r="AU65" s="62">
        <f t="shared" si="242"/>
        <v>-8683.6908800000019</v>
      </c>
      <c r="AV65" s="271"/>
      <c r="AW65" s="62"/>
      <c r="AX65" s="62">
        <f t="shared" ref="AW65:BB65" si="243">SUM(AX63:AX64)</f>
        <v>10265.52274</v>
      </c>
      <c r="AY65" s="62">
        <f t="shared" si="243"/>
        <v>0</v>
      </c>
      <c r="AZ65" s="62">
        <f t="shared" si="243"/>
        <v>0</v>
      </c>
      <c r="BA65" s="62">
        <f t="shared" si="243"/>
        <v>0</v>
      </c>
      <c r="BB65" s="62">
        <f t="shared" si="243"/>
        <v>2710.1110000000003</v>
      </c>
      <c r="BC65" s="271"/>
      <c r="BD65" s="62"/>
      <c r="BE65" s="62">
        <f t="shared" ref="BD65:BI65" si="244">SUM(BE63:BE64)</f>
        <v>0</v>
      </c>
      <c r="BF65" s="62">
        <f t="shared" si="244"/>
        <v>0</v>
      </c>
      <c r="BG65" s="62">
        <f t="shared" si="244"/>
        <v>0</v>
      </c>
      <c r="BH65" s="62">
        <f t="shared" si="244"/>
        <v>0</v>
      </c>
      <c r="BI65" s="62">
        <f t="shared" si="244"/>
        <v>0</v>
      </c>
      <c r="BJ65" s="271"/>
      <c r="BK65" s="62"/>
      <c r="BL65" s="62">
        <f t="shared" ref="BK65:BP65" si="245">SUM(BL63:BL64)</f>
        <v>10265.52274</v>
      </c>
      <c r="BM65" s="62">
        <f t="shared" si="245"/>
        <v>0</v>
      </c>
      <c r="BN65" s="62">
        <f t="shared" si="245"/>
        <v>0</v>
      </c>
      <c r="BO65" s="62">
        <f t="shared" si="245"/>
        <v>0</v>
      </c>
      <c r="BP65" s="62">
        <f t="shared" si="245"/>
        <v>2710.1110000000003</v>
      </c>
      <c r="BQ65" s="182">
        <f>BP65/BL65-1</f>
        <v>-0.73599873395244164</v>
      </c>
      <c r="BR65" s="271"/>
      <c r="BS65" s="62"/>
      <c r="BT65" s="62">
        <f t="shared" ref="BS65:BX65" si="246">SUM(BT63:BT64)</f>
        <v>2036.0966100000003</v>
      </c>
      <c r="BU65" s="62">
        <f t="shared" si="246"/>
        <v>0</v>
      </c>
      <c r="BV65" s="62">
        <f t="shared" si="246"/>
        <v>0</v>
      </c>
      <c r="BW65" s="62">
        <f t="shared" si="246"/>
        <v>0</v>
      </c>
      <c r="BX65" s="62">
        <f t="shared" si="246"/>
        <v>4718.3356100000001</v>
      </c>
      <c r="BY65" s="271"/>
      <c r="BZ65" s="62"/>
      <c r="CA65" s="62">
        <f t="shared" ref="BZ65:CE65" si="247">SUM(CA63:CA64)</f>
        <v>12920.293329999993</v>
      </c>
      <c r="CB65" s="62">
        <f t="shared" si="247"/>
        <v>703</v>
      </c>
      <c r="CC65" s="62">
        <f t="shared" si="247"/>
        <v>686</v>
      </c>
      <c r="CD65" s="62">
        <f t="shared" si="247"/>
        <v>888</v>
      </c>
      <c r="CE65" s="62">
        <f t="shared" si="247"/>
        <v>-1255.2442700000029</v>
      </c>
    </row>
    <row r="66" spans="3:83" ht="13.5" thickTop="1" x14ac:dyDescent="0.3">
      <c r="C66" s="48"/>
      <c r="D66" s="119"/>
      <c r="E66" s="48"/>
      <c r="F66" s="48"/>
      <c r="G66" s="48"/>
      <c r="H66" s="48"/>
      <c r="I66" s="48"/>
      <c r="J66" s="48"/>
      <c r="K66" s="180"/>
      <c r="M66" s="48"/>
      <c r="N66" s="48"/>
      <c r="O66" s="48"/>
      <c r="P66" s="48"/>
      <c r="Q66" s="48"/>
      <c r="R66" s="48"/>
      <c r="S66" s="180"/>
      <c r="U66" s="48"/>
      <c r="V66" s="48"/>
      <c r="W66" s="48"/>
      <c r="X66" s="48"/>
      <c r="Y66" s="48"/>
      <c r="Z66" s="48"/>
      <c r="AB66" s="48"/>
      <c r="AC66" s="48"/>
      <c r="AD66" s="48"/>
      <c r="AE66" s="48"/>
      <c r="AF66" s="48"/>
      <c r="AG66" s="48"/>
      <c r="AI66" s="48"/>
      <c r="AJ66" s="48"/>
      <c r="AK66" s="48"/>
      <c r="AL66" s="48"/>
      <c r="AM66" s="48"/>
      <c r="AN66" s="48"/>
      <c r="AP66" s="48"/>
      <c r="AQ66" s="48"/>
      <c r="AR66" s="48"/>
      <c r="AS66" s="48"/>
      <c r="AT66" s="48"/>
      <c r="AU66" s="48"/>
      <c r="AW66" s="48"/>
      <c r="AX66" s="48"/>
      <c r="AY66" s="48"/>
      <c r="AZ66" s="48"/>
      <c r="BA66" s="48"/>
      <c r="BB66" s="48"/>
      <c r="BD66" s="48"/>
      <c r="BE66" s="48"/>
      <c r="BF66" s="48"/>
      <c r="BG66" s="48"/>
      <c r="BH66" s="48"/>
      <c r="BI66" s="48"/>
      <c r="BK66" s="48"/>
      <c r="BL66" s="48"/>
      <c r="BM66" s="48"/>
      <c r="BN66" s="48"/>
      <c r="BO66" s="48"/>
      <c r="BP66" s="48"/>
      <c r="BQ66" s="180"/>
      <c r="BS66" s="48"/>
      <c r="BT66" s="48"/>
      <c r="BU66" s="48"/>
      <c r="BV66" s="48"/>
      <c r="BW66" s="48"/>
      <c r="BX66" s="48"/>
      <c r="BZ66" s="48"/>
      <c r="CA66" s="48"/>
      <c r="CB66" s="48"/>
      <c r="CC66" s="48"/>
      <c r="CD66" s="48"/>
      <c r="CE66" s="48"/>
    </row>
    <row r="67" spans="3:83" ht="13.5" thickBot="1" x14ac:dyDescent="0.35">
      <c r="C67" s="53" t="s">
        <v>104</v>
      </c>
      <c r="D67" s="121"/>
      <c r="E67" s="62"/>
      <c r="F67" s="62">
        <f t="shared" ref="E67:J67" si="248">F36+F60+F65</f>
        <v>364501.87230080797</v>
      </c>
      <c r="G67" s="62">
        <f t="shared" si="248"/>
        <v>0</v>
      </c>
      <c r="H67" s="62">
        <f t="shared" si="248"/>
        <v>0</v>
      </c>
      <c r="I67" s="62">
        <f t="shared" si="248"/>
        <v>0</v>
      </c>
      <c r="J67" s="62">
        <f t="shared" si="248"/>
        <v>475167.59038594458</v>
      </c>
      <c r="K67" s="182">
        <f>J67/F67-1</f>
        <v>0.30360809228932806</v>
      </c>
      <c r="L67" s="139"/>
      <c r="M67" s="62"/>
      <c r="N67" s="62">
        <f t="shared" ref="M67:R67" si="249">N36+N60+N65</f>
        <v>321582.18957558752</v>
      </c>
      <c r="O67" s="62">
        <f t="shared" si="249"/>
        <v>0</v>
      </c>
      <c r="P67" s="62">
        <f t="shared" si="249"/>
        <v>0</v>
      </c>
      <c r="Q67" s="62">
        <f t="shared" si="249"/>
        <v>0</v>
      </c>
      <c r="R67" s="62">
        <f t="shared" si="249"/>
        <v>360559.73374171177</v>
      </c>
      <c r="S67" s="182">
        <f>R67/N67-1</f>
        <v>0.12120554380690485</v>
      </c>
      <c r="T67" s="52"/>
      <c r="U67" s="62"/>
      <c r="V67" s="62">
        <f t="shared" ref="U67:Z67" si="250">V36+V60+V65</f>
        <v>26361.541256880755</v>
      </c>
      <c r="W67" s="62">
        <f t="shared" si="250"/>
        <v>0</v>
      </c>
      <c r="X67" s="62">
        <f t="shared" si="250"/>
        <v>0</v>
      </c>
      <c r="Y67" s="62">
        <f t="shared" si="250"/>
        <v>0</v>
      </c>
      <c r="Z67" s="62">
        <f t="shared" si="250"/>
        <v>63643.315332546175</v>
      </c>
      <c r="AA67" s="52"/>
      <c r="AB67" s="62"/>
      <c r="AC67" s="62">
        <f t="shared" ref="AB67:AG67" si="251">AC36+AC60+AC65</f>
        <v>4275.5908099999979</v>
      </c>
      <c r="AD67" s="62">
        <f t="shared" si="251"/>
        <v>0</v>
      </c>
      <c r="AE67" s="62">
        <f t="shared" si="251"/>
        <v>0</v>
      </c>
      <c r="AF67" s="62">
        <f t="shared" si="251"/>
        <v>0</v>
      </c>
      <c r="AG67" s="62">
        <f t="shared" si="251"/>
        <v>3238.9487900000004</v>
      </c>
      <c r="AH67" s="271"/>
      <c r="AI67" s="62"/>
      <c r="AJ67" s="62">
        <f t="shared" ref="AI67:AN67" si="252">AJ36+AJ60+AJ65</f>
        <v>15533.051784412281</v>
      </c>
      <c r="AK67" s="62">
        <f t="shared" si="252"/>
        <v>96668</v>
      </c>
      <c r="AL67" s="62">
        <f t="shared" si="252"/>
        <v>109352</v>
      </c>
      <c r="AM67" s="62">
        <f t="shared" si="252"/>
        <v>115319</v>
      </c>
      <c r="AN67" s="62">
        <f t="shared" si="252"/>
        <v>169.3141727941611</v>
      </c>
      <c r="AO67" s="62"/>
      <c r="AP67" s="62"/>
      <c r="AQ67" s="62">
        <f t="shared" ref="AP67:AU67" si="253">AQ36+AQ60+AQ65</f>
        <v>367752.37342688051</v>
      </c>
      <c r="AR67" s="62">
        <f t="shared" si="253"/>
        <v>96668</v>
      </c>
      <c r="AS67" s="62">
        <f t="shared" si="253"/>
        <v>109352</v>
      </c>
      <c r="AT67" s="62">
        <f t="shared" si="253"/>
        <v>115319</v>
      </c>
      <c r="AU67" s="62">
        <f t="shared" si="253"/>
        <v>427611.31203705212</v>
      </c>
      <c r="AV67" s="271"/>
      <c r="AW67" s="62"/>
      <c r="AX67" s="62">
        <f t="shared" ref="AW67:BB67" si="254">AX36+AX60+AX65</f>
        <v>24805.14946480927</v>
      </c>
      <c r="AY67" s="62">
        <f t="shared" si="254"/>
        <v>0</v>
      </c>
      <c r="AZ67" s="62">
        <f t="shared" si="254"/>
        <v>0</v>
      </c>
      <c r="BA67" s="62">
        <f t="shared" si="254"/>
        <v>0</v>
      </c>
      <c r="BB67" s="62">
        <f t="shared" si="254"/>
        <v>93274.331174864608</v>
      </c>
      <c r="BC67" s="271"/>
      <c r="BD67" s="62"/>
      <c r="BE67" s="62">
        <f t="shared" ref="BD67:BI67" si="255">BE36+BE60+BE65</f>
        <v>17468.547009999991</v>
      </c>
      <c r="BF67" s="62">
        <f t="shared" si="255"/>
        <v>0</v>
      </c>
      <c r="BG67" s="62">
        <f t="shared" si="255"/>
        <v>0</v>
      </c>
      <c r="BH67" s="62">
        <f t="shared" si="255"/>
        <v>0</v>
      </c>
      <c r="BI67" s="62">
        <f t="shared" si="255"/>
        <v>18919.04459999999</v>
      </c>
      <c r="BJ67" s="271"/>
      <c r="BK67" s="62"/>
      <c r="BL67" s="62">
        <f t="shared" ref="BK67:BP67" si="256">BL36+BL60+BL65</f>
        <v>42273.696474809265</v>
      </c>
      <c r="BM67" s="62">
        <f t="shared" si="256"/>
        <v>0</v>
      </c>
      <c r="BN67" s="62">
        <f t="shared" si="256"/>
        <v>0</v>
      </c>
      <c r="BO67" s="62">
        <f t="shared" si="256"/>
        <v>0</v>
      </c>
      <c r="BP67" s="62">
        <f t="shared" si="256"/>
        <v>112193.37577486459</v>
      </c>
      <c r="BQ67" s="182">
        <f>BP67/BL67-1</f>
        <v>1.6539759976211257</v>
      </c>
      <c r="BR67" s="138"/>
      <c r="BS67" s="62"/>
      <c r="BT67" s="62">
        <f t="shared" ref="BS67:BX67" si="257">BT36+BT60+BT65</f>
        <v>645.98625041128048</v>
      </c>
      <c r="BU67" s="62">
        <f t="shared" si="257"/>
        <v>0</v>
      </c>
      <c r="BV67" s="62">
        <f t="shared" si="257"/>
        <v>0</v>
      </c>
      <c r="BW67" s="62">
        <f t="shared" si="257"/>
        <v>0</v>
      </c>
      <c r="BX67" s="62">
        <f t="shared" si="257"/>
        <v>2414.4808693682453</v>
      </c>
      <c r="BY67" s="271"/>
      <c r="BZ67" s="62"/>
      <c r="CA67" s="62">
        <f t="shared" ref="BZ67:CE67" si="258">CA36+CA60+CA65</f>
        <v>410672.05615210102</v>
      </c>
      <c r="CB67" s="62">
        <f t="shared" si="258"/>
        <v>96668</v>
      </c>
      <c r="CC67" s="62">
        <f t="shared" si="258"/>
        <v>109352</v>
      </c>
      <c r="CD67" s="62">
        <f t="shared" si="258"/>
        <v>115319</v>
      </c>
      <c r="CE67" s="62">
        <f t="shared" si="258"/>
        <v>542219.16868128488</v>
      </c>
    </row>
    <row r="68" spans="3:83" ht="13.5" thickTop="1" x14ac:dyDescent="0.3">
      <c r="C68" s="38" t="s">
        <v>220</v>
      </c>
      <c r="D68" s="119"/>
      <c r="E68" s="211"/>
      <c r="F68" s="211">
        <f>VLOOKUP($C68,'Segment IFRS17'!$I$460:$N$531,6,0)/1000</f>
        <v>0</v>
      </c>
      <c r="G68" s="211">
        <f>VLOOKUP($C68,'Segment IFRS17'!$P$460:$U$531,6,0)/1000</f>
        <v>0</v>
      </c>
      <c r="H68" s="211">
        <f>VLOOKUP($C68,'Segment IFRS17'!$AD$460:$AI$531,6,0)/1000</f>
        <v>0</v>
      </c>
      <c r="I68" s="211">
        <f>VLOOKUP($C68,'Segment IFRS17'!$AK$460:$AP$531,6,0)/1000</f>
        <v>0</v>
      </c>
      <c r="J68" s="211">
        <f>VLOOKUP($C68,'Segment IFRS17'!$I$537:$N$608,6,0)/1000</f>
        <v>0</v>
      </c>
      <c r="M68" s="40"/>
      <c r="N68" s="40">
        <f>VLOOKUP($C68,'Segment IFRS17'!$I$460:$N$531,2,0)/1000</f>
        <v>0</v>
      </c>
      <c r="O68" s="40">
        <f>VLOOKUP($C68,'Segment IFRS17'!$P$460:$U$531,2,0)/1000</f>
        <v>0</v>
      </c>
      <c r="P68" s="40">
        <f>VLOOKUP($C68,'Segment IFRS17'!$AD$460:$AI$531,2,0)/1000</f>
        <v>0</v>
      </c>
      <c r="Q68" s="40">
        <f>VLOOKUP($C68,'Segment IFRS17'!$AK$460:$AP$531,2,0)/1000</f>
        <v>0</v>
      </c>
      <c r="R68" s="40">
        <f>VLOOKUP($C68,'Segment IFRS17'!$I$537:$N$608,2,0)/1000</f>
        <v>0</v>
      </c>
      <c r="S68" s="139" t="e">
        <f t="shared" ref="S68:S71" si="259">R68/N68-1</f>
        <v>#DIV/0!</v>
      </c>
      <c r="U68" s="40"/>
      <c r="V68" s="40">
        <f>VLOOKUP($C68,'Securitization P&amp;L IFRS17'!$F$460:$H$531,3,0)/1000</f>
        <v>0</v>
      </c>
      <c r="W68" s="40">
        <f>VLOOKUP($C68,'Securitization P&amp;L IFRS17'!$K$460:$M$531,3,0)/1000</f>
        <v>0</v>
      </c>
      <c r="X68" s="40">
        <f>VLOOKUP($C68,'Securitization P&amp;L IFRS17'!$U$460:$X$531,3,0)/1000</f>
        <v>0</v>
      </c>
      <c r="Y68" s="40">
        <f>VLOOKUP($C68,'Securitization P&amp;L IFRS17'!$Z$460:$AC$531,3,0)/1000</f>
        <v>0</v>
      </c>
      <c r="Z68" s="40">
        <f>VLOOKUP($C68,'Securitization P&amp;L IFRS17'!$F$537:$I$608,3,0)/1000</f>
        <v>0</v>
      </c>
      <c r="AB68" s="40"/>
      <c r="AC68" s="40">
        <f>VLOOKUP($C68,'Securitization P&amp;L IFRS17'!$F$460:$H$531,2,0)/1000</f>
        <v>0</v>
      </c>
      <c r="AD68" s="40">
        <f>VLOOKUP($C68,'Securitization P&amp;L IFRS17'!$K$460:$M$531,2,0)/1000</f>
        <v>0</v>
      </c>
      <c r="AE68" s="40">
        <f>VLOOKUP($C68,'Securitization P&amp;L IFRS17'!$U$460:$X$531,2,0)/1000</f>
        <v>0</v>
      </c>
      <c r="AF68" s="40">
        <f>VLOOKUP($C68,'Securitization P&amp;L IFRS17'!$Z$460:$AC$531,2,0)/1000</f>
        <v>0</v>
      </c>
      <c r="AG68" s="40">
        <f>VLOOKUP($C68,'Securitization P&amp;L IFRS17'!$F$537:$I$608,2,0)/1000</f>
        <v>0</v>
      </c>
      <c r="AI68" s="48"/>
      <c r="AJ68" s="48"/>
      <c r="AK68" s="48"/>
      <c r="AL68" s="48"/>
      <c r="AM68" s="48"/>
      <c r="AN68" s="48"/>
      <c r="AP68" s="40"/>
      <c r="AQ68" s="40">
        <f>N68+V68+AC68+AJ68</f>
        <v>0</v>
      </c>
      <c r="AR68" s="40">
        <f>O68+W68+AD68+AK68</f>
        <v>0</v>
      </c>
      <c r="AS68" s="40">
        <f>P68+X68+AE68+AL68</f>
        <v>0</v>
      </c>
      <c r="AT68" s="40">
        <f>Q68+Y68+AF68+AM68</f>
        <v>0</v>
      </c>
      <c r="AU68" s="40">
        <f>R68+Z68+AG68+AN68</f>
        <v>0</v>
      </c>
      <c r="AW68" s="40"/>
      <c r="AX68" s="40">
        <f>VLOOKUP($C68,'Segment IFRS17'!$I$460:$N$531,3,0)/1000</f>
        <v>0</v>
      </c>
      <c r="AY68" s="40">
        <f>VLOOKUP($C68,'Segment IFRS17'!$I$460:$N$531,3,0)/1000</f>
        <v>0</v>
      </c>
      <c r="AZ68" s="40">
        <f>VLOOKUP($C68,'Segment IFRS17'!$AD$460:$AI$531,3,0)/1000</f>
        <v>0</v>
      </c>
      <c r="BA68" s="40">
        <f>VLOOKUP($C68,'Segment IFRS17'!$AK$460:$AP$531,3,0)/1000</f>
        <v>0</v>
      </c>
      <c r="BB68" s="40">
        <f>VLOOKUP($C68,'Segment IFRS17'!$I$537:$N$608,3,0)/1000</f>
        <v>0</v>
      </c>
      <c r="BD68" s="40"/>
      <c r="BE68" s="40">
        <f>VLOOKUP($C68,'Segment IFRS17'!$I$460:$N$531,4,0)/1000</f>
        <v>0</v>
      </c>
      <c r="BF68" s="40">
        <f>VLOOKUP($C68,'Segment IFRS17'!$P$460:$U$531,4,0)/1000</f>
        <v>0</v>
      </c>
      <c r="BG68" s="40">
        <f>VLOOKUP($C68,'Segment IFRS17'!$AD$460:$AI$531,4,0)/1000</f>
        <v>0</v>
      </c>
      <c r="BH68" s="40">
        <f>VLOOKUP($C68,'Segment IFRS17'!$AK$460:$AP$531,4,0)/1000</f>
        <v>0</v>
      </c>
      <c r="BI68" s="40">
        <f>VLOOKUP($C68,'Segment IFRS17'!$I$537:$N$608,4,0)/1000</f>
        <v>0</v>
      </c>
      <c r="BK68" s="40"/>
      <c r="BL68" s="40">
        <f>AX68+BE68</f>
        <v>0</v>
      </c>
      <c r="BM68" s="40">
        <f>AY68+BF68</f>
        <v>0</v>
      </c>
      <c r="BN68" s="40">
        <f>AZ68+BG68</f>
        <v>0</v>
      </c>
      <c r="BO68" s="40">
        <f>BA68+BH68</f>
        <v>0</v>
      </c>
      <c r="BP68" s="40">
        <f>BB68+BI68</f>
        <v>0</v>
      </c>
      <c r="BS68" s="40"/>
      <c r="BT68" s="40">
        <f>VLOOKUP($C68,'Segment IFRS17'!$I$460:$N$531,5,0)/1000</f>
        <v>0</v>
      </c>
      <c r="BU68" s="40">
        <f>VLOOKUP($C68,'Segment IFRS17'!$P$460:$U$531,5,0)/1000</f>
        <v>0</v>
      </c>
      <c r="BV68" s="40">
        <f>VLOOKUP($C68,'Segment IFRS17'!$AD$460:$AI$531,5,0)/1000</f>
        <v>0</v>
      </c>
      <c r="BW68" s="40">
        <f>VLOOKUP($C68,'Segment IFRS17'!$AK$460:$AP$531,5,0)/1000</f>
        <v>0</v>
      </c>
      <c r="BX68" s="40">
        <f>VLOOKUP($C68,'Segment IFRS17'!$I$537:$N$608,5,0)/1000</f>
        <v>0</v>
      </c>
      <c r="BZ68" s="40"/>
      <c r="CA68" s="40">
        <f>AQ68+BL68+BT68</f>
        <v>0</v>
      </c>
      <c r="CB68" s="40">
        <f>AR68+BM68+BU68</f>
        <v>0</v>
      </c>
      <c r="CC68" s="40">
        <f>AS68+BN68+BV68</f>
        <v>0</v>
      </c>
      <c r="CD68" s="40">
        <f>AT68+BO68+BW68</f>
        <v>0</v>
      </c>
      <c r="CE68" s="40">
        <f>AU68+BP68+BX68</f>
        <v>0</v>
      </c>
    </row>
    <row r="69" spans="3:83" x14ac:dyDescent="0.3">
      <c r="C69" s="38" t="s">
        <v>38</v>
      </c>
      <c r="E69" s="211"/>
      <c r="F69" s="211">
        <f>VLOOKUP($C69,'Segment IFRS17'!$I$460:$N$531,6,0)/1000</f>
        <v>-31566.03457</v>
      </c>
      <c r="G69" s="211">
        <f>VLOOKUP($C69,'Segment IFRS17'!$P$460:$U$531,6,0)/1000</f>
        <v>0</v>
      </c>
      <c r="H69" s="211">
        <f>VLOOKUP($C69,'Segment IFRS17'!$AD$460:$AI$531,6,0)/1000</f>
        <v>0</v>
      </c>
      <c r="I69" s="211">
        <f>VLOOKUP($C69,'Segment IFRS17'!$AK$460:$AP$531,6,0)/1000</f>
        <v>0</v>
      </c>
      <c r="J69" s="211">
        <f>VLOOKUP($C69,'Segment IFRS17'!$I$537:$N$608,6,0)/1000</f>
        <v>-39931.551650000001</v>
      </c>
      <c r="K69" s="139">
        <f t="shared" ref="K69:K71" si="260">J69/F69-1</f>
        <v>0.26501640747585364</v>
      </c>
      <c r="L69" s="139"/>
      <c r="M69" s="40"/>
      <c r="N69" s="40">
        <f>VLOOKUP($C69,'Segment IFRS17'!$I$460:$N$531,2,0)/1000</f>
        <v>-26968.82589</v>
      </c>
      <c r="O69" s="40">
        <f>VLOOKUP($C69,'Segment IFRS17'!$P$460:$U$531,2,0)/1000</f>
        <v>0</v>
      </c>
      <c r="P69" s="40">
        <f>VLOOKUP($C69,'Segment IFRS17'!$AD$460:$AI$531,2,0)/1000</f>
        <v>0</v>
      </c>
      <c r="Q69" s="40">
        <f>VLOOKUP($C69,'Segment IFRS17'!$AK$460:$AP$531,2,0)/1000</f>
        <v>0</v>
      </c>
      <c r="R69" s="40">
        <f>VLOOKUP($C69,'Segment IFRS17'!$I$537:$N$608,2,0)/1000</f>
        <v>-32911.788639999999</v>
      </c>
      <c r="S69" s="139">
        <f t="shared" si="259"/>
        <v>0.22036416320977614</v>
      </c>
      <c r="U69" s="40"/>
      <c r="V69" s="40">
        <f>VLOOKUP($C69,'Securitization P&amp;L IFRS17'!$F$460:$H$531,3,0)/1000</f>
        <v>-1239.1733764902904</v>
      </c>
      <c r="W69" s="40">
        <f>VLOOKUP($C69,'Securitization P&amp;L IFRS17'!$K$460:$M$531,3,0)/1000</f>
        <v>0</v>
      </c>
      <c r="X69" s="40">
        <f>VLOOKUP($C69,'Securitization P&amp;L IFRS17'!$U$460:$X$531,3,0)/1000</f>
        <v>0</v>
      </c>
      <c r="Y69" s="40">
        <f>VLOOKUP($C69,'Securitization P&amp;L IFRS17'!$Z$460:$AC$531,3,0)/1000</f>
        <v>0</v>
      </c>
      <c r="Z69" s="40">
        <f>VLOOKUP($C69,'Securitization P&amp;L IFRS17'!$F$537:$I$608,3,0)/1000</f>
        <v>-1590.3924927405712</v>
      </c>
      <c r="AB69" s="40"/>
      <c r="AC69" s="40">
        <f>VLOOKUP($C69,'Securitization P&amp;L IFRS17'!$F$460:$H$531,2,0)/1000</f>
        <v>0</v>
      </c>
      <c r="AD69" s="40">
        <f>VLOOKUP($C69,'Securitization P&amp;L IFRS17'!$K$460:$M$531,2,0)/1000</f>
        <v>0</v>
      </c>
      <c r="AE69" s="40">
        <f>VLOOKUP($C69,'Securitization P&amp;L IFRS17'!$U$460:$X$531,2,0)/1000</f>
        <v>0</v>
      </c>
      <c r="AF69" s="40">
        <f>VLOOKUP($C69,'Securitization P&amp;L IFRS17'!$Z$460:$AC$531,2,0)/1000</f>
        <v>0</v>
      </c>
      <c r="AG69" s="40">
        <f>VLOOKUP($C69,'Securitization P&amp;L IFRS17'!$F$537:$I$608,2,0)/1000</f>
        <v>0</v>
      </c>
      <c r="AI69" s="40"/>
      <c r="AJ69" s="40"/>
      <c r="AK69" s="40"/>
      <c r="AL69" s="40"/>
      <c r="AM69" s="40"/>
      <c r="AN69" s="40"/>
      <c r="AP69" s="40"/>
      <c r="AQ69" s="40">
        <f>N69+V69+AC69+AJ69</f>
        <v>-28207.999266490289</v>
      </c>
      <c r="AR69" s="40">
        <f>O69+W69+AD69+AK69</f>
        <v>0</v>
      </c>
      <c r="AS69" s="40">
        <f>P69+X69+AE69+AL69</f>
        <v>0</v>
      </c>
      <c r="AT69" s="40">
        <f>Q69+Y69+AF69+AM69</f>
        <v>0</v>
      </c>
      <c r="AU69" s="40">
        <f>R69+Z69+AG69+AN69</f>
        <v>-34502.181132740567</v>
      </c>
      <c r="AW69" s="40"/>
      <c r="AX69" s="40">
        <f>VLOOKUP($C69,'Segment IFRS17'!$I$460:$N$531,3,0)/1000</f>
        <v>-3474.2649999999999</v>
      </c>
      <c r="AY69" s="40">
        <f>VLOOKUP($C69,'Segment IFRS17'!$P$460:$U$531,3,0)/1000</f>
        <v>0</v>
      </c>
      <c r="AZ69" s="40">
        <f>VLOOKUP($C69,'Segment IFRS17'!$AD$460:$AI$531,3,0)/1000</f>
        <v>0</v>
      </c>
      <c r="BA69" s="40">
        <f>VLOOKUP($C69,'Segment IFRS17'!$AK$460:$AP$531,3,0)/1000</f>
        <v>0</v>
      </c>
      <c r="BB69" s="40">
        <f>VLOOKUP($C69,'Segment IFRS17'!$I$537:$N$608,3,0)/1000</f>
        <v>-5937.6660000000002</v>
      </c>
      <c r="BD69" s="40"/>
      <c r="BE69" s="40">
        <f>VLOOKUP($C69,'Segment IFRS17'!$I$460:$N$531,4,0)/1000</f>
        <v>-518.67039999999997</v>
      </c>
      <c r="BF69" s="40">
        <f>VLOOKUP($C69,'Segment IFRS17'!$P$460:$U$531,4,0)/1000</f>
        <v>0</v>
      </c>
      <c r="BG69" s="40">
        <f>VLOOKUP($C69,'Segment IFRS17'!$AD$460:$AI$531,4,0)/1000</f>
        <v>0</v>
      </c>
      <c r="BH69" s="40">
        <f>VLOOKUP($C69,'Segment IFRS17'!$AK$460:$AP$531,4,0)/1000</f>
        <v>0</v>
      </c>
      <c r="BI69" s="40">
        <f>VLOOKUP($C69,'Segment IFRS17'!$I$537:$N$608,4,0)/1000</f>
        <v>-567.61054000000001</v>
      </c>
      <c r="BK69" s="40"/>
      <c r="BL69" s="40">
        <f>AX69+BE69</f>
        <v>-3992.9353999999998</v>
      </c>
      <c r="BM69" s="40">
        <f>AY69+BF69</f>
        <v>0</v>
      </c>
      <c r="BN69" s="40">
        <f>AZ69+BG69</f>
        <v>0</v>
      </c>
      <c r="BO69" s="40">
        <f>BA69+BH69</f>
        <v>0</v>
      </c>
      <c r="BP69" s="40">
        <f>BB69+BI69</f>
        <v>-6505.2765399999998</v>
      </c>
      <c r="BS69" s="40"/>
      <c r="BT69" s="40">
        <f>VLOOKUP($C69,'Segment IFRS17'!$I$460:$N$531,5,0)/1000</f>
        <v>-604.27328</v>
      </c>
      <c r="BU69" s="40">
        <f>VLOOKUP($C69,'Segment IFRS17'!$P$460:$U$531,5,0)/1000</f>
        <v>0</v>
      </c>
      <c r="BV69" s="40">
        <f>VLOOKUP($C69,'Segment IFRS17'!$AD$460:$AI$531,5,0)/1000</f>
        <v>0</v>
      </c>
      <c r="BW69" s="40">
        <f>VLOOKUP($C69,'Segment IFRS17'!$AK$460:$AP$531,5,0)/1000</f>
        <v>0</v>
      </c>
      <c r="BX69" s="40">
        <f>VLOOKUP($C69,'Segment IFRS17'!$I$537:$N$608,5,0)/1000</f>
        <v>-514.48647000000005</v>
      </c>
      <c r="BZ69" s="40"/>
      <c r="CA69" s="40">
        <f>AQ69+BL69+BT69</f>
        <v>-32805.207946490285</v>
      </c>
      <c r="CB69" s="40">
        <f>AR69+BM69+BU69</f>
        <v>0</v>
      </c>
      <c r="CC69" s="40">
        <f>AS69+BN69+BV69</f>
        <v>0</v>
      </c>
      <c r="CD69" s="40">
        <f>AT69+BO69+BW69</f>
        <v>0</v>
      </c>
      <c r="CE69" s="40">
        <f>AU69+BP69+BX69</f>
        <v>-41521.944142740569</v>
      </c>
    </row>
    <row r="70" spans="3:83" x14ac:dyDescent="0.3">
      <c r="C70" s="38" t="s">
        <v>81</v>
      </c>
      <c r="E70" s="211"/>
      <c r="F70" s="211">
        <f>VLOOKUP($C70,'Segment IFRS17'!$I$460:$N$531,6,0)/1000</f>
        <v>-181485.63373114992</v>
      </c>
      <c r="G70" s="211">
        <f>VLOOKUP($C70,'Segment IFRS17'!$P$460:$U$531,6,0)/1000</f>
        <v>0</v>
      </c>
      <c r="H70" s="211">
        <f>VLOOKUP($C70,'Segment IFRS17'!$AD$460:$AI$531,6,0)/1000</f>
        <v>0</v>
      </c>
      <c r="I70" s="211">
        <f>VLOOKUP($C70,'Segment IFRS17'!$AK$460:$AP$531,6,0)/1000</f>
        <v>0</v>
      </c>
      <c r="J70" s="211">
        <f>VLOOKUP($C70,'Segment IFRS17'!$I$537:$N$608,6,0)/1000</f>
        <v>-263591.1759757243</v>
      </c>
      <c r="K70" s="139">
        <f t="shared" si="260"/>
        <v>0.45240794302321619</v>
      </c>
      <c r="L70" s="140"/>
      <c r="M70" s="40"/>
      <c r="N70" s="40">
        <f>VLOOKUP($C70,'Segment IFRS17'!$I$460:$N$531,2,0)/1000</f>
        <v>-166745.85901999989</v>
      </c>
      <c r="O70" s="40">
        <f>VLOOKUP($C70,'Segment IFRS17'!$P$460:$U$531,2,0)/1000</f>
        <v>0</v>
      </c>
      <c r="P70" s="40">
        <f>VLOOKUP($C70,'Segment IFRS17'!$AD$460:$AI$531,2,0)/1000</f>
        <v>0</v>
      </c>
      <c r="Q70" s="40">
        <f>VLOOKUP($C70,'Segment IFRS17'!$AK$460:$AP$531,2,0)/1000</f>
        <v>0</v>
      </c>
      <c r="R70" s="40">
        <f>VLOOKUP($C70,'Segment IFRS17'!$I$537:$N$608,2,0)/1000</f>
        <v>-232759.50556572431</v>
      </c>
      <c r="S70" s="139">
        <f t="shared" si="259"/>
        <v>0.39589376871905757</v>
      </c>
      <c r="T70" s="212"/>
      <c r="U70" s="40"/>
      <c r="V70" s="40">
        <f>VLOOKUP($C70,'Securitization P&amp;L IFRS17'!$F$460:$H$531,3,0)/1000</f>
        <v>-11686.404843684722</v>
      </c>
      <c r="W70" s="40">
        <f>VLOOKUP($C70,'Securitization P&amp;L IFRS17'!$K$460:$M$531,3,0)/1000</f>
        <v>0</v>
      </c>
      <c r="X70" s="40">
        <f>VLOOKUP($C70,'Securitization P&amp;L IFRS17'!$U$460:$X$531,3,0)/1000</f>
        <v>0</v>
      </c>
      <c r="Y70" s="40">
        <f>VLOOKUP($C70,'Securitization P&amp;L IFRS17'!$Z$460:$AC$531,3,0)/1000</f>
        <v>0</v>
      </c>
      <c r="Z70" s="40">
        <f>VLOOKUP($C70,'Securitization P&amp;L IFRS17'!$F$537:$I$608,3,0)/1000</f>
        <v>-14500.447041302421</v>
      </c>
      <c r="AB70" s="40"/>
      <c r="AC70" s="40">
        <f>VLOOKUP($C70,'Securitization P&amp;L IFRS17'!$F$460:$H$531,2,0)/1000</f>
        <v>0</v>
      </c>
      <c r="AD70" s="40">
        <f>VLOOKUP($C70,'Securitization P&amp;L IFRS17'!$K$460:$M$531,2,0)/1000</f>
        <v>0</v>
      </c>
      <c r="AE70" s="40">
        <f>VLOOKUP($C70,'Securitization P&amp;L IFRS17'!$U$460:$X$531,2,0)/1000</f>
        <v>0</v>
      </c>
      <c r="AF70" s="40">
        <f>VLOOKUP($C70,'Securitization P&amp;L IFRS17'!$Z$460:$AC$531,2,0)/1000</f>
        <v>0</v>
      </c>
      <c r="AG70" s="40">
        <f>VLOOKUP($C70,'Securitization P&amp;L IFRS17'!$F$537:$I$608,2,0)/1000</f>
        <v>0</v>
      </c>
      <c r="AI70" s="40"/>
      <c r="AJ70" s="40"/>
      <c r="AK70" s="40"/>
      <c r="AL70" s="40"/>
      <c r="AM70" s="40"/>
      <c r="AN70" s="40"/>
      <c r="AP70" s="40"/>
      <c r="AQ70" s="40">
        <f>N70+V70+AC70+AJ70</f>
        <v>-178432.26386368461</v>
      </c>
      <c r="AR70" s="40">
        <f>O70+W70+AD70+AK70</f>
        <v>0</v>
      </c>
      <c r="AS70" s="40">
        <f>P70+X70+AE70+AL70</f>
        <v>0</v>
      </c>
      <c r="AT70" s="40">
        <f>Q70+Y70+AF70+AM70</f>
        <v>0</v>
      </c>
      <c r="AU70" s="40">
        <f>R70+Z70+AG70+AN70</f>
        <v>-247259.95260702673</v>
      </c>
      <c r="AW70" s="40"/>
      <c r="AX70" s="40">
        <f>VLOOKUP($C70,'Segment IFRS17'!$I$460:$N$531,3,0)/1000</f>
        <v>-262.37905114999973</v>
      </c>
      <c r="AY70" s="40">
        <f>VLOOKUP($C70,'Segment IFRS17'!$P$460:$U$531,3,0)/1000</f>
        <v>0</v>
      </c>
      <c r="AZ70" s="40">
        <f>VLOOKUP($C70,'Segment IFRS17'!$AD$460:$AI$531,3,0)/1000</f>
        <v>0</v>
      </c>
      <c r="BA70" s="40">
        <f>VLOOKUP($C70,'Segment IFRS17'!$AK$460:$AP$531,3,0)/1000</f>
        <v>0</v>
      </c>
      <c r="BB70" s="40">
        <f>VLOOKUP($C70,'Segment IFRS17'!$I$537:$N$608,3,0)/1000</f>
        <v>-11418.154</v>
      </c>
      <c r="BD70" s="40"/>
      <c r="BE70" s="40">
        <f>VLOOKUP($C70,'Segment IFRS17'!$I$460:$N$531,4,0)/1000</f>
        <v>-6566.1625800000002</v>
      </c>
      <c r="BF70" s="40">
        <f>VLOOKUP($C70,'Segment IFRS17'!$P$460:$U$531,4,0)/1000</f>
        <v>0</v>
      </c>
      <c r="BG70" s="40">
        <f>VLOOKUP($C70,'Segment IFRS17'!$AD$460:$AI$531,4,0)/1000</f>
        <v>0</v>
      </c>
      <c r="BH70" s="40">
        <f>VLOOKUP($C70,'Segment IFRS17'!$AK$460:$AP$531,4,0)/1000</f>
        <v>0</v>
      </c>
      <c r="BI70" s="40">
        <f>VLOOKUP($C70,'Segment IFRS17'!$I$537:$N$608,4,0)/1000</f>
        <v>-9735.36384</v>
      </c>
      <c r="BK70" s="40"/>
      <c r="BL70" s="40">
        <f>AX70+BE70</f>
        <v>-6828.5416311500003</v>
      </c>
      <c r="BM70" s="40">
        <f>AY70+BF70</f>
        <v>0</v>
      </c>
      <c r="BN70" s="40">
        <f>AZ70+BG70</f>
        <v>0</v>
      </c>
      <c r="BO70" s="40">
        <f>BA70+BH70</f>
        <v>0</v>
      </c>
      <c r="BP70" s="40">
        <f>BB70+BI70</f>
        <v>-21153.51784</v>
      </c>
      <c r="BS70" s="40"/>
      <c r="BT70" s="40">
        <f>VLOOKUP($C70,'Segment IFRS17'!$I$460:$N$531,5,0)/1000</f>
        <v>-7911.2330799999991</v>
      </c>
      <c r="BU70" s="40">
        <f>VLOOKUP($C70,'Segment IFRS17'!$P$460:$U$531,5,0)/1000</f>
        <v>0</v>
      </c>
      <c r="BV70" s="40">
        <f>VLOOKUP($C70,'Segment IFRS17'!$AD$460:$AI$531,5,0)/1000</f>
        <v>0</v>
      </c>
      <c r="BW70" s="40">
        <f>VLOOKUP($C70,'Segment IFRS17'!$AK$460:$AP$531,5,0)/1000</f>
        <v>0</v>
      </c>
      <c r="BX70" s="40">
        <f>VLOOKUP($C70,'Segment IFRS17'!$I$537:$N$608,5,0)/1000</f>
        <v>-9678.1525700000002</v>
      </c>
      <c r="BZ70" s="40"/>
      <c r="CA70" s="40">
        <f>AQ70+BL70+BT70</f>
        <v>-193172.03857483462</v>
      </c>
      <c r="CB70" s="40">
        <f>AR70+BM70+BU70</f>
        <v>0</v>
      </c>
      <c r="CC70" s="40">
        <f>AS70+BN70+BV70</f>
        <v>0</v>
      </c>
      <c r="CD70" s="40">
        <f>AT70+BO70+BW70</f>
        <v>0</v>
      </c>
      <c r="CE70" s="40">
        <f>AU70+BP70+BX70</f>
        <v>-278091.62301702669</v>
      </c>
    </row>
    <row r="71" spans="3:83" x14ac:dyDescent="0.3">
      <c r="C71" s="38" t="s">
        <v>39</v>
      </c>
      <c r="E71" s="211"/>
      <c r="F71" s="211">
        <f>VLOOKUP($C71,'Segment IFRS17'!$I$460:$N$531,6,0)/1000</f>
        <v>-44350.052400000022</v>
      </c>
      <c r="G71" s="211">
        <f>VLOOKUP($C71,'Segment IFRS17'!$P$460:$U$531,6,0)/1000</f>
        <v>0</v>
      </c>
      <c r="H71" s="211">
        <f>VLOOKUP($C71,'Segment IFRS17'!$AD$460:$AI$531,6,0)/1000</f>
        <v>0</v>
      </c>
      <c r="I71" s="211">
        <f>VLOOKUP($C71,'Segment IFRS17'!$AK$460:$AP$531,6,0)/1000</f>
        <v>0</v>
      </c>
      <c r="J71" s="211">
        <f>VLOOKUP($C71,'Segment IFRS17'!$I$537:$N$608,6,0)/1000</f>
        <v>-51830.615467408657</v>
      </c>
      <c r="K71" s="139">
        <f t="shared" si="260"/>
        <v>0.16867089580729866</v>
      </c>
      <c r="L71" s="140"/>
      <c r="M71" s="40"/>
      <c r="N71" s="40">
        <f>VLOOKUP($C71,'Segment IFRS17'!$I$460:$N$531,2,0)/1000</f>
        <v>-37400.922950000022</v>
      </c>
      <c r="O71" s="40">
        <f>VLOOKUP($C71,'Segment IFRS17'!$P$460:$U$531,2,0)/1000</f>
        <v>0</v>
      </c>
      <c r="P71" s="40">
        <f>VLOOKUP($C71,'Segment IFRS17'!$AD$460:$AI$531,2,0)/1000</f>
        <v>0</v>
      </c>
      <c r="Q71" s="40">
        <f>VLOOKUP($C71,'Segment IFRS17'!$AK$460:$AP$531,2,0)/1000</f>
        <v>0</v>
      </c>
      <c r="R71" s="40">
        <f>VLOOKUP($C71,'Segment IFRS17'!$I$537:$N$608,2,0)/1000</f>
        <v>-40378.138545408656</v>
      </c>
      <c r="S71" s="139">
        <f t="shared" si="259"/>
        <v>7.9602730643539621E-2</v>
      </c>
      <c r="U71" s="40"/>
      <c r="V71" s="40">
        <f>VLOOKUP($C71,'Securitization P&amp;L IFRS17'!$F$460:$H$531,3,0)/1000</f>
        <v>-22855.386579484635</v>
      </c>
      <c r="W71" s="40">
        <f>VLOOKUP($C71,'Securitization P&amp;L IFRS17'!$K$460:$M$531,3,0)/1000</f>
        <v>0</v>
      </c>
      <c r="X71" s="40">
        <f>VLOOKUP($C71,'Securitization P&amp;L IFRS17'!$U$460:$X$531,3,0)/1000</f>
        <v>0</v>
      </c>
      <c r="Y71" s="40">
        <f>VLOOKUP($C71,'Securitization P&amp;L IFRS17'!$Z$460:$AC$531,3,0)/1000</f>
        <v>0</v>
      </c>
      <c r="Z71" s="40">
        <f>VLOOKUP($C71,'Securitization P&amp;L IFRS17'!$F$537:$I$608,3,0)/1000</f>
        <v>-39594.9874712483</v>
      </c>
      <c r="AB71" s="40"/>
      <c r="AC71" s="40">
        <f>VLOOKUP($C71,'Securitization P&amp;L IFRS17'!$F$460:$H$531,2,0)/1000</f>
        <v>0</v>
      </c>
      <c r="AD71" s="40">
        <f>VLOOKUP($C71,'Securitization P&amp;L IFRS17'!$K$460:$M$531,2,0)/1000</f>
        <v>0</v>
      </c>
      <c r="AE71" s="40">
        <f>VLOOKUP($C71,'Securitization P&amp;L IFRS17'!$U$460:$X$531,2,0)/1000</f>
        <v>0</v>
      </c>
      <c r="AF71" s="40">
        <f>VLOOKUP($C71,'Securitization P&amp;L IFRS17'!$Z$460:$AC$531,2,0)/1000</f>
        <v>0</v>
      </c>
      <c r="AG71" s="40">
        <f>VLOOKUP($C71,'Securitization P&amp;L IFRS17'!$F$537:$I$608,2,0)/1000</f>
        <v>0</v>
      </c>
      <c r="AI71" s="40"/>
      <c r="AJ71" s="40"/>
      <c r="AK71" s="40"/>
      <c r="AL71" s="40"/>
      <c r="AM71" s="40"/>
      <c r="AN71" s="40"/>
      <c r="AP71" s="40"/>
      <c r="AQ71" s="40">
        <f>N71+V71+AC71+AJ71</f>
        <v>-60256.309529484657</v>
      </c>
      <c r="AR71" s="40">
        <f>O71+W71+AD71+AK71</f>
        <v>0</v>
      </c>
      <c r="AS71" s="40">
        <f>P71+X71+AE71+AL71</f>
        <v>0</v>
      </c>
      <c r="AT71" s="40">
        <f>Q71+Y71+AF71+AM71</f>
        <v>0</v>
      </c>
      <c r="AU71" s="40">
        <f>R71+Z71+AG71+AN71</f>
        <v>-79973.126016656955</v>
      </c>
      <c r="AW71" s="40"/>
      <c r="AX71" s="40">
        <f>VLOOKUP($C71,'Segment IFRS17'!$I$460:$N$531,3,0)/1000</f>
        <v>-2987.7719999999999</v>
      </c>
      <c r="AY71" s="40">
        <f>VLOOKUP($C71,'Segment IFRS17'!$P$460:$U$531,3,0)/1000</f>
        <v>0</v>
      </c>
      <c r="AZ71" s="40">
        <f>VLOOKUP($C71,'Segment IFRS17'!$AD$460:$AI$531,3,0)/1000</f>
        <v>0</v>
      </c>
      <c r="BA71" s="40">
        <f>VLOOKUP($C71,'Segment IFRS17'!$AK$460:$AP$531,3,0)/1000</f>
        <v>0</v>
      </c>
      <c r="BB71" s="40">
        <f>VLOOKUP($C71,'Segment IFRS17'!$I$537:$N$608,3,0)/1000</f>
        <v>-7675.3459999999995</v>
      </c>
      <c r="BD71" s="40"/>
      <c r="BE71" s="40">
        <f>VLOOKUP($C71,'Segment IFRS17'!$I$460:$N$531,4,0)/1000</f>
        <v>-2144.3555099999999</v>
      </c>
      <c r="BF71" s="40">
        <f>VLOOKUP($C71,'Segment IFRS17'!$P$460:$U$531,4,0)/1000</f>
        <v>0</v>
      </c>
      <c r="BG71" s="40">
        <f>VLOOKUP($C71,'Segment IFRS17'!$AD$460:$AI$531,4,0)/1000</f>
        <v>0</v>
      </c>
      <c r="BH71" s="40">
        <f>VLOOKUP($C71,'Segment IFRS17'!$AK$460:$AP$531,4,0)/1000</f>
        <v>0</v>
      </c>
      <c r="BI71" s="40">
        <f>VLOOKUP($C71,'Segment IFRS17'!$I$537:$N$608,4,0)/1000</f>
        <v>-2063.7516100000003</v>
      </c>
      <c r="BK71" s="40"/>
      <c r="BL71" s="40">
        <f>AX71+BE71</f>
        <v>-5132.1275100000003</v>
      </c>
      <c r="BM71" s="40">
        <f>AY71+BF71</f>
        <v>0</v>
      </c>
      <c r="BN71" s="40">
        <f>AZ71+BG71</f>
        <v>0</v>
      </c>
      <c r="BO71" s="40">
        <f>BA71+BH71</f>
        <v>0</v>
      </c>
      <c r="BP71" s="40">
        <f>BB71+BI71</f>
        <v>-9739.0976100000007</v>
      </c>
      <c r="BS71" s="40"/>
      <c r="BT71" s="40">
        <f>VLOOKUP($C71,'Segment IFRS17'!$I$460:$N$531,5,0)/1000</f>
        <v>-1817.0019399999999</v>
      </c>
      <c r="BU71" s="40">
        <f>VLOOKUP($C71,'Segment IFRS17'!$P$460:$U$531,5,0)/1000</f>
        <v>0</v>
      </c>
      <c r="BV71" s="40">
        <f>VLOOKUP($C71,'Segment IFRS17'!$AD$460:$AI$531,5,0)/1000</f>
        <v>0</v>
      </c>
      <c r="BW71" s="40">
        <f>VLOOKUP($C71,'Segment IFRS17'!$AK$460:$AP$531,5,0)/1000</f>
        <v>0</v>
      </c>
      <c r="BX71" s="40">
        <f>VLOOKUP($C71,'Segment IFRS17'!$I$537:$N$608,5,0)/1000</f>
        <v>-1713.379312</v>
      </c>
      <c r="BZ71" s="40"/>
      <c r="CA71" s="40">
        <f>AQ71+BL71+BT71</f>
        <v>-67205.43897948465</v>
      </c>
      <c r="CB71" s="40">
        <f>AR71+BM71+BU71</f>
        <v>0</v>
      </c>
      <c r="CC71" s="40">
        <f>AS71+BN71+BV71</f>
        <v>0</v>
      </c>
      <c r="CD71" s="40">
        <f>AT71+BO71+BW71</f>
        <v>0</v>
      </c>
      <c r="CE71" s="40">
        <f>AU71+BP71+BX71</f>
        <v>-91425.602938656957</v>
      </c>
    </row>
    <row r="72" spans="3:83" x14ac:dyDescent="0.3">
      <c r="C72" s="41" t="s">
        <v>96</v>
      </c>
      <c r="D72" s="116"/>
      <c r="E72" s="42"/>
      <c r="F72" s="42">
        <f t="shared" ref="E72:J72" si="261">-SUM(F70:F71)/F67</f>
        <v>0.61957345981690126</v>
      </c>
      <c r="G72" s="42" t="e">
        <f t="shared" si="261"/>
        <v>#DIV/0!</v>
      </c>
      <c r="H72" s="42" t="e">
        <f t="shared" si="261"/>
        <v>#DIV/0!</v>
      </c>
      <c r="I72" s="42" t="e">
        <f t="shared" si="261"/>
        <v>#DIV/0!</v>
      </c>
      <c r="J72" s="42">
        <f t="shared" si="261"/>
        <v>0.66381166945106351</v>
      </c>
      <c r="K72" s="177"/>
      <c r="L72" s="140"/>
      <c r="M72" s="42"/>
      <c r="N72" s="42">
        <f t="shared" ref="M72:R72" si="262">-SUM(N70:N71)/N67</f>
        <v>0.63481992656193242</v>
      </c>
      <c r="O72" s="42" t="e">
        <f t="shared" si="262"/>
        <v>#DIV/0!</v>
      </c>
      <c r="P72" s="42" t="e">
        <f t="shared" si="262"/>
        <v>#DIV/0!</v>
      </c>
      <c r="Q72" s="42" t="e">
        <f t="shared" si="262"/>
        <v>#DIV/0!</v>
      </c>
      <c r="R72" s="42">
        <f t="shared" si="262"/>
        <v>0.75753784616114694</v>
      </c>
      <c r="S72" s="177"/>
      <c r="U72" s="42"/>
      <c r="V72" s="42">
        <f t="shared" ref="U72:Z72" si="263">-SUM(V70:V71)/V67</f>
        <v>1.310310011337195</v>
      </c>
      <c r="W72" s="42" t="e">
        <f t="shared" si="263"/>
        <v>#DIV/0!</v>
      </c>
      <c r="X72" s="42" t="e">
        <f t="shared" si="263"/>
        <v>#DIV/0!</v>
      </c>
      <c r="Y72" s="42" t="e">
        <f t="shared" si="263"/>
        <v>#DIV/0!</v>
      </c>
      <c r="Z72" s="42">
        <f t="shared" si="263"/>
        <v>0.8499782613443958</v>
      </c>
      <c r="AA72" s="44"/>
      <c r="AB72" s="42"/>
      <c r="AC72" s="42">
        <f t="shared" ref="AB72:AG72" si="264">-SUM(AC70:AC71)/AC67</f>
        <v>0</v>
      </c>
      <c r="AD72" s="42" t="e">
        <f t="shared" si="264"/>
        <v>#DIV/0!</v>
      </c>
      <c r="AE72" s="42" t="e">
        <f t="shared" si="264"/>
        <v>#DIV/0!</v>
      </c>
      <c r="AF72" s="42" t="e">
        <f t="shared" si="264"/>
        <v>#DIV/0!</v>
      </c>
      <c r="AG72" s="42">
        <f t="shared" si="264"/>
        <v>0</v>
      </c>
      <c r="AH72" s="44"/>
      <c r="AI72" s="42"/>
      <c r="AJ72" s="42"/>
      <c r="AK72" s="42"/>
      <c r="AL72" s="42"/>
      <c r="AM72" s="42"/>
      <c r="AN72" s="42"/>
      <c r="AO72" s="44"/>
      <c r="AP72" s="42"/>
      <c r="AQ72" s="42">
        <f t="shared" ref="AP72:AU72" si="265">-SUM(AQ70:AQ71)/AQ67</f>
        <v>0.64904699640402796</v>
      </c>
      <c r="AR72" s="42">
        <f t="shared" si="265"/>
        <v>0</v>
      </c>
      <c r="AS72" s="42">
        <f t="shared" si="265"/>
        <v>0</v>
      </c>
      <c r="AT72" s="42">
        <f t="shared" si="265"/>
        <v>0</v>
      </c>
      <c r="AU72" s="42">
        <f t="shared" si="265"/>
        <v>0.76525823665611825</v>
      </c>
      <c r="AV72" s="44"/>
      <c r="AW72" s="42"/>
      <c r="AX72" s="42">
        <f t="shared" ref="AW72:BB72" si="266">-SUM(AX70:AX71)/AX67</f>
        <v>0.13102727140430839</v>
      </c>
      <c r="AY72" s="42" t="e">
        <f t="shared" si="266"/>
        <v>#DIV/0!</v>
      </c>
      <c r="AZ72" s="42" t="e">
        <f t="shared" si="266"/>
        <v>#DIV/0!</v>
      </c>
      <c r="BA72" s="42" t="e">
        <f t="shared" si="266"/>
        <v>#DIV/0!</v>
      </c>
      <c r="BB72" s="42">
        <f t="shared" si="266"/>
        <v>0.20470262031903244</v>
      </c>
      <c r="BD72" s="42"/>
      <c r="BE72" s="42">
        <f t="shared" ref="BD72:BI72" si="267">-SUM(BE70:BE71)/BE67</f>
        <v>0.4986401035537531</v>
      </c>
      <c r="BF72" s="42" t="e">
        <f t="shared" si="267"/>
        <v>#DIV/0!</v>
      </c>
      <c r="BG72" s="42" t="e">
        <f t="shared" si="267"/>
        <v>#DIV/0!</v>
      </c>
      <c r="BH72" s="42" t="e">
        <f t="shared" si="267"/>
        <v>#DIV/0!</v>
      </c>
      <c r="BI72" s="42">
        <f t="shared" si="267"/>
        <v>0.62366338784359154</v>
      </c>
      <c r="BK72" s="42"/>
      <c r="BL72" s="42">
        <f t="shared" ref="BK72:BP72" si="268">-SUM(BL70:BL71)/BL67</f>
        <v>0.28293407339661714</v>
      </c>
      <c r="BM72" s="42" t="e">
        <f t="shared" si="268"/>
        <v>#DIV/0!</v>
      </c>
      <c r="BN72" s="42" t="e">
        <f t="shared" si="268"/>
        <v>#DIV/0!</v>
      </c>
      <c r="BO72" s="42" t="e">
        <f t="shared" si="268"/>
        <v>#DIV/0!</v>
      </c>
      <c r="BP72" s="42">
        <f t="shared" si="268"/>
        <v>0.27535151016394566</v>
      </c>
      <c r="BQ72" s="177"/>
      <c r="BS72" s="42"/>
      <c r="BT72" s="42"/>
      <c r="BU72" s="42"/>
      <c r="BV72" s="42"/>
      <c r="BW72" s="42"/>
      <c r="BX72" s="42"/>
      <c r="BZ72" s="42"/>
      <c r="CA72" s="42">
        <f t="shared" ref="BZ72:CE72" si="269">-SUM(CA70:CA71)/CA67</f>
        <v>0.63402774465346867</v>
      </c>
      <c r="CB72" s="42">
        <f t="shared" si="269"/>
        <v>0</v>
      </c>
      <c r="CC72" s="42">
        <f t="shared" si="269"/>
        <v>0</v>
      </c>
      <c r="CD72" s="42">
        <f t="shared" si="269"/>
        <v>0</v>
      </c>
      <c r="CE72" s="42">
        <f t="shared" si="269"/>
        <v>0.68149052504797181</v>
      </c>
    </row>
    <row r="73" spans="3:83" x14ac:dyDescent="0.3">
      <c r="C73" s="38" t="s">
        <v>40</v>
      </c>
      <c r="E73" s="211"/>
      <c r="F73" s="211">
        <f>VLOOKUP($C73,'Segment IFRS17'!$I$460:$N$531,6,0)/1000</f>
        <v>-10182.866179999999</v>
      </c>
      <c r="G73" s="211">
        <f>VLOOKUP($C73,'Segment IFRS17'!$P$460:$U$531,6,0)/1000</f>
        <v>0</v>
      </c>
      <c r="H73" s="211">
        <f>VLOOKUP($C73,'Segment IFRS17'!$AD$460:$AI$531,6,0)/1000</f>
        <v>0</v>
      </c>
      <c r="I73" s="211">
        <f>VLOOKUP($C73,'Segment IFRS17'!$AK$460:$AP$531,6,0)/1000</f>
        <v>0</v>
      </c>
      <c r="J73" s="211">
        <f>VLOOKUP($C73,'Segment IFRS17'!$I$537:$N$608,6,0)/1000</f>
        <v>-17361.103870000006</v>
      </c>
      <c r="K73" s="139">
        <f t="shared" ref="K73:K78" si="270">J73/F73-1</f>
        <v>0.70493292979717892</v>
      </c>
      <c r="L73" s="139"/>
      <c r="M73" s="40"/>
      <c r="N73" s="40">
        <f>VLOOKUP($C73,'Segment IFRS17'!$I$460:$N$531,2,0)/1000</f>
        <v>-9843.5131400000009</v>
      </c>
      <c r="O73" s="40">
        <f>VLOOKUP($C73,'Segment IFRS17'!$P$460:$U$531,2,0)/1000</f>
        <v>0</v>
      </c>
      <c r="P73" s="40">
        <f>VLOOKUP($C73,'Segment IFRS17'!$AD$460:$AI$531,2,0)/1000</f>
        <v>0</v>
      </c>
      <c r="Q73" s="40">
        <f>VLOOKUP($C73,'Segment IFRS17'!$AK$460:$AP$531,2,0)/1000</f>
        <v>0</v>
      </c>
      <c r="R73" s="40">
        <f>VLOOKUP($C73,'Segment IFRS17'!$I$537:$N$608,2,0)/1000</f>
        <v>-16635.556240000002</v>
      </c>
      <c r="S73" s="139">
        <f t="shared" ref="S73:S81" si="271">R73/N73-1</f>
        <v>0.69000193359827233</v>
      </c>
      <c r="U73" s="40"/>
      <c r="V73" s="40">
        <f>VLOOKUP($C73,'Securitization P&amp;L IFRS17'!$F$460:$H$531,3,0)/1000</f>
        <v>-608.45010000000002</v>
      </c>
      <c r="W73" s="40">
        <f>VLOOKUP($C73,'Securitization P&amp;L IFRS17'!$K$460:$M$531,3,0)/1000</f>
        <v>0</v>
      </c>
      <c r="X73" s="40">
        <f>VLOOKUP($C73,'Securitization P&amp;L IFRS17'!$U$460:$X$531,3,0)/1000</f>
        <v>0</v>
      </c>
      <c r="Y73" s="40">
        <f>VLOOKUP($C73,'Securitization P&amp;L IFRS17'!$Z$460:$AC$531,3,0)/1000</f>
        <v>0</v>
      </c>
      <c r="Z73" s="40">
        <f>VLOOKUP($C73,'Securitization P&amp;L IFRS17'!$F$537:$I$608,3,0)/1000</f>
        <v>-702.88019999999995</v>
      </c>
      <c r="AB73" s="40"/>
      <c r="AC73" s="40">
        <f>VLOOKUP($C73,'Securitization P&amp;L IFRS17'!$F$460:$H$531,2,0)/1000</f>
        <v>0</v>
      </c>
      <c r="AD73" s="40">
        <f>VLOOKUP($C73,'Securitization P&amp;L IFRS17'!$K$460:$M$531,2,0)/1000</f>
        <v>0</v>
      </c>
      <c r="AE73" s="40">
        <f>VLOOKUP($C73,'Securitization P&amp;L IFRS17'!$U$460:$X$531,2,0)/1000</f>
        <v>0</v>
      </c>
      <c r="AF73" s="40">
        <f>VLOOKUP($C73,'Securitization P&amp;L IFRS17'!$Z$460:$AC$531,2,0)/1000</f>
        <v>0</v>
      </c>
      <c r="AG73" s="40">
        <f>VLOOKUP($C73,'Securitization P&amp;L IFRS17'!$F$537:$I$608,2,0)/1000</f>
        <v>0</v>
      </c>
      <c r="AI73" s="40"/>
      <c r="AJ73" s="40"/>
      <c r="AK73" s="40"/>
      <c r="AL73" s="40"/>
      <c r="AM73" s="40"/>
      <c r="AN73" s="40"/>
      <c r="AP73" s="40"/>
      <c r="AQ73" s="40">
        <f>N73+V73+AC73+AJ73</f>
        <v>-10451.963240000001</v>
      </c>
      <c r="AR73" s="40">
        <f>O73+W73+AD73+AK73</f>
        <v>0</v>
      </c>
      <c r="AS73" s="40">
        <f>P73+X73+AE73+AL73</f>
        <v>0</v>
      </c>
      <c r="AT73" s="40">
        <f>Q73+Y73+AF73+AM73</f>
        <v>0</v>
      </c>
      <c r="AU73" s="40">
        <f>R73+Z73+AG73+AN73</f>
        <v>-17338.436440000001</v>
      </c>
      <c r="AW73" s="40"/>
      <c r="AX73" s="40">
        <f>VLOOKUP($C73,'Segment IFRS17'!$I$460:$N$531,3,0)/1000</f>
        <v>0</v>
      </c>
      <c r="AY73" s="40">
        <f>VLOOKUP($C73,'Segment IFRS17'!$P$460:$U$531,3,0)/1000</f>
        <v>0</v>
      </c>
      <c r="AZ73" s="40">
        <f>VLOOKUP($C73,'Segment IFRS17'!$AD$460:$AI$531,3,0)/1000</f>
        <v>0</v>
      </c>
      <c r="BA73" s="40">
        <f>VLOOKUP($C73,'Segment IFRS17'!$AK$460:$AP$531,3,0)/1000</f>
        <v>0</v>
      </c>
      <c r="BB73" s="40">
        <f>VLOOKUP($C73,'Segment IFRS17'!$I$537:$N$608,3,0)/1000</f>
        <v>-292.98</v>
      </c>
      <c r="BD73" s="40"/>
      <c r="BE73" s="40">
        <f>VLOOKUP($C73,'Segment IFRS17'!$I$460:$N$531,4,0)/1000</f>
        <v>-63.483700000000013</v>
      </c>
      <c r="BF73" s="40">
        <f>VLOOKUP($C73,'Segment IFRS17'!$P$460:$U$531,4,0)/1000</f>
        <v>0</v>
      </c>
      <c r="BG73" s="40">
        <f>VLOOKUP($C73,'Segment IFRS17'!$AD$460:$AI$531,4,0)/1000</f>
        <v>0</v>
      </c>
      <c r="BH73" s="40">
        <f>VLOOKUP($C73,'Segment IFRS17'!$AK$460:$AP$531,4,0)/1000</f>
        <v>0</v>
      </c>
      <c r="BI73" s="40">
        <f>VLOOKUP($C73,'Segment IFRS17'!$I$537:$N$608,4,0)/1000</f>
        <v>-279.80475999999999</v>
      </c>
      <c r="BK73" s="40"/>
      <c r="BL73" s="40">
        <f>AX73+BE73</f>
        <v>-63.483700000000013</v>
      </c>
      <c r="BM73" s="40">
        <f>AY73+BF73</f>
        <v>0</v>
      </c>
      <c r="BN73" s="40">
        <f>AZ73+BG73</f>
        <v>0</v>
      </c>
      <c r="BO73" s="40">
        <f>BA73+BH73</f>
        <v>0</v>
      </c>
      <c r="BP73" s="40">
        <f>BB73+BI73</f>
        <v>-572.78476000000001</v>
      </c>
      <c r="BS73" s="40"/>
      <c r="BT73" s="40">
        <f>VLOOKUP($C73,'Segment IFRS17'!$I$460:$N$531,5,0)/1000</f>
        <v>-275.86934000000002</v>
      </c>
      <c r="BU73" s="40">
        <f>VLOOKUP($C73,'Segment IFRS17'!$P$460:$U$531,5,0)/1000</f>
        <v>0</v>
      </c>
      <c r="BV73" s="40">
        <f>VLOOKUP($C73,'Segment IFRS17'!$AD$460:$AI$531,5,0)/1000</f>
        <v>0</v>
      </c>
      <c r="BW73" s="40">
        <f>VLOOKUP($C73,'Segment IFRS17'!$AK$460:$AP$531,5,0)/1000</f>
        <v>0</v>
      </c>
      <c r="BX73" s="40">
        <f>VLOOKUP($C73,'Segment IFRS17'!$I$537:$N$608,5,0)/1000</f>
        <v>-152.76286999999999</v>
      </c>
      <c r="BZ73" s="40"/>
      <c r="CA73" s="40">
        <f>AQ73+BL73+BT73</f>
        <v>-10791.316280000001</v>
      </c>
      <c r="CB73" s="40">
        <f>AR73+BM73+BU73</f>
        <v>0</v>
      </c>
      <c r="CC73" s="40">
        <f>AS73+BN73+BV73</f>
        <v>0</v>
      </c>
      <c r="CD73" s="40">
        <f>AT73+BO73+BW73</f>
        <v>0</v>
      </c>
      <c r="CE73" s="40">
        <f>AU73+BP73+BX73</f>
        <v>-18063.984069999999</v>
      </c>
    </row>
    <row r="74" spans="3:83" x14ac:dyDescent="0.3">
      <c r="C74" s="38" t="s">
        <v>41</v>
      </c>
      <c r="E74" s="211"/>
      <c r="F74" s="211">
        <f>VLOOKUP($C74,'Segment IFRS17'!$I$460:$N$531,6,0)/1000</f>
        <v>15000</v>
      </c>
      <c r="G74" s="211">
        <f>VLOOKUP($C74,'Segment IFRS17'!$P$460:$U$531,6,0)/1000</f>
        <v>0</v>
      </c>
      <c r="H74" s="211">
        <f>VLOOKUP($C74,'Segment IFRS17'!$AD$460:$AI$531,6,0)/1000</f>
        <v>0</v>
      </c>
      <c r="I74" s="211">
        <f>VLOOKUP($C74,'Segment IFRS17'!$AK$460:$AP$531,6,0)/1000</f>
        <v>0</v>
      </c>
      <c r="J74" s="211">
        <f>VLOOKUP($C74,'Segment IFRS17'!$I$537:$N$608,6,0)/1000</f>
        <v>1110.9360800000002</v>
      </c>
      <c r="K74" s="139">
        <f t="shared" si="270"/>
        <v>-0.9259375946666667</v>
      </c>
      <c r="L74" s="139"/>
      <c r="M74" s="40"/>
      <c r="N74" s="40">
        <f>VLOOKUP($C74,'Segment IFRS17'!$I$460:$N$531,2,0)/1000</f>
        <v>15000</v>
      </c>
      <c r="O74" s="40">
        <f>VLOOKUP($C74,'Segment IFRS17'!$P$460:$U$531,2,0)/1000</f>
        <v>0</v>
      </c>
      <c r="P74" s="40">
        <f>VLOOKUP($C74,'Segment IFRS17'!$AD$460:$AI$531,2,0)/1000</f>
        <v>0</v>
      </c>
      <c r="Q74" s="40">
        <f>VLOOKUP($C74,'Segment IFRS17'!$AK$460:$AP$531,2,0)/1000</f>
        <v>0</v>
      </c>
      <c r="R74" s="40">
        <f>VLOOKUP($C74,'Segment IFRS17'!$I$537:$N$608,2,0)/1000</f>
        <v>-9.0639199999999995</v>
      </c>
      <c r="S74" s="139">
        <f t="shared" si="271"/>
        <v>-1.0006042613333332</v>
      </c>
      <c r="U74" s="40"/>
      <c r="V74" s="40">
        <f>VLOOKUP($C74,'Securitization P&amp;L IFRS17'!$F$460:$H$531,3,0)/1000</f>
        <v>-4.0049999999999999</v>
      </c>
      <c r="W74" s="40">
        <f>VLOOKUP($C74,'Securitization P&amp;L IFRS17'!$K$460:$M$531,3,0)/1000</f>
        <v>0</v>
      </c>
      <c r="X74" s="40">
        <f>VLOOKUP($C74,'Securitization P&amp;L IFRS17'!$U$460:$X$531,3,0)/1000</f>
        <v>0</v>
      </c>
      <c r="Y74" s="40">
        <f>VLOOKUP($C74,'Securitization P&amp;L IFRS17'!$Z$460:$AC$531,3,0)/1000</f>
        <v>0</v>
      </c>
      <c r="Z74" s="40">
        <f>VLOOKUP($C74,'Securitization P&amp;L IFRS17'!$F$537:$I$608,3,0)/1000</f>
        <v>-0.4869</v>
      </c>
      <c r="AB74" s="40"/>
      <c r="AC74" s="40">
        <f>VLOOKUP($C74,'Securitization P&amp;L IFRS17'!$F$460:$H$531,2,0)/1000</f>
        <v>0</v>
      </c>
      <c r="AD74" s="40">
        <f>VLOOKUP($C74,'Securitization P&amp;L IFRS17'!$K$460:$M$531,2,0)/1000</f>
        <v>0</v>
      </c>
      <c r="AE74" s="40">
        <f>VLOOKUP($C74,'Securitization P&amp;L IFRS17'!$U$460:$X$531,2,0)/1000</f>
        <v>0</v>
      </c>
      <c r="AF74" s="40">
        <f>VLOOKUP($C74,'Securitization P&amp;L IFRS17'!$Z$460:$AC$531,2,0)/1000</f>
        <v>0</v>
      </c>
      <c r="AG74" s="40">
        <f>VLOOKUP($C74,'Securitization P&amp;L IFRS17'!$F$537:$I$608,2,0)/1000</f>
        <v>0</v>
      </c>
      <c r="AI74" s="40"/>
      <c r="AJ74" s="40"/>
      <c r="AK74" s="40"/>
      <c r="AL74" s="40"/>
      <c r="AM74" s="40"/>
      <c r="AN74" s="40"/>
      <c r="AP74" s="40"/>
      <c r="AQ74" s="40">
        <f>N74+V74+AC74+AJ74</f>
        <v>14995.995000000001</v>
      </c>
      <c r="AR74" s="40">
        <f>O74+W74+AD74+AK74</f>
        <v>0</v>
      </c>
      <c r="AS74" s="40">
        <f>P74+X74+AE74+AL74</f>
        <v>0</v>
      </c>
      <c r="AT74" s="40">
        <f>Q74+Y74+AF74+AM74</f>
        <v>0</v>
      </c>
      <c r="AU74" s="40">
        <f>R74+Z74+AG74+AN74</f>
        <v>-9.5508199999999999</v>
      </c>
      <c r="AW74" s="40"/>
      <c r="AX74" s="40">
        <f>VLOOKUP($C74,'Segment IFRS17'!$I$460:$N$531,3,0)/1000</f>
        <v>0</v>
      </c>
      <c r="AY74" s="40">
        <f>VLOOKUP($C74,'Segment IFRS17'!$P$460:$U$531,3,0)/1000</f>
        <v>0</v>
      </c>
      <c r="AZ74" s="40">
        <f>VLOOKUP($C74,'Segment IFRS17'!$AD$460:$AI$531,3,0)/1000</f>
        <v>0</v>
      </c>
      <c r="BA74" s="40">
        <f>VLOOKUP($C74,'Segment IFRS17'!$AK$460:$AP$531,3,0)/1000</f>
        <v>0</v>
      </c>
      <c r="BB74" s="40">
        <f>VLOOKUP($C74,'Segment IFRS17'!$I$537:$N$608,3,0)/1000</f>
        <v>1120</v>
      </c>
      <c r="BD74" s="40"/>
      <c r="BE74" s="40">
        <f>VLOOKUP($C74,'Segment IFRS17'!$I$460:$N$531,4,0)/1000</f>
        <v>0</v>
      </c>
      <c r="BF74" s="40">
        <f>VLOOKUP($C74,'Segment IFRS17'!$P$460:$U$531,4,0)/1000</f>
        <v>0</v>
      </c>
      <c r="BG74" s="40">
        <f>VLOOKUP($C74,'Segment IFRS17'!$AD$460:$AI$531,4,0)/1000</f>
        <v>0</v>
      </c>
      <c r="BH74" s="40">
        <f>VLOOKUP($C74,'Segment IFRS17'!$AK$460:$AP$531,4,0)/1000</f>
        <v>0</v>
      </c>
      <c r="BI74" s="40">
        <f>VLOOKUP($C74,'Segment IFRS17'!$I$537:$N$608,4,0)/1000</f>
        <v>0</v>
      </c>
      <c r="BK74" s="40"/>
      <c r="BL74" s="40">
        <f>AX74+BE74</f>
        <v>0</v>
      </c>
      <c r="BM74" s="40">
        <f>AY74+BF74</f>
        <v>0</v>
      </c>
      <c r="BN74" s="40">
        <f>AZ74+BG74</f>
        <v>0</v>
      </c>
      <c r="BO74" s="40">
        <f>BA74+BH74</f>
        <v>0</v>
      </c>
      <c r="BP74" s="40">
        <f>BB74+BI74</f>
        <v>1120</v>
      </c>
      <c r="BS74" s="40"/>
      <c r="BT74" s="40">
        <f>VLOOKUP($C74,'Segment IFRS17'!$I$460:$N$531,5,0)/1000</f>
        <v>0</v>
      </c>
      <c r="BU74" s="40">
        <f>VLOOKUP($C74,'Segment IFRS17'!$P$460:$U$531,5,0)/1000</f>
        <v>0</v>
      </c>
      <c r="BV74" s="40">
        <f>VLOOKUP($C74,'Segment IFRS17'!$AD$460:$AI$531,5,0)/1000</f>
        <v>0</v>
      </c>
      <c r="BW74" s="40">
        <f>VLOOKUP($C74,'Segment IFRS17'!$AK$460:$AP$531,5,0)/1000</f>
        <v>0</v>
      </c>
      <c r="BX74" s="40">
        <f>VLOOKUP($C74,'Segment IFRS17'!$I$537:$N$608,5,0)/1000</f>
        <v>0</v>
      </c>
      <c r="BZ74" s="40"/>
      <c r="CA74" s="40">
        <f>AQ74+BL74+BT74</f>
        <v>14995.995000000001</v>
      </c>
      <c r="CB74" s="40">
        <f>AR74+BM74+BU74</f>
        <v>0</v>
      </c>
      <c r="CC74" s="40">
        <f>AS74+BN74+BV74</f>
        <v>0</v>
      </c>
      <c r="CD74" s="40">
        <f>AT74+BO74+BW74</f>
        <v>0</v>
      </c>
      <c r="CE74" s="40">
        <f>AU74+BP74+BX74</f>
        <v>1110.4491800000001</v>
      </c>
    </row>
    <row r="75" spans="3:83" x14ac:dyDescent="0.3">
      <c r="C75" s="38" t="s">
        <v>42</v>
      </c>
      <c r="E75" s="211"/>
      <c r="F75" s="211">
        <f>VLOOKUP($C75,'Segment IFRS17'!$I$460:$N$531,6,0)/1000</f>
        <v>-15572.818310000002</v>
      </c>
      <c r="G75" s="211">
        <f>VLOOKUP($C75,'Segment IFRS17'!$P$460:$U$531,6,0)/1000</f>
        <v>0</v>
      </c>
      <c r="H75" s="211">
        <f>VLOOKUP($C75,'Segment IFRS17'!$AD$460:$AI$531,6,0)/1000</f>
        <v>0</v>
      </c>
      <c r="I75" s="211">
        <f>VLOOKUP($C75,'Segment IFRS17'!$AK$460:$AP$531,6,0)/1000</f>
        <v>0</v>
      </c>
      <c r="J75" s="211">
        <f>VLOOKUP($C75,'Segment IFRS17'!$I$537:$N$608,6,0)/1000</f>
        <v>-23694.060839999998</v>
      </c>
      <c r="K75" s="139">
        <f t="shared" si="270"/>
        <v>0.52150114181868945</v>
      </c>
      <c r="L75" s="139"/>
      <c r="M75" s="40"/>
      <c r="N75" s="40">
        <f>VLOOKUP($C75,'Segment IFRS17'!$I$460:$N$531,2,0)/1000</f>
        <v>-10058.926210000001</v>
      </c>
      <c r="O75" s="40">
        <f>VLOOKUP($C75,'Segment IFRS17'!$P$460:$U$531,2,0)/1000</f>
        <v>0</v>
      </c>
      <c r="P75" s="40">
        <f>VLOOKUP($C75,'Segment IFRS17'!$AD$460:$AI$531,2,0)/1000</f>
        <v>0</v>
      </c>
      <c r="Q75" s="40">
        <f>VLOOKUP($C75,'Segment IFRS17'!$AK$460:$AP$531,2,0)/1000</f>
        <v>0</v>
      </c>
      <c r="R75" s="40">
        <f>VLOOKUP($C75,'Segment IFRS17'!$I$537:$N$608,2,0)/1000</f>
        <v>-18017.602510000001</v>
      </c>
      <c r="S75" s="139">
        <f t="shared" si="271"/>
        <v>0.79120535669979808</v>
      </c>
      <c r="U75" s="40"/>
      <c r="V75" s="40">
        <f>VLOOKUP($C75,'Securitization P&amp;L IFRS17'!$F$460:$H$531,3,0)/1000</f>
        <v>-291.04538956867816</v>
      </c>
      <c r="W75" s="40">
        <f>VLOOKUP($C75,'Securitization P&amp;L IFRS17'!$K$460:$M$531,3,0)/1000</f>
        <v>0</v>
      </c>
      <c r="X75" s="40">
        <f>VLOOKUP($C75,'Securitization P&amp;L IFRS17'!$U$460:$X$531,3,0)/1000</f>
        <v>0</v>
      </c>
      <c r="Y75" s="40">
        <f>VLOOKUP($C75,'Securitization P&amp;L IFRS17'!$Z$460:$AC$531,3,0)/1000</f>
        <v>0</v>
      </c>
      <c r="Z75" s="40">
        <f>VLOOKUP($C75,'Securitization P&amp;L IFRS17'!$F$537:$I$608,3,0)/1000</f>
        <v>-326.85945484791029</v>
      </c>
      <c r="AB75" s="40"/>
      <c r="AC75" s="40">
        <f>VLOOKUP($C75,'Securitization P&amp;L IFRS17'!$F$460:$H$531,2,0)/1000</f>
        <v>0</v>
      </c>
      <c r="AD75" s="40">
        <f>VLOOKUP($C75,'Securitization P&amp;L IFRS17'!$K$460:$M$531,2,0)/1000</f>
        <v>0</v>
      </c>
      <c r="AE75" s="40">
        <f>VLOOKUP($C75,'Securitization P&amp;L IFRS17'!$U$460:$X$531,2,0)/1000</f>
        <v>0</v>
      </c>
      <c r="AF75" s="40">
        <f>VLOOKUP($C75,'Securitization P&amp;L IFRS17'!$Z$460:$AC$531,2,0)/1000</f>
        <v>0</v>
      </c>
      <c r="AG75" s="40">
        <f>VLOOKUP($C75,'Securitization P&amp;L IFRS17'!$F$537:$I$608,2,0)/1000</f>
        <v>0</v>
      </c>
      <c r="AI75" s="40"/>
      <c r="AJ75" s="40"/>
      <c r="AK75" s="40"/>
      <c r="AL75" s="40"/>
      <c r="AM75" s="40"/>
      <c r="AN75" s="40"/>
      <c r="AP75" s="40"/>
      <c r="AQ75" s="40">
        <f>N75+V75+AC75+AJ75</f>
        <v>-10349.97159956868</v>
      </c>
      <c r="AR75" s="40">
        <f>O75+W75+AD75+AK75</f>
        <v>0</v>
      </c>
      <c r="AS75" s="40">
        <f>P75+X75+AE75+AL75</f>
        <v>0</v>
      </c>
      <c r="AT75" s="40">
        <f>Q75+Y75+AF75+AM75</f>
        <v>0</v>
      </c>
      <c r="AU75" s="40">
        <f>R75+Z75+AG75+AN75</f>
        <v>-18344.461964847909</v>
      </c>
      <c r="AW75" s="40"/>
      <c r="AX75" s="40">
        <f>VLOOKUP($C75,'Segment IFRS17'!$I$460:$N$531,3,0)/1000</f>
        <v>-4414.8024400000004</v>
      </c>
      <c r="AY75" s="40">
        <f>VLOOKUP($C75,'Segment IFRS17'!$P$460:$U$531,3,0)/1000</f>
        <v>0</v>
      </c>
      <c r="AZ75" s="40">
        <f>VLOOKUP($C75,'Segment IFRS17'!$AD$460:$AI$531,3,0)/1000</f>
        <v>0</v>
      </c>
      <c r="BA75" s="40">
        <f>VLOOKUP($C75,'Segment IFRS17'!$AK$460:$AP$531,3,0)/1000</f>
        <v>0</v>
      </c>
      <c r="BB75" s="40">
        <f>VLOOKUP($C75,'Segment IFRS17'!$I$537:$N$608,3,0)/1000</f>
        <v>-4767.8055999999997</v>
      </c>
      <c r="BD75" s="40"/>
      <c r="BE75" s="40">
        <f>VLOOKUP($C75,'Segment IFRS17'!$I$460:$N$531,4,0)/1000</f>
        <v>-795.60027000000002</v>
      </c>
      <c r="BF75" s="40">
        <f>VLOOKUP($C75,'Segment IFRS17'!$P$460:$U$531,4,0)/1000</f>
        <v>0</v>
      </c>
      <c r="BG75" s="40">
        <f>VLOOKUP($C75,'Segment IFRS17'!$AD$460:$AI$531,4,0)/1000</f>
        <v>0</v>
      </c>
      <c r="BH75" s="40">
        <f>VLOOKUP($C75,'Segment IFRS17'!$AK$460:$AP$531,4,0)/1000</f>
        <v>0</v>
      </c>
      <c r="BI75" s="40">
        <f>VLOOKUP($C75,'Segment IFRS17'!$I$537:$N$608,4,0)/1000</f>
        <v>-859.26360999999997</v>
      </c>
      <c r="BK75" s="40"/>
      <c r="BL75" s="40">
        <f>AX75+BE75</f>
        <v>-5210.4027100000003</v>
      </c>
      <c r="BM75" s="40">
        <f>AY75+BF75</f>
        <v>0</v>
      </c>
      <c r="BN75" s="40">
        <f>AZ75+BG75</f>
        <v>0</v>
      </c>
      <c r="BO75" s="40">
        <f>BA75+BH75</f>
        <v>0</v>
      </c>
      <c r="BP75" s="40">
        <f>BB75+BI75</f>
        <v>-5627.0692099999997</v>
      </c>
      <c r="BS75" s="40"/>
      <c r="BT75" s="40">
        <f>VLOOKUP($C75,'Segment IFRS17'!$I$460:$N$531,5,0)/1000</f>
        <v>-303.48939000000001</v>
      </c>
      <c r="BU75" s="40">
        <f>VLOOKUP($C75,'Segment IFRS17'!$P$460:$U$531,5,0)/1000</f>
        <v>0</v>
      </c>
      <c r="BV75" s="40">
        <f>VLOOKUP($C75,'Segment IFRS17'!$AD$460:$AI$531,5,0)/1000</f>
        <v>0</v>
      </c>
      <c r="BW75" s="40">
        <f>VLOOKUP($C75,'Segment IFRS17'!$AK$460:$AP$531,5,0)/1000</f>
        <v>0</v>
      </c>
      <c r="BX75" s="40">
        <f>VLOOKUP($C75,'Segment IFRS17'!$I$537:$N$608,5,0)/1000</f>
        <v>-49.389120000000005</v>
      </c>
      <c r="BZ75" s="40"/>
      <c r="CA75" s="40">
        <f>AQ75+BL75+BT75</f>
        <v>-15863.863699568681</v>
      </c>
      <c r="CB75" s="40">
        <f>AR75+BM75+BU75</f>
        <v>0</v>
      </c>
      <c r="CC75" s="40">
        <f>AS75+BN75+BV75</f>
        <v>0</v>
      </c>
      <c r="CD75" s="40">
        <f>AT75+BO75+BW75</f>
        <v>0</v>
      </c>
      <c r="CE75" s="40">
        <f>AU75+BP75+BX75</f>
        <v>-24020.920294847907</v>
      </c>
    </row>
    <row r="76" spans="3:83" x14ac:dyDescent="0.3">
      <c r="C76" s="38" t="s">
        <v>4</v>
      </c>
      <c r="E76" s="211"/>
      <c r="F76" s="211">
        <f>VLOOKUP($C76,'Segment IFRS17'!$I$460:$N$531,6,0)/1000</f>
        <v>343.39501000000001</v>
      </c>
      <c r="G76" s="211">
        <f>VLOOKUP($C76,'Segment IFRS17'!$P$460:$U$531,6,0)/1000</f>
        <v>0</v>
      </c>
      <c r="H76" s="211">
        <f>VLOOKUP($C76,'Segment IFRS17'!$AD$460:$AI$531,6,0)/1000</f>
        <v>0</v>
      </c>
      <c r="I76" s="211">
        <f>VLOOKUP($C76,'Segment IFRS17'!$AK$460:$AP$531,6,0)/1000</f>
        <v>0</v>
      </c>
      <c r="J76" s="211">
        <f>VLOOKUP($C76,'Segment IFRS17'!$I$537:$N$608,6,0)/1000</f>
        <v>-218.50452257500001</v>
      </c>
      <c r="K76" s="139">
        <f t="shared" si="270"/>
        <v>-1.6363066329210783</v>
      </c>
      <c r="L76" s="139"/>
      <c r="M76" s="40"/>
      <c r="N76" s="40">
        <f>VLOOKUP($C76,'Segment IFRS17'!$I$460:$N$531,2,0)/1000</f>
        <v>343.39501000000001</v>
      </c>
      <c r="O76" s="40">
        <f>VLOOKUP($C76,'Segment IFRS17'!$P$460:$U$531,2,0)/1000</f>
        <v>0</v>
      </c>
      <c r="P76" s="40">
        <f>VLOOKUP($C76,'Segment IFRS17'!$AD$460:$AI$531,2,0)/1000</f>
        <v>0</v>
      </c>
      <c r="Q76" s="40">
        <f>VLOOKUP($C76,'Segment IFRS17'!$AK$460:$AP$531,2,0)/1000</f>
        <v>0</v>
      </c>
      <c r="R76" s="40">
        <f>VLOOKUP($C76,'Segment IFRS17'!$I$537:$N$608,2,0)/1000</f>
        <v>0.26730999999999999</v>
      </c>
      <c r="S76" s="139">
        <f t="shared" si="271"/>
        <v>-0.99922156702277065</v>
      </c>
      <c r="U76" s="40"/>
      <c r="V76" s="40">
        <f>VLOOKUP($C76,'Securitization P&amp;L IFRS17'!$F$460:$H$531,3,0)/1000</f>
        <v>-33443.020189838942</v>
      </c>
      <c r="W76" s="40">
        <f>VLOOKUP($C76,'Securitization P&amp;L IFRS17'!$K$460:$M$531,3,0)/1000</f>
        <v>0</v>
      </c>
      <c r="X76" s="40">
        <f>VLOOKUP($C76,'Securitization P&amp;L IFRS17'!$U$460:$X$531,3,0)/1000</f>
        <v>0</v>
      </c>
      <c r="Y76" s="40">
        <f>VLOOKUP($C76,'Securitization P&amp;L IFRS17'!$Z$460:$AC$531,3,0)/1000</f>
        <v>0</v>
      </c>
      <c r="Z76" s="40">
        <f>VLOOKUP($C76,'Securitization P&amp;L IFRS17'!$F$537:$I$608,3,0)/1000</f>
        <v>16.474189154887078</v>
      </c>
      <c r="AB76" s="40"/>
      <c r="AC76" s="40">
        <f>VLOOKUP($C76,'Securitization P&amp;L IFRS17'!$F$460:$H$531,2,0)/1000</f>
        <v>0</v>
      </c>
      <c r="AD76" s="40">
        <f>VLOOKUP($C76,'Securitization P&amp;L IFRS17'!$K$460:$M$531,2,0)/1000</f>
        <v>0</v>
      </c>
      <c r="AE76" s="40">
        <f>VLOOKUP($C76,'Securitization P&amp;L IFRS17'!$U$460:$X$531,2,0)/1000</f>
        <v>0</v>
      </c>
      <c r="AF76" s="40">
        <f>VLOOKUP($C76,'Securitization P&amp;L IFRS17'!$Z$460:$AC$531,2,0)/1000</f>
        <v>0</v>
      </c>
      <c r="AG76" s="40">
        <f>VLOOKUP($C76,'Securitization P&amp;L IFRS17'!$F$537:$I$608,2,0)/1000</f>
        <v>0</v>
      </c>
      <c r="AI76" s="40"/>
      <c r="AJ76" s="40"/>
      <c r="AK76" s="40"/>
      <c r="AL76" s="40"/>
      <c r="AM76" s="40"/>
      <c r="AN76" s="40"/>
      <c r="AP76" s="40"/>
      <c r="AQ76" s="40">
        <f>N76+V76+AC76+AJ76</f>
        <v>-33099.625179838942</v>
      </c>
      <c r="AR76" s="40">
        <f>O76+W76+AD76+AK76</f>
        <v>0</v>
      </c>
      <c r="AS76" s="40">
        <f>P76+X76+AE76+AL76</f>
        <v>0</v>
      </c>
      <c r="AT76" s="40">
        <f>Q76+Y76+AF76+AM76</f>
        <v>0</v>
      </c>
      <c r="AU76" s="40">
        <f>R76+Z76+AG76+AN76</f>
        <v>16.741499154887077</v>
      </c>
      <c r="AW76" s="40"/>
      <c r="AX76" s="40">
        <f>VLOOKUP($C76,'Segment IFRS17'!$I$460:$N$531,3,0)/1000</f>
        <v>0</v>
      </c>
      <c r="AY76" s="40">
        <f>VLOOKUP($C76,'Segment IFRS17'!$P$460:$U$531,3,0)/1000</f>
        <v>0</v>
      </c>
      <c r="AZ76" s="40">
        <f>VLOOKUP($C76,'Segment IFRS17'!$AD$460:$AI$531,3,0)/1000</f>
        <v>0</v>
      </c>
      <c r="BA76" s="40">
        <f>VLOOKUP($C76,'Segment IFRS17'!$AK$460:$AP$531,3,0)/1000</f>
        <v>0</v>
      </c>
      <c r="BB76" s="40">
        <f>VLOOKUP($C76,'Segment IFRS17'!$I$537:$N$608,3,0)/1000</f>
        <v>-401.084</v>
      </c>
      <c r="BD76" s="40"/>
      <c r="BE76" s="40">
        <f>VLOOKUP($C76,'Segment IFRS17'!$I$460:$N$531,4,0)/1000</f>
        <v>0</v>
      </c>
      <c r="BF76" s="40">
        <f>VLOOKUP($C76,'Segment IFRS17'!$P$460:$U$531,4,0)/1000</f>
        <v>0</v>
      </c>
      <c r="BG76" s="40">
        <f>VLOOKUP($C76,'Segment IFRS17'!$AD$460:$AI$531,4,0)/1000</f>
        <v>0</v>
      </c>
      <c r="BH76" s="40">
        <f>VLOOKUP($C76,'Segment IFRS17'!$AK$460:$AP$531,4,0)/1000</f>
        <v>0</v>
      </c>
      <c r="BI76" s="40">
        <f>VLOOKUP($C76,'Segment IFRS17'!$I$537:$N$608,4,0)/1000</f>
        <v>182.59278999999998</v>
      </c>
      <c r="BK76" s="40"/>
      <c r="BL76" s="40">
        <f>AX76+BE76</f>
        <v>0</v>
      </c>
      <c r="BM76" s="40">
        <f>AY76+BF76</f>
        <v>0</v>
      </c>
      <c r="BN76" s="40">
        <f>AZ76+BG76</f>
        <v>0</v>
      </c>
      <c r="BO76" s="40">
        <f>BA76+BH76</f>
        <v>0</v>
      </c>
      <c r="BP76" s="40">
        <f>BB76+BI76</f>
        <v>-218.49121000000002</v>
      </c>
      <c r="BS76" s="40"/>
      <c r="BT76" s="40">
        <f>VLOOKUP($C76,'Segment IFRS17'!$I$460:$N$531,5,0)/1000</f>
        <v>0</v>
      </c>
      <c r="BU76" s="40">
        <f>VLOOKUP($C76,'Segment IFRS17'!$P$460:$U$531,5,0)/1000</f>
        <v>0</v>
      </c>
      <c r="BV76" s="40">
        <f>VLOOKUP($C76,'Segment IFRS17'!$AD$460:$AI$531,5,0)/1000</f>
        <v>0</v>
      </c>
      <c r="BW76" s="40">
        <f>VLOOKUP($C76,'Segment IFRS17'!$AK$460:$AP$531,5,0)/1000</f>
        <v>0</v>
      </c>
      <c r="BX76" s="40">
        <f>VLOOKUP($C76,'Segment IFRS17'!$I$537:$N$608,5,0)/1000</f>
        <v>-0.28062257499999993</v>
      </c>
      <c r="BZ76" s="40"/>
      <c r="CA76" s="40">
        <f>AQ76+BL76+BT76</f>
        <v>-33099.625179838942</v>
      </c>
      <c r="CB76" s="40">
        <f>AR76+BM76+BU76</f>
        <v>0</v>
      </c>
      <c r="CC76" s="40">
        <f>AS76+BN76+BV76</f>
        <v>0</v>
      </c>
      <c r="CD76" s="40">
        <f>AT76+BO76+BW76</f>
        <v>0</v>
      </c>
      <c r="CE76" s="40">
        <f>AU76+BP76+BX76</f>
        <v>-202.03033342011295</v>
      </c>
    </row>
    <row r="77" spans="3:83" x14ac:dyDescent="0.3">
      <c r="C77" s="38" t="s">
        <v>5</v>
      </c>
      <c r="E77" s="211"/>
      <c r="F77" s="211">
        <f>VLOOKUP($C77,'Segment IFRS17'!$I$460:$N$531,6,0)/1000</f>
        <v>-463</v>
      </c>
      <c r="G77" s="211">
        <f>VLOOKUP($C77,'Segment IFRS17'!$P$460:$U$531,6,0)/1000</f>
        <v>0</v>
      </c>
      <c r="H77" s="211">
        <f>VLOOKUP($C77,'Segment IFRS17'!$AD$460:$AI$531,6,0)/1000</f>
        <v>0</v>
      </c>
      <c r="I77" s="211">
        <f>VLOOKUP($C77,'Segment IFRS17'!$AK$460:$AP$531,6,0)/1000</f>
        <v>0</v>
      </c>
      <c r="J77" s="211">
        <f>VLOOKUP($C77,'Segment IFRS17'!$I$537:$N$608,6,0)/1000</f>
        <v>-1440</v>
      </c>
      <c r="K77" s="139">
        <f t="shared" si="270"/>
        <v>2.1101511879049677</v>
      </c>
      <c r="L77" s="139"/>
      <c r="M77" s="40"/>
      <c r="N77" s="40">
        <f>VLOOKUP($C77,'Segment IFRS17'!$I$460:$N$531,2,0)/1000</f>
        <v>-463</v>
      </c>
      <c r="O77" s="40">
        <f>VLOOKUP($C77,'Segment IFRS17'!$P$460:$U$531,2,0)/1000</f>
        <v>0</v>
      </c>
      <c r="P77" s="40">
        <f>VLOOKUP($C77,'Segment IFRS17'!$AD$460:$AI$531,2,0)/1000</f>
        <v>0</v>
      </c>
      <c r="Q77" s="40">
        <f>VLOOKUP($C77,'Segment IFRS17'!$AK$460:$AP$531,2,0)/1000</f>
        <v>0</v>
      </c>
      <c r="R77" s="40">
        <f>VLOOKUP($C77,'Segment IFRS17'!$I$537:$N$608,2,0)/1000</f>
        <v>-1440</v>
      </c>
      <c r="S77" s="139">
        <f t="shared" si="271"/>
        <v>2.1101511879049677</v>
      </c>
      <c r="U77" s="40"/>
      <c r="V77" s="40">
        <f>VLOOKUP($C77,'Securitization P&amp;L IFRS17'!$F$460:$H$531,3,0)/1000</f>
        <v>0</v>
      </c>
      <c r="W77" s="40">
        <f>VLOOKUP($C77,'Securitization P&amp;L IFRS17'!$K$460:$M$531,3,0)/1000</f>
        <v>0</v>
      </c>
      <c r="X77" s="40">
        <f>VLOOKUP($C77,'Securitization P&amp;L IFRS17'!$U$460:$X$531,3,0)/1000</f>
        <v>0</v>
      </c>
      <c r="Y77" s="40">
        <f>VLOOKUP($C77,'Securitization P&amp;L IFRS17'!$Z$460:$AC$531,3,0)/1000</f>
        <v>0</v>
      </c>
      <c r="Z77" s="40">
        <f>VLOOKUP($C77,'Securitization P&amp;L IFRS17'!$F$537:$I$608,3,0)/1000</f>
        <v>0</v>
      </c>
      <c r="AB77" s="40"/>
      <c r="AC77" s="40">
        <f>VLOOKUP($C77,'Securitization P&amp;L IFRS17'!$F$460:$H$531,2,0)/1000</f>
        <v>0</v>
      </c>
      <c r="AD77" s="40">
        <f>VLOOKUP($C77,'Securitization P&amp;L IFRS17'!$K$460:$M$531,2,0)/1000</f>
        <v>0</v>
      </c>
      <c r="AE77" s="40">
        <f>VLOOKUP($C77,'Securitization P&amp;L IFRS17'!$U$460:$X$531,2,0)/1000</f>
        <v>0</v>
      </c>
      <c r="AF77" s="40">
        <f>VLOOKUP($C77,'Securitization P&amp;L IFRS17'!$Z$460:$AC$531,2,0)/1000</f>
        <v>0</v>
      </c>
      <c r="AG77" s="40">
        <f>VLOOKUP($C77,'Securitization P&amp;L IFRS17'!$F$537:$I$608,2,0)/1000</f>
        <v>0</v>
      </c>
      <c r="AI77" s="40"/>
      <c r="AJ77" s="40"/>
      <c r="AK77" s="40"/>
      <c r="AL77" s="40"/>
      <c r="AM77" s="40"/>
      <c r="AN77" s="40"/>
      <c r="AP77" s="40"/>
      <c r="AQ77" s="40">
        <f>N77+V77+AC77+AJ77</f>
        <v>-463</v>
      </c>
      <c r="AR77" s="40">
        <f>O77+W77+AD77+AK77</f>
        <v>0</v>
      </c>
      <c r="AS77" s="40">
        <f>P77+X77+AE77+AL77</f>
        <v>0</v>
      </c>
      <c r="AT77" s="40">
        <f>Q77+Y77+AF77+AM77</f>
        <v>0</v>
      </c>
      <c r="AU77" s="40">
        <f>R77+Z77+AG77+AN77</f>
        <v>-1440</v>
      </c>
      <c r="AW77" s="40"/>
      <c r="AX77" s="40">
        <f>VLOOKUP($C77,'Segment IFRS17'!$I$460:$N$531,3,0)/1000</f>
        <v>0</v>
      </c>
      <c r="AY77" s="40">
        <f>VLOOKUP($C77,'Segment IFRS17'!$P$460:$U$531,3,0)/1000</f>
        <v>0</v>
      </c>
      <c r="AZ77" s="40">
        <f>VLOOKUP($C77,'Segment IFRS17'!$AD$460:$AI$531,3,0)/1000</f>
        <v>0</v>
      </c>
      <c r="BA77" s="40">
        <f>VLOOKUP($C77,'Segment IFRS17'!$AK$460:$AP$531,3,0)/1000</f>
        <v>0</v>
      </c>
      <c r="BB77" s="40">
        <f>VLOOKUP($C77,'Segment IFRS17'!$I$537:$N$608,3,0)/1000</f>
        <v>0</v>
      </c>
      <c r="BD77" s="40"/>
      <c r="BE77" s="40">
        <f>VLOOKUP($C77,'Segment IFRS17'!$I$460:$N$531,4,0)/1000</f>
        <v>0</v>
      </c>
      <c r="BF77" s="40">
        <f>VLOOKUP($C77,'Segment IFRS17'!$P$460:$U$531,4,0)/1000</f>
        <v>0</v>
      </c>
      <c r="BG77" s="40">
        <f>VLOOKUP($C77,'Segment IFRS17'!$AD$460:$AI$531,4,0)/1000</f>
        <v>0</v>
      </c>
      <c r="BH77" s="40">
        <f>VLOOKUP($C77,'Segment IFRS17'!$AK$460:$AP$531,4,0)/1000</f>
        <v>0</v>
      </c>
      <c r="BI77" s="40">
        <f>VLOOKUP($C77,'Segment IFRS17'!$I$537:$N$608,4,0)/1000</f>
        <v>0</v>
      </c>
      <c r="BK77" s="40"/>
      <c r="BL77" s="40">
        <f>AX77+BE77</f>
        <v>0</v>
      </c>
      <c r="BM77" s="40">
        <f>AY77+BF77</f>
        <v>0</v>
      </c>
      <c r="BN77" s="40">
        <f>AZ77+BG77</f>
        <v>0</v>
      </c>
      <c r="BO77" s="40">
        <f>BA77+BH77</f>
        <v>0</v>
      </c>
      <c r="BP77" s="40">
        <f>BB77+BI77</f>
        <v>0</v>
      </c>
      <c r="BS77" s="40"/>
      <c r="BT77" s="40">
        <f>VLOOKUP($C77,'Segment IFRS17'!$I$460:$N$531,5,0)/1000</f>
        <v>0</v>
      </c>
      <c r="BU77" s="40">
        <f>VLOOKUP($C77,'Segment IFRS17'!$P$460:$U$531,5,0)/1000</f>
        <v>0</v>
      </c>
      <c r="BV77" s="40">
        <f>VLOOKUP($C77,'Segment IFRS17'!$AD$460:$AI$531,5,0)/1000</f>
        <v>0</v>
      </c>
      <c r="BW77" s="40">
        <f>VLOOKUP($C77,'Segment IFRS17'!$AK$460:$AP$531,5,0)/1000</f>
        <v>0</v>
      </c>
      <c r="BX77" s="40">
        <f>VLOOKUP($C77,'Segment IFRS17'!$I$537:$N$608,5,0)/1000</f>
        <v>0</v>
      </c>
      <c r="BZ77" s="40"/>
      <c r="CA77" s="40">
        <f>AQ77+BL77+BT77</f>
        <v>-463</v>
      </c>
      <c r="CB77" s="40">
        <f>AR77+BM77+BU77</f>
        <v>0</v>
      </c>
      <c r="CC77" s="40">
        <f>AS77+BN77+BV77</f>
        <v>0</v>
      </c>
      <c r="CD77" s="40">
        <f>AT77+BO77+BW77</f>
        <v>0</v>
      </c>
      <c r="CE77" s="40">
        <f>AU77+BP77+BX77</f>
        <v>-1440</v>
      </c>
    </row>
    <row r="78" spans="3:83" x14ac:dyDescent="0.3">
      <c r="C78" s="38" t="s">
        <v>189</v>
      </c>
      <c r="E78" s="211"/>
      <c r="F78" s="211">
        <f>VLOOKUP($C78,'Segment IFRS17'!$I$460:$N$531,6,0)/1000</f>
        <v>-40564.521279999994</v>
      </c>
      <c r="G78" s="211">
        <f>VLOOKUP($C78,'Segment IFRS17'!$P$460:$U$531,6,0)/1000</f>
        <v>0</v>
      </c>
      <c r="H78" s="211">
        <f>VLOOKUP($C78,'Segment IFRS17'!$AD$460:$AI$531,6,0)/1000</f>
        <v>0</v>
      </c>
      <c r="I78" s="211">
        <f>VLOOKUP($C78,'Segment IFRS17'!$AK$460:$AP$531,6,0)/1000</f>
        <v>0</v>
      </c>
      <c r="J78" s="211">
        <f>VLOOKUP($C78,'Segment IFRS17'!$I$537:$N$608,6,0)/1000</f>
        <v>45183.575369999999</v>
      </c>
      <c r="K78" s="139">
        <f t="shared" si="270"/>
        <v>-2.1138693110197604</v>
      </c>
      <c r="L78" s="139"/>
      <c r="M78" s="40"/>
      <c r="N78" s="40">
        <f>VLOOKUP($C78,'Segment IFRS17'!$I$460:$N$531,2,0)/1000</f>
        <v>-41602.798909999998</v>
      </c>
      <c r="O78" s="40">
        <f>VLOOKUP($C78,'Segment IFRS17'!$P$460:$U$531,2,0)/1000</f>
        <v>0</v>
      </c>
      <c r="P78" s="40">
        <f>VLOOKUP($C78,'Segment IFRS17'!$AD$460:$AI$531,2,0)/1000</f>
        <v>0</v>
      </c>
      <c r="Q78" s="40">
        <f>VLOOKUP($C78,'Segment IFRS17'!$AK$460:$AP$531,2,0)/1000</f>
        <v>0</v>
      </c>
      <c r="R78" s="40">
        <f>VLOOKUP($C78,'Segment IFRS17'!$I$537:$N$608,2,0)/1000</f>
        <v>44482.025439999998</v>
      </c>
      <c r="S78" s="139">
        <f t="shared" si="271"/>
        <v>-2.0692075198168443</v>
      </c>
      <c r="U78" s="40"/>
      <c r="V78" s="40">
        <f>VLOOKUP($C78,'Securitization P&amp;L IFRS17'!$F$460:$H$531,3,0)/1000</f>
        <v>-3211.7891412941308</v>
      </c>
      <c r="W78" s="40">
        <f>VLOOKUP($C78,'Securitization P&amp;L IFRS17'!$K$460:$M$531,3,0)/1000</f>
        <v>0</v>
      </c>
      <c r="X78" s="40">
        <f>VLOOKUP($C78,'Securitization P&amp;L IFRS17'!$U$460:$X$531,3,0)/1000</f>
        <v>0</v>
      </c>
      <c r="Y78" s="40">
        <f>VLOOKUP($C78,'Securitization P&amp;L IFRS17'!$Z$460:$AC$531,3,0)/1000</f>
        <v>0</v>
      </c>
      <c r="Z78" s="40">
        <f>VLOOKUP($C78,'Securitization P&amp;L IFRS17'!$F$537:$I$608,3,0)/1000</f>
        <v>-9574.4961012488166</v>
      </c>
      <c r="AB78" s="40"/>
      <c r="AC78" s="40">
        <f>VLOOKUP($C78,'Securitization P&amp;L IFRS17'!$F$460:$H$531,2,0)/1000</f>
        <v>0</v>
      </c>
      <c r="AD78" s="40">
        <f>VLOOKUP($C78,'Securitization P&amp;L IFRS17'!$K$460:$M$531,2,0)/1000</f>
        <v>0</v>
      </c>
      <c r="AE78" s="40">
        <f>VLOOKUP($C78,'Securitization P&amp;L IFRS17'!$U$460:$X$531,2,0)/1000</f>
        <v>0</v>
      </c>
      <c r="AF78" s="40">
        <f>VLOOKUP($C78,'Securitization P&amp;L IFRS17'!$Z$460:$AC$531,2,0)/1000</f>
        <v>0</v>
      </c>
      <c r="AG78" s="40">
        <f>VLOOKUP($C78,'Securitization P&amp;L IFRS17'!$F$537:$I$608,2,0)/1000</f>
        <v>0</v>
      </c>
      <c r="AI78" s="40"/>
      <c r="AJ78" s="40"/>
      <c r="AK78" s="40"/>
      <c r="AL78" s="40"/>
      <c r="AM78" s="40"/>
      <c r="AN78" s="40"/>
      <c r="AP78" s="40"/>
      <c r="AQ78" s="40">
        <f>N78+V78+AC78+AJ78</f>
        <v>-44814.588051294129</v>
      </c>
      <c r="AR78" s="40">
        <f>O78+W78+AD78+AK78</f>
        <v>0</v>
      </c>
      <c r="AS78" s="40">
        <f>P78+X78+AE78+AL78</f>
        <v>0</v>
      </c>
      <c r="AT78" s="40">
        <f>Q78+Y78+AF78+AM78</f>
        <v>0</v>
      </c>
      <c r="AU78" s="40">
        <f>R78+Z78+AG78+AN78</f>
        <v>34907.529338751177</v>
      </c>
      <c r="AW78" s="40"/>
      <c r="AX78" s="40">
        <f>VLOOKUP($C78,'Segment IFRS17'!$I$460:$N$531,3,0)/1000</f>
        <v>0.59799999999999998</v>
      </c>
      <c r="AY78" s="40">
        <f>VLOOKUP($C78,'Segment IFRS17'!$P$460:$U$531,3,0)/1000</f>
        <v>0</v>
      </c>
      <c r="AZ78" s="40">
        <f>VLOOKUP($C78,'Segment IFRS17'!$AD$460:$AI$531,3,0)/1000</f>
        <v>0</v>
      </c>
      <c r="BA78" s="40">
        <f>VLOOKUP($C78,'Segment IFRS17'!$AK$460:$AP$531,3,0)/1000</f>
        <v>0</v>
      </c>
      <c r="BB78" s="40">
        <f>VLOOKUP($C78,'Segment IFRS17'!$I$537:$N$608,3,0)/1000</f>
        <v>-27.436</v>
      </c>
      <c r="BD78" s="40"/>
      <c r="BE78" s="40">
        <f>VLOOKUP($C78,'Segment IFRS17'!$I$460:$N$531,4,0)/1000</f>
        <v>1093.5258200000001</v>
      </c>
      <c r="BF78" s="40">
        <f>VLOOKUP($C78,'Segment IFRS17'!$P$460:$U$531,4,0)/1000</f>
        <v>0</v>
      </c>
      <c r="BG78" s="40">
        <f>VLOOKUP($C78,'Segment IFRS17'!$AD$460:$AI$531,4,0)/1000</f>
        <v>0</v>
      </c>
      <c r="BH78" s="40">
        <f>VLOOKUP($C78,'Segment IFRS17'!$AK$460:$AP$531,4,0)/1000</f>
        <v>0</v>
      </c>
      <c r="BI78" s="40">
        <f>VLOOKUP($C78,'Segment IFRS17'!$I$537:$N$608,4,0)/1000</f>
        <v>1071.9830200000001</v>
      </c>
      <c r="BK78" s="40"/>
      <c r="BL78" s="40">
        <f>AX78+BE78</f>
        <v>1094.12382</v>
      </c>
      <c r="BM78" s="40">
        <f>AY78+BF78</f>
        <v>0</v>
      </c>
      <c r="BN78" s="40">
        <f>AZ78+BG78</f>
        <v>0</v>
      </c>
      <c r="BO78" s="40">
        <f>BA78+BH78</f>
        <v>0</v>
      </c>
      <c r="BP78" s="40">
        <f>BB78+BI78</f>
        <v>1044.5470200000002</v>
      </c>
      <c r="BS78" s="40"/>
      <c r="BT78" s="40">
        <f>VLOOKUP($C78,'Segment IFRS17'!$I$460:$N$531,5,0)/1000</f>
        <v>-55.84619</v>
      </c>
      <c r="BU78" s="40">
        <f>VLOOKUP($C78,'Segment IFRS17'!$P$460:$U$531,5,0)/1000</f>
        <v>0</v>
      </c>
      <c r="BV78" s="40">
        <f>VLOOKUP($C78,'Segment IFRS17'!$AD$460:$AI$531,5,0)/1000</f>
        <v>0</v>
      </c>
      <c r="BW78" s="40">
        <f>VLOOKUP($C78,'Segment IFRS17'!$AK$460:$AP$531,5,0)/1000</f>
        <v>0</v>
      </c>
      <c r="BX78" s="40">
        <f>VLOOKUP($C78,'Segment IFRS17'!$I$537:$N$608,5,0)/1000</f>
        <v>-342.99709000000001</v>
      </c>
      <c r="BZ78" s="40"/>
      <c r="CA78" s="40">
        <f>AQ78+BL78+BT78</f>
        <v>-43776.310421294125</v>
      </c>
      <c r="CB78" s="40">
        <f>AR78+BM78+BU78</f>
        <v>0</v>
      </c>
      <c r="CC78" s="40">
        <f>AS78+BN78+BV78</f>
        <v>0</v>
      </c>
      <c r="CD78" s="40">
        <f>AT78+BO78+BW78</f>
        <v>0</v>
      </c>
      <c r="CE78" s="40">
        <f>AU78+BP78+BX78</f>
        <v>35609.079268751178</v>
      </c>
    </row>
    <row r="79" spans="3:83" x14ac:dyDescent="0.3">
      <c r="C79" s="46" t="s">
        <v>11</v>
      </c>
      <c r="D79" s="118"/>
      <c r="E79" s="47"/>
      <c r="F79" s="47">
        <f t="shared" ref="E79:J79" si="272">F69+F70+F71+F73+F74+F75+F76+F77+F78+F68</f>
        <v>-308841.53146114992</v>
      </c>
      <c r="G79" s="47">
        <f t="shared" si="272"/>
        <v>0</v>
      </c>
      <c r="H79" s="47">
        <f t="shared" si="272"/>
        <v>0</v>
      </c>
      <c r="I79" s="47">
        <f t="shared" si="272"/>
        <v>0</v>
      </c>
      <c r="J79" s="47">
        <f t="shared" si="272"/>
        <v>-351772.50087570795</v>
      </c>
      <c r="K79" s="178">
        <f>J79/F79-1</f>
        <v>0.1390064646145508</v>
      </c>
      <c r="L79" s="139"/>
      <c r="M79" s="47"/>
      <c r="N79" s="47">
        <f t="shared" ref="M79:R79" si="273">N69+N70+N71+N73+N74+N75+N76+N77+N78+N68</f>
        <v>-277740.45110999991</v>
      </c>
      <c r="O79" s="47">
        <f t="shared" si="273"/>
        <v>0</v>
      </c>
      <c r="P79" s="47">
        <f t="shared" si="273"/>
        <v>0</v>
      </c>
      <c r="Q79" s="47">
        <f t="shared" si="273"/>
        <v>0</v>
      </c>
      <c r="R79" s="47">
        <f t="shared" si="273"/>
        <v>-297669.36267113296</v>
      </c>
      <c r="S79" s="178">
        <f t="shared" si="271"/>
        <v>7.1753723598728225E-2</v>
      </c>
      <c r="T79" s="52"/>
      <c r="U79" s="47"/>
      <c r="V79" s="47">
        <f t="shared" ref="U79:Z79" si="274">V69+V70+V71+V73+V74+V75+V76+V77+V78+V68</f>
        <v>-73339.274620361393</v>
      </c>
      <c r="W79" s="47">
        <f t="shared" si="274"/>
        <v>0</v>
      </c>
      <c r="X79" s="47">
        <f t="shared" si="274"/>
        <v>0</v>
      </c>
      <c r="Y79" s="47">
        <f t="shared" si="274"/>
        <v>0</v>
      </c>
      <c r="Z79" s="47">
        <f t="shared" si="274"/>
        <v>-66274.075472233133</v>
      </c>
      <c r="AA79" s="52"/>
      <c r="AB79" s="47"/>
      <c r="AC79" s="47">
        <f t="shared" ref="AB79:AG79" si="275">AC69+AC70+AC71+AC73+AC74+AC75+AC76+AC77+AC78+AC68</f>
        <v>0</v>
      </c>
      <c r="AD79" s="47">
        <f t="shared" si="275"/>
        <v>0</v>
      </c>
      <c r="AE79" s="47">
        <f t="shared" si="275"/>
        <v>0</v>
      </c>
      <c r="AF79" s="47">
        <f t="shared" si="275"/>
        <v>0</v>
      </c>
      <c r="AG79" s="47">
        <f t="shared" si="275"/>
        <v>0</v>
      </c>
      <c r="AH79" s="271"/>
      <c r="AI79" s="47"/>
      <c r="AJ79" s="47">
        <f t="shared" ref="AI79:AN79" si="276">AJ69+AJ70+AJ71+AJ73+AJ74+AJ75+AJ76+AJ77+AJ78+AJ68</f>
        <v>0</v>
      </c>
      <c r="AK79" s="47">
        <f t="shared" si="276"/>
        <v>0</v>
      </c>
      <c r="AL79" s="47">
        <f t="shared" si="276"/>
        <v>0</v>
      </c>
      <c r="AM79" s="47">
        <f t="shared" si="276"/>
        <v>0</v>
      </c>
      <c r="AN79" s="47">
        <f t="shared" si="276"/>
        <v>0</v>
      </c>
      <c r="AO79" s="47"/>
      <c r="AP79" s="47"/>
      <c r="AQ79" s="47">
        <f t="shared" ref="AP79:AU79" si="277">AQ69+AQ70+AQ71+AQ73+AQ74+AQ75+AQ76+AQ77+AQ78+AQ68</f>
        <v>-351079.72573036136</v>
      </c>
      <c r="AR79" s="47">
        <f t="shared" si="277"/>
        <v>0</v>
      </c>
      <c r="AS79" s="47">
        <f t="shared" si="277"/>
        <v>0</v>
      </c>
      <c r="AT79" s="47">
        <f t="shared" si="277"/>
        <v>0</v>
      </c>
      <c r="AU79" s="47">
        <f t="shared" si="277"/>
        <v>-363943.43814336613</v>
      </c>
      <c r="AV79" s="271"/>
      <c r="AW79" s="47"/>
      <c r="AX79" s="47">
        <f t="shared" ref="AW79:BB79" si="278">AX69+AX70+AX71+AX73+AX74+AX75+AX76+AX77+AX78+AX68</f>
        <v>-11138.620491150001</v>
      </c>
      <c r="AY79" s="47">
        <f t="shared" si="278"/>
        <v>0</v>
      </c>
      <c r="AZ79" s="47">
        <f t="shared" si="278"/>
        <v>0</v>
      </c>
      <c r="BA79" s="47">
        <f t="shared" si="278"/>
        <v>0</v>
      </c>
      <c r="BB79" s="47">
        <f t="shared" si="278"/>
        <v>-29400.471599999997</v>
      </c>
      <c r="BC79" s="271"/>
      <c r="BD79" s="47"/>
      <c r="BE79" s="47">
        <f t="shared" ref="BD79:BI79" si="279">BE69+BE70+BE71+BE73+BE74+BE75+BE76+BE77+BE78+BE68</f>
        <v>-8994.7466400000012</v>
      </c>
      <c r="BF79" s="47">
        <f t="shared" si="279"/>
        <v>0</v>
      </c>
      <c r="BG79" s="47">
        <f t="shared" si="279"/>
        <v>0</v>
      </c>
      <c r="BH79" s="47">
        <f t="shared" si="279"/>
        <v>0</v>
      </c>
      <c r="BI79" s="47">
        <f t="shared" si="279"/>
        <v>-12251.218549999998</v>
      </c>
      <c r="BJ79" s="271"/>
      <c r="BK79" s="47"/>
      <c r="BL79" s="47">
        <f t="shared" ref="BK79:BP79" si="280">BL69+BL70+BL71+BL73+BL74+BL75+BL76+BL77+BL78+BL68</f>
        <v>-20133.36713115</v>
      </c>
      <c r="BM79" s="47">
        <f t="shared" si="280"/>
        <v>0</v>
      </c>
      <c r="BN79" s="47">
        <f t="shared" si="280"/>
        <v>0</v>
      </c>
      <c r="BO79" s="47">
        <f t="shared" si="280"/>
        <v>0</v>
      </c>
      <c r="BP79" s="47">
        <f t="shared" si="280"/>
        <v>-41651.690150000009</v>
      </c>
      <c r="BQ79" s="178">
        <f>BP79/BL79-1</f>
        <v>1.0687890842439978</v>
      </c>
      <c r="BR79" s="271"/>
      <c r="BS79" s="47"/>
      <c r="BT79" s="47">
        <f t="shared" ref="BS79:BX79" si="281">BT69+BT70+BT71+BT73+BT74+BT75+BT76+BT77+BT78+BT68</f>
        <v>-10967.71322</v>
      </c>
      <c r="BU79" s="47">
        <f t="shared" si="281"/>
        <v>0</v>
      </c>
      <c r="BV79" s="47">
        <f t="shared" si="281"/>
        <v>0</v>
      </c>
      <c r="BW79" s="47">
        <f t="shared" si="281"/>
        <v>0</v>
      </c>
      <c r="BX79" s="47">
        <f t="shared" si="281"/>
        <v>-12451.448054574999</v>
      </c>
      <c r="BY79" s="271"/>
      <c r="BZ79" s="47"/>
      <c r="CA79" s="47">
        <f t="shared" ref="BZ79:CE79" si="282">CA69+CA70+CA71+CA73+CA74+CA75+CA76+CA77+CA78+CA68</f>
        <v>-382180.80608151137</v>
      </c>
      <c r="CB79" s="47">
        <f t="shared" si="282"/>
        <v>0</v>
      </c>
      <c r="CC79" s="47">
        <f t="shared" si="282"/>
        <v>0</v>
      </c>
      <c r="CD79" s="47">
        <f t="shared" si="282"/>
        <v>0</v>
      </c>
      <c r="CE79" s="47">
        <f t="shared" si="282"/>
        <v>-418046.57634794101</v>
      </c>
    </row>
    <row r="80" spans="3:83" s="48" customFormat="1" x14ac:dyDescent="0.3">
      <c r="C80" s="94" t="s">
        <v>43</v>
      </c>
      <c r="D80" s="124"/>
      <c r="E80" s="95"/>
      <c r="F80" s="95">
        <f t="shared" ref="E80:J80" si="283">F36+F60+F79+F65</f>
        <v>55660.340839658078</v>
      </c>
      <c r="G80" s="95">
        <f t="shared" si="283"/>
        <v>0</v>
      </c>
      <c r="H80" s="95">
        <f t="shared" si="283"/>
        <v>0</v>
      </c>
      <c r="I80" s="95">
        <f t="shared" si="283"/>
        <v>0</v>
      </c>
      <c r="J80" s="95">
        <f t="shared" si="283"/>
        <v>123395.08951023665</v>
      </c>
      <c r="K80" s="185">
        <f>J80/F80-1</f>
        <v>1.2169301813243201</v>
      </c>
      <c r="L80" s="139"/>
      <c r="M80" s="95"/>
      <c r="N80" s="95">
        <f t="shared" ref="M80:R80" si="284">N36+N60+N79+N65</f>
        <v>43841.738465587623</v>
      </c>
      <c r="O80" s="95">
        <f t="shared" si="284"/>
        <v>0</v>
      </c>
      <c r="P80" s="95">
        <f t="shared" si="284"/>
        <v>0</v>
      </c>
      <c r="Q80" s="95">
        <f t="shared" si="284"/>
        <v>0</v>
      </c>
      <c r="R80" s="95">
        <f t="shared" si="284"/>
        <v>62890.371070578811</v>
      </c>
      <c r="S80" s="185">
        <f t="shared" si="271"/>
        <v>0.43448625149622866</v>
      </c>
      <c r="T80" s="97"/>
      <c r="U80" s="95"/>
      <c r="V80" s="95">
        <f t="shared" ref="U80:Z80" si="285">V36+V60+V79+V65</f>
        <v>-46977.733363480642</v>
      </c>
      <c r="W80" s="95">
        <f t="shared" si="285"/>
        <v>0</v>
      </c>
      <c r="X80" s="95">
        <f t="shared" si="285"/>
        <v>0</v>
      </c>
      <c r="Y80" s="95">
        <f t="shared" si="285"/>
        <v>0</v>
      </c>
      <c r="Z80" s="95">
        <f t="shared" si="285"/>
        <v>-2630.7601396869541</v>
      </c>
      <c r="AA80" s="97"/>
      <c r="AB80" s="95"/>
      <c r="AC80" s="95">
        <f t="shared" ref="AB80:AG80" si="286">AC36+AC60+AC79+AC65</f>
        <v>4275.5908099999979</v>
      </c>
      <c r="AD80" s="95">
        <f t="shared" si="286"/>
        <v>0</v>
      </c>
      <c r="AE80" s="95">
        <f t="shared" si="286"/>
        <v>0</v>
      </c>
      <c r="AF80" s="95">
        <f t="shared" si="286"/>
        <v>0</v>
      </c>
      <c r="AG80" s="95">
        <f t="shared" si="286"/>
        <v>3238.9487900000004</v>
      </c>
      <c r="AH80" s="97"/>
      <c r="AI80" s="95"/>
      <c r="AJ80" s="95">
        <f t="shared" ref="AI80:AN80" si="287">AJ36+AJ60+AJ79+AJ65</f>
        <v>15533.051784412281</v>
      </c>
      <c r="AK80" s="95">
        <f t="shared" si="287"/>
        <v>96668</v>
      </c>
      <c r="AL80" s="95">
        <f t="shared" si="287"/>
        <v>109352</v>
      </c>
      <c r="AM80" s="95">
        <f t="shared" si="287"/>
        <v>115319</v>
      </c>
      <c r="AN80" s="95">
        <f t="shared" si="287"/>
        <v>169.3141727941611</v>
      </c>
      <c r="AO80" s="96"/>
      <c r="AP80" s="95"/>
      <c r="AQ80" s="95">
        <f t="shared" ref="AP80:AU80" si="288">AQ36+AQ60+AQ79+AQ65</f>
        <v>16672.64769651914</v>
      </c>
      <c r="AR80" s="95">
        <f t="shared" si="288"/>
        <v>96668</v>
      </c>
      <c r="AS80" s="95">
        <f t="shared" si="288"/>
        <v>109352</v>
      </c>
      <c r="AT80" s="95">
        <f t="shared" si="288"/>
        <v>115319</v>
      </c>
      <c r="AU80" s="95">
        <f t="shared" si="288"/>
        <v>63667.873893685995</v>
      </c>
      <c r="AV80" s="97"/>
      <c r="AW80" s="95"/>
      <c r="AX80" s="95">
        <f t="shared" ref="AW80:BB80" si="289">AX36+AX60+AX79+AX65</f>
        <v>13666.528973659269</v>
      </c>
      <c r="AY80" s="95">
        <f t="shared" si="289"/>
        <v>0</v>
      </c>
      <c r="AZ80" s="95">
        <f t="shared" si="289"/>
        <v>0</v>
      </c>
      <c r="BA80" s="95">
        <f t="shared" si="289"/>
        <v>0</v>
      </c>
      <c r="BB80" s="95">
        <f t="shared" si="289"/>
        <v>63873.859574864604</v>
      </c>
      <c r="BC80" s="97"/>
      <c r="BD80" s="95"/>
      <c r="BE80" s="95">
        <f t="shared" ref="BD80:BI80" si="290">BE36+BE60+BE79+BE65</f>
        <v>8473.8003699999899</v>
      </c>
      <c r="BF80" s="95">
        <f t="shared" si="290"/>
        <v>0</v>
      </c>
      <c r="BG80" s="95">
        <f t="shared" si="290"/>
        <v>0</v>
      </c>
      <c r="BH80" s="95">
        <f t="shared" si="290"/>
        <v>0</v>
      </c>
      <c r="BI80" s="95">
        <f t="shared" si="290"/>
        <v>6667.8260499999924</v>
      </c>
      <c r="BJ80" s="97"/>
      <c r="BK80" s="95"/>
      <c r="BL80" s="95">
        <f t="shared" ref="BK80:BP80" si="291">BL36+BL60+BL79+BL65</f>
        <v>22140.329343659265</v>
      </c>
      <c r="BM80" s="95">
        <f t="shared" si="291"/>
        <v>0</v>
      </c>
      <c r="BN80" s="95">
        <f t="shared" si="291"/>
        <v>0</v>
      </c>
      <c r="BO80" s="95">
        <f t="shared" si="291"/>
        <v>0</v>
      </c>
      <c r="BP80" s="95">
        <f t="shared" si="291"/>
        <v>70541.685624864578</v>
      </c>
      <c r="BQ80" s="185">
        <f>BP80/BL80-1</f>
        <v>2.1861172672694185</v>
      </c>
      <c r="BR80" s="97"/>
      <c r="BS80" s="95"/>
      <c r="BT80" s="95">
        <f t="shared" ref="BS80:BX80" si="292">BT36+BT60+BT79+BT65</f>
        <v>-10321.726969588719</v>
      </c>
      <c r="BU80" s="95">
        <f t="shared" si="292"/>
        <v>0</v>
      </c>
      <c r="BV80" s="95">
        <f t="shared" si="292"/>
        <v>0</v>
      </c>
      <c r="BW80" s="95">
        <f t="shared" si="292"/>
        <v>0</v>
      </c>
      <c r="BX80" s="95">
        <f t="shared" si="292"/>
        <v>-10036.967185206753</v>
      </c>
      <c r="BY80" s="97"/>
      <c r="BZ80" s="95"/>
      <c r="CA80" s="95">
        <f t="shared" ref="BZ80:CE80" si="293">CA36+CA60+CA79+CA65</f>
        <v>28491.250070589631</v>
      </c>
      <c r="CB80" s="95">
        <f t="shared" si="293"/>
        <v>96668</v>
      </c>
      <c r="CC80" s="95">
        <f t="shared" si="293"/>
        <v>109352</v>
      </c>
      <c r="CD80" s="95">
        <f t="shared" si="293"/>
        <v>115319</v>
      </c>
      <c r="CE80" s="95">
        <f t="shared" si="293"/>
        <v>124172.5923333439</v>
      </c>
    </row>
    <row r="81" spans="2:83" x14ac:dyDescent="0.3">
      <c r="C81" s="38" t="s">
        <v>6</v>
      </c>
      <c r="E81" s="211"/>
      <c r="F81" s="211">
        <f>VLOOKUP($C81,'Segment IFRS17'!$I$460:$N$531,6,0)/1000</f>
        <v>-36085.54221</v>
      </c>
      <c r="G81" s="211">
        <f>VLOOKUP($C81,'Segment IFRS17'!$P$460:$U$531,6,0)/1000</f>
        <v>0</v>
      </c>
      <c r="H81" s="211">
        <f>VLOOKUP($C81,'Segment IFRS17'!$AD$460:$AI$531,6,0)/1000</f>
        <v>0</v>
      </c>
      <c r="I81" s="211">
        <f>VLOOKUP($C81,'Segment IFRS17'!$AK$460:$AP$531,6,0)/1000</f>
        <v>0</v>
      </c>
      <c r="J81" s="211">
        <f>VLOOKUP($C81,'Segment IFRS17'!$I$537:$N$608,6,0)/1000</f>
        <v>-43352.649880000004</v>
      </c>
      <c r="K81" s="139">
        <f>J81/F81-1</f>
        <v>0.20138557507904498</v>
      </c>
      <c r="M81" s="40"/>
      <c r="N81" s="40">
        <f>VLOOKUP($C81,'Segment IFRS17'!$I$460:$N$531,2,0)/1000</f>
        <v>-20985.703220000003</v>
      </c>
      <c r="O81" s="40">
        <f>VLOOKUP($C81,'Segment IFRS17'!$P$460:$U$531,2,0)/1000</f>
        <v>0</v>
      </c>
      <c r="P81" s="40">
        <f>VLOOKUP($C81,'Segment IFRS17'!$AD$460:$AI$531,2,0)/1000</f>
        <v>0</v>
      </c>
      <c r="Q81" s="40">
        <f>VLOOKUP($C81,'Segment IFRS17'!$AK$460:$AP$531,2,0)/1000</f>
        <v>0</v>
      </c>
      <c r="R81" s="40">
        <f>VLOOKUP($C81,'Segment IFRS17'!$I$537:$N$608,2,0)/1000</f>
        <v>-23988.878829999998</v>
      </c>
      <c r="S81" s="139">
        <f t="shared" si="271"/>
        <v>0.14310578866558443</v>
      </c>
      <c r="U81" s="40"/>
      <c r="V81" s="40">
        <f>VLOOKUP($C81,'Securitization P&amp;L IFRS17'!$F$460:$H$531,3,0)/1000</f>
        <v>-451.74200000000002</v>
      </c>
      <c r="W81" s="40">
        <f>VLOOKUP($C81,'Securitization P&amp;L IFRS17'!$K$460:$M$531,3,0)/1000</f>
        <v>0</v>
      </c>
      <c r="X81" s="40">
        <f>VLOOKUP($C81,'Securitization P&amp;L IFRS17'!$U$460:$X$531,3,0)/1000</f>
        <v>0</v>
      </c>
      <c r="Y81" s="40">
        <f>VLOOKUP($C81,'Securitization P&amp;L IFRS17'!$Z$460:$AC$531,3,0)/1000</f>
        <v>0</v>
      </c>
      <c r="Z81" s="40">
        <f>VLOOKUP($C81,'Securitization P&amp;L IFRS17'!$F$537:$I$608,3,0)/1000</f>
        <v>-1363.8330000000001</v>
      </c>
      <c r="AB81" s="40"/>
      <c r="AC81" s="40">
        <f>VLOOKUP($C81,'Securitization P&amp;L IFRS17'!$F$460:$H$531,2,0)/1000</f>
        <v>0</v>
      </c>
      <c r="AD81" s="40">
        <f>VLOOKUP($C81,'Securitization P&amp;L IFRS17'!$K$460:$M$531,2,0)/1000</f>
        <v>0</v>
      </c>
      <c r="AE81" s="40">
        <f>VLOOKUP($C81,'Securitization P&amp;L IFRS17'!$U$460:$X$531,2,0)/1000</f>
        <v>0</v>
      </c>
      <c r="AF81" s="40">
        <f>VLOOKUP($C81,'Securitization P&amp;L IFRS17'!$Z$460:$AC$531,2,0)/1000</f>
        <v>0</v>
      </c>
      <c r="AG81" s="40">
        <f>VLOOKUP($C81,'Securitization P&amp;L IFRS17'!$F$537:$I$608,2,0)/1000</f>
        <v>0</v>
      </c>
      <c r="AI81" s="40"/>
      <c r="AJ81" s="40"/>
      <c r="AK81" s="40"/>
      <c r="AL81" s="40"/>
      <c r="AM81" s="40"/>
      <c r="AN81" s="40"/>
      <c r="AP81" s="40"/>
      <c r="AQ81" s="40">
        <f>N81+V81+AC81+AJ81</f>
        <v>-21437.445220000001</v>
      </c>
      <c r="AR81" s="40">
        <f>O81+W81+AD81+AK81</f>
        <v>0</v>
      </c>
      <c r="AS81" s="40">
        <f>P81+X81+AE81+AL81</f>
        <v>0</v>
      </c>
      <c r="AT81" s="40">
        <f>Q81+Y81+AF81+AM81</f>
        <v>0</v>
      </c>
      <c r="AU81" s="40">
        <f>R81+Z81+AG81+AN81</f>
        <v>-25352.711829999997</v>
      </c>
      <c r="AW81" s="40"/>
      <c r="AX81" s="40">
        <f>VLOOKUP($C81,'Segment IFRS17'!$I$460:$N$531,3,0)/1000</f>
        <v>-12752.816000000001</v>
      </c>
      <c r="AY81" s="40">
        <f>VLOOKUP($C81,'Segment IFRS17'!$P$460:$U$531,3,0)/1000</f>
        <v>0</v>
      </c>
      <c r="AZ81" s="40">
        <f>VLOOKUP($C81,'Segment IFRS17'!$AD$460:$AI$531,3,0)/1000</f>
        <v>0</v>
      </c>
      <c r="BA81" s="40">
        <f>VLOOKUP($C81,'Segment IFRS17'!$AK$460:$AP$531,3,0)/1000</f>
        <v>0</v>
      </c>
      <c r="BB81" s="40">
        <f>VLOOKUP($C81,'Segment IFRS17'!$I$537:$N$608,3,0)/1000</f>
        <v>-17141.204000000002</v>
      </c>
      <c r="BD81" s="40"/>
      <c r="BE81" s="40">
        <f>VLOOKUP($C81,'Segment IFRS17'!$I$460:$N$531,4,0)/1000</f>
        <v>-1938.0113200000001</v>
      </c>
      <c r="BF81" s="40">
        <f>VLOOKUP($C81,'Segment IFRS17'!$P$460:$U$531,4,0)/1000</f>
        <v>0</v>
      </c>
      <c r="BG81" s="40">
        <f>VLOOKUP($C81,'Segment IFRS17'!$AD$460:$AI$531,4,0)/1000</f>
        <v>0</v>
      </c>
      <c r="BH81" s="40">
        <f>VLOOKUP($C81,'Segment IFRS17'!$AK$460:$AP$531,4,0)/1000</f>
        <v>0</v>
      </c>
      <c r="BI81" s="40">
        <f>VLOOKUP($C81,'Segment IFRS17'!$I$537:$N$608,4,0)/1000</f>
        <v>-1437.7430299999999</v>
      </c>
      <c r="BK81" s="40"/>
      <c r="BL81" s="40">
        <f>AX81+BE81</f>
        <v>-14690.82732</v>
      </c>
      <c r="BM81" s="40">
        <f>AY81+BF81</f>
        <v>0</v>
      </c>
      <c r="BN81" s="40">
        <f>AZ81+BG81</f>
        <v>0</v>
      </c>
      <c r="BO81" s="40">
        <f>BA81+BH81</f>
        <v>0</v>
      </c>
      <c r="BP81" s="40">
        <f>BB81+BI81</f>
        <v>-18578.947030000003</v>
      </c>
      <c r="BS81" s="40"/>
      <c r="BT81" s="40">
        <f>VLOOKUP($C81,'Segment IFRS17'!$I$460:$N$531,5,0)/1000</f>
        <v>-409.01167000000004</v>
      </c>
      <c r="BU81" s="40">
        <f>VLOOKUP($C81,'Segment IFRS17'!$P$460:$U$531,5,0)/1000</f>
        <v>0</v>
      </c>
      <c r="BV81" s="40">
        <f>VLOOKUP($C81,'Segment IFRS17'!$AD$460:$AI$531,5,0)/1000</f>
        <v>0</v>
      </c>
      <c r="BW81" s="40">
        <f>VLOOKUP($C81,'Segment IFRS17'!$AK$460:$AP$531,5,0)/1000</f>
        <v>0</v>
      </c>
      <c r="BX81" s="40">
        <f>VLOOKUP($C81,'Segment IFRS17'!$I$537:$N$608,5,0)/1000</f>
        <v>-784.82402000000002</v>
      </c>
      <c r="BZ81" s="40"/>
      <c r="CA81" s="40">
        <f>AQ81+BL81+BT81</f>
        <v>-36537.284210000005</v>
      </c>
      <c r="CB81" s="40">
        <f>AR81+BM81+BU81</f>
        <v>0</v>
      </c>
      <c r="CC81" s="40">
        <f>AS81+BN81+BV81</f>
        <v>0</v>
      </c>
      <c r="CD81" s="40">
        <f>AT81+BO81+BW81</f>
        <v>0</v>
      </c>
      <c r="CE81" s="40">
        <f>AU81+BP81+BX81</f>
        <v>-44716.482879999996</v>
      </c>
    </row>
    <row r="82" spans="2:83" x14ac:dyDescent="0.3">
      <c r="C82" s="41" t="s">
        <v>65</v>
      </c>
      <c r="D82" s="116"/>
      <c r="E82" s="42"/>
      <c r="F82" s="42">
        <f t="shared" ref="E82:J82" si="294">-F81/F80</f>
        <v>0.64831694642245152</v>
      </c>
      <c r="G82" s="42" t="e">
        <f t="shared" si="294"/>
        <v>#DIV/0!</v>
      </c>
      <c r="H82" s="42" t="e">
        <f t="shared" si="294"/>
        <v>#DIV/0!</v>
      </c>
      <c r="I82" s="42" t="e">
        <f t="shared" si="294"/>
        <v>#DIV/0!</v>
      </c>
      <c r="J82" s="42">
        <f t="shared" si="294"/>
        <v>0.35133205099221992</v>
      </c>
      <c r="K82" s="177"/>
      <c r="M82" s="42"/>
      <c r="N82" s="42">
        <f t="shared" ref="M82:R82" si="295">-N81/N80</f>
        <v>0.47866950432342364</v>
      </c>
      <c r="O82" s="42" t="e">
        <f t="shared" si="295"/>
        <v>#DIV/0!</v>
      </c>
      <c r="P82" s="42" t="e">
        <f t="shared" si="295"/>
        <v>#DIV/0!</v>
      </c>
      <c r="Q82" s="42" t="e">
        <f t="shared" si="295"/>
        <v>#DIV/0!</v>
      </c>
      <c r="R82" s="42">
        <f t="shared" si="295"/>
        <v>0.38143961343586991</v>
      </c>
      <c r="S82" s="177"/>
      <c r="U82" s="42"/>
      <c r="V82" s="42">
        <f t="shared" ref="U82:Z82" si="296">-V81/V80</f>
        <v>-9.6160876154823879E-3</v>
      </c>
      <c r="W82" s="42" t="e">
        <f t="shared" si="296"/>
        <v>#DIV/0!</v>
      </c>
      <c r="X82" s="42" t="e">
        <f t="shared" si="296"/>
        <v>#DIV/0!</v>
      </c>
      <c r="Y82" s="42" t="e">
        <f t="shared" si="296"/>
        <v>#DIV/0!</v>
      </c>
      <c r="Z82" s="42">
        <f t="shared" si="296"/>
        <v>-0.51841784411492897</v>
      </c>
      <c r="AA82" s="44"/>
      <c r="AB82" s="42"/>
      <c r="AC82" s="42">
        <f t="shared" ref="AB82:AG82" si="297">-AC81/AC80</f>
        <v>0</v>
      </c>
      <c r="AD82" s="42" t="e">
        <f t="shared" si="297"/>
        <v>#DIV/0!</v>
      </c>
      <c r="AE82" s="42" t="e">
        <f t="shared" si="297"/>
        <v>#DIV/0!</v>
      </c>
      <c r="AF82" s="42" t="e">
        <f t="shared" si="297"/>
        <v>#DIV/0!</v>
      </c>
      <c r="AG82" s="42">
        <f t="shared" si="297"/>
        <v>0</v>
      </c>
      <c r="AH82" s="44"/>
      <c r="AI82" s="42"/>
      <c r="AJ82" s="42"/>
      <c r="AK82" s="42"/>
      <c r="AL82" s="42"/>
      <c r="AM82" s="42"/>
      <c r="AN82" s="42"/>
      <c r="AO82" s="44"/>
      <c r="AP82" s="42"/>
      <c r="AQ82" s="42">
        <f t="shared" ref="AP82:AU82" si="298">-AQ81/AQ80</f>
        <v>1.2857852939863679</v>
      </c>
      <c r="AR82" s="42">
        <f t="shared" si="298"/>
        <v>0</v>
      </c>
      <c r="AS82" s="42">
        <f t="shared" si="298"/>
        <v>0</v>
      </c>
      <c r="AT82" s="42">
        <f t="shared" si="298"/>
        <v>0</v>
      </c>
      <c r="AU82" s="42">
        <f t="shared" si="298"/>
        <v>0.39820258286517479</v>
      </c>
      <c r="AV82" s="44"/>
      <c r="AW82" s="42"/>
      <c r="AX82" s="42">
        <f t="shared" ref="AW82:BB82" si="299">-AX81/AX80</f>
        <v>0.93314227954879037</v>
      </c>
      <c r="AY82" s="42" t="e">
        <f t="shared" si="299"/>
        <v>#DIV/0!</v>
      </c>
      <c r="AZ82" s="42" t="e">
        <f t="shared" si="299"/>
        <v>#DIV/0!</v>
      </c>
      <c r="BA82" s="42" t="e">
        <f t="shared" si="299"/>
        <v>#DIV/0!</v>
      </c>
      <c r="BB82" s="42">
        <f t="shared" si="299"/>
        <v>0.26836023553437099</v>
      </c>
      <c r="BD82" s="42"/>
      <c r="BE82" s="42">
        <f t="shared" ref="BD82:BI82" si="300">-BE81/BE80</f>
        <v>0.22870627526949899</v>
      </c>
      <c r="BF82" s="42" t="e">
        <f t="shared" si="300"/>
        <v>#DIV/0!</v>
      </c>
      <c r="BG82" s="42" t="e">
        <f t="shared" si="300"/>
        <v>#DIV/0!</v>
      </c>
      <c r="BH82" s="42" t="e">
        <f t="shared" si="300"/>
        <v>#DIV/0!</v>
      </c>
      <c r="BI82" s="42">
        <f t="shared" si="300"/>
        <v>0.21562395587689356</v>
      </c>
      <c r="BK82" s="42"/>
      <c r="BL82" s="42">
        <f t="shared" ref="BK82:BP82" si="301">-BL81/BL80</f>
        <v>0.66353246566349222</v>
      </c>
      <c r="BM82" s="42" t="e">
        <f t="shared" si="301"/>
        <v>#DIV/0!</v>
      </c>
      <c r="BN82" s="42" t="e">
        <f t="shared" si="301"/>
        <v>#DIV/0!</v>
      </c>
      <c r="BO82" s="42" t="e">
        <f t="shared" si="301"/>
        <v>#DIV/0!</v>
      </c>
      <c r="BP82" s="42">
        <f t="shared" si="301"/>
        <v>0.26337543348200465</v>
      </c>
      <c r="BQ82" s="177"/>
      <c r="BS82" s="42"/>
      <c r="BT82" s="42">
        <f t="shared" ref="BS82:BX82" si="302">-BT81/BT80</f>
        <v>-3.9626282617733065E-2</v>
      </c>
      <c r="BU82" s="42" t="e">
        <f t="shared" si="302"/>
        <v>#DIV/0!</v>
      </c>
      <c r="BV82" s="42" t="e">
        <f t="shared" si="302"/>
        <v>#DIV/0!</v>
      </c>
      <c r="BW82" s="42" t="e">
        <f t="shared" si="302"/>
        <v>#DIV/0!</v>
      </c>
      <c r="BX82" s="42">
        <f t="shared" si="302"/>
        <v>-7.8193343219925382E-2</v>
      </c>
      <c r="BZ82" s="42"/>
      <c r="CA82" s="42">
        <f t="shared" ref="BZ82:CE82" si="303">-CA81/CA80</f>
        <v>1.2824036895354047</v>
      </c>
      <c r="CB82" s="42">
        <f t="shared" si="303"/>
        <v>0</v>
      </c>
      <c r="CC82" s="42">
        <f t="shared" si="303"/>
        <v>0</v>
      </c>
      <c r="CD82" s="42">
        <f t="shared" si="303"/>
        <v>0</v>
      </c>
      <c r="CE82" s="42">
        <f t="shared" si="303"/>
        <v>0.36011556205541456</v>
      </c>
    </row>
    <row r="83" spans="2:83" s="48" customFormat="1" x14ac:dyDescent="0.3">
      <c r="C83" s="92" t="s">
        <v>7</v>
      </c>
      <c r="D83" s="125"/>
      <c r="E83" s="93"/>
      <c r="F83" s="93">
        <f t="shared" ref="E83:J83" si="304">SUM(F80:F81)</f>
        <v>19574.798629658078</v>
      </c>
      <c r="G83" s="93">
        <f t="shared" si="304"/>
        <v>0</v>
      </c>
      <c r="H83" s="93">
        <f t="shared" si="304"/>
        <v>0</v>
      </c>
      <c r="I83" s="93">
        <f t="shared" si="304"/>
        <v>0</v>
      </c>
      <c r="J83" s="93">
        <f t="shared" si="304"/>
        <v>80042.439630236651</v>
      </c>
      <c r="K83" s="186">
        <f>J83/F83-1</f>
        <v>3.0890555833848081</v>
      </c>
      <c r="M83" s="93"/>
      <c r="N83" s="93">
        <f t="shared" ref="M83:R83" si="305">SUM(N80:N81)</f>
        <v>22856.03524558762</v>
      </c>
      <c r="O83" s="93">
        <f t="shared" si="305"/>
        <v>0</v>
      </c>
      <c r="P83" s="93">
        <f t="shared" si="305"/>
        <v>0</v>
      </c>
      <c r="Q83" s="93">
        <f t="shared" si="305"/>
        <v>0</v>
      </c>
      <c r="R83" s="93">
        <f t="shared" si="305"/>
        <v>38901.492240578809</v>
      </c>
      <c r="S83" s="186">
        <f t="shared" ref="S83:S84" si="306">R83/N83-1</f>
        <v>0.70202276215376336</v>
      </c>
      <c r="T83" s="52"/>
      <c r="U83" s="93"/>
      <c r="V83" s="93">
        <f t="shared" ref="U83:Z83" si="307">SUM(V80:V81)</f>
        <v>-47429.47536348064</v>
      </c>
      <c r="W83" s="93">
        <f t="shared" si="307"/>
        <v>0</v>
      </c>
      <c r="X83" s="93">
        <f t="shared" si="307"/>
        <v>0</v>
      </c>
      <c r="Y83" s="93">
        <f t="shared" si="307"/>
        <v>0</v>
      </c>
      <c r="Z83" s="93">
        <f t="shared" si="307"/>
        <v>-3994.5931396869541</v>
      </c>
      <c r="AA83" s="52"/>
      <c r="AB83" s="93"/>
      <c r="AC83" s="93">
        <f t="shared" ref="AB83:AG83" si="308">SUM(AC80:AC81)</f>
        <v>4275.5908099999979</v>
      </c>
      <c r="AD83" s="93">
        <f t="shared" si="308"/>
        <v>0</v>
      </c>
      <c r="AE83" s="93">
        <f t="shared" si="308"/>
        <v>0</v>
      </c>
      <c r="AF83" s="93">
        <f t="shared" si="308"/>
        <v>0</v>
      </c>
      <c r="AG83" s="93">
        <f t="shared" si="308"/>
        <v>3238.9487900000004</v>
      </c>
      <c r="AH83" s="271"/>
      <c r="AI83" s="93"/>
      <c r="AJ83" s="93">
        <f t="shared" ref="AI83:AN83" si="309">SUM(AJ80:AJ81)</f>
        <v>15533.051784412281</v>
      </c>
      <c r="AK83" s="93">
        <f t="shared" si="309"/>
        <v>96668</v>
      </c>
      <c r="AL83" s="93">
        <f t="shared" si="309"/>
        <v>109352</v>
      </c>
      <c r="AM83" s="93">
        <f t="shared" si="309"/>
        <v>115319</v>
      </c>
      <c r="AN83" s="93">
        <f t="shared" si="309"/>
        <v>169.3141727941611</v>
      </c>
      <c r="AO83" s="52"/>
      <c r="AP83" s="93"/>
      <c r="AQ83" s="93">
        <f t="shared" ref="AP83:AU83" si="310">SUM(AQ80:AQ81)</f>
        <v>-4764.7975234808619</v>
      </c>
      <c r="AR83" s="93">
        <f t="shared" si="310"/>
        <v>96668</v>
      </c>
      <c r="AS83" s="93">
        <f t="shared" si="310"/>
        <v>109352</v>
      </c>
      <c r="AT83" s="93">
        <f t="shared" si="310"/>
        <v>115319</v>
      </c>
      <c r="AU83" s="93">
        <f t="shared" si="310"/>
        <v>38315.162063686003</v>
      </c>
      <c r="AV83" s="271"/>
      <c r="AW83" s="93"/>
      <c r="AX83" s="93">
        <f t="shared" ref="AW83:BB83" si="311">SUM(AX80:AX81)</f>
        <v>913.71297365926876</v>
      </c>
      <c r="AY83" s="93">
        <f t="shared" si="311"/>
        <v>0</v>
      </c>
      <c r="AZ83" s="93">
        <f t="shared" si="311"/>
        <v>0</v>
      </c>
      <c r="BA83" s="93">
        <f t="shared" si="311"/>
        <v>0</v>
      </c>
      <c r="BB83" s="93">
        <f t="shared" si="311"/>
        <v>46732.655574864606</v>
      </c>
      <c r="BC83" s="271"/>
      <c r="BD83" s="93"/>
      <c r="BE83" s="93">
        <f t="shared" ref="BD83:BI83" si="312">SUM(BE80:BE81)</f>
        <v>6535.7890499999903</v>
      </c>
      <c r="BF83" s="93">
        <f t="shared" si="312"/>
        <v>0</v>
      </c>
      <c r="BG83" s="93">
        <f t="shared" si="312"/>
        <v>0</v>
      </c>
      <c r="BH83" s="93">
        <f t="shared" si="312"/>
        <v>0</v>
      </c>
      <c r="BI83" s="93">
        <f t="shared" si="312"/>
        <v>5230.0830199999928</v>
      </c>
      <c r="BJ83" s="271"/>
      <c r="BK83" s="93"/>
      <c r="BL83" s="93">
        <f t="shared" ref="BK83:BP83" si="313">SUM(BL80:BL81)</f>
        <v>7449.5020236592645</v>
      </c>
      <c r="BM83" s="93">
        <f t="shared" si="313"/>
        <v>0</v>
      </c>
      <c r="BN83" s="93">
        <f t="shared" si="313"/>
        <v>0</v>
      </c>
      <c r="BO83" s="93">
        <f t="shared" si="313"/>
        <v>0</v>
      </c>
      <c r="BP83" s="93">
        <f t="shared" si="313"/>
        <v>51962.738594864575</v>
      </c>
      <c r="BQ83" s="186">
        <f>BP83/BL83-1</f>
        <v>5.9753304891834897</v>
      </c>
      <c r="BR83" s="271"/>
      <c r="BS83" s="93"/>
      <c r="BT83" s="93">
        <f t="shared" ref="BS83:BX83" si="314">SUM(BT80:BT81)</f>
        <v>-10730.738639588719</v>
      </c>
      <c r="BU83" s="93">
        <f t="shared" si="314"/>
        <v>0</v>
      </c>
      <c r="BV83" s="93">
        <f t="shared" si="314"/>
        <v>0</v>
      </c>
      <c r="BW83" s="93">
        <f t="shared" si="314"/>
        <v>0</v>
      </c>
      <c r="BX83" s="93">
        <f t="shared" si="314"/>
        <v>-10821.791205206753</v>
      </c>
      <c r="BY83" s="271"/>
      <c r="BZ83" s="93"/>
      <c r="CA83" s="93">
        <f t="shared" ref="BZ83:CE83" si="315">SUM(CA80:CA81)</f>
        <v>-8046.0341394103743</v>
      </c>
      <c r="CB83" s="93">
        <f t="shared" si="315"/>
        <v>96668</v>
      </c>
      <c r="CC83" s="93">
        <f t="shared" si="315"/>
        <v>109352</v>
      </c>
      <c r="CD83" s="93">
        <f t="shared" si="315"/>
        <v>115319</v>
      </c>
      <c r="CE83" s="93">
        <f t="shared" si="315"/>
        <v>79456.109453343903</v>
      </c>
    </row>
    <row r="84" spans="2:83" x14ac:dyDescent="0.3">
      <c r="C84" s="38" t="s">
        <v>8</v>
      </c>
      <c r="E84" s="40"/>
      <c r="F84" s="40">
        <f>VLOOKUP($C84,'Segment IFRS17'!$I$460:$N$531,6,0)/1000</f>
        <v>-5168.2990191492263</v>
      </c>
      <c r="G84" s="40">
        <f>VLOOKUP($C84,'Segment IFRS17'!$P$460:$U$531,6,0)/1000</f>
        <v>0</v>
      </c>
      <c r="H84" s="40">
        <f>VLOOKUP($C84,'Segment IFRS17'!$AD$460:$AI$531,6,0)/1000</f>
        <v>0</v>
      </c>
      <c r="I84" s="40">
        <f>VLOOKUP($C84,'Segment IFRS17'!$AK$460:$AP$531,6,0)/1000</f>
        <v>0</v>
      </c>
      <c r="J84" s="40">
        <f>VLOOKUP($C84,'Segment IFRS17'!$I$537:$N$608,6,0)/1000</f>
        <v>-21534.537706263302</v>
      </c>
      <c r="K84" s="139">
        <f>J84/F84-1</f>
        <v>3.1666586291689027</v>
      </c>
      <c r="M84" s="40"/>
      <c r="N84" s="40">
        <f>VLOOKUP($C84,'Segment IFRS17'!$I$460:$N$531,2,0)/1000</f>
        <v>-2618.2087300202406</v>
      </c>
      <c r="O84" s="40">
        <f>VLOOKUP($C84,'Segment IFRS17'!$P$460:$U$531,2,0)/1000</f>
        <v>0</v>
      </c>
      <c r="P84" s="40">
        <f>VLOOKUP($C84,'Segment IFRS17'!$AD$460:$AI$531,2,0)/1000</f>
        <v>0</v>
      </c>
      <c r="Q84" s="40">
        <f>VLOOKUP($C84,'Segment IFRS17'!$AK$460:$AP$531,2,0)/1000</f>
        <v>0</v>
      </c>
      <c r="R84" s="40">
        <f>VLOOKUP($C84,'Segment IFRS17'!$I$537:$N$608,2,0)/1000</f>
        <v>-12073.471223007764</v>
      </c>
      <c r="S84" s="139">
        <f t="shared" si="306"/>
        <v>3.6113478595399942</v>
      </c>
      <c r="U84" s="40"/>
      <c r="V84" s="40">
        <f>VLOOKUP($C84,'Securitization P&amp;L IFRS17'!$F$460:$H$531,3,0)/1000</f>
        <v>27786.436365559679</v>
      </c>
      <c r="W84" s="40">
        <f>VLOOKUP($C84,'Securitization P&amp;L IFRS17'!$K$460:$M$531,3,0)/1000</f>
        <v>0</v>
      </c>
      <c r="X84" s="40">
        <f>VLOOKUP($C84,'Securitization P&amp;L IFRS17'!$U$460:$X$531,3,0)/1000</f>
        <v>0</v>
      </c>
      <c r="Y84" s="40">
        <f>VLOOKUP($C84,'Securitization P&amp;L IFRS17'!$Z$460:$AC$531,3,0)/1000</f>
        <v>0</v>
      </c>
      <c r="Z84" s="40">
        <f>VLOOKUP($C84,'Securitization P&amp;L IFRS17'!$F$537:$I$608,3,0)/1000</f>
        <v>813.33017689302767</v>
      </c>
      <c r="AB84" s="40"/>
      <c r="AC84" s="40">
        <f>VLOOKUP($C84,'Securitization P&amp;L IFRS17'!$F$460:$H$531,2,0)/1000</f>
        <v>0</v>
      </c>
      <c r="AD84" s="40">
        <f>VLOOKUP($C84,'Securitization P&amp;L IFRS17'!$K$460:$M$531,2,0)/1000</f>
        <v>0</v>
      </c>
      <c r="AE84" s="40">
        <f>VLOOKUP($C84,'Securitization P&amp;L IFRS17'!$U$460:$X$531,2,0)/1000</f>
        <v>0</v>
      </c>
      <c r="AF84" s="40">
        <f>VLOOKUP($C84,'Securitization P&amp;L IFRS17'!$Z$460:$AC$531,2,0)/1000</f>
        <v>0</v>
      </c>
      <c r="AG84" s="40">
        <f>VLOOKUP($C84,'Securitization P&amp;L IFRS17'!$F$537:$I$608,2,0)/1000</f>
        <v>0</v>
      </c>
      <c r="AI84" s="40"/>
      <c r="AJ84" s="40">
        <v>-166</v>
      </c>
      <c r="AK84" s="40">
        <v>-150</v>
      </c>
      <c r="AL84" s="40">
        <v>-590</v>
      </c>
      <c r="AM84" s="40">
        <v>-396</v>
      </c>
      <c r="AN84" s="40">
        <v>-227</v>
      </c>
      <c r="AP84" s="40"/>
      <c r="AQ84" s="40">
        <f>N84+V84+AC84+AJ84</f>
        <v>25002.227635539439</v>
      </c>
      <c r="AR84" s="40">
        <f>O84+W84+AD84+AK84</f>
        <v>-150</v>
      </c>
      <c r="AS84" s="40">
        <f>P84+X84+AE84+AL84</f>
        <v>-590</v>
      </c>
      <c r="AT84" s="40">
        <f>Q84+Y84+AF84+AM84</f>
        <v>-396</v>
      </c>
      <c r="AU84" s="40">
        <f>R84+Z84+AG84+AN84</f>
        <v>-11487.141046114737</v>
      </c>
      <c r="AW84" s="40"/>
      <c r="AX84" s="40">
        <f>VLOOKUP($C84,'Segment IFRS17'!$I$460:$N$531,3,0)/1000</f>
        <v>-1073.0578811209871</v>
      </c>
      <c r="AY84" s="40">
        <f>VLOOKUP($C84,'Segment IFRS17'!$P$460:$U$531,3,0)/1000</f>
        <v>0</v>
      </c>
      <c r="AZ84" s="40">
        <f>VLOOKUP($C84,'Segment IFRS17'!$AD$460:$AI$531,3,0)/1000</f>
        <v>0</v>
      </c>
      <c r="BA84" s="40">
        <f>VLOOKUP($C84,'Segment IFRS17'!$AK$460:$AP$531,3,0)/1000</f>
        <v>0</v>
      </c>
      <c r="BB84" s="40">
        <f>VLOOKUP($C84,'Segment IFRS17'!$I$537:$N$608,3,0)/1000</f>
        <v>-8327.9919762355385</v>
      </c>
      <c r="BD84" s="40"/>
      <c r="BE84" s="40">
        <f>VLOOKUP($C84,'Segment IFRS17'!$I$460:$N$531,4,0)/1000</f>
        <v>-1476.2814859999985</v>
      </c>
      <c r="BF84" s="40">
        <f>VLOOKUP($C84,'Segment IFRS17'!$P$460:$U$531,4,0)/1000</f>
        <v>0</v>
      </c>
      <c r="BG84" s="40">
        <f>VLOOKUP($C84,'Segment IFRS17'!$AD$460:$AI$531,4,0)/1000</f>
        <v>0</v>
      </c>
      <c r="BH84" s="40">
        <f>VLOOKUP($C84,'Segment IFRS17'!$AK$460:$AP$531,4,0)/1000</f>
        <v>0</v>
      </c>
      <c r="BI84" s="40">
        <f>VLOOKUP($C84,'Segment IFRS17'!$I$537:$N$608,4,0)/1000</f>
        <v>-1132.1479419999982</v>
      </c>
      <c r="BK84" s="40"/>
      <c r="BL84" s="40">
        <f>AX84+BE84</f>
        <v>-2549.3393671209856</v>
      </c>
      <c r="BM84" s="40">
        <f>AY84+BF84</f>
        <v>0</v>
      </c>
      <c r="BN84" s="40">
        <f>AZ84+BG84</f>
        <v>0</v>
      </c>
      <c r="BO84" s="40">
        <f>BA84+BH84</f>
        <v>0</v>
      </c>
      <c r="BP84" s="40">
        <f>BB84+BI84</f>
        <v>-9460.1399182355362</v>
      </c>
      <c r="BS84" s="40"/>
      <c r="BT84" s="40">
        <f>VLOOKUP($C84,'Segment IFRS17'!$I$460:$N$531,5,0)/1000</f>
        <v>-0.75092200799991737</v>
      </c>
      <c r="BU84" s="40">
        <f>VLOOKUP($C84,'Segment IFRS17'!$P$460:$U$531,5,0)/1000</f>
        <v>0</v>
      </c>
      <c r="BV84" s="40">
        <f>VLOOKUP($C84,'Segment IFRS17'!$AD$460:$AI$531,5,0)/1000</f>
        <v>0</v>
      </c>
      <c r="BW84" s="40">
        <f>VLOOKUP($C84,'Segment IFRS17'!$AK$460:$AP$531,5,0)/1000</f>
        <v>0</v>
      </c>
      <c r="BX84" s="40">
        <f>VLOOKUP($C84,'Segment IFRS17'!$I$537:$N$608,5,0)/1000</f>
        <v>-0.92656501999989793</v>
      </c>
      <c r="BZ84" s="40"/>
      <c r="CA84" s="40">
        <f>AQ84+BL84+BT84</f>
        <v>22452.137346410454</v>
      </c>
      <c r="CB84" s="40">
        <f>AR84+BM84+BU84</f>
        <v>-150</v>
      </c>
      <c r="CC84" s="40">
        <f>AS84+BN84+BV84</f>
        <v>-590</v>
      </c>
      <c r="CD84" s="40">
        <f>AT84+BO84+BW84</f>
        <v>-396</v>
      </c>
      <c r="CE84" s="40">
        <f>AU84+BP84+BX84</f>
        <v>-20948.207529370273</v>
      </c>
    </row>
    <row r="85" spans="2:83" x14ac:dyDescent="0.3">
      <c r="C85" s="41" t="s">
        <v>66</v>
      </c>
      <c r="D85" s="116"/>
      <c r="E85" s="42"/>
      <c r="F85" s="42">
        <f t="shared" ref="E85:J85" si="316">-F84/F83</f>
        <v>0.26402820876627853</v>
      </c>
      <c r="G85" s="42" t="e">
        <f t="shared" si="316"/>
        <v>#DIV/0!</v>
      </c>
      <c r="H85" s="42" t="e">
        <f t="shared" si="316"/>
        <v>#DIV/0!</v>
      </c>
      <c r="I85" s="42" t="e">
        <f t="shared" si="316"/>
        <v>#DIV/0!</v>
      </c>
      <c r="J85" s="42">
        <f t="shared" si="316"/>
        <v>0.26903899738368875</v>
      </c>
      <c r="K85" s="177"/>
      <c r="M85" s="42"/>
      <c r="N85" s="42">
        <f t="shared" ref="M85:R85" si="317">-N84/N83</f>
        <v>0.11455218290869973</v>
      </c>
      <c r="O85" s="42" t="e">
        <f t="shared" si="317"/>
        <v>#DIV/0!</v>
      </c>
      <c r="P85" s="42" t="e">
        <f t="shared" si="317"/>
        <v>#DIV/0!</v>
      </c>
      <c r="Q85" s="42" t="e">
        <f t="shared" si="317"/>
        <v>#DIV/0!</v>
      </c>
      <c r="R85" s="42">
        <f t="shared" si="317"/>
        <v>0.31036010516876061</v>
      </c>
      <c r="S85" s="177"/>
      <c r="U85" s="42"/>
      <c r="V85" s="42">
        <f t="shared" ref="U85:Z85" si="318">-V84/V83</f>
        <v>0.58584743247981297</v>
      </c>
      <c r="W85" s="42" t="e">
        <f t="shared" si="318"/>
        <v>#DIV/0!</v>
      </c>
      <c r="X85" s="42" t="e">
        <f t="shared" si="318"/>
        <v>#DIV/0!</v>
      </c>
      <c r="Y85" s="42" t="e">
        <f t="shared" si="318"/>
        <v>#DIV/0!</v>
      </c>
      <c r="Z85" s="42">
        <f t="shared" si="318"/>
        <v>0.20360776390778218</v>
      </c>
      <c r="AA85" s="44"/>
      <c r="AB85" s="42"/>
      <c r="AC85" s="42">
        <f t="shared" ref="AB85:AG85" si="319">-AC84/AC83</f>
        <v>0</v>
      </c>
      <c r="AD85" s="42" t="e">
        <f t="shared" si="319"/>
        <v>#DIV/0!</v>
      </c>
      <c r="AE85" s="42" t="e">
        <f t="shared" si="319"/>
        <v>#DIV/0!</v>
      </c>
      <c r="AF85" s="42" t="e">
        <f t="shared" si="319"/>
        <v>#DIV/0!</v>
      </c>
      <c r="AG85" s="42">
        <f t="shared" si="319"/>
        <v>0</v>
      </c>
      <c r="AH85" s="44"/>
      <c r="AI85" s="42"/>
      <c r="AJ85" s="42"/>
      <c r="AK85" s="42"/>
      <c r="AL85" s="42"/>
      <c r="AM85" s="42"/>
      <c r="AN85" s="42"/>
      <c r="AO85" s="44"/>
      <c r="AP85" s="42"/>
      <c r="AQ85" s="42">
        <f t="shared" ref="AP85:AU85" si="320">-AQ84/AQ83</f>
        <v>5.2472801860580178</v>
      </c>
      <c r="AR85" s="42">
        <f t="shared" si="320"/>
        <v>1.5517027351346878E-3</v>
      </c>
      <c r="AS85" s="42">
        <f t="shared" si="320"/>
        <v>5.39542029409613E-3</v>
      </c>
      <c r="AT85" s="42">
        <f t="shared" si="320"/>
        <v>3.4339527744777529E-3</v>
      </c>
      <c r="AU85" s="42">
        <f t="shared" si="320"/>
        <v>0.29980666731935646</v>
      </c>
      <c r="AV85" s="44"/>
      <c r="AW85" s="42"/>
      <c r="AX85" s="42">
        <f t="shared" ref="AW85:BB85" si="321">-AX84/AX83</f>
        <v>1.1743927382617414</v>
      </c>
      <c r="AY85" s="42" t="e">
        <f t="shared" si="321"/>
        <v>#DIV/0!</v>
      </c>
      <c r="AZ85" s="42" t="e">
        <f t="shared" si="321"/>
        <v>#DIV/0!</v>
      </c>
      <c r="BA85" s="42" t="e">
        <f t="shared" si="321"/>
        <v>#DIV/0!</v>
      </c>
      <c r="BB85" s="42">
        <f t="shared" si="321"/>
        <v>0.17820498051719516</v>
      </c>
      <c r="BD85" s="42"/>
      <c r="BE85" s="42">
        <f t="shared" ref="BD85:BI85" si="322">-BE84/BE83</f>
        <v>0.22587655059032247</v>
      </c>
      <c r="BF85" s="42" t="e">
        <f t="shared" si="322"/>
        <v>#DIV/0!</v>
      </c>
      <c r="BG85" s="42" t="e">
        <f t="shared" si="322"/>
        <v>#DIV/0!</v>
      </c>
      <c r="BH85" s="42" t="e">
        <f t="shared" si="322"/>
        <v>#DIV/0!</v>
      </c>
      <c r="BI85" s="42">
        <f t="shared" si="322"/>
        <v>0.2164684456576752</v>
      </c>
      <c r="BK85" s="42"/>
      <c r="BL85" s="42">
        <f t="shared" ref="BK85:BP85" si="323">-BL84/BL83</f>
        <v>0.3422160782055505</v>
      </c>
      <c r="BM85" s="42" t="e">
        <f t="shared" si="323"/>
        <v>#DIV/0!</v>
      </c>
      <c r="BN85" s="42" t="e">
        <f t="shared" si="323"/>
        <v>#DIV/0!</v>
      </c>
      <c r="BO85" s="42" t="e">
        <f t="shared" si="323"/>
        <v>#DIV/0!</v>
      </c>
      <c r="BP85" s="42">
        <f t="shared" si="323"/>
        <v>0.1820562228637132</v>
      </c>
      <c r="BQ85" s="177"/>
      <c r="BS85" s="42"/>
      <c r="BT85" s="42">
        <f t="shared" ref="BS85:BX85" si="324">-BT84/BT83</f>
        <v>-6.9978594505093483E-5</v>
      </c>
      <c r="BU85" s="42" t="e">
        <f t="shared" si="324"/>
        <v>#DIV/0!</v>
      </c>
      <c r="BV85" s="42" t="e">
        <f t="shared" si="324"/>
        <v>#DIV/0!</v>
      </c>
      <c r="BW85" s="42" t="e">
        <f t="shared" si="324"/>
        <v>#DIV/0!</v>
      </c>
      <c r="BX85" s="42">
        <f t="shared" si="324"/>
        <v>-8.5620300967744986E-5</v>
      </c>
      <c r="BZ85" s="42"/>
      <c r="CA85" s="42">
        <f t="shared" ref="BZ85:CE85" si="325">-CA84/CA83</f>
        <v>2.7904601145597154</v>
      </c>
      <c r="CB85" s="42">
        <f t="shared" si="325"/>
        <v>1.5517027351346878E-3</v>
      </c>
      <c r="CC85" s="42">
        <f t="shared" si="325"/>
        <v>5.39542029409613E-3</v>
      </c>
      <c r="CD85" s="42">
        <f t="shared" si="325"/>
        <v>3.4339527744777529E-3</v>
      </c>
      <c r="CE85" s="42">
        <f t="shared" si="325"/>
        <v>0.26364501953963554</v>
      </c>
    </row>
    <row r="86" spans="2:83" s="48" customFormat="1" x14ac:dyDescent="0.3">
      <c r="C86" s="92" t="s">
        <v>9</v>
      </c>
      <c r="D86" s="125"/>
      <c r="E86" s="93"/>
      <c r="F86" s="93">
        <f t="shared" ref="E86:J86" si="326">SUM(F83:F84)</f>
        <v>14406.499610508852</v>
      </c>
      <c r="G86" s="93">
        <f t="shared" si="326"/>
        <v>0</v>
      </c>
      <c r="H86" s="93">
        <f t="shared" si="326"/>
        <v>0</v>
      </c>
      <c r="I86" s="93">
        <f t="shared" si="326"/>
        <v>0</v>
      </c>
      <c r="J86" s="93">
        <f t="shared" si="326"/>
        <v>58507.901923973346</v>
      </c>
      <c r="K86" s="186">
        <f>J86/F86-1</f>
        <v>3.0612156669406794</v>
      </c>
      <c r="M86" s="93"/>
      <c r="N86" s="93">
        <f t="shared" ref="M86:R86" si="327">SUM(N83:N84)</f>
        <v>20237.82651556738</v>
      </c>
      <c r="O86" s="93">
        <f t="shared" si="327"/>
        <v>0</v>
      </c>
      <c r="P86" s="93">
        <f t="shared" si="327"/>
        <v>0</v>
      </c>
      <c r="Q86" s="93">
        <f t="shared" si="327"/>
        <v>0</v>
      </c>
      <c r="R86" s="93">
        <f t="shared" si="327"/>
        <v>26828.021017571045</v>
      </c>
      <c r="S86" s="186">
        <f>R86/N86-1</f>
        <v>0.32563746393093851</v>
      </c>
      <c r="T86" s="212"/>
      <c r="U86" s="93"/>
      <c r="V86" s="93">
        <f t="shared" ref="U86:Z86" si="328">SUM(V83:V84)</f>
        <v>-19643.038997920961</v>
      </c>
      <c r="W86" s="93">
        <f t="shared" si="328"/>
        <v>0</v>
      </c>
      <c r="X86" s="93">
        <f t="shared" si="328"/>
        <v>0</v>
      </c>
      <c r="Y86" s="93">
        <f t="shared" si="328"/>
        <v>0</v>
      </c>
      <c r="Z86" s="93">
        <f t="shared" si="328"/>
        <v>-3181.2629627939264</v>
      </c>
      <c r="AA86" s="52"/>
      <c r="AB86" s="93"/>
      <c r="AC86" s="93">
        <f t="shared" ref="AB86:AG86" si="329">SUM(AC83:AC84)</f>
        <v>4275.5908099999979</v>
      </c>
      <c r="AD86" s="93">
        <f t="shared" si="329"/>
        <v>0</v>
      </c>
      <c r="AE86" s="93">
        <f t="shared" si="329"/>
        <v>0</v>
      </c>
      <c r="AF86" s="93">
        <f t="shared" si="329"/>
        <v>0</v>
      </c>
      <c r="AG86" s="93">
        <f t="shared" si="329"/>
        <v>3238.9487900000004</v>
      </c>
      <c r="AH86" s="271"/>
      <c r="AI86" s="93"/>
      <c r="AJ86" s="93">
        <f t="shared" ref="AI86:AN86" si="330">SUM(AJ83:AJ84)</f>
        <v>15367.051784412281</v>
      </c>
      <c r="AK86" s="93">
        <f t="shared" si="330"/>
        <v>96518</v>
      </c>
      <c r="AL86" s="93">
        <f t="shared" si="330"/>
        <v>108762</v>
      </c>
      <c r="AM86" s="93">
        <f t="shared" si="330"/>
        <v>114923</v>
      </c>
      <c r="AN86" s="93">
        <f t="shared" si="330"/>
        <v>-57.685827205838905</v>
      </c>
      <c r="AO86" s="52"/>
      <c r="AP86" s="93"/>
      <c r="AQ86" s="93">
        <f t="shared" ref="AP86:AU86" si="331">SUM(AQ83:AQ84)</f>
        <v>20237.430112058577</v>
      </c>
      <c r="AR86" s="93">
        <f t="shared" si="331"/>
        <v>96518</v>
      </c>
      <c r="AS86" s="93">
        <f t="shared" si="331"/>
        <v>108762</v>
      </c>
      <c r="AT86" s="93">
        <f t="shared" si="331"/>
        <v>114923</v>
      </c>
      <c r="AU86" s="93">
        <f t="shared" si="331"/>
        <v>26828.021017571264</v>
      </c>
      <c r="AV86" s="271"/>
      <c r="AW86" s="93"/>
      <c r="AX86" s="93">
        <f t="shared" ref="AW86:BB86" si="332">SUM(AX83:AX84)</f>
        <v>-159.34490746171832</v>
      </c>
      <c r="AY86" s="93">
        <f t="shared" si="332"/>
        <v>0</v>
      </c>
      <c r="AZ86" s="93">
        <f t="shared" si="332"/>
        <v>0</v>
      </c>
      <c r="BA86" s="93">
        <f t="shared" si="332"/>
        <v>0</v>
      </c>
      <c r="BB86" s="93">
        <f t="shared" si="332"/>
        <v>38404.663598629064</v>
      </c>
      <c r="BC86" s="271"/>
      <c r="BD86" s="93"/>
      <c r="BE86" s="93">
        <f t="shared" ref="BD86:BI86" si="333">SUM(BE83:BE84)</f>
        <v>5059.5075639999923</v>
      </c>
      <c r="BF86" s="93">
        <f t="shared" si="333"/>
        <v>0</v>
      </c>
      <c r="BG86" s="93">
        <f t="shared" si="333"/>
        <v>0</v>
      </c>
      <c r="BH86" s="93">
        <f t="shared" si="333"/>
        <v>0</v>
      </c>
      <c r="BI86" s="93">
        <f t="shared" si="333"/>
        <v>4097.935077999995</v>
      </c>
      <c r="BJ86" s="271"/>
      <c r="BK86" s="93"/>
      <c r="BL86" s="93">
        <f t="shared" ref="BK86:BP86" si="334">SUM(BL83:BL84)</f>
        <v>4900.1626565382794</v>
      </c>
      <c r="BM86" s="93">
        <f t="shared" si="334"/>
        <v>0</v>
      </c>
      <c r="BN86" s="93">
        <f t="shared" si="334"/>
        <v>0</v>
      </c>
      <c r="BO86" s="93">
        <f t="shared" si="334"/>
        <v>0</v>
      </c>
      <c r="BP86" s="93">
        <f t="shared" si="334"/>
        <v>42502.598676629037</v>
      </c>
      <c r="BQ86" s="186">
        <f>BP86/BL86-1</f>
        <v>7.6737118042230463</v>
      </c>
      <c r="BR86" s="287"/>
      <c r="BS86" s="93"/>
      <c r="BT86" s="93">
        <f t="shared" ref="BS86:BX86" si="335">SUM(BT83:BT84)</f>
        <v>-10731.489561596718</v>
      </c>
      <c r="BU86" s="93">
        <f t="shared" si="335"/>
        <v>0</v>
      </c>
      <c r="BV86" s="93">
        <f t="shared" si="335"/>
        <v>0</v>
      </c>
      <c r="BW86" s="93">
        <f t="shared" si="335"/>
        <v>0</v>
      </c>
      <c r="BX86" s="93">
        <f t="shared" si="335"/>
        <v>-10822.717770226753</v>
      </c>
      <c r="BY86" s="271"/>
      <c r="BZ86" s="93"/>
      <c r="CA86" s="93">
        <f t="shared" ref="BZ86:CE86" si="336">SUM(CA83:CA84)</f>
        <v>14406.10320700008</v>
      </c>
      <c r="CB86" s="93">
        <f t="shared" si="336"/>
        <v>96518</v>
      </c>
      <c r="CC86" s="93">
        <f t="shared" si="336"/>
        <v>108762</v>
      </c>
      <c r="CD86" s="93">
        <f t="shared" si="336"/>
        <v>114923</v>
      </c>
      <c r="CE86" s="93">
        <f t="shared" si="336"/>
        <v>58507.90192397363</v>
      </c>
    </row>
    <row r="87" spans="2:83" x14ac:dyDescent="0.3">
      <c r="C87" s="63" t="s">
        <v>51</v>
      </c>
      <c r="D87" s="126"/>
      <c r="E87" s="64"/>
      <c r="F87" s="64">
        <f>F86-'Segment IFRS17'!N527/1000</f>
        <v>6.5998789068544284E-5</v>
      </c>
      <c r="G87" s="64">
        <f>G86-'Segment IFRS17'!U527/1000</f>
        <v>0</v>
      </c>
      <c r="H87" s="64">
        <f>H86-'Segment IFRS17'!AI527/1000</f>
        <v>0</v>
      </c>
      <c r="I87" s="64">
        <f>I86-'Segment IFRS17'!AP527/1000</f>
        <v>0</v>
      </c>
      <c r="J87" s="64">
        <f>J86-'Segment IFRS17'!N600/1000</f>
        <v>-4.5891991612734273E-4</v>
      </c>
      <c r="K87" s="187"/>
      <c r="L87" s="63"/>
      <c r="M87" s="64"/>
      <c r="N87" s="64">
        <f>N86-'Segment IFRS17'!J527/1000</f>
        <v>4.2558757922961377E-4</v>
      </c>
      <c r="O87" s="64">
        <f>O86-'Segment IFRS17'!Q527/1000</f>
        <v>0</v>
      </c>
      <c r="P87" s="64">
        <f>P86-'Segment IFRS17'!AE527/1000</f>
        <v>0</v>
      </c>
      <c r="Q87" s="64">
        <f>Q86-'Segment IFRS17'!AL527/1000</f>
        <v>0</v>
      </c>
      <c r="R87" s="64">
        <f>R86-'Segment IFRS17'!J600/1000</f>
        <v>2.8171178928459994E-4</v>
      </c>
      <c r="S87" s="187"/>
      <c r="T87" s="63"/>
      <c r="U87" s="64"/>
      <c r="V87" s="64">
        <f>V86-'Securitization P&amp;L IFRS17'!H531/1000</f>
        <v>3.4688076630118303E-4</v>
      </c>
      <c r="W87" s="64">
        <f>W86-'Securitization P&amp;L IFRS17'!M531/1000</f>
        <v>0</v>
      </c>
      <c r="X87" s="64">
        <f>X86-'Securitization P&amp;L IFRS17'!W531/1000</f>
        <v>0</v>
      </c>
      <c r="Y87" s="64">
        <f>Y86-'Securitization P&amp;L IFRS17'!AB531/1000</f>
        <v>0</v>
      </c>
      <c r="Z87" s="64">
        <f>Z86-'Securitization P&amp;L IFRS17'!H600/1000</f>
        <v>3.7254617654980393E-4</v>
      </c>
      <c r="AA87" s="63"/>
      <c r="AB87" s="64"/>
      <c r="AC87" s="64">
        <f>AC86-'Securitization P&amp;L IFRS17'!G531/1000</f>
        <v>-1.1000000176863978E-4</v>
      </c>
      <c r="AD87" s="64">
        <f>AD86-'Securitization P&amp;L IFRS17'!L531/1000</f>
        <v>0</v>
      </c>
      <c r="AE87" s="64">
        <f>AE86-'Securitization P&amp;L IFRS17'!V531/1000</f>
        <v>0</v>
      </c>
      <c r="AF87" s="64">
        <f>AF86-'Securitization P&amp;L IFRS17'!AA531/1000</f>
        <v>0</v>
      </c>
      <c r="AG87" s="64">
        <f>AG86-'Securitization P&amp;L IFRS17'!G600/1000</f>
        <v>9.0000000000145519E-5</v>
      </c>
      <c r="AH87" s="273"/>
      <c r="AI87" s="64"/>
      <c r="AJ87" s="64"/>
      <c r="AK87" s="64"/>
      <c r="AL87" s="64"/>
      <c r="AM87" s="64"/>
      <c r="AN87" s="64"/>
      <c r="AO87" s="63"/>
      <c r="AP87" s="64"/>
      <c r="AQ87" s="64">
        <f>AQ86-N86-V86-AC86-AJ86</f>
        <v>-1.2005330063402653E-10</v>
      </c>
      <c r="AR87" s="64">
        <f>AR86-O86-W86-AD86-AK86</f>
        <v>0</v>
      </c>
      <c r="AS87" s="64">
        <f>AS86-P86-X86-AE86-AL86</f>
        <v>0</v>
      </c>
      <c r="AT87" s="64">
        <f>AT86-Q86-Y86-AF86-AM86</f>
        <v>0</v>
      </c>
      <c r="AU87" s="64">
        <f>AU86-R86-Z86-AG86-AN86</f>
        <v>-1.6825651982799172E-11</v>
      </c>
      <c r="AV87" s="273"/>
      <c r="AW87" s="64"/>
      <c r="AX87" s="64">
        <f>AX86-'Segment IFRS17'!K527/1000</f>
        <v>1.5944578990456648E-11</v>
      </c>
      <c r="AY87" s="64">
        <f>AY86-'Segment IFRS17'!R527/1000</f>
        <v>0</v>
      </c>
      <c r="AZ87" s="64">
        <f>AZ86-'Segment IFRS17'!AF527/1000</f>
        <v>0</v>
      </c>
      <c r="BA87" s="64">
        <f>BA86-'Segment IFRS17'!AM527/1000</f>
        <v>0</v>
      </c>
      <c r="BB87" s="64">
        <f>BB86-'Segment IFRS17'!K600/1000</f>
        <v>7.2759576141834259E-11</v>
      </c>
      <c r="BC87" s="273"/>
      <c r="BD87" s="64"/>
      <c r="BE87" s="64">
        <f>BE86-'Segment IFRS17'!L527/1000</f>
        <v>0</v>
      </c>
      <c r="BF87" s="64">
        <f>BF86-'Segment IFRS17'!S527/1000</f>
        <v>0</v>
      </c>
      <c r="BG87" s="64">
        <f>BG86-'Segment IFRS17'!AG527/1000</f>
        <v>0</v>
      </c>
      <c r="BH87" s="64">
        <f>BH86-'Segment IFRS17'!AN527/1000</f>
        <v>0</v>
      </c>
      <c r="BI87" s="64">
        <f>BI86-'Segment IFRS17'!L600/1000</f>
        <v>0</v>
      </c>
      <c r="BJ87" s="273"/>
      <c r="BK87" s="64"/>
      <c r="BL87" s="64">
        <f>BL86-AX86-BE86</f>
        <v>0</v>
      </c>
      <c r="BM87" s="64">
        <f>BM86-AY86-BF86</f>
        <v>0</v>
      </c>
      <c r="BN87" s="64">
        <f>BN86-AZ86-BG86</f>
        <v>0</v>
      </c>
      <c r="BO87" s="64">
        <f>BO86-BA86-BH86</f>
        <v>0</v>
      </c>
      <c r="BP87" s="64">
        <f>BP86-BB86-BI86</f>
        <v>-2.1827872842550278E-11</v>
      </c>
      <c r="BQ87" s="187"/>
      <c r="BR87" s="273"/>
      <c r="BS87" s="64"/>
      <c r="BT87" s="64">
        <f>BT86-'Segment IFRS17'!M527/1000</f>
        <v>-3.5958871922048274E-4</v>
      </c>
      <c r="BU87" s="64">
        <f>BU86-'Segment IFRS17'!T527/1000</f>
        <v>0</v>
      </c>
      <c r="BV87" s="64">
        <f>BV86-'Segment IFRS17'!AH527/1000</f>
        <v>0</v>
      </c>
      <c r="BW87" s="64">
        <f>BW86-'Segment IFRS17'!AO527/1000</f>
        <v>0</v>
      </c>
      <c r="BX87" s="64">
        <f>BX86-'Segment IFRS17'!M600/1000</f>
        <v>2.5936824749805965E-4</v>
      </c>
      <c r="BY87" s="273"/>
      <c r="BZ87" s="64"/>
      <c r="CA87" s="64">
        <f>CA86-F86</f>
        <v>-0.39640350877198216</v>
      </c>
      <c r="CB87" s="64">
        <f>CB86-G86</f>
        <v>96518</v>
      </c>
      <c r="CC87" s="64">
        <f>CC86-H86</f>
        <v>108762</v>
      </c>
      <c r="CD87" s="64">
        <f>CD86-I86</f>
        <v>114923</v>
      </c>
      <c r="CE87" s="64">
        <f>CE86-J86</f>
        <v>2.8376234695315361E-10</v>
      </c>
    </row>
    <row r="88" spans="2:83" x14ac:dyDescent="0.3">
      <c r="C88" s="41" t="s">
        <v>86</v>
      </c>
      <c r="D88" s="116"/>
      <c r="E88" s="42"/>
      <c r="F88" s="42">
        <f t="shared" ref="F88:J88" si="337">F86/AVERAGE(E105:F105)*4</f>
        <v>1.9934494665054824E-2</v>
      </c>
      <c r="G88" s="42">
        <f t="shared" si="337"/>
        <v>0</v>
      </c>
      <c r="H88" s="42">
        <f t="shared" si="337"/>
        <v>0</v>
      </c>
      <c r="I88" s="42">
        <f t="shared" si="337"/>
        <v>0</v>
      </c>
      <c r="J88" s="42">
        <f t="shared" si="337"/>
        <v>6.6916987346189935E-2</v>
      </c>
      <c r="K88" s="177"/>
      <c r="M88" s="42"/>
      <c r="N88" s="42">
        <f t="shared" ref="N88:R88" si="338">N86/AVERAGE(M106:N106)*4</f>
        <v>3.109306692439337E-2</v>
      </c>
      <c r="O88" s="42">
        <f t="shared" si="338"/>
        <v>0</v>
      </c>
      <c r="P88" s="42">
        <f t="shared" si="338"/>
        <v>0</v>
      </c>
      <c r="Q88" s="42">
        <f t="shared" si="338"/>
        <v>0</v>
      </c>
      <c r="R88" s="42">
        <f t="shared" si="338"/>
        <v>3.4616061822363375E-2</v>
      </c>
      <c r="S88" s="177"/>
      <c r="U88" s="42"/>
      <c r="V88" s="42"/>
      <c r="W88" s="42"/>
      <c r="X88" s="42"/>
      <c r="Y88" s="42"/>
      <c r="Z88" s="42"/>
      <c r="AA88" s="44"/>
      <c r="AB88" s="42"/>
      <c r="AC88" s="42"/>
      <c r="AD88" s="42"/>
      <c r="AE88" s="42"/>
      <c r="AF88" s="42"/>
      <c r="AG88" s="42"/>
      <c r="AH88" s="44"/>
      <c r="AI88" s="42"/>
      <c r="AJ88" s="42"/>
      <c r="AK88" s="42"/>
      <c r="AL88" s="42"/>
      <c r="AM88" s="42"/>
      <c r="AN88" s="42"/>
      <c r="AO88" s="44"/>
      <c r="AP88" s="42"/>
      <c r="AQ88" s="42">
        <f t="shared" ref="AQ88:AU88" si="339">AQ86/AVERAGE(AP106:AQ106)*4</f>
        <v>3.1092457896501034E-2</v>
      </c>
      <c r="AR88" s="42">
        <f t="shared" si="339"/>
        <v>0.14632902781102705</v>
      </c>
      <c r="AS88" s="42">
        <f t="shared" si="339"/>
        <v>0.15650292846334785</v>
      </c>
      <c r="AT88" s="42">
        <f t="shared" si="339"/>
        <v>0.15419978329953304</v>
      </c>
      <c r="AU88" s="42">
        <f t="shared" si="339"/>
        <v>3.461606182236366E-2</v>
      </c>
      <c r="AV88" s="44"/>
      <c r="AW88" s="42"/>
      <c r="AX88" s="42">
        <f t="shared" ref="AX88:BB88" si="340">AX86/AVERAGE(AW107:AX107)*4</f>
        <v>-2.344759795006941E-3</v>
      </c>
      <c r="AY88" s="42">
        <f t="shared" si="340"/>
        <v>0</v>
      </c>
      <c r="AZ88" s="42">
        <f t="shared" si="340"/>
        <v>0</v>
      </c>
      <c r="BA88" s="42">
        <f t="shared" si="340"/>
        <v>0</v>
      </c>
      <c r="BB88" s="42">
        <f t="shared" si="340"/>
        <v>0.40527362181149035</v>
      </c>
      <c r="BD88" s="42"/>
      <c r="BE88" s="42">
        <f t="shared" ref="BE88:BI88" si="341">BE86/AVERAGE(BD108:BE108)*4</f>
        <v>1.3124405973383433</v>
      </c>
      <c r="BF88" s="42">
        <f t="shared" si="341"/>
        <v>0</v>
      </c>
      <c r="BG88" s="42">
        <f t="shared" si="341"/>
        <v>0</v>
      </c>
      <c r="BH88" s="42">
        <f t="shared" si="341"/>
        <v>0</v>
      </c>
      <c r="BI88" s="42">
        <f t="shared" si="341"/>
        <v>0.89932056994829102</v>
      </c>
      <c r="BK88" s="42"/>
      <c r="BL88" s="42">
        <f t="shared" ref="BL88:BP88" si="342">BL86/AVERAGE(SUM(BK107:BK108),SUM(BL107:BL108))*4</f>
        <v>6.8235113641060219E-2</v>
      </c>
      <c r="BM88" s="42">
        <f t="shared" si="342"/>
        <v>0</v>
      </c>
      <c r="BN88" s="42">
        <f t="shared" si="342"/>
        <v>0</v>
      </c>
      <c r="BO88" s="42">
        <f t="shared" si="342"/>
        <v>0</v>
      </c>
      <c r="BP88" s="42">
        <f t="shared" si="342"/>
        <v>0.42794022236700391</v>
      </c>
      <c r="BQ88" s="177"/>
      <c r="BS88" s="42"/>
      <c r="BT88" s="42"/>
      <c r="BU88" s="42"/>
      <c r="BV88" s="42"/>
      <c r="BW88" s="42"/>
      <c r="BX88" s="42"/>
      <c r="BZ88" s="42"/>
      <c r="CA88" s="42">
        <f t="shared" ref="CA88:CE88" si="343">CA86/AVERAGE(BZ105:CA105)*4</f>
        <v>1.9933946155434552E-2</v>
      </c>
      <c r="CB88" s="42">
        <f t="shared" si="343"/>
        <v>0.13069331341676374</v>
      </c>
      <c r="CC88" s="42">
        <f t="shared" si="343"/>
        <v>0.13875132811697211</v>
      </c>
      <c r="CD88" s="42">
        <f t="shared" si="343"/>
        <v>0.14187940082887457</v>
      </c>
      <c r="CE88" s="42">
        <f t="shared" si="343"/>
        <v>6.9269729316472087E-2</v>
      </c>
    </row>
    <row r="89" spans="2:83" x14ac:dyDescent="0.3">
      <c r="C89" s="41" t="s">
        <v>139</v>
      </c>
      <c r="D89" s="116"/>
      <c r="E89" s="42"/>
      <c r="F89" s="42">
        <f t="shared" ref="E89:J89" si="344">F86/F110*4</f>
        <v>1.9797163115083945E-2</v>
      </c>
      <c r="G89" s="42">
        <f t="shared" si="344"/>
        <v>0</v>
      </c>
      <c r="H89" s="42">
        <f t="shared" si="344"/>
        <v>0</v>
      </c>
      <c r="I89" s="42">
        <f t="shared" si="344"/>
        <v>0</v>
      </c>
      <c r="J89" s="42">
        <f t="shared" si="344"/>
        <v>6.8381101051480139E-2</v>
      </c>
      <c r="K89" s="177"/>
      <c r="M89" s="42"/>
      <c r="N89" s="42">
        <f t="shared" ref="M89:R89" si="345">N86/N111*4</f>
        <v>3.106762859266491E-2</v>
      </c>
      <c r="O89" s="42">
        <f t="shared" si="345"/>
        <v>0</v>
      </c>
      <c r="P89" s="42">
        <f t="shared" si="345"/>
        <v>0</v>
      </c>
      <c r="Q89" s="42">
        <f t="shared" si="345"/>
        <v>0</v>
      </c>
      <c r="R89" s="42">
        <f t="shared" si="345"/>
        <v>3.5643473810771119E-2</v>
      </c>
      <c r="S89" s="177"/>
      <c r="U89" s="42"/>
      <c r="V89" s="42"/>
      <c r="W89" s="42"/>
      <c r="X89" s="42"/>
      <c r="Y89" s="42"/>
      <c r="Z89" s="42"/>
      <c r="AA89" s="44"/>
      <c r="AB89" s="42"/>
      <c r="AC89" s="42"/>
      <c r="AD89" s="42"/>
      <c r="AE89" s="42"/>
      <c r="AF89" s="42"/>
      <c r="AG89" s="42"/>
      <c r="AH89" s="44"/>
      <c r="AI89" s="42"/>
      <c r="AJ89" s="42"/>
      <c r="AK89" s="42"/>
      <c r="AL89" s="42"/>
      <c r="AM89" s="42"/>
      <c r="AN89" s="42"/>
      <c r="AO89" s="44"/>
      <c r="AP89" s="42"/>
      <c r="AQ89" s="42">
        <f t="shared" ref="AP89:AU89" si="346">AQ86/AQ111*4</f>
        <v>3.1067020063039713E-2</v>
      </c>
      <c r="AR89" s="42">
        <f t="shared" si="346"/>
        <v>0.14454419643964983</v>
      </c>
      <c r="AS89" s="42">
        <f t="shared" si="346"/>
        <v>0.15571315634837207</v>
      </c>
      <c r="AT89" s="42">
        <f t="shared" si="346"/>
        <v>0.15341426535980462</v>
      </c>
      <c r="AU89" s="42">
        <f t="shared" si="346"/>
        <v>3.564347381077141E-2</v>
      </c>
      <c r="AV89" s="44"/>
      <c r="AW89" s="42"/>
      <c r="AX89" s="42">
        <f t="shared" ref="AW89:BB89" si="347">AX86/AX112*4</f>
        <v>-2.2487699625595467E-3</v>
      </c>
      <c r="AY89" s="42">
        <f t="shared" si="347"/>
        <v>0</v>
      </c>
      <c r="AZ89" s="42">
        <f t="shared" si="347"/>
        <v>0</v>
      </c>
      <c r="BA89" s="42">
        <f t="shared" si="347"/>
        <v>0</v>
      </c>
      <c r="BB89" s="42">
        <f t="shared" si="347"/>
        <v>0.39518384732046347</v>
      </c>
      <c r="BD89" s="42"/>
      <c r="BE89" s="42">
        <f t="shared" ref="BD89:BI89" si="348">BE86/BE113*4</f>
        <v>0.93099033346867432</v>
      </c>
      <c r="BF89" s="42">
        <f t="shared" si="348"/>
        <v>0</v>
      </c>
      <c r="BG89" s="42">
        <f t="shared" si="348"/>
        <v>0</v>
      </c>
      <c r="BH89" s="42">
        <f t="shared" si="348"/>
        <v>0</v>
      </c>
      <c r="BI89" s="42">
        <f t="shared" si="348"/>
        <v>0.7118945628651735</v>
      </c>
      <c r="BK89" s="42"/>
      <c r="BL89" s="42">
        <f t="shared" ref="BL89:BP89" si="349">BL86/SUM(BL112:BL113)*4</f>
        <v>6.4228005953971851E-2</v>
      </c>
      <c r="BM89" s="42">
        <f t="shared" si="349"/>
        <v>0</v>
      </c>
      <c r="BN89" s="42">
        <f t="shared" si="349"/>
        <v>0</v>
      </c>
      <c r="BO89" s="42">
        <f t="shared" si="349"/>
        <v>0</v>
      </c>
      <c r="BP89" s="42">
        <f t="shared" si="349"/>
        <v>0.41289455123625762</v>
      </c>
      <c r="BQ89" s="177"/>
      <c r="BS89" s="42"/>
      <c r="BT89" s="42"/>
      <c r="BU89" s="42"/>
      <c r="BV89" s="42"/>
      <c r="BW89" s="42"/>
      <c r="BX89" s="42"/>
      <c r="BZ89" s="42"/>
      <c r="CA89" s="42">
        <f t="shared" ref="BZ89:CE89" si="350">CA86/CA110*4</f>
        <v>1.9796618384223936E-2</v>
      </c>
      <c r="CB89" s="42">
        <f t="shared" si="350"/>
        <v>0.1290547650274658</v>
      </c>
      <c r="CC89" s="42">
        <f t="shared" si="350"/>
        <v>0.13807077360381406</v>
      </c>
      <c r="CD89" s="42">
        <f t="shared" si="350"/>
        <v>0.14589201664985127</v>
      </c>
      <c r="CE89" s="42">
        <f t="shared" si="350"/>
        <v>6.8381101051480472E-2</v>
      </c>
    </row>
    <row r="90" spans="2:83" x14ac:dyDescent="0.3">
      <c r="C90" s="41" t="s">
        <v>87</v>
      </c>
      <c r="D90" s="116"/>
      <c r="E90" s="42"/>
      <c r="F90" s="42"/>
      <c r="G90" s="42"/>
      <c r="H90" s="42"/>
      <c r="I90" s="42"/>
      <c r="J90" s="42"/>
      <c r="K90" s="153"/>
      <c r="M90" s="42"/>
      <c r="N90" s="42">
        <f t="shared" ref="N90:R90" si="351">N86/AVERAGE(M128:N128)*4</f>
        <v>3.85425656821901E-3</v>
      </c>
      <c r="O90" s="42">
        <f t="shared" si="351"/>
        <v>0</v>
      </c>
      <c r="P90" s="42">
        <f t="shared" si="351"/>
        <v>0</v>
      </c>
      <c r="Q90" s="42">
        <f t="shared" si="351"/>
        <v>0</v>
      </c>
      <c r="R90" s="42">
        <f>R86/AVERAGE(Q128:R128)*4</f>
        <v>5.1866358212687251E-3</v>
      </c>
      <c r="S90" s="177"/>
      <c r="U90" s="42"/>
      <c r="V90" s="42"/>
      <c r="W90" s="42"/>
      <c r="X90" s="42"/>
      <c r="Y90" s="42"/>
      <c r="Z90" s="42"/>
      <c r="AA90" s="44"/>
      <c r="AB90" s="42"/>
      <c r="AC90" s="42"/>
      <c r="AD90" s="42"/>
      <c r="AE90" s="42"/>
      <c r="AF90" s="42"/>
      <c r="AG90" s="42"/>
      <c r="AH90" s="44"/>
      <c r="AI90" s="42"/>
      <c r="AJ90" s="42"/>
      <c r="AK90" s="42"/>
      <c r="AL90" s="42"/>
      <c r="AM90" s="42"/>
      <c r="AN90" s="42"/>
      <c r="AO90" s="44"/>
      <c r="AP90" s="42"/>
      <c r="AQ90" s="42"/>
      <c r="AR90" s="42"/>
      <c r="AS90" s="42"/>
      <c r="AT90" s="42"/>
      <c r="AU90" s="42"/>
      <c r="AV90" s="44"/>
      <c r="AW90" s="42"/>
      <c r="AX90" s="42"/>
      <c r="AY90" s="42"/>
      <c r="AZ90" s="42"/>
      <c r="BA90" s="42"/>
      <c r="BB90" s="42"/>
      <c r="BD90" s="42"/>
      <c r="BE90" s="42"/>
      <c r="BF90" s="42"/>
      <c r="BG90" s="42"/>
      <c r="BH90" s="42"/>
      <c r="BI90" s="42"/>
      <c r="BK90" s="42"/>
      <c r="BL90" s="42"/>
      <c r="BM90" s="42"/>
      <c r="BN90" s="42"/>
      <c r="BO90" s="42"/>
      <c r="BP90" s="42"/>
      <c r="BQ90" s="177"/>
      <c r="BS90" s="42"/>
      <c r="BT90" s="42"/>
      <c r="BU90" s="42"/>
      <c r="BV90" s="42"/>
      <c r="BW90" s="42"/>
      <c r="BX90" s="42"/>
      <c r="BZ90" s="42"/>
      <c r="CA90" s="42"/>
      <c r="CB90" s="42"/>
      <c r="CC90" s="42"/>
      <c r="CD90" s="42"/>
      <c r="CE90" s="42"/>
    </row>
    <row r="91" spans="2:83" ht="14.5" x14ac:dyDescent="0.45">
      <c r="C91" s="48"/>
      <c r="D91" s="119"/>
      <c r="E91" s="66"/>
      <c r="F91" s="266"/>
      <c r="G91" s="266"/>
      <c r="H91" s="266"/>
      <c r="I91" s="266"/>
      <c r="J91" s="266"/>
      <c r="K91" s="153"/>
      <c r="M91" s="66"/>
      <c r="N91" s="66"/>
      <c r="O91" s="66"/>
      <c r="P91" s="66"/>
      <c r="Q91" s="66"/>
      <c r="R91" s="66"/>
      <c r="S91" s="66"/>
      <c r="U91" s="66"/>
      <c r="V91" s="66"/>
      <c r="W91" s="66"/>
      <c r="X91" s="66"/>
      <c r="Y91" s="66"/>
      <c r="Z91" s="66"/>
      <c r="AA91" s="56"/>
      <c r="AB91" s="66"/>
      <c r="AC91" s="66"/>
      <c r="AD91" s="66"/>
      <c r="AE91" s="66"/>
      <c r="AF91" s="66"/>
      <c r="AG91" s="66"/>
      <c r="AH91" s="56"/>
      <c r="AI91" s="66"/>
      <c r="AJ91" s="66"/>
      <c r="AK91" s="66"/>
      <c r="AL91" s="66"/>
      <c r="AM91" s="66"/>
      <c r="AN91" s="66"/>
      <c r="AO91" s="56"/>
      <c r="AP91" s="66"/>
      <c r="AQ91" s="66"/>
      <c r="AR91" s="66"/>
      <c r="AS91" s="66"/>
      <c r="AT91" s="66"/>
      <c r="AU91" s="66"/>
      <c r="AV91" s="56"/>
      <c r="AW91" s="66"/>
      <c r="AX91" s="66"/>
      <c r="AY91" s="66"/>
      <c r="AZ91" s="66"/>
      <c r="BA91" s="66"/>
      <c r="BB91" s="66"/>
      <c r="BD91" s="66"/>
      <c r="BE91" s="66"/>
      <c r="BF91" s="66"/>
      <c r="BG91" s="66"/>
      <c r="BH91" s="66"/>
      <c r="BI91" s="66"/>
      <c r="BK91" s="66"/>
      <c r="BL91" s="66"/>
      <c r="BM91" s="66"/>
      <c r="BN91" s="66"/>
      <c r="BO91" s="66"/>
      <c r="BP91" s="66"/>
      <c r="BQ91" s="66"/>
      <c r="BS91" s="66"/>
      <c r="BT91" s="66"/>
      <c r="BU91" s="66"/>
      <c r="BV91" s="66"/>
      <c r="BW91" s="66"/>
      <c r="BX91" s="66"/>
      <c r="BZ91" s="66"/>
      <c r="CA91" s="66"/>
      <c r="CB91" s="66"/>
      <c r="CC91" s="66"/>
      <c r="CD91" s="66"/>
      <c r="CE91" s="66"/>
    </row>
    <row r="92" spans="2:83" s="32" customFormat="1" x14ac:dyDescent="0.3">
      <c r="B92" s="29"/>
      <c r="C92" s="30" t="s">
        <v>178</v>
      </c>
      <c r="D92" s="30"/>
      <c r="E92" s="30"/>
      <c r="F92" s="30"/>
      <c r="G92" s="30"/>
      <c r="H92" s="30"/>
      <c r="I92" s="30"/>
      <c r="J92" s="30"/>
      <c r="K92" s="30"/>
      <c r="M92" s="31"/>
      <c r="N92" s="31"/>
      <c r="O92" s="31"/>
      <c r="P92" s="31"/>
      <c r="Q92" s="31"/>
      <c r="R92" s="31"/>
      <c r="S92" s="30"/>
      <c r="T92" s="38"/>
      <c r="U92" s="31"/>
      <c r="V92" s="31"/>
      <c r="W92" s="31"/>
      <c r="X92" s="31"/>
      <c r="Y92" s="31"/>
      <c r="Z92" s="31"/>
      <c r="AA92" s="33"/>
      <c r="AB92" s="31"/>
      <c r="AC92" s="31"/>
      <c r="AD92" s="31"/>
      <c r="AE92" s="31"/>
      <c r="AF92" s="31"/>
      <c r="AG92" s="31"/>
      <c r="AH92" s="274"/>
      <c r="AI92" s="31"/>
      <c r="AJ92" s="31"/>
      <c r="AK92" s="31"/>
      <c r="AL92" s="31"/>
      <c r="AM92" s="31"/>
      <c r="AN92" s="31"/>
      <c r="AO92" s="33"/>
      <c r="AP92" s="31"/>
      <c r="AQ92" s="31"/>
      <c r="AR92" s="31"/>
      <c r="AS92" s="31"/>
      <c r="AT92" s="31"/>
      <c r="AU92" s="31"/>
      <c r="AV92" s="274"/>
      <c r="AW92" s="31"/>
      <c r="AX92" s="31"/>
      <c r="AY92" s="31"/>
      <c r="AZ92" s="31"/>
      <c r="BA92" s="31"/>
      <c r="BB92" s="31"/>
      <c r="BC92" s="270"/>
      <c r="BD92" s="31"/>
      <c r="BE92" s="31"/>
      <c r="BF92" s="31"/>
      <c r="BG92" s="31"/>
      <c r="BH92" s="31"/>
      <c r="BI92" s="31"/>
      <c r="BJ92" s="270"/>
      <c r="BK92" s="31"/>
      <c r="BL92" s="31"/>
      <c r="BM92" s="31"/>
      <c r="BN92" s="31"/>
      <c r="BO92" s="31"/>
      <c r="BP92" s="31"/>
      <c r="BQ92" s="30"/>
      <c r="BR92" s="270"/>
      <c r="BS92" s="31"/>
      <c r="BT92" s="31"/>
      <c r="BU92" s="31"/>
      <c r="BV92" s="31"/>
      <c r="BW92" s="31"/>
      <c r="BX92" s="31"/>
      <c r="BY92" s="270"/>
      <c r="BZ92" s="31"/>
      <c r="CA92" s="31"/>
      <c r="CB92" s="31"/>
      <c r="CC92" s="31"/>
      <c r="CD92" s="31"/>
      <c r="CE92" s="31"/>
    </row>
    <row r="93" spans="2:83" s="36" customFormat="1" x14ac:dyDescent="0.3">
      <c r="B93" s="34"/>
      <c r="C93" s="67" t="s">
        <v>179</v>
      </c>
      <c r="D93" s="67"/>
      <c r="E93" s="158"/>
      <c r="F93" s="158">
        <f t="shared" ref="E93:J93" si="352">F86</f>
        <v>14406.499610508852</v>
      </c>
      <c r="G93" s="158">
        <f t="shared" si="352"/>
        <v>0</v>
      </c>
      <c r="H93" s="158">
        <f t="shared" si="352"/>
        <v>0</v>
      </c>
      <c r="I93" s="158">
        <f t="shared" si="352"/>
        <v>0</v>
      </c>
      <c r="J93" s="158">
        <f t="shared" si="352"/>
        <v>58507.901923973346</v>
      </c>
      <c r="K93" s="176">
        <f>J93/F93-1</f>
        <v>3.0612156669406794</v>
      </c>
      <c r="M93" s="158"/>
      <c r="N93" s="158"/>
      <c r="O93" s="158"/>
      <c r="P93" s="158"/>
      <c r="Q93" s="158"/>
      <c r="R93" s="158"/>
      <c r="S93" s="176"/>
      <c r="T93" s="213"/>
      <c r="U93" s="158"/>
      <c r="V93" s="158"/>
      <c r="W93" s="158"/>
      <c r="X93" s="158"/>
      <c r="Y93" s="158"/>
      <c r="Z93" s="158"/>
      <c r="AA93" s="37"/>
      <c r="AB93" s="158"/>
      <c r="AC93" s="158"/>
      <c r="AD93" s="158"/>
      <c r="AE93" s="158"/>
      <c r="AF93" s="158"/>
      <c r="AG93" s="158"/>
      <c r="AH93" s="269"/>
      <c r="AI93" s="158"/>
      <c r="AJ93" s="158"/>
      <c r="AK93" s="158"/>
      <c r="AL93" s="158"/>
      <c r="AM93" s="158"/>
      <c r="AN93" s="158"/>
      <c r="AO93" s="37"/>
      <c r="AP93" s="158"/>
      <c r="AQ93" s="158"/>
      <c r="AR93" s="158"/>
      <c r="AS93" s="158"/>
      <c r="AT93" s="158"/>
      <c r="AU93" s="158"/>
      <c r="AV93" s="269"/>
      <c r="AW93" s="158"/>
      <c r="AX93" s="158"/>
      <c r="AY93" s="158"/>
      <c r="AZ93" s="158"/>
      <c r="BA93" s="158"/>
      <c r="BB93" s="158"/>
      <c r="BC93" s="283"/>
      <c r="BD93" s="158"/>
      <c r="BE93" s="158"/>
      <c r="BF93" s="158"/>
      <c r="BG93" s="158"/>
      <c r="BH93" s="158"/>
      <c r="BI93" s="158"/>
      <c r="BJ93" s="283"/>
      <c r="BK93" s="158"/>
      <c r="BL93" s="158"/>
      <c r="BM93" s="158"/>
      <c r="BN93" s="158"/>
      <c r="BO93" s="158"/>
      <c r="BP93" s="158"/>
      <c r="BQ93" s="176"/>
      <c r="BR93" s="283"/>
      <c r="BS93" s="158"/>
      <c r="BT93" s="158"/>
      <c r="BU93" s="158"/>
      <c r="BV93" s="158"/>
      <c r="BW93" s="158"/>
      <c r="BX93" s="158"/>
      <c r="BY93" s="283"/>
      <c r="BZ93" s="158"/>
      <c r="CA93" s="158"/>
      <c r="CB93" s="158"/>
      <c r="CC93" s="158"/>
      <c r="CD93" s="158"/>
      <c r="CE93" s="158"/>
    </row>
    <row r="94" spans="2:83" s="68" customFormat="1" x14ac:dyDescent="0.3">
      <c r="C94" s="69" t="s">
        <v>194</v>
      </c>
      <c r="D94" s="82"/>
      <c r="E94" s="211"/>
      <c r="F94" s="211">
        <v>5263.0569087783706</v>
      </c>
      <c r="G94" s="211">
        <v>7087.5810000000001</v>
      </c>
      <c r="H94" s="211">
        <v>6218</v>
      </c>
      <c r="I94" s="211">
        <v>5709.1171317560002</v>
      </c>
      <c r="J94" s="211">
        <v>8078</v>
      </c>
      <c r="K94" s="209"/>
      <c r="L94" s="45"/>
      <c r="M94" s="40"/>
      <c r="N94" s="40"/>
      <c r="O94" s="40"/>
      <c r="P94" s="40"/>
      <c r="Q94" s="40"/>
      <c r="R94" s="40"/>
      <c r="S94" s="209"/>
      <c r="U94" s="40"/>
      <c r="V94" s="40"/>
      <c r="W94" s="40"/>
      <c r="X94" s="40"/>
      <c r="Y94" s="40"/>
      <c r="Z94" s="40"/>
      <c r="AB94" s="40"/>
      <c r="AC94" s="40"/>
      <c r="AD94" s="40"/>
      <c r="AE94" s="40"/>
      <c r="AF94" s="40"/>
      <c r="AG94" s="40"/>
      <c r="AH94" s="275"/>
      <c r="AI94" s="40"/>
      <c r="AJ94" s="40"/>
      <c r="AK94" s="40"/>
      <c r="AL94" s="40"/>
      <c r="AM94" s="40"/>
      <c r="AN94" s="40"/>
      <c r="AP94" s="40"/>
      <c r="AQ94" s="40"/>
      <c r="AR94" s="40"/>
      <c r="AS94" s="40"/>
      <c r="AT94" s="40"/>
      <c r="AU94" s="40"/>
      <c r="AV94" s="275"/>
      <c r="AW94" s="40"/>
      <c r="AX94" s="40"/>
      <c r="AY94" s="40"/>
      <c r="AZ94" s="40"/>
      <c r="BA94" s="40"/>
      <c r="BB94" s="40"/>
      <c r="BC94" s="275"/>
      <c r="BD94" s="40"/>
      <c r="BE94" s="40"/>
      <c r="BF94" s="40"/>
      <c r="BG94" s="40"/>
      <c r="BH94" s="40"/>
      <c r="BI94" s="40"/>
      <c r="BJ94" s="275"/>
      <c r="BK94" s="40"/>
      <c r="BL94" s="40"/>
      <c r="BM94" s="40"/>
      <c r="BN94" s="40"/>
      <c r="BO94" s="40"/>
      <c r="BP94" s="40"/>
      <c r="BQ94" s="209"/>
      <c r="BR94" s="275"/>
      <c r="BS94" s="40"/>
      <c r="BT94" s="40"/>
      <c r="BU94" s="40"/>
      <c r="BV94" s="40"/>
      <c r="BW94" s="40"/>
      <c r="BX94" s="40"/>
      <c r="BY94" s="275"/>
      <c r="BZ94" s="40"/>
      <c r="CA94" s="40"/>
      <c r="CB94" s="40"/>
      <c r="CC94" s="40"/>
      <c r="CD94" s="40"/>
      <c r="CE94" s="40"/>
    </row>
    <row r="95" spans="2:83" s="68" customFormat="1" x14ac:dyDescent="0.3">
      <c r="C95" s="69" t="s">
        <v>221</v>
      </c>
      <c r="D95" s="82"/>
      <c r="E95" s="211"/>
      <c r="F95" s="211">
        <v>0</v>
      </c>
      <c r="G95" s="211"/>
      <c r="H95" s="211"/>
      <c r="I95" s="211"/>
      <c r="J95" s="211"/>
      <c r="L95" s="38"/>
      <c r="M95" s="40"/>
      <c r="N95" s="40"/>
      <c r="O95" s="40"/>
      <c r="P95" s="40"/>
      <c r="Q95" s="40"/>
      <c r="R95" s="40"/>
      <c r="U95" s="40"/>
      <c r="V95" s="40"/>
      <c r="W95" s="40"/>
      <c r="X95" s="40"/>
      <c r="Y95" s="40"/>
      <c r="Z95" s="40"/>
      <c r="AB95" s="40"/>
      <c r="AC95" s="40"/>
      <c r="AD95" s="40"/>
      <c r="AE95" s="40"/>
      <c r="AF95" s="40"/>
      <c r="AG95" s="40"/>
      <c r="AH95" s="275"/>
      <c r="AI95" s="40"/>
      <c r="AJ95" s="40"/>
      <c r="AK95" s="40"/>
      <c r="AL95" s="40"/>
      <c r="AM95" s="40"/>
      <c r="AN95" s="40"/>
      <c r="AP95" s="40"/>
      <c r="AQ95" s="40"/>
      <c r="AR95" s="40"/>
      <c r="AS95" s="40"/>
      <c r="AT95" s="40"/>
      <c r="AU95" s="40"/>
      <c r="AV95" s="275"/>
      <c r="AW95" s="40"/>
      <c r="AX95" s="40"/>
      <c r="AY95" s="40"/>
      <c r="AZ95" s="40"/>
      <c r="BA95" s="40"/>
      <c r="BB95" s="40"/>
      <c r="BC95" s="275"/>
      <c r="BD95" s="40"/>
      <c r="BE95" s="40"/>
      <c r="BF95" s="40"/>
      <c r="BG95" s="40"/>
      <c r="BH95" s="40"/>
      <c r="BI95" s="40"/>
      <c r="BJ95" s="275"/>
      <c r="BK95" s="40"/>
      <c r="BL95" s="40"/>
      <c r="BM95" s="40"/>
      <c r="BN95" s="40"/>
      <c r="BO95" s="40"/>
      <c r="BP95" s="40"/>
      <c r="BR95" s="275"/>
      <c r="BS95" s="40"/>
      <c r="BT95" s="40"/>
      <c r="BU95" s="40"/>
      <c r="BV95" s="40"/>
      <c r="BW95" s="40"/>
      <c r="BX95" s="40"/>
      <c r="BY95" s="275"/>
      <c r="BZ95" s="40"/>
      <c r="CA95" s="40"/>
      <c r="CB95" s="40"/>
      <c r="CC95" s="40"/>
      <c r="CD95" s="40"/>
      <c r="CE95" s="40"/>
    </row>
    <row r="96" spans="2:83" s="68" customFormat="1" x14ac:dyDescent="0.3">
      <c r="C96" s="69" t="s">
        <v>199</v>
      </c>
      <c r="D96" s="82"/>
      <c r="E96" s="211"/>
      <c r="F96" s="211">
        <v>14125.647871888717</v>
      </c>
      <c r="G96" s="211">
        <f>6180+2057</f>
        <v>8237</v>
      </c>
      <c r="H96" s="211">
        <v>6625</v>
      </c>
      <c r="I96" s="211">
        <v>8178.6782097786927</v>
      </c>
      <c r="J96" s="211">
        <v>12858.078373190141</v>
      </c>
      <c r="K96" s="209"/>
      <c r="L96" s="45"/>
      <c r="M96" s="40"/>
      <c r="N96" s="40"/>
      <c r="O96" s="40"/>
      <c r="P96" s="40"/>
      <c r="Q96" s="40"/>
      <c r="R96" s="40"/>
      <c r="S96" s="209"/>
      <c r="U96" s="40"/>
      <c r="V96" s="40"/>
      <c r="W96" s="40"/>
      <c r="X96" s="40"/>
      <c r="Y96" s="40"/>
      <c r="Z96" s="40"/>
      <c r="AB96" s="40"/>
      <c r="AC96" s="40"/>
      <c r="AD96" s="40"/>
      <c r="AE96" s="40"/>
      <c r="AF96" s="40"/>
      <c r="AG96" s="40"/>
      <c r="AH96" s="275"/>
      <c r="AI96" s="40"/>
      <c r="AJ96" s="40"/>
      <c r="AK96" s="40"/>
      <c r="AL96" s="40"/>
      <c r="AM96" s="40"/>
      <c r="AN96" s="40"/>
      <c r="AP96" s="40"/>
      <c r="AQ96" s="40"/>
      <c r="AR96" s="40"/>
      <c r="AS96" s="40"/>
      <c r="AT96" s="40"/>
      <c r="AU96" s="40"/>
      <c r="AV96" s="275"/>
      <c r="AW96" s="40"/>
      <c r="AX96" s="40"/>
      <c r="AY96" s="40"/>
      <c r="AZ96" s="40"/>
      <c r="BA96" s="40"/>
      <c r="BB96" s="40"/>
      <c r="BC96" s="275"/>
      <c r="BD96" s="40"/>
      <c r="BE96" s="40"/>
      <c r="BF96" s="40"/>
      <c r="BG96" s="40"/>
      <c r="BH96" s="40"/>
      <c r="BI96" s="40"/>
      <c r="BJ96" s="275"/>
      <c r="BK96" s="40"/>
      <c r="BL96" s="40"/>
      <c r="BM96" s="40"/>
      <c r="BN96" s="40"/>
      <c r="BO96" s="40"/>
      <c r="BP96" s="40"/>
      <c r="BQ96" s="209"/>
      <c r="BR96" s="275"/>
      <c r="BS96" s="40"/>
      <c r="BT96" s="40"/>
      <c r="BU96" s="40"/>
      <c r="BV96" s="40"/>
      <c r="BW96" s="40"/>
      <c r="BX96" s="40"/>
      <c r="BY96" s="275"/>
      <c r="BZ96" s="40"/>
      <c r="CA96" s="40"/>
      <c r="CB96" s="40"/>
      <c r="CC96" s="40"/>
      <c r="CD96" s="40"/>
      <c r="CE96" s="40"/>
    </row>
    <row r="97" spans="2:83" s="68" customFormat="1" x14ac:dyDescent="0.3">
      <c r="C97" s="69" t="s">
        <v>218</v>
      </c>
      <c r="D97" s="82"/>
      <c r="E97" s="211"/>
      <c r="F97" s="211"/>
      <c r="G97" s="211"/>
      <c r="H97" s="211"/>
      <c r="I97" s="211"/>
      <c r="J97" s="211"/>
      <c r="K97" s="209"/>
      <c r="L97" s="232"/>
      <c r="M97" s="40"/>
      <c r="N97" s="40"/>
      <c r="O97" s="40"/>
      <c r="P97" s="40"/>
      <c r="Q97" s="40"/>
      <c r="R97" s="40"/>
      <c r="S97" s="209"/>
      <c r="U97" s="40"/>
      <c r="V97" s="40"/>
      <c r="W97" s="40"/>
      <c r="X97" s="40"/>
      <c r="Y97" s="40"/>
      <c r="Z97" s="40"/>
      <c r="AB97" s="40"/>
      <c r="AC97" s="40"/>
      <c r="AD97" s="40"/>
      <c r="AE97" s="40"/>
      <c r="AF97" s="40"/>
      <c r="AG97" s="40"/>
      <c r="AH97" s="275"/>
      <c r="AI97" s="40"/>
      <c r="AJ97" s="40"/>
      <c r="AK97" s="40"/>
      <c r="AL97" s="40"/>
      <c r="AM97" s="40"/>
      <c r="AN97" s="40"/>
      <c r="AP97" s="40"/>
      <c r="AQ97" s="40"/>
      <c r="AR97" s="40"/>
      <c r="AS97" s="40"/>
      <c r="AT97" s="40"/>
      <c r="AU97" s="40"/>
      <c r="AV97" s="275"/>
      <c r="AW97" s="40"/>
      <c r="AX97" s="40"/>
      <c r="AY97" s="40"/>
      <c r="AZ97" s="40"/>
      <c r="BA97" s="40"/>
      <c r="BB97" s="40"/>
      <c r="BC97" s="275"/>
      <c r="BD97" s="40"/>
      <c r="BE97" s="40"/>
      <c r="BF97" s="40"/>
      <c r="BG97" s="40"/>
      <c r="BH97" s="40"/>
      <c r="BI97" s="40"/>
      <c r="BJ97" s="275"/>
      <c r="BK97" s="40"/>
      <c r="BL97" s="40"/>
      <c r="BM97" s="40"/>
      <c r="BN97" s="40"/>
      <c r="BO97" s="40"/>
      <c r="BP97" s="40"/>
      <c r="BQ97" s="209"/>
      <c r="BR97" s="275"/>
      <c r="BS97" s="40"/>
      <c r="BT97" s="40"/>
      <c r="BU97" s="40"/>
      <c r="BV97" s="40"/>
      <c r="BW97" s="40"/>
      <c r="BX97" s="40"/>
      <c r="BY97" s="275"/>
      <c r="BZ97" s="40"/>
      <c r="CA97" s="40"/>
      <c r="CB97" s="40"/>
      <c r="CC97" s="40"/>
      <c r="CD97" s="40"/>
      <c r="CE97" s="40"/>
    </row>
    <row r="98" spans="2:83" s="68" customFormat="1" x14ac:dyDescent="0.3">
      <c r="C98" s="69" t="s">
        <v>196</v>
      </c>
      <c r="D98" s="82"/>
      <c r="E98" s="211"/>
      <c r="F98" s="211">
        <v>761.57011349999993</v>
      </c>
      <c r="G98" s="211"/>
      <c r="H98" s="211"/>
      <c r="I98" s="211"/>
      <c r="J98" s="211">
        <v>711.88063199999999</v>
      </c>
      <c r="K98" s="209"/>
      <c r="L98" s="45"/>
      <c r="M98" s="40"/>
      <c r="N98" s="40"/>
      <c r="O98" s="40"/>
      <c r="P98" s="40"/>
      <c r="Q98" s="40"/>
      <c r="R98" s="40"/>
      <c r="S98" s="209"/>
      <c r="U98" s="40"/>
      <c r="V98" s="40"/>
      <c r="W98" s="40"/>
      <c r="X98" s="40"/>
      <c r="Y98" s="40"/>
      <c r="Z98" s="40"/>
      <c r="AB98" s="40"/>
      <c r="AC98" s="40"/>
      <c r="AD98" s="40"/>
      <c r="AE98" s="40"/>
      <c r="AF98" s="40"/>
      <c r="AG98" s="40"/>
      <c r="AH98" s="275"/>
      <c r="AI98" s="40"/>
      <c r="AJ98" s="40"/>
      <c r="AK98" s="40"/>
      <c r="AL98" s="40"/>
      <c r="AM98" s="40"/>
      <c r="AN98" s="40"/>
      <c r="AP98" s="40"/>
      <c r="AQ98" s="40"/>
      <c r="AR98" s="40"/>
      <c r="AS98" s="40"/>
      <c r="AT98" s="40"/>
      <c r="AU98" s="40"/>
      <c r="AV98" s="275"/>
      <c r="AW98" s="40"/>
      <c r="AX98" s="40"/>
      <c r="AY98" s="40"/>
      <c r="AZ98" s="40"/>
      <c r="BA98" s="40"/>
      <c r="BB98" s="40"/>
      <c r="BC98" s="275"/>
      <c r="BD98" s="40"/>
      <c r="BE98" s="40"/>
      <c r="BF98" s="40"/>
      <c r="BG98" s="40"/>
      <c r="BH98" s="40"/>
      <c r="BI98" s="40"/>
      <c r="BJ98" s="275"/>
      <c r="BK98" s="40"/>
      <c r="BL98" s="40"/>
      <c r="BM98" s="40"/>
      <c r="BN98" s="40"/>
      <c r="BO98" s="40"/>
      <c r="BP98" s="40"/>
      <c r="BQ98" s="209"/>
      <c r="BR98" s="275"/>
      <c r="BS98" s="40"/>
      <c r="BT98" s="40"/>
      <c r="BU98" s="40"/>
      <c r="BV98" s="40"/>
      <c r="BW98" s="40"/>
      <c r="BX98" s="40"/>
      <c r="BY98" s="275"/>
      <c r="BZ98" s="40"/>
      <c r="CA98" s="40"/>
      <c r="CB98" s="40"/>
      <c r="CC98" s="40"/>
      <c r="CD98" s="40"/>
      <c r="CE98" s="40"/>
    </row>
    <row r="99" spans="2:83" s="68" customFormat="1" x14ac:dyDescent="0.3">
      <c r="C99" s="69" t="s">
        <v>219</v>
      </c>
      <c r="D99" s="82"/>
      <c r="E99" s="211"/>
      <c r="F99" s="211">
        <v>7493.7221340998767</v>
      </c>
      <c r="G99" s="211">
        <f>118+803</f>
        <v>921</v>
      </c>
      <c r="H99" s="211">
        <v>25115.767891087919</v>
      </c>
      <c r="I99" s="211">
        <v>4055.5075795555822</v>
      </c>
      <c r="J99" s="211">
        <v>-13968.901894048209</v>
      </c>
      <c r="K99" s="209"/>
      <c r="L99" s="45"/>
      <c r="M99" s="40"/>
      <c r="N99" s="40"/>
      <c r="O99" s="40"/>
      <c r="P99" s="40"/>
      <c r="Q99" s="40"/>
      <c r="R99" s="40"/>
      <c r="S99" s="209"/>
      <c r="U99" s="40"/>
      <c r="V99" s="40"/>
      <c r="W99" s="40"/>
      <c r="X99" s="40"/>
      <c r="Y99" s="40"/>
      <c r="Z99" s="40"/>
      <c r="AB99" s="40"/>
      <c r="AC99" s="40"/>
      <c r="AD99" s="40"/>
      <c r="AE99" s="40"/>
      <c r="AF99" s="40"/>
      <c r="AG99" s="40"/>
      <c r="AH99" s="275"/>
      <c r="AI99" s="40"/>
      <c r="AJ99" s="40"/>
      <c r="AK99" s="40"/>
      <c r="AL99" s="40"/>
      <c r="AM99" s="40"/>
      <c r="AN99" s="40"/>
      <c r="AP99" s="40"/>
      <c r="AQ99" s="40"/>
      <c r="AR99" s="40"/>
      <c r="AS99" s="40"/>
      <c r="AT99" s="40"/>
      <c r="AU99" s="40"/>
      <c r="AV99" s="275"/>
      <c r="AW99" s="40"/>
      <c r="AX99" s="40"/>
      <c r="AY99" s="40"/>
      <c r="AZ99" s="40"/>
      <c r="BA99" s="40"/>
      <c r="BB99" s="40"/>
      <c r="BC99" s="275"/>
      <c r="BD99" s="40"/>
      <c r="BE99" s="40"/>
      <c r="BF99" s="40"/>
      <c r="BG99" s="40"/>
      <c r="BH99" s="40"/>
      <c r="BI99" s="40"/>
      <c r="BJ99" s="275"/>
      <c r="BK99" s="40"/>
      <c r="BL99" s="40"/>
      <c r="BM99" s="40"/>
      <c r="BN99" s="40"/>
      <c r="BO99" s="40"/>
      <c r="BP99" s="40"/>
      <c r="BQ99" s="209"/>
      <c r="BR99" s="275"/>
      <c r="BS99" s="40"/>
      <c r="BT99" s="40"/>
      <c r="BU99" s="40"/>
      <c r="BV99" s="40"/>
      <c r="BW99" s="40"/>
      <c r="BX99" s="40"/>
      <c r="BY99" s="275"/>
      <c r="BZ99" s="40"/>
      <c r="CA99" s="40"/>
      <c r="CB99" s="40"/>
      <c r="CC99" s="40"/>
      <c r="CD99" s="40"/>
      <c r="CE99" s="40"/>
    </row>
    <row r="100" spans="2:83" s="68" customFormat="1" x14ac:dyDescent="0.3">
      <c r="C100" s="69" t="s">
        <v>217</v>
      </c>
      <c r="D100" s="82"/>
      <c r="E100" s="211"/>
      <c r="F100" s="211">
        <f>-14800</f>
        <v>-14800</v>
      </c>
      <c r="G100" s="211">
        <v>0</v>
      </c>
      <c r="H100" s="211">
        <v>0</v>
      </c>
      <c r="I100" s="211">
        <v>-7080</v>
      </c>
      <c r="J100" s="211">
        <v>0</v>
      </c>
      <c r="K100" s="209"/>
      <c r="L100" s="45"/>
      <c r="M100" s="40"/>
      <c r="N100" s="40"/>
      <c r="O100" s="40"/>
      <c r="P100" s="40"/>
      <c r="Q100" s="40"/>
      <c r="R100" s="40"/>
      <c r="S100" s="209"/>
      <c r="U100" s="40"/>
      <c r="V100" s="40"/>
      <c r="W100" s="40"/>
      <c r="X100" s="40"/>
      <c r="Y100" s="40"/>
      <c r="Z100" s="40"/>
      <c r="AB100" s="40"/>
      <c r="AC100" s="40"/>
      <c r="AD100" s="40"/>
      <c r="AE100" s="40"/>
      <c r="AF100" s="40"/>
      <c r="AG100" s="40"/>
      <c r="AH100" s="275"/>
      <c r="AI100" s="40"/>
      <c r="AJ100" s="40"/>
      <c r="AK100" s="40"/>
      <c r="AL100" s="40"/>
      <c r="AM100" s="40"/>
      <c r="AN100" s="40"/>
      <c r="AP100" s="40"/>
      <c r="AQ100" s="40"/>
      <c r="AR100" s="40"/>
      <c r="AS100" s="40"/>
      <c r="AT100" s="40"/>
      <c r="AU100" s="40"/>
      <c r="AV100" s="275"/>
      <c r="AW100" s="40"/>
      <c r="AX100" s="40"/>
      <c r="AY100" s="40"/>
      <c r="AZ100" s="40"/>
      <c r="BA100" s="40"/>
      <c r="BB100" s="40"/>
      <c r="BC100" s="275"/>
      <c r="BD100" s="40"/>
      <c r="BE100" s="40"/>
      <c r="BF100" s="40"/>
      <c r="BG100" s="40"/>
      <c r="BH100" s="40"/>
      <c r="BI100" s="40"/>
      <c r="BJ100" s="275"/>
      <c r="BK100" s="40"/>
      <c r="BL100" s="40"/>
      <c r="BM100" s="40"/>
      <c r="BN100" s="40"/>
      <c r="BO100" s="40"/>
      <c r="BP100" s="40"/>
      <c r="BQ100" s="209"/>
      <c r="BR100" s="275"/>
      <c r="BS100" s="40"/>
      <c r="BT100" s="40"/>
      <c r="BU100" s="40"/>
      <c r="BV100" s="40"/>
      <c r="BW100" s="40"/>
      <c r="BX100" s="40"/>
      <c r="BY100" s="275"/>
      <c r="BZ100" s="40"/>
      <c r="CA100" s="40"/>
      <c r="CB100" s="40"/>
      <c r="CC100" s="40"/>
      <c r="CD100" s="40"/>
      <c r="CE100" s="40"/>
    </row>
    <row r="101" spans="2:83" s="68" customFormat="1" ht="13.5" thickBot="1" x14ac:dyDescent="0.35">
      <c r="C101" s="159" t="s">
        <v>178</v>
      </c>
      <c r="D101" s="160"/>
      <c r="E101" s="162"/>
      <c r="F101" s="162">
        <f t="shared" ref="F101:H101" si="353">SUM(F93:F100)</f>
        <v>27250.496638775818</v>
      </c>
      <c r="G101" s="162">
        <f t="shared" si="353"/>
        <v>16245.581</v>
      </c>
      <c r="H101" s="162">
        <f t="shared" si="353"/>
        <v>37958.767891087919</v>
      </c>
      <c r="I101" s="162">
        <f>SUM(I93:I100)</f>
        <v>10863.302921090275</v>
      </c>
      <c r="J101" s="162">
        <f>SUM(J93:J100)</f>
        <v>66186.959035115287</v>
      </c>
      <c r="K101" s="183">
        <f>J101/F101-1</f>
        <v>1.4288349644584173</v>
      </c>
      <c r="L101" s="139"/>
      <c r="M101" s="165"/>
      <c r="N101" s="165"/>
      <c r="O101" s="165"/>
      <c r="P101" s="165"/>
      <c r="Q101" s="165"/>
      <c r="R101" s="165"/>
      <c r="S101" s="212"/>
      <c r="U101" s="165"/>
      <c r="V101" s="165"/>
      <c r="W101" s="165"/>
      <c r="X101" s="165"/>
      <c r="Y101" s="165"/>
      <c r="Z101" s="165"/>
      <c r="AB101" s="165"/>
      <c r="AC101" s="165"/>
      <c r="AD101" s="165"/>
      <c r="AE101" s="165"/>
      <c r="AF101" s="165"/>
      <c r="AG101" s="165"/>
      <c r="AH101" s="275"/>
      <c r="AI101" s="165"/>
      <c r="AJ101" s="165"/>
      <c r="AK101" s="165"/>
      <c r="AL101" s="165"/>
      <c r="AM101" s="165"/>
      <c r="AN101" s="165"/>
      <c r="AP101" s="165"/>
      <c r="AQ101" s="165"/>
      <c r="AR101" s="165"/>
      <c r="AS101" s="165"/>
      <c r="AT101" s="165"/>
      <c r="AU101" s="165"/>
      <c r="AV101" s="275"/>
      <c r="AW101" s="165"/>
      <c r="AX101" s="165"/>
      <c r="AY101" s="165"/>
      <c r="AZ101" s="165"/>
      <c r="BA101" s="165"/>
      <c r="BB101" s="165"/>
      <c r="BC101" s="275"/>
      <c r="BD101" s="165"/>
      <c r="BE101" s="165"/>
      <c r="BF101" s="165"/>
      <c r="BG101" s="165"/>
      <c r="BH101" s="165"/>
      <c r="BI101" s="165"/>
      <c r="BJ101" s="275"/>
      <c r="BK101" s="165"/>
      <c r="BL101" s="165"/>
      <c r="BM101" s="165"/>
      <c r="BN101" s="165"/>
      <c r="BO101" s="165"/>
      <c r="BP101" s="165"/>
      <c r="BQ101" s="212"/>
      <c r="BR101" s="275"/>
      <c r="BS101" s="165"/>
      <c r="BT101" s="165"/>
      <c r="BU101" s="165"/>
      <c r="BV101" s="165"/>
      <c r="BW101" s="165"/>
      <c r="BX101" s="165"/>
      <c r="BY101" s="275"/>
      <c r="BZ101" s="165"/>
      <c r="CA101" s="165"/>
      <c r="CB101" s="165"/>
      <c r="CC101" s="165"/>
      <c r="CD101" s="165"/>
      <c r="CE101" s="165"/>
    </row>
    <row r="102" spans="2:83" ht="15" thickTop="1" x14ac:dyDescent="0.35">
      <c r="C102" s="48"/>
      <c r="D102" s="119"/>
      <c r="E102" s="237"/>
      <c r="F102" s="237"/>
      <c r="G102" s="237"/>
      <c r="H102" s="237"/>
      <c r="I102" s="237"/>
      <c r="J102" s="237"/>
      <c r="K102" s="66"/>
      <c r="M102" s="66"/>
      <c r="N102" s="66"/>
      <c r="O102" s="66"/>
      <c r="P102" s="66"/>
      <c r="Q102" s="66"/>
      <c r="R102" s="66"/>
      <c r="S102" s="66"/>
      <c r="U102" s="66"/>
      <c r="V102" s="66"/>
      <c r="W102" s="66"/>
      <c r="X102" s="66"/>
      <c r="Y102" s="66"/>
      <c r="Z102" s="66"/>
      <c r="AA102" s="56"/>
      <c r="AB102" s="66"/>
      <c r="AC102" s="66"/>
      <c r="AD102" s="66"/>
      <c r="AE102" s="66"/>
      <c r="AF102" s="66"/>
      <c r="AG102" s="66"/>
      <c r="AH102" s="56"/>
      <c r="AI102" s="66"/>
      <c r="AJ102" s="66"/>
      <c r="AK102" s="66"/>
      <c r="AL102" s="66"/>
      <c r="AM102" s="66"/>
      <c r="AN102" s="66"/>
      <c r="AO102" s="56"/>
      <c r="AP102" s="66"/>
      <c r="AQ102" s="66"/>
      <c r="AR102" s="66"/>
      <c r="AS102" s="66"/>
      <c r="AT102" s="66"/>
      <c r="AU102" s="66"/>
      <c r="AV102" s="5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K102" s="66"/>
      <c r="BL102" s="66"/>
      <c r="BM102" s="66"/>
      <c r="BN102" s="66"/>
      <c r="BO102" s="66"/>
      <c r="BP102" s="66"/>
      <c r="BQ102" s="66"/>
      <c r="BS102" s="66"/>
      <c r="BT102" s="66"/>
      <c r="BU102" s="66"/>
      <c r="BV102" s="66"/>
      <c r="BW102" s="66"/>
      <c r="BX102" s="66"/>
      <c r="BZ102" s="66"/>
      <c r="CA102" s="66"/>
      <c r="CB102" s="66"/>
      <c r="CC102" s="66"/>
      <c r="CD102" s="66"/>
      <c r="CE102" s="66"/>
    </row>
    <row r="103" spans="2:83" s="32" customFormat="1" x14ac:dyDescent="0.3">
      <c r="B103" s="29"/>
      <c r="C103" s="30" t="s">
        <v>106</v>
      </c>
      <c r="D103" s="30"/>
      <c r="E103" s="31"/>
      <c r="F103" s="31"/>
      <c r="G103" s="31"/>
      <c r="H103" s="31"/>
      <c r="I103" s="31"/>
      <c r="J103" s="31"/>
      <c r="K103" s="188"/>
      <c r="M103" s="31"/>
      <c r="N103" s="31"/>
      <c r="O103" s="31"/>
      <c r="P103" s="31"/>
      <c r="Q103" s="31"/>
      <c r="R103" s="31"/>
      <c r="S103" s="188"/>
      <c r="T103" s="38"/>
      <c r="U103" s="31"/>
      <c r="V103" s="31"/>
      <c r="W103" s="31"/>
      <c r="X103" s="31"/>
      <c r="Y103" s="31"/>
      <c r="Z103" s="31"/>
      <c r="AA103" s="33"/>
      <c r="AB103" s="31"/>
      <c r="AC103" s="31"/>
      <c r="AD103" s="31"/>
      <c r="AE103" s="31"/>
      <c r="AF103" s="31"/>
      <c r="AG103" s="31"/>
      <c r="AH103" s="274"/>
      <c r="AI103" s="31"/>
      <c r="AJ103" s="31"/>
      <c r="AK103" s="31"/>
      <c r="AL103" s="31"/>
      <c r="AM103" s="31"/>
      <c r="AN103" s="31"/>
      <c r="AO103" s="33"/>
      <c r="AP103" s="31"/>
      <c r="AQ103" s="31"/>
      <c r="AR103" s="31"/>
      <c r="AS103" s="31"/>
      <c r="AT103" s="31"/>
      <c r="AU103" s="31"/>
      <c r="AV103" s="274"/>
      <c r="AW103" s="31"/>
      <c r="AX103" s="31"/>
      <c r="AY103" s="31"/>
      <c r="AZ103" s="31"/>
      <c r="BA103" s="31"/>
      <c r="BB103" s="31"/>
      <c r="BC103" s="270"/>
      <c r="BD103" s="31"/>
      <c r="BE103" s="31"/>
      <c r="BF103" s="31"/>
      <c r="BG103" s="31"/>
      <c r="BH103" s="31"/>
      <c r="BI103" s="31"/>
      <c r="BJ103" s="270"/>
      <c r="BK103" s="31"/>
      <c r="BL103" s="31"/>
      <c r="BM103" s="31"/>
      <c r="BN103" s="31"/>
      <c r="BO103" s="31"/>
      <c r="BP103" s="31"/>
      <c r="BQ103" s="188"/>
      <c r="BR103" s="270"/>
      <c r="BS103" s="31"/>
      <c r="BT103" s="31"/>
      <c r="BU103" s="31"/>
      <c r="BV103" s="31"/>
      <c r="BW103" s="31"/>
      <c r="BX103" s="31"/>
      <c r="BY103" s="270"/>
      <c r="BZ103" s="31"/>
      <c r="CA103" s="31"/>
      <c r="CB103" s="31"/>
      <c r="CC103" s="31"/>
      <c r="CD103" s="31"/>
      <c r="CE103" s="31"/>
    </row>
    <row r="104" spans="2:83" s="36" customFormat="1" x14ac:dyDescent="0.3">
      <c r="B104" s="34"/>
      <c r="C104" s="67" t="s">
        <v>107</v>
      </c>
      <c r="D104" s="67"/>
      <c r="E104" s="35"/>
      <c r="F104" s="35"/>
      <c r="G104" s="35"/>
      <c r="H104" s="35"/>
      <c r="I104" s="35"/>
      <c r="J104" s="35"/>
      <c r="K104" s="176"/>
      <c r="M104" s="35"/>
      <c r="N104" s="35"/>
      <c r="O104" s="35"/>
      <c r="P104" s="35"/>
      <c r="Q104" s="35"/>
      <c r="R104" s="35"/>
      <c r="S104" s="176"/>
      <c r="T104" s="213"/>
      <c r="U104" s="35"/>
      <c r="V104" s="35"/>
      <c r="W104" s="35"/>
      <c r="X104" s="35"/>
      <c r="Y104" s="35"/>
      <c r="Z104" s="35"/>
      <c r="AA104" s="37"/>
      <c r="AB104" s="35"/>
      <c r="AC104" s="35"/>
      <c r="AD104" s="35"/>
      <c r="AE104" s="35"/>
      <c r="AF104" s="35"/>
      <c r="AG104" s="35"/>
      <c r="AH104" s="269"/>
      <c r="AI104" s="35"/>
      <c r="AJ104" s="35"/>
      <c r="AK104" s="35"/>
      <c r="AL104" s="35"/>
      <c r="AM104" s="35"/>
      <c r="AN104" s="35"/>
      <c r="AO104" s="37"/>
      <c r="AP104" s="35"/>
      <c r="AQ104" s="35"/>
      <c r="AR104" s="35"/>
      <c r="AS104" s="35"/>
      <c r="AT104" s="35"/>
      <c r="AU104" s="35"/>
      <c r="AV104" s="269"/>
      <c r="AW104" s="35"/>
      <c r="AX104" s="35"/>
      <c r="AY104" s="35"/>
      <c r="AZ104" s="35"/>
      <c r="BA104" s="35"/>
      <c r="BB104" s="35"/>
      <c r="BC104" s="283"/>
      <c r="BD104" s="35"/>
      <c r="BE104" s="35"/>
      <c r="BF104" s="35"/>
      <c r="BG104" s="35"/>
      <c r="BH104" s="35"/>
      <c r="BI104" s="35"/>
      <c r="BJ104" s="283"/>
      <c r="BK104" s="35"/>
      <c r="BL104" s="35"/>
      <c r="BM104" s="35"/>
      <c r="BN104" s="35"/>
      <c r="BO104" s="35"/>
      <c r="BP104" s="35"/>
      <c r="BQ104" s="176"/>
      <c r="BR104" s="283"/>
      <c r="BS104" s="35"/>
      <c r="BT104" s="35"/>
      <c r="BU104" s="35"/>
      <c r="BV104" s="35"/>
      <c r="BW104" s="35"/>
      <c r="BX104" s="35"/>
      <c r="BY104" s="283"/>
      <c r="BZ104" s="35"/>
      <c r="CA104" s="35"/>
      <c r="CB104" s="35"/>
      <c r="CC104" s="35"/>
      <c r="CD104" s="35"/>
      <c r="CE104" s="35"/>
    </row>
    <row r="105" spans="2:83" s="68" customFormat="1" x14ac:dyDescent="0.3">
      <c r="C105" s="69" t="s">
        <v>84</v>
      </c>
      <c r="D105" s="82"/>
      <c r="E105" s="73">
        <v>2904358.2520794603</v>
      </c>
      <c r="F105" s="73">
        <v>2877177.6644596034</v>
      </c>
      <c r="G105" s="73">
        <v>3030882.8155569583</v>
      </c>
      <c r="H105" s="73">
        <v>3240019.3214408178</v>
      </c>
      <c r="I105" s="73">
        <v>3477593.3382173507</v>
      </c>
      <c r="J105" s="73">
        <v>3517091.1799349301</v>
      </c>
      <c r="K105" s="190">
        <f>J105/F105-1</f>
        <v>0.22241014984228169</v>
      </c>
      <c r="L105" s="38"/>
      <c r="M105" s="71">
        <f t="shared" ref="M105:M108" si="354">$E105</f>
        <v>2904358.2520794603</v>
      </c>
      <c r="N105" s="71">
        <f>$F105</f>
        <v>2877177.6644596034</v>
      </c>
      <c r="O105" s="71">
        <f>$G105</f>
        <v>3030882.8155569583</v>
      </c>
      <c r="P105" s="71">
        <f t="shared" ref="P105:P108" si="355">$H105</f>
        <v>3240019.3214408178</v>
      </c>
      <c r="Q105" s="71">
        <f>$I105</f>
        <v>3477593.3382173507</v>
      </c>
      <c r="R105" s="71">
        <f>$J105</f>
        <v>3517091.1799349301</v>
      </c>
      <c r="S105" s="190">
        <f t="shared" ref="S105:S108" si="356">R105/N105-1</f>
        <v>0.22241014984228169</v>
      </c>
      <c r="U105" s="71">
        <f t="shared" ref="U105:U108" si="357">$E105</f>
        <v>2904358.2520794603</v>
      </c>
      <c r="V105" s="71">
        <f>$F105</f>
        <v>2877177.6644596034</v>
      </c>
      <c r="W105" s="71">
        <f>$G105</f>
        <v>3030882.8155569583</v>
      </c>
      <c r="X105" s="71">
        <f t="shared" ref="X105:X108" si="358">$H105</f>
        <v>3240019.3214408178</v>
      </c>
      <c r="Y105" s="71">
        <f>$I105</f>
        <v>3477593.3382173507</v>
      </c>
      <c r="Z105" s="71">
        <f>$J105</f>
        <v>3517091.1799349301</v>
      </c>
      <c r="AB105" s="71">
        <f t="shared" ref="AB105:AB108" si="359">$E105</f>
        <v>2904358.2520794603</v>
      </c>
      <c r="AC105" s="71">
        <f>$F105</f>
        <v>2877177.6644596034</v>
      </c>
      <c r="AD105" s="71">
        <f>$G105</f>
        <v>3030882.8155569583</v>
      </c>
      <c r="AE105" s="71">
        <f t="shared" ref="AE105:AE108" si="360">$H105</f>
        <v>3240019.3214408178</v>
      </c>
      <c r="AF105" s="71">
        <f>$I105</f>
        <v>3477593.3382173507</v>
      </c>
      <c r="AG105" s="71">
        <f>$J105</f>
        <v>3517091.1799349301</v>
      </c>
      <c r="AH105" s="275"/>
      <c r="AI105" s="71">
        <f t="shared" ref="AI105:AI108" si="361">$E105</f>
        <v>2904358.2520794603</v>
      </c>
      <c r="AJ105" s="71">
        <f>$F105</f>
        <v>2877177.6644596034</v>
      </c>
      <c r="AK105" s="71">
        <f>$G105</f>
        <v>3030882.8155569583</v>
      </c>
      <c r="AL105" s="71">
        <f t="shared" ref="AL105:AL108" si="362">$H105</f>
        <v>3240019.3214408178</v>
      </c>
      <c r="AM105" s="71">
        <f>$I105</f>
        <v>3477593.3382173507</v>
      </c>
      <c r="AN105" s="71">
        <f>$J105</f>
        <v>3517091.1799349301</v>
      </c>
      <c r="AP105" s="71">
        <f t="shared" ref="AP105:AP108" si="363">$E105</f>
        <v>2904358.2520794603</v>
      </c>
      <c r="AQ105" s="71">
        <f>$F105</f>
        <v>2877177.6644596034</v>
      </c>
      <c r="AR105" s="71">
        <f>$G105</f>
        <v>3030882.8155569583</v>
      </c>
      <c r="AS105" s="71">
        <f t="shared" ref="AS105:AS108" si="364">$H105</f>
        <v>3240019.3214408178</v>
      </c>
      <c r="AT105" s="71">
        <f>$I105</f>
        <v>3477593.3382173507</v>
      </c>
      <c r="AU105" s="71">
        <f>$J105</f>
        <v>3517091.1799349301</v>
      </c>
      <c r="AV105" s="275"/>
      <c r="AW105" s="71">
        <f t="shared" ref="AW105:AW108" si="365">$E105</f>
        <v>2904358.2520794603</v>
      </c>
      <c r="AX105" s="71">
        <f>$F105</f>
        <v>2877177.6644596034</v>
      </c>
      <c r="AY105" s="71">
        <f>$G105</f>
        <v>3030882.8155569583</v>
      </c>
      <c r="AZ105" s="71">
        <f t="shared" ref="AZ105:AZ108" si="366">$H105</f>
        <v>3240019.3214408178</v>
      </c>
      <c r="BA105" s="71">
        <f>$I105</f>
        <v>3477593.3382173507</v>
      </c>
      <c r="BB105" s="71">
        <f>$J105</f>
        <v>3517091.1799349301</v>
      </c>
      <c r="BC105" s="275"/>
      <c r="BD105" s="71">
        <f t="shared" ref="BD105:BD108" si="367">$E105</f>
        <v>2904358.2520794603</v>
      </c>
      <c r="BE105" s="71">
        <f>$F105</f>
        <v>2877177.6644596034</v>
      </c>
      <c r="BF105" s="71">
        <f>$G105</f>
        <v>3030882.8155569583</v>
      </c>
      <c r="BG105" s="71">
        <f t="shared" ref="BG105:BG108" si="368">$H105</f>
        <v>3240019.3214408178</v>
      </c>
      <c r="BH105" s="71">
        <f>$I105</f>
        <v>3477593.3382173507</v>
      </c>
      <c r="BI105" s="71">
        <f>$J105</f>
        <v>3517091.1799349301</v>
      </c>
      <c r="BJ105" s="275"/>
      <c r="BK105" s="71">
        <f t="shared" ref="BK105:BK108" si="369">$E105</f>
        <v>2904358.2520794603</v>
      </c>
      <c r="BL105" s="71">
        <f>$F105</f>
        <v>2877177.6644596034</v>
      </c>
      <c r="BM105" s="71">
        <f>$G105</f>
        <v>3030882.8155569583</v>
      </c>
      <c r="BN105" s="71">
        <f t="shared" ref="BN105:BN108" si="370">$H105</f>
        <v>3240019.3214408178</v>
      </c>
      <c r="BO105" s="71">
        <f>$I105</f>
        <v>3477593.3382173507</v>
      </c>
      <c r="BP105" s="71">
        <f>$J105</f>
        <v>3517091.1799349301</v>
      </c>
      <c r="BQ105" s="190">
        <f>BP105/BL105-1</f>
        <v>0.22241014984228169</v>
      </c>
      <c r="BR105" s="275"/>
      <c r="BS105" s="71">
        <f t="shared" ref="BS105:BS108" si="371">$E105</f>
        <v>2904358.2520794603</v>
      </c>
      <c r="BT105" s="71">
        <f>$F105</f>
        <v>2877177.6644596034</v>
      </c>
      <c r="BU105" s="71">
        <f>$G105</f>
        <v>3030882.8155569583</v>
      </c>
      <c r="BV105" s="71">
        <f t="shared" ref="BV105:BV108" si="372">$H105</f>
        <v>3240019.3214408178</v>
      </c>
      <c r="BW105" s="71">
        <f>$I105</f>
        <v>3477593.3382173507</v>
      </c>
      <c r="BX105" s="71">
        <f>$J105</f>
        <v>3517091.1799349301</v>
      </c>
      <c r="BY105" s="275"/>
      <c r="BZ105" s="71">
        <f t="shared" ref="BZ105:BZ108" si="373">$E105</f>
        <v>2904358.2520794603</v>
      </c>
      <c r="CA105" s="71">
        <f t="shared" ref="CA105:CA108" si="374">$F105</f>
        <v>2877177.6644596034</v>
      </c>
      <c r="CB105" s="71">
        <f>$G105</f>
        <v>3030882.8155569583</v>
      </c>
      <c r="CC105" s="71">
        <f t="shared" ref="CC105:CD108" si="375">$H105</f>
        <v>3240019.3214408178</v>
      </c>
      <c r="CD105" s="71">
        <f t="shared" si="375"/>
        <v>3240019.3214408178</v>
      </c>
      <c r="CE105" s="71">
        <f>$J105</f>
        <v>3517091.1799349301</v>
      </c>
    </row>
    <row r="106" spans="2:83" s="68" customFormat="1" x14ac:dyDescent="0.3">
      <c r="C106" s="69" t="s">
        <v>85</v>
      </c>
      <c r="D106" s="82"/>
      <c r="E106" s="71">
        <f t="shared" ref="E106:J106" si="376">E105-E107-E108</f>
        <v>2617152.4164260603</v>
      </c>
      <c r="F106" s="71">
        <f t="shared" si="376"/>
        <v>2589880.151902603</v>
      </c>
      <c r="G106" s="71">
        <f t="shared" si="376"/>
        <v>2686885.5831719586</v>
      </c>
      <c r="H106" s="71">
        <f t="shared" si="376"/>
        <v>2872729.2339001177</v>
      </c>
      <c r="I106" s="71">
        <f t="shared" si="376"/>
        <v>3089561.8947073505</v>
      </c>
      <c r="J106" s="71">
        <f t="shared" si="376"/>
        <v>3110570.5536901299</v>
      </c>
      <c r="K106" s="191">
        <f>J106/F106-1</f>
        <v>0.20104806834594724</v>
      </c>
      <c r="L106" s="38"/>
      <c r="M106" s="71">
        <f t="shared" si="354"/>
        <v>2617152.4164260603</v>
      </c>
      <c r="N106" s="71">
        <f>$F106</f>
        <v>2589880.151902603</v>
      </c>
      <c r="O106" s="71">
        <f>$G106</f>
        <v>2686885.5831719586</v>
      </c>
      <c r="P106" s="71">
        <f t="shared" si="355"/>
        <v>2872729.2339001177</v>
      </c>
      <c r="Q106" s="71">
        <f>$I106</f>
        <v>3089561.8947073505</v>
      </c>
      <c r="R106" s="71">
        <f>$J106</f>
        <v>3110570.5536901299</v>
      </c>
      <c r="S106" s="191">
        <f t="shared" si="356"/>
        <v>0.20104806834594724</v>
      </c>
      <c r="U106" s="71">
        <f t="shared" si="357"/>
        <v>2617152.4164260603</v>
      </c>
      <c r="V106" s="71">
        <f>$F106</f>
        <v>2589880.151902603</v>
      </c>
      <c r="W106" s="71">
        <f>$G106</f>
        <v>2686885.5831719586</v>
      </c>
      <c r="X106" s="71">
        <f t="shared" si="358"/>
        <v>2872729.2339001177</v>
      </c>
      <c r="Y106" s="71">
        <f>$I106</f>
        <v>3089561.8947073505</v>
      </c>
      <c r="Z106" s="71">
        <f>$J106</f>
        <v>3110570.5536901299</v>
      </c>
      <c r="AB106" s="71">
        <f t="shared" si="359"/>
        <v>2617152.4164260603</v>
      </c>
      <c r="AC106" s="71">
        <f>$F106</f>
        <v>2589880.151902603</v>
      </c>
      <c r="AD106" s="71">
        <f>$G106</f>
        <v>2686885.5831719586</v>
      </c>
      <c r="AE106" s="71">
        <f t="shared" si="360"/>
        <v>2872729.2339001177</v>
      </c>
      <c r="AF106" s="71">
        <f>$I106</f>
        <v>3089561.8947073505</v>
      </c>
      <c r="AG106" s="71">
        <f>$J106</f>
        <v>3110570.5536901299</v>
      </c>
      <c r="AH106" s="275"/>
      <c r="AI106" s="71">
        <f t="shared" si="361"/>
        <v>2617152.4164260603</v>
      </c>
      <c r="AJ106" s="71">
        <f>$F106</f>
        <v>2589880.151902603</v>
      </c>
      <c r="AK106" s="71">
        <f>$G106</f>
        <v>2686885.5831719586</v>
      </c>
      <c r="AL106" s="71">
        <f t="shared" si="362"/>
        <v>2872729.2339001177</v>
      </c>
      <c r="AM106" s="71">
        <f>$I106</f>
        <v>3089561.8947073505</v>
      </c>
      <c r="AN106" s="71">
        <f>$J106</f>
        <v>3110570.5536901299</v>
      </c>
      <c r="AP106" s="71">
        <f t="shared" si="363"/>
        <v>2617152.4164260603</v>
      </c>
      <c r="AQ106" s="71">
        <f>$F106</f>
        <v>2589880.151902603</v>
      </c>
      <c r="AR106" s="71">
        <f>$G106</f>
        <v>2686885.5831719586</v>
      </c>
      <c r="AS106" s="71">
        <f t="shared" si="364"/>
        <v>2872729.2339001177</v>
      </c>
      <c r="AT106" s="71">
        <f>$I106</f>
        <v>3089561.8947073505</v>
      </c>
      <c r="AU106" s="71">
        <f>$J106</f>
        <v>3110570.5536901299</v>
      </c>
      <c r="AV106" s="275"/>
      <c r="AW106" s="71">
        <f t="shared" si="365"/>
        <v>2617152.4164260603</v>
      </c>
      <c r="AX106" s="71">
        <f>$F106</f>
        <v>2589880.151902603</v>
      </c>
      <c r="AY106" s="71">
        <f>$G106</f>
        <v>2686885.5831719586</v>
      </c>
      <c r="AZ106" s="71">
        <f t="shared" si="366"/>
        <v>2872729.2339001177</v>
      </c>
      <c r="BA106" s="71">
        <f>$I106</f>
        <v>3089561.8947073505</v>
      </c>
      <c r="BB106" s="71">
        <f>$J106</f>
        <v>3110570.5536901299</v>
      </c>
      <c r="BC106" s="275"/>
      <c r="BD106" s="71">
        <f t="shared" si="367"/>
        <v>2617152.4164260603</v>
      </c>
      <c r="BE106" s="71">
        <f>$F106</f>
        <v>2589880.151902603</v>
      </c>
      <c r="BF106" s="71">
        <f>$G106</f>
        <v>2686885.5831719586</v>
      </c>
      <c r="BG106" s="71">
        <f t="shared" si="368"/>
        <v>2872729.2339001177</v>
      </c>
      <c r="BH106" s="71">
        <f>$I106</f>
        <v>3089561.8947073505</v>
      </c>
      <c r="BI106" s="71">
        <f>$J106</f>
        <v>3110570.5536901299</v>
      </c>
      <c r="BJ106" s="275"/>
      <c r="BK106" s="71">
        <f t="shared" si="369"/>
        <v>2617152.4164260603</v>
      </c>
      <c r="BL106" s="71">
        <f>$F106</f>
        <v>2589880.151902603</v>
      </c>
      <c r="BM106" s="71">
        <f>$G106</f>
        <v>2686885.5831719586</v>
      </c>
      <c r="BN106" s="71">
        <f t="shared" si="370"/>
        <v>2872729.2339001177</v>
      </c>
      <c r="BO106" s="71">
        <f>$I106</f>
        <v>3089561.8947073505</v>
      </c>
      <c r="BP106" s="71">
        <f>$J106</f>
        <v>3110570.5536901299</v>
      </c>
      <c r="BQ106" s="191">
        <f>BP106/BL106-1</f>
        <v>0.20104806834594724</v>
      </c>
      <c r="BR106" s="275"/>
      <c r="BS106" s="71">
        <f t="shared" si="371"/>
        <v>2617152.4164260603</v>
      </c>
      <c r="BT106" s="71">
        <f>$F106</f>
        <v>2589880.151902603</v>
      </c>
      <c r="BU106" s="71">
        <f>$G106</f>
        <v>2686885.5831719586</v>
      </c>
      <c r="BV106" s="71">
        <f t="shared" si="372"/>
        <v>2872729.2339001177</v>
      </c>
      <c r="BW106" s="71">
        <f>$I106</f>
        <v>3089561.8947073505</v>
      </c>
      <c r="BX106" s="71">
        <f>$J106</f>
        <v>3110570.5536901299</v>
      </c>
      <c r="BY106" s="275"/>
      <c r="BZ106" s="71">
        <f t="shared" si="373"/>
        <v>2617152.4164260603</v>
      </c>
      <c r="CA106" s="71">
        <f t="shared" si="374"/>
        <v>2589880.151902603</v>
      </c>
      <c r="CB106" s="71">
        <f>$G106</f>
        <v>2686885.5831719586</v>
      </c>
      <c r="CC106" s="71">
        <f t="shared" si="375"/>
        <v>2872729.2339001177</v>
      </c>
      <c r="CD106" s="71">
        <f t="shared" si="375"/>
        <v>2872729.2339001177</v>
      </c>
      <c r="CE106" s="71">
        <f>$J106</f>
        <v>3110570.5536901299</v>
      </c>
    </row>
    <row r="107" spans="2:83" s="68" customFormat="1" x14ac:dyDescent="0.3">
      <c r="C107" s="69" t="s">
        <v>83</v>
      </c>
      <c r="D107" s="82"/>
      <c r="E107" s="73">
        <v>264738.25029579998</v>
      </c>
      <c r="F107" s="73">
        <v>278924.79886099999</v>
      </c>
      <c r="G107" s="73">
        <v>331374.45230499998</v>
      </c>
      <c r="H107" s="73">
        <v>345595.06361269997</v>
      </c>
      <c r="I107" s="73">
        <v>360908.93478200003</v>
      </c>
      <c r="J107" s="73">
        <v>397189.52574879996</v>
      </c>
      <c r="K107" s="190">
        <f>J107/F107-1</f>
        <v>0.42400219475191325</v>
      </c>
      <c r="L107" s="38"/>
      <c r="M107" s="71">
        <f t="shared" si="354"/>
        <v>264738.25029579998</v>
      </c>
      <c r="N107" s="71">
        <f>$F107</f>
        <v>278924.79886099999</v>
      </c>
      <c r="O107" s="71">
        <f>$G107</f>
        <v>331374.45230499998</v>
      </c>
      <c r="P107" s="71">
        <f t="shared" si="355"/>
        <v>345595.06361269997</v>
      </c>
      <c r="Q107" s="71">
        <f>$I107</f>
        <v>360908.93478200003</v>
      </c>
      <c r="R107" s="71">
        <f>$J107</f>
        <v>397189.52574879996</v>
      </c>
      <c r="S107" s="190">
        <f t="shared" si="356"/>
        <v>0.42400219475191325</v>
      </c>
      <c r="U107" s="71">
        <f t="shared" si="357"/>
        <v>264738.25029579998</v>
      </c>
      <c r="V107" s="71">
        <f>$F107</f>
        <v>278924.79886099999</v>
      </c>
      <c r="W107" s="71">
        <f>$G107</f>
        <v>331374.45230499998</v>
      </c>
      <c r="X107" s="71">
        <f t="shared" si="358"/>
        <v>345595.06361269997</v>
      </c>
      <c r="Y107" s="71">
        <f>$I107</f>
        <v>360908.93478200003</v>
      </c>
      <c r="Z107" s="71">
        <f>$J107</f>
        <v>397189.52574879996</v>
      </c>
      <c r="AB107" s="71">
        <f t="shared" si="359"/>
        <v>264738.25029579998</v>
      </c>
      <c r="AC107" s="71">
        <f>$F107</f>
        <v>278924.79886099999</v>
      </c>
      <c r="AD107" s="71">
        <f>$G107</f>
        <v>331374.45230499998</v>
      </c>
      <c r="AE107" s="71">
        <f t="shared" si="360"/>
        <v>345595.06361269997</v>
      </c>
      <c r="AF107" s="71">
        <f>$I107</f>
        <v>360908.93478200003</v>
      </c>
      <c r="AG107" s="71">
        <f>$J107</f>
        <v>397189.52574879996</v>
      </c>
      <c r="AH107" s="275"/>
      <c r="AI107" s="71">
        <f t="shared" si="361"/>
        <v>264738.25029579998</v>
      </c>
      <c r="AJ107" s="71">
        <f>$F107</f>
        <v>278924.79886099999</v>
      </c>
      <c r="AK107" s="71">
        <f>$G107</f>
        <v>331374.45230499998</v>
      </c>
      <c r="AL107" s="71">
        <f t="shared" si="362"/>
        <v>345595.06361269997</v>
      </c>
      <c r="AM107" s="71">
        <f>$I107</f>
        <v>360908.93478200003</v>
      </c>
      <c r="AN107" s="71">
        <f>$J107</f>
        <v>397189.52574879996</v>
      </c>
      <c r="AP107" s="71">
        <f t="shared" si="363"/>
        <v>264738.25029579998</v>
      </c>
      <c r="AQ107" s="71">
        <f>$F107</f>
        <v>278924.79886099999</v>
      </c>
      <c r="AR107" s="71">
        <f>$G107</f>
        <v>331374.45230499998</v>
      </c>
      <c r="AS107" s="71">
        <f t="shared" si="364"/>
        <v>345595.06361269997</v>
      </c>
      <c r="AT107" s="71">
        <f>$I107</f>
        <v>360908.93478200003</v>
      </c>
      <c r="AU107" s="71">
        <f>$J107</f>
        <v>397189.52574879996</v>
      </c>
      <c r="AV107" s="275"/>
      <c r="AW107" s="71">
        <f t="shared" si="365"/>
        <v>264738.25029579998</v>
      </c>
      <c r="AX107" s="71">
        <f>$F107</f>
        <v>278924.79886099999</v>
      </c>
      <c r="AY107" s="71">
        <f>$G107</f>
        <v>331374.45230499998</v>
      </c>
      <c r="AZ107" s="71">
        <f t="shared" si="366"/>
        <v>345595.06361269997</v>
      </c>
      <c r="BA107" s="71">
        <f>$I107</f>
        <v>360908.93478200003</v>
      </c>
      <c r="BB107" s="71">
        <f>$J107</f>
        <v>397189.52574879996</v>
      </c>
      <c r="BC107" s="275"/>
      <c r="BD107" s="71">
        <f t="shared" si="367"/>
        <v>264738.25029579998</v>
      </c>
      <c r="BE107" s="71">
        <f>$F107</f>
        <v>278924.79886099999</v>
      </c>
      <c r="BF107" s="71">
        <f>$G107</f>
        <v>331374.45230499998</v>
      </c>
      <c r="BG107" s="71">
        <f t="shared" si="368"/>
        <v>345595.06361269997</v>
      </c>
      <c r="BH107" s="71">
        <f>$I107</f>
        <v>360908.93478200003</v>
      </c>
      <c r="BI107" s="71">
        <f>$J107</f>
        <v>397189.52574879996</v>
      </c>
      <c r="BJ107" s="275"/>
      <c r="BK107" s="71">
        <f t="shared" si="369"/>
        <v>264738.25029579998</v>
      </c>
      <c r="BL107" s="71">
        <f>$F107</f>
        <v>278924.79886099999</v>
      </c>
      <c r="BM107" s="71">
        <f>$G107</f>
        <v>331374.45230499998</v>
      </c>
      <c r="BN107" s="71">
        <f t="shared" si="370"/>
        <v>345595.06361269997</v>
      </c>
      <c r="BO107" s="71">
        <f>$I107</f>
        <v>360908.93478200003</v>
      </c>
      <c r="BP107" s="71">
        <f>$J107</f>
        <v>397189.52574879996</v>
      </c>
      <c r="BQ107" s="190">
        <f>BP107/BL107-1</f>
        <v>0.42400219475191325</v>
      </c>
      <c r="BR107" s="275"/>
      <c r="BS107" s="71">
        <f t="shared" si="371"/>
        <v>264738.25029579998</v>
      </c>
      <c r="BT107" s="71">
        <f>$F107</f>
        <v>278924.79886099999</v>
      </c>
      <c r="BU107" s="71">
        <f>$G107</f>
        <v>331374.45230499998</v>
      </c>
      <c r="BV107" s="71">
        <f t="shared" si="372"/>
        <v>345595.06361269997</v>
      </c>
      <c r="BW107" s="71">
        <f>$I107</f>
        <v>360908.93478200003</v>
      </c>
      <c r="BX107" s="71">
        <f>$J107</f>
        <v>397189.52574879996</v>
      </c>
      <c r="BY107" s="275"/>
      <c r="BZ107" s="71">
        <f t="shared" si="373"/>
        <v>264738.25029579998</v>
      </c>
      <c r="CA107" s="71">
        <f t="shared" si="374"/>
        <v>278924.79886099999</v>
      </c>
      <c r="CB107" s="71">
        <f>$G107</f>
        <v>331374.45230499998</v>
      </c>
      <c r="CC107" s="71">
        <f t="shared" si="375"/>
        <v>345595.06361269997</v>
      </c>
      <c r="CD107" s="71">
        <f t="shared" si="375"/>
        <v>345595.06361269997</v>
      </c>
      <c r="CE107" s="71">
        <f>$J107</f>
        <v>397189.52574879996</v>
      </c>
    </row>
    <row r="108" spans="2:83" s="68" customFormat="1" x14ac:dyDescent="0.3">
      <c r="C108" s="112" t="s">
        <v>197</v>
      </c>
      <c r="D108" s="135"/>
      <c r="E108" s="218">
        <v>22467.585357600008</v>
      </c>
      <c r="F108" s="218">
        <v>8372.7136959999971</v>
      </c>
      <c r="G108" s="218">
        <v>12622.780079999993</v>
      </c>
      <c r="H108" s="218">
        <v>21695.023927999988</v>
      </c>
      <c r="I108" s="218">
        <v>27122.508728000004</v>
      </c>
      <c r="J108" s="218">
        <v>9331.1004959999937</v>
      </c>
      <c r="K108" s="219">
        <f>J108/F108-1</f>
        <v>0.11446549288528263</v>
      </c>
      <c r="L108" s="38"/>
      <c r="M108" s="71">
        <f t="shared" si="354"/>
        <v>22467.585357600008</v>
      </c>
      <c r="N108" s="71">
        <f>$F108</f>
        <v>8372.7136959999971</v>
      </c>
      <c r="O108" s="71">
        <f>$G108</f>
        <v>12622.780079999993</v>
      </c>
      <c r="P108" s="71">
        <f t="shared" si="355"/>
        <v>21695.023927999988</v>
      </c>
      <c r="Q108" s="71">
        <f>$I108</f>
        <v>27122.508728000004</v>
      </c>
      <c r="R108" s="71">
        <f>$J108</f>
        <v>9331.1004959999937</v>
      </c>
      <c r="S108" s="219">
        <f t="shared" si="356"/>
        <v>0.11446549288528263</v>
      </c>
      <c r="U108" s="71">
        <f t="shared" si="357"/>
        <v>22467.585357600008</v>
      </c>
      <c r="V108" s="71">
        <f>$F108</f>
        <v>8372.7136959999971</v>
      </c>
      <c r="W108" s="71">
        <f>$G108</f>
        <v>12622.780079999993</v>
      </c>
      <c r="X108" s="71">
        <f t="shared" si="358"/>
        <v>21695.023927999988</v>
      </c>
      <c r="Y108" s="71">
        <f>$I108</f>
        <v>27122.508728000004</v>
      </c>
      <c r="Z108" s="71">
        <f>$J108</f>
        <v>9331.1004959999937</v>
      </c>
      <c r="AB108" s="71">
        <f t="shared" si="359"/>
        <v>22467.585357600008</v>
      </c>
      <c r="AC108" s="71">
        <f>$F108</f>
        <v>8372.7136959999971</v>
      </c>
      <c r="AD108" s="71">
        <f>$G108</f>
        <v>12622.780079999993</v>
      </c>
      <c r="AE108" s="71">
        <f t="shared" si="360"/>
        <v>21695.023927999988</v>
      </c>
      <c r="AF108" s="71">
        <f>$I108</f>
        <v>27122.508728000004</v>
      </c>
      <c r="AG108" s="71">
        <f>$J108</f>
        <v>9331.1004959999937</v>
      </c>
      <c r="AH108" s="275"/>
      <c r="AI108" s="71">
        <f t="shared" si="361"/>
        <v>22467.585357600008</v>
      </c>
      <c r="AJ108" s="71">
        <f>$F108</f>
        <v>8372.7136959999971</v>
      </c>
      <c r="AK108" s="71">
        <f>$G108</f>
        <v>12622.780079999993</v>
      </c>
      <c r="AL108" s="71">
        <f t="shared" si="362"/>
        <v>21695.023927999988</v>
      </c>
      <c r="AM108" s="71">
        <f>$I108</f>
        <v>27122.508728000004</v>
      </c>
      <c r="AN108" s="71">
        <f>$J108</f>
        <v>9331.1004959999937</v>
      </c>
      <c r="AP108" s="71">
        <f t="shared" si="363"/>
        <v>22467.585357600008</v>
      </c>
      <c r="AQ108" s="71">
        <f>$F108</f>
        <v>8372.7136959999971</v>
      </c>
      <c r="AR108" s="71">
        <f>$G108</f>
        <v>12622.780079999993</v>
      </c>
      <c r="AS108" s="71">
        <f t="shared" si="364"/>
        <v>21695.023927999988</v>
      </c>
      <c r="AT108" s="71">
        <f>$I108</f>
        <v>27122.508728000004</v>
      </c>
      <c r="AU108" s="71">
        <f>$J108</f>
        <v>9331.1004959999937</v>
      </c>
      <c r="AV108" s="275"/>
      <c r="AW108" s="71">
        <f t="shared" si="365"/>
        <v>22467.585357600008</v>
      </c>
      <c r="AX108" s="71">
        <f>$F108</f>
        <v>8372.7136959999971</v>
      </c>
      <c r="AY108" s="71">
        <f>$G108</f>
        <v>12622.780079999993</v>
      </c>
      <c r="AZ108" s="71">
        <f t="shared" si="366"/>
        <v>21695.023927999988</v>
      </c>
      <c r="BA108" s="71">
        <f>$I108</f>
        <v>27122.508728000004</v>
      </c>
      <c r="BB108" s="71">
        <f>$J108</f>
        <v>9331.1004959999937</v>
      </c>
      <c r="BC108" s="275"/>
      <c r="BD108" s="71">
        <f t="shared" si="367"/>
        <v>22467.585357600008</v>
      </c>
      <c r="BE108" s="71">
        <f>$F108</f>
        <v>8372.7136959999971</v>
      </c>
      <c r="BF108" s="71">
        <f>$G108</f>
        <v>12622.780079999993</v>
      </c>
      <c r="BG108" s="71">
        <f t="shared" si="368"/>
        <v>21695.023927999988</v>
      </c>
      <c r="BH108" s="71">
        <f>$I108</f>
        <v>27122.508728000004</v>
      </c>
      <c r="BI108" s="71">
        <f>$J108</f>
        <v>9331.1004959999937</v>
      </c>
      <c r="BJ108" s="275"/>
      <c r="BK108" s="71">
        <f t="shared" si="369"/>
        <v>22467.585357600008</v>
      </c>
      <c r="BL108" s="71">
        <f>$F108</f>
        <v>8372.7136959999971</v>
      </c>
      <c r="BM108" s="71">
        <f>$G108</f>
        <v>12622.780079999993</v>
      </c>
      <c r="BN108" s="71">
        <f t="shared" si="370"/>
        <v>21695.023927999988</v>
      </c>
      <c r="BO108" s="71">
        <f>$I108</f>
        <v>27122.508728000004</v>
      </c>
      <c r="BP108" s="71">
        <f>$J108</f>
        <v>9331.1004959999937</v>
      </c>
      <c r="BQ108" s="219">
        <f>BP108/BL108-1</f>
        <v>0.11446549288528263</v>
      </c>
      <c r="BR108" s="275"/>
      <c r="BS108" s="71">
        <f t="shared" si="371"/>
        <v>22467.585357600008</v>
      </c>
      <c r="BT108" s="71">
        <f>$F108</f>
        <v>8372.7136959999971</v>
      </c>
      <c r="BU108" s="71">
        <f>$G108</f>
        <v>12622.780079999993</v>
      </c>
      <c r="BV108" s="71">
        <f t="shared" si="372"/>
        <v>21695.023927999988</v>
      </c>
      <c r="BW108" s="71">
        <f>$I108</f>
        <v>27122.508728000004</v>
      </c>
      <c r="BX108" s="71">
        <f>$J108</f>
        <v>9331.1004959999937</v>
      </c>
      <c r="BY108" s="275"/>
      <c r="BZ108" s="71">
        <f t="shared" si="373"/>
        <v>22467.585357600008</v>
      </c>
      <c r="CA108" s="71">
        <f t="shared" si="374"/>
        <v>8372.7136959999971</v>
      </c>
      <c r="CB108" s="71">
        <f>$G108</f>
        <v>12622.780079999993</v>
      </c>
      <c r="CC108" s="71">
        <f t="shared" si="375"/>
        <v>21695.023927999988</v>
      </c>
      <c r="CD108" s="71">
        <f t="shared" si="375"/>
        <v>21695.023927999988</v>
      </c>
      <c r="CE108" s="71">
        <f>$J108</f>
        <v>9331.1004959999937</v>
      </c>
    </row>
    <row r="109" spans="2:83" x14ac:dyDescent="0.3">
      <c r="C109" s="76"/>
      <c r="D109" s="127"/>
      <c r="E109" s="72"/>
      <c r="F109" s="72"/>
      <c r="G109" s="72"/>
      <c r="H109" s="72"/>
      <c r="I109" s="72"/>
      <c r="J109" s="72"/>
      <c r="K109" s="217"/>
      <c r="M109" s="74"/>
      <c r="N109" s="74"/>
      <c r="O109" s="74"/>
      <c r="P109" s="74"/>
      <c r="Q109" s="74"/>
      <c r="R109" s="74"/>
      <c r="S109" s="217"/>
      <c r="U109" s="74"/>
      <c r="V109" s="74"/>
      <c r="W109" s="74"/>
      <c r="X109" s="74"/>
      <c r="Y109" s="74"/>
      <c r="Z109" s="74"/>
      <c r="AB109" s="74"/>
      <c r="AC109" s="74"/>
      <c r="AD109" s="74"/>
      <c r="AE109" s="74"/>
      <c r="AF109" s="74"/>
      <c r="AG109" s="74"/>
      <c r="AI109" s="74"/>
      <c r="AJ109" s="74"/>
      <c r="AK109" s="74"/>
      <c r="AL109" s="74"/>
      <c r="AM109" s="74"/>
      <c r="AN109" s="74"/>
      <c r="AP109" s="74"/>
      <c r="AQ109" s="74"/>
      <c r="AR109" s="74"/>
      <c r="AS109" s="74"/>
      <c r="AT109" s="74"/>
      <c r="AU109" s="74"/>
      <c r="AW109" s="74"/>
      <c r="AX109" s="74"/>
      <c r="AY109" s="74"/>
      <c r="AZ109" s="74"/>
      <c r="BA109" s="74"/>
      <c r="BB109" s="74"/>
      <c r="BD109" s="74"/>
      <c r="BE109" s="74"/>
      <c r="BF109" s="74"/>
      <c r="BG109" s="74"/>
      <c r="BH109" s="74"/>
      <c r="BI109" s="74"/>
      <c r="BK109" s="74"/>
      <c r="BL109" s="74"/>
      <c r="BM109" s="74"/>
      <c r="BN109" s="74"/>
      <c r="BO109" s="74"/>
      <c r="BP109" s="74"/>
      <c r="BQ109" s="217"/>
      <c r="BS109" s="74"/>
      <c r="BT109" s="74"/>
      <c r="BU109" s="74"/>
      <c r="BV109" s="74"/>
      <c r="BW109" s="74"/>
      <c r="BX109" s="74"/>
      <c r="BZ109" s="74"/>
      <c r="CA109" s="74"/>
      <c r="CB109" s="74"/>
      <c r="CC109" s="74"/>
      <c r="CD109" s="74"/>
      <c r="CE109" s="74"/>
    </row>
    <row r="110" spans="2:83" s="68" customFormat="1" x14ac:dyDescent="0.3">
      <c r="C110" s="69" t="s">
        <v>136</v>
      </c>
      <c r="D110" s="82"/>
      <c r="E110" s="73">
        <v>2729428.4309264366</v>
      </c>
      <c r="F110" s="73">
        <v>2910821.0154680568</v>
      </c>
      <c r="G110" s="73">
        <v>2991536.189445117</v>
      </c>
      <c r="H110" s="73">
        <v>3150905.7901590713</v>
      </c>
      <c r="I110" s="73">
        <v>3376566.2494364046</v>
      </c>
      <c r="J110" s="73">
        <v>3422460.3596204841</v>
      </c>
      <c r="K110" s="190"/>
      <c r="L110" s="38"/>
      <c r="M110" s="71">
        <f t="shared" ref="M110:M113" si="377">$E110</f>
        <v>2729428.4309264366</v>
      </c>
      <c r="N110" s="71">
        <f>$F110</f>
        <v>2910821.0154680568</v>
      </c>
      <c r="O110" s="71">
        <f>$G110</f>
        <v>2991536.189445117</v>
      </c>
      <c r="P110" s="71">
        <f t="shared" ref="P110:P113" si="378">$H110</f>
        <v>3150905.7901590713</v>
      </c>
      <c r="Q110" s="71">
        <f>$I110</f>
        <v>3376566.2494364046</v>
      </c>
      <c r="R110" s="71">
        <f>$J110</f>
        <v>3422460.3596204841</v>
      </c>
      <c r="S110" s="190"/>
      <c r="U110" s="71">
        <f t="shared" ref="U110:U113" si="379">$E110</f>
        <v>2729428.4309264366</v>
      </c>
      <c r="V110" s="71">
        <f>$F110</f>
        <v>2910821.0154680568</v>
      </c>
      <c r="W110" s="71">
        <f>$G110</f>
        <v>2991536.189445117</v>
      </c>
      <c r="X110" s="71">
        <f t="shared" ref="X110:X113" si="380">$H110</f>
        <v>3150905.7901590713</v>
      </c>
      <c r="Y110" s="71">
        <f>$I110</f>
        <v>3376566.2494364046</v>
      </c>
      <c r="Z110" s="71">
        <f>$J110</f>
        <v>3422460.3596204841</v>
      </c>
      <c r="AB110" s="71">
        <f t="shared" ref="AB110:AB113" si="381">$E110</f>
        <v>2729428.4309264366</v>
      </c>
      <c r="AC110" s="71">
        <f>$F110</f>
        <v>2910821.0154680568</v>
      </c>
      <c r="AD110" s="71">
        <f>$G110</f>
        <v>2991536.189445117</v>
      </c>
      <c r="AE110" s="71">
        <f t="shared" ref="AE110:AE113" si="382">$H110</f>
        <v>3150905.7901590713</v>
      </c>
      <c r="AF110" s="71">
        <f>$I110</f>
        <v>3376566.2494364046</v>
      </c>
      <c r="AG110" s="71">
        <f>$J110</f>
        <v>3422460.3596204841</v>
      </c>
      <c r="AH110" s="275"/>
      <c r="AI110" s="71">
        <f t="shared" ref="AI110:AI113" si="383">$E110</f>
        <v>2729428.4309264366</v>
      </c>
      <c r="AJ110" s="71">
        <f>$F110</f>
        <v>2910821.0154680568</v>
      </c>
      <c r="AK110" s="71">
        <f>$G110</f>
        <v>2991536.189445117</v>
      </c>
      <c r="AL110" s="71">
        <f t="shared" ref="AL110:AL113" si="384">$H110</f>
        <v>3150905.7901590713</v>
      </c>
      <c r="AM110" s="71">
        <f>$I110</f>
        <v>3376566.2494364046</v>
      </c>
      <c r="AN110" s="71">
        <f>$J110</f>
        <v>3422460.3596204841</v>
      </c>
      <c r="AP110" s="71">
        <f t="shared" ref="AP110:AP113" si="385">$E110</f>
        <v>2729428.4309264366</v>
      </c>
      <c r="AQ110" s="71">
        <f>$F110</f>
        <v>2910821.0154680568</v>
      </c>
      <c r="AR110" s="71">
        <f>$G110</f>
        <v>2991536.189445117</v>
      </c>
      <c r="AS110" s="71">
        <f t="shared" ref="AS110:AS113" si="386">$H110</f>
        <v>3150905.7901590713</v>
      </c>
      <c r="AT110" s="71">
        <f>$I110</f>
        <v>3376566.2494364046</v>
      </c>
      <c r="AU110" s="71">
        <f>$J110</f>
        <v>3422460.3596204841</v>
      </c>
      <c r="AV110" s="275"/>
      <c r="AW110" s="71">
        <f t="shared" ref="AW110:AW113" si="387">$E110</f>
        <v>2729428.4309264366</v>
      </c>
      <c r="AX110" s="71">
        <f>$F110</f>
        <v>2910821.0154680568</v>
      </c>
      <c r="AY110" s="71">
        <f>$G110</f>
        <v>2991536.189445117</v>
      </c>
      <c r="AZ110" s="71">
        <f t="shared" ref="AZ110:AZ113" si="388">$H110</f>
        <v>3150905.7901590713</v>
      </c>
      <c r="BA110" s="71">
        <f>$I110</f>
        <v>3376566.2494364046</v>
      </c>
      <c r="BB110" s="71">
        <f>$J110</f>
        <v>3422460.3596204841</v>
      </c>
      <c r="BC110" s="275"/>
      <c r="BD110" s="71">
        <f t="shared" ref="BD110:BD113" si="389">$E110</f>
        <v>2729428.4309264366</v>
      </c>
      <c r="BE110" s="71">
        <f>$F110</f>
        <v>2910821.0154680568</v>
      </c>
      <c r="BF110" s="71">
        <f>$G110</f>
        <v>2991536.189445117</v>
      </c>
      <c r="BG110" s="71">
        <f t="shared" ref="BG110:BG113" si="390">$H110</f>
        <v>3150905.7901590713</v>
      </c>
      <c r="BH110" s="71">
        <f>$I110</f>
        <v>3376566.2494364046</v>
      </c>
      <c r="BI110" s="71">
        <f>$J110</f>
        <v>3422460.3596204841</v>
      </c>
      <c r="BJ110" s="275"/>
      <c r="BK110" s="71">
        <f t="shared" ref="BK110:BK113" si="391">$E110</f>
        <v>2729428.4309264366</v>
      </c>
      <c r="BL110" s="71">
        <f>$F110</f>
        <v>2910821.0154680568</v>
      </c>
      <c r="BM110" s="71">
        <f>$G110</f>
        <v>2991536.189445117</v>
      </c>
      <c r="BN110" s="71">
        <f t="shared" ref="BN110:BN113" si="392">$H110</f>
        <v>3150905.7901590713</v>
      </c>
      <c r="BO110" s="71">
        <f>$I110</f>
        <v>3376566.2494364046</v>
      </c>
      <c r="BP110" s="71">
        <f>$J110</f>
        <v>3422460.3596204841</v>
      </c>
      <c r="BQ110" s="190"/>
      <c r="BR110" s="275"/>
      <c r="BS110" s="71">
        <f t="shared" ref="BS110:BS113" si="393">$E110</f>
        <v>2729428.4309264366</v>
      </c>
      <c r="BT110" s="71">
        <f>$F110</f>
        <v>2910821.0154680568</v>
      </c>
      <c r="BU110" s="71">
        <f>$G110</f>
        <v>2991536.189445117</v>
      </c>
      <c r="BV110" s="71">
        <f t="shared" ref="BV110:BV113" si="394">$H110</f>
        <v>3150905.7901590713</v>
      </c>
      <c r="BW110" s="71">
        <f>$I110</f>
        <v>3376566.2494364046</v>
      </c>
      <c r="BX110" s="71">
        <f>$J110</f>
        <v>3422460.3596204841</v>
      </c>
      <c r="BY110" s="275"/>
      <c r="BZ110" s="71">
        <f t="shared" ref="BZ110:BZ113" si="395">$E110</f>
        <v>2729428.4309264366</v>
      </c>
      <c r="CA110" s="71">
        <f t="shared" ref="CA110:CA113" si="396">$F110</f>
        <v>2910821.0154680568</v>
      </c>
      <c r="CB110" s="71">
        <f>$G110</f>
        <v>2991536.189445117</v>
      </c>
      <c r="CC110" s="71">
        <f t="shared" ref="CC110:CD113" si="397">$H110</f>
        <v>3150905.7901590713</v>
      </c>
      <c r="CD110" s="71">
        <f t="shared" si="397"/>
        <v>3150905.7901590713</v>
      </c>
      <c r="CE110" s="71">
        <f>$J110</f>
        <v>3422460.3596204841</v>
      </c>
    </row>
    <row r="111" spans="2:83" s="68" customFormat="1" x14ac:dyDescent="0.3">
      <c r="C111" s="69" t="s">
        <v>137</v>
      </c>
      <c r="D111" s="82"/>
      <c r="E111" s="71">
        <f t="shared" ref="E111:J111" si="398">E110-E112-E113</f>
        <v>2458233.5001276033</v>
      </c>
      <c r="F111" s="71">
        <f t="shared" si="398"/>
        <v>2605648.0564912567</v>
      </c>
      <c r="G111" s="71">
        <f t="shared" si="398"/>
        <v>2670961.6125002499</v>
      </c>
      <c r="H111" s="71">
        <f t="shared" si="398"/>
        <v>2793906.5022012717</v>
      </c>
      <c r="I111" s="71">
        <f t="shared" si="398"/>
        <v>2996409.7466547713</v>
      </c>
      <c r="J111" s="71">
        <f t="shared" si="398"/>
        <v>3010707.7845441508</v>
      </c>
      <c r="K111" s="189"/>
      <c r="L111" s="38"/>
      <c r="M111" s="71">
        <f t="shared" si="377"/>
        <v>2458233.5001276033</v>
      </c>
      <c r="N111" s="71">
        <f>$F111</f>
        <v>2605648.0564912567</v>
      </c>
      <c r="O111" s="71">
        <f>$G111</f>
        <v>2670961.6125002499</v>
      </c>
      <c r="P111" s="71">
        <f t="shared" si="378"/>
        <v>2793906.5022012717</v>
      </c>
      <c r="Q111" s="71">
        <f>$I111</f>
        <v>2996409.7466547713</v>
      </c>
      <c r="R111" s="71">
        <f>$J111</f>
        <v>3010707.7845441508</v>
      </c>
      <c r="S111" s="189"/>
      <c r="U111" s="71">
        <f t="shared" si="379"/>
        <v>2458233.5001276033</v>
      </c>
      <c r="V111" s="71">
        <f>$F111</f>
        <v>2605648.0564912567</v>
      </c>
      <c r="W111" s="71">
        <f>$G111</f>
        <v>2670961.6125002499</v>
      </c>
      <c r="X111" s="71">
        <f t="shared" si="380"/>
        <v>2793906.5022012717</v>
      </c>
      <c r="Y111" s="71">
        <f>$I111</f>
        <v>2996409.7466547713</v>
      </c>
      <c r="Z111" s="71">
        <f>$J111</f>
        <v>3010707.7845441508</v>
      </c>
      <c r="AB111" s="71">
        <f t="shared" si="381"/>
        <v>2458233.5001276033</v>
      </c>
      <c r="AC111" s="71">
        <f>$F111</f>
        <v>2605648.0564912567</v>
      </c>
      <c r="AD111" s="71">
        <f>$G111</f>
        <v>2670961.6125002499</v>
      </c>
      <c r="AE111" s="71">
        <f t="shared" si="382"/>
        <v>2793906.5022012717</v>
      </c>
      <c r="AF111" s="71">
        <f>$I111</f>
        <v>2996409.7466547713</v>
      </c>
      <c r="AG111" s="71">
        <f>$J111</f>
        <v>3010707.7845441508</v>
      </c>
      <c r="AH111" s="275"/>
      <c r="AI111" s="71">
        <f t="shared" si="383"/>
        <v>2458233.5001276033</v>
      </c>
      <c r="AJ111" s="71">
        <f>$F111</f>
        <v>2605648.0564912567</v>
      </c>
      <c r="AK111" s="71">
        <f>$G111</f>
        <v>2670961.6125002499</v>
      </c>
      <c r="AL111" s="71">
        <f t="shared" si="384"/>
        <v>2793906.5022012717</v>
      </c>
      <c r="AM111" s="71">
        <f>$I111</f>
        <v>2996409.7466547713</v>
      </c>
      <c r="AN111" s="71">
        <f>$J111</f>
        <v>3010707.7845441508</v>
      </c>
      <c r="AP111" s="71">
        <f t="shared" si="385"/>
        <v>2458233.5001276033</v>
      </c>
      <c r="AQ111" s="71">
        <f>$F111</f>
        <v>2605648.0564912567</v>
      </c>
      <c r="AR111" s="71">
        <f>$G111</f>
        <v>2670961.6125002499</v>
      </c>
      <c r="AS111" s="71">
        <f t="shared" si="386"/>
        <v>2793906.5022012717</v>
      </c>
      <c r="AT111" s="71">
        <f>$I111</f>
        <v>2996409.7466547713</v>
      </c>
      <c r="AU111" s="71">
        <f>$J111</f>
        <v>3010707.7845441508</v>
      </c>
      <c r="AV111" s="275"/>
      <c r="AW111" s="71">
        <f t="shared" si="387"/>
        <v>2458233.5001276033</v>
      </c>
      <c r="AX111" s="71">
        <f>$F111</f>
        <v>2605648.0564912567</v>
      </c>
      <c r="AY111" s="71">
        <f>$G111</f>
        <v>2670961.6125002499</v>
      </c>
      <c r="AZ111" s="71">
        <f t="shared" si="388"/>
        <v>2793906.5022012717</v>
      </c>
      <c r="BA111" s="71">
        <f>$I111</f>
        <v>2996409.7466547713</v>
      </c>
      <c r="BB111" s="71">
        <f>$J111</f>
        <v>3010707.7845441508</v>
      </c>
      <c r="BC111" s="275"/>
      <c r="BD111" s="71">
        <f t="shared" si="389"/>
        <v>2458233.5001276033</v>
      </c>
      <c r="BE111" s="71">
        <f>$F111</f>
        <v>2605648.0564912567</v>
      </c>
      <c r="BF111" s="71">
        <f>$G111</f>
        <v>2670961.6125002499</v>
      </c>
      <c r="BG111" s="71">
        <f t="shared" si="390"/>
        <v>2793906.5022012717</v>
      </c>
      <c r="BH111" s="71">
        <f>$I111</f>
        <v>2996409.7466547713</v>
      </c>
      <c r="BI111" s="71">
        <f>$J111</f>
        <v>3010707.7845441508</v>
      </c>
      <c r="BJ111" s="275"/>
      <c r="BK111" s="71">
        <f t="shared" si="391"/>
        <v>2458233.5001276033</v>
      </c>
      <c r="BL111" s="71">
        <f>$F111</f>
        <v>2605648.0564912567</v>
      </c>
      <c r="BM111" s="71">
        <f>$G111</f>
        <v>2670961.6125002499</v>
      </c>
      <c r="BN111" s="71">
        <f t="shared" si="392"/>
        <v>2793906.5022012717</v>
      </c>
      <c r="BO111" s="71">
        <f>$I111</f>
        <v>2996409.7466547713</v>
      </c>
      <c r="BP111" s="71">
        <f>$J111</f>
        <v>3010707.7845441508</v>
      </c>
      <c r="BQ111" s="189"/>
      <c r="BR111" s="275"/>
      <c r="BS111" s="71">
        <f t="shared" si="393"/>
        <v>2458233.5001276033</v>
      </c>
      <c r="BT111" s="71">
        <f>$F111</f>
        <v>2605648.0564912567</v>
      </c>
      <c r="BU111" s="71">
        <f>$G111</f>
        <v>2670961.6125002499</v>
      </c>
      <c r="BV111" s="71">
        <f t="shared" si="394"/>
        <v>2793906.5022012717</v>
      </c>
      <c r="BW111" s="71">
        <f>$I111</f>
        <v>2996409.7466547713</v>
      </c>
      <c r="BX111" s="71">
        <f>$J111</f>
        <v>3010707.7845441508</v>
      </c>
      <c r="BY111" s="275"/>
      <c r="BZ111" s="71">
        <f t="shared" si="395"/>
        <v>2458233.5001276033</v>
      </c>
      <c r="CA111" s="71">
        <f t="shared" si="396"/>
        <v>2605648.0564912567</v>
      </c>
      <c r="CB111" s="71">
        <f>$G111</f>
        <v>2670961.6125002499</v>
      </c>
      <c r="CC111" s="71">
        <f t="shared" si="397"/>
        <v>2793906.5022012717</v>
      </c>
      <c r="CD111" s="71">
        <f t="shared" si="397"/>
        <v>2793906.5022012717</v>
      </c>
      <c r="CE111" s="71">
        <f>$J111</f>
        <v>3010707.7845441508</v>
      </c>
    </row>
    <row r="112" spans="2:83" s="68" customFormat="1" x14ac:dyDescent="0.3">
      <c r="C112" s="69" t="s">
        <v>138</v>
      </c>
      <c r="D112" s="82"/>
      <c r="E112" s="73">
        <v>259687.12407856667</v>
      </c>
      <c r="F112" s="73">
        <v>283434.7845528</v>
      </c>
      <c r="G112" s="73">
        <v>307941.76904353336</v>
      </c>
      <c r="H112" s="73">
        <v>339823.97917113337</v>
      </c>
      <c r="I112" s="73">
        <v>353878.40350963332</v>
      </c>
      <c r="J112" s="73">
        <v>388727.05814300006</v>
      </c>
      <c r="K112" s="190"/>
      <c r="L112" s="38"/>
      <c r="M112" s="71">
        <f t="shared" si="377"/>
        <v>259687.12407856667</v>
      </c>
      <c r="N112" s="71">
        <f>$F112</f>
        <v>283434.7845528</v>
      </c>
      <c r="O112" s="71">
        <f>$G112</f>
        <v>307941.76904353336</v>
      </c>
      <c r="P112" s="71">
        <f t="shared" si="378"/>
        <v>339823.97917113337</v>
      </c>
      <c r="Q112" s="71">
        <f>$I112</f>
        <v>353878.40350963332</v>
      </c>
      <c r="R112" s="71">
        <f>$J112</f>
        <v>388727.05814300006</v>
      </c>
      <c r="S112" s="190"/>
      <c r="U112" s="71">
        <f t="shared" si="379"/>
        <v>259687.12407856667</v>
      </c>
      <c r="V112" s="71">
        <f>$F112</f>
        <v>283434.7845528</v>
      </c>
      <c r="W112" s="71">
        <f>$G112</f>
        <v>307941.76904353336</v>
      </c>
      <c r="X112" s="71">
        <f t="shared" si="380"/>
        <v>339823.97917113337</v>
      </c>
      <c r="Y112" s="71">
        <f>$I112</f>
        <v>353878.40350963332</v>
      </c>
      <c r="Z112" s="71">
        <f>$J112</f>
        <v>388727.05814300006</v>
      </c>
      <c r="AB112" s="71">
        <f t="shared" si="381"/>
        <v>259687.12407856667</v>
      </c>
      <c r="AC112" s="71">
        <f>$F112</f>
        <v>283434.7845528</v>
      </c>
      <c r="AD112" s="71">
        <f>$G112</f>
        <v>307941.76904353336</v>
      </c>
      <c r="AE112" s="71">
        <f t="shared" si="382"/>
        <v>339823.97917113337</v>
      </c>
      <c r="AF112" s="71">
        <f>$I112</f>
        <v>353878.40350963332</v>
      </c>
      <c r="AG112" s="71">
        <f>$J112</f>
        <v>388727.05814300006</v>
      </c>
      <c r="AH112" s="275"/>
      <c r="AI112" s="71">
        <f t="shared" si="383"/>
        <v>259687.12407856667</v>
      </c>
      <c r="AJ112" s="71">
        <f>$F112</f>
        <v>283434.7845528</v>
      </c>
      <c r="AK112" s="71">
        <f>$G112</f>
        <v>307941.76904353336</v>
      </c>
      <c r="AL112" s="71">
        <f t="shared" si="384"/>
        <v>339823.97917113337</v>
      </c>
      <c r="AM112" s="71">
        <f>$I112</f>
        <v>353878.40350963332</v>
      </c>
      <c r="AN112" s="71">
        <f>$J112</f>
        <v>388727.05814300006</v>
      </c>
      <c r="AP112" s="71">
        <f t="shared" si="385"/>
        <v>259687.12407856667</v>
      </c>
      <c r="AQ112" s="71">
        <f>$F112</f>
        <v>283434.7845528</v>
      </c>
      <c r="AR112" s="71">
        <f>$G112</f>
        <v>307941.76904353336</v>
      </c>
      <c r="AS112" s="71">
        <f t="shared" si="386"/>
        <v>339823.97917113337</v>
      </c>
      <c r="AT112" s="71">
        <f>$I112</f>
        <v>353878.40350963332</v>
      </c>
      <c r="AU112" s="71">
        <f>$J112</f>
        <v>388727.05814300006</v>
      </c>
      <c r="AV112" s="275"/>
      <c r="AW112" s="71">
        <f t="shared" si="387"/>
        <v>259687.12407856667</v>
      </c>
      <c r="AX112" s="71">
        <f>$F112</f>
        <v>283434.7845528</v>
      </c>
      <c r="AY112" s="71">
        <f>$G112</f>
        <v>307941.76904353336</v>
      </c>
      <c r="AZ112" s="71">
        <f t="shared" si="388"/>
        <v>339823.97917113337</v>
      </c>
      <c r="BA112" s="71">
        <f>$I112</f>
        <v>353878.40350963332</v>
      </c>
      <c r="BB112" s="71">
        <f>$J112</f>
        <v>388727.05814300006</v>
      </c>
      <c r="BC112" s="275"/>
      <c r="BD112" s="71">
        <f t="shared" si="389"/>
        <v>259687.12407856667</v>
      </c>
      <c r="BE112" s="71">
        <f>$F112</f>
        <v>283434.7845528</v>
      </c>
      <c r="BF112" s="71">
        <f>$G112</f>
        <v>307941.76904353336</v>
      </c>
      <c r="BG112" s="71">
        <f t="shared" si="390"/>
        <v>339823.97917113337</v>
      </c>
      <c r="BH112" s="71">
        <f>$I112</f>
        <v>353878.40350963332</v>
      </c>
      <c r="BI112" s="71">
        <f>$J112</f>
        <v>388727.05814300006</v>
      </c>
      <c r="BJ112" s="275"/>
      <c r="BK112" s="71">
        <f t="shared" si="391"/>
        <v>259687.12407856667</v>
      </c>
      <c r="BL112" s="71">
        <f>$F112</f>
        <v>283434.7845528</v>
      </c>
      <c r="BM112" s="71">
        <f>$G112</f>
        <v>307941.76904353336</v>
      </c>
      <c r="BN112" s="71">
        <f t="shared" si="392"/>
        <v>339823.97917113337</v>
      </c>
      <c r="BO112" s="71">
        <f>$I112</f>
        <v>353878.40350963332</v>
      </c>
      <c r="BP112" s="71">
        <f>$J112</f>
        <v>388727.05814300006</v>
      </c>
      <c r="BQ112" s="190"/>
      <c r="BR112" s="275"/>
      <c r="BS112" s="71">
        <f t="shared" si="393"/>
        <v>259687.12407856667</v>
      </c>
      <c r="BT112" s="71">
        <f>$F112</f>
        <v>283434.7845528</v>
      </c>
      <c r="BU112" s="71">
        <f>$G112</f>
        <v>307941.76904353336</v>
      </c>
      <c r="BV112" s="71">
        <f t="shared" si="394"/>
        <v>339823.97917113337</v>
      </c>
      <c r="BW112" s="71">
        <f>$I112</f>
        <v>353878.40350963332</v>
      </c>
      <c r="BX112" s="71">
        <f>$J112</f>
        <v>388727.05814300006</v>
      </c>
      <c r="BY112" s="275"/>
      <c r="BZ112" s="71">
        <f t="shared" si="395"/>
        <v>259687.12407856667</v>
      </c>
      <c r="CA112" s="71">
        <f t="shared" si="396"/>
        <v>283434.7845528</v>
      </c>
      <c r="CB112" s="71">
        <f>$G112</f>
        <v>307941.76904353336</v>
      </c>
      <c r="CC112" s="71">
        <f t="shared" si="397"/>
        <v>339823.97917113337</v>
      </c>
      <c r="CD112" s="71">
        <f t="shared" si="397"/>
        <v>339823.97917113337</v>
      </c>
      <c r="CE112" s="71">
        <f>$J112</f>
        <v>388727.05814300006</v>
      </c>
    </row>
    <row r="113" spans="2:83" s="68" customFormat="1" x14ac:dyDescent="0.3">
      <c r="C113" s="69" t="s">
        <v>198</v>
      </c>
      <c r="D113" s="82"/>
      <c r="E113" s="73">
        <v>11507.806720266666</v>
      </c>
      <c r="F113" s="73">
        <v>21738.174424000001</v>
      </c>
      <c r="G113" s="73">
        <v>12632.807901333334</v>
      </c>
      <c r="H113" s="73">
        <v>17175.308786666657</v>
      </c>
      <c r="I113" s="73">
        <v>26278.099271999996</v>
      </c>
      <c r="J113" s="73">
        <v>23025.516933333329</v>
      </c>
      <c r="K113" s="190"/>
      <c r="L113" s="38"/>
      <c r="M113" s="71">
        <f t="shared" si="377"/>
        <v>11507.806720266666</v>
      </c>
      <c r="N113" s="71">
        <f>$F113</f>
        <v>21738.174424000001</v>
      </c>
      <c r="O113" s="71">
        <f>$G113</f>
        <v>12632.807901333334</v>
      </c>
      <c r="P113" s="71">
        <f t="shared" si="378"/>
        <v>17175.308786666657</v>
      </c>
      <c r="Q113" s="71">
        <f>$I113</f>
        <v>26278.099271999996</v>
      </c>
      <c r="R113" s="71">
        <f>$J113</f>
        <v>23025.516933333329</v>
      </c>
      <c r="S113" s="190"/>
      <c r="U113" s="71">
        <f t="shared" si="379"/>
        <v>11507.806720266666</v>
      </c>
      <c r="V113" s="71">
        <f>$F113</f>
        <v>21738.174424000001</v>
      </c>
      <c r="W113" s="71">
        <f>$G113</f>
        <v>12632.807901333334</v>
      </c>
      <c r="X113" s="71">
        <f t="shared" si="380"/>
        <v>17175.308786666657</v>
      </c>
      <c r="Y113" s="71">
        <f>$I113</f>
        <v>26278.099271999996</v>
      </c>
      <c r="Z113" s="71">
        <f>$J113</f>
        <v>23025.516933333329</v>
      </c>
      <c r="AB113" s="71">
        <f t="shared" si="381"/>
        <v>11507.806720266666</v>
      </c>
      <c r="AC113" s="71">
        <f>$F113</f>
        <v>21738.174424000001</v>
      </c>
      <c r="AD113" s="71">
        <f>$G113</f>
        <v>12632.807901333334</v>
      </c>
      <c r="AE113" s="71">
        <f t="shared" si="382"/>
        <v>17175.308786666657</v>
      </c>
      <c r="AF113" s="71">
        <f>$I113</f>
        <v>26278.099271999996</v>
      </c>
      <c r="AG113" s="71">
        <f>$J113</f>
        <v>23025.516933333329</v>
      </c>
      <c r="AH113" s="275"/>
      <c r="AI113" s="71">
        <f t="shared" si="383"/>
        <v>11507.806720266666</v>
      </c>
      <c r="AJ113" s="71">
        <f>$F113</f>
        <v>21738.174424000001</v>
      </c>
      <c r="AK113" s="71">
        <f>$G113</f>
        <v>12632.807901333334</v>
      </c>
      <c r="AL113" s="71">
        <f t="shared" si="384"/>
        <v>17175.308786666657</v>
      </c>
      <c r="AM113" s="71">
        <f>$I113</f>
        <v>26278.099271999996</v>
      </c>
      <c r="AN113" s="71">
        <f>$J113</f>
        <v>23025.516933333329</v>
      </c>
      <c r="AP113" s="71">
        <f t="shared" si="385"/>
        <v>11507.806720266666</v>
      </c>
      <c r="AQ113" s="71">
        <f>$F113</f>
        <v>21738.174424000001</v>
      </c>
      <c r="AR113" s="71">
        <f>$G113</f>
        <v>12632.807901333334</v>
      </c>
      <c r="AS113" s="71">
        <f t="shared" si="386"/>
        <v>17175.308786666657</v>
      </c>
      <c r="AT113" s="71">
        <f>$I113</f>
        <v>26278.099271999996</v>
      </c>
      <c r="AU113" s="71">
        <f>$J113</f>
        <v>23025.516933333329</v>
      </c>
      <c r="AV113" s="275"/>
      <c r="AW113" s="71">
        <f t="shared" si="387"/>
        <v>11507.806720266666</v>
      </c>
      <c r="AX113" s="71">
        <f>$F113</f>
        <v>21738.174424000001</v>
      </c>
      <c r="AY113" s="71">
        <f>$G113</f>
        <v>12632.807901333334</v>
      </c>
      <c r="AZ113" s="71">
        <f t="shared" si="388"/>
        <v>17175.308786666657</v>
      </c>
      <c r="BA113" s="71">
        <f>$I113</f>
        <v>26278.099271999996</v>
      </c>
      <c r="BB113" s="71">
        <f>$J113</f>
        <v>23025.516933333329</v>
      </c>
      <c r="BC113" s="275"/>
      <c r="BD113" s="71">
        <f t="shared" si="389"/>
        <v>11507.806720266666</v>
      </c>
      <c r="BE113" s="71">
        <f>$F113</f>
        <v>21738.174424000001</v>
      </c>
      <c r="BF113" s="71">
        <f>$G113</f>
        <v>12632.807901333334</v>
      </c>
      <c r="BG113" s="71">
        <f t="shared" si="390"/>
        <v>17175.308786666657</v>
      </c>
      <c r="BH113" s="71">
        <f>$I113</f>
        <v>26278.099271999996</v>
      </c>
      <c r="BI113" s="71">
        <f>$J113</f>
        <v>23025.516933333329</v>
      </c>
      <c r="BJ113" s="275"/>
      <c r="BK113" s="71">
        <f t="shared" si="391"/>
        <v>11507.806720266666</v>
      </c>
      <c r="BL113" s="71">
        <f>$F113</f>
        <v>21738.174424000001</v>
      </c>
      <c r="BM113" s="71">
        <f>$G113</f>
        <v>12632.807901333334</v>
      </c>
      <c r="BN113" s="71">
        <f t="shared" si="392"/>
        <v>17175.308786666657</v>
      </c>
      <c r="BO113" s="71">
        <f>$I113</f>
        <v>26278.099271999996</v>
      </c>
      <c r="BP113" s="71">
        <f>$J113</f>
        <v>23025.516933333329</v>
      </c>
      <c r="BQ113" s="190"/>
      <c r="BR113" s="275"/>
      <c r="BS113" s="71">
        <f t="shared" si="393"/>
        <v>11507.806720266666</v>
      </c>
      <c r="BT113" s="71">
        <f>$F113</f>
        <v>21738.174424000001</v>
      </c>
      <c r="BU113" s="71">
        <f>$G113</f>
        <v>12632.807901333334</v>
      </c>
      <c r="BV113" s="71">
        <f t="shared" si="394"/>
        <v>17175.308786666657</v>
      </c>
      <c r="BW113" s="71">
        <f>$I113</f>
        <v>26278.099271999996</v>
      </c>
      <c r="BX113" s="71">
        <f>$J113</f>
        <v>23025.516933333329</v>
      </c>
      <c r="BY113" s="275"/>
      <c r="BZ113" s="71">
        <f t="shared" si="395"/>
        <v>11507.806720266666</v>
      </c>
      <c r="CA113" s="71">
        <f t="shared" si="396"/>
        <v>21738.174424000001</v>
      </c>
      <c r="CB113" s="71">
        <f>$G113</f>
        <v>12632.807901333334</v>
      </c>
      <c r="CC113" s="71">
        <f t="shared" si="397"/>
        <v>17175.308786666657</v>
      </c>
      <c r="CD113" s="71">
        <f t="shared" si="397"/>
        <v>17175.308786666657</v>
      </c>
      <c r="CE113" s="71">
        <f>$J113</f>
        <v>23025.516933333329</v>
      </c>
    </row>
    <row r="114" spans="2:83" x14ac:dyDescent="0.3">
      <c r="C114" s="41" t="s">
        <v>108</v>
      </c>
      <c r="D114" s="116"/>
      <c r="E114" s="42">
        <f t="shared" ref="E114:J115" si="399">E88</f>
        <v>0</v>
      </c>
      <c r="F114" s="42">
        <f t="shared" si="399"/>
        <v>1.9934494665054824E-2</v>
      </c>
      <c r="G114" s="42">
        <f t="shared" si="399"/>
        <v>0</v>
      </c>
      <c r="H114" s="42">
        <f t="shared" si="399"/>
        <v>0</v>
      </c>
      <c r="I114" s="42">
        <f t="shared" si="399"/>
        <v>0</v>
      </c>
      <c r="J114" s="42">
        <f t="shared" si="399"/>
        <v>6.6916987346189935E-2</v>
      </c>
      <c r="K114" s="177"/>
      <c r="M114" s="42">
        <f t="shared" ref="M114:R115" si="400">M88</f>
        <v>0</v>
      </c>
      <c r="N114" s="42">
        <f t="shared" si="400"/>
        <v>3.109306692439337E-2</v>
      </c>
      <c r="O114" s="42">
        <f t="shared" si="400"/>
        <v>0</v>
      </c>
      <c r="P114" s="42">
        <f t="shared" si="400"/>
        <v>0</v>
      </c>
      <c r="Q114" s="42">
        <f t="shared" si="400"/>
        <v>0</v>
      </c>
      <c r="R114" s="42">
        <f t="shared" si="400"/>
        <v>3.4616061822363375E-2</v>
      </c>
      <c r="S114" s="177"/>
      <c r="U114" s="42">
        <f t="shared" ref="U114:Z115" si="401">U88</f>
        <v>0</v>
      </c>
      <c r="V114" s="42">
        <f t="shared" si="401"/>
        <v>0</v>
      </c>
      <c r="W114" s="42">
        <f t="shared" si="401"/>
        <v>0</v>
      </c>
      <c r="X114" s="42">
        <f t="shared" si="401"/>
        <v>0</v>
      </c>
      <c r="Y114" s="42">
        <f t="shared" si="401"/>
        <v>0</v>
      </c>
      <c r="Z114" s="42">
        <f t="shared" si="401"/>
        <v>0</v>
      </c>
      <c r="AA114" s="44"/>
      <c r="AB114" s="42">
        <f t="shared" ref="AB114:AG115" si="402">AB88</f>
        <v>0</v>
      </c>
      <c r="AC114" s="42">
        <f t="shared" si="402"/>
        <v>0</v>
      </c>
      <c r="AD114" s="42">
        <f t="shared" si="402"/>
        <v>0</v>
      </c>
      <c r="AE114" s="42">
        <f t="shared" si="402"/>
        <v>0</v>
      </c>
      <c r="AF114" s="42">
        <f t="shared" si="402"/>
        <v>0</v>
      </c>
      <c r="AG114" s="42">
        <f t="shared" si="402"/>
        <v>0</v>
      </c>
      <c r="AH114" s="44"/>
      <c r="AI114" s="42">
        <f t="shared" ref="AI114:AN115" si="403">AI88</f>
        <v>0</v>
      </c>
      <c r="AJ114" s="42">
        <f t="shared" si="403"/>
        <v>0</v>
      </c>
      <c r="AK114" s="42">
        <f t="shared" si="403"/>
        <v>0</v>
      </c>
      <c r="AL114" s="42">
        <f t="shared" si="403"/>
        <v>0</v>
      </c>
      <c r="AM114" s="42">
        <f t="shared" si="403"/>
        <v>0</v>
      </c>
      <c r="AN114" s="42">
        <f t="shared" si="403"/>
        <v>0</v>
      </c>
      <c r="AO114" s="44"/>
      <c r="AP114" s="42">
        <f t="shared" ref="AP114:AU115" si="404">AP88</f>
        <v>0</v>
      </c>
      <c r="AQ114" s="42">
        <f t="shared" si="404"/>
        <v>3.1092457896501034E-2</v>
      </c>
      <c r="AR114" s="42">
        <f t="shared" si="404"/>
        <v>0.14632902781102705</v>
      </c>
      <c r="AS114" s="42">
        <f t="shared" si="404"/>
        <v>0.15650292846334785</v>
      </c>
      <c r="AT114" s="42">
        <f t="shared" si="404"/>
        <v>0.15419978329953304</v>
      </c>
      <c r="AU114" s="42">
        <f t="shared" si="404"/>
        <v>3.461606182236366E-2</v>
      </c>
      <c r="AV114" s="44"/>
      <c r="AW114" s="42">
        <f t="shared" ref="AW114:BB115" si="405">AW88</f>
        <v>0</v>
      </c>
      <c r="AX114" s="42">
        <f t="shared" si="405"/>
        <v>-2.344759795006941E-3</v>
      </c>
      <c r="AY114" s="42">
        <f t="shared" si="405"/>
        <v>0</v>
      </c>
      <c r="AZ114" s="42">
        <f t="shared" si="405"/>
        <v>0</v>
      </c>
      <c r="BA114" s="42">
        <f t="shared" si="405"/>
        <v>0</v>
      </c>
      <c r="BB114" s="42">
        <f t="shared" si="405"/>
        <v>0.40527362181149035</v>
      </c>
      <c r="BD114" s="42">
        <f t="shared" ref="BD114:BI115" si="406">BD88</f>
        <v>0</v>
      </c>
      <c r="BE114" s="42">
        <f t="shared" si="406"/>
        <v>1.3124405973383433</v>
      </c>
      <c r="BF114" s="42">
        <f t="shared" si="406"/>
        <v>0</v>
      </c>
      <c r="BG114" s="42">
        <f t="shared" si="406"/>
        <v>0</v>
      </c>
      <c r="BH114" s="42">
        <f t="shared" si="406"/>
        <v>0</v>
      </c>
      <c r="BI114" s="42">
        <f t="shared" si="406"/>
        <v>0.89932056994829102</v>
      </c>
      <c r="BK114" s="42">
        <f t="shared" ref="BK114:BP115" si="407">BK88</f>
        <v>0</v>
      </c>
      <c r="BL114" s="42">
        <f t="shared" si="407"/>
        <v>6.8235113641060219E-2</v>
      </c>
      <c r="BM114" s="42">
        <f t="shared" si="407"/>
        <v>0</v>
      </c>
      <c r="BN114" s="42">
        <f t="shared" si="407"/>
        <v>0</v>
      </c>
      <c r="BO114" s="42">
        <f t="shared" si="407"/>
        <v>0</v>
      </c>
      <c r="BP114" s="42">
        <f t="shared" si="407"/>
        <v>0.42794022236700391</v>
      </c>
      <c r="BQ114" s="177"/>
      <c r="BS114" s="42">
        <f t="shared" ref="BS114:BX115" si="408">BS88</f>
        <v>0</v>
      </c>
      <c r="BT114" s="42">
        <f t="shared" si="408"/>
        <v>0</v>
      </c>
      <c r="BU114" s="42">
        <f t="shared" si="408"/>
        <v>0</v>
      </c>
      <c r="BV114" s="42">
        <f t="shared" si="408"/>
        <v>0</v>
      </c>
      <c r="BW114" s="42">
        <f t="shared" si="408"/>
        <v>0</v>
      </c>
      <c r="BX114" s="42">
        <f t="shared" si="408"/>
        <v>0</v>
      </c>
      <c r="BZ114" s="42">
        <f t="shared" ref="BZ114:CE115" si="409">BZ88</f>
        <v>0</v>
      </c>
      <c r="CA114" s="42">
        <f t="shared" si="409"/>
        <v>1.9933946155434552E-2</v>
      </c>
      <c r="CB114" s="42">
        <f t="shared" si="409"/>
        <v>0.13069331341676374</v>
      </c>
      <c r="CC114" s="42">
        <f t="shared" si="409"/>
        <v>0.13875132811697211</v>
      </c>
      <c r="CD114" s="42">
        <f t="shared" si="409"/>
        <v>0.14187940082887457</v>
      </c>
      <c r="CE114" s="42">
        <f t="shared" si="409"/>
        <v>6.9269729316472087E-2</v>
      </c>
    </row>
    <row r="115" spans="2:83" x14ac:dyDescent="0.3">
      <c r="C115" s="41" t="s">
        <v>139</v>
      </c>
      <c r="D115" s="116"/>
      <c r="E115" s="42">
        <f t="shared" si="399"/>
        <v>0</v>
      </c>
      <c r="F115" s="42">
        <f t="shared" si="399"/>
        <v>1.9797163115083945E-2</v>
      </c>
      <c r="G115" s="42">
        <f t="shared" si="399"/>
        <v>0</v>
      </c>
      <c r="H115" s="42">
        <f t="shared" si="399"/>
        <v>0</v>
      </c>
      <c r="I115" s="42">
        <f t="shared" si="399"/>
        <v>0</v>
      </c>
      <c r="J115" s="42">
        <f t="shared" si="399"/>
        <v>6.8381101051480139E-2</v>
      </c>
      <c r="K115" s="177"/>
      <c r="M115" s="42">
        <f t="shared" si="400"/>
        <v>0</v>
      </c>
      <c r="N115" s="42">
        <f t="shared" si="400"/>
        <v>3.106762859266491E-2</v>
      </c>
      <c r="O115" s="42">
        <f t="shared" si="400"/>
        <v>0</v>
      </c>
      <c r="P115" s="42">
        <f t="shared" si="400"/>
        <v>0</v>
      </c>
      <c r="Q115" s="42">
        <f t="shared" si="400"/>
        <v>0</v>
      </c>
      <c r="R115" s="42">
        <f t="shared" si="400"/>
        <v>3.5643473810771119E-2</v>
      </c>
      <c r="S115" s="177"/>
      <c r="U115" s="42">
        <f t="shared" si="401"/>
        <v>0</v>
      </c>
      <c r="V115" s="42">
        <f t="shared" si="401"/>
        <v>0</v>
      </c>
      <c r="W115" s="42">
        <f t="shared" si="401"/>
        <v>0</v>
      </c>
      <c r="X115" s="42">
        <f t="shared" si="401"/>
        <v>0</v>
      </c>
      <c r="Y115" s="42">
        <f t="shared" si="401"/>
        <v>0</v>
      </c>
      <c r="Z115" s="42">
        <f t="shared" si="401"/>
        <v>0</v>
      </c>
      <c r="AA115" s="44"/>
      <c r="AB115" s="42">
        <f t="shared" si="402"/>
        <v>0</v>
      </c>
      <c r="AC115" s="42">
        <f t="shared" si="402"/>
        <v>0</v>
      </c>
      <c r="AD115" s="42">
        <f t="shared" si="402"/>
        <v>0</v>
      </c>
      <c r="AE115" s="42">
        <f t="shared" si="402"/>
        <v>0</v>
      </c>
      <c r="AF115" s="42">
        <f t="shared" si="402"/>
        <v>0</v>
      </c>
      <c r="AG115" s="42">
        <f t="shared" si="402"/>
        <v>0</v>
      </c>
      <c r="AH115" s="44"/>
      <c r="AI115" s="42">
        <f t="shared" si="403"/>
        <v>0</v>
      </c>
      <c r="AJ115" s="42">
        <f t="shared" si="403"/>
        <v>0</v>
      </c>
      <c r="AK115" s="42">
        <f t="shared" si="403"/>
        <v>0</v>
      </c>
      <c r="AL115" s="42">
        <f t="shared" si="403"/>
        <v>0</v>
      </c>
      <c r="AM115" s="42">
        <f t="shared" si="403"/>
        <v>0</v>
      </c>
      <c r="AN115" s="42">
        <f t="shared" si="403"/>
        <v>0</v>
      </c>
      <c r="AO115" s="44"/>
      <c r="AP115" s="42">
        <f t="shared" si="404"/>
        <v>0</v>
      </c>
      <c r="AQ115" s="42">
        <f t="shared" si="404"/>
        <v>3.1067020063039713E-2</v>
      </c>
      <c r="AR115" s="42">
        <f t="shared" si="404"/>
        <v>0.14454419643964983</v>
      </c>
      <c r="AS115" s="42">
        <f t="shared" si="404"/>
        <v>0.15571315634837207</v>
      </c>
      <c r="AT115" s="42">
        <f t="shared" si="404"/>
        <v>0.15341426535980462</v>
      </c>
      <c r="AU115" s="42">
        <f t="shared" si="404"/>
        <v>3.564347381077141E-2</v>
      </c>
      <c r="AV115" s="44"/>
      <c r="AW115" s="42">
        <f t="shared" si="405"/>
        <v>0</v>
      </c>
      <c r="AX115" s="42">
        <f t="shared" si="405"/>
        <v>-2.2487699625595467E-3</v>
      </c>
      <c r="AY115" s="42">
        <f t="shared" si="405"/>
        <v>0</v>
      </c>
      <c r="AZ115" s="42">
        <f t="shared" si="405"/>
        <v>0</v>
      </c>
      <c r="BA115" s="42">
        <f t="shared" si="405"/>
        <v>0</v>
      </c>
      <c r="BB115" s="42">
        <f t="shared" si="405"/>
        <v>0.39518384732046347</v>
      </c>
      <c r="BD115" s="42">
        <f t="shared" si="406"/>
        <v>0</v>
      </c>
      <c r="BE115" s="42">
        <f t="shared" si="406"/>
        <v>0.93099033346867432</v>
      </c>
      <c r="BF115" s="42">
        <f t="shared" si="406"/>
        <v>0</v>
      </c>
      <c r="BG115" s="42">
        <f t="shared" si="406"/>
        <v>0</v>
      </c>
      <c r="BH115" s="42">
        <f t="shared" si="406"/>
        <v>0</v>
      </c>
      <c r="BI115" s="42">
        <f t="shared" si="406"/>
        <v>0.7118945628651735</v>
      </c>
      <c r="BK115" s="42">
        <f t="shared" si="407"/>
        <v>0</v>
      </c>
      <c r="BL115" s="42">
        <f t="shared" si="407"/>
        <v>6.4228005953971851E-2</v>
      </c>
      <c r="BM115" s="42">
        <f t="shared" si="407"/>
        <v>0</v>
      </c>
      <c r="BN115" s="42">
        <f t="shared" si="407"/>
        <v>0</v>
      </c>
      <c r="BO115" s="42">
        <f t="shared" si="407"/>
        <v>0</v>
      </c>
      <c r="BP115" s="42">
        <f t="shared" si="407"/>
        <v>0.41289455123625762</v>
      </c>
      <c r="BQ115" s="177"/>
      <c r="BS115" s="42">
        <f t="shared" si="408"/>
        <v>0</v>
      </c>
      <c r="BT115" s="42">
        <f t="shared" si="408"/>
        <v>0</v>
      </c>
      <c r="BU115" s="42">
        <f t="shared" si="408"/>
        <v>0</v>
      </c>
      <c r="BV115" s="42">
        <f t="shared" si="408"/>
        <v>0</v>
      </c>
      <c r="BW115" s="42">
        <f t="shared" si="408"/>
        <v>0</v>
      </c>
      <c r="BX115" s="42">
        <f t="shared" si="408"/>
        <v>0</v>
      </c>
      <c r="BZ115" s="42">
        <f t="shared" si="409"/>
        <v>0</v>
      </c>
      <c r="CA115" s="42">
        <f t="shared" si="409"/>
        <v>1.9796618384223936E-2</v>
      </c>
      <c r="CB115" s="42">
        <f t="shared" si="409"/>
        <v>0.1290547650274658</v>
      </c>
      <c r="CC115" s="42">
        <f t="shared" si="409"/>
        <v>0.13807077360381406</v>
      </c>
      <c r="CD115" s="42">
        <f t="shared" si="409"/>
        <v>0.14589201664985127</v>
      </c>
      <c r="CE115" s="42">
        <f t="shared" si="409"/>
        <v>6.8381101051480472E-2</v>
      </c>
    </row>
    <row r="116" spans="2:83" s="68" customFormat="1" x14ac:dyDescent="0.3">
      <c r="C116" s="69"/>
      <c r="D116" s="82"/>
      <c r="E116" s="70"/>
      <c r="F116" s="70"/>
      <c r="G116" s="70"/>
      <c r="H116" s="70"/>
      <c r="I116" s="70"/>
      <c r="J116" s="70"/>
      <c r="K116" s="192"/>
      <c r="L116" s="38"/>
      <c r="M116" s="70"/>
      <c r="N116" s="70"/>
      <c r="O116" s="70"/>
      <c r="P116" s="70"/>
      <c r="Q116" s="70"/>
      <c r="R116" s="70"/>
      <c r="S116" s="192"/>
      <c r="U116" s="70"/>
      <c r="V116" s="70"/>
      <c r="W116" s="70"/>
      <c r="X116" s="70"/>
      <c r="Y116" s="70"/>
      <c r="Z116" s="70"/>
      <c r="AB116" s="70"/>
      <c r="AC116" s="70"/>
      <c r="AD116" s="70"/>
      <c r="AE116" s="70"/>
      <c r="AF116" s="70"/>
      <c r="AG116" s="70"/>
      <c r="AH116" s="275"/>
      <c r="AI116" s="70"/>
      <c r="AJ116" s="70"/>
      <c r="AK116" s="70"/>
      <c r="AL116" s="70"/>
      <c r="AM116" s="70"/>
      <c r="AN116" s="70"/>
      <c r="AP116" s="70"/>
      <c r="AQ116" s="70"/>
      <c r="AR116" s="70"/>
      <c r="AS116" s="70"/>
      <c r="AT116" s="70"/>
      <c r="AU116" s="70"/>
      <c r="AV116" s="275"/>
      <c r="AW116" s="70"/>
      <c r="AX116" s="70"/>
      <c r="AY116" s="70"/>
      <c r="AZ116" s="70"/>
      <c r="BA116" s="70"/>
      <c r="BB116" s="70"/>
      <c r="BC116" s="275"/>
      <c r="BD116" s="70"/>
      <c r="BE116" s="70"/>
      <c r="BF116" s="70"/>
      <c r="BG116" s="70"/>
      <c r="BH116" s="70"/>
      <c r="BI116" s="70"/>
      <c r="BJ116" s="275"/>
      <c r="BK116" s="70"/>
      <c r="BL116" s="70"/>
      <c r="BM116" s="70"/>
      <c r="BN116" s="70"/>
      <c r="BO116" s="70"/>
      <c r="BP116" s="70"/>
      <c r="BQ116" s="192"/>
      <c r="BR116" s="275"/>
      <c r="BS116" s="70"/>
      <c r="BT116" s="70"/>
      <c r="BU116" s="70"/>
      <c r="BV116" s="70"/>
      <c r="BW116" s="70"/>
      <c r="BX116" s="70"/>
      <c r="BY116" s="275"/>
      <c r="BZ116" s="70"/>
      <c r="CA116" s="70"/>
      <c r="CB116" s="70"/>
      <c r="CC116" s="70"/>
      <c r="CD116" s="70"/>
      <c r="CE116" s="70"/>
    </row>
    <row r="117" spans="2:83" s="88" customFormat="1" x14ac:dyDescent="0.3">
      <c r="B117" s="87"/>
      <c r="C117" s="30" t="s">
        <v>120</v>
      </c>
      <c r="D117" s="30"/>
      <c r="E117" s="30"/>
      <c r="F117" s="30"/>
      <c r="G117" s="30"/>
      <c r="H117" s="30"/>
      <c r="I117" s="30"/>
      <c r="J117" s="30"/>
      <c r="K117" s="193"/>
      <c r="M117" s="30"/>
      <c r="N117" s="30"/>
      <c r="O117" s="30"/>
      <c r="P117" s="30"/>
      <c r="Q117" s="30"/>
      <c r="R117" s="30"/>
      <c r="S117" s="193"/>
      <c r="T117" s="117"/>
      <c r="U117" s="30"/>
      <c r="V117" s="30"/>
      <c r="W117" s="30"/>
      <c r="X117" s="30"/>
      <c r="Y117" s="30"/>
      <c r="Z117" s="30"/>
      <c r="AA117" s="89"/>
      <c r="AB117" s="30"/>
      <c r="AC117" s="30"/>
      <c r="AD117" s="30"/>
      <c r="AE117" s="30"/>
      <c r="AF117" s="30"/>
      <c r="AG117" s="30"/>
      <c r="AH117" s="276"/>
      <c r="AI117" s="30"/>
      <c r="AJ117" s="30"/>
      <c r="AK117" s="30"/>
      <c r="AL117" s="30"/>
      <c r="AM117" s="30"/>
      <c r="AN117" s="30"/>
      <c r="AO117" s="89"/>
      <c r="AP117" s="30"/>
      <c r="AQ117" s="30"/>
      <c r="AR117" s="30"/>
      <c r="AS117" s="30"/>
      <c r="AT117" s="30"/>
      <c r="AU117" s="30"/>
      <c r="AV117" s="276"/>
      <c r="AW117" s="30"/>
      <c r="AX117" s="30"/>
      <c r="AY117" s="30"/>
      <c r="AZ117" s="30"/>
      <c r="BA117" s="30"/>
      <c r="BB117" s="30"/>
      <c r="BC117" s="284"/>
      <c r="BD117" s="30"/>
      <c r="BE117" s="30"/>
      <c r="BF117" s="30"/>
      <c r="BG117" s="30"/>
      <c r="BH117" s="30"/>
      <c r="BI117" s="30"/>
      <c r="BJ117" s="284"/>
      <c r="BK117" s="30"/>
      <c r="BL117" s="30"/>
      <c r="BM117" s="30"/>
      <c r="BN117" s="30"/>
      <c r="BO117" s="30"/>
      <c r="BP117" s="30"/>
      <c r="BQ117" s="193"/>
      <c r="BR117" s="284"/>
      <c r="BS117" s="30"/>
      <c r="BT117" s="30"/>
      <c r="BU117" s="30"/>
      <c r="BV117" s="30"/>
      <c r="BW117" s="30"/>
      <c r="BX117" s="30"/>
      <c r="BY117" s="284"/>
      <c r="BZ117" s="30"/>
      <c r="CA117" s="30"/>
      <c r="CB117" s="30"/>
      <c r="CC117" s="30"/>
      <c r="CD117" s="30"/>
      <c r="CE117" s="30"/>
    </row>
    <row r="118" spans="2:83" s="91" customFormat="1" x14ac:dyDescent="0.3">
      <c r="B118" s="90"/>
      <c r="C118" s="67" t="s">
        <v>109</v>
      </c>
      <c r="D118" s="67"/>
      <c r="E118" s="67" t="str">
        <f t="shared" ref="E118:J118" si="410">E3</f>
        <v>Q4-2023</v>
      </c>
      <c r="F118" s="67" t="str">
        <f t="shared" si="410"/>
        <v>Q1-2024</v>
      </c>
      <c r="G118" s="67" t="str">
        <f t="shared" si="410"/>
        <v>Q2-2024</v>
      </c>
      <c r="H118" s="67" t="str">
        <f t="shared" si="410"/>
        <v>Q3-2024</v>
      </c>
      <c r="I118" s="67" t="str">
        <f t="shared" si="410"/>
        <v>Q4-2024</v>
      </c>
      <c r="J118" s="67" t="str">
        <f t="shared" si="410"/>
        <v>Q1-2025</v>
      </c>
      <c r="K118" s="194"/>
      <c r="M118" s="67"/>
      <c r="N118" s="67"/>
      <c r="O118" s="67"/>
      <c r="P118" s="67"/>
      <c r="Q118" s="67"/>
      <c r="R118" s="67"/>
      <c r="S118" s="194"/>
      <c r="T118" s="117"/>
      <c r="U118" s="67"/>
      <c r="V118" s="67"/>
      <c r="W118" s="67"/>
      <c r="X118" s="67"/>
      <c r="Y118" s="67"/>
      <c r="Z118" s="67"/>
      <c r="AA118" s="83"/>
      <c r="AB118" s="67"/>
      <c r="AC118" s="67"/>
      <c r="AD118" s="67"/>
      <c r="AE118" s="67"/>
      <c r="AF118" s="67"/>
      <c r="AG118" s="67"/>
      <c r="AH118" s="277"/>
      <c r="AI118" s="67"/>
      <c r="AJ118" s="67"/>
      <c r="AK118" s="67"/>
      <c r="AL118" s="67"/>
      <c r="AM118" s="67"/>
      <c r="AN118" s="67"/>
      <c r="AO118" s="83"/>
      <c r="AP118" s="67"/>
      <c r="AQ118" s="67"/>
      <c r="AR118" s="67"/>
      <c r="AS118" s="67"/>
      <c r="AT118" s="67"/>
      <c r="AU118" s="67"/>
      <c r="AV118" s="277"/>
      <c r="AW118" s="67"/>
      <c r="AX118" s="67"/>
      <c r="AY118" s="67"/>
      <c r="AZ118" s="67"/>
      <c r="BA118" s="67"/>
      <c r="BB118" s="67"/>
      <c r="BC118" s="284"/>
      <c r="BD118" s="67"/>
      <c r="BE118" s="67"/>
      <c r="BF118" s="67"/>
      <c r="BG118" s="67"/>
      <c r="BH118" s="67"/>
      <c r="BI118" s="67"/>
      <c r="BJ118" s="284"/>
      <c r="BK118" s="67"/>
      <c r="BL118" s="67"/>
      <c r="BM118" s="67"/>
      <c r="BN118" s="67"/>
      <c r="BO118" s="67"/>
      <c r="BP118" s="67"/>
      <c r="BQ118" s="194"/>
      <c r="BR118" s="284"/>
      <c r="BS118" s="67"/>
      <c r="BT118" s="67"/>
      <c r="BU118" s="67"/>
      <c r="BV118" s="67"/>
      <c r="BW118" s="67"/>
      <c r="BX118" s="67"/>
      <c r="BY118" s="284"/>
      <c r="BZ118" s="67"/>
      <c r="CA118" s="67"/>
      <c r="CB118" s="67"/>
      <c r="CC118" s="67"/>
      <c r="CD118" s="67"/>
      <c r="CE118" s="67"/>
    </row>
    <row r="119" spans="2:83" x14ac:dyDescent="0.3">
      <c r="C119" s="76"/>
      <c r="D119" s="127"/>
      <c r="E119" s="40"/>
      <c r="F119" s="140"/>
      <c r="G119" s="40"/>
      <c r="H119" s="40"/>
      <c r="I119" s="40"/>
      <c r="J119" s="40"/>
      <c r="M119" s="139"/>
      <c r="N119" s="139"/>
      <c r="O119" s="139"/>
      <c r="P119" s="139"/>
      <c r="Q119" s="139"/>
      <c r="R119" s="139"/>
      <c r="U119" s="139"/>
      <c r="V119" s="139"/>
      <c r="W119" s="139"/>
      <c r="X119" s="139"/>
      <c r="Y119" s="139"/>
      <c r="Z119" s="139"/>
      <c r="AB119" s="139"/>
      <c r="AC119" s="139"/>
      <c r="AD119" s="139"/>
      <c r="AE119" s="139"/>
      <c r="AF119" s="139"/>
      <c r="AG119" s="139"/>
      <c r="AI119" s="139"/>
      <c r="AJ119" s="139"/>
      <c r="AK119" s="139"/>
      <c r="AL119" s="139"/>
      <c r="AM119" s="139"/>
      <c r="AN119" s="139"/>
      <c r="AP119" s="139"/>
      <c r="AQ119" s="139"/>
      <c r="AR119" s="139"/>
      <c r="AS119" s="139"/>
      <c r="AT119" s="139"/>
      <c r="AU119" s="139"/>
      <c r="AW119" s="139"/>
      <c r="AX119" s="139"/>
      <c r="AY119" s="139"/>
      <c r="AZ119" s="139"/>
      <c r="BA119" s="139"/>
      <c r="BB119" s="139"/>
      <c r="BD119" s="139"/>
      <c r="BE119" s="139"/>
      <c r="BF119" s="139"/>
      <c r="BG119" s="139"/>
      <c r="BH119" s="139"/>
      <c r="BI119" s="139"/>
      <c r="BK119" s="139"/>
      <c r="BL119" s="139"/>
      <c r="BM119" s="139"/>
      <c r="BN119" s="139"/>
      <c r="BO119" s="139"/>
      <c r="BP119" s="139"/>
      <c r="BS119" s="139"/>
      <c r="BT119" s="139"/>
      <c r="BU119" s="139"/>
      <c r="BV119" s="139"/>
      <c r="BW119" s="139"/>
      <c r="BX119" s="139"/>
      <c r="BZ119" s="139"/>
      <c r="CA119" s="139"/>
      <c r="CB119" s="139"/>
      <c r="CC119" s="139"/>
      <c r="CD119" s="139"/>
      <c r="CE119" s="139"/>
    </row>
    <row r="120" spans="2:83" x14ac:dyDescent="0.3">
      <c r="C120" s="85" t="s">
        <v>114</v>
      </c>
      <c r="D120" s="128"/>
      <c r="E120" s="107">
        <f t="shared" ref="E120:J120" si="411">E121</f>
        <v>8354568.9297779948</v>
      </c>
      <c r="F120" s="107">
        <f t="shared" si="411"/>
        <v>8842172.9218599945</v>
      </c>
      <c r="G120" s="107">
        <f t="shared" si="411"/>
        <v>8116323.7262507882</v>
      </c>
      <c r="H120" s="107">
        <f t="shared" si="411"/>
        <v>8897723.1690299939</v>
      </c>
      <c r="I120" s="107">
        <f t="shared" si="411"/>
        <v>8725704.3984800037</v>
      </c>
      <c r="J120" s="107">
        <f t="shared" si="411"/>
        <v>8872262.1210800204</v>
      </c>
      <c r="K120" s="195">
        <f>J120/F120-1</f>
        <v>3.4029191111653034E-3</v>
      </c>
      <c r="M120" s="107">
        <f t="shared" ref="M120:BX120" si="412">M121</f>
        <v>8354568.9297779948</v>
      </c>
      <c r="N120" s="107">
        <f t="shared" si="412"/>
        <v>8842172.9218599945</v>
      </c>
      <c r="O120" s="107">
        <f t="shared" si="412"/>
        <v>8116323.7262507882</v>
      </c>
      <c r="P120" s="107">
        <f t="shared" si="412"/>
        <v>8897723.1690299939</v>
      </c>
      <c r="Q120" s="107">
        <f t="shared" si="412"/>
        <v>8725704.3984800037</v>
      </c>
      <c r="R120" s="107">
        <f t="shared" si="412"/>
        <v>8872262.1210800204</v>
      </c>
      <c r="S120" s="195">
        <f t="shared" ref="S120" si="413">R120/N120-1</f>
        <v>3.4029191111653034E-3</v>
      </c>
      <c r="U120" s="107">
        <f t="shared" si="412"/>
        <v>8354568.9297779948</v>
      </c>
      <c r="V120" s="107">
        <f t="shared" si="412"/>
        <v>8842172.9218599945</v>
      </c>
      <c r="W120" s="107">
        <f t="shared" si="412"/>
        <v>8116323.7262507882</v>
      </c>
      <c r="X120" s="107">
        <f t="shared" si="412"/>
        <v>8897723.1690299939</v>
      </c>
      <c r="Y120" s="107">
        <f t="shared" si="412"/>
        <v>8725704.3984800037</v>
      </c>
      <c r="Z120" s="107">
        <f t="shared" si="412"/>
        <v>8872262.1210800204</v>
      </c>
      <c r="AA120" s="74"/>
      <c r="AB120" s="107">
        <f t="shared" si="412"/>
        <v>8354568.9297779948</v>
      </c>
      <c r="AC120" s="107">
        <f t="shared" si="412"/>
        <v>8842172.9218599945</v>
      </c>
      <c r="AD120" s="107">
        <f t="shared" si="412"/>
        <v>8116323.7262507882</v>
      </c>
      <c r="AE120" s="107">
        <f t="shared" si="412"/>
        <v>8897723.1690299939</v>
      </c>
      <c r="AF120" s="107">
        <f t="shared" si="412"/>
        <v>8725704.3984800037</v>
      </c>
      <c r="AG120" s="107">
        <f t="shared" si="412"/>
        <v>8872262.1210800204</v>
      </c>
      <c r="AH120" s="278"/>
      <c r="AI120" s="107">
        <f t="shared" si="412"/>
        <v>8354568.9297779948</v>
      </c>
      <c r="AJ120" s="107">
        <f t="shared" si="412"/>
        <v>8842172.9218599945</v>
      </c>
      <c r="AK120" s="107">
        <f t="shared" si="412"/>
        <v>8116323.7262507882</v>
      </c>
      <c r="AL120" s="107">
        <f t="shared" si="412"/>
        <v>8897723.1690299939</v>
      </c>
      <c r="AM120" s="107">
        <f t="shared" si="412"/>
        <v>8725704.3984800037</v>
      </c>
      <c r="AN120" s="107">
        <f t="shared" si="412"/>
        <v>8872262.1210800204</v>
      </c>
      <c r="AO120" s="74"/>
      <c r="AP120" s="107">
        <f t="shared" si="412"/>
        <v>8354568.9297779948</v>
      </c>
      <c r="AQ120" s="107">
        <f t="shared" si="412"/>
        <v>8842172.9218599945</v>
      </c>
      <c r="AR120" s="107">
        <f t="shared" si="412"/>
        <v>8116323.7262507882</v>
      </c>
      <c r="AS120" s="107">
        <f t="shared" si="412"/>
        <v>8897723.1690299939</v>
      </c>
      <c r="AT120" s="107">
        <f t="shared" si="412"/>
        <v>8725704.3984800037</v>
      </c>
      <c r="AU120" s="107">
        <f t="shared" si="412"/>
        <v>8872262.1210800204</v>
      </c>
      <c r="AV120" s="278"/>
      <c r="AW120" s="107">
        <f t="shared" si="412"/>
        <v>8354568.9297779948</v>
      </c>
      <c r="AX120" s="107">
        <f t="shared" si="412"/>
        <v>8842172.9218599945</v>
      </c>
      <c r="AY120" s="107">
        <f t="shared" si="412"/>
        <v>8116323.7262507882</v>
      </c>
      <c r="AZ120" s="107">
        <f t="shared" si="412"/>
        <v>8897723.1690299939</v>
      </c>
      <c r="BA120" s="107">
        <f t="shared" si="412"/>
        <v>8725704.3984800037</v>
      </c>
      <c r="BB120" s="107">
        <f t="shared" si="412"/>
        <v>8872262.1210800204</v>
      </c>
      <c r="BD120" s="107">
        <f t="shared" si="412"/>
        <v>8354568.9297779948</v>
      </c>
      <c r="BE120" s="107">
        <f t="shared" si="412"/>
        <v>8842172.9218599945</v>
      </c>
      <c r="BF120" s="107">
        <f t="shared" si="412"/>
        <v>8116323.7262507882</v>
      </c>
      <c r="BG120" s="107">
        <f t="shared" si="412"/>
        <v>8897723.1690299939</v>
      </c>
      <c r="BH120" s="107">
        <f t="shared" si="412"/>
        <v>8725704.3984800037</v>
      </c>
      <c r="BI120" s="107">
        <f t="shared" si="412"/>
        <v>8872262.1210800204</v>
      </c>
      <c r="BK120" s="107">
        <f t="shared" ref="BK120:BO120" si="414">BK121</f>
        <v>8354568.9297779948</v>
      </c>
      <c r="BL120" s="107">
        <f t="shared" si="414"/>
        <v>8842172.9218599945</v>
      </c>
      <c r="BM120" s="107">
        <f t="shared" si="414"/>
        <v>8116323.7262507882</v>
      </c>
      <c r="BN120" s="107">
        <f t="shared" si="414"/>
        <v>8897723.1690299939</v>
      </c>
      <c r="BO120" s="107">
        <f t="shared" si="414"/>
        <v>8725704.3984800037</v>
      </c>
      <c r="BP120" s="107">
        <f t="shared" si="412"/>
        <v>8872262.1210800204</v>
      </c>
      <c r="BQ120" s="195">
        <f>BP120/BL120-1</f>
        <v>3.4029191111653034E-3</v>
      </c>
      <c r="BS120" s="107">
        <f t="shared" ref="BS120:BW120" si="415">BS121</f>
        <v>8354568.9297779948</v>
      </c>
      <c r="BT120" s="107">
        <f t="shared" si="415"/>
        <v>8842172.9218599945</v>
      </c>
      <c r="BU120" s="107">
        <f t="shared" si="415"/>
        <v>8116323.7262507882</v>
      </c>
      <c r="BV120" s="107">
        <f t="shared" si="415"/>
        <v>8897723.1690299939</v>
      </c>
      <c r="BW120" s="107">
        <f t="shared" si="415"/>
        <v>8725704.3984800037</v>
      </c>
      <c r="BX120" s="107">
        <f t="shared" si="412"/>
        <v>8872262.1210800204</v>
      </c>
      <c r="BZ120" s="107">
        <f t="shared" ref="BZ120:CE120" si="416">BZ121</f>
        <v>8354568.9297779948</v>
      </c>
      <c r="CA120" s="107">
        <f t="shared" si="416"/>
        <v>8842172.9218599945</v>
      </c>
      <c r="CB120" s="107">
        <f t="shared" si="416"/>
        <v>8116323.7262507882</v>
      </c>
      <c r="CC120" s="107">
        <f t="shared" si="416"/>
        <v>8897723.1690299939</v>
      </c>
      <c r="CD120" s="107">
        <f t="shared" si="416"/>
        <v>8897723.1690299939</v>
      </c>
      <c r="CE120" s="107">
        <f t="shared" si="416"/>
        <v>8872262.1210800204</v>
      </c>
    </row>
    <row r="121" spans="2:83" x14ac:dyDescent="0.3">
      <c r="C121" s="69" t="s">
        <v>110</v>
      </c>
      <c r="D121" s="82"/>
      <c r="E121" s="73">
        <v>8354568.9297779948</v>
      </c>
      <c r="F121" s="73">
        <v>8842172.9218599945</v>
      </c>
      <c r="G121" s="73">
        <v>8116323.7262507882</v>
      </c>
      <c r="H121" s="73">
        <v>8897723.1690299939</v>
      </c>
      <c r="I121" s="73">
        <v>8725704.3984800037</v>
      </c>
      <c r="J121" s="73">
        <v>8872262.1210800204</v>
      </c>
      <c r="K121" s="190"/>
      <c r="L121" s="205"/>
      <c r="M121" s="74">
        <f>$E121</f>
        <v>8354568.9297779948</v>
      </c>
      <c r="N121" s="74">
        <f>$F121</f>
        <v>8842172.9218599945</v>
      </c>
      <c r="O121" s="74">
        <f>$G121</f>
        <v>8116323.7262507882</v>
      </c>
      <c r="P121" s="74">
        <f>$H121</f>
        <v>8897723.1690299939</v>
      </c>
      <c r="Q121" s="74">
        <f>$I121</f>
        <v>8725704.3984800037</v>
      </c>
      <c r="R121" s="74">
        <f>$J121</f>
        <v>8872262.1210800204</v>
      </c>
      <c r="S121" s="190"/>
      <c r="T121" s="68"/>
      <c r="U121" s="74">
        <f>$E121</f>
        <v>8354568.9297779948</v>
      </c>
      <c r="V121" s="74">
        <f>$F121</f>
        <v>8842172.9218599945</v>
      </c>
      <c r="W121" s="74">
        <f>$G121</f>
        <v>8116323.7262507882</v>
      </c>
      <c r="X121" s="74">
        <f>$H121</f>
        <v>8897723.1690299939</v>
      </c>
      <c r="Y121" s="74">
        <f>$I121</f>
        <v>8725704.3984800037</v>
      </c>
      <c r="Z121" s="74">
        <f>$J121</f>
        <v>8872262.1210800204</v>
      </c>
      <c r="AA121" s="68"/>
      <c r="AB121" s="74">
        <f>$E121</f>
        <v>8354568.9297779948</v>
      </c>
      <c r="AC121" s="74">
        <f>$F121</f>
        <v>8842172.9218599945</v>
      </c>
      <c r="AD121" s="74">
        <f>$G121</f>
        <v>8116323.7262507882</v>
      </c>
      <c r="AE121" s="74">
        <f>$H121</f>
        <v>8897723.1690299939</v>
      </c>
      <c r="AF121" s="74">
        <f>$I121</f>
        <v>8725704.3984800037</v>
      </c>
      <c r="AG121" s="74">
        <f>$J121</f>
        <v>8872262.1210800204</v>
      </c>
      <c r="AH121" s="275"/>
      <c r="AI121" s="74">
        <f>$E121</f>
        <v>8354568.9297779948</v>
      </c>
      <c r="AJ121" s="74">
        <f>$F121</f>
        <v>8842172.9218599945</v>
      </c>
      <c r="AK121" s="74">
        <f>$G121</f>
        <v>8116323.7262507882</v>
      </c>
      <c r="AL121" s="74">
        <f>$H121</f>
        <v>8897723.1690299939</v>
      </c>
      <c r="AM121" s="74">
        <f>$I121</f>
        <v>8725704.3984800037</v>
      </c>
      <c r="AN121" s="74">
        <f>$J121</f>
        <v>8872262.1210800204</v>
      </c>
      <c r="AO121" s="68"/>
      <c r="AP121" s="74">
        <f>$E121</f>
        <v>8354568.9297779948</v>
      </c>
      <c r="AQ121" s="74">
        <f>$F121</f>
        <v>8842172.9218599945</v>
      </c>
      <c r="AR121" s="74">
        <f>$G121</f>
        <v>8116323.7262507882</v>
      </c>
      <c r="AS121" s="74">
        <f>$H121</f>
        <v>8897723.1690299939</v>
      </c>
      <c r="AT121" s="74">
        <f>$I121</f>
        <v>8725704.3984800037</v>
      </c>
      <c r="AU121" s="74">
        <f>$J121</f>
        <v>8872262.1210800204</v>
      </c>
      <c r="AV121" s="275"/>
      <c r="AW121" s="74">
        <f>$E121</f>
        <v>8354568.9297779948</v>
      </c>
      <c r="AX121" s="74">
        <f>$F121</f>
        <v>8842172.9218599945</v>
      </c>
      <c r="AY121" s="74">
        <f>$G121</f>
        <v>8116323.7262507882</v>
      </c>
      <c r="AZ121" s="74">
        <f>$H121</f>
        <v>8897723.1690299939</v>
      </c>
      <c r="BA121" s="74">
        <f>$I121</f>
        <v>8725704.3984800037</v>
      </c>
      <c r="BB121" s="74">
        <f>$J121</f>
        <v>8872262.1210800204</v>
      </c>
      <c r="BC121" s="275"/>
      <c r="BD121" s="74">
        <f>$E121</f>
        <v>8354568.9297779948</v>
      </c>
      <c r="BE121" s="74">
        <f>$F121</f>
        <v>8842172.9218599945</v>
      </c>
      <c r="BF121" s="74">
        <f>$G121</f>
        <v>8116323.7262507882</v>
      </c>
      <c r="BG121" s="74">
        <f>$H121</f>
        <v>8897723.1690299939</v>
      </c>
      <c r="BH121" s="74">
        <f>$I121</f>
        <v>8725704.3984800037</v>
      </c>
      <c r="BI121" s="74">
        <f>$J121</f>
        <v>8872262.1210800204</v>
      </c>
      <c r="BJ121" s="275"/>
      <c r="BK121" s="74">
        <f>$E121</f>
        <v>8354568.9297779948</v>
      </c>
      <c r="BL121" s="74">
        <f>$F121</f>
        <v>8842172.9218599945</v>
      </c>
      <c r="BM121" s="74">
        <f>$G121</f>
        <v>8116323.7262507882</v>
      </c>
      <c r="BN121" s="74">
        <f>$H121</f>
        <v>8897723.1690299939</v>
      </c>
      <c r="BO121" s="74">
        <f>$I121</f>
        <v>8725704.3984800037</v>
      </c>
      <c r="BP121" s="74">
        <f>$J121</f>
        <v>8872262.1210800204</v>
      </c>
      <c r="BQ121" s="190"/>
      <c r="BR121" s="275"/>
      <c r="BS121" s="74">
        <f>$E121</f>
        <v>8354568.9297779948</v>
      </c>
      <c r="BT121" s="74">
        <f>$F121</f>
        <v>8842172.9218599945</v>
      </c>
      <c r="BU121" s="74">
        <f>$G121</f>
        <v>8116323.7262507882</v>
      </c>
      <c r="BV121" s="74">
        <f>$H121</f>
        <v>8897723.1690299939</v>
      </c>
      <c r="BW121" s="74">
        <f>$I121</f>
        <v>8725704.3984800037</v>
      </c>
      <c r="BX121" s="74">
        <f>$J121</f>
        <v>8872262.1210800204</v>
      </c>
      <c r="BY121" s="275"/>
      <c r="BZ121" s="74">
        <f>$E121</f>
        <v>8354568.9297779948</v>
      </c>
      <c r="CA121" s="74">
        <f>$F121</f>
        <v>8842172.9218599945</v>
      </c>
      <c r="CB121" s="74">
        <f>$G121</f>
        <v>8116323.7262507882</v>
      </c>
      <c r="CC121" s="74">
        <f>$H121</f>
        <v>8897723.1690299939</v>
      </c>
      <c r="CD121" s="74">
        <f>$H121</f>
        <v>8897723.1690299939</v>
      </c>
      <c r="CE121" s="74">
        <f>$J121</f>
        <v>8872262.1210800204</v>
      </c>
    </row>
    <row r="122" spans="2:83" x14ac:dyDescent="0.3">
      <c r="C122" s="76"/>
      <c r="D122" s="127"/>
      <c r="E122" s="177"/>
      <c r="F122" s="177"/>
      <c r="G122" s="177"/>
      <c r="H122" s="177"/>
      <c r="I122" s="177"/>
      <c r="J122" s="177"/>
      <c r="M122" s="76"/>
      <c r="N122" s="76"/>
      <c r="O122" s="76"/>
      <c r="P122" s="76"/>
      <c r="Q122" s="76"/>
      <c r="R122" s="76"/>
      <c r="U122" s="76"/>
      <c r="V122" s="76"/>
      <c r="W122" s="76"/>
      <c r="X122" s="76"/>
      <c r="Y122" s="76"/>
      <c r="Z122" s="76"/>
      <c r="AB122" s="76"/>
      <c r="AC122" s="76"/>
      <c r="AD122" s="76"/>
      <c r="AE122" s="76"/>
      <c r="AF122" s="76"/>
      <c r="AG122" s="76"/>
      <c r="AI122" s="76"/>
      <c r="AJ122" s="76"/>
      <c r="AK122" s="76"/>
      <c r="AL122" s="76"/>
      <c r="AM122" s="76"/>
      <c r="AN122" s="76"/>
      <c r="AP122" s="76"/>
      <c r="AQ122" s="76"/>
      <c r="AR122" s="76"/>
      <c r="AS122" s="76"/>
      <c r="AT122" s="76"/>
      <c r="AU122" s="76"/>
      <c r="AW122" s="76"/>
      <c r="AX122" s="76"/>
      <c r="AY122" s="76"/>
      <c r="AZ122" s="76"/>
      <c r="BA122" s="76"/>
      <c r="BB122" s="76"/>
      <c r="BD122" s="76"/>
      <c r="BE122" s="76"/>
      <c r="BF122" s="76"/>
      <c r="BG122" s="76"/>
      <c r="BH122" s="76"/>
      <c r="BI122" s="76"/>
      <c r="BK122" s="76"/>
      <c r="BL122" s="76"/>
      <c r="BM122" s="76"/>
      <c r="BN122" s="76"/>
      <c r="BO122" s="76"/>
      <c r="BP122" s="76"/>
      <c r="BS122" s="76"/>
      <c r="BT122" s="76"/>
      <c r="BU122" s="76"/>
      <c r="BV122" s="76"/>
      <c r="BW122" s="76"/>
      <c r="BX122" s="76"/>
      <c r="BZ122" s="76"/>
      <c r="CA122" s="76"/>
      <c r="CB122" s="76"/>
      <c r="CC122" s="76"/>
      <c r="CD122" s="76"/>
      <c r="CE122" s="76"/>
    </row>
    <row r="123" spans="2:83" x14ac:dyDescent="0.3">
      <c r="C123" s="86" t="s">
        <v>147</v>
      </c>
      <c r="D123" s="129"/>
      <c r="E123" s="107">
        <f t="shared" ref="E123:J123" si="417">SUM(E124:E126)</f>
        <v>12798075.542949991</v>
      </c>
      <c r="F123" s="107">
        <f t="shared" si="417"/>
        <v>12011367.004119981</v>
      </c>
      <c r="G123" s="107">
        <f t="shared" si="417"/>
        <v>12243417.612149997</v>
      </c>
      <c r="H123" s="107">
        <f t="shared" si="417"/>
        <v>11924032.578379994</v>
      </c>
      <c r="I123" s="107">
        <f t="shared" si="417"/>
        <v>12391804.69226999</v>
      </c>
      <c r="J123" s="107">
        <f t="shared" si="417"/>
        <v>11390455.882669983</v>
      </c>
      <c r="K123" s="195">
        <f>J123/F123-1</f>
        <v>-5.1693626648575575E-2</v>
      </c>
      <c r="M123" s="107">
        <f t="shared" ref="M123:N123" si="418">SUM(M124:M126)</f>
        <v>12798075.542949991</v>
      </c>
      <c r="N123" s="107">
        <f t="shared" si="418"/>
        <v>12011367.004119981</v>
      </c>
      <c r="O123" s="107">
        <f>SUM(O124:O126)</f>
        <v>12243417.612149997</v>
      </c>
      <c r="P123" s="107">
        <f>SUM(P124:P126)</f>
        <v>11924032.578379994</v>
      </c>
      <c r="Q123" s="107">
        <f>SUM(Q124:Q126)</f>
        <v>12391804.69226999</v>
      </c>
      <c r="R123" s="107">
        <f>SUM(R124:R126)</f>
        <v>11390455.882669983</v>
      </c>
      <c r="S123" s="195">
        <f t="shared" ref="S123:S126" si="419">R123/N123-1</f>
        <v>-5.1693626648575575E-2</v>
      </c>
      <c r="U123" s="107">
        <f t="shared" ref="U123:V123" si="420">SUM(U124:U126)</f>
        <v>12798075.542949991</v>
      </c>
      <c r="V123" s="107">
        <f t="shared" si="420"/>
        <v>12011367.004119981</v>
      </c>
      <c r="W123" s="107">
        <f>SUM(W124:W126)</f>
        <v>12243417.612149997</v>
      </c>
      <c r="X123" s="107">
        <f>SUM(X124:X126)</f>
        <v>11924032.578379994</v>
      </c>
      <c r="Y123" s="107">
        <f>SUM(Y124:Y126)</f>
        <v>12391804.69226999</v>
      </c>
      <c r="Z123" s="107">
        <f>SUM(Z124:Z126)</f>
        <v>11390455.882669983</v>
      </c>
      <c r="AA123" s="107"/>
      <c r="AB123" s="107">
        <f t="shared" ref="AB123:AC123" si="421">SUM(AB124:AB126)</f>
        <v>12798075.542949991</v>
      </c>
      <c r="AC123" s="107">
        <f t="shared" si="421"/>
        <v>12011367.004119981</v>
      </c>
      <c r="AD123" s="107">
        <f>SUM(AD124:AD126)</f>
        <v>12243417.612149997</v>
      </c>
      <c r="AE123" s="107">
        <f>SUM(AE124:AE126)</f>
        <v>11924032.578379994</v>
      </c>
      <c r="AF123" s="107">
        <f>SUM(AF124:AF126)</f>
        <v>12391804.69226999</v>
      </c>
      <c r="AG123" s="107">
        <f>SUM(AG124:AG126)</f>
        <v>11390455.882669983</v>
      </c>
      <c r="AH123" s="278"/>
      <c r="AI123" s="107">
        <f t="shared" ref="AI123:AJ123" si="422">SUM(AI124:AI126)</f>
        <v>12798075.542949991</v>
      </c>
      <c r="AJ123" s="107">
        <f t="shared" si="422"/>
        <v>12011367.004119981</v>
      </c>
      <c r="AK123" s="107">
        <f>SUM(AK124:AK126)</f>
        <v>12243417.612149997</v>
      </c>
      <c r="AL123" s="107">
        <f>SUM(AL124:AL126)</f>
        <v>11924032.578379994</v>
      </c>
      <c r="AM123" s="107">
        <f>SUM(AM124:AM126)</f>
        <v>12391804.69226999</v>
      </c>
      <c r="AN123" s="107">
        <f>SUM(AN124:AN126)</f>
        <v>11390455.882669983</v>
      </c>
      <c r="AO123" s="107"/>
      <c r="AP123" s="107">
        <f t="shared" ref="AP123:AQ123" si="423">SUM(AP124:AP126)</f>
        <v>12798075.542949991</v>
      </c>
      <c r="AQ123" s="107">
        <f t="shared" si="423"/>
        <v>12011367.004119981</v>
      </c>
      <c r="AR123" s="107">
        <f>SUM(AR124:AR126)</f>
        <v>12243417.612149997</v>
      </c>
      <c r="AS123" s="107">
        <f>SUM(AS124:AS126)</f>
        <v>11924032.578379994</v>
      </c>
      <c r="AT123" s="107">
        <f>SUM(AT124:AT126)</f>
        <v>12391804.69226999</v>
      </c>
      <c r="AU123" s="107">
        <f>SUM(AU124:AU126)</f>
        <v>11390455.882669983</v>
      </c>
      <c r="AV123" s="278"/>
      <c r="AW123" s="107">
        <f t="shared" ref="AW123:AX123" si="424">SUM(AW124:AW126)</f>
        <v>12798075.542949991</v>
      </c>
      <c r="AX123" s="107">
        <f t="shared" si="424"/>
        <v>12011367.004119981</v>
      </c>
      <c r="AY123" s="107">
        <f>SUM(AY124:AY126)</f>
        <v>12243417.612149997</v>
      </c>
      <c r="AZ123" s="107">
        <f>SUM(AZ124:AZ126)</f>
        <v>11924032.578379994</v>
      </c>
      <c r="BA123" s="107">
        <f>SUM(BA124:BA126)</f>
        <v>12391804.69226999</v>
      </c>
      <c r="BB123" s="107">
        <f>SUM(BB124:BB126)</f>
        <v>11390455.882669983</v>
      </c>
      <c r="BC123" s="278"/>
      <c r="BD123" s="107">
        <f t="shared" ref="BD123:BE123" si="425">SUM(BD124:BD126)</f>
        <v>12798075.542949991</v>
      </c>
      <c r="BE123" s="107">
        <f t="shared" si="425"/>
        <v>12011367.004119981</v>
      </c>
      <c r="BF123" s="107">
        <f>SUM(BF124:BF126)</f>
        <v>12243417.612149997</v>
      </c>
      <c r="BG123" s="107">
        <f>SUM(BG124:BG126)</f>
        <v>11924032.578379994</v>
      </c>
      <c r="BH123" s="107">
        <f>SUM(BH124:BH126)</f>
        <v>12391804.69226999</v>
      </c>
      <c r="BI123" s="107">
        <f>SUM(BI124:BI126)</f>
        <v>11390455.882669983</v>
      </c>
      <c r="BJ123" s="278"/>
      <c r="BK123" s="107">
        <f t="shared" ref="BK123:BL123" si="426">SUM(BK124:BK126)</f>
        <v>12798075.542949991</v>
      </c>
      <c r="BL123" s="107">
        <f t="shared" si="426"/>
        <v>12011367.004119981</v>
      </c>
      <c r="BM123" s="107">
        <f>SUM(BM124:BM126)</f>
        <v>12243417.612149997</v>
      </c>
      <c r="BN123" s="107">
        <f>SUM(BN124:BN126)</f>
        <v>11924032.578379994</v>
      </c>
      <c r="BO123" s="107">
        <f>SUM(BO124:BO126)</f>
        <v>12391804.69226999</v>
      </c>
      <c r="BP123" s="107">
        <f>SUM(BP124:BP126)</f>
        <v>11390455.882669983</v>
      </c>
      <c r="BQ123" s="195">
        <f>BP123/BL123-1</f>
        <v>-5.1693626648575575E-2</v>
      </c>
      <c r="BR123" s="278"/>
      <c r="BS123" s="107">
        <f t="shared" ref="BS123:BT123" si="427">SUM(BS124:BS126)</f>
        <v>12798075.542949991</v>
      </c>
      <c r="BT123" s="107">
        <f t="shared" si="427"/>
        <v>12011367.004119981</v>
      </c>
      <c r="BU123" s="107">
        <f>SUM(BU124:BU126)</f>
        <v>12243417.612149997</v>
      </c>
      <c r="BV123" s="107">
        <f>SUM(BV124:BV126)</f>
        <v>11924032.578379994</v>
      </c>
      <c r="BW123" s="107">
        <f>SUM(BW124:BW126)</f>
        <v>12391804.69226999</v>
      </c>
      <c r="BX123" s="107">
        <f>SUM(BX124:BX126)</f>
        <v>11390455.882669983</v>
      </c>
      <c r="BY123" s="278"/>
      <c r="BZ123" s="107">
        <f t="shared" ref="BZ123:CA123" si="428">SUM(BZ124:BZ126)</f>
        <v>12798075.542949991</v>
      </c>
      <c r="CA123" s="107">
        <f t="shared" si="428"/>
        <v>12011367.004119981</v>
      </c>
      <c r="CB123" s="107">
        <f>SUM(CB124:CB126)</f>
        <v>12243417.612149997</v>
      </c>
      <c r="CC123" s="107">
        <f>SUM(CC124:CC126)</f>
        <v>11924032.578379994</v>
      </c>
      <c r="CD123" s="107">
        <f>SUM(CD124:CD126)</f>
        <v>11924032.578379994</v>
      </c>
      <c r="CE123" s="107">
        <f>SUM(CE124:CE126)</f>
        <v>11390455.882669983</v>
      </c>
    </row>
    <row r="124" spans="2:83" x14ac:dyDescent="0.3">
      <c r="C124" s="76" t="s">
        <v>49</v>
      </c>
      <c r="D124" s="127"/>
      <c r="E124" s="73">
        <v>5998726.2465499686</v>
      </c>
      <c r="F124" s="73">
        <v>5323065.8950299574</v>
      </c>
      <c r="G124" s="73">
        <v>5672030.0144699765</v>
      </c>
      <c r="H124" s="73">
        <v>4967071.055399972</v>
      </c>
      <c r="I124" s="73">
        <v>5413218.825049961</v>
      </c>
      <c r="J124" s="73">
        <v>4746905.2673899652</v>
      </c>
      <c r="K124" s="190">
        <f>J124/F124-1</f>
        <v>-0.10823849244059558</v>
      </c>
      <c r="M124" s="74">
        <f t="shared" ref="M124:M126" si="429">$E124</f>
        <v>5998726.2465499686</v>
      </c>
      <c r="N124" s="74">
        <f>$F124</f>
        <v>5323065.8950299574</v>
      </c>
      <c r="O124" s="74">
        <f>$G124</f>
        <v>5672030.0144699765</v>
      </c>
      <c r="P124" s="74">
        <f t="shared" ref="P124:P126" si="430">$H124</f>
        <v>4967071.055399972</v>
      </c>
      <c r="Q124" s="74">
        <f>$I124</f>
        <v>5413218.825049961</v>
      </c>
      <c r="R124" s="74">
        <f>$J124</f>
        <v>4746905.2673899652</v>
      </c>
      <c r="S124" s="190">
        <f t="shared" si="419"/>
        <v>-0.10823849244059558</v>
      </c>
      <c r="T124" s="68"/>
      <c r="U124" s="74">
        <f t="shared" ref="U124:U126" si="431">$E124</f>
        <v>5998726.2465499686</v>
      </c>
      <c r="V124" s="74">
        <f>$F124</f>
        <v>5323065.8950299574</v>
      </c>
      <c r="W124" s="74">
        <f>$G124</f>
        <v>5672030.0144699765</v>
      </c>
      <c r="X124" s="74">
        <f t="shared" ref="X124:X126" si="432">$H124</f>
        <v>4967071.055399972</v>
      </c>
      <c r="Y124" s="74">
        <f>$I124</f>
        <v>5413218.825049961</v>
      </c>
      <c r="Z124" s="74">
        <f>$J124</f>
        <v>4746905.2673899652</v>
      </c>
      <c r="AA124" s="68"/>
      <c r="AB124" s="74">
        <f t="shared" ref="AB124:AB126" si="433">$E124</f>
        <v>5998726.2465499686</v>
      </c>
      <c r="AC124" s="74">
        <f>$F124</f>
        <v>5323065.8950299574</v>
      </c>
      <c r="AD124" s="74">
        <f>$G124</f>
        <v>5672030.0144699765</v>
      </c>
      <c r="AE124" s="74">
        <f t="shared" ref="AE124:AE126" si="434">$H124</f>
        <v>4967071.055399972</v>
      </c>
      <c r="AF124" s="74">
        <f>$I124</f>
        <v>5413218.825049961</v>
      </c>
      <c r="AG124" s="74">
        <f>$J124</f>
        <v>4746905.2673899652</v>
      </c>
      <c r="AH124" s="275"/>
      <c r="AI124" s="74">
        <f t="shared" ref="AI124:AI126" si="435">$E124</f>
        <v>5998726.2465499686</v>
      </c>
      <c r="AJ124" s="74">
        <f>$F124</f>
        <v>5323065.8950299574</v>
      </c>
      <c r="AK124" s="74">
        <f>$G124</f>
        <v>5672030.0144699765</v>
      </c>
      <c r="AL124" s="74">
        <f t="shared" ref="AL124:AL126" si="436">$H124</f>
        <v>4967071.055399972</v>
      </c>
      <c r="AM124" s="74">
        <f>$I124</f>
        <v>5413218.825049961</v>
      </c>
      <c r="AN124" s="74">
        <f>$J124</f>
        <v>4746905.2673899652</v>
      </c>
      <c r="AO124" s="68"/>
      <c r="AP124" s="74">
        <f t="shared" ref="AP124:AP126" si="437">$E124</f>
        <v>5998726.2465499686</v>
      </c>
      <c r="AQ124" s="74">
        <f>$F124</f>
        <v>5323065.8950299574</v>
      </c>
      <c r="AR124" s="74">
        <f>$G124</f>
        <v>5672030.0144699765</v>
      </c>
      <c r="AS124" s="74">
        <f t="shared" ref="AS124:AS126" si="438">$H124</f>
        <v>4967071.055399972</v>
      </c>
      <c r="AT124" s="74">
        <f>$I124</f>
        <v>5413218.825049961</v>
      </c>
      <c r="AU124" s="74">
        <f>$J124</f>
        <v>4746905.2673899652</v>
      </c>
      <c r="AV124" s="275"/>
      <c r="AW124" s="74">
        <f t="shared" ref="AW124:AW126" si="439">$E124</f>
        <v>5998726.2465499686</v>
      </c>
      <c r="AX124" s="74">
        <f>$F124</f>
        <v>5323065.8950299574</v>
      </c>
      <c r="AY124" s="74">
        <f>$G124</f>
        <v>5672030.0144699765</v>
      </c>
      <c r="AZ124" s="74">
        <f t="shared" ref="AZ124:AZ126" si="440">$H124</f>
        <v>4967071.055399972</v>
      </c>
      <c r="BA124" s="74">
        <f>$I124</f>
        <v>5413218.825049961</v>
      </c>
      <c r="BB124" s="74">
        <f>$J124</f>
        <v>4746905.2673899652</v>
      </c>
      <c r="BC124" s="275"/>
      <c r="BD124" s="74">
        <f t="shared" ref="BD124:BD126" si="441">$E124</f>
        <v>5998726.2465499686</v>
      </c>
      <c r="BE124" s="74">
        <f>$F124</f>
        <v>5323065.8950299574</v>
      </c>
      <c r="BF124" s="74">
        <f>$G124</f>
        <v>5672030.0144699765</v>
      </c>
      <c r="BG124" s="74">
        <f t="shared" ref="BG124:BG126" si="442">$H124</f>
        <v>4967071.055399972</v>
      </c>
      <c r="BH124" s="74">
        <f>$I124</f>
        <v>5413218.825049961</v>
      </c>
      <c r="BI124" s="74">
        <f>$J124</f>
        <v>4746905.2673899652</v>
      </c>
      <c r="BJ124" s="275"/>
      <c r="BK124" s="74">
        <f t="shared" ref="BK124:BK126" si="443">$E124</f>
        <v>5998726.2465499686</v>
      </c>
      <c r="BL124" s="74">
        <f>$F124</f>
        <v>5323065.8950299574</v>
      </c>
      <c r="BM124" s="74">
        <f>$G124</f>
        <v>5672030.0144699765</v>
      </c>
      <c r="BN124" s="74">
        <f t="shared" ref="BN124:BN126" si="444">$H124</f>
        <v>4967071.055399972</v>
      </c>
      <c r="BO124" s="74">
        <f>$I124</f>
        <v>5413218.825049961</v>
      </c>
      <c r="BP124" s="74">
        <f>$J124</f>
        <v>4746905.2673899652</v>
      </c>
      <c r="BQ124" s="190">
        <f>BP124/BL124-1</f>
        <v>-0.10823849244059558</v>
      </c>
      <c r="BR124" s="275"/>
      <c r="BS124" s="74">
        <f t="shared" ref="BS124:BS126" si="445">$E124</f>
        <v>5998726.2465499686</v>
      </c>
      <c r="BT124" s="74">
        <f>$F124</f>
        <v>5323065.8950299574</v>
      </c>
      <c r="BU124" s="74">
        <f>$G124</f>
        <v>5672030.0144699765</v>
      </c>
      <c r="BV124" s="74">
        <f t="shared" ref="BV124:BV126" si="446">$H124</f>
        <v>4967071.055399972</v>
      </c>
      <c r="BW124" s="74">
        <f>$I124</f>
        <v>5413218.825049961</v>
      </c>
      <c r="BX124" s="74">
        <f>$J124</f>
        <v>4746905.2673899652</v>
      </c>
      <c r="BY124" s="275"/>
      <c r="BZ124" s="74">
        <f t="shared" ref="BZ124:BZ126" si="447">$E124</f>
        <v>5998726.2465499686</v>
      </c>
      <c r="CA124" s="74">
        <f t="shared" ref="CA124:CA126" si="448">$F124</f>
        <v>5323065.8950299574</v>
      </c>
      <c r="CB124" s="74">
        <f>$G124</f>
        <v>5672030.0144699765</v>
      </c>
      <c r="CC124" s="74">
        <f t="shared" ref="CC124:CD126" si="449">$H124</f>
        <v>4967071.055399972</v>
      </c>
      <c r="CD124" s="74">
        <f t="shared" si="449"/>
        <v>4967071.055399972</v>
      </c>
      <c r="CE124" s="74">
        <f>$J124</f>
        <v>4746905.2673899652</v>
      </c>
    </row>
    <row r="125" spans="2:83" x14ac:dyDescent="0.3">
      <c r="C125" s="76" t="s">
        <v>50</v>
      </c>
      <c r="D125" s="127"/>
      <c r="E125" s="73">
        <v>6745142.9991400242</v>
      </c>
      <c r="F125" s="73">
        <v>6623606.911420024</v>
      </c>
      <c r="G125" s="73">
        <v>6505403.2891100198</v>
      </c>
      <c r="H125" s="73">
        <v>6838789.4973500241</v>
      </c>
      <c r="I125" s="73">
        <v>6908075.0035100309</v>
      </c>
      <c r="J125" s="73">
        <v>6563734.0941800186</v>
      </c>
      <c r="K125" s="190">
        <f>J125/F125-1</f>
        <v>-9.0393071389511803E-3</v>
      </c>
      <c r="M125" s="74">
        <f t="shared" si="429"/>
        <v>6745142.9991400242</v>
      </c>
      <c r="N125" s="74">
        <f>$F125</f>
        <v>6623606.911420024</v>
      </c>
      <c r="O125" s="74">
        <f>$G125</f>
        <v>6505403.2891100198</v>
      </c>
      <c r="P125" s="74">
        <f t="shared" si="430"/>
        <v>6838789.4973500241</v>
      </c>
      <c r="Q125" s="74">
        <f>$I125</f>
        <v>6908075.0035100309</v>
      </c>
      <c r="R125" s="74">
        <f>$J125</f>
        <v>6563734.0941800186</v>
      </c>
      <c r="S125" s="190">
        <f t="shared" si="419"/>
        <v>-9.0393071389511803E-3</v>
      </c>
      <c r="T125" s="68"/>
      <c r="U125" s="74">
        <f t="shared" si="431"/>
        <v>6745142.9991400242</v>
      </c>
      <c r="V125" s="74">
        <f>$F125</f>
        <v>6623606.911420024</v>
      </c>
      <c r="W125" s="74">
        <f>$G125</f>
        <v>6505403.2891100198</v>
      </c>
      <c r="X125" s="74">
        <f t="shared" si="432"/>
        <v>6838789.4973500241</v>
      </c>
      <c r="Y125" s="74">
        <f>$I125</f>
        <v>6908075.0035100309</v>
      </c>
      <c r="Z125" s="74">
        <f>$J125</f>
        <v>6563734.0941800186</v>
      </c>
      <c r="AA125" s="68"/>
      <c r="AB125" s="74">
        <f t="shared" si="433"/>
        <v>6745142.9991400242</v>
      </c>
      <c r="AC125" s="74">
        <f>$F125</f>
        <v>6623606.911420024</v>
      </c>
      <c r="AD125" s="74">
        <f>$G125</f>
        <v>6505403.2891100198</v>
      </c>
      <c r="AE125" s="74">
        <f t="shared" si="434"/>
        <v>6838789.4973500241</v>
      </c>
      <c r="AF125" s="74">
        <f>$I125</f>
        <v>6908075.0035100309</v>
      </c>
      <c r="AG125" s="74">
        <f>$J125</f>
        <v>6563734.0941800186</v>
      </c>
      <c r="AH125" s="275"/>
      <c r="AI125" s="74">
        <f t="shared" si="435"/>
        <v>6745142.9991400242</v>
      </c>
      <c r="AJ125" s="74">
        <f>$F125</f>
        <v>6623606.911420024</v>
      </c>
      <c r="AK125" s="74">
        <f>$G125</f>
        <v>6505403.2891100198</v>
      </c>
      <c r="AL125" s="74">
        <f t="shared" si="436"/>
        <v>6838789.4973500241</v>
      </c>
      <c r="AM125" s="74">
        <f>$I125</f>
        <v>6908075.0035100309</v>
      </c>
      <c r="AN125" s="74">
        <f>$J125</f>
        <v>6563734.0941800186</v>
      </c>
      <c r="AO125" s="68"/>
      <c r="AP125" s="74">
        <f t="shared" si="437"/>
        <v>6745142.9991400242</v>
      </c>
      <c r="AQ125" s="74">
        <f>$F125</f>
        <v>6623606.911420024</v>
      </c>
      <c r="AR125" s="74">
        <f>$G125</f>
        <v>6505403.2891100198</v>
      </c>
      <c r="AS125" s="74">
        <f t="shared" si="438"/>
        <v>6838789.4973500241</v>
      </c>
      <c r="AT125" s="74">
        <f>$I125</f>
        <v>6908075.0035100309</v>
      </c>
      <c r="AU125" s="74">
        <f>$J125</f>
        <v>6563734.0941800186</v>
      </c>
      <c r="AV125" s="275"/>
      <c r="AW125" s="74">
        <f t="shared" si="439"/>
        <v>6745142.9991400242</v>
      </c>
      <c r="AX125" s="74">
        <f>$F125</f>
        <v>6623606.911420024</v>
      </c>
      <c r="AY125" s="74">
        <f>$G125</f>
        <v>6505403.2891100198</v>
      </c>
      <c r="AZ125" s="74">
        <f t="shared" si="440"/>
        <v>6838789.4973500241</v>
      </c>
      <c r="BA125" s="74">
        <f>$I125</f>
        <v>6908075.0035100309</v>
      </c>
      <c r="BB125" s="74">
        <f>$J125</f>
        <v>6563734.0941800186</v>
      </c>
      <c r="BC125" s="275"/>
      <c r="BD125" s="74">
        <f t="shared" si="441"/>
        <v>6745142.9991400242</v>
      </c>
      <c r="BE125" s="74">
        <f>$F125</f>
        <v>6623606.911420024</v>
      </c>
      <c r="BF125" s="74">
        <f>$G125</f>
        <v>6505403.2891100198</v>
      </c>
      <c r="BG125" s="74">
        <f t="shared" si="442"/>
        <v>6838789.4973500241</v>
      </c>
      <c r="BH125" s="74">
        <f>$I125</f>
        <v>6908075.0035100309</v>
      </c>
      <c r="BI125" s="74">
        <f>$J125</f>
        <v>6563734.0941800186</v>
      </c>
      <c r="BJ125" s="275"/>
      <c r="BK125" s="74">
        <f t="shared" si="443"/>
        <v>6745142.9991400242</v>
      </c>
      <c r="BL125" s="74">
        <f>$F125</f>
        <v>6623606.911420024</v>
      </c>
      <c r="BM125" s="74">
        <f>$G125</f>
        <v>6505403.2891100198</v>
      </c>
      <c r="BN125" s="74">
        <f t="shared" si="444"/>
        <v>6838789.4973500241</v>
      </c>
      <c r="BO125" s="74">
        <f>$I125</f>
        <v>6908075.0035100309</v>
      </c>
      <c r="BP125" s="74">
        <f>$J125</f>
        <v>6563734.0941800186</v>
      </c>
      <c r="BQ125" s="190">
        <f>BP125/BL125-1</f>
        <v>-9.0393071389511803E-3</v>
      </c>
      <c r="BR125" s="275"/>
      <c r="BS125" s="74">
        <f t="shared" si="445"/>
        <v>6745142.9991400242</v>
      </c>
      <c r="BT125" s="74">
        <f>$F125</f>
        <v>6623606.911420024</v>
      </c>
      <c r="BU125" s="74">
        <f>$G125</f>
        <v>6505403.2891100198</v>
      </c>
      <c r="BV125" s="74">
        <f t="shared" si="446"/>
        <v>6838789.4973500241</v>
      </c>
      <c r="BW125" s="74">
        <f>$I125</f>
        <v>6908075.0035100309</v>
      </c>
      <c r="BX125" s="74">
        <f>$J125</f>
        <v>6563734.0941800186</v>
      </c>
      <c r="BY125" s="275"/>
      <c r="BZ125" s="74">
        <f t="shared" si="447"/>
        <v>6745142.9991400242</v>
      </c>
      <c r="CA125" s="74">
        <f t="shared" si="448"/>
        <v>6623606.911420024</v>
      </c>
      <c r="CB125" s="74">
        <f>$G125</f>
        <v>6505403.2891100198</v>
      </c>
      <c r="CC125" s="74">
        <f t="shared" si="449"/>
        <v>6838789.4973500241</v>
      </c>
      <c r="CD125" s="74">
        <f t="shared" si="449"/>
        <v>6838789.4973500241</v>
      </c>
      <c r="CE125" s="74">
        <f>$J125</f>
        <v>6563734.0941800186</v>
      </c>
    </row>
    <row r="126" spans="2:83" x14ac:dyDescent="0.3">
      <c r="C126" s="76" t="s">
        <v>97</v>
      </c>
      <c r="D126" s="127"/>
      <c r="E126" s="73">
        <v>54206.297259999999</v>
      </c>
      <c r="F126" s="73">
        <v>64694.197669999994</v>
      </c>
      <c r="G126" s="73">
        <v>65984.308570000008</v>
      </c>
      <c r="H126" s="73">
        <v>118172.02563</v>
      </c>
      <c r="I126" s="73">
        <v>70510.863709999991</v>
      </c>
      <c r="J126" s="73">
        <v>79816.521099999998</v>
      </c>
      <c r="K126" s="190">
        <f>J126/F126-1</f>
        <v>0.23375084589715112</v>
      </c>
      <c r="M126" s="74">
        <f t="shared" si="429"/>
        <v>54206.297259999999</v>
      </c>
      <c r="N126" s="74">
        <f>$F126</f>
        <v>64694.197669999994</v>
      </c>
      <c r="O126" s="74">
        <f>$G126</f>
        <v>65984.308570000008</v>
      </c>
      <c r="P126" s="74">
        <f t="shared" si="430"/>
        <v>118172.02563</v>
      </c>
      <c r="Q126" s="74">
        <f>$I126</f>
        <v>70510.863709999991</v>
      </c>
      <c r="R126" s="74">
        <f>$J126</f>
        <v>79816.521099999998</v>
      </c>
      <c r="S126" s="190">
        <f t="shared" si="419"/>
        <v>0.23375084589715112</v>
      </c>
      <c r="T126" s="68"/>
      <c r="U126" s="74">
        <f t="shared" si="431"/>
        <v>54206.297259999999</v>
      </c>
      <c r="V126" s="74">
        <f>$F126</f>
        <v>64694.197669999994</v>
      </c>
      <c r="W126" s="74">
        <f>$G126</f>
        <v>65984.308570000008</v>
      </c>
      <c r="X126" s="74">
        <f t="shared" si="432"/>
        <v>118172.02563</v>
      </c>
      <c r="Y126" s="74">
        <f>$I126</f>
        <v>70510.863709999991</v>
      </c>
      <c r="Z126" s="74">
        <f>$J126</f>
        <v>79816.521099999998</v>
      </c>
      <c r="AA126" s="68"/>
      <c r="AB126" s="74">
        <f t="shared" si="433"/>
        <v>54206.297259999999</v>
      </c>
      <c r="AC126" s="74">
        <f>$F126</f>
        <v>64694.197669999994</v>
      </c>
      <c r="AD126" s="74">
        <f>$G126</f>
        <v>65984.308570000008</v>
      </c>
      <c r="AE126" s="74">
        <f t="shared" si="434"/>
        <v>118172.02563</v>
      </c>
      <c r="AF126" s="74">
        <f>$I126</f>
        <v>70510.863709999991</v>
      </c>
      <c r="AG126" s="74">
        <f>$J126</f>
        <v>79816.521099999998</v>
      </c>
      <c r="AH126" s="275"/>
      <c r="AI126" s="74">
        <f t="shared" si="435"/>
        <v>54206.297259999999</v>
      </c>
      <c r="AJ126" s="74">
        <f>$F126</f>
        <v>64694.197669999994</v>
      </c>
      <c r="AK126" s="74">
        <f>$G126</f>
        <v>65984.308570000008</v>
      </c>
      <c r="AL126" s="74">
        <f t="shared" si="436"/>
        <v>118172.02563</v>
      </c>
      <c r="AM126" s="74">
        <f>$I126</f>
        <v>70510.863709999991</v>
      </c>
      <c r="AN126" s="74">
        <f>$J126</f>
        <v>79816.521099999998</v>
      </c>
      <c r="AO126" s="68"/>
      <c r="AP126" s="74">
        <f t="shared" si="437"/>
        <v>54206.297259999999</v>
      </c>
      <c r="AQ126" s="74">
        <f>$F126</f>
        <v>64694.197669999994</v>
      </c>
      <c r="AR126" s="74">
        <f>$G126</f>
        <v>65984.308570000008</v>
      </c>
      <c r="AS126" s="74">
        <f t="shared" si="438"/>
        <v>118172.02563</v>
      </c>
      <c r="AT126" s="74">
        <f>$I126</f>
        <v>70510.863709999991</v>
      </c>
      <c r="AU126" s="74">
        <f>$J126</f>
        <v>79816.521099999998</v>
      </c>
      <c r="AV126" s="275"/>
      <c r="AW126" s="74">
        <f t="shared" si="439"/>
        <v>54206.297259999999</v>
      </c>
      <c r="AX126" s="74">
        <f>$F126</f>
        <v>64694.197669999994</v>
      </c>
      <c r="AY126" s="74">
        <f>$G126</f>
        <v>65984.308570000008</v>
      </c>
      <c r="AZ126" s="74">
        <f t="shared" si="440"/>
        <v>118172.02563</v>
      </c>
      <c r="BA126" s="74">
        <f>$I126</f>
        <v>70510.863709999991</v>
      </c>
      <c r="BB126" s="74">
        <f>$J126</f>
        <v>79816.521099999998</v>
      </c>
      <c r="BC126" s="275"/>
      <c r="BD126" s="74">
        <f t="shared" si="441"/>
        <v>54206.297259999999</v>
      </c>
      <c r="BE126" s="74">
        <f>$F126</f>
        <v>64694.197669999994</v>
      </c>
      <c r="BF126" s="74">
        <f>$G126</f>
        <v>65984.308570000008</v>
      </c>
      <c r="BG126" s="74">
        <f t="shared" si="442"/>
        <v>118172.02563</v>
      </c>
      <c r="BH126" s="74">
        <f>$I126</f>
        <v>70510.863709999991</v>
      </c>
      <c r="BI126" s="74">
        <f>$J126</f>
        <v>79816.521099999998</v>
      </c>
      <c r="BJ126" s="275"/>
      <c r="BK126" s="74">
        <f t="shared" si="443"/>
        <v>54206.297259999999</v>
      </c>
      <c r="BL126" s="74">
        <f>$F126</f>
        <v>64694.197669999994</v>
      </c>
      <c r="BM126" s="74">
        <f>$G126</f>
        <v>65984.308570000008</v>
      </c>
      <c r="BN126" s="74">
        <f t="shared" si="444"/>
        <v>118172.02563</v>
      </c>
      <c r="BO126" s="74">
        <f>$I126</f>
        <v>70510.863709999991</v>
      </c>
      <c r="BP126" s="74">
        <f>$J126</f>
        <v>79816.521099999998</v>
      </c>
      <c r="BQ126" s="190">
        <f>BP126/BL126-1</f>
        <v>0.23375084589715112</v>
      </c>
      <c r="BR126" s="275"/>
      <c r="BS126" s="74">
        <f t="shared" si="445"/>
        <v>54206.297259999999</v>
      </c>
      <c r="BT126" s="74">
        <f>$F126</f>
        <v>64694.197669999994</v>
      </c>
      <c r="BU126" s="74">
        <f>$G126</f>
        <v>65984.308570000008</v>
      </c>
      <c r="BV126" s="74">
        <f t="shared" si="446"/>
        <v>118172.02563</v>
      </c>
      <c r="BW126" s="74">
        <f>$I126</f>
        <v>70510.863709999991</v>
      </c>
      <c r="BX126" s="74">
        <f>$J126</f>
        <v>79816.521099999998</v>
      </c>
      <c r="BY126" s="275"/>
      <c r="BZ126" s="74">
        <f t="shared" si="447"/>
        <v>54206.297259999999</v>
      </c>
      <c r="CA126" s="74">
        <f t="shared" si="448"/>
        <v>64694.197669999994</v>
      </c>
      <c r="CB126" s="74">
        <f>$G126</f>
        <v>65984.308570000008</v>
      </c>
      <c r="CC126" s="74">
        <f t="shared" si="449"/>
        <v>118172.02563</v>
      </c>
      <c r="CD126" s="74">
        <f t="shared" si="449"/>
        <v>118172.02563</v>
      </c>
      <c r="CE126" s="74">
        <f>$J126</f>
        <v>79816.521099999998</v>
      </c>
    </row>
    <row r="127" spans="2:83" x14ac:dyDescent="0.3">
      <c r="C127" s="108"/>
      <c r="D127" s="130"/>
    </row>
    <row r="128" spans="2:83" ht="13.5" thickBot="1" x14ac:dyDescent="0.35">
      <c r="C128" s="84" t="s">
        <v>148</v>
      </c>
      <c r="D128" s="131"/>
      <c r="E128" s="77">
        <f t="shared" ref="E128:I128" si="450">E120+E123</f>
        <v>21152644.472727984</v>
      </c>
      <c r="F128" s="77">
        <f t="shared" si="450"/>
        <v>20853539.925979976</v>
      </c>
      <c r="G128" s="77">
        <f t="shared" si="450"/>
        <v>20359741.338400785</v>
      </c>
      <c r="H128" s="77">
        <f t="shared" si="450"/>
        <v>20821755.747409988</v>
      </c>
      <c r="I128" s="77">
        <f t="shared" si="450"/>
        <v>21117509.090749994</v>
      </c>
      <c r="J128" s="77">
        <f>J120+J123</f>
        <v>20262718.003750004</v>
      </c>
      <c r="K128" s="208">
        <f>J128/F128-1</f>
        <v>-2.8331972620816659E-2</v>
      </c>
      <c r="M128" s="77">
        <f t="shared" ref="M128:R128" si="451">M123+M120</f>
        <v>21152644.472727984</v>
      </c>
      <c r="N128" s="77">
        <f t="shared" si="451"/>
        <v>20853539.925979976</v>
      </c>
      <c r="O128" s="77">
        <f t="shared" si="451"/>
        <v>20359741.338400785</v>
      </c>
      <c r="P128" s="77">
        <f t="shared" si="451"/>
        <v>20821755.747409988</v>
      </c>
      <c r="Q128" s="77">
        <f t="shared" si="451"/>
        <v>21117509.090749994</v>
      </c>
      <c r="R128" s="77">
        <f t="shared" si="451"/>
        <v>20262718.003750004</v>
      </c>
      <c r="S128" s="208">
        <f t="shared" ref="S128" si="452">R128/N128-1</f>
        <v>-2.8331972620816659E-2</v>
      </c>
      <c r="U128" s="77">
        <f t="shared" ref="U128:Z128" si="453">U123+U120</f>
        <v>21152644.472727984</v>
      </c>
      <c r="V128" s="77">
        <f t="shared" si="453"/>
        <v>20853539.925979976</v>
      </c>
      <c r="W128" s="77">
        <f t="shared" si="453"/>
        <v>20359741.338400785</v>
      </c>
      <c r="X128" s="77">
        <f t="shared" si="453"/>
        <v>20821755.747409988</v>
      </c>
      <c r="Y128" s="77">
        <f t="shared" si="453"/>
        <v>21117509.090749994</v>
      </c>
      <c r="Z128" s="77">
        <f t="shared" si="453"/>
        <v>20262718.003750004</v>
      </c>
      <c r="AA128" s="75"/>
      <c r="AB128" s="77">
        <f t="shared" ref="AB128:AG128" si="454">AB123+AB120</f>
        <v>21152644.472727984</v>
      </c>
      <c r="AC128" s="77">
        <f t="shared" si="454"/>
        <v>20853539.925979976</v>
      </c>
      <c r="AD128" s="77">
        <f t="shared" si="454"/>
        <v>20359741.338400785</v>
      </c>
      <c r="AE128" s="77">
        <f t="shared" si="454"/>
        <v>20821755.747409988</v>
      </c>
      <c r="AF128" s="77">
        <f t="shared" si="454"/>
        <v>21117509.090749994</v>
      </c>
      <c r="AG128" s="77">
        <f t="shared" si="454"/>
        <v>20262718.003750004</v>
      </c>
      <c r="AH128" s="279"/>
      <c r="AI128" s="77">
        <f t="shared" ref="AI128:AN128" si="455">AI123+AI120</f>
        <v>21152644.472727984</v>
      </c>
      <c r="AJ128" s="77">
        <f t="shared" si="455"/>
        <v>20853539.925979976</v>
      </c>
      <c r="AK128" s="77">
        <f t="shared" si="455"/>
        <v>20359741.338400785</v>
      </c>
      <c r="AL128" s="77">
        <f t="shared" si="455"/>
        <v>20821755.747409988</v>
      </c>
      <c r="AM128" s="77">
        <f t="shared" si="455"/>
        <v>21117509.090749994</v>
      </c>
      <c r="AN128" s="77">
        <f t="shared" si="455"/>
        <v>20262718.003750004</v>
      </c>
      <c r="AO128" s="75"/>
      <c r="AP128" s="77">
        <f t="shared" ref="AP128:AU128" si="456">AP123+AP120</f>
        <v>21152644.472727984</v>
      </c>
      <c r="AQ128" s="77">
        <f t="shared" si="456"/>
        <v>20853539.925979976</v>
      </c>
      <c r="AR128" s="77">
        <f t="shared" si="456"/>
        <v>20359741.338400785</v>
      </c>
      <c r="AS128" s="77">
        <f t="shared" si="456"/>
        <v>20821755.747409988</v>
      </c>
      <c r="AT128" s="77">
        <f t="shared" si="456"/>
        <v>21117509.090749994</v>
      </c>
      <c r="AU128" s="77">
        <f t="shared" si="456"/>
        <v>20262718.003750004</v>
      </c>
      <c r="AV128" s="279"/>
      <c r="AW128" s="77">
        <f t="shared" ref="AW128:BB128" si="457">AW123+AW120</f>
        <v>21152644.472727984</v>
      </c>
      <c r="AX128" s="77">
        <f t="shared" si="457"/>
        <v>20853539.925979976</v>
      </c>
      <c r="AY128" s="77">
        <f t="shared" si="457"/>
        <v>20359741.338400785</v>
      </c>
      <c r="AZ128" s="77">
        <f t="shared" si="457"/>
        <v>20821755.747409988</v>
      </c>
      <c r="BA128" s="77">
        <f t="shared" si="457"/>
        <v>21117509.090749994</v>
      </c>
      <c r="BB128" s="77">
        <f t="shared" si="457"/>
        <v>20262718.003750004</v>
      </c>
      <c r="BD128" s="77">
        <f t="shared" ref="BD128:BI128" si="458">BD123+BD120</f>
        <v>21152644.472727984</v>
      </c>
      <c r="BE128" s="77">
        <f t="shared" si="458"/>
        <v>20853539.925979976</v>
      </c>
      <c r="BF128" s="77">
        <f t="shared" si="458"/>
        <v>20359741.338400785</v>
      </c>
      <c r="BG128" s="77">
        <f t="shared" si="458"/>
        <v>20821755.747409988</v>
      </c>
      <c r="BH128" s="77">
        <f t="shared" si="458"/>
        <v>21117509.090749994</v>
      </c>
      <c r="BI128" s="77">
        <f t="shared" si="458"/>
        <v>20262718.003750004</v>
      </c>
      <c r="BK128" s="77">
        <f t="shared" ref="BK128:BP128" si="459">BK123+BK120</f>
        <v>21152644.472727984</v>
      </c>
      <c r="BL128" s="77">
        <f t="shared" si="459"/>
        <v>20853539.925979976</v>
      </c>
      <c r="BM128" s="77">
        <f t="shared" si="459"/>
        <v>20359741.338400785</v>
      </c>
      <c r="BN128" s="77">
        <f t="shared" si="459"/>
        <v>20821755.747409988</v>
      </c>
      <c r="BO128" s="77">
        <f t="shared" si="459"/>
        <v>21117509.090749994</v>
      </c>
      <c r="BP128" s="77">
        <f t="shared" si="459"/>
        <v>20262718.003750004</v>
      </c>
      <c r="BQ128" s="208">
        <f>BP128/BL128-1</f>
        <v>-2.8331972620816659E-2</v>
      </c>
      <c r="BS128" s="77">
        <f t="shared" ref="BS128:BX128" si="460">BS123+BS120</f>
        <v>21152644.472727984</v>
      </c>
      <c r="BT128" s="77">
        <f t="shared" si="460"/>
        <v>20853539.925979976</v>
      </c>
      <c r="BU128" s="77">
        <f t="shared" si="460"/>
        <v>20359741.338400785</v>
      </c>
      <c r="BV128" s="77">
        <f t="shared" si="460"/>
        <v>20821755.747409988</v>
      </c>
      <c r="BW128" s="77">
        <f t="shared" si="460"/>
        <v>21117509.090749994</v>
      </c>
      <c r="BX128" s="77">
        <f t="shared" si="460"/>
        <v>20262718.003750004</v>
      </c>
      <c r="BZ128" s="77">
        <f t="shared" ref="BZ128:CE128" si="461">BZ123+BZ120</f>
        <v>21152644.472727984</v>
      </c>
      <c r="CA128" s="77">
        <f t="shared" si="461"/>
        <v>20853539.925979976</v>
      </c>
      <c r="CB128" s="77">
        <f t="shared" si="461"/>
        <v>20359741.338400785</v>
      </c>
      <c r="CC128" s="77">
        <f t="shared" si="461"/>
        <v>20821755.747409988</v>
      </c>
      <c r="CD128" s="77">
        <f t="shared" si="461"/>
        <v>20821755.747409988</v>
      </c>
      <c r="CE128" s="77">
        <f t="shared" si="461"/>
        <v>20262718.003750004</v>
      </c>
    </row>
    <row r="129" spans="2:83" x14ac:dyDescent="0.3">
      <c r="C129" s="41"/>
      <c r="D129" s="116"/>
      <c r="E129" s="138"/>
      <c r="F129" s="138"/>
      <c r="G129" s="138"/>
      <c r="H129" s="138"/>
      <c r="I129" s="138"/>
      <c r="J129" s="138"/>
      <c r="K129" s="138"/>
      <c r="M129" s="137"/>
      <c r="N129" s="151"/>
      <c r="O129" s="151"/>
      <c r="P129" s="151"/>
      <c r="Q129" s="151"/>
      <c r="R129" s="151"/>
      <c r="S129" s="138"/>
      <c r="U129" s="137"/>
      <c r="V129" s="151"/>
      <c r="W129" s="151"/>
      <c r="X129" s="151"/>
      <c r="Y129" s="151"/>
      <c r="Z129" s="151"/>
      <c r="AA129" s="44"/>
      <c r="AB129" s="137"/>
      <c r="AC129" s="151"/>
      <c r="AD129" s="151"/>
      <c r="AE129" s="151"/>
      <c r="AF129" s="151"/>
      <c r="AG129" s="151"/>
      <c r="AH129" s="44"/>
      <c r="AI129" s="137"/>
      <c r="AJ129" s="151"/>
      <c r="AK129" s="151"/>
      <c r="AL129" s="151"/>
      <c r="AM129" s="151"/>
      <c r="AN129" s="151"/>
      <c r="AO129" s="44"/>
      <c r="AP129" s="137"/>
      <c r="AQ129" s="151"/>
      <c r="AR129" s="151"/>
      <c r="AS129" s="151"/>
      <c r="AT129" s="151"/>
      <c r="AU129" s="151"/>
      <c r="AV129" s="44"/>
      <c r="AW129" s="137"/>
      <c r="AX129" s="151"/>
      <c r="AY129" s="151"/>
      <c r="AZ129" s="151"/>
      <c r="BA129" s="151"/>
      <c r="BB129" s="151"/>
      <c r="BD129" s="137"/>
      <c r="BE129" s="151"/>
      <c r="BF129" s="151"/>
      <c r="BG129" s="151"/>
      <c r="BH129" s="151"/>
      <c r="BI129" s="151"/>
      <c r="BK129" s="137"/>
      <c r="BL129" s="151"/>
      <c r="BM129" s="151"/>
      <c r="BN129" s="151"/>
      <c r="BO129" s="151"/>
      <c r="BP129" s="151"/>
      <c r="BQ129" s="138"/>
      <c r="BS129" s="137"/>
      <c r="BT129" s="151"/>
      <c r="BU129" s="151"/>
      <c r="BV129" s="151"/>
      <c r="BW129" s="151"/>
      <c r="BX129" s="151"/>
      <c r="BZ129" s="151"/>
      <c r="CA129" s="151"/>
      <c r="CB129" s="151"/>
      <c r="CC129" s="151"/>
      <c r="CD129" s="151"/>
      <c r="CE129" s="151"/>
    </row>
    <row r="130" spans="2:83" x14ac:dyDescent="0.3">
      <c r="C130" s="41"/>
      <c r="D130" s="116"/>
      <c r="E130" s="138"/>
      <c r="F130" s="138"/>
      <c r="G130" s="138"/>
      <c r="H130" s="138"/>
      <c r="I130" s="138"/>
      <c r="J130" s="138"/>
      <c r="K130" s="177"/>
      <c r="M130" s="42"/>
      <c r="N130" s="42"/>
      <c r="O130" s="42"/>
      <c r="P130" s="42"/>
      <c r="Q130" s="42"/>
      <c r="R130" s="42"/>
      <c r="S130" s="177"/>
      <c r="U130" s="42"/>
      <c r="V130" s="42"/>
      <c r="W130" s="42"/>
      <c r="X130" s="42"/>
      <c r="Y130" s="42"/>
      <c r="Z130" s="42"/>
      <c r="AA130" s="44"/>
      <c r="AB130" s="42"/>
      <c r="AC130" s="42"/>
      <c r="AD130" s="42"/>
      <c r="AE130" s="42"/>
      <c r="AF130" s="42"/>
      <c r="AG130" s="42"/>
      <c r="AH130" s="44"/>
      <c r="AI130" s="42"/>
      <c r="AJ130" s="42"/>
      <c r="AK130" s="42"/>
      <c r="AL130" s="42"/>
      <c r="AM130" s="42"/>
      <c r="AN130" s="42"/>
      <c r="AO130" s="44"/>
      <c r="AP130" s="42"/>
      <c r="AQ130" s="42"/>
      <c r="AR130" s="42"/>
      <c r="AS130" s="42"/>
      <c r="AT130" s="42"/>
      <c r="AU130" s="42"/>
      <c r="AV130" s="44"/>
      <c r="AW130" s="42"/>
      <c r="AX130" s="42"/>
      <c r="AY130" s="42"/>
      <c r="AZ130" s="42"/>
      <c r="BA130" s="42"/>
      <c r="BB130" s="42"/>
      <c r="BD130" s="42"/>
      <c r="BE130" s="42"/>
      <c r="BF130" s="42"/>
      <c r="BG130" s="42"/>
      <c r="BH130" s="42"/>
      <c r="BI130" s="42"/>
      <c r="BK130" s="42"/>
      <c r="BL130" s="42"/>
      <c r="BM130" s="42"/>
      <c r="BN130" s="42"/>
      <c r="BO130" s="42"/>
      <c r="BP130" s="42"/>
      <c r="BQ130" s="177"/>
      <c r="BS130" s="42"/>
      <c r="BT130" s="42"/>
      <c r="BU130" s="42"/>
      <c r="BV130" s="42"/>
      <c r="BW130" s="42"/>
      <c r="BX130" s="42"/>
      <c r="BZ130" s="42"/>
      <c r="CA130" s="42"/>
      <c r="CB130" s="42"/>
      <c r="CC130" s="42"/>
      <c r="CD130" s="42"/>
      <c r="CE130" s="42"/>
    </row>
    <row r="131" spans="2:83" x14ac:dyDescent="0.3">
      <c r="C131" s="41"/>
      <c r="D131" s="116"/>
      <c r="E131" s="228"/>
      <c r="F131" s="228"/>
      <c r="G131" s="228"/>
      <c r="H131" s="228"/>
      <c r="I131" s="228"/>
      <c r="J131" s="228"/>
      <c r="K131" s="138"/>
      <c r="M131" s="137"/>
      <c r="N131" s="137"/>
      <c r="O131" s="137"/>
      <c r="P131" s="137"/>
      <c r="Q131" s="137"/>
      <c r="R131" s="137"/>
      <c r="S131" s="138"/>
      <c r="U131" s="137"/>
      <c r="V131" s="137"/>
      <c r="W131" s="137"/>
      <c r="X131" s="137"/>
      <c r="Y131" s="137"/>
      <c r="Z131" s="137"/>
      <c r="AA131" s="44"/>
      <c r="AB131" s="137"/>
      <c r="AC131" s="137"/>
      <c r="AD131" s="137"/>
      <c r="AE131" s="137"/>
      <c r="AF131" s="137"/>
      <c r="AG131" s="137"/>
      <c r="AH131" s="44"/>
      <c r="AI131" s="137"/>
      <c r="AJ131" s="137"/>
      <c r="AK131" s="137"/>
      <c r="AL131" s="137"/>
      <c r="AM131" s="137"/>
      <c r="AN131" s="137"/>
      <c r="AO131" s="44"/>
      <c r="AP131" s="137"/>
      <c r="AQ131" s="137"/>
      <c r="AR131" s="137"/>
      <c r="AS131" s="137"/>
      <c r="AT131" s="137"/>
      <c r="AU131" s="137"/>
      <c r="AV131" s="44"/>
      <c r="AW131" s="137"/>
      <c r="AX131" s="137"/>
      <c r="AY131" s="137"/>
      <c r="AZ131" s="137"/>
      <c r="BA131" s="137"/>
      <c r="BB131" s="137"/>
      <c r="BD131" s="137"/>
      <c r="BE131" s="137"/>
      <c r="BF131" s="137"/>
      <c r="BG131" s="137"/>
      <c r="BH131" s="137"/>
      <c r="BI131" s="137"/>
      <c r="BK131" s="137"/>
      <c r="BL131" s="137"/>
      <c r="BM131" s="137"/>
      <c r="BN131" s="137"/>
      <c r="BO131" s="137"/>
      <c r="BP131" s="137"/>
      <c r="BQ131" s="138"/>
      <c r="BS131" s="137"/>
      <c r="BT131" s="137"/>
      <c r="BU131" s="137"/>
      <c r="BV131" s="137"/>
      <c r="BW131" s="137"/>
      <c r="BX131" s="137"/>
      <c r="BZ131" s="137"/>
      <c r="CA131" s="137"/>
      <c r="CB131" s="137"/>
      <c r="CC131" s="137"/>
      <c r="CD131" s="137"/>
      <c r="CE131" s="137"/>
    </row>
    <row r="132" spans="2:83" s="91" customFormat="1" x14ac:dyDescent="0.3">
      <c r="B132" s="90"/>
      <c r="C132" s="67" t="s">
        <v>132</v>
      </c>
      <c r="D132" s="67"/>
      <c r="E132" s="67"/>
      <c r="F132" s="67"/>
      <c r="G132" s="67"/>
      <c r="H132" s="67"/>
      <c r="I132" s="67"/>
      <c r="J132" s="67"/>
      <c r="K132" s="194"/>
      <c r="M132" s="67"/>
      <c r="N132" s="67"/>
      <c r="O132" s="67"/>
      <c r="P132" s="67"/>
      <c r="Q132" s="67"/>
      <c r="R132" s="67"/>
      <c r="S132" s="194"/>
      <c r="T132" s="117"/>
      <c r="U132" s="67"/>
      <c r="V132" s="67"/>
      <c r="W132" s="67"/>
      <c r="X132" s="67"/>
      <c r="Y132" s="67"/>
      <c r="Z132" s="67"/>
      <c r="AA132" s="83"/>
      <c r="AB132" s="67"/>
      <c r="AC132" s="67"/>
      <c r="AD132" s="67"/>
      <c r="AE132" s="67"/>
      <c r="AF132" s="67"/>
      <c r="AG132" s="67"/>
      <c r="AH132" s="277"/>
      <c r="AI132" s="67"/>
      <c r="AJ132" s="67"/>
      <c r="AK132" s="67"/>
      <c r="AL132" s="67"/>
      <c r="AM132" s="67"/>
      <c r="AN132" s="67"/>
      <c r="AO132" s="83"/>
      <c r="AP132" s="67"/>
      <c r="AQ132" s="67"/>
      <c r="AR132" s="67"/>
      <c r="AS132" s="67"/>
      <c r="AT132" s="67"/>
      <c r="AU132" s="67"/>
      <c r="AV132" s="277"/>
      <c r="AW132" s="67"/>
      <c r="AX132" s="67"/>
      <c r="AY132" s="67"/>
      <c r="AZ132" s="67"/>
      <c r="BA132" s="67"/>
      <c r="BB132" s="67"/>
      <c r="BC132" s="284"/>
      <c r="BD132" s="67"/>
      <c r="BE132" s="67"/>
      <c r="BF132" s="67"/>
      <c r="BG132" s="67"/>
      <c r="BH132" s="67"/>
      <c r="BI132" s="67"/>
      <c r="BJ132" s="284"/>
      <c r="BK132" s="67"/>
      <c r="BL132" s="67"/>
      <c r="BM132" s="67"/>
      <c r="BN132" s="67"/>
      <c r="BO132" s="67"/>
      <c r="BP132" s="67"/>
      <c r="BQ132" s="194"/>
      <c r="BR132" s="284"/>
      <c r="BS132" s="67"/>
      <c r="BT132" s="67"/>
      <c r="BU132" s="67"/>
      <c r="BV132" s="67"/>
      <c r="BW132" s="67"/>
      <c r="BX132" s="67"/>
      <c r="BY132" s="284"/>
      <c r="BZ132" s="67"/>
      <c r="CA132" s="67"/>
      <c r="CB132" s="67"/>
      <c r="CC132" s="67"/>
      <c r="CD132" s="67"/>
      <c r="CE132" s="67"/>
    </row>
    <row r="133" spans="2:83" x14ac:dyDescent="0.3">
      <c r="C133" s="106" t="s">
        <v>131</v>
      </c>
      <c r="D133" s="132"/>
      <c r="E133" s="50">
        <f t="shared" ref="E133:J133" si="462">SUM(E134:E140)</f>
        <v>4499093.5467946902</v>
      </c>
      <c r="F133" s="50">
        <f t="shared" si="462"/>
        <v>2571162.7199487998</v>
      </c>
      <c r="G133" s="50">
        <f t="shared" si="462"/>
        <v>2159609.7029400002</v>
      </c>
      <c r="H133" s="50">
        <f t="shared" si="462"/>
        <v>3508563.9862000002</v>
      </c>
      <c r="I133" s="50">
        <f t="shared" si="462"/>
        <v>3248345.96460984</v>
      </c>
      <c r="J133" s="50">
        <f t="shared" si="462"/>
        <v>2035686.5388098801</v>
      </c>
      <c r="K133" s="181">
        <f t="shared" ref="K133:K139" si="463">J133/F133-1</f>
        <v>-0.20826226865547537</v>
      </c>
      <c r="M133" s="50">
        <f t="shared" ref="M133:N133" si="464">SUM(M134:M140)</f>
        <v>4499093.5467946902</v>
      </c>
      <c r="N133" s="50">
        <f t="shared" si="464"/>
        <v>2571162.7199487998</v>
      </c>
      <c r="O133" s="50">
        <f>SUM(O134:O140)</f>
        <v>2159609.7029400002</v>
      </c>
      <c r="P133" s="50">
        <f>SUM(P134:P140)</f>
        <v>3508563.9862000002</v>
      </c>
      <c r="Q133" s="50">
        <f>SUM(Q134:Q140)</f>
        <v>3248345.96460984</v>
      </c>
      <c r="R133" s="50">
        <f>SUM(R134:R140)</f>
        <v>2035686.5388098801</v>
      </c>
      <c r="S133" s="181">
        <f t="shared" ref="S133:S140" si="465">R133/N133-1</f>
        <v>-0.20826226865547537</v>
      </c>
      <c r="U133" s="50">
        <f t="shared" ref="U133:V133" si="466">SUM(U134:U140)</f>
        <v>4499093.5467946902</v>
      </c>
      <c r="V133" s="50">
        <f t="shared" si="466"/>
        <v>2571162.7199487998</v>
      </c>
      <c r="W133" s="50">
        <f>SUM(W134:W140)</f>
        <v>2159609.7029400002</v>
      </c>
      <c r="X133" s="50">
        <f>SUM(X134:X140)</f>
        <v>3508563.9862000002</v>
      </c>
      <c r="Y133" s="50">
        <f>SUM(Y134:Y140)</f>
        <v>3248345.96460984</v>
      </c>
      <c r="Z133" s="50">
        <f>SUM(Z134:Z140)</f>
        <v>2035686.5388098801</v>
      </c>
      <c r="AA133" s="45"/>
      <c r="AB133" s="50">
        <f t="shared" ref="AB133:AC133" si="467">SUM(AB134:AB140)</f>
        <v>4499093.5467946902</v>
      </c>
      <c r="AC133" s="50">
        <f t="shared" si="467"/>
        <v>2571162.7199487998</v>
      </c>
      <c r="AD133" s="50">
        <f>SUM(AD134:AD140)</f>
        <v>2159609.7029400002</v>
      </c>
      <c r="AE133" s="50">
        <f>SUM(AE134:AE140)</f>
        <v>3508563.9862000002</v>
      </c>
      <c r="AF133" s="50">
        <f>SUM(AF134:AF140)</f>
        <v>3248345.96460984</v>
      </c>
      <c r="AG133" s="50">
        <f>SUM(AG134:AG140)</f>
        <v>2035686.5388098801</v>
      </c>
      <c r="AH133" s="272"/>
      <c r="AI133" s="50">
        <f t="shared" ref="AI133:AJ133" si="468">SUM(AI134:AI140)</f>
        <v>4499093.5467946902</v>
      </c>
      <c r="AJ133" s="50">
        <f t="shared" si="468"/>
        <v>2571162.7199487998</v>
      </c>
      <c r="AK133" s="50">
        <f>SUM(AK134:AK140)</f>
        <v>2159609.7029400002</v>
      </c>
      <c r="AL133" s="50">
        <f>SUM(AL134:AL140)</f>
        <v>3508563.9862000002</v>
      </c>
      <c r="AM133" s="50">
        <f>SUM(AM134:AM140)</f>
        <v>3248345.96460984</v>
      </c>
      <c r="AN133" s="50">
        <f>SUM(AN134:AN140)</f>
        <v>2035686.5388098801</v>
      </c>
      <c r="AO133" s="45"/>
      <c r="AP133" s="50">
        <f t="shared" ref="AP133:AQ133" si="469">SUM(AP134:AP140)</f>
        <v>4499093.5467946902</v>
      </c>
      <c r="AQ133" s="50">
        <f t="shared" si="469"/>
        <v>2571162.7199487998</v>
      </c>
      <c r="AR133" s="50">
        <f>SUM(AR134:AR140)</f>
        <v>2159609.7029400002</v>
      </c>
      <c r="AS133" s="50">
        <f>SUM(AS134:AS140)</f>
        <v>3508563.9862000002</v>
      </c>
      <c r="AT133" s="50">
        <f>SUM(AT134:AT140)</f>
        <v>3248345.96460984</v>
      </c>
      <c r="AU133" s="50">
        <f>SUM(AU134:AU140)</f>
        <v>2035686.5388098801</v>
      </c>
      <c r="AV133" s="272"/>
      <c r="AW133" s="50">
        <f t="shared" ref="AW133:AX133" si="470">SUM(AW134:AW140)</f>
        <v>4499093.5467946902</v>
      </c>
      <c r="AX133" s="50">
        <f t="shared" si="470"/>
        <v>2571162.7199487998</v>
      </c>
      <c r="AY133" s="50">
        <f>SUM(AY134:AY140)</f>
        <v>2159609.7029400002</v>
      </c>
      <c r="AZ133" s="50">
        <f>SUM(AZ134:AZ140)</f>
        <v>3508563.9862000002</v>
      </c>
      <c r="BA133" s="50">
        <f>SUM(BA134:BA140)</f>
        <v>3248345.96460984</v>
      </c>
      <c r="BB133" s="50">
        <f>SUM(BB134:BB140)</f>
        <v>2035686.5388098801</v>
      </c>
      <c r="BD133" s="50">
        <f t="shared" ref="BD133:BE133" si="471">SUM(BD134:BD140)</f>
        <v>4499093.5467946902</v>
      </c>
      <c r="BE133" s="50">
        <f t="shared" si="471"/>
        <v>2571162.7199487998</v>
      </c>
      <c r="BF133" s="50">
        <f>SUM(BF134:BF140)</f>
        <v>2159609.7029400002</v>
      </c>
      <c r="BG133" s="50">
        <f>SUM(BG134:BG140)</f>
        <v>3508563.9862000002</v>
      </c>
      <c r="BH133" s="50">
        <f>SUM(BH134:BH140)</f>
        <v>3248345.96460984</v>
      </c>
      <c r="BI133" s="50">
        <f>SUM(BI134:BI140)</f>
        <v>2035686.5388098801</v>
      </c>
      <c r="BK133" s="50">
        <f t="shared" ref="BK133:BL133" si="472">SUM(BK134:BK140)</f>
        <v>4499093.5467946902</v>
      </c>
      <c r="BL133" s="50">
        <f t="shared" si="472"/>
        <v>2571162.7199487998</v>
      </c>
      <c r="BM133" s="50">
        <f>SUM(BM134:BM140)</f>
        <v>2159609.7029400002</v>
      </c>
      <c r="BN133" s="50">
        <f>SUM(BN134:BN140)</f>
        <v>3508563.9862000002</v>
      </c>
      <c r="BO133" s="50">
        <f>SUM(BO134:BO140)</f>
        <v>3248345.96460984</v>
      </c>
      <c r="BP133" s="50">
        <f>SUM(BP134:BP140)</f>
        <v>2035686.5388098801</v>
      </c>
      <c r="BQ133" s="181">
        <f t="shared" ref="BQ133:BQ140" si="473">BP133/BL133-1</f>
        <v>-0.20826226865547537</v>
      </c>
      <c r="BS133" s="50">
        <f t="shared" ref="BS133:BT133" si="474">SUM(BS134:BS140)</f>
        <v>4499093.5467946902</v>
      </c>
      <c r="BT133" s="50">
        <f t="shared" si="474"/>
        <v>2571162.7199487998</v>
      </c>
      <c r="BU133" s="50">
        <f>SUM(BU134:BU140)</f>
        <v>2159609.7029400002</v>
      </c>
      <c r="BV133" s="50">
        <f>SUM(BV134:BV140)</f>
        <v>3508563.9862000002</v>
      </c>
      <c r="BW133" s="50">
        <f>SUM(BW134:BW140)</f>
        <v>3248345.96460984</v>
      </c>
      <c r="BX133" s="50">
        <f>SUM(BX134:BX140)</f>
        <v>2035686.5388098801</v>
      </c>
      <c r="BZ133" s="50">
        <f t="shared" ref="BZ133:CA133" si="475">SUM(BZ134:BZ140)</f>
        <v>4499093.5467946902</v>
      </c>
      <c r="CA133" s="50">
        <f t="shared" si="475"/>
        <v>2571162.7199487998</v>
      </c>
      <c r="CB133" s="50">
        <f>SUM(CB134:CB140)</f>
        <v>2159609.7029400002</v>
      </c>
      <c r="CC133" s="50">
        <f>SUM(CC134:CC140)</f>
        <v>3508563.9862000002</v>
      </c>
      <c r="CD133" s="50">
        <f>SUM(CD134:CD140)</f>
        <v>3508563.9862000002</v>
      </c>
      <c r="CE133" s="50">
        <f>SUM(CE134:CE140)</f>
        <v>2035686.5388098801</v>
      </c>
    </row>
    <row r="134" spans="2:83" x14ac:dyDescent="0.3">
      <c r="C134" s="69" t="s">
        <v>122</v>
      </c>
      <c r="D134" s="82"/>
      <c r="E134" s="104">
        <v>2613945.2518999996</v>
      </c>
      <c r="F134" s="104">
        <v>1423947.9509999999</v>
      </c>
      <c r="G134" s="104">
        <v>1077780.402</v>
      </c>
      <c r="H134" s="104">
        <v>2011113.9342000003</v>
      </c>
      <c r="I134" s="104">
        <v>1702747.5816200001</v>
      </c>
      <c r="J134" s="104">
        <v>1046492.2882</v>
      </c>
      <c r="K134" s="198">
        <f t="shared" si="463"/>
        <v>-0.26507686782717244</v>
      </c>
      <c r="L134" s="205"/>
      <c r="M134" s="166">
        <f t="shared" ref="M134:M140" si="476">$E134</f>
        <v>2613945.2518999996</v>
      </c>
      <c r="N134" s="166">
        <f t="shared" ref="N134:N140" si="477">$F134</f>
        <v>1423947.9509999999</v>
      </c>
      <c r="O134" s="166">
        <f t="shared" ref="O134:O140" si="478">$G134</f>
        <v>1077780.402</v>
      </c>
      <c r="P134" s="166">
        <f t="shared" ref="P134:P140" si="479">$H134</f>
        <v>2011113.9342000003</v>
      </c>
      <c r="Q134" s="166">
        <f t="shared" ref="Q134:Q140" si="480">$I134</f>
        <v>1702747.5816200001</v>
      </c>
      <c r="R134" s="166">
        <f t="shared" ref="R134:R140" si="481">$J134</f>
        <v>1046492.2882</v>
      </c>
      <c r="S134" s="198">
        <f t="shared" si="465"/>
        <v>-0.26507686782717244</v>
      </c>
      <c r="T134" s="68"/>
      <c r="U134" s="166">
        <f t="shared" ref="U134:U140" si="482">$E134</f>
        <v>2613945.2518999996</v>
      </c>
      <c r="V134" s="166">
        <f t="shared" ref="V134:V140" si="483">$F134</f>
        <v>1423947.9509999999</v>
      </c>
      <c r="W134" s="166">
        <f t="shared" ref="W134:W140" si="484">$G134</f>
        <v>1077780.402</v>
      </c>
      <c r="X134" s="166">
        <f t="shared" ref="X134:X140" si="485">$H134</f>
        <v>2011113.9342000003</v>
      </c>
      <c r="Y134" s="166">
        <f t="shared" ref="Y134:Y140" si="486">$I134</f>
        <v>1702747.5816200001</v>
      </c>
      <c r="Z134" s="166">
        <f t="shared" ref="Z134:Z140" si="487">$J134</f>
        <v>1046492.2882</v>
      </c>
      <c r="AA134" s="68"/>
      <c r="AB134" s="166">
        <f t="shared" ref="AB134:AB140" si="488">$E134</f>
        <v>2613945.2518999996</v>
      </c>
      <c r="AC134" s="166">
        <f t="shared" ref="AC134:AC140" si="489">$F134</f>
        <v>1423947.9509999999</v>
      </c>
      <c r="AD134" s="166">
        <f t="shared" ref="AD134:AD140" si="490">$G134</f>
        <v>1077780.402</v>
      </c>
      <c r="AE134" s="166">
        <f t="shared" ref="AE134:AE140" si="491">$H134</f>
        <v>2011113.9342000003</v>
      </c>
      <c r="AF134" s="166">
        <f t="shared" ref="AF134:AF140" si="492">$I134</f>
        <v>1702747.5816200001</v>
      </c>
      <c r="AG134" s="166">
        <f t="shared" ref="AG134:AG140" si="493">$J134</f>
        <v>1046492.2882</v>
      </c>
      <c r="AH134" s="275"/>
      <c r="AI134" s="166">
        <f t="shared" ref="AI134:AI140" si="494">$E134</f>
        <v>2613945.2518999996</v>
      </c>
      <c r="AJ134" s="166">
        <f t="shared" ref="AJ134:AJ140" si="495">$F134</f>
        <v>1423947.9509999999</v>
      </c>
      <c r="AK134" s="166">
        <f t="shared" ref="AK134:AK140" si="496">$G134</f>
        <v>1077780.402</v>
      </c>
      <c r="AL134" s="166">
        <f t="shared" ref="AL134:AL140" si="497">$H134</f>
        <v>2011113.9342000003</v>
      </c>
      <c r="AM134" s="166">
        <f t="shared" ref="AM134:AM140" si="498">$I134</f>
        <v>1702747.5816200001</v>
      </c>
      <c r="AN134" s="166">
        <f t="shared" ref="AN134:AN140" si="499">$J134</f>
        <v>1046492.2882</v>
      </c>
      <c r="AO134" s="68"/>
      <c r="AP134" s="166">
        <f t="shared" ref="AP134:AP140" si="500">$E134</f>
        <v>2613945.2518999996</v>
      </c>
      <c r="AQ134" s="166">
        <f t="shared" ref="AQ134:AQ140" si="501">$F134</f>
        <v>1423947.9509999999</v>
      </c>
      <c r="AR134" s="166">
        <f t="shared" ref="AR134:AR140" si="502">$G134</f>
        <v>1077780.402</v>
      </c>
      <c r="AS134" s="166">
        <f t="shared" ref="AS134:AS140" si="503">$H134</f>
        <v>2011113.9342000003</v>
      </c>
      <c r="AT134" s="166">
        <f t="shared" ref="AT134:AT140" si="504">$I134</f>
        <v>1702747.5816200001</v>
      </c>
      <c r="AU134" s="166">
        <f t="shared" ref="AU134:AU140" si="505">$J134</f>
        <v>1046492.2882</v>
      </c>
      <c r="AV134" s="275"/>
      <c r="AW134" s="166">
        <f t="shared" ref="AW134:AW140" si="506">$E134</f>
        <v>2613945.2518999996</v>
      </c>
      <c r="AX134" s="166">
        <f t="shared" ref="AX134:AX140" si="507">$F134</f>
        <v>1423947.9509999999</v>
      </c>
      <c r="AY134" s="166">
        <f t="shared" ref="AY134:AY140" si="508">$G134</f>
        <v>1077780.402</v>
      </c>
      <c r="AZ134" s="166">
        <f t="shared" ref="AZ134:AZ140" si="509">$H134</f>
        <v>2011113.9342000003</v>
      </c>
      <c r="BA134" s="166">
        <f t="shared" ref="BA134:BA140" si="510">$I134</f>
        <v>1702747.5816200001</v>
      </c>
      <c r="BB134" s="166">
        <f t="shared" ref="BB134:BB140" si="511">$J134</f>
        <v>1046492.2882</v>
      </c>
      <c r="BC134" s="275"/>
      <c r="BD134" s="166">
        <f t="shared" ref="BD134:BD140" si="512">$E134</f>
        <v>2613945.2518999996</v>
      </c>
      <c r="BE134" s="166">
        <f t="shared" ref="BE134:BE140" si="513">$F134</f>
        <v>1423947.9509999999</v>
      </c>
      <c r="BF134" s="166">
        <f t="shared" ref="BF134:BF140" si="514">$G134</f>
        <v>1077780.402</v>
      </c>
      <c r="BG134" s="166">
        <f t="shared" ref="BG134:BG140" si="515">$H134</f>
        <v>2011113.9342000003</v>
      </c>
      <c r="BH134" s="166">
        <f t="shared" ref="BH134:BH140" si="516">$I134</f>
        <v>1702747.5816200001</v>
      </c>
      <c r="BI134" s="166">
        <f t="shared" ref="BI134:BI140" si="517">$J134</f>
        <v>1046492.2882</v>
      </c>
      <c r="BJ134" s="275"/>
      <c r="BK134" s="166">
        <f t="shared" ref="BK134:BK140" si="518">$E134</f>
        <v>2613945.2518999996</v>
      </c>
      <c r="BL134" s="166">
        <f t="shared" ref="BL134:BL140" si="519">$F134</f>
        <v>1423947.9509999999</v>
      </c>
      <c r="BM134" s="166">
        <f t="shared" ref="BM134:BM140" si="520">$G134</f>
        <v>1077780.402</v>
      </c>
      <c r="BN134" s="166">
        <f t="shared" ref="BN134:BN140" si="521">$H134</f>
        <v>2011113.9342000003</v>
      </c>
      <c r="BO134" s="166">
        <f t="shared" ref="BO134:BO140" si="522">$I134</f>
        <v>1702747.5816200001</v>
      </c>
      <c r="BP134" s="166">
        <f t="shared" ref="BP134:BP140" si="523">$J134</f>
        <v>1046492.2882</v>
      </c>
      <c r="BQ134" s="198">
        <f t="shared" si="473"/>
        <v>-0.26507686782717244</v>
      </c>
      <c r="BR134" s="275"/>
      <c r="BS134" s="166">
        <f t="shared" ref="BS134:BS140" si="524">$E134</f>
        <v>2613945.2518999996</v>
      </c>
      <c r="BT134" s="166">
        <f t="shared" ref="BT134:BT140" si="525">$F134</f>
        <v>1423947.9509999999</v>
      </c>
      <c r="BU134" s="166">
        <f t="shared" ref="BU134:BU140" si="526">$G134</f>
        <v>1077780.402</v>
      </c>
      <c r="BV134" s="166">
        <f t="shared" ref="BV134:BV140" si="527">$H134</f>
        <v>2011113.9342000003</v>
      </c>
      <c r="BW134" s="166">
        <f t="shared" ref="BW134:BW140" si="528">$I134</f>
        <v>1702747.5816200001</v>
      </c>
      <c r="BX134" s="166">
        <f t="shared" ref="BX134:BX140" si="529">$J134</f>
        <v>1046492.2882</v>
      </c>
      <c r="BY134" s="275"/>
      <c r="BZ134" s="166">
        <f t="shared" ref="BZ134:BZ140" si="530">$E134</f>
        <v>2613945.2518999996</v>
      </c>
      <c r="CA134" s="166">
        <f t="shared" ref="CA134:CA140" si="531">$F134</f>
        <v>1423947.9509999999</v>
      </c>
      <c r="CB134" s="166">
        <f t="shared" ref="CB134:CB140" si="532">$G134</f>
        <v>1077780.402</v>
      </c>
      <c r="CC134" s="166">
        <f t="shared" ref="CC134:CD140" si="533">$H134</f>
        <v>2011113.9342000003</v>
      </c>
      <c r="CD134" s="166">
        <f t="shared" si="533"/>
        <v>2011113.9342000003</v>
      </c>
      <c r="CE134" s="166">
        <f t="shared" ref="CE134:CE140" si="534">$J134</f>
        <v>1046492.2882</v>
      </c>
    </row>
    <row r="135" spans="2:83" x14ac:dyDescent="0.3">
      <c r="C135" s="69" t="s">
        <v>124</v>
      </c>
      <c r="D135" s="82"/>
      <c r="E135" s="104">
        <v>388443.49</v>
      </c>
      <c r="F135" s="104">
        <v>273806.46500000003</v>
      </c>
      <c r="G135" s="104">
        <v>214900.53</v>
      </c>
      <c r="H135" s="104">
        <v>314581.64799999999</v>
      </c>
      <c r="I135" s="104">
        <v>296424.12406</v>
      </c>
      <c r="J135" s="104">
        <v>113291</v>
      </c>
      <c r="K135" s="198">
        <f t="shared" si="463"/>
        <v>-0.58623694294435302</v>
      </c>
      <c r="L135" s="205"/>
      <c r="M135" s="166">
        <f t="shared" si="476"/>
        <v>388443.49</v>
      </c>
      <c r="N135" s="166">
        <f t="shared" si="477"/>
        <v>273806.46500000003</v>
      </c>
      <c r="O135" s="166">
        <f t="shared" si="478"/>
        <v>214900.53</v>
      </c>
      <c r="P135" s="166">
        <f t="shared" si="479"/>
        <v>314581.64799999999</v>
      </c>
      <c r="Q135" s="166">
        <f t="shared" si="480"/>
        <v>296424.12406</v>
      </c>
      <c r="R135" s="166">
        <f t="shared" si="481"/>
        <v>113291</v>
      </c>
      <c r="S135" s="198">
        <f t="shared" si="465"/>
        <v>-0.58623694294435302</v>
      </c>
      <c r="T135" s="68"/>
      <c r="U135" s="166">
        <f t="shared" si="482"/>
        <v>388443.49</v>
      </c>
      <c r="V135" s="166">
        <f t="shared" si="483"/>
        <v>273806.46500000003</v>
      </c>
      <c r="W135" s="166">
        <f t="shared" si="484"/>
        <v>214900.53</v>
      </c>
      <c r="X135" s="166">
        <f t="shared" si="485"/>
        <v>314581.64799999999</v>
      </c>
      <c r="Y135" s="166">
        <f t="shared" si="486"/>
        <v>296424.12406</v>
      </c>
      <c r="Z135" s="166">
        <f t="shared" si="487"/>
        <v>113291</v>
      </c>
      <c r="AA135" s="68"/>
      <c r="AB135" s="166">
        <f t="shared" si="488"/>
        <v>388443.49</v>
      </c>
      <c r="AC135" s="166">
        <f t="shared" si="489"/>
        <v>273806.46500000003</v>
      </c>
      <c r="AD135" s="166">
        <f t="shared" si="490"/>
        <v>214900.53</v>
      </c>
      <c r="AE135" s="166">
        <f t="shared" si="491"/>
        <v>314581.64799999999</v>
      </c>
      <c r="AF135" s="166">
        <f t="shared" si="492"/>
        <v>296424.12406</v>
      </c>
      <c r="AG135" s="166">
        <f t="shared" si="493"/>
        <v>113291</v>
      </c>
      <c r="AH135" s="275"/>
      <c r="AI135" s="166">
        <f t="shared" si="494"/>
        <v>388443.49</v>
      </c>
      <c r="AJ135" s="166">
        <f t="shared" si="495"/>
        <v>273806.46500000003</v>
      </c>
      <c r="AK135" s="166">
        <f t="shared" si="496"/>
        <v>214900.53</v>
      </c>
      <c r="AL135" s="166">
        <f t="shared" si="497"/>
        <v>314581.64799999999</v>
      </c>
      <c r="AM135" s="166">
        <f t="shared" si="498"/>
        <v>296424.12406</v>
      </c>
      <c r="AN135" s="166">
        <f t="shared" si="499"/>
        <v>113291</v>
      </c>
      <c r="AO135" s="68"/>
      <c r="AP135" s="166">
        <f t="shared" si="500"/>
        <v>388443.49</v>
      </c>
      <c r="AQ135" s="166">
        <f t="shared" si="501"/>
        <v>273806.46500000003</v>
      </c>
      <c r="AR135" s="166">
        <f t="shared" si="502"/>
        <v>214900.53</v>
      </c>
      <c r="AS135" s="166">
        <f t="shared" si="503"/>
        <v>314581.64799999999</v>
      </c>
      <c r="AT135" s="166">
        <f t="shared" si="504"/>
        <v>296424.12406</v>
      </c>
      <c r="AU135" s="166">
        <f t="shared" si="505"/>
        <v>113291</v>
      </c>
      <c r="AV135" s="275"/>
      <c r="AW135" s="166">
        <f t="shared" si="506"/>
        <v>388443.49</v>
      </c>
      <c r="AX135" s="166">
        <f t="shared" si="507"/>
        <v>273806.46500000003</v>
      </c>
      <c r="AY135" s="166">
        <f t="shared" si="508"/>
        <v>214900.53</v>
      </c>
      <c r="AZ135" s="166">
        <f t="shared" si="509"/>
        <v>314581.64799999999</v>
      </c>
      <c r="BA135" s="166">
        <f t="shared" si="510"/>
        <v>296424.12406</v>
      </c>
      <c r="BB135" s="166">
        <f t="shared" si="511"/>
        <v>113291</v>
      </c>
      <c r="BC135" s="275"/>
      <c r="BD135" s="166">
        <f t="shared" si="512"/>
        <v>388443.49</v>
      </c>
      <c r="BE135" s="166">
        <f t="shared" si="513"/>
        <v>273806.46500000003</v>
      </c>
      <c r="BF135" s="166">
        <f t="shared" si="514"/>
        <v>214900.53</v>
      </c>
      <c r="BG135" s="166">
        <f t="shared" si="515"/>
        <v>314581.64799999999</v>
      </c>
      <c r="BH135" s="166">
        <f t="shared" si="516"/>
        <v>296424.12406</v>
      </c>
      <c r="BI135" s="166">
        <f t="shared" si="517"/>
        <v>113291</v>
      </c>
      <c r="BJ135" s="275"/>
      <c r="BK135" s="166">
        <f t="shared" si="518"/>
        <v>388443.49</v>
      </c>
      <c r="BL135" s="166">
        <f t="shared" si="519"/>
        <v>273806.46500000003</v>
      </c>
      <c r="BM135" s="166">
        <f t="shared" si="520"/>
        <v>214900.53</v>
      </c>
      <c r="BN135" s="166">
        <f t="shared" si="521"/>
        <v>314581.64799999999</v>
      </c>
      <c r="BO135" s="166">
        <f t="shared" si="522"/>
        <v>296424.12406</v>
      </c>
      <c r="BP135" s="166">
        <f t="shared" si="523"/>
        <v>113291</v>
      </c>
      <c r="BQ135" s="198">
        <f t="shared" si="473"/>
        <v>-0.58623694294435302</v>
      </c>
      <c r="BR135" s="275"/>
      <c r="BS135" s="166">
        <f t="shared" si="524"/>
        <v>388443.49</v>
      </c>
      <c r="BT135" s="166">
        <f t="shared" si="525"/>
        <v>273806.46500000003</v>
      </c>
      <c r="BU135" s="166">
        <f t="shared" si="526"/>
        <v>214900.53</v>
      </c>
      <c r="BV135" s="166">
        <f t="shared" si="527"/>
        <v>314581.64799999999</v>
      </c>
      <c r="BW135" s="166">
        <f t="shared" si="528"/>
        <v>296424.12406</v>
      </c>
      <c r="BX135" s="166">
        <f t="shared" si="529"/>
        <v>113291</v>
      </c>
      <c r="BY135" s="275"/>
      <c r="BZ135" s="166">
        <f t="shared" si="530"/>
        <v>388443.49</v>
      </c>
      <c r="CA135" s="166">
        <f t="shared" si="531"/>
        <v>273806.46500000003</v>
      </c>
      <c r="CB135" s="166">
        <f t="shared" si="532"/>
        <v>214900.53</v>
      </c>
      <c r="CC135" s="166">
        <f t="shared" si="533"/>
        <v>314581.64799999999</v>
      </c>
      <c r="CD135" s="166">
        <f t="shared" si="533"/>
        <v>314581.64799999999</v>
      </c>
      <c r="CE135" s="166">
        <f t="shared" si="534"/>
        <v>113291</v>
      </c>
    </row>
    <row r="136" spans="2:83" x14ac:dyDescent="0.3">
      <c r="C136" s="69" t="s">
        <v>123</v>
      </c>
      <c r="D136" s="82"/>
      <c r="E136" s="104">
        <v>850594.09106000024</v>
      </c>
      <c r="F136" s="104">
        <v>324574.99725999997</v>
      </c>
      <c r="G136" s="104">
        <v>358650.1244700001</v>
      </c>
      <c r="H136" s="104">
        <v>561330.64041999984</v>
      </c>
      <c r="I136" s="104">
        <v>531810.04286999977</v>
      </c>
      <c r="J136" s="104">
        <v>431744.40263000008</v>
      </c>
      <c r="K136" s="198">
        <f t="shared" si="463"/>
        <v>0.33018379811970644</v>
      </c>
      <c r="L136" s="205"/>
      <c r="M136" s="166">
        <f t="shared" si="476"/>
        <v>850594.09106000024</v>
      </c>
      <c r="N136" s="166">
        <f t="shared" si="477"/>
        <v>324574.99725999997</v>
      </c>
      <c r="O136" s="166">
        <f t="shared" si="478"/>
        <v>358650.1244700001</v>
      </c>
      <c r="P136" s="166">
        <f t="shared" si="479"/>
        <v>561330.64041999984</v>
      </c>
      <c r="Q136" s="166">
        <f t="shared" si="480"/>
        <v>531810.04286999977</v>
      </c>
      <c r="R136" s="166">
        <f t="shared" si="481"/>
        <v>431744.40263000008</v>
      </c>
      <c r="S136" s="198">
        <f t="shared" si="465"/>
        <v>0.33018379811970644</v>
      </c>
      <c r="T136" s="68"/>
      <c r="U136" s="166">
        <f t="shared" si="482"/>
        <v>850594.09106000024</v>
      </c>
      <c r="V136" s="166">
        <f t="shared" si="483"/>
        <v>324574.99725999997</v>
      </c>
      <c r="W136" s="166">
        <f t="shared" si="484"/>
        <v>358650.1244700001</v>
      </c>
      <c r="X136" s="166">
        <f t="shared" si="485"/>
        <v>561330.64041999984</v>
      </c>
      <c r="Y136" s="166">
        <f t="shared" si="486"/>
        <v>531810.04286999977</v>
      </c>
      <c r="Z136" s="166">
        <f t="shared" si="487"/>
        <v>431744.40263000008</v>
      </c>
      <c r="AA136" s="68"/>
      <c r="AB136" s="166">
        <f t="shared" si="488"/>
        <v>850594.09106000024</v>
      </c>
      <c r="AC136" s="166">
        <f t="shared" si="489"/>
        <v>324574.99725999997</v>
      </c>
      <c r="AD136" s="166">
        <f t="shared" si="490"/>
        <v>358650.1244700001</v>
      </c>
      <c r="AE136" s="166">
        <f t="shared" si="491"/>
        <v>561330.64041999984</v>
      </c>
      <c r="AF136" s="166">
        <f t="shared" si="492"/>
        <v>531810.04286999977</v>
      </c>
      <c r="AG136" s="166">
        <f t="shared" si="493"/>
        <v>431744.40263000008</v>
      </c>
      <c r="AH136" s="275"/>
      <c r="AI136" s="166">
        <f t="shared" si="494"/>
        <v>850594.09106000024</v>
      </c>
      <c r="AJ136" s="166">
        <f t="shared" si="495"/>
        <v>324574.99725999997</v>
      </c>
      <c r="AK136" s="166">
        <f t="shared" si="496"/>
        <v>358650.1244700001</v>
      </c>
      <c r="AL136" s="166">
        <f t="shared" si="497"/>
        <v>561330.64041999984</v>
      </c>
      <c r="AM136" s="166">
        <f t="shared" si="498"/>
        <v>531810.04286999977</v>
      </c>
      <c r="AN136" s="166">
        <f t="shared" si="499"/>
        <v>431744.40263000008</v>
      </c>
      <c r="AO136" s="68"/>
      <c r="AP136" s="166">
        <f t="shared" si="500"/>
        <v>850594.09106000024</v>
      </c>
      <c r="AQ136" s="166">
        <f t="shared" si="501"/>
        <v>324574.99725999997</v>
      </c>
      <c r="AR136" s="166">
        <f t="shared" si="502"/>
        <v>358650.1244700001</v>
      </c>
      <c r="AS136" s="166">
        <f t="shared" si="503"/>
        <v>561330.64041999984</v>
      </c>
      <c r="AT136" s="166">
        <f t="shared" si="504"/>
        <v>531810.04286999977</v>
      </c>
      <c r="AU136" s="166">
        <f t="shared" si="505"/>
        <v>431744.40263000008</v>
      </c>
      <c r="AV136" s="275"/>
      <c r="AW136" s="166">
        <f t="shared" si="506"/>
        <v>850594.09106000024</v>
      </c>
      <c r="AX136" s="166">
        <f t="shared" si="507"/>
        <v>324574.99725999997</v>
      </c>
      <c r="AY136" s="166">
        <f t="shared" si="508"/>
        <v>358650.1244700001</v>
      </c>
      <c r="AZ136" s="166">
        <f t="shared" si="509"/>
        <v>561330.64041999984</v>
      </c>
      <c r="BA136" s="166">
        <f t="shared" si="510"/>
        <v>531810.04286999977</v>
      </c>
      <c r="BB136" s="166">
        <f t="shared" si="511"/>
        <v>431744.40263000008</v>
      </c>
      <c r="BC136" s="275"/>
      <c r="BD136" s="166">
        <f t="shared" si="512"/>
        <v>850594.09106000024</v>
      </c>
      <c r="BE136" s="166">
        <f t="shared" si="513"/>
        <v>324574.99725999997</v>
      </c>
      <c r="BF136" s="166">
        <f t="shared" si="514"/>
        <v>358650.1244700001</v>
      </c>
      <c r="BG136" s="166">
        <f t="shared" si="515"/>
        <v>561330.64041999984</v>
      </c>
      <c r="BH136" s="166">
        <f t="shared" si="516"/>
        <v>531810.04286999977</v>
      </c>
      <c r="BI136" s="166">
        <f t="shared" si="517"/>
        <v>431744.40263000008</v>
      </c>
      <c r="BJ136" s="275"/>
      <c r="BK136" s="166">
        <f t="shared" si="518"/>
        <v>850594.09106000024</v>
      </c>
      <c r="BL136" s="166">
        <f t="shared" si="519"/>
        <v>324574.99725999997</v>
      </c>
      <c r="BM136" s="166">
        <f t="shared" si="520"/>
        <v>358650.1244700001</v>
      </c>
      <c r="BN136" s="166">
        <f t="shared" si="521"/>
        <v>561330.64041999984</v>
      </c>
      <c r="BO136" s="166">
        <f t="shared" si="522"/>
        <v>531810.04286999977</v>
      </c>
      <c r="BP136" s="166">
        <f t="shared" si="523"/>
        <v>431744.40263000008</v>
      </c>
      <c r="BQ136" s="198">
        <f t="shared" si="473"/>
        <v>0.33018379811970644</v>
      </c>
      <c r="BR136" s="275"/>
      <c r="BS136" s="166">
        <f t="shared" si="524"/>
        <v>850594.09106000024</v>
      </c>
      <c r="BT136" s="166">
        <f t="shared" si="525"/>
        <v>324574.99725999997</v>
      </c>
      <c r="BU136" s="166">
        <f t="shared" si="526"/>
        <v>358650.1244700001</v>
      </c>
      <c r="BV136" s="166">
        <f t="shared" si="527"/>
        <v>561330.64041999984</v>
      </c>
      <c r="BW136" s="166">
        <f t="shared" si="528"/>
        <v>531810.04286999977</v>
      </c>
      <c r="BX136" s="166">
        <f t="shared" si="529"/>
        <v>431744.40263000008</v>
      </c>
      <c r="BY136" s="275"/>
      <c r="BZ136" s="166">
        <f t="shared" si="530"/>
        <v>850594.09106000024</v>
      </c>
      <c r="CA136" s="166">
        <f t="shared" si="531"/>
        <v>324574.99725999997</v>
      </c>
      <c r="CB136" s="166">
        <f t="shared" si="532"/>
        <v>358650.1244700001</v>
      </c>
      <c r="CC136" s="166">
        <f t="shared" si="533"/>
        <v>561330.64041999984</v>
      </c>
      <c r="CD136" s="166">
        <f t="shared" si="533"/>
        <v>561330.64041999984</v>
      </c>
      <c r="CE136" s="166">
        <f t="shared" si="534"/>
        <v>431744.40263000008</v>
      </c>
    </row>
    <row r="137" spans="2:83" x14ac:dyDescent="0.3">
      <c r="C137" s="69" t="s">
        <v>125</v>
      </c>
      <c r="D137" s="82"/>
      <c r="E137" s="104">
        <v>143192.66081469</v>
      </c>
      <c r="F137" s="104">
        <v>106300.94586880002</v>
      </c>
      <c r="G137" s="104">
        <v>46907.199639999999</v>
      </c>
      <c r="H137" s="104">
        <v>115074.55606</v>
      </c>
      <c r="I137" s="104">
        <v>118426.72183984</v>
      </c>
      <c r="J137" s="104">
        <v>99362.893329880011</v>
      </c>
      <c r="K137" s="198">
        <f t="shared" si="463"/>
        <v>-6.5268022614616839E-2</v>
      </c>
      <c r="L137" s="205"/>
      <c r="M137" s="166">
        <f t="shared" si="476"/>
        <v>143192.66081469</v>
      </c>
      <c r="N137" s="166">
        <f t="shared" si="477"/>
        <v>106300.94586880002</v>
      </c>
      <c r="O137" s="166">
        <f t="shared" si="478"/>
        <v>46907.199639999999</v>
      </c>
      <c r="P137" s="166">
        <f t="shared" si="479"/>
        <v>115074.55606</v>
      </c>
      <c r="Q137" s="166">
        <f t="shared" si="480"/>
        <v>118426.72183984</v>
      </c>
      <c r="R137" s="166">
        <f t="shared" si="481"/>
        <v>99362.893329880011</v>
      </c>
      <c r="S137" s="198">
        <f t="shared" si="465"/>
        <v>-6.5268022614616839E-2</v>
      </c>
      <c r="T137" s="68"/>
      <c r="U137" s="166">
        <f t="shared" si="482"/>
        <v>143192.66081469</v>
      </c>
      <c r="V137" s="166">
        <f t="shared" si="483"/>
        <v>106300.94586880002</v>
      </c>
      <c r="W137" s="166">
        <f t="shared" si="484"/>
        <v>46907.199639999999</v>
      </c>
      <c r="X137" s="166">
        <f t="shared" si="485"/>
        <v>115074.55606</v>
      </c>
      <c r="Y137" s="166">
        <f t="shared" si="486"/>
        <v>118426.72183984</v>
      </c>
      <c r="Z137" s="166">
        <f t="shared" si="487"/>
        <v>99362.893329880011</v>
      </c>
      <c r="AA137" s="68"/>
      <c r="AB137" s="166">
        <f t="shared" si="488"/>
        <v>143192.66081469</v>
      </c>
      <c r="AC137" s="166">
        <f t="shared" si="489"/>
        <v>106300.94586880002</v>
      </c>
      <c r="AD137" s="166">
        <f t="shared" si="490"/>
        <v>46907.199639999999</v>
      </c>
      <c r="AE137" s="166">
        <f t="shared" si="491"/>
        <v>115074.55606</v>
      </c>
      <c r="AF137" s="166">
        <f t="shared" si="492"/>
        <v>118426.72183984</v>
      </c>
      <c r="AG137" s="166">
        <f t="shared" si="493"/>
        <v>99362.893329880011</v>
      </c>
      <c r="AH137" s="275"/>
      <c r="AI137" s="166">
        <f t="shared" si="494"/>
        <v>143192.66081469</v>
      </c>
      <c r="AJ137" s="166">
        <f t="shared" si="495"/>
        <v>106300.94586880002</v>
      </c>
      <c r="AK137" s="166">
        <f t="shared" si="496"/>
        <v>46907.199639999999</v>
      </c>
      <c r="AL137" s="166">
        <f t="shared" si="497"/>
        <v>115074.55606</v>
      </c>
      <c r="AM137" s="166">
        <f t="shared" si="498"/>
        <v>118426.72183984</v>
      </c>
      <c r="AN137" s="166">
        <f t="shared" si="499"/>
        <v>99362.893329880011</v>
      </c>
      <c r="AO137" s="68"/>
      <c r="AP137" s="166">
        <f t="shared" si="500"/>
        <v>143192.66081469</v>
      </c>
      <c r="AQ137" s="166">
        <f t="shared" si="501"/>
        <v>106300.94586880002</v>
      </c>
      <c r="AR137" s="166">
        <f t="shared" si="502"/>
        <v>46907.199639999999</v>
      </c>
      <c r="AS137" s="166">
        <f t="shared" si="503"/>
        <v>115074.55606</v>
      </c>
      <c r="AT137" s="166">
        <f t="shared" si="504"/>
        <v>118426.72183984</v>
      </c>
      <c r="AU137" s="166">
        <f t="shared" si="505"/>
        <v>99362.893329880011</v>
      </c>
      <c r="AV137" s="275"/>
      <c r="AW137" s="166">
        <f t="shared" si="506"/>
        <v>143192.66081469</v>
      </c>
      <c r="AX137" s="166">
        <f t="shared" si="507"/>
        <v>106300.94586880002</v>
      </c>
      <c r="AY137" s="166">
        <f t="shared" si="508"/>
        <v>46907.199639999999</v>
      </c>
      <c r="AZ137" s="166">
        <f t="shared" si="509"/>
        <v>115074.55606</v>
      </c>
      <c r="BA137" s="166">
        <f t="shared" si="510"/>
        <v>118426.72183984</v>
      </c>
      <c r="BB137" s="166">
        <f t="shared" si="511"/>
        <v>99362.893329880011</v>
      </c>
      <c r="BC137" s="275"/>
      <c r="BD137" s="166">
        <f t="shared" si="512"/>
        <v>143192.66081469</v>
      </c>
      <c r="BE137" s="166">
        <f t="shared" si="513"/>
        <v>106300.94586880002</v>
      </c>
      <c r="BF137" s="166">
        <f t="shared" si="514"/>
        <v>46907.199639999999</v>
      </c>
      <c r="BG137" s="166">
        <f t="shared" si="515"/>
        <v>115074.55606</v>
      </c>
      <c r="BH137" s="166">
        <f t="shared" si="516"/>
        <v>118426.72183984</v>
      </c>
      <c r="BI137" s="166">
        <f t="shared" si="517"/>
        <v>99362.893329880011</v>
      </c>
      <c r="BJ137" s="275"/>
      <c r="BK137" s="166">
        <f t="shared" si="518"/>
        <v>143192.66081469</v>
      </c>
      <c r="BL137" s="166">
        <f t="shared" si="519"/>
        <v>106300.94586880002</v>
      </c>
      <c r="BM137" s="166">
        <f t="shared" si="520"/>
        <v>46907.199639999999</v>
      </c>
      <c r="BN137" s="166">
        <f t="shared" si="521"/>
        <v>115074.55606</v>
      </c>
      <c r="BO137" s="166">
        <f t="shared" si="522"/>
        <v>118426.72183984</v>
      </c>
      <c r="BP137" s="166">
        <f t="shared" si="523"/>
        <v>99362.893329880011</v>
      </c>
      <c r="BQ137" s="198">
        <f t="shared" si="473"/>
        <v>-6.5268022614616839E-2</v>
      </c>
      <c r="BR137" s="275"/>
      <c r="BS137" s="166">
        <f t="shared" si="524"/>
        <v>143192.66081469</v>
      </c>
      <c r="BT137" s="166">
        <f t="shared" si="525"/>
        <v>106300.94586880002</v>
      </c>
      <c r="BU137" s="166">
        <f t="shared" si="526"/>
        <v>46907.199639999999</v>
      </c>
      <c r="BV137" s="166">
        <f t="shared" si="527"/>
        <v>115074.55606</v>
      </c>
      <c r="BW137" s="166">
        <f t="shared" si="528"/>
        <v>118426.72183984</v>
      </c>
      <c r="BX137" s="166">
        <f t="shared" si="529"/>
        <v>99362.893329880011</v>
      </c>
      <c r="BY137" s="275"/>
      <c r="BZ137" s="166">
        <f t="shared" si="530"/>
        <v>143192.66081469</v>
      </c>
      <c r="CA137" s="166">
        <f t="shared" si="531"/>
        <v>106300.94586880002</v>
      </c>
      <c r="CB137" s="166">
        <f t="shared" si="532"/>
        <v>46907.199639999999</v>
      </c>
      <c r="CC137" s="166">
        <f t="shared" si="533"/>
        <v>115074.55606</v>
      </c>
      <c r="CD137" s="166">
        <f t="shared" si="533"/>
        <v>115074.55606</v>
      </c>
      <c r="CE137" s="166">
        <f t="shared" si="534"/>
        <v>99362.893329880011</v>
      </c>
    </row>
    <row r="138" spans="2:83" x14ac:dyDescent="0.3">
      <c r="C138" s="69" t="s">
        <v>126</v>
      </c>
      <c r="D138" s="82"/>
      <c r="E138" s="104">
        <v>49526.741439999998</v>
      </c>
      <c r="F138" s="104">
        <v>42956.74048</v>
      </c>
      <c r="G138" s="104">
        <v>36955.28991</v>
      </c>
      <c r="H138" s="104">
        <v>48459.132270000002</v>
      </c>
      <c r="I138" s="104">
        <v>35080.665679999998</v>
      </c>
      <c r="J138" s="104">
        <v>120772.34097999999</v>
      </c>
      <c r="K138" s="198">
        <f t="shared" si="463"/>
        <v>1.81148754841466</v>
      </c>
      <c r="L138" s="205"/>
      <c r="M138" s="166">
        <f t="shared" si="476"/>
        <v>49526.741439999998</v>
      </c>
      <c r="N138" s="166">
        <f t="shared" si="477"/>
        <v>42956.74048</v>
      </c>
      <c r="O138" s="166">
        <f t="shared" si="478"/>
        <v>36955.28991</v>
      </c>
      <c r="P138" s="166">
        <f t="shared" si="479"/>
        <v>48459.132270000002</v>
      </c>
      <c r="Q138" s="166">
        <f t="shared" si="480"/>
        <v>35080.665679999998</v>
      </c>
      <c r="R138" s="166">
        <f t="shared" si="481"/>
        <v>120772.34097999999</v>
      </c>
      <c r="S138" s="198">
        <f t="shared" si="465"/>
        <v>1.81148754841466</v>
      </c>
      <c r="T138" s="68"/>
      <c r="U138" s="166">
        <f t="shared" si="482"/>
        <v>49526.741439999998</v>
      </c>
      <c r="V138" s="166">
        <f t="shared" si="483"/>
        <v>42956.74048</v>
      </c>
      <c r="W138" s="166">
        <f t="shared" si="484"/>
        <v>36955.28991</v>
      </c>
      <c r="X138" s="166">
        <f t="shared" si="485"/>
        <v>48459.132270000002</v>
      </c>
      <c r="Y138" s="166">
        <f t="shared" si="486"/>
        <v>35080.665679999998</v>
      </c>
      <c r="Z138" s="166">
        <f t="shared" si="487"/>
        <v>120772.34097999999</v>
      </c>
      <c r="AA138" s="68"/>
      <c r="AB138" s="166">
        <f t="shared" si="488"/>
        <v>49526.741439999998</v>
      </c>
      <c r="AC138" s="166">
        <f t="shared" si="489"/>
        <v>42956.74048</v>
      </c>
      <c r="AD138" s="166">
        <f t="shared" si="490"/>
        <v>36955.28991</v>
      </c>
      <c r="AE138" s="166">
        <f t="shared" si="491"/>
        <v>48459.132270000002</v>
      </c>
      <c r="AF138" s="166">
        <f t="shared" si="492"/>
        <v>35080.665679999998</v>
      </c>
      <c r="AG138" s="166">
        <f t="shared" si="493"/>
        <v>120772.34097999999</v>
      </c>
      <c r="AH138" s="275"/>
      <c r="AI138" s="166">
        <f t="shared" si="494"/>
        <v>49526.741439999998</v>
      </c>
      <c r="AJ138" s="166">
        <f t="shared" si="495"/>
        <v>42956.74048</v>
      </c>
      <c r="AK138" s="166">
        <f t="shared" si="496"/>
        <v>36955.28991</v>
      </c>
      <c r="AL138" s="166">
        <f t="shared" si="497"/>
        <v>48459.132270000002</v>
      </c>
      <c r="AM138" s="166">
        <f t="shared" si="498"/>
        <v>35080.665679999998</v>
      </c>
      <c r="AN138" s="166">
        <f t="shared" si="499"/>
        <v>120772.34097999999</v>
      </c>
      <c r="AO138" s="68"/>
      <c r="AP138" s="166">
        <f t="shared" si="500"/>
        <v>49526.741439999998</v>
      </c>
      <c r="AQ138" s="166">
        <f t="shared" si="501"/>
        <v>42956.74048</v>
      </c>
      <c r="AR138" s="166">
        <f t="shared" si="502"/>
        <v>36955.28991</v>
      </c>
      <c r="AS138" s="166">
        <f t="shared" si="503"/>
        <v>48459.132270000002</v>
      </c>
      <c r="AT138" s="166">
        <f t="shared" si="504"/>
        <v>35080.665679999998</v>
      </c>
      <c r="AU138" s="166">
        <f t="shared" si="505"/>
        <v>120772.34097999999</v>
      </c>
      <c r="AV138" s="275"/>
      <c r="AW138" s="166">
        <f t="shared" si="506"/>
        <v>49526.741439999998</v>
      </c>
      <c r="AX138" s="166">
        <f t="shared" si="507"/>
        <v>42956.74048</v>
      </c>
      <c r="AY138" s="166">
        <f t="shared" si="508"/>
        <v>36955.28991</v>
      </c>
      <c r="AZ138" s="166">
        <f t="shared" si="509"/>
        <v>48459.132270000002</v>
      </c>
      <c r="BA138" s="166">
        <f t="shared" si="510"/>
        <v>35080.665679999998</v>
      </c>
      <c r="BB138" s="166">
        <f t="shared" si="511"/>
        <v>120772.34097999999</v>
      </c>
      <c r="BC138" s="275"/>
      <c r="BD138" s="166">
        <f t="shared" si="512"/>
        <v>49526.741439999998</v>
      </c>
      <c r="BE138" s="166">
        <f t="shared" si="513"/>
        <v>42956.74048</v>
      </c>
      <c r="BF138" s="166">
        <f t="shared" si="514"/>
        <v>36955.28991</v>
      </c>
      <c r="BG138" s="166">
        <f t="shared" si="515"/>
        <v>48459.132270000002</v>
      </c>
      <c r="BH138" s="166">
        <f t="shared" si="516"/>
        <v>35080.665679999998</v>
      </c>
      <c r="BI138" s="166">
        <f t="shared" si="517"/>
        <v>120772.34097999999</v>
      </c>
      <c r="BJ138" s="275"/>
      <c r="BK138" s="166">
        <f t="shared" si="518"/>
        <v>49526.741439999998</v>
      </c>
      <c r="BL138" s="166">
        <f t="shared" si="519"/>
        <v>42956.74048</v>
      </c>
      <c r="BM138" s="166">
        <f t="shared" si="520"/>
        <v>36955.28991</v>
      </c>
      <c r="BN138" s="166">
        <f t="shared" si="521"/>
        <v>48459.132270000002</v>
      </c>
      <c r="BO138" s="166">
        <f t="shared" si="522"/>
        <v>35080.665679999998</v>
      </c>
      <c r="BP138" s="166">
        <f t="shared" si="523"/>
        <v>120772.34097999999</v>
      </c>
      <c r="BQ138" s="198">
        <f t="shared" si="473"/>
        <v>1.81148754841466</v>
      </c>
      <c r="BR138" s="275"/>
      <c r="BS138" s="166">
        <f t="shared" si="524"/>
        <v>49526.741439999998</v>
      </c>
      <c r="BT138" s="166">
        <f t="shared" si="525"/>
        <v>42956.74048</v>
      </c>
      <c r="BU138" s="166">
        <f t="shared" si="526"/>
        <v>36955.28991</v>
      </c>
      <c r="BV138" s="166">
        <f t="shared" si="527"/>
        <v>48459.132270000002</v>
      </c>
      <c r="BW138" s="166">
        <f t="shared" si="528"/>
        <v>35080.665679999998</v>
      </c>
      <c r="BX138" s="166">
        <f t="shared" si="529"/>
        <v>120772.34097999999</v>
      </c>
      <c r="BY138" s="275"/>
      <c r="BZ138" s="166">
        <f t="shared" si="530"/>
        <v>49526.741439999998</v>
      </c>
      <c r="CA138" s="166">
        <f t="shared" si="531"/>
        <v>42956.74048</v>
      </c>
      <c r="CB138" s="166">
        <f t="shared" si="532"/>
        <v>36955.28991</v>
      </c>
      <c r="CC138" s="166">
        <f t="shared" si="533"/>
        <v>48459.132270000002</v>
      </c>
      <c r="CD138" s="166">
        <f t="shared" si="533"/>
        <v>48459.132270000002</v>
      </c>
      <c r="CE138" s="166">
        <f t="shared" si="534"/>
        <v>120772.34097999999</v>
      </c>
    </row>
    <row r="139" spans="2:83" x14ac:dyDescent="0.3">
      <c r="C139" s="69" t="s">
        <v>175</v>
      </c>
      <c r="D139" s="82"/>
      <c r="E139" s="104">
        <v>339891.31157999975</v>
      </c>
      <c r="F139" s="104">
        <v>399575.62034000008</v>
      </c>
      <c r="G139" s="104">
        <v>424416.15691999998</v>
      </c>
      <c r="H139" s="104">
        <v>458004.07525000005</v>
      </c>
      <c r="I139" s="104">
        <v>563856.82854000002</v>
      </c>
      <c r="J139" s="104">
        <v>224023.61366999999</v>
      </c>
      <c r="K139" s="198">
        <f t="shared" si="463"/>
        <v>-0.43934614058941424</v>
      </c>
      <c r="L139" s="205"/>
      <c r="M139" s="166">
        <f t="shared" si="476"/>
        <v>339891.31157999975</v>
      </c>
      <c r="N139" s="166">
        <f t="shared" si="477"/>
        <v>399575.62034000008</v>
      </c>
      <c r="O139" s="166">
        <f t="shared" si="478"/>
        <v>424416.15691999998</v>
      </c>
      <c r="P139" s="166">
        <f t="shared" si="479"/>
        <v>458004.07525000005</v>
      </c>
      <c r="Q139" s="166">
        <f t="shared" si="480"/>
        <v>563856.82854000002</v>
      </c>
      <c r="R139" s="166">
        <f t="shared" si="481"/>
        <v>224023.61366999999</v>
      </c>
      <c r="S139" s="198">
        <f t="shared" si="465"/>
        <v>-0.43934614058941424</v>
      </c>
      <c r="T139" s="68"/>
      <c r="U139" s="166">
        <f t="shared" si="482"/>
        <v>339891.31157999975</v>
      </c>
      <c r="V139" s="166">
        <f t="shared" si="483"/>
        <v>399575.62034000008</v>
      </c>
      <c r="W139" s="166">
        <f t="shared" si="484"/>
        <v>424416.15691999998</v>
      </c>
      <c r="X139" s="166">
        <f t="shared" si="485"/>
        <v>458004.07525000005</v>
      </c>
      <c r="Y139" s="166">
        <f t="shared" si="486"/>
        <v>563856.82854000002</v>
      </c>
      <c r="Z139" s="166">
        <f t="shared" si="487"/>
        <v>224023.61366999999</v>
      </c>
      <c r="AA139" s="68"/>
      <c r="AB139" s="166">
        <f t="shared" si="488"/>
        <v>339891.31157999975</v>
      </c>
      <c r="AC139" s="166">
        <f t="shared" si="489"/>
        <v>399575.62034000008</v>
      </c>
      <c r="AD139" s="166">
        <f t="shared" si="490"/>
        <v>424416.15691999998</v>
      </c>
      <c r="AE139" s="166">
        <f t="shared" si="491"/>
        <v>458004.07525000005</v>
      </c>
      <c r="AF139" s="166">
        <f t="shared" si="492"/>
        <v>563856.82854000002</v>
      </c>
      <c r="AG139" s="166">
        <f t="shared" si="493"/>
        <v>224023.61366999999</v>
      </c>
      <c r="AH139" s="275"/>
      <c r="AI139" s="166">
        <f t="shared" si="494"/>
        <v>339891.31157999975</v>
      </c>
      <c r="AJ139" s="166">
        <f t="shared" si="495"/>
        <v>399575.62034000008</v>
      </c>
      <c r="AK139" s="166">
        <f t="shared" si="496"/>
        <v>424416.15691999998</v>
      </c>
      <c r="AL139" s="166">
        <f t="shared" si="497"/>
        <v>458004.07525000005</v>
      </c>
      <c r="AM139" s="166">
        <f t="shared" si="498"/>
        <v>563856.82854000002</v>
      </c>
      <c r="AN139" s="166">
        <f t="shared" si="499"/>
        <v>224023.61366999999</v>
      </c>
      <c r="AO139" s="68"/>
      <c r="AP139" s="166">
        <f t="shared" si="500"/>
        <v>339891.31157999975</v>
      </c>
      <c r="AQ139" s="166">
        <f t="shared" si="501"/>
        <v>399575.62034000008</v>
      </c>
      <c r="AR139" s="166">
        <f t="shared" si="502"/>
        <v>424416.15691999998</v>
      </c>
      <c r="AS139" s="166">
        <f t="shared" si="503"/>
        <v>458004.07525000005</v>
      </c>
      <c r="AT139" s="166">
        <f t="shared" si="504"/>
        <v>563856.82854000002</v>
      </c>
      <c r="AU139" s="166">
        <f t="shared" si="505"/>
        <v>224023.61366999999</v>
      </c>
      <c r="AV139" s="275"/>
      <c r="AW139" s="166">
        <f t="shared" si="506"/>
        <v>339891.31157999975</v>
      </c>
      <c r="AX139" s="166">
        <f t="shared" si="507"/>
        <v>399575.62034000008</v>
      </c>
      <c r="AY139" s="166">
        <f t="shared" si="508"/>
        <v>424416.15691999998</v>
      </c>
      <c r="AZ139" s="166">
        <f t="shared" si="509"/>
        <v>458004.07525000005</v>
      </c>
      <c r="BA139" s="166">
        <f t="shared" si="510"/>
        <v>563856.82854000002</v>
      </c>
      <c r="BB139" s="166">
        <f t="shared" si="511"/>
        <v>224023.61366999999</v>
      </c>
      <c r="BC139" s="275"/>
      <c r="BD139" s="166">
        <f t="shared" si="512"/>
        <v>339891.31157999975</v>
      </c>
      <c r="BE139" s="166">
        <f t="shared" si="513"/>
        <v>399575.62034000008</v>
      </c>
      <c r="BF139" s="166">
        <f t="shared" si="514"/>
        <v>424416.15691999998</v>
      </c>
      <c r="BG139" s="166">
        <f t="shared" si="515"/>
        <v>458004.07525000005</v>
      </c>
      <c r="BH139" s="166">
        <f t="shared" si="516"/>
        <v>563856.82854000002</v>
      </c>
      <c r="BI139" s="166">
        <f t="shared" si="517"/>
        <v>224023.61366999999</v>
      </c>
      <c r="BJ139" s="275"/>
      <c r="BK139" s="166">
        <f t="shared" si="518"/>
        <v>339891.31157999975</v>
      </c>
      <c r="BL139" s="166">
        <f t="shared" si="519"/>
        <v>399575.62034000008</v>
      </c>
      <c r="BM139" s="166">
        <f t="shared" si="520"/>
        <v>424416.15691999998</v>
      </c>
      <c r="BN139" s="166">
        <f t="shared" si="521"/>
        <v>458004.07525000005</v>
      </c>
      <c r="BO139" s="166">
        <f t="shared" si="522"/>
        <v>563856.82854000002</v>
      </c>
      <c r="BP139" s="166">
        <f t="shared" si="523"/>
        <v>224023.61366999999</v>
      </c>
      <c r="BQ139" s="198">
        <f t="shared" si="473"/>
        <v>-0.43934614058941424</v>
      </c>
      <c r="BR139" s="275"/>
      <c r="BS139" s="166">
        <f t="shared" si="524"/>
        <v>339891.31157999975</v>
      </c>
      <c r="BT139" s="166">
        <f t="shared" si="525"/>
        <v>399575.62034000008</v>
      </c>
      <c r="BU139" s="166">
        <f t="shared" si="526"/>
        <v>424416.15691999998</v>
      </c>
      <c r="BV139" s="166">
        <f t="shared" si="527"/>
        <v>458004.07525000005</v>
      </c>
      <c r="BW139" s="166">
        <f t="shared" si="528"/>
        <v>563856.82854000002</v>
      </c>
      <c r="BX139" s="166">
        <f t="shared" si="529"/>
        <v>224023.61366999999</v>
      </c>
      <c r="BY139" s="275"/>
      <c r="BZ139" s="166">
        <f t="shared" si="530"/>
        <v>339891.31157999975</v>
      </c>
      <c r="CA139" s="166">
        <f t="shared" si="531"/>
        <v>399575.62034000008</v>
      </c>
      <c r="CB139" s="166">
        <f t="shared" si="532"/>
        <v>424416.15691999998</v>
      </c>
      <c r="CC139" s="166">
        <f t="shared" si="533"/>
        <v>458004.07525000005</v>
      </c>
      <c r="CD139" s="166">
        <f t="shared" si="533"/>
        <v>458004.07525000005</v>
      </c>
      <c r="CE139" s="166">
        <f t="shared" si="534"/>
        <v>224023.61366999999</v>
      </c>
    </row>
    <row r="140" spans="2:83" x14ac:dyDescent="0.3">
      <c r="C140" s="69" t="s">
        <v>99</v>
      </c>
      <c r="D140" s="82"/>
      <c r="E140" s="104">
        <v>113500</v>
      </c>
      <c r="F140" s="104">
        <v>0</v>
      </c>
      <c r="G140" s="104">
        <v>0</v>
      </c>
      <c r="H140" s="104">
        <v>0</v>
      </c>
      <c r="I140" s="104">
        <v>0</v>
      </c>
      <c r="J140" s="104">
        <v>0</v>
      </c>
      <c r="K140" s="198"/>
      <c r="L140" s="205"/>
      <c r="M140" s="166">
        <f t="shared" si="476"/>
        <v>113500</v>
      </c>
      <c r="N140" s="166">
        <f t="shared" si="477"/>
        <v>0</v>
      </c>
      <c r="O140" s="166">
        <f t="shared" si="478"/>
        <v>0</v>
      </c>
      <c r="P140" s="166">
        <f t="shared" si="479"/>
        <v>0</v>
      </c>
      <c r="Q140" s="166">
        <f t="shared" si="480"/>
        <v>0</v>
      </c>
      <c r="R140" s="166">
        <f t="shared" si="481"/>
        <v>0</v>
      </c>
      <c r="S140" s="198" t="e">
        <f t="shared" si="465"/>
        <v>#DIV/0!</v>
      </c>
      <c r="T140" s="68"/>
      <c r="U140" s="166">
        <f t="shared" si="482"/>
        <v>113500</v>
      </c>
      <c r="V140" s="166">
        <f t="shared" si="483"/>
        <v>0</v>
      </c>
      <c r="W140" s="166">
        <f t="shared" si="484"/>
        <v>0</v>
      </c>
      <c r="X140" s="166">
        <f t="shared" si="485"/>
        <v>0</v>
      </c>
      <c r="Y140" s="166">
        <f t="shared" si="486"/>
        <v>0</v>
      </c>
      <c r="Z140" s="166">
        <f t="shared" si="487"/>
        <v>0</v>
      </c>
      <c r="AA140" s="68"/>
      <c r="AB140" s="166">
        <f t="shared" si="488"/>
        <v>113500</v>
      </c>
      <c r="AC140" s="166">
        <f t="shared" si="489"/>
        <v>0</v>
      </c>
      <c r="AD140" s="166">
        <f t="shared" si="490"/>
        <v>0</v>
      </c>
      <c r="AE140" s="166">
        <f t="shared" si="491"/>
        <v>0</v>
      </c>
      <c r="AF140" s="166">
        <f t="shared" si="492"/>
        <v>0</v>
      </c>
      <c r="AG140" s="166">
        <f t="shared" si="493"/>
        <v>0</v>
      </c>
      <c r="AH140" s="275"/>
      <c r="AI140" s="166">
        <f t="shared" si="494"/>
        <v>113500</v>
      </c>
      <c r="AJ140" s="166">
        <f t="shared" si="495"/>
        <v>0</v>
      </c>
      <c r="AK140" s="166">
        <f t="shared" si="496"/>
        <v>0</v>
      </c>
      <c r="AL140" s="166">
        <f t="shared" si="497"/>
        <v>0</v>
      </c>
      <c r="AM140" s="166">
        <f t="shared" si="498"/>
        <v>0</v>
      </c>
      <c r="AN140" s="166">
        <f t="shared" si="499"/>
        <v>0</v>
      </c>
      <c r="AO140" s="68"/>
      <c r="AP140" s="166">
        <f t="shared" si="500"/>
        <v>113500</v>
      </c>
      <c r="AQ140" s="166">
        <f t="shared" si="501"/>
        <v>0</v>
      </c>
      <c r="AR140" s="166">
        <f t="shared" si="502"/>
        <v>0</v>
      </c>
      <c r="AS140" s="166">
        <f t="shared" si="503"/>
        <v>0</v>
      </c>
      <c r="AT140" s="166">
        <f t="shared" si="504"/>
        <v>0</v>
      </c>
      <c r="AU140" s="166">
        <f t="shared" si="505"/>
        <v>0</v>
      </c>
      <c r="AV140" s="275"/>
      <c r="AW140" s="166">
        <f t="shared" si="506"/>
        <v>113500</v>
      </c>
      <c r="AX140" s="166">
        <f t="shared" si="507"/>
        <v>0</v>
      </c>
      <c r="AY140" s="166">
        <f t="shared" si="508"/>
        <v>0</v>
      </c>
      <c r="AZ140" s="166">
        <f t="shared" si="509"/>
        <v>0</v>
      </c>
      <c r="BA140" s="166">
        <f t="shared" si="510"/>
        <v>0</v>
      </c>
      <c r="BB140" s="166">
        <f t="shared" si="511"/>
        <v>0</v>
      </c>
      <c r="BC140" s="275"/>
      <c r="BD140" s="166">
        <f t="shared" si="512"/>
        <v>113500</v>
      </c>
      <c r="BE140" s="166">
        <f t="shared" si="513"/>
        <v>0</v>
      </c>
      <c r="BF140" s="166">
        <f t="shared" si="514"/>
        <v>0</v>
      </c>
      <c r="BG140" s="166">
        <f t="shared" si="515"/>
        <v>0</v>
      </c>
      <c r="BH140" s="166">
        <f t="shared" si="516"/>
        <v>0</v>
      </c>
      <c r="BI140" s="166">
        <f t="shared" si="517"/>
        <v>0</v>
      </c>
      <c r="BJ140" s="275"/>
      <c r="BK140" s="166">
        <f t="shared" si="518"/>
        <v>113500</v>
      </c>
      <c r="BL140" s="166">
        <f t="shared" si="519"/>
        <v>0</v>
      </c>
      <c r="BM140" s="166">
        <f t="shared" si="520"/>
        <v>0</v>
      </c>
      <c r="BN140" s="166">
        <f t="shared" si="521"/>
        <v>0</v>
      </c>
      <c r="BO140" s="166">
        <f t="shared" si="522"/>
        <v>0</v>
      </c>
      <c r="BP140" s="166">
        <f t="shared" si="523"/>
        <v>0</v>
      </c>
      <c r="BQ140" s="198" t="e">
        <f t="shared" si="473"/>
        <v>#DIV/0!</v>
      </c>
      <c r="BR140" s="275"/>
      <c r="BS140" s="166">
        <f t="shared" si="524"/>
        <v>113500</v>
      </c>
      <c r="BT140" s="166">
        <f t="shared" si="525"/>
        <v>0</v>
      </c>
      <c r="BU140" s="166">
        <f t="shared" si="526"/>
        <v>0</v>
      </c>
      <c r="BV140" s="166">
        <f t="shared" si="527"/>
        <v>0</v>
      </c>
      <c r="BW140" s="166">
        <f t="shared" si="528"/>
        <v>0</v>
      </c>
      <c r="BX140" s="166">
        <f t="shared" si="529"/>
        <v>0</v>
      </c>
      <c r="BY140" s="275"/>
      <c r="BZ140" s="166">
        <f t="shared" si="530"/>
        <v>113500</v>
      </c>
      <c r="CA140" s="166">
        <f t="shared" si="531"/>
        <v>0</v>
      </c>
      <c r="CB140" s="166">
        <f t="shared" si="532"/>
        <v>0</v>
      </c>
      <c r="CC140" s="166">
        <f t="shared" si="533"/>
        <v>0</v>
      </c>
      <c r="CD140" s="166">
        <f t="shared" si="533"/>
        <v>0</v>
      </c>
      <c r="CE140" s="166">
        <f t="shared" si="534"/>
        <v>0</v>
      </c>
    </row>
    <row r="141" spans="2:83" x14ac:dyDescent="0.3">
      <c r="C141" s="69"/>
      <c r="D141" s="82"/>
      <c r="E141" s="66"/>
      <c r="F141" s="66"/>
      <c r="G141" s="66"/>
      <c r="H141" s="66"/>
      <c r="I141" s="66"/>
      <c r="J141" s="66"/>
      <c r="K141" s="138"/>
      <c r="M141" s="97"/>
      <c r="N141" s="97"/>
      <c r="O141" s="97"/>
      <c r="P141" s="97"/>
      <c r="Q141" s="97"/>
      <c r="R141" s="97"/>
      <c r="S141" s="138"/>
      <c r="U141" s="97"/>
      <c r="V141" s="97"/>
      <c r="W141" s="97"/>
      <c r="X141" s="97"/>
      <c r="Y141" s="97"/>
      <c r="Z141" s="97"/>
      <c r="AA141" s="56"/>
      <c r="AB141" s="97"/>
      <c r="AC141" s="97"/>
      <c r="AD141" s="97"/>
      <c r="AE141" s="97"/>
      <c r="AF141" s="97"/>
      <c r="AG141" s="97"/>
      <c r="AH141" s="56"/>
      <c r="AI141" s="97"/>
      <c r="AJ141" s="97"/>
      <c r="AK141" s="97"/>
      <c r="AL141" s="97"/>
      <c r="AM141" s="97"/>
      <c r="AN141" s="97"/>
      <c r="AO141" s="56"/>
      <c r="AP141" s="97"/>
      <c r="AQ141" s="97"/>
      <c r="AR141" s="97"/>
      <c r="AS141" s="97"/>
      <c r="AT141" s="97"/>
      <c r="AU141" s="97"/>
      <c r="AV141" s="56"/>
      <c r="AW141" s="97"/>
      <c r="AX141" s="97"/>
      <c r="AY141" s="97"/>
      <c r="AZ141" s="97"/>
      <c r="BA141" s="97"/>
      <c r="BB141" s="97"/>
      <c r="BD141" s="97"/>
      <c r="BE141" s="97"/>
      <c r="BF141" s="97"/>
      <c r="BG141" s="97"/>
      <c r="BH141" s="97"/>
      <c r="BI141" s="97"/>
      <c r="BK141" s="97"/>
      <c r="BL141" s="97"/>
      <c r="BM141" s="97"/>
      <c r="BN141" s="97"/>
      <c r="BO141" s="97"/>
      <c r="BP141" s="97"/>
      <c r="BQ141" s="138"/>
      <c r="BS141" s="97"/>
      <c r="BT141" s="97"/>
      <c r="BU141" s="97"/>
      <c r="BV141" s="97"/>
      <c r="BW141" s="97"/>
      <c r="BX141" s="97"/>
      <c r="BZ141" s="97"/>
      <c r="CA141" s="97"/>
      <c r="CB141" s="97"/>
      <c r="CC141" s="97"/>
      <c r="CD141" s="97"/>
      <c r="CE141" s="97"/>
    </row>
    <row r="142" spans="2:83" x14ac:dyDescent="0.3">
      <c r="C142" s="106" t="s">
        <v>130</v>
      </c>
      <c r="D142" s="132"/>
      <c r="E142" s="51">
        <f t="shared" ref="E142:J142" si="535">E143</f>
        <v>37347.349000000002</v>
      </c>
      <c r="F142" s="51">
        <f t="shared" si="535"/>
        <v>16245</v>
      </c>
      <c r="G142" s="51">
        <f t="shared" si="535"/>
        <v>21446</v>
      </c>
      <c r="H142" s="51">
        <f t="shared" si="535"/>
        <v>75840.5</v>
      </c>
      <c r="I142" s="51">
        <f t="shared" si="535"/>
        <v>59433.375</v>
      </c>
      <c r="J142" s="51">
        <f t="shared" si="535"/>
        <v>28378</v>
      </c>
      <c r="K142" s="181">
        <f>J142/F142-1</f>
        <v>0.74687596183441052</v>
      </c>
      <c r="M142" s="167">
        <f t="shared" ref="M142:BX142" si="536">M143</f>
        <v>37347.349000000002</v>
      </c>
      <c r="N142" s="167">
        <f t="shared" si="536"/>
        <v>16245</v>
      </c>
      <c r="O142" s="167">
        <f t="shared" si="536"/>
        <v>21446</v>
      </c>
      <c r="P142" s="167">
        <f t="shared" si="536"/>
        <v>75840.5</v>
      </c>
      <c r="Q142" s="167">
        <f t="shared" si="536"/>
        <v>59433.375</v>
      </c>
      <c r="R142" s="167">
        <f t="shared" si="536"/>
        <v>28378</v>
      </c>
      <c r="S142" s="181">
        <f t="shared" ref="S142" si="537">R142/N142-1</f>
        <v>0.74687596183441052</v>
      </c>
      <c r="U142" s="167">
        <f t="shared" si="536"/>
        <v>37347.349000000002</v>
      </c>
      <c r="V142" s="167">
        <f t="shared" si="536"/>
        <v>16245</v>
      </c>
      <c r="W142" s="167">
        <f t="shared" si="536"/>
        <v>21446</v>
      </c>
      <c r="X142" s="167">
        <f t="shared" si="536"/>
        <v>75840.5</v>
      </c>
      <c r="Y142" s="167">
        <f t="shared" si="536"/>
        <v>59433.375</v>
      </c>
      <c r="Z142" s="167">
        <f t="shared" si="536"/>
        <v>28378</v>
      </c>
      <c r="AA142" s="78"/>
      <c r="AB142" s="167">
        <f t="shared" si="536"/>
        <v>37347.349000000002</v>
      </c>
      <c r="AC142" s="167">
        <f t="shared" si="536"/>
        <v>16245</v>
      </c>
      <c r="AD142" s="167">
        <f t="shared" si="536"/>
        <v>21446</v>
      </c>
      <c r="AE142" s="167">
        <f t="shared" si="536"/>
        <v>75840.5</v>
      </c>
      <c r="AF142" s="167">
        <f t="shared" si="536"/>
        <v>59433.375</v>
      </c>
      <c r="AG142" s="167">
        <f t="shared" si="536"/>
        <v>28378</v>
      </c>
      <c r="AH142" s="78"/>
      <c r="AI142" s="167">
        <f t="shared" si="536"/>
        <v>37347.349000000002</v>
      </c>
      <c r="AJ142" s="167">
        <f t="shared" si="536"/>
        <v>16245</v>
      </c>
      <c r="AK142" s="167">
        <f t="shared" si="536"/>
        <v>21446</v>
      </c>
      <c r="AL142" s="167">
        <f t="shared" si="536"/>
        <v>75840.5</v>
      </c>
      <c r="AM142" s="167">
        <f t="shared" si="536"/>
        <v>59433.375</v>
      </c>
      <c r="AN142" s="167">
        <f t="shared" si="536"/>
        <v>28378</v>
      </c>
      <c r="AO142" s="78"/>
      <c r="AP142" s="167">
        <f t="shared" si="536"/>
        <v>37347.349000000002</v>
      </c>
      <c r="AQ142" s="167">
        <f t="shared" si="536"/>
        <v>16245</v>
      </c>
      <c r="AR142" s="167">
        <f t="shared" si="536"/>
        <v>21446</v>
      </c>
      <c r="AS142" s="167">
        <f t="shared" si="536"/>
        <v>75840.5</v>
      </c>
      <c r="AT142" s="167">
        <f t="shared" si="536"/>
        <v>59433.375</v>
      </c>
      <c r="AU142" s="167">
        <f t="shared" si="536"/>
        <v>28378</v>
      </c>
      <c r="AV142" s="78"/>
      <c r="AW142" s="167">
        <f t="shared" si="536"/>
        <v>37347.349000000002</v>
      </c>
      <c r="AX142" s="167">
        <f t="shared" si="536"/>
        <v>16245</v>
      </c>
      <c r="AY142" s="167">
        <f t="shared" si="536"/>
        <v>21446</v>
      </c>
      <c r="AZ142" s="167">
        <f t="shared" si="536"/>
        <v>75840.5</v>
      </c>
      <c r="BA142" s="167">
        <f t="shared" si="536"/>
        <v>59433.375</v>
      </c>
      <c r="BB142" s="167">
        <f t="shared" si="536"/>
        <v>28378</v>
      </c>
      <c r="BD142" s="167">
        <f t="shared" si="536"/>
        <v>37347.349000000002</v>
      </c>
      <c r="BE142" s="167">
        <f t="shared" si="536"/>
        <v>16245</v>
      </c>
      <c r="BF142" s="167">
        <f t="shared" si="536"/>
        <v>21446</v>
      </c>
      <c r="BG142" s="167">
        <f t="shared" si="536"/>
        <v>75840.5</v>
      </c>
      <c r="BH142" s="167">
        <f t="shared" si="536"/>
        <v>59433.375</v>
      </c>
      <c r="BI142" s="167">
        <f t="shared" si="536"/>
        <v>28378</v>
      </c>
      <c r="BK142" s="167">
        <f t="shared" ref="BK142:BO142" si="538">BK143</f>
        <v>37347.349000000002</v>
      </c>
      <c r="BL142" s="167">
        <f t="shared" si="538"/>
        <v>16245</v>
      </c>
      <c r="BM142" s="167">
        <f t="shared" si="538"/>
        <v>21446</v>
      </c>
      <c r="BN142" s="167">
        <f t="shared" si="538"/>
        <v>75840.5</v>
      </c>
      <c r="BO142" s="167">
        <f t="shared" si="538"/>
        <v>59433.375</v>
      </c>
      <c r="BP142" s="167">
        <f t="shared" si="536"/>
        <v>28378</v>
      </c>
      <c r="BQ142" s="181">
        <f>BP142/BL142-1</f>
        <v>0.74687596183441052</v>
      </c>
      <c r="BS142" s="167">
        <f t="shared" ref="BS142:BW142" si="539">BS143</f>
        <v>37347.349000000002</v>
      </c>
      <c r="BT142" s="167">
        <f t="shared" si="539"/>
        <v>16245</v>
      </c>
      <c r="BU142" s="167">
        <f t="shared" si="539"/>
        <v>21446</v>
      </c>
      <c r="BV142" s="167">
        <f t="shared" si="539"/>
        <v>75840.5</v>
      </c>
      <c r="BW142" s="167">
        <f t="shared" si="539"/>
        <v>59433.375</v>
      </c>
      <c r="BX142" s="167">
        <f t="shared" si="536"/>
        <v>28378</v>
      </c>
      <c r="BZ142" s="167">
        <f t="shared" ref="BZ142:CE142" si="540">BZ143</f>
        <v>37347.349000000002</v>
      </c>
      <c r="CA142" s="167">
        <f t="shared" si="540"/>
        <v>16245</v>
      </c>
      <c r="CB142" s="167">
        <f t="shared" si="540"/>
        <v>21446</v>
      </c>
      <c r="CC142" s="167">
        <f t="shared" si="540"/>
        <v>75840.5</v>
      </c>
      <c r="CD142" s="167">
        <f t="shared" si="540"/>
        <v>75840.5</v>
      </c>
      <c r="CE142" s="167">
        <f t="shared" si="540"/>
        <v>28378</v>
      </c>
    </row>
    <row r="143" spans="2:83" x14ac:dyDescent="0.3">
      <c r="C143" s="69" t="s">
        <v>122</v>
      </c>
      <c r="D143" s="82"/>
      <c r="E143" s="104">
        <v>37347.349000000002</v>
      </c>
      <c r="F143" s="104">
        <v>16245</v>
      </c>
      <c r="G143" s="104">
        <v>21446</v>
      </c>
      <c r="H143" s="104">
        <v>75840.5</v>
      </c>
      <c r="I143" s="104">
        <v>59433.375</v>
      </c>
      <c r="J143" s="104">
        <v>28378</v>
      </c>
      <c r="K143" s="198"/>
      <c r="L143" s="205"/>
      <c r="M143" s="166">
        <f>$E143</f>
        <v>37347.349000000002</v>
      </c>
      <c r="N143" s="166">
        <f>$F143</f>
        <v>16245</v>
      </c>
      <c r="O143" s="166">
        <f>$G143</f>
        <v>21446</v>
      </c>
      <c r="P143" s="166">
        <f>$H143</f>
        <v>75840.5</v>
      </c>
      <c r="Q143" s="166">
        <f>$I143</f>
        <v>59433.375</v>
      </c>
      <c r="R143" s="166">
        <f>$J143</f>
        <v>28378</v>
      </c>
      <c r="S143" s="198"/>
      <c r="T143" s="68"/>
      <c r="U143" s="166">
        <f>$E143</f>
        <v>37347.349000000002</v>
      </c>
      <c r="V143" s="166">
        <f>$F143</f>
        <v>16245</v>
      </c>
      <c r="W143" s="166">
        <f>$G143</f>
        <v>21446</v>
      </c>
      <c r="X143" s="166">
        <f>$H143</f>
        <v>75840.5</v>
      </c>
      <c r="Y143" s="166">
        <f>$I143</f>
        <v>59433.375</v>
      </c>
      <c r="Z143" s="166">
        <f>$J143</f>
        <v>28378</v>
      </c>
      <c r="AA143" s="68"/>
      <c r="AB143" s="166">
        <f>$E143</f>
        <v>37347.349000000002</v>
      </c>
      <c r="AC143" s="166">
        <f>$F143</f>
        <v>16245</v>
      </c>
      <c r="AD143" s="166">
        <f>$G143</f>
        <v>21446</v>
      </c>
      <c r="AE143" s="166">
        <f>$H143</f>
        <v>75840.5</v>
      </c>
      <c r="AF143" s="166">
        <f>$I143</f>
        <v>59433.375</v>
      </c>
      <c r="AG143" s="166">
        <f>$J143</f>
        <v>28378</v>
      </c>
      <c r="AH143" s="275"/>
      <c r="AI143" s="166">
        <f>$E143</f>
        <v>37347.349000000002</v>
      </c>
      <c r="AJ143" s="166">
        <f>$F143</f>
        <v>16245</v>
      </c>
      <c r="AK143" s="166">
        <f>$G143</f>
        <v>21446</v>
      </c>
      <c r="AL143" s="166">
        <f>$H143</f>
        <v>75840.5</v>
      </c>
      <c r="AM143" s="166">
        <f>$I143</f>
        <v>59433.375</v>
      </c>
      <c r="AN143" s="166">
        <f>$J143</f>
        <v>28378</v>
      </c>
      <c r="AO143" s="68"/>
      <c r="AP143" s="166">
        <f>$E143</f>
        <v>37347.349000000002</v>
      </c>
      <c r="AQ143" s="166">
        <f>$F143</f>
        <v>16245</v>
      </c>
      <c r="AR143" s="166">
        <f>$G143</f>
        <v>21446</v>
      </c>
      <c r="AS143" s="166">
        <f>$H143</f>
        <v>75840.5</v>
      </c>
      <c r="AT143" s="166">
        <f>$I143</f>
        <v>59433.375</v>
      </c>
      <c r="AU143" s="166">
        <f>$J143</f>
        <v>28378</v>
      </c>
      <c r="AV143" s="275"/>
      <c r="AW143" s="166">
        <f>$E143</f>
        <v>37347.349000000002</v>
      </c>
      <c r="AX143" s="166">
        <f>$F143</f>
        <v>16245</v>
      </c>
      <c r="AY143" s="166">
        <f>$G143</f>
        <v>21446</v>
      </c>
      <c r="AZ143" s="166">
        <f>$H143</f>
        <v>75840.5</v>
      </c>
      <c r="BA143" s="166">
        <f>$I143</f>
        <v>59433.375</v>
      </c>
      <c r="BB143" s="166">
        <f>$J143</f>
        <v>28378</v>
      </c>
      <c r="BC143" s="275"/>
      <c r="BD143" s="166">
        <f>$E143</f>
        <v>37347.349000000002</v>
      </c>
      <c r="BE143" s="166">
        <f>$F143</f>
        <v>16245</v>
      </c>
      <c r="BF143" s="166">
        <f>$G143</f>
        <v>21446</v>
      </c>
      <c r="BG143" s="166">
        <f>$H143</f>
        <v>75840.5</v>
      </c>
      <c r="BH143" s="166">
        <f>$I143</f>
        <v>59433.375</v>
      </c>
      <c r="BI143" s="166">
        <f>$J143</f>
        <v>28378</v>
      </c>
      <c r="BJ143" s="275"/>
      <c r="BK143" s="166">
        <f>$E143</f>
        <v>37347.349000000002</v>
      </c>
      <c r="BL143" s="166">
        <f>$F143</f>
        <v>16245</v>
      </c>
      <c r="BM143" s="166">
        <f>$G143</f>
        <v>21446</v>
      </c>
      <c r="BN143" s="166">
        <f>$H143</f>
        <v>75840.5</v>
      </c>
      <c r="BO143" s="166">
        <f>$I143</f>
        <v>59433.375</v>
      </c>
      <c r="BP143" s="166">
        <f>$J143</f>
        <v>28378</v>
      </c>
      <c r="BQ143" s="198"/>
      <c r="BR143" s="275"/>
      <c r="BS143" s="166">
        <f>$E143</f>
        <v>37347.349000000002</v>
      </c>
      <c r="BT143" s="166">
        <f>$F143</f>
        <v>16245</v>
      </c>
      <c r="BU143" s="166">
        <f>$G143</f>
        <v>21446</v>
      </c>
      <c r="BV143" s="166">
        <f>$H143</f>
        <v>75840.5</v>
      </c>
      <c r="BW143" s="166">
        <f>$I143</f>
        <v>59433.375</v>
      </c>
      <c r="BX143" s="166">
        <f>$J143</f>
        <v>28378</v>
      </c>
      <c r="BY143" s="275"/>
      <c r="BZ143" s="166">
        <f>$E143</f>
        <v>37347.349000000002</v>
      </c>
      <c r="CA143" s="166">
        <f>$F143</f>
        <v>16245</v>
      </c>
      <c r="CB143" s="166">
        <f>$G143</f>
        <v>21446</v>
      </c>
      <c r="CC143" s="166">
        <f>$H143</f>
        <v>75840.5</v>
      </c>
      <c r="CD143" s="166">
        <f>$H143</f>
        <v>75840.5</v>
      </c>
      <c r="CE143" s="166">
        <f>$J143</f>
        <v>28378</v>
      </c>
    </row>
    <row r="144" spans="2:83" x14ac:dyDescent="0.3">
      <c r="C144" s="69"/>
      <c r="D144" s="82"/>
      <c r="E144" s="66"/>
      <c r="F144" s="66"/>
      <c r="G144" s="66"/>
      <c r="H144" s="66"/>
      <c r="I144" s="66"/>
      <c r="J144" s="66"/>
      <c r="K144" s="138"/>
      <c r="M144" s="66"/>
      <c r="N144" s="66"/>
      <c r="O144" s="66"/>
      <c r="P144" s="66"/>
      <c r="Q144" s="66"/>
      <c r="R144" s="66"/>
      <c r="S144" s="138"/>
      <c r="U144" s="66"/>
      <c r="V144" s="66"/>
      <c r="W144" s="66"/>
      <c r="X144" s="66"/>
      <c r="Y144" s="66"/>
      <c r="Z144" s="66"/>
      <c r="AA144" s="56"/>
      <c r="AB144" s="66"/>
      <c r="AC144" s="66"/>
      <c r="AD144" s="66"/>
      <c r="AE144" s="66"/>
      <c r="AF144" s="66"/>
      <c r="AG144" s="66"/>
      <c r="AH144" s="56"/>
      <c r="AI144" s="66"/>
      <c r="AJ144" s="66"/>
      <c r="AK144" s="66"/>
      <c r="AL144" s="66"/>
      <c r="AM144" s="66"/>
      <c r="AN144" s="66"/>
      <c r="AO144" s="56"/>
      <c r="AP144" s="66"/>
      <c r="AQ144" s="66"/>
      <c r="AR144" s="66"/>
      <c r="AS144" s="66"/>
      <c r="AT144" s="66"/>
      <c r="AU144" s="66"/>
      <c r="AV144" s="5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K144" s="66"/>
      <c r="BL144" s="66"/>
      <c r="BM144" s="66"/>
      <c r="BN144" s="66"/>
      <c r="BO144" s="66"/>
      <c r="BP144" s="66"/>
      <c r="BQ144" s="138"/>
      <c r="BS144" s="66"/>
      <c r="BT144" s="66"/>
      <c r="BU144" s="66"/>
      <c r="BV144" s="66"/>
      <c r="BW144" s="66"/>
      <c r="BX144" s="66"/>
      <c r="BZ144" s="66"/>
      <c r="CA144" s="66"/>
      <c r="CB144" s="66"/>
      <c r="CC144" s="66"/>
      <c r="CD144" s="66"/>
      <c r="CE144" s="66"/>
    </row>
    <row r="145" spans="2:83" ht="13.5" thickBot="1" x14ac:dyDescent="0.35">
      <c r="C145" s="79" t="s">
        <v>52</v>
      </c>
      <c r="D145" s="133"/>
      <c r="E145" s="80">
        <f t="shared" ref="E145:R145" si="541">E133+E142</f>
        <v>4536440.8957946906</v>
      </c>
      <c r="F145" s="80">
        <f t="shared" si="541"/>
        <v>2587407.7199487998</v>
      </c>
      <c r="G145" s="80">
        <f t="shared" si="541"/>
        <v>2181055.7029400002</v>
      </c>
      <c r="H145" s="80">
        <f t="shared" si="541"/>
        <v>3584404.4862000002</v>
      </c>
      <c r="I145" s="80">
        <f t="shared" si="541"/>
        <v>3307779.33960984</v>
      </c>
      <c r="J145" s="80">
        <f t="shared" si="541"/>
        <v>2064064.5388098801</v>
      </c>
      <c r="K145" s="199">
        <f>J145/F145-1</f>
        <v>-0.2022654478086181</v>
      </c>
      <c r="M145" s="80">
        <f t="shared" si="541"/>
        <v>4536440.8957946906</v>
      </c>
      <c r="N145" s="80">
        <f t="shared" si="541"/>
        <v>2587407.7199487998</v>
      </c>
      <c r="O145" s="80">
        <f t="shared" si="541"/>
        <v>2181055.7029400002</v>
      </c>
      <c r="P145" s="80">
        <f t="shared" si="541"/>
        <v>3584404.4862000002</v>
      </c>
      <c r="Q145" s="80">
        <f t="shared" si="541"/>
        <v>3307779.33960984</v>
      </c>
      <c r="R145" s="80">
        <f t="shared" si="541"/>
        <v>2064064.5388098801</v>
      </c>
      <c r="S145" s="199">
        <f t="shared" ref="S145" si="542">R145/N145-1</f>
        <v>-0.2022654478086181</v>
      </c>
      <c r="U145" s="80">
        <f t="shared" ref="U145:Z145" si="543">U133+U142</f>
        <v>4536440.8957946906</v>
      </c>
      <c r="V145" s="80">
        <f t="shared" si="543"/>
        <v>2587407.7199487998</v>
      </c>
      <c r="W145" s="80">
        <f t="shared" si="543"/>
        <v>2181055.7029400002</v>
      </c>
      <c r="X145" s="80">
        <f t="shared" si="543"/>
        <v>3584404.4862000002</v>
      </c>
      <c r="Y145" s="80">
        <f t="shared" si="543"/>
        <v>3307779.33960984</v>
      </c>
      <c r="Z145" s="80">
        <f t="shared" si="543"/>
        <v>2064064.5388098801</v>
      </c>
      <c r="AA145" s="56"/>
      <c r="AB145" s="80">
        <f t="shared" ref="AB145:AG145" si="544">AB133+AB142</f>
        <v>4536440.8957946906</v>
      </c>
      <c r="AC145" s="80">
        <f t="shared" si="544"/>
        <v>2587407.7199487998</v>
      </c>
      <c r="AD145" s="80">
        <f t="shared" si="544"/>
        <v>2181055.7029400002</v>
      </c>
      <c r="AE145" s="80">
        <f t="shared" si="544"/>
        <v>3584404.4862000002</v>
      </c>
      <c r="AF145" s="80">
        <f t="shared" si="544"/>
        <v>3307779.33960984</v>
      </c>
      <c r="AG145" s="80">
        <f t="shared" si="544"/>
        <v>2064064.5388098801</v>
      </c>
      <c r="AH145" s="56"/>
      <c r="AI145" s="80">
        <f t="shared" ref="AI145:AN145" si="545">AI133+AI142</f>
        <v>4536440.8957946906</v>
      </c>
      <c r="AJ145" s="80">
        <f t="shared" si="545"/>
        <v>2587407.7199487998</v>
      </c>
      <c r="AK145" s="80">
        <f t="shared" si="545"/>
        <v>2181055.7029400002</v>
      </c>
      <c r="AL145" s="80">
        <f t="shared" si="545"/>
        <v>3584404.4862000002</v>
      </c>
      <c r="AM145" s="80">
        <f t="shared" si="545"/>
        <v>3307779.33960984</v>
      </c>
      <c r="AN145" s="80">
        <f t="shared" si="545"/>
        <v>2064064.5388098801</v>
      </c>
      <c r="AO145" s="56"/>
      <c r="AP145" s="80">
        <f t="shared" ref="AP145:AU145" si="546">AP133+AP142</f>
        <v>4536440.8957946906</v>
      </c>
      <c r="AQ145" s="80">
        <f t="shared" si="546"/>
        <v>2587407.7199487998</v>
      </c>
      <c r="AR145" s="80">
        <f t="shared" si="546"/>
        <v>2181055.7029400002</v>
      </c>
      <c r="AS145" s="80">
        <f t="shared" si="546"/>
        <v>3584404.4862000002</v>
      </c>
      <c r="AT145" s="80">
        <f t="shared" si="546"/>
        <v>3307779.33960984</v>
      </c>
      <c r="AU145" s="80">
        <f t="shared" si="546"/>
        <v>2064064.5388098801</v>
      </c>
      <c r="AV145" s="56"/>
      <c r="AW145" s="80">
        <f t="shared" ref="AW145:BB145" si="547">AW133+AW142</f>
        <v>4536440.8957946906</v>
      </c>
      <c r="AX145" s="80">
        <f t="shared" si="547"/>
        <v>2587407.7199487998</v>
      </c>
      <c r="AY145" s="80">
        <f t="shared" si="547"/>
        <v>2181055.7029400002</v>
      </c>
      <c r="AZ145" s="80">
        <f t="shared" si="547"/>
        <v>3584404.4862000002</v>
      </c>
      <c r="BA145" s="80">
        <f t="shared" si="547"/>
        <v>3307779.33960984</v>
      </c>
      <c r="BB145" s="80">
        <f t="shared" si="547"/>
        <v>2064064.5388098801</v>
      </c>
      <c r="BD145" s="80">
        <f t="shared" ref="BD145:BI145" si="548">BD133+BD142</f>
        <v>4536440.8957946906</v>
      </c>
      <c r="BE145" s="80">
        <f t="shared" si="548"/>
        <v>2587407.7199487998</v>
      </c>
      <c r="BF145" s="80">
        <f t="shared" si="548"/>
        <v>2181055.7029400002</v>
      </c>
      <c r="BG145" s="80">
        <f t="shared" si="548"/>
        <v>3584404.4862000002</v>
      </c>
      <c r="BH145" s="80">
        <f t="shared" si="548"/>
        <v>3307779.33960984</v>
      </c>
      <c r="BI145" s="80">
        <f t="shared" si="548"/>
        <v>2064064.5388098801</v>
      </c>
      <c r="BK145" s="80">
        <f t="shared" ref="BK145:BP145" si="549">BK133+BK142</f>
        <v>4536440.8957946906</v>
      </c>
      <c r="BL145" s="80">
        <f t="shared" si="549"/>
        <v>2587407.7199487998</v>
      </c>
      <c r="BM145" s="80">
        <f t="shared" si="549"/>
        <v>2181055.7029400002</v>
      </c>
      <c r="BN145" s="80">
        <f t="shared" si="549"/>
        <v>3584404.4862000002</v>
      </c>
      <c r="BO145" s="80">
        <f t="shared" si="549"/>
        <v>3307779.33960984</v>
      </c>
      <c r="BP145" s="80">
        <f t="shared" si="549"/>
        <v>2064064.5388098801</v>
      </c>
      <c r="BQ145" s="199">
        <f>BP145/BL145-1</f>
        <v>-0.2022654478086181</v>
      </c>
      <c r="BS145" s="80">
        <f t="shared" ref="BS145:BX145" si="550">BS133+BS142</f>
        <v>4536440.8957946906</v>
      </c>
      <c r="BT145" s="80">
        <f t="shared" si="550"/>
        <v>2587407.7199487998</v>
      </c>
      <c r="BU145" s="80">
        <f t="shared" si="550"/>
        <v>2181055.7029400002</v>
      </c>
      <c r="BV145" s="80">
        <f t="shared" si="550"/>
        <v>3584404.4862000002</v>
      </c>
      <c r="BW145" s="80">
        <f t="shared" si="550"/>
        <v>3307779.33960984</v>
      </c>
      <c r="BX145" s="80">
        <f t="shared" si="550"/>
        <v>2064064.5388098801</v>
      </c>
      <c r="BZ145" s="80">
        <f t="shared" ref="BZ145:CE145" si="551">BZ133+BZ142</f>
        <v>4536440.8957946906</v>
      </c>
      <c r="CA145" s="80">
        <f t="shared" si="551"/>
        <v>2587407.7199487998</v>
      </c>
      <c r="CB145" s="80">
        <f t="shared" si="551"/>
        <v>2181055.7029400002</v>
      </c>
      <c r="CC145" s="80">
        <f t="shared" si="551"/>
        <v>3584404.4862000002</v>
      </c>
      <c r="CD145" s="80">
        <f t="shared" si="551"/>
        <v>3584404.4862000002</v>
      </c>
      <c r="CE145" s="80">
        <f t="shared" si="551"/>
        <v>2064064.5388098801</v>
      </c>
    </row>
    <row r="146" spans="2:83" x14ac:dyDescent="0.3">
      <c r="C146" s="69"/>
      <c r="D146" s="82"/>
      <c r="E146" s="138"/>
      <c r="F146" s="138"/>
      <c r="G146" s="138"/>
      <c r="H146" s="138"/>
      <c r="I146" s="138"/>
      <c r="J146" s="138"/>
      <c r="K146" s="138"/>
      <c r="M146" s="138"/>
      <c r="N146" s="138"/>
      <c r="O146" s="138"/>
      <c r="P146" s="138"/>
      <c r="Q146" s="138"/>
      <c r="R146" s="138"/>
      <c r="S146" s="138"/>
      <c r="U146" s="138"/>
      <c r="V146" s="138"/>
      <c r="W146" s="138"/>
      <c r="X146" s="138"/>
      <c r="Y146" s="138"/>
      <c r="Z146" s="138"/>
      <c r="AA146" s="56"/>
      <c r="AB146" s="138"/>
      <c r="AC146" s="138"/>
      <c r="AD146" s="138"/>
      <c r="AE146" s="138"/>
      <c r="AF146" s="138"/>
      <c r="AG146" s="138"/>
      <c r="AH146" s="56"/>
      <c r="AI146" s="138"/>
      <c r="AJ146" s="138"/>
      <c r="AK146" s="138"/>
      <c r="AL146" s="138"/>
      <c r="AM146" s="138"/>
      <c r="AN146" s="138"/>
      <c r="AO146" s="56"/>
      <c r="AP146" s="138"/>
      <c r="AQ146" s="138"/>
      <c r="AR146" s="138"/>
      <c r="AS146" s="138"/>
      <c r="AT146" s="138"/>
      <c r="AU146" s="138"/>
      <c r="AV146" s="56"/>
      <c r="AW146" s="138"/>
      <c r="AX146" s="138"/>
      <c r="AY146" s="138"/>
      <c r="AZ146" s="138"/>
      <c r="BA146" s="138"/>
      <c r="BB146" s="138"/>
      <c r="BD146" s="138"/>
      <c r="BE146" s="138"/>
      <c r="BF146" s="138"/>
      <c r="BG146" s="138"/>
      <c r="BH146" s="138"/>
      <c r="BI146" s="138"/>
      <c r="BK146" s="138"/>
      <c r="BL146" s="138"/>
      <c r="BM146" s="138"/>
      <c r="BN146" s="138"/>
      <c r="BO146" s="138"/>
      <c r="BP146" s="138"/>
      <c r="BQ146" s="138"/>
      <c r="BS146" s="138"/>
      <c r="BT146" s="138"/>
      <c r="BU146" s="138"/>
      <c r="BV146" s="138"/>
      <c r="BW146" s="138"/>
      <c r="BX146" s="138"/>
      <c r="BZ146" s="138"/>
      <c r="CA146" s="138"/>
      <c r="CB146" s="138"/>
      <c r="CC146" s="138"/>
      <c r="CD146" s="138"/>
      <c r="CE146" s="138"/>
    </row>
    <row r="147" spans="2:83" s="48" customFormat="1" x14ac:dyDescent="0.3">
      <c r="C147" s="99" t="s">
        <v>67</v>
      </c>
      <c r="D147" s="134"/>
      <c r="E147" s="100">
        <f t="shared" ref="E147:J147" si="552">SUM(E148:E149)</f>
        <v>2134063.1461099996</v>
      </c>
      <c r="F147" s="100">
        <f t="shared" si="552"/>
        <v>861726.34610000008</v>
      </c>
      <c r="G147" s="100">
        <f t="shared" si="552"/>
        <v>1822058.9384999992</v>
      </c>
      <c r="H147" s="100">
        <f t="shared" si="552"/>
        <v>1402912.30171</v>
      </c>
      <c r="I147" s="100">
        <f t="shared" si="552"/>
        <v>2126116.6820700001</v>
      </c>
      <c r="J147" s="100">
        <f t="shared" si="552"/>
        <v>634785.99157999991</v>
      </c>
      <c r="K147" s="200">
        <f>J147/F147-1</f>
        <v>-0.26335547885600397</v>
      </c>
      <c r="M147" s="100">
        <f t="shared" ref="M147:R147" si="553">SUM(M148:M149)</f>
        <v>2134063.1461099996</v>
      </c>
      <c r="N147" s="100">
        <f t="shared" si="553"/>
        <v>861726.34610000008</v>
      </c>
      <c r="O147" s="100">
        <f t="shared" si="553"/>
        <v>1822058.9384999992</v>
      </c>
      <c r="P147" s="100">
        <f t="shared" si="553"/>
        <v>1402912.30171</v>
      </c>
      <c r="Q147" s="100">
        <f t="shared" si="553"/>
        <v>2126116.6820700001</v>
      </c>
      <c r="R147" s="100">
        <f t="shared" si="553"/>
        <v>634785.99157999991</v>
      </c>
      <c r="S147" s="200">
        <f t="shared" ref="S147" si="554">R147/N147-1</f>
        <v>-0.26335547885600397</v>
      </c>
      <c r="U147" s="100">
        <f t="shared" ref="U147:Z147" si="555">SUM(U148:U149)</f>
        <v>2134063.1461099996</v>
      </c>
      <c r="V147" s="100">
        <f t="shared" si="555"/>
        <v>861726.34610000008</v>
      </c>
      <c r="W147" s="100">
        <f t="shared" si="555"/>
        <v>1822058.9384999992</v>
      </c>
      <c r="X147" s="100">
        <f t="shared" si="555"/>
        <v>1402912.30171</v>
      </c>
      <c r="Y147" s="100">
        <f t="shared" si="555"/>
        <v>2126116.6820700001</v>
      </c>
      <c r="Z147" s="100">
        <f t="shared" si="555"/>
        <v>634785.99157999991</v>
      </c>
      <c r="AA147" s="101"/>
      <c r="AB147" s="100">
        <f t="shared" ref="AB147:AG147" si="556">SUM(AB148:AB149)</f>
        <v>2134063.1461099996</v>
      </c>
      <c r="AC147" s="100">
        <f t="shared" si="556"/>
        <v>861726.34610000008</v>
      </c>
      <c r="AD147" s="100">
        <f t="shared" si="556"/>
        <v>1822058.9384999992</v>
      </c>
      <c r="AE147" s="100">
        <f t="shared" si="556"/>
        <v>1402912.30171</v>
      </c>
      <c r="AF147" s="100">
        <f t="shared" si="556"/>
        <v>2126116.6820700001</v>
      </c>
      <c r="AG147" s="100">
        <f t="shared" si="556"/>
        <v>634785.99157999991</v>
      </c>
      <c r="AH147" s="280"/>
      <c r="AI147" s="100">
        <f t="shared" ref="AI147:AN147" si="557">SUM(AI148:AI149)</f>
        <v>2134063.1461099996</v>
      </c>
      <c r="AJ147" s="100">
        <f t="shared" si="557"/>
        <v>861726.34610000008</v>
      </c>
      <c r="AK147" s="100">
        <f t="shared" si="557"/>
        <v>1822058.9384999992</v>
      </c>
      <c r="AL147" s="100">
        <f t="shared" si="557"/>
        <v>1402912.30171</v>
      </c>
      <c r="AM147" s="100">
        <f t="shared" si="557"/>
        <v>2126116.6820700001</v>
      </c>
      <c r="AN147" s="100">
        <f t="shared" si="557"/>
        <v>634785.99157999991</v>
      </c>
      <c r="AO147" s="101"/>
      <c r="AP147" s="100">
        <f t="shared" ref="AP147:AU147" si="558">SUM(AP148:AP149)</f>
        <v>2134063.1461099996</v>
      </c>
      <c r="AQ147" s="100">
        <f t="shared" si="558"/>
        <v>861726.34610000008</v>
      </c>
      <c r="AR147" s="100">
        <f t="shared" si="558"/>
        <v>1822058.9384999992</v>
      </c>
      <c r="AS147" s="100">
        <f t="shared" si="558"/>
        <v>1402912.30171</v>
      </c>
      <c r="AT147" s="100">
        <f t="shared" si="558"/>
        <v>2126116.6820700001</v>
      </c>
      <c r="AU147" s="100">
        <f t="shared" si="558"/>
        <v>634785.99157999991</v>
      </c>
      <c r="AV147" s="280"/>
      <c r="AW147" s="100">
        <f t="shared" ref="AW147:BB147" si="559">SUM(AW148:AW149)</f>
        <v>2134063.1461099996</v>
      </c>
      <c r="AX147" s="100">
        <f t="shared" si="559"/>
        <v>861726.34610000008</v>
      </c>
      <c r="AY147" s="100">
        <f t="shared" si="559"/>
        <v>1822058.9384999992</v>
      </c>
      <c r="AZ147" s="100">
        <f t="shared" si="559"/>
        <v>1402912.30171</v>
      </c>
      <c r="BA147" s="100">
        <f t="shared" si="559"/>
        <v>2126116.6820700001</v>
      </c>
      <c r="BB147" s="100">
        <f t="shared" si="559"/>
        <v>634785.99157999991</v>
      </c>
      <c r="BC147" s="285"/>
      <c r="BD147" s="100">
        <f t="shared" ref="BD147:BI147" si="560">SUM(BD148:BD149)</f>
        <v>2134063.1461099996</v>
      </c>
      <c r="BE147" s="100">
        <f t="shared" si="560"/>
        <v>861726.34610000008</v>
      </c>
      <c r="BF147" s="100">
        <f t="shared" si="560"/>
        <v>1822058.9384999992</v>
      </c>
      <c r="BG147" s="100">
        <f t="shared" si="560"/>
        <v>1402912.30171</v>
      </c>
      <c r="BH147" s="100">
        <f t="shared" si="560"/>
        <v>2126116.6820700001</v>
      </c>
      <c r="BI147" s="100">
        <f t="shared" si="560"/>
        <v>634785.99157999991</v>
      </c>
      <c r="BJ147" s="285"/>
      <c r="BK147" s="100">
        <f t="shared" ref="BK147:BP147" si="561">SUM(BK148:BK149)</f>
        <v>2134063.1461099996</v>
      </c>
      <c r="BL147" s="100">
        <f t="shared" si="561"/>
        <v>861726.34610000008</v>
      </c>
      <c r="BM147" s="100">
        <f t="shared" si="561"/>
        <v>1822058.9384999992</v>
      </c>
      <c r="BN147" s="100">
        <f t="shared" si="561"/>
        <v>1402912.30171</v>
      </c>
      <c r="BO147" s="100">
        <f t="shared" si="561"/>
        <v>2126116.6820700001</v>
      </c>
      <c r="BP147" s="100">
        <f t="shared" si="561"/>
        <v>634785.99157999991</v>
      </c>
      <c r="BQ147" s="200">
        <f>BP147/BL147-1</f>
        <v>-0.26335547885600397</v>
      </c>
      <c r="BR147" s="285"/>
      <c r="BS147" s="100">
        <f t="shared" ref="BS147:BX147" si="562">SUM(BS148:BS149)</f>
        <v>2134063.1461099996</v>
      </c>
      <c r="BT147" s="100">
        <f t="shared" si="562"/>
        <v>861726.34610000008</v>
      </c>
      <c r="BU147" s="100">
        <f t="shared" si="562"/>
        <v>1822058.9384999992</v>
      </c>
      <c r="BV147" s="100">
        <f t="shared" si="562"/>
        <v>1402912.30171</v>
      </c>
      <c r="BW147" s="100">
        <f t="shared" si="562"/>
        <v>2126116.6820700001</v>
      </c>
      <c r="BX147" s="100">
        <f t="shared" si="562"/>
        <v>634785.99157999991</v>
      </c>
      <c r="BY147" s="285"/>
      <c r="BZ147" s="100">
        <f t="shared" ref="BZ147:CE147" si="563">SUM(BZ148:BZ149)</f>
        <v>2134063.1461099996</v>
      </c>
      <c r="CA147" s="100">
        <f t="shared" si="563"/>
        <v>861726.34610000008</v>
      </c>
      <c r="CB147" s="100">
        <f t="shared" si="563"/>
        <v>1822058.9384999992</v>
      </c>
      <c r="CC147" s="100">
        <f t="shared" si="563"/>
        <v>1402912.30171</v>
      </c>
      <c r="CD147" s="100">
        <f t="shared" si="563"/>
        <v>1402912.30171</v>
      </c>
      <c r="CE147" s="100">
        <f t="shared" si="563"/>
        <v>634785.99157999991</v>
      </c>
    </row>
    <row r="148" spans="2:83" x14ac:dyDescent="0.3">
      <c r="C148" s="38" t="s">
        <v>68</v>
      </c>
      <c r="E148" s="104">
        <v>2121804.7496299995</v>
      </c>
      <c r="F148" s="104">
        <v>861726.34610000008</v>
      </c>
      <c r="G148" s="104">
        <v>1805993.4032799993</v>
      </c>
      <c r="H148" s="104">
        <v>1387371.9861900001</v>
      </c>
      <c r="I148" s="104">
        <v>2025698.4404199999</v>
      </c>
      <c r="J148" s="104">
        <v>623271.57203999988</v>
      </c>
      <c r="K148" s="198"/>
      <c r="M148" s="166">
        <f>$E148</f>
        <v>2121804.7496299995</v>
      </c>
      <c r="N148" s="166">
        <f>$F148</f>
        <v>861726.34610000008</v>
      </c>
      <c r="O148" s="166">
        <f>$G148</f>
        <v>1805993.4032799993</v>
      </c>
      <c r="P148" s="166">
        <f>$H148</f>
        <v>1387371.9861900001</v>
      </c>
      <c r="Q148" s="166">
        <f>$I148</f>
        <v>2025698.4404199999</v>
      </c>
      <c r="R148" s="166">
        <f>$J148</f>
        <v>623271.57203999988</v>
      </c>
      <c r="S148" s="198"/>
      <c r="U148" s="166">
        <f>$E148</f>
        <v>2121804.7496299995</v>
      </c>
      <c r="V148" s="166">
        <f>$F148</f>
        <v>861726.34610000008</v>
      </c>
      <c r="W148" s="166">
        <f>$G148</f>
        <v>1805993.4032799993</v>
      </c>
      <c r="X148" s="166">
        <f>$H148</f>
        <v>1387371.9861900001</v>
      </c>
      <c r="Y148" s="166">
        <f>$I148</f>
        <v>2025698.4404199999</v>
      </c>
      <c r="Z148" s="166">
        <f>$J148</f>
        <v>623271.57203999988</v>
      </c>
      <c r="AA148" s="98"/>
      <c r="AB148" s="166">
        <f>$E148</f>
        <v>2121804.7496299995</v>
      </c>
      <c r="AC148" s="166">
        <f>$F148</f>
        <v>861726.34610000008</v>
      </c>
      <c r="AD148" s="166">
        <f>$G148</f>
        <v>1805993.4032799993</v>
      </c>
      <c r="AE148" s="166">
        <f>$H148</f>
        <v>1387371.9861900001</v>
      </c>
      <c r="AF148" s="166">
        <f>$I148</f>
        <v>2025698.4404199999</v>
      </c>
      <c r="AG148" s="166">
        <f>$J148</f>
        <v>623271.57203999988</v>
      </c>
      <c r="AH148" s="281"/>
      <c r="AI148" s="166">
        <f>$E148</f>
        <v>2121804.7496299995</v>
      </c>
      <c r="AJ148" s="166">
        <f>$F148</f>
        <v>861726.34610000008</v>
      </c>
      <c r="AK148" s="166">
        <f>$G148</f>
        <v>1805993.4032799993</v>
      </c>
      <c r="AL148" s="166">
        <f>$H148</f>
        <v>1387371.9861900001</v>
      </c>
      <c r="AM148" s="166">
        <f>$I148</f>
        <v>2025698.4404199999</v>
      </c>
      <c r="AN148" s="166">
        <f>$J148</f>
        <v>623271.57203999988</v>
      </c>
      <c r="AO148" s="98"/>
      <c r="AP148" s="166">
        <f>$E148</f>
        <v>2121804.7496299995</v>
      </c>
      <c r="AQ148" s="166">
        <f>$F148</f>
        <v>861726.34610000008</v>
      </c>
      <c r="AR148" s="166">
        <f>$G148</f>
        <v>1805993.4032799993</v>
      </c>
      <c r="AS148" s="166">
        <f>$H148</f>
        <v>1387371.9861900001</v>
      </c>
      <c r="AT148" s="166">
        <f>$I148</f>
        <v>2025698.4404199999</v>
      </c>
      <c r="AU148" s="166">
        <f>$J148</f>
        <v>623271.57203999988</v>
      </c>
      <c r="AV148" s="281"/>
      <c r="AW148" s="166">
        <f>$E148</f>
        <v>2121804.7496299995</v>
      </c>
      <c r="AX148" s="166">
        <f>$F148</f>
        <v>861726.34610000008</v>
      </c>
      <c r="AY148" s="166">
        <f>$G148</f>
        <v>1805993.4032799993</v>
      </c>
      <c r="AZ148" s="166">
        <f>$H148</f>
        <v>1387371.9861900001</v>
      </c>
      <c r="BA148" s="166">
        <f>$I148</f>
        <v>2025698.4404199999</v>
      </c>
      <c r="BB148" s="166">
        <f>$J148</f>
        <v>623271.57203999988</v>
      </c>
      <c r="BD148" s="166">
        <f>$E148</f>
        <v>2121804.7496299995</v>
      </c>
      <c r="BE148" s="166">
        <f>$F148</f>
        <v>861726.34610000008</v>
      </c>
      <c r="BF148" s="166">
        <f>$G148</f>
        <v>1805993.4032799993</v>
      </c>
      <c r="BG148" s="166">
        <f>$H148</f>
        <v>1387371.9861900001</v>
      </c>
      <c r="BH148" s="166">
        <f>$I148</f>
        <v>2025698.4404199999</v>
      </c>
      <c r="BI148" s="166">
        <f>$J148</f>
        <v>623271.57203999988</v>
      </c>
      <c r="BK148" s="166">
        <f>$E148</f>
        <v>2121804.7496299995</v>
      </c>
      <c r="BL148" s="166">
        <f>$F148</f>
        <v>861726.34610000008</v>
      </c>
      <c r="BM148" s="166">
        <f>$G148</f>
        <v>1805993.4032799993</v>
      </c>
      <c r="BN148" s="166">
        <f>$H148</f>
        <v>1387371.9861900001</v>
      </c>
      <c r="BO148" s="166">
        <f>$I148</f>
        <v>2025698.4404199999</v>
      </c>
      <c r="BP148" s="166">
        <f>$J148</f>
        <v>623271.57203999988</v>
      </c>
      <c r="BQ148" s="198"/>
      <c r="BS148" s="166">
        <f>$E148</f>
        <v>2121804.7496299995</v>
      </c>
      <c r="BT148" s="166">
        <f>$F148</f>
        <v>861726.34610000008</v>
      </c>
      <c r="BU148" s="166">
        <f>$G148</f>
        <v>1805993.4032799993</v>
      </c>
      <c r="BV148" s="166">
        <f>$H148</f>
        <v>1387371.9861900001</v>
      </c>
      <c r="BW148" s="166">
        <f>$I148</f>
        <v>2025698.4404199999</v>
      </c>
      <c r="BX148" s="166">
        <f>$J148</f>
        <v>623271.57203999988</v>
      </c>
      <c r="BZ148" s="166">
        <f>$E148</f>
        <v>2121804.7496299995</v>
      </c>
      <c r="CA148" s="166">
        <f>$F148</f>
        <v>861726.34610000008</v>
      </c>
      <c r="CB148" s="166">
        <f>$G148</f>
        <v>1805993.4032799993</v>
      </c>
      <c r="CC148" s="166">
        <f>$H148</f>
        <v>1387371.9861900001</v>
      </c>
      <c r="CD148" s="166">
        <f>$H148</f>
        <v>1387371.9861900001</v>
      </c>
      <c r="CE148" s="166">
        <f>$J148</f>
        <v>623271.57203999988</v>
      </c>
    </row>
    <row r="149" spans="2:83" x14ac:dyDescent="0.3">
      <c r="C149" s="38" t="s">
        <v>127</v>
      </c>
      <c r="E149" s="104">
        <v>12258.396480000001</v>
      </c>
      <c r="F149" s="104">
        <v>0</v>
      </c>
      <c r="G149" s="104">
        <v>16065.53522</v>
      </c>
      <c r="H149" s="104">
        <v>15540.31552</v>
      </c>
      <c r="I149" s="104">
        <v>100418.24165000001</v>
      </c>
      <c r="J149" s="104">
        <v>11514.419539999999</v>
      </c>
      <c r="K149" s="198"/>
      <c r="M149" s="166">
        <f>$E149</f>
        <v>12258.396480000001</v>
      </c>
      <c r="N149" s="166">
        <f>$F149</f>
        <v>0</v>
      </c>
      <c r="O149" s="166">
        <f>$G149</f>
        <v>16065.53522</v>
      </c>
      <c r="P149" s="166">
        <f>$H149</f>
        <v>15540.31552</v>
      </c>
      <c r="Q149" s="166">
        <f>$I149</f>
        <v>100418.24165000001</v>
      </c>
      <c r="R149" s="166">
        <f>$J149</f>
        <v>11514.419539999999</v>
      </c>
      <c r="S149" s="198"/>
      <c r="U149" s="166">
        <f>$E149</f>
        <v>12258.396480000001</v>
      </c>
      <c r="V149" s="166">
        <f>$F149</f>
        <v>0</v>
      </c>
      <c r="W149" s="166">
        <f>$G149</f>
        <v>16065.53522</v>
      </c>
      <c r="X149" s="166">
        <f>$H149</f>
        <v>15540.31552</v>
      </c>
      <c r="Y149" s="166">
        <f>$I149</f>
        <v>100418.24165000001</v>
      </c>
      <c r="Z149" s="166">
        <f>$J149</f>
        <v>11514.419539999999</v>
      </c>
      <c r="AA149" s="98"/>
      <c r="AB149" s="166">
        <f>$E149</f>
        <v>12258.396480000001</v>
      </c>
      <c r="AC149" s="166">
        <f>$F149</f>
        <v>0</v>
      </c>
      <c r="AD149" s="166">
        <f>$G149</f>
        <v>16065.53522</v>
      </c>
      <c r="AE149" s="166">
        <f>$H149</f>
        <v>15540.31552</v>
      </c>
      <c r="AF149" s="166">
        <f>$I149</f>
        <v>100418.24165000001</v>
      </c>
      <c r="AG149" s="166">
        <f>$J149</f>
        <v>11514.419539999999</v>
      </c>
      <c r="AH149" s="281"/>
      <c r="AI149" s="166">
        <f>$E149</f>
        <v>12258.396480000001</v>
      </c>
      <c r="AJ149" s="166">
        <f>$F149</f>
        <v>0</v>
      </c>
      <c r="AK149" s="166">
        <f>$G149</f>
        <v>16065.53522</v>
      </c>
      <c r="AL149" s="166">
        <f>$H149</f>
        <v>15540.31552</v>
      </c>
      <c r="AM149" s="166">
        <f>$I149</f>
        <v>100418.24165000001</v>
      </c>
      <c r="AN149" s="166">
        <f>$J149</f>
        <v>11514.419539999999</v>
      </c>
      <c r="AO149" s="98"/>
      <c r="AP149" s="166">
        <f>$E149</f>
        <v>12258.396480000001</v>
      </c>
      <c r="AQ149" s="166">
        <f>$F149</f>
        <v>0</v>
      </c>
      <c r="AR149" s="166">
        <f>$G149</f>
        <v>16065.53522</v>
      </c>
      <c r="AS149" s="166">
        <f>$H149</f>
        <v>15540.31552</v>
      </c>
      <c r="AT149" s="166">
        <f>$I149</f>
        <v>100418.24165000001</v>
      </c>
      <c r="AU149" s="166">
        <f>$J149</f>
        <v>11514.419539999999</v>
      </c>
      <c r="AV149" s="281"/>
      <c r="AW149" s="166">
        <f>$E149</f>
        <v>12258.396480000001</v>
      </c>
      <c r="AX149" s="166">
        <f>$F149</f>
        <v>0</v>
      </c>
      <c r="AY149" s="166">
        <f>$G149</f>
        <v>16065.53522</v>
      </c>
      <c r="AZ149" s="166">
        <f>$H149</f>
        <v>15540.31552</v>
      </c>
      <c r="BA149" s="166">
        <f>$I149</f>
        <v>100418.24165000001</v>
      </c>
      <c r="BB149" s="166">
        <f>$J149</f>
        <v>11514.419539999999</v>
      </c>
      <c r="BD149" s="166">
        <f>$E149</f>
        <v>12258.396480000001</v>
      </c>
      <c r="BE149" s="166">
        <f>$F149</f>
        <v>0</v>
      </c>
      <c r="BF149" s="166">
        <f>$G149</f>
        <v>16065.53522</v>
      </c>
      <c r="BG149" s="166">
        <f>$H149</f>
        <v>15540.31552</v>
      </c>
      <c r="BH149" s="166">
        <f>$I149</f>
        <v>100418.24165000001</v>
      </c>
      <c r="BI149" s="166">
        <f>$J149</f>
        <v>11514.419539999999</v>
      </c>
      <c r="BK149" s="166">
        <f>$E149</f>
        <v>12258.396480000001</v>
      </c>
      <c r="BL149" s="166">
        <f>$F149</f>
        <v>0</v>
      </c>
      <c r="BM149" s="166">
        <f>$G149</f>
        <v>16065.53522</v>
      </c>
      <c r="BN149" s="166">
        <f>$H149</f>
        <v>15540.31552</v>
      </c>
      <c r="BO149" s="166">
        <f>$I149</f>
        <v>100418.24165000001</v>
      </c>
      <c r="BP149" s="166">
        <f>$J149</f>
        <v>11514.419539999999</v>
      </c>
      <c r="BQ149" s="198"/>
      <c r="BS149" s="166">
        <f>$E149</f>
        <v>12258.396480000001</v>
      </c>
      <c r="BT149" s="166">
        <f>$F149</f>
        <v>0</v>
      </c>
      <c r="BU149" s="166">
        <f>$G149</f>
        <v>16065.53522</v>
      </c>
      <c r="BV149" s="166">
        <f>$H149</f>
        <v>15540.31552</v>
      </c>
      <c r="BW149" s="166">
        <f>$I149</f>
        <v>100418.24165000001</v>
      </c>
      <c r="BX149" s="166">
        <f>$J149</f>
        <v>11514.419539999999</v>
      </c>
      <c r="BZ149" s="166">
        <f>$E149</f>
        <v>12258.396480000001</v>
      </c>
      <c r="CA149" s="166">
        <f>$F149</f>
        <v>0</v>
      </c>
      <c r="CB149" s="166">
        <f>$G149</f>
        <v>16065.53522</v>
      </c>
      <c r="CC149" s="166">
        <f>$H149</f>
        <v>15540.31552</v>
      </c>
      <c r="CD149" s="166">
        <f>$H149</f>
        <v>15540.31552</v>
      </c>
      <c r="CE149" s="166">
        <f>$J149</f>
        <v>11514.419539999999</v>
      </c>
    </row>
    <row r="150" spans="2:83" x14ac:dyDescent="0.3">
      <c r="C150" s="76"/>
      <c r="D150" s="127"/>
      <c r="E150" s="72"/>
      <c r="F150" s="72"/>
      <c r="G150" s="72"/>
      <c r="H150" s="72"/>
      <c r="I150" s="72"/>
      <c r="J150" s="72"/>
      <c r="K150" s="201"/>
      <c r="M150" s="72"/>
      <c r="N150" s="72"/>
      <c r="O150" s="72"/>
      <c r="P150" s="72"/>
      <c r="Q150" s="72"/>
      <c r="R150" s="72"/>
      <c r="S150" s="201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28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282"/>
      <c r="AW150" s="72"/>
      <c r="AX150" s="72"/>
      <c r="AY150" s="72"/>
      <c r="AZ150" s="72"/>
      <c r="BA150" s="72"/>
      <c r="BB150" s="72"/>
      <c r="BD150" s="72"/>
      <c r="BE150" s="72"/>
      <c r="BF150" s="72"/>
      <c r="BG150" s="72"/>
      <c r="BH150" s="72"/>
      <c r="BI150" s="72"/>
      <c r="BK150" s="72"/>
      <c r="BL150" s="72"/>
      <c r="BM150" s="72"/>
      <c r="BN150" s="72"/>
      <c r="BO150" s="72"/>
      <c r="BP150" s="72"/>
      <c r="BQ150" s="201"/>
      <c r="BS150" s="72"/>
      <c r="BT150" s="72"/>
      <c r="BU150" s="72"/>
      <c r="BV150" s="72"/>
      <c r="BW150" s="72"/>
      <c r="BX150" s="72"/>
      <c r="BZ150" s="72"/>
      <c r="CA150" s="72"/>
      <c r="CB150" s="72"/>
      <c r="CC150" s="72"/>
      <c r="CD150" s="72"/>
      <c r="CE150" s="72"/>
    </row>
    <row r="151" spans="2:83" s="36" customFormat="1" x14ac:dyDescent="0.3">
      <c r="B151" s="34"/>
      <c r="C151" s="67" t="s">
        <v>209</v>
      </c>
      <c r="D151" s="67"/>
      <c r="E151" s="35" t="str">
        <f t="shared" ref="E151:J151" si="564">E3</f>
        <v>Q4-2023</v>
      </c>
      <c r="F151" s="35" t="str">
        <f t="shared" si="564"/>
        <v>Q1-2024</v>
      </c>
      <c r="G151" s="35" t="str">
        <f t="shared" si="564"/>
        <v>Q2-2024</v>
      </c>
      <c r="H151" s="35" t="str">
        <f t="shared" si="564"/>
        <v>Q3-2024</v>
      </c>
      <c r="I151" s="35" t="str">
        <f t="shared" si="564"/>
        <v>Q4-2024</v>
      </c>
      <c r="J151" s="35" t="str">
        <f t="shared" si="564"/>
        <v>Q1-2025</v>
      </c>
      <c r="K151" s="176"/>
      <c r="M151" s="35"/>
      <c r="N151" s="35"/>
      <c r="O151" s="35"/>
      <c r="P151" s="35"/>
      <c r="Q151" s="35"/>
      <c r="R151" s="35"/>
      <c r="S151" s="176"/>
      <c r="T151" s="213"/>
      <c r="U151" s="35"/>
      <c r="V151" s="35"/>
      <c r="W151" s="35"/>
      <c r="X151" s="35"/>
      <c r="Y151" s="35"/>
      <c r="Z151" s="35"/>
      <c r="AA151" s="37"/>
      <c r="AB151" s="35"/>
      <c r="AC151" s="35"/>
      <c r="AD151" s="35"/>
      <c r="AE151" s="35"/>
      <c r="AF151" s="35"/>
      <c r="AG151" s="35"/>
      <c r="AH151" s="269"/>
      <c r="AI151" s="35"/>
      <c r="AJ151" s="35"/>
      <c r="AK151" s="35"/>
      <c r="AL151" s="35"/>
      <c r="AM151" s="35"/>
      <c r="AN151" s="35"/>
      <c r="AO151" s="37"/>
      <c r="AP151" s="35"/>
      <c r="AQ151" s="35"/>
      <c r="AR151" s="35"/>
      <c r="AS151" s="35"/>
      <c r="AT151" s="35"/>
      <c r="AU151" s="35"/>
      <c r="AV151" s="269"/>
      <c r="AW151" s="35"/>
      <c r="AX151" s="35"/>
      <c r="AY151" s="35"/>
      <c r="AZ151" s="35"/>
      <c r="BA151" s="35"/>
      <c r="BB151" s="35"/>
      <c r="BC151" s="283"/>
      <c r="BD151" s="35"/>
      <c r="BE151" s="35"/>
      <c r="BF151" s="35"/>
      <c r="BG151" s="35"/>
      <c r="BH151" s="35"/>
      <c r="BI151" s="35"/>
      <c r="BJ151" s="283"/>
      <c r="BK151" s="35"/>
      <c r="BL151" s="35"/>
      <c r="BM151" s="35"/>
      <c r="BN151" s="35"/>
      <c r="BO151" s="35"/>
      <c r="BP151" s="35"/>
      <c r="BQ151" s="176"/>
      <c r="BR151" s="283"/>
      <c r="BS151" s="35"/>
      <c r="BT151" s="35"/>
      <c r="BU151" s="35"/>
      <c r="BV151" s="35"/>
      <c r="BW151" s="35"/>
      <c r="BX151" s="35"/>
      <c r="BY151" s="283"/>
      <c r="BZ151" s="35"/>
      <c r="CA151" s="35"/>
      <c r="CB151" s="35"/>
      <c r="CC151" s="35"/>
      <c r="CD151" s="35"/>
      <c r="CE151" s="35"/>
    </row>
    <row r="152" spans="2:83" x14ac:dyDescent="0.3">
      <c r="C152" s="85" t="s">
        <v>115</v>
      </c>
      <c r="D152" s="128"/>
      <c r="E152" s="51">
        <f t="shared" ref="E152:J152" si="565">SUM(E153)</f>
        <v>6998142</v>
      </c>
      <c r="F152" s="51">
        <f t="shared" si="565"/>
        <v>7696019.4009999996</v>
      </c>
      <c r="G152" s="51">
        <f t="shared" si="565"/>
        <v>6998142.2419999996</v>
      </c>
      <c r="H152" s="51">
        <f t="shared" si="565"/>
        <v>7530801.2247399995</v>
      </c>
      <c r="I152" s="51">
        <f t="shared" si="565"/>
        <v>7722183.1390800001</v>
      </c>
      <c r="J152" s="51">
        <f t="shared" si="565"/>
        <v>8165963.8619999997</v>
      </c>
      <c r="K152" s="181">
        <f>J152/F152-1</f>
        <v>6.1063315528926188E-2</v>
      </c>
      <c r="M152" s="107">
        <f t="shared" ref="M152:BX152" si="566">M153</f>
        <v>6998142</v>
      </c>
      <c r="N152" s="107">
        <f t="shared" si="566"/>
        <v>7696019.4009999996</v>
      </c>
      <c r="O152" s="107">
        <f t="shared" si="566"/>
        <v>6998142.2419999996</v>
      </c>
      <c r="P152" s="107">
        <f t="shared" si="566"/>
        <v>7530801.2247399995</v>
      </c>
      <c r="Q152" s="107">
        <f t="shared" si="566"/>
        <v>7722183.1390800001</v>
      </c>
      <c r="R152" s="107">
        <f t="shared" si="566"/>
        <v>8165963.8619999997</v>
      </c>
      <c r="S152" s="181">
        <f>Q152/M152-1</f>
        <v>0.10346191018701822</v>
      </c>
      <c r="U152" s="107">
        <f t="shared" si="566"/>
        <v>6998142</v>
      </c>
      <c r="V152" s="107">
        <f t="shared" si="566"/>
        <v>7696019.4009999996</v>
      </c>
      <c r="W152" s="107">
        <f t="shared" si="566"/>
        <v>6998142.2419999996</v>
      </c>
      <c r="X152" s="107">
        <f t="shared" si="566"/>
        <v>7530801.2247399995</v>
      </c>
      <c r="Y152" s="107">
        <f t="shared" si="566"/>
        <v>7722183.1390800001</v>
      </c>
      <c r="Z152" s="107">
        <f t="shared" si="566"/>
        <v>8165963.8619999997</v>
      </c>
      <c r="AA152" s="74"/>
      <c r="AB152" s="107">
        <f t="shared" si="566"/>
        <v>6998142</v>
      </c>
      <c r="AC152" s="107">
        <f t="shared" si="566"/>
        <v>7696019.4009999996</v>
      </c>
      <c r="AD152" s="107">
        <f t="shared" si="566"/>
        <v>6998142.2419999996</v>
      </c>
      <c r="AE152" s="107">
        <f t="shared" si="566"/>
        <v>7530801.2247399995</v>
      </c>
      <c r="AF152" s="107">
        <f t="shared" si="566"/>
        <v>7722183.1390800001</v>
      </c>
      <c r="AG152" s="107">
        <f t="shared" si="566"/>
        <v>8165963.8619999997</v>
      </c>
      <c r="AH152" s="278"/>
      <c r="AI152" s="107">
        <f t="shared" si="566"/>
        <v>6998142</v>
      </c>
      <c r="AJ152" s="107">
        <f t="shared" si="566"/>
        <v>7696019.4009999996</v>
      </c>
      <c r="AK152" s="107">
        <f t="shared" si="566"/>
        <v>6998142.2419999996</v>
      </c>
      <c r="AL152" s="107">
        <f t="shared" si="566"/>
        <v>7530801.2247399995</v>
      </c>
      <c r="AM152" s="107">
        <f t="shared" si="566"/>
        <v>7722183.1390800001</v>
      </c>
      <c r="AN152" s="107">
        <f t="shared" si="566"/>
        <v>8165963.8619999997</v>
      </c>
      <c r="AO152" s="74"/>
      <c r="AP152" s="107">
        <f t="shared" si="566"/>
        <v>6998142</v>
      </c>
      <c r="AQ152" s="107">
        <f t="shared" si="566"/>
        <v>7696019.4009999996</v>
      </c>
      <c r="AR152" s="107">
        <f t="shared" si="566"/>
        <v>6998142.2419999996</v>
      </c>
      <c r="AS152" s="107">
        <f t="shared" si="566"/>
        <v>7530801.2247399995</v>
      </c>
      <c r="AT152" s="107">
        <f t="shared" si="566"/>
        <v>7722183.1390800001</v>
      </c>
      <c r="AU152" s="107">
        <f t="shared" si="566"/>
        <v>8165963.8619999997</v>
      </c>
      <c r="AV152" s="278"/>
      <c r="AW152" s="107">
        <f t="shared" si="566"/>
        <v>6998142</v>
      </c>
      <c r="AX152" s="107">
        <f t="shared" si="566"/>
        <v>7696019.4009999996</v>
      </c>
      <c r="AY152" s="107">
        <f t="shared" si="566"/>
        <v>6998142.2419999996</v>
      </c>
      <c r="AZ152" s="107">
        <f t="shared" si="566"/>
        <v>7530801.2247399995</v>
      </c>
      <c r="BA152" s="107">
        <f t="shared" si="566"/>
        <v>7722183.1390800001</v>
      </c>
      <c r="BB152" s="107">
        <f t="shared" si="566"/>
        <v>8165963.8619999997</v>
      </c>
      <c r="BD152" s="107">
        <f t="shared" si="566"/>
        <v>6998142</v>
      </c>
      <c r="BE152" s="107">
        <f t="shared" si="566"/>
        <v>7696019.4009999996</v>
      </c>
      <c r="BF152" s="107">
        <f t="shared" si="566"/>
        <v>6998142.2419999996</v>
      </c>
      <c r="BG152" s="107">
        <f t="shared" si="566"/>
        <v>7530801.2247399995</v>
      </c>
      <c r="BH152" s="107">
        <f t="shared" si="566"/>
        <v>7722183.1390800001</v>
      </c>
      <c r="BI152" s="107">
        <f t="shared" si="566"/>
        <v>8165963.8619999997</v>
      </c>
      <c r="BK152" s="107">
        <f t="shared" ref="BK152:BO152" si="567">BK153</f>
        <v>6998142</v>
      </c>
      <c r="BL152" s="107">
        <f t="shared" si="567"/>
        <v>7696019.4009999996</v>
      </c>
      <c r="BM152" s="107">
        <f t="shared" si="567"/>
        <v>6998142.2419999996</v>
      </c>
      <c r="BN152" s="107">
        <f t="shared" si="567"/>
        <v>7530801.2247399995</v>
      </c>
      <c r="BO152" s="107">
        <f t="shared" si="567"/>
        <v>7722183.1390800001</v>
      </c>
      <c r="BP152" s="107">
        <f t="shared" si="566"/>
        <v>8165963.8619999997</v>
      </c>
      <c r="BQ152" s="181">
        <f>BP152/BL152-1</f>
        <v>6.1063315528926188E-2</v>
      </c>
      <c r="BS152" s="107">
        <f t="shared" ref="BS152:BW152" si="568">BS153</f>
        <v>6998142</v>
      </c>
      <c r="BT152" s="107">
        <f t="shared" si="568"/>
        <v>7696019.4009999996</v>
      </c>
      <c r="BU152" s="107">
        <f t="shared" si="568"/>
        <v>6998142.2419999996</v>
      </c>
      <c r="BV152" s="107">
        <f t="shared" si="568"/>
        <v>7530801.2247399995</v>
      </c>
      <c r="BW152" s="107">
        <f t="shared" si="568"/>
        <v>7722183.1390800001</v>
      </c>
      <c r="BX152" s="107">
        <f t="shared" si="566"/>
        <v>8165963.8619999997</v>
      </c>
      <c r="BZ152" s="107">
        <f t="shared" ref="BZ152:CE152" si="569">BZ153</f>
        <v>6998142</v>
      </c>
      <c r="CA152" s="107">
        <f t="shared" si="569"/>
        <v>7696019.4009999996</v>
      </c>
      <c r="CB152" s="107">
        <f t="shared" si="569"/>
        <v>6998142.2419999996</v>
      </c>
      <c r="CC152" s="107">
        <f t="shared" si="569"/>
        <v>7530801.2247399995</v>
      </c>
      <c r="CD152" s="107">
        <f t="shared" si="569"/>
        <v>7530801.2247399995</v>
      </c>
      <c r="CE152" s="107">
        <f t="shared" si="569"/>
        <v>8165963.8619999997</v>
      </c>
    </row>
    <row r="153" spans="2:83" x14ac:dyDescent="0.3">
      <c r="C153" s="69" t="s">
        <v>116</v>
      </c>
      <c r="D153" s="82"/>
      <c r="E153" s="104">
        <v>6998142</v>
      </c>
      <c r="F153" s="104">
        <v>7696019.4009999996</v>
      </c>
      <c r="G153" s="104">
        <v>6998142.2419999996</v>
      </c>
      <c r="H153" s="104">
        <v>7530801.2247399995</v>
      </c>
      <c r="I153" s="104">
        <v>7722183.1390800001</v>
      </c>
      <c r="J153" s="104">
        <v>8165963.8619999997</v>
      </c>
      <c r="K153" s="198"/>
      <c r="M153" s="166">
        <f>$E153</f>
        <v>6998142</v>
      </c>
      <c r="N153" s="166">
        <f>$F153</f>
        <v>7696019.4009999996</v>
      </c>
      <c r="O153" s="166">
        <f>$G153</f>
        <v>6998142.2419999996</v>
      </c>
      <c r="P153" s="166">
        <f>$H153</f>
        <v>7530801.2247399995</v>
      </c>
      <c r="Q153" s="166">
        <f>$I153</f>
        <v>7722183.1390800001</v>
      </c>
      <c r="R153" s="166">
        <f>$J153</f>
        <v>8165963.8619999997</v>
      </c>
      <c r="S153" s="198"/>
      <c r="T153" s="68"/>
      <c r="U153" s="166">
        <f>$E153</f>
        <v>6998142</v>
      </c>
      <c r="V153" s="166">
        <f>$F153</f>
        <v>7696019.4009999996</v>
      </c>
      <c r="W153" s="166">
        <f>$G153</f>
        <v>6998142.2419999996</v>
      </c>
      <c r="X153" s="166">
        <f>$H153</f>
        <v>7530801.2247399995</v>
      </c>
      <c r="Y153" s="166">
        <f>$I153</f>
        <v>7722183.1390800001</v>
      </c>
      <c r="Z153" s="166">
        <f>$J153</f>
        <v>8165963.8619999997</v>
      </c>
      <c r="AA153" s="68"/>
      <c r="AB153" s="166">
        <f>$E153</f>
        <v>6998142</v>
      </c>
      <c r="AC153" s="166">
        <f>$F153</f>
        <v>7696019.4009999996</v>
      </c>
      <c r="AD153" s="166">
        <f>$G153</f>
        <v>6998142.2419999996</v>
      </c>
      <c r="AE153" s="166">
        <f>$H153</f>
        <v>7530801.2247399995</v>
      </c>
      <c r="AF153" s="166">
        <f>$I153</f>
        <v>7722183.1390800001</v>
      </c>
      <c r="AG153" s="166">
        <f>$J153</f>
        <v>8165963.8619999997</v>
      </c>
      <c r="AH153" s="275"/>
      <c r="AI153" s="166">
        <f>$E153</f>
        <v>6998142</v>
      </c>
      <c r="AJ153" s="166">
        <f>$F153</f>
        <v>7696019.4009999996</v>
      </c>
      <c r="AK153" s="166">
        <f>$G153</f>
        <v>6998142.2419999996</v>
      </c>
      <c r="AL153" s="166">
        <f>$H153</f>
        <v>7530801.2247399995</v>
      </c>
      <c r="AM153" s="166">
        <f>$I153</f>
        <v>7722183.1390800001</v>
      </c>
      <c r="AN153" s="166">
        <f>$J153</f>
        <v>8165963.8619999997</v>
      </c>
      <c r="AO153" s="68"/>
      <c r="AP153" s="166">
        <f>$E153</f>
        <v>6998142</v>
      </c>
      <c r="AQ153" s="166">
        <f>$F153</f>
        <v>7696019.4009999996</v>
      </c>
      <c r="AR153" s="166">
        <f>$G153</f>
        <v>6998142.2419999996</v>
      </c>
      <c r="AS153" s="166">
        <f>$H153</f>
        <v>7530801.2247399995</v>
      </c>
      <c r="AT153" s="166">
        <f>$I153</f>
        <v>7722183.1390800001</v>
      </c>
      <c r="AU153" s="166">
        <f>$J153</f>
        <v>8165963.8619999997</v>
      </c>
      <c r="AV153" s="275"/>
      <c r="AW153" s="166">
        <f>$E153</f>
        <v>6998142</v>
      </c>
      <c r="AX153" s="166">
        <f>$F153</f>
        <v>7696019.4009999996</v>
      </c>
      <c r="AY153" s="166">
        <f>$G153</f>
        <v>6998142.2419999996</v>
      </c>
      <c r="AZ153" s="166">
        <f>$H153</f>
        <v>7530801.2247399995</v>
      </c>
      <c r="BA153" s="166">
        <f>$I153</f>
        <v>7722183.1390800001</v>
      </c>
      <c r="BB153" s="166">
        <f>$J153</f>
        <v>8165963.8619999997</v>
      </c>
      <c r="BC153" s="275"/>
      <c r="BD153" s="166">
        <f>$E153</f>
        <v>6998142</v>
      </c>
      <c r="BE153" s="166">
        <f>$F153</f>
        <v>7696019.4009999996</v>
      </c>
      <c r="BF153" s="166">
        <f>$G153</f>
        <v>6998142.2419999996</v>
      </c>
      <c r="BG153" s="166">
        <f>$H153</f>
        <v>7530801.2247399995</v>
      </c>
      <c r="BH153" s="166">
        <f>$I153</f>
        <v>7722183.1390800001</v>
      </c>
      <c r="BI153" s="166">
        <f>$J153</f>
        <v>8165963.8619999997</v>
      </c>
      <c r="BJ153" s="275"/>
      <c r="BK153" s="166">
        <f>$E153</f>
        <v>6998142</v>
      </c>
      <c r="BL153" s="166">
        <f>$F153</f>
        <v>7696019.4009999996</v>
      </c>
      <c r="BM153" s="166">
        <f>$G153</f>
        <v>6998142.2419999996</v>
      </c>
      <c r="BN153" s="166">
        <f>$H153</f>
        <v>7530801.2247399995</v>
      </c>
      <c r="BO153" s="166">
        <f>$I153</f>
        <v>7722183.1390800001</v>
      </c>
      <c r="BP153" s="166">
        <f>$J153</f>
        <v>8165963.8619999997</v>
      </c>
      <c r="BQ153" s="198"/>
      <c r="BR153" s="275"/>
      <c r="BS153" s="166">
        <f>$E153</f>
        <v>6998142</v>
      </c>
      <c r="BT153" s="166">
        <f>$F153</f>
        <v>7696019.4009999996</v>
      </c>
      <c r="BU153" s="166">
        <f>$G153</f>
        <v>6998142.2419999996</v>
      </c>
      <c r="BV153" s="166">
        <f>$H153</f>
        <v>7530801.2247399995</v>
      </c>
      <c r="BW153" s="166">
        <f>$I153</f>
        <v>7722183.1390800001</v>
      </c>
      <c r="BX153" s="166">
        <f>$J153</f>
        <v>8165963.8619999997</v>
      </c>
      <c r="BY153" s="275"/>
      <c r="BZ153" s="166">
        <f>$E153</f>
        <v>6998142</v>
      </c>
      <c r="CA153" s="166">
        <f>$F153</f>
        <v>7696019.4009999996</v>
      </c>
      <c r="CB153" s="166">
        <f>$G153</f>
        <v>6998142.2419999996</v>
      </c>
      <c r="CC153" s="166">
        <f>$H153</f>
        <v>7530801.2247399995</v>
      </c>
      <c r="CD153" s="166">
        <f>$H153</f>
        <v>7530801.2247399995</v>
      </c>
      <c r="CE153" s="166">
        <f>$J153</f>
        <v>8165963.8619999997</v>
      </c>
    </row>
    <row r="154" spans="2:83" x14ac:dyDescent="0.3">
      <c r="C154" s="69"/>
      <c r="D154" s="82"/>
      <c r="E154" s="43"/>
      <c r="F154" s="43"/>
      <c r="G154" s="43"/>
      <c r="H154" s="43"/>
      <c r="J154" s="43"/>
      <c r="K154" s="177"/>
      <c r="M154" s="43"/>
      <c r="N154" s="43"/>
      <c r="O154" s="43"/>
      <c r="P154" s="43"/>
      <c r="Q154" s="43"/>
      <c r="R154" s="43"/>
      <c r="S154" s="177"/>
      <c r="U154" s="43"/>
      <c r="V154" s="43"/>
      <c r="W154" s="43"/>
      <c r="X154" s="43"/>
      <c r="Y154" s="43"/>
      <c r="Z154" s="43"/>
      <c r="AA154" s="44"/>
      <c r="AB154" s="43"/>
      <c r="AC154" s="43"/>
      <c r="AD154" s="43"/>
      <c r="AE154" s="43"/>
      <c r="AF154" s="43"/>
      <c r="AG154" s="43"/>
      <c r="AH154" s="44"/>
      <c r="AI154" s="43"/>
      <c r="AJ154" s="43"/>
      <c r="AK154" s="43"/>
      <c r="AL154" s="43"/>
      <c r="AM154" s="43"/>
      <c r="AN154" s="43"/>
      <c r="AO154" s="44"/>
      <c r="AP154" s="43"/>
      <c r="AQ154" s="43"/>
      <c r="AR154" s="43"/>
      <c r="AS154" s="43"/>
      <c r="AT154" s="43"/>
      <c r="AU154" s="43"/>
      <c r="AV154" s="44"/>
      <c r="AW154" s="43"/>
      <c r="AX154" s="43"/>
      <c r="AY154" s="43"/>
      <c r="AZ154" s="43"/>
      <c r="BA154" s="43"/>
      <c r="BB154" s="43"/>
      <c r="BD154" s="43"/>
      <c r="BE154" s="43"/>
      <c r="BF154" s="43"/>
      <c r="BG154" s="43"/>
      <c r="BH154" s="43"/>
      <c r="BI154" s="43"/>
      <c r="BK154" s="43"/>
      <c r="BL154" s="43"/>
      <c r="BM154" s="43"/>
      <c r="BN154" s="43"/>
      <c r="BO154" s="43"/>
      <c r="BP154" s="43"/>
      <c r="BQ154" s="177"/>
      <c r="BS154" s="43"/>
      <c r="BT154" s="43"/>
      <c r="BU154" s="43"/>
      <c r="BV154" s="43"/>
      <c r="BW154" s="43"/>
      <c r="BX154" s="43"/>
      <c r="BZ154" s="43"/>
      <c r="CA154" s="43"/>
      <c r="CB154" s="43"/>
      <c r="CC154" s="43"/>
      <c r="CD154" s="43"/>
      <c r="CE154" s="43"/>
    </row>
    <row r="155" spans="2:83" x14ac:dyDescent="0.3">
      <c r="C155" s="86" t="s">
        <v>118</v>
      </c>
      <c r="D155" s="129"/>
      <c r="E155" s="51">
        <f t="shared" ref="E155:J155" si="570">SUM(E156:E159)</f>
        <v>14790726.199999999</v>
      </c>
      <c r="F155" s="51">
        <f t="shared" si="570"/>
        <v>13976451.812527383</v>
      </c>
      <c r="G155" s="51">
        <f t="shared" si="570"/>
        <v>13747813.077329999</v>
      </c>
      <c r="H155" s="51">
        <f t="shared" si="570"/>
        <v>13049129.769865882</v>
      </c>
      <c r="I155" s="51">
        <f t="shared" si="570"/>
        <v>14597264.453412892</v>
      </c>
      <c r="J155" s="51">
        <f t="shared" si="570"/>
        <v>13679134.539850809</v>
      </c>
      <c r="K155" s="181">
        <f>J155/F155-1</f>
        <v>-2.127272906347244E-2</v>
      </c>
      <c r="M155" s="107">
        <f t="shared" ref="M155:N155" si="571">SUM(M156:M159)</f>
        <v>14790726.199999999</v>
      </c>
      <c r="N155" s="107">
        <f t="shared" si="571"/>
        <v>13976451.812527383</v>
      </c>
      <c r="O155" s="107">
        <f>SUM(O156:O159)</f>
        <v>13747813.077329999</v>
      </c>
      <c r="P155" s="107">
        <f>SUM(P156:P159)</f>
        <v>13049129.769865882</v>
      </c>
      <c r="Q155" s="107">
        <f>SUM(Q156:Q159)</f>
        <v>14597264.453412892</v>
      </c>
      <c r="R155" s="107">
        <f>SUM(R156:R159)</f>
        <v>13679134.539850809</v>
      </c>
      <c r="S155" s="181">
        <f t="shared" ref="S155:S159" si="572">R155/N155-1</f>
        <v>-2.127272906347244E-2</v>
      </c>
      <c r="U155" s="107">
        <f t="shared" ref="U155:V155" si="573">SUM(U156:U159)</f>
        <v>14790726.199999999</v>
      </c>
      <c r="V155" s="107">
        <f t="shared" si="573"/>
        <v>13976451.812527383</v>
      </c>
      <c r="W155" s="107">
        <f>SUM(W156:W159)</f>
        <v>13747813.077329999</v>
      </c>
      <c r="X155" s="107">
        <f>SUM(X156:X159)</f>
        <v>13049129.769865882</v>
      </c>
      <c r="Y155" s="107">
        <f>SUM(Y156:Y159)</f>
        <v>14597264.453412892</v>
      </c>
      <c r="Z155" s="107">
        <f>SUM(Z156:Z159)</f>
        <v>13679134.539850809</v>
      </c>
      <c r="AA155" s="107"/>
      <c r="AB155" s="107">
        <f t="shared" ref="AB155:AC155" si="574">SUM(AB156:AB159)</f>
        <v>14790726.199999999</v>
      </c>
      <c r="AC155" s="107">
        <f t="shared" si="574"/>
        <v>13976451.812527383</v>
      </c>
      <c r="AD155" s="107">
        <f>SUM(AD156:AD159)</f>
        <v>13747813.077329999</v>
      </c>
      <c r="AE155" s="107">
        <f>SUM(AE156:AE159)</f>
        <v>13049129.769865882</v>
      </c>
      <c r="AF155" s="107">
        <f>SUM(AF156:AF159)</f>
        <v>14597264.453412892</v>
      </c>
      <c r="AG155" s="107">
        <f>SUM(AG156:AG159)</f>
        <v>13679134.539850809</v>
      </c>
      <c r="AH155" s="278"/>
      <c r="AI155" s="107">
        <f t="shared" ref="AI155:AJ155" si="575">SUM(AI156:AI159)</f>
        <v>14790726.199999999</v>
      </c>
      <c r="AJ155" s="107">
        <f t="shared" si="575"/>
        <v>13976451.812527383</v>
      </c>
      <c r="AK155" s="107">
        <f>SUM(AK156:AK159)</f>
        <v>13747813.077329999</v>
      </c>
      <c r="AL155" s="107">
        <f>SUM(AL156:AL159)</f>
        <v>13049129.769865882</v>
      </c>
      <c r="AM155" s="107">
        <f>SUM(AM156:AM159)</f>
        <v>14597264.453412892</v>
      </c>
      <c r="AN155" s="107">
        <f>SUM(AN156:AN159)</f>
        <v>13679134.539850809</v>
      </c>
      <c r="AO155" s="107"/>
      <c r="AP155" s="107">
        <f t="shared" ref="AP155:AQ155" si="576">SUM(AP156:AP159)</f>
        <v>14790726.199999999</v>
      </c>
      <c r="AQ155" s="107">
        <f t="shared" si="576"/>
        <v>13976451.812527383</v>
      </c>
      <c r="AR155" s="107">
        <f>SUM(AR156:AR159)</f>
        <v>13747813.077329999</v>
      </c>
      <c r="AS155" s="107">
        <f>SUM(AS156:AS159)</f>
        <v>13049129.769865882</v>
      </c>
      <c r="AT155" s="107">
        <f>SUM(AT156:AT159)</f>
        <v>14597264.453412892</v>
      </c>
      <c r="AU155" s="107">
        <f>SUM(AU156:AU159)</f>
        <v>13679134.539850809</v>
      </c>
      <c r="AV155" s="278"/>
      <c r="AW155" s="107">
        <f t="shared" ref="AW155:AX155" si="577">SUM(AW156:AW159)</f>
        <v>14790726.199999999</v>
      </c>
      <c r="AX155" s="107">
        <f t="shared" si="577"/>
        <v>13976451.812527383</v>
      </c>
      <c r="AY155" s="107">
        <f>SUM(AY156:AY159)</f>
        <v>13747813.077329999</v>
      </c>
      <c r="AZ155" s="107">
        <f>SUM(AZ156:AZ159)</f>
        <v>13049129.769865882</v>
      </c>
      <c r="BA155" s="107">
        <f>SUM(BA156:BA159)</f>
        <v>14597264.453412892</v>
      </c>
      <c r="BB155" s="107">
        <f>SUM(BB156:BB159)</f>
        <v>13679134.539850809</v>
      </c>
      <c r="BC155" s="278"/>
      <c r="BD155" s="107">
        <f t="shared" ref="BD155:BE155" si="578">SUM(BD156:BD159)</f>
        <v>14790726.199999999</v>
      </c>
      <c r="BE155" s="107">
        <f t="shared" si="578"/>
        <v>13976451.812527383</v>
      </c>
      <c r="BF155" s="107">
        <f>SUM(BF156:BF159)</f>
        <v>13747813.077329999</v>
      </c>
      <c r="BG155" s="107">
        <f>SUM(BG156:BG159)</f>
        <v>13049129.769865882</v>
      </c>
      <c r="BH155" s="107">
        <f>SUM(BH156:BH159)</f>
        <v>14597264.453412892</v>
      </c>
      <c r="BI155" s="107">
        <f>SUM(BI156:BI159)</f>
        <v>13679134.539850809</v>
      </c>
      <c r="BJ155" s="278"/>
      <c r="BK155" s="107">
        <f t="shared" ref="BK155:BL155" si="579">SUM(BK156:BK159)</f>
        <v>14790726.199999999</v>
      </c>
      <c r="BL155" s="107">
        <f t="shared" si="579"/>
        <v>13976451.812527383</v>
      </c>
      <c r="BM155" s="107">
        <f>SUM(BM156:BM159)</f>
        <v>13747813.077329999</v>
      </c>
      <c r="BN155" s="107">
        <f>SUM(BN156:BN159)</f>
        <v>13049129.769865882</v>
      </c>
      <c r="BO155" s="107">
        <f>SUM(BO156:BO159)</f>
        <v>14597264.453412892</v>
      </c>
      <c r="BP155" s="107">
        <f>SUM(BP156:BP159)</f>
        <v>13679134.539850809</v>
      </c>
      <c r="BQ155" s="181">
        <f>BP155/BL155-1</f>
        <v>-2.127272906347244E-2</v>
      </c>
      <c r="BR155" s="278"/>
      <c r="BS155" s="107">
        <f t="shared" ref="BS155:BT155" si="580">SUM(BS156:BS159)</f>
        <v>14790726.199999999</v>
      </c>
      <c r="BT155" s="107">
        <f t="shared" si="580"/>
        <v>13976451.812527383</v>
      </c>
      <c r="BU155" s="107">
        <f>SUM(BU156:BU159)</f>
        <v>13747813.077329999</v>
      </c>
      <c r="BV155" s="107">
        <f>SUM(BV156:BV159)</f>
        <v>13049129.769865882</v>
      </c>
      <c r="BW155" s="107">
        <f>SUM(BW156:BW159)</f>
        <v>14597264.453412892</v>
      </c>
      <c r="BX155" s="107">
        <f>SUM(BX156:BX159)</f>
        <v>13679134.539850809</v>
      </c>
      <c r="BY155" s="278"/>
      <c r="BZ155" s="107">
        <f t="shared" ref="BZ155:CA155" si="581">SUM(BZ156:BZ159)</f>
        <v>14790726.199999999</v>
      </c>
      <c r="CA155" s="107">
        <f t="shared" si="581"/>
        <v>13976451.812527383</v>
      </c>
      <c r="CB155" s="107">
        <f>SUM(CB156:CB159)</f>
        <v>13747813.077329999</v>
      </c>
      <c r="CC155" s="107">
        <f>SUM(CC156:CC159)</f>
        <v>13049129.769865882</v>
      </c>
      <c r="CD155" s="107">
        <f>SUM(CD156:CD159)</f>
        <v>13049129.769865882</v>
      </c>
      <c r="CE155" s="107">
        <f>SUM(CE156:CE159)</f>
        <v>13679134.539850809</v>
      </c>
    </row>
    <row r="156" spans="2:83" x14ac:dyDescent="0.3">
      <c r="C156" s="82" t="s">
        <v>149</v>
      </c>
      <c r="D156" s="82"/>
      <c r="E156" s="104">
        <v>6761753</v>
      </c>
      <c r="F156" s="104">
        <v>5974277.0455299998</v>
      </c>
      <c r="G156" s="104">
        <v>6266540.9663300002</v>
      </c>
      <c r="H156" s="104">
        <v>5526512</v>
      </c>
      <c r="I156" s="104">
        <v>6074997</v>
      </c>
      <c r="J156" s="104">
        <v>5351731</v>
      </c>
      <c r="K156" s="198">
        <f>J156/F156-1</f>
        <v>-0.10420441515945322</v>
      </c>
      <c r="M156" s="166">
        <f t="shared" ref="M156:M159" si="582">$E156</f>
        <v>6761753</v>
      </c>
      <c r="N156" s="166">
        <f>$F156</f>
        <v>5974277.0455299998</v>
      </c>
      <c r="O156" s="166">
        <f>$G156</f>
        <v>6266540.9663300002</v>
      </c>
      <c r="P156" s="166">
        <f t="shared" ref="P156:P159" si="583">$H156</f>
        <v>5526512</v>
      </c>
      <c r="Q156" s="166">
        <f>$I156</f>
        <v>6074997</v>
      </c>
      <c r="R156" s="166">
        <f>$J156</f>
        <v>5351731</v>
      </c>
      <c r="S156" s="198">
        <f t="shared" si="572"/>
        <v>-0.10420441515945322</v>
      </c>
      <c r="T156" s="68"/>
      <c r="U156" s="166">
        <f t="shared" ref="U156:U159" si="584">$E156</f>
        <v>6761753</v>
      </c>
      <c r="V156" s="166">
        <f>$F156</f>
        <v>5974277.0455299998</v>
      </c>
      <c r="W156" s="166">
        <f>$G156</f>
        <v>6266540.9663300002</v>
      </c>
      <c r="X156" s="166">
        <f t="shared" ref="X156:X159" si="585">$H156</f>
        <v>5526512</v>
      </c>
      <c r="Y156" s="166">
        <f>$I156</f>
        <v>6074997</v>
      </c>
      <c r="Z156" s="166">
        <f>$J156</f>
        <v>5351731</v>
      </c>
      <c r="AA156" s="68"/>
      <c r="AB156" s="166">
        <f t="shared" ref="AB156:AB159" si="586">$E156</f>
        <v>6761753</v>
      </c>
      <c r="AC156" s="166">
        <f>$F156</f>
        <v>5974277.0455299998</v>
      </c>
      <c r="AD156" s="166">
        <f>$G156</f>
        <v>6266540.9663300002</v>
      </c>
      <c r="AE156" s="166">
        <f t="shared" ref="AE156:AE159" si="587">$H156</f>
        <v>5526512</v>
      </c>
      <c r="AF156" s="166">
        <f>$I156</f>
        <v>6074997</v>
      </c>
      <c r="AG156" s="166">
        <f>$J156</f>
        <v>5351731</v>
      </c>
      <c r="AH156" s="275"/>
      <c r="AI156" s="166">
        <f t="shared" ref="AI156:AI159" si="588">$E156</f>
        <v>6761753</v>
      </c>
      <c r="AJ156" s="166">
        <f>$F156</f>
        <v>5974277.0455299998</v>
      </c>
      <c r="AK156" s="166">
        <f>$G156</f>
        <v>6266540.9663300002</v>
      </c>
      <c r="AL156" s="166">
        <f t="shared" ref="AL156:AL159" si="589">$H156</f>
        <v>5526512</v>
      </c>
      <c r="AM156" s="166">
        <f>$I156</f>
        <v>6074997</v>
      </c>
      <c r="AN156" s="166">
        <f>$J156</f>
        <v>5351731</v>
      </c>
      <c r="AO156" s="68"/>
      <c r="AP156" s="166">
        <f t="shared" ref="AP156:AP159" si="590">$E156</f>
        <v>6761753</v>
      </c>
      <c r="AQ156" s="166">
        <f>$F156</f>
        <v>5974277.0455299998</v>
      </c>
      <c r="AR156" s="166">
        <f>$G156</f>
        <v>6266540.9663300002</v>
      </c>
      <c r="AS156" s="166">
        <f t="shared" ref="AS156:AS159" si="591">$H156</f>
        <v>5526512</v>
      </c>
      <c r="AT156" s="166">
        <f>$I156</f>
        <v>6074997</v>
      </c>
      <c r="AU156" s="166">
        <f>$J156</f>
        <v>5351731</v>
      </c>
      <c r="AV156" s="275"/>
      <c r="AW156" s="166">
        <f t="shared" ref="AW156:AW159" si="592">$E156</f>
        <v>6761753</v>
      </c>
      <c r="AX156" s="166">
        <f>$F156</f>
        <v>5974277.0455299998</v>
      </c>
      <c r="AY156" s="166">
        <f>$G156</f>
        <v>6266540.9663300002</v>
      </c>
      <c r="AZ156" s="166">
        <f t="shared" ref="AZ156:AZ159" si="593">$H156</f>
        <v>5526512</v>
      </c>
      <c r="BA156" s="166">
        <f>$I156</f>
        <v>6074997</v>
      </c>
      <c r="BB156" s="166">
        <f>$J156</f>
        <v>5351731</v>
      </c>
      <c r="BC156" s="275"/>
      <c r="BD156" s="166">
        <f t="shared" ref="BD156:BD159" si="594">$E156</f>
        <v>6761753</v>
      </c>
      <c r="BE156" s="166">
        <f>$F156</f>
        <v>5974277.0455299998</v>
      </c>
      <c r="BF156" s="166">
        <f>$G156</f>
        <v>6266540.9663300002</v>
      </c>
      <c r="BG156" s="166">
        <f t="shared" ref="BG156:BG159" si="595">$H156</f>
        <v>5526512</v>
      </c>
      <c r="BH156" s="166">
        <f>$I156</f>
        <v>6074997</v>
      </c>
      <c r="BI156" s="166">
        <f>$J156</f>
        <v>5351731</v>
      </c>
      <c r="BJ156" s="275"/>
      <c r="BK156" s="166">
        <f t="shared" ref="BK156:BK159" si="596">$E156</f>
        <v>6761753</v>
      </c>
      <c r="BL156" s="166">
        <f>$F156</f>
        <v>5974277.0455299998</v>
      </c>
      <c r="BM156" s="166">
        <f>$G156</f>
        <v>6266540.9663300002</v>
      </c>
      <c r="BN156" s="166">
        <f t="shared" ref="BN156:BN159" si="597">$H156</f>
        <v>5526512</v>
      </c>
      <c r="BO156" s="166">
        <f>$I156</f>
        <v>6074997</v>
      </c>
      <c r="BP156" s="166">
        <f>$J156</f>
        <v>5351731</v>
      </c>
      <c r="BQ156" s="198">
        <f>BP156/BL156-1</f>
        <v>-0.10420441515945322</v>
      </c>
      <c r="BR156" s="275"/>
      <c r="BS156" s="166">
        <f t="shared" ref="BS156:BS159" si="598">$E156</f>
        <v>6761753</v>
      </c>
      <c r="BT156" s="166">
        <f>$F156</f>
        <v>5974277.0455299998</v>
      </c>
      <c r="BU156" s="166">
        <f>$G156</f>
        <v>6266540.9663300002</v>
      </c>
      <c r="BV156" s="166">
        <f t="shared" ref="BV156:BV159" si="599">$H156</f>
        <v>5526512</v>
      </c>
      <c r="BW156" s="166">
        <f>$I156</f>
        <v>6074997</v>
      </c>
      <c r="BX156" s="166">
        <f>$J156</f>
        <v>5351731</v>
      </c>
      <c r="BY156" s="275"/>
      <c r="BZ156" s="166">
        <f t="shared" ref="BZ156:BZ159" si="600">$E156</f>
        <v>6761753</v>
      </c>
      <c r="CA156" s="166">
        <f t="shared" ref="CA156:CA159" si="601">$F156</f>
        <v>5974277.0455299998</v>
      </c>
      <c r="CB156" s="166">
        <f>$G156</f>
        <v>6266540.9663300002</v>
      </c>
      <c r="CC156" s="166">
        <f t="shared" ref="CC156:CD159" si="602">$H156</f>
        <v>5526512</v>
      </c>
      <c r="CD156" s="166">
        <f t="shared" si="602"/>
        <v>5526512</v>
      </c>
      <c r="CE156" s="166">
        <f>$J156</f>
        <v>5351731</v>
      </c>
    </row>
    <row r="157" spans="2:83" x14ac:dyDescent="0.3">
      <c r="C157" s="82" t="s">
        <v>111</v>
      </c>
      <c r="D157" s="82"/>
      <c r="E157" s="104">
        <v>4238136</v>
      </c>
      <c r="F157" s="104">
        <v>3778454</v>
      </c>
      <c r="G157" s="104">
        <v>3237260</v>
      </c>
      <c r="H157" s="104">
        <v>2678254</v>
      </c>
      <c r="I157" s="104">
        <v>2227048</v>
      </c>
      <c r="J157" s="104">
        <v>1846937</v>
      </c>
      <c r="K157" s="198">
        <f>J157/F157-1</f>
        <v>-0.5111924083236159</v>
      </c>
      <c r="M157" s="166">
        <f t="shared" si="582"/>
        <v>4238136</v>
      </c>
      <c r="N157" s="166">
        <f>$F157</f>
        <v>3778454</v>
      </c>
      <c r="O157" s="166">
        <f>$G157</f>
        <v>3237260</v>
      </c>
      <c r="P157" s="166">
        <f t="shared" si="583"/>
        <v>2678254</v>
      </c>
      <c r="Q157" s="166">
        <f>$I157</f>
        <v>2227048</v>
      </c>
      <c r="R157" s="166">
        <f>$J157</f>
        <v>1846937</v>
      </c>
      <c r="S157" s="198">
        <f t="shared" si="572"/>
        <v>-0.5111924083236159</v>
      </c>
      <c r="T157" s="68"/>
      <c r="U157" s="166">
        <f t="shared" si="584"/>
        <v>4238136</v>
      </c>
      <c r="V157" s="166">
        <f>$F157</f>
        <v>3778454</v>
      </c>
      <c r="W157" s="166">
        <f>$G157</f>
        <v>3237260</v>
      </c>
      <c r="X157" s="166">
        <f t="shared" si="585"/>
        <v>2678254</v>
      </c>
      <c r="Y157" s="166">
        <f>$I157</f>
        <v>2227048</v>
      </c>
      <c r="Z157" s="166">
        <f>$J157</f>
        <v>1846937</v>
      </c>
      <c r="AA157" s="68"/>
      <c r="AB157" s="166">
        <f t="shared" si="586"/>
        <v>4238136</v>
      </c>
      <c r="AC157" s="166">
        <f>$F157</f>
        <v>3778454</v>
      </c>
      <c r="AD157" s="166">
        <f>$G157</f>
        <v>3237260</v>
      </c>
      <c r="AE157" s="166">
        <f t="shared" si="587"/>
        <v>2678254</v>
      </c>
      <c r="AF157" s="166">
        <f>$I157</f>
        <v>2227048</v>
      </c>
      <c r="AG157" s="166">
        <f>$J157</f>
        <v>1846937</v>
      </c>
      <c r="AH157" s="275"/>
      <c r="AI157" s="166">
        <f t="shared" si="588"/>
        <v>4238136</v>
      </c>
      <c r="AJ157" s="166">
        <f>$F157</f>
        <v>3778454</v>
      </c>
      <c r="AK157" s="166">
        <f>$G157</f>
        <v>3237260</v>
      </c>
      <c r="AL157" s="166">
        <f t="shared" si="589"/>
        <v>2678254</v>
      </c>
      <c r="AM157" s="166">
        <f>$I157</f>
        <v>2227048</v>
      </c>
      <c r="AN157" s="166">
        <f>$J157</f>
        <v>1846937</v>
      </c>
      <c r="AO157" s="68"/>
      <c r="AP157" s="166">
        <f t="shared" si="590"/>
        <v>4238136</v>
      </c>
      <c r="AQ157" s="166">
        <f>$F157</f>
        <v>3778454</v>
      </c>
      <c r="AR157" s="166">
        <f>$G157</f>
        <v>3237260</v>
      </c>
      <c r="AS157" s="166">
        <f t="shared" si="591"/>
        <v>2678254</v>
      </c>
      <c r="AT157" s="166">
        <f>$I157</f>
        <v>2227048</v>
      </c>
      <c r="AU157" s="166">
        <f>$J157</f>
        <v>1846937</v>
      </c>
      <c r="AV157" s="275"/>
      <c r="AW157" s="166">
        <f t="shared" si="592"/>
        <v>4238136</v>
      </c>
      <c r="AX157" s="166">
        <f>$F157</f>
        <v>3778454</v>
      </c>
      <c r="AY157" s="166">
        <f>$G157</f>
        <v>3237260</v>
      </c>
      <c r="AZ157" s="166">
        <f t="shared" si="593"/>
        <v>2678254</v>
      </c>
      <c r="BA157" s="166">
        <f>$I157</f>
        <v>2227048</v>
      </c>
      <c r="BB157" s="166">
        <f>$J157</f>
        <v>1846937</v>
      </c>
      <c r="BC157" s="275"/>
      <c r="BD157" s="166">
        <f t="shared" si="594"/>
        <v>4238136</v>
      </c>
      <c r="BE157" s="166">
        <f>$F157</f>
        <v>3778454</v>
      </c>
      <c r="BF157" s="166">
        <f>$G157</f>
        <v>3237260</v>
      </c>
      <c r="BG157" s="166">
        <f t="shared" si="595"/>
        <v>2678254</v>
      </c>
      <c r="BH157" s="166">
        <f>$I157</f>
        <v>2227048</v>
      </c>
      <c r="BI157" s="166">
        <f>$J157</f>
        <v>1846937</v>
      </c>
      <c r="BJ157" s="275"/>
      <c r="BK157" s="166">
        <f t="shared" si="596"/>
        <v>4238136</v>
      </c>
      <c r="BL157" s="166">
        <f>$F157</f>
        <v>3778454</v>
      </c>
      <c r="BM157" s="166">
        <f>$G157</f>
        <v>3237260</v>
      </c>
      <c r="BN157" s="166">
        <f t="shared" si="597"/>
        <v>2678254</v>
      </c>
      <c r="BO157" s="166">
        <f>$I157</f>
        <v>2227048</v>
      </c>
      <c r="BP157" s="166">
        <f>$J157</f>
        <v>1846937</v>
      </c>
      <c r="BQ157" s="198">
        <f>BP157/BL157-1</f>
        <v>-0.5111924083236159</v>
      </c>
      <c r="BR157" s="275"/>
      <c r="BS157" s="166">
        <f t="shared" si="598"/>
        <v>4238136</v>
      </c>
      <c r="BT157" s="166">
        <f>$F157</f>
        <v>3778454</v>
      </c>
      <c r="BU157" s="166">
        <f>$G157</f>
        <v>3237260</v>
      </c>
      <c r="BV157" s="166">
        <f t="shared" si="599"/>
        <v>2678254</v>
      </c>
      <c r="BW157" s="166">
        <f>$I157</f>
        <v>2227048</v>
      </c>
      <c r="BX157" s="166">
        <f>$J157</f>
        <v>1846937</v>
      </c>
      <c r="BY157" s="275"/>
      <c r="BZ157" s="166">
        <f t="shared" si="600"/>
        <v>4238136</v>
      </c>
      <c r="CA157" s="166">
        <f t="shared" si="601"/>
        <v>3778454</v>
      </c>
      <c r="CB157" s="166">
        <f>$G157</f>
        <v>3237260</v>
      </c>
      <c r="CC157" s="166">
        <f t="shared" si="602"/>
        <v>2678254</v>
      </c>
      <c r="CD157" s="166">
        <f t="shared" si="602"/>
        <v>2678254</v>
      </c>
      <c r="CE157" s="166">
        <f>$J157</f>
        <v>1846937</v>
      </c>
    </row>
    <row r="158" spans="2:83" ht="22" x14ac:dyDescent="0.85">
      <c r="C158" s="82" t="s">
        <v>112</v>
      </c>
      <c r="D158" s="82"/>
      <c r="E158" s="104">
        <v>3433078</v>
      </c>
      <c r="F158" s="104">
        <v>3552657.5559973842</v>
      </c>
      <c r="G158" s="104">
        <v>3367094.16</v>
      </c>
      <c r="H158" s="104">
        <v>3894294.8849999998</v>
      </c>
      <c r="I158" s="104">
        <v>5539650</v>
      </c>
      <c r="J158" s="104">
        <v>5664099</v>
      </c>
      <c r="K158" s="198">
        <f>J158/F158-1</f>
        <v>0.59432731996310939</v>
      </c>
      <c r="L158" s="259"/>
      <c r="M158" s="166">
        <f t="shared" si="582"/>
        <v>3433078</v>
      </c>
      <c r="N158" s="166">
        <f>$F158</f>
        <v>3552657.5559973842</v>
      </c>
      <c r="O158" s="166">
        <f>$G158</f>
        <v>3367094.16</v>
      </c>
      <c r="P158" s="166">
        <f t="shared" si="583"/>
        <v>3894294.8849999998</v>
      </c>
      <c r="Q158" s="166">
        <f>$I158</f>
        <v>5539650</v>
      </c>
      <c r="R158" s="166">
        <f>$J158</f>
        <v>5664099</v>
      </c>
      <c r="S158" s="198">
        <f t="shared" si="572"/>
        <v>0.59432731996310939</v>
      </c>
      <c r="T158" s="68"/>
      <c r="U158" s="166">
        <f t="shared" si="584"/>
        <v>3433078</v>
      </c>
      <c r="V158" s="166">
        <f>$F158</f>
        <v>3552657.5559973842</v>
      </c>
      <c r="W158" s="166">
        <f>$G158</f>
        <v>3367094.16</v>
      </c>
      <c r="X158" s="166">
        <f t="shared" si="585"/>
        <v>3894294.8849999998</v>
      </c>
      <c r="Y158" s="166">
        <f>$I158</f>
        <v>5539650</v>
      </c>
      <c r="Z158" s="166">
        <f>$J158</f>
        <v>5664099</v>
      </c>
      <c r="AA158" s="68"/>
      <c r="AB158" s="166">
        <f t="shared" si="586"/>
        <v>3433078</v>
      </c>
      <c r="AC158" s="166">
        <f>$F158</f>
        <v>3552657.5559973842</v>
      </c>
      <c r="AD158" s="166">
        <f>$G158</f>
        <v>3367094.16</v>
      </c>
      <c r="AE158" s="166">
        <f t="shared" si="587"/>
        <v>3894294.8849999998</v>
      </c>
      <c r="AF158" s="166">
        <f>$I158</f>
        <v>5539650</v>
      </c>
      <c r="AG158" s="166">
        <f>$J158</f>
        <v>5664099</v>
      </c>
      <c r="AH158" s="275"/>
      <c r="AI158" s="166">
        <f t="shared" si="588"/>
        <v>3433078</v>
      </c>
      <c r="AJ158" s="166">
        <f>$F158</f>
        <v>3552657.5559973842</v>
      </c>
      <c r="AK158" s="166">
        <f>$G158</f>
        <v>3367094.16</v>
      </c>
      <c r="AL158" s="166">
        <f t="shared" si="589"/>
        <v>3894294.8849999998</v>
      </c>
      <c r="AM158" s="166">
        <f>$I158</f>
        <v>5539650</v>
      </c>
      <c r="AN158" s="166">
        <f>$J158</f>
        <v>5664099</v>
      </c>
      <c r="AO158" s="68"/>
      <c r="AP158" s="166">
        <f t="shared" si="590"/>
        <v>3433078</v>
      </c>
      <c r="AQ158" s="166">
        <f>$F158</f>
        <v>3552657.5559973842</v>
      </c>
      <c r="AR158" s="166">
        <f>$G158</f>
        <v>3367094.16</v>
      </c>
      <c r="AS158" s="166">
        <f t="shared" si="591"/>
        <v>3894294.8849999998</v>
      </c>
      <c r="AT158" s="166">
        <f>$I158</f>
        <v>5539650</v>
      </c>
      <c r="AU158" s="166">
        <f>$J158</f>
        <v>5664099</v>
      </c>
      <c r="AV158" s="275"/>
      <c r="AW158" s="166">
        <f t="shared" si="592"/>
        <v>3433078</v>
      </c>
      <c r="AX158" s="166">
        <f>$F158</f>
        <v>3552657.5559973842</v>
      </c>
      <c r="AY158" s="166">
        <f>$G158</f>
        <v>3367094.16</v>
      </c>
      <c r="AZ158" s="166">
        <f t="shared" si="593"/>
        <v>3894294.8849999998</v>
      </c>
      <c r="BA158" s="166">
        <f>$I158</f>
        <v>5539650</v>
      </c>
      <c r="BB158" s="166">
        <f>$J158</f>
        <v>5664099</v>
      </c>
      <c r="BC158" s="275"/>
      <c r="BD158" s="166">
        <f t="shared" si="594"/>
        <v>3433078</v>
      </c>
      <c r="BE158" s="166">
        <f>$F158</f>
        <v>3552657.5559973842</v>
      </c>
      <c r="BF158" s="166">
        <f>$G158</f>
        <v>3367094.16</v>
      </c>
      <c r="BG158" s="166">
        <f t="shared" si="595"/>
        <v>3894294.8849999998</v>
      </c>
      <c r="BH158" s="166">
        <f>$I158</f>
        <v>5539650</v>
      </c>
      <c r="BI158" s="166">
        <f>$J158</f>
        <v>5664099</v>
      </c>
      <c r="BJ158" s="275"/>
      <c r="BK158" s="166">
        <f t="shared" si="596"/>
        <v>3433078</v>
      </c>
      <c r="BL158" s="166">
        <f>$F158</f>
        <v>3552657.5559973842</v>
      </c>
      <c r="BM158" s="166">
        <f>$G158</f>
        <v>3367094.16</v>
      </c>
      <c r="BN158" s="166">
        <f t="shared" si="597"/>
        <v>3894294.8849999998</v>
      </c>
      <c r="BO158" s="166">
        <f>$I158</f>
        <v>5539650</v>
      </c>
      <c r="BP158" s="166">
        <f>$J158</f>
        <v>5664099</v>
      </c>
      <c r="BQ158" s="198">
        <f>BP158/BL158-1</f>
        <v>0.59432731996310939</v>
      </c>
      <c r="BR158" s="275"/>
      <c r="BS158" s="166">
        <f t="shared" si="598"/>
        <v>3433078</v>
      </c>
      <c r="BT158" s="166">
        <f>$F158</f>
        <v>3552657.5559973842</v>
      </c>
      <c r="BU158" s="166">
        <f>$G158</f>
        <v>3367094.16</v>
      </c>
      <c r="BV158" s="166">
        <f t="shared" si="599"/>
        <v>3894294.8849999998</v>
      </c>
      <c r="BW158" s="166">
        <f>$I158</f>
        <v>5539650</v>
      </c>
      <c r="BX158" s="166">
        <f>$J158</f>
        <v>5664099</v>
      </c>
      <c r="BY158" s="275"/>
      <c r="BZ158" s="166">
        <f t="shared" si="600"/>
        <v>3433078</v>
      </c>
      <c r="CA158" s="166">
        <f t="shared" si="601"/>
        <v>3552657.5559973842</v>
      </c>
      <c r="CB158" s="166">
        <f>$G158</f>
        <v>3367094.16</v>
      </c>
      <c r="CC158" s="166">
        <f t="shared" si="602"/>
        <v>3894294.8849999998</v>
      </c>
      <c r="CD158" s="166">
        <f t="shared" si="602"/>
        <v>3894294.8849999998</v>
      </c>
      <c r="CE158" s="166">
        <f>$J158</f>
        <v>5664099</v>
      </c>
    </row>
    <row r="159" spans="2:83" ht="22" x14ac:dyDescent="0.85">
      <c r="C159" s="82" t="s">
        <v>113</v>
      </c>
      <c r="D159" s="82"/>
      <c r="E159" s="104">
        <v>357759.2</v>
      </c>
      <c r="F159" s="104">
        <f>671063211/1000</f>
        <v>671063.21100000001</v>
      </c>
      <c r="G159" s="104">
        <v>876917.951</v>
      </c>
      <c r="H159" s="104">
        <v>950068.88486588094</v>
      </c>
      <c r="I159" s="104">
        <v>755569.45341289195</v>
      </c>
      <c r="J159" s="104">
        <f>816367539.850809/1000</f>
        <v>816367.53985080903</v>
      </c>
      <c r="K159" s="198">
        <f>J159/F159-1</f>
        <v>0.21652852737118522</v>
      </c>
      <c r="L159" s="259"/>
      <c r="M159" s="166">
        <f t="shared" si="582"/>
        <v>357759.2</v>
      </c>
      <c r="N159" s="166">
        <f>$F159</f>
        <v>671063.21100000001</v>
      </c>
      <c r="O159" s="166">
        <f>$G159</f>
        <v>876917.951</v>
      </c>
      <c r="P159" s="166">
        <f t="shared" si="583"/>
        <v>950068.88486588094</v>
      </c>
      <c r="Q159" s="166">
        <f>$I159</f>
        <v>755569.45341289195</v>
      </c>
      <c r="R159" s="166">
        <f>$J159</f>
        <v>816367.53985080903</v>
      </c>
      <c r="S159" s="198">
        <f t="shared" si="572"/>
        <v>0.21652852737118522</v>
      </c>
      <c r="T159" s="68"/>
      <c r="U159" s="166">
        <f t="shared" si="584"/>
        <v>357759.2</v>
      </c>
      <c r="V159" s="166">
        <f>$F159</f>
        <v>671063.21100000001</v>
      </c>
      <c r="W159" s="166">
        <f>$G159</f>
        <v>876917.951</v>
      </c>
      <c r="X159" s="166">
        <f t="shared" si="585"/>
        <v>950068.88486588094</v>
      </c>
      <c r="Y159" s="166">
        <f>$I159</f>
        <v>755569.45341289195</v>
      </c>
      <c r="Z159" s="166">
        <f>$J159</f>
        <v>816367.53985080903</v>
      </c>
      <c r="AA159" s="68"/>
      <c r="AB159" s="166">
        <f t="shared" si="586"/>
        <v>357759.2</v>
      </c>
      <c r="AC159" s="166">
        <f>$F159</f>
        <v>671063.21100000001</v>
      </c>
      <c r="AD159" s="166">
        <f>$G159</f>
        <v>876917.951</v>
      </c>
      <c r="AE159" s="166">
        <f t="shared" si="587"/>
        <v>950068.88486588094</v>
      </c>
      <c r="AF159" s="166">
        <f>$I159</f>
        <v>755569.45341289195</v>
      </c>
      <c r="AG159" s="166">
        <f>$J159</f>
        <v>816367.53985080903</v>
      </c>
      <c r="AH159" s="275"/>
      <c r="AI159" s="166">
        <f t="shared" si="588"/>
        <v>357759.2</v>
      </c>
      <c r="AJ159" s="166">
        <f>$F159</f>
        <v>671063.21100000001</v>
      </c>
      <c r="AK159" s="166">
        <f>$G159</f>
        <v>876917.951</v>
      </c>
      <c r="AL159" s="166">
        <f t="shared" si="589"/>
        <v>950068.88486588094</v>
      </c>
      <c r="AM159" s="166">
        <f>$I159</f>
        <v>755569.45341289195</v>
      </c>
      <c r="AN159" s="166">
        <f>$J159</f>
        <v>816367.53985080903</v>
      </c>
      <c r="AO159" s="68"/>
      <c r="AP159" s="166">
        <f t="shared" si="590"/>
        <v>357759.2</v>
      </c>
      <c r="AQ159" s="166">
        <f>$F159</f>
        <v>671063.21100000001</v>
      </c>
      <c r="AR159" s="166">
        <f>$G159</f>
        <v>876917.951</v>
      </c>
      <c r="AS159" s="166">
        <f t="shared" si="591"/>
        <v>950068.88486588094</v>
      </c>
      <c r="AT159" s="166">
        <f>$I159</f>
        <v>755569.45341289195</v>
      </c>
      <c r="AU159" s="166">
        <f>$J159</f>
        <v>816367.53985080903</v>
      </c>
      <c r="AV159" s="275"/>
      <c r="AW159" s="166">
        <f t="shared" si="592"/>
        <v>357759.2</v>
      </c>
      <c r="AX159" s="166">
        <f>$F159</f>
        <v>671063.21100000001</v>
      </c>
      <c r="AY159" s="166">
        <f>$G159</f>
        <v>876917.951</v>
      </c>
      <c r="AZ159" s="166">
        <f t="shared" si="593"/>
        <v>950068.88486588094</v>
      </c>
      <c r="BA159" s="166">
        <f>$I159</f>
        <v>755569.45341289195</v>
      </c>
      <c r="BB159" s="166">
        <f>$J159</f>
        <v>816367.53985080903</v>
      </c>
      <c r="BC159" s="275"/>
      <c r="BD159" s="166">
        <f t="shared" si="594"/>
        <v>357759.2</v>
      </c>
      <c r="BE159" s="166">
        <f>$F159</f>
        <v>671063.21100000001</v>
      </c>
      <c r="BF159" s="166">
        <f>$G159</f>
        <v>876917.951</v>
      </c>
      <c r="BG159" s="166">
        <f t="shared" si="595"/>
        <v>950068.88486588094</v>
      </c>
      <c r="BH159" s="166">
        <f>$I159</f>
        <v>755569.45341289195</v>
      </c>
      <c r="BI159" s="166">
        <f>$J159</f>
        <v>816367.53985080903</v>
      </c>
      <c r="BJ159" s="275"/>
      <c r="BK159" s="166">
        <f t="shared" si="596"/>
        <v>357759.2</v>
      </c>
      <c r="BL159" s="166">
        <f>$F159</f>
        <v>671063.21100000001</v>
      </c>
      <c r="BM159" s="166">
        <f>$G159</f>
        <v>876917.951</v>
      </c>
      <c r="BN159" s="166">
        <f t="shared" si="597"/>
        <v>950068.88486588094</v>
      </c>
      <c r="BO159" s="166">
        <f>$I159</f>
        <v>755569.45341289195</v>
      </c>
      <c r="BP159" s="166">
        <f>$J159</f>
        <v>816367.53985080903</v>
      </c>
      <c r="BQ159" s="198">
        <f>BP159/BL159-1</f>
        <v>0.21652852737118522</v>
      </c>
      <c r="BR159" s="275"/>
      <c r="BS159" s="166">
        <f t="shared" si="598"/>
        <v>357759.2</v>
      </c>
      <c r="BT159" s="166">
        <f>$F159</f>
        <v>671063.21100000001</v>
      </c>
      <c r="BU159" s="166">
        <f>$G159</f>
        <v>876917.951</v>
      </c>
      <c r="BV159" s="166">
        <f t="shared" si="599"/>
        <v>950068.88486588094</v>
      </c>
      <c r="BW159" s="166">
        <f>$I159</f>
        <v>755569.45341289195</v>
      </c>
      <c r="BX159" s="166">
        <f>$J159</f>
        <v>816367.53985080903</v>
      </c>
      <c r="BY159" s="275"/>
      <c r="BZ159" s="166">
        <f t="shared" si="600"/>
        <v>357759.2</v>
      </c>
      <c r="CA159" s="166">
        <f t="shared" si="601"/>
        <v>671063.21100000001</v>
      </c>
      <c r="CB159" s="166">
        <f>$G159</f>
        <v>876917.951</v>
      </c>
      <c r="CC159" s="166">
        <f t="shared" si="602"/>
        <v>950068.88486588094</v>
      </c>
      <c r="CD159" s="166">
        <f t="shared" si="602"/>
        <v>950068.88486588094</v>
      </c>
      <c r="CE159" s="166">
        <f>$J159</f>
        <v>816367.53985080903</v>
      </c>
    </row>
    <row r="160" spans="2:83" x14ac:dyDescent="0.3">
      <c r="C160" s="82"/>
      <c r="D160" s="82"/>
      <c r="E160" s="43"/>
      <c r="F160" s="43"/>
      <c r="G160" s="43"/>
      <c r="H160" s="43"/>
      <c r="I160" s="43"/>
      <c r="J160" s="43"/>
      <c r="K160" s="177"/>
      <c r="L160" s="45"/>
      <c r="M160" s="43"/>
      <c r="N160" s="43"/>
      <c r="O160" s="43"/>
      <c r="P160" s="43"/>
      <c r="Q160" s="43"/>
      <c r="R160" s="43"/>
      <c r="S160" s="177"/>
      <c r="U160" s="43"/>
      <c r="V160" s="43"/>
      <c r="W160" s="43"/>
      <c r="X160" s="43"/>
      <c r="Y160" s="43"/>
      <c r="Z160" s="43"/>
      <c r="AA160" s="44"/>
      <c r="AB160" s="43"/>
      <c r="AC160" s="43"/>
      <c r="AD160" s="43"/>
      <c r="AE160" s="43"/>
      <c r="AF160" s="43"/>
      <c r="AG160" s="43"/>
      <c r="AH160" s="44"/>
      <c r="AI160" s="43"/>
      <c r="AJ160" s="43"/>
      <c r="AK160" s="43"/>
      <c r="AL160" s="43"/>
      <c r="AM160" s="43"/>
      <c r="AN160" s="43"/>
      <c r="AO160" s="44"/>
      <c r="AP160" s="43"/>
      <c r="AQ160" s="43"/>
      <c r="AR160" s="43"/>
      <c r="AS160" s="43"/>
      <c r="AT160" s="43"/>
      <c r="AU160" s="43"/>
      <c r="AV160" s="44"/>
      <c r="AW160" s="43"/>
      <c r="AX160" s="43"/>
      <c r="AY160" s="43"/>
      <c r="AZ160" s="43"/>
      <c r="BA160" s="43"/>
      <c r="BB160" s="43"/>
      <c r="BD160" s="43"/>
      <c r="BE160" s="43"/>
      <c r="BF160" s="43"/>
      <c r="BG160" s="43"/>
      <c r="BH160" s="43"/>
      <c r="BI160" s="43"/>
      <c r="BK160" s="43"/>
      <c r="BL160" s="43"/>
      <c r="BM160" s="43"/>
      <c r="BN160" s="43"/>
      <c r="BO160" s="43"/>
      <c r="BP160" s="43"/>
      <c r="BQ160" s="177"/>
      <c r="BS160" s="43"/>
      <c r="BT160" s="43"/>
      <c r="BU160" s="43"/>
      <c r="BV160" s="43"/>
      <c r="BW160" s="43"/>
      <c r="BX160" s="43"/>
      <c r="BZ160" s="43"/>
      <c r="CA160" s="43"/>
      <c r="CB160" s="43"/>
      <c r="CC160" s="43"/>
      <c r="CD160" s="43"/>
      <c r="CE160" s="43"/>
    </row>
    <row r="161" spans="2:83" ht="13.5" thickBot="1" x14ac:dyDescent="0.35">
      <c r="C161" s="84" t="s">
        <v>117</v>
      </c>
      <c r="D161" s="131"/>
      <c r="E161" s="109">
        <f t="shared" ref="E161:J161" si="603">E152+E155</f>
        <v>21788868.199999999</v>
      </c>
      <c r="F161" s="109">
        <f t="shared" si="603"/>
        <v>21672471.213527381</v>
      </c>
      <c r="G161" s="109">
        <f t="shared" si="603"/>
        <v>20745955.319329999</v>
      </c>
      <c r="H161" s="109">
        <f t="shared" si="603"/>
        <v>20579930.99460588</v>
      </c>
      <c r="I161" s="109">
        <f t="shared" si="603"/>
        <v>22319447.592492893</v>
      </c>
      <c r="J161" s="109">
        <f t="shared" si="603"/>
        <v>21845098.401850808</v>
      </c>
      <c r="K161" s="202">
        <f>J161/F161-1</f>
        <v>7.9652747775103006E-3</v>
      </c>
      <c r="L161" s="76"/>
      <c r="M161" s="109">
        <f t="shared" ref="M161:R161" si="604">M152+M155</f>
        <v>21788868.199999999</v>
      </c>
      <c r="N161" s="109">
        <f t="shared" si="604"/>
        <v>21672471.213527381</v>
      </c>
      <c r="O161" s="109">
        <f t="shared" si="604"/>
        <v>20745955.319329999</v>
      </c>
      <c r="P161" s="109">
        <f t="shared" si="604"/>
        <v>20579930.99460588</v>
      </c>
      <c r="Q161" s="109">
        <f t="shared" si="604"/>
        <v>22319447.592492893</v>
      </c>
      <c r="R161" s="109">
        <f t="shared" si="604"/>
        <v>21845098.401850808</v>
      </c>
      <c r="S161" s="202">
        <f t="shared" ref="S161" si="605">R161/N161-1</f>
        <v>7.9652747775103006E-3</v>
      </c>
      <c r="T161" s="76"/>
      <c r="U161" s="109">
        <f t="shared" ref="U161:Z161" si="606">U152+U155</f>
        <v>21788868.199999999</v>
      </c>
      <c r="V161" s="109">
        <f t="shared" si="606"/>
        <v>21672471.213527381</v>
      </c>
      <c r="W161" s="109">
        <f t="shared" si="606"/>
        <v>20745955.319329999</v>
      </c>
      <c r="X161" s="109">
        <f t="shared" si="606"/>
        <v>20579930.99460588</v>
      </c>
      <c r="Y161" s="109">
        <f t="shared" si="606"/>
        <v>22319447.592492893</v>
      </c>
      <c r="Z161" s="109">
        <f t="shared" si="606"/>
        <v>21845098.401850808</v>
      </c>
      <c r="AA161" s="107"/>
      <c r="AB161" s="109">
        <f t="shared" ref="AB161:AG161" si="607">AB152+AB155</f>
        <v>21788868.199999999</v>
      </c>
      <c r="AC161" s="109">
        <f t="shared" si="607"/>
        <v>21672471.213527381</v>
      </c>
      <c r="AD161" s="109">
        <f t="shared" si="607"/>
        <v>20745955.319329999</v>
      </c>
      <c r="AE161" s="109">
        <f t="shared" si="607"/>
        <v>20579930.99460588</v>
      </c>
      <c r="AF161" s="109">
        <f t="shared" si="607"/>
        <v>22319447.592492893</v>
      </c>
      <c r="AG161" s="109">
        <f t="shared" si="607"/>
        <v>21845098.401850808</v>
      </c>
      <c r="AH161" s="278"/>
      <c r="AI161" s="109">
        <f t="shared" ref="AI161:AN161" si="608">AI152+AI155</f>
        <v>21788868.199999999</v>
      </c>
      <c r="AJ161" s="109">
        <f t="shared" si="608"/>
        <v>21672471.213527381</v>
      </c>
      <c r="AK161" s="109">
        <f t="shared" si="608"/>
        <v>20745955.319329999</v>
      </c>
      <c r="AL161" s="109">
        <f t="shared" si="608"/>
        <v>20579930.99460588</v>
      </c>
      <c r="AM161" s="109">
        <f t="shared" si="608"/>
        <v>22319447.592492893</v>
      </c>
      <c r="AN161" s="109">
        <f t="shared" si="608"/>
        <v>21845098.401850808</v>
      </c>
      <c r="AO161" s="107"/>
      <c r="AP161" s="109">
        <f t="shared" ref="AP161:AU161" si="609">AP152+AP155</f>
        <v>21788868.199999999</v>
      </c>
      <c r="AQ161" s="109">
        <f t="shared" si="609"/>
        <v>21672471.213527381</v>
      </c>
      <c r="AR161" s="109">
        <f t="shared" si="609"/>
        <v>20745955.319329999</v>
      </c>
      <c r="AS161" s="109">
        <f t="shared" si="609"/>
        <v>20579930.99460588</v>
      </c>
      <c r="AT161" s="109">
        <f t="shared" si="609"/>
        <v>22319447.592492893</v>
      </c>
      <c r="AU161" s="109">
        <f t="shared" si="609"/>
        <v>21845098.401850808</v>
      </c>
      <c r="AV161" s="278"/>
      <c r="AW161" s="109">
        <f t="shared" ref="AW161:BB161" si="610">AW152+AW155</f>
        <v>21788868.199999999</v>
      </c>
      <c r="AX161" s="109">
        <f t="shared" si="610"/>
        <v>21672471.213527381</v>
      </c>
      <c r="AY161" s="109">
        <f t="shared" si="610"/>
        <v>20745955.319329999</v>
      </c>
      <c r="AZ161" s="109">
        <f t="shared" si="610"/>
        <v>20579930.99460588</v>
      </c>
      <c r="BA161" s="109">
        <f t="shared" si="610"/>
        <v>22319447.592492893</v>
      </c>
      <c r="BB161" s="109">
        <f t="shared" si="610"/>
        <v>21845098.401850808</v>
      </c>
      <c r="BC161" s="278"/>
      <c r="BD161" s="109">
        <f t="shared" ref="BD161:BI161" si="611">BD152+BD155</f>
        <v>21788868.199999999</v>
      </c>
      <c r="BE161" s="109">
        <f t="shared" si="611"/>
        <v>21672471.213527381</v>
      </c>
      <c r="BF161" s="109">
        <f t="shared" si="611"/>
        <v>20745955.319329999</v>
      </c>
      <c r="BG161" s="109">
        <f t="shared" si="611"/>
        <v>20579930.99460588</v>
      </c>
      <c r="BH161" s="109">
        <f t="shared" si="611"/>
        <v>22319447.592492893</v>
      </c>
      <c r="BI161" s="109">
        <f t="shared" si="611"/>
        <v>21845098.401850808</v>
      </c>
      <c r="BJ161" s="278"/>
      <c r="BK161" s="109">
        <f t="shared" ref="BK161:BP161" si="612">BK152+BK155</f>
        <v>21788868.199999999</v>
      </c>
      <c r="BL161" s="109">
        <f t="shared" si="612"/>
        <v>21672471.213527381</v>
      </c>
      <c r="BM161" s="109">
        <f t="shared" si="612"/>
        <v>20745955.319329999</v>
      </c>
      <c r="BN161" s="109">
        <f t="shared" si="612"/>
        <v>20579930.99460588</v>
      </c>
      <c r="BO161" s="109">
        <f t="shared" si="612"/>
        <v>22319447.592492893</v>
      </c>
      <c r="BP161" s="109">
        <f t="shared" si="612"/>
        <v>21845098.401850808</v>
      </c>
      <c r="BQ161" s="202">
        <f>BP161/BL161-1</f>
        <v>7.9652747775103006E-3</v>
      </c>
      <c r="BR161" s="278"/>
      <c r="BS161" s="109">
        <f t="shared" ref="BS161:BX161" si="613">BS152+BS155</f>
        <v>21788868.199999999</v>
      </c>
      <c r="BT161" s="109">
        <f t="shared" si="613"/>
        <v>21672471.213527381</v>
      </c>
      <c r="BU161" s="109">
        <f t="shared" si="613"/>
        <v>20745955.319329999</v>
      </c>
      <c r="BV161" s="109">
        <f t="shared" si="613"/>
        <v>20579930.99460588</v>
      </c>
      <c r="BW161" s="109">
        <f t="shared" si="613"/>
        <v>22319447.592492893</v>
      </c>
      <c r="BX161" s="109">
        <f t="shared" si="613"/>
        <v>21845098.401850808</v>
      </c>
      <c r="BY161" s="278"/>
      <c r="BZ161" s="109">
        <f t="shared" ref="BZ161:CE161" si="614">BZ152+BZ155</f>
        <v>21788868.199999999</v>
      </c>
      <c r="CA161" s="109">
        <f t="shared" si="614"/>
        <v>21672471.213527381</v>
      </c>
      <c r="CB161" s="109">
        <f t="shared" si="614"/>
        <v>20745955.319329999</v>
      </c>
      <c r="CC161" s="109">
        <f t="shared" si="614"/>
        <v>20579930.99460588</v>
      </c>
      <c r="CD161" s="109">
        <f t="shared" si="614"/>
        <v>20579930.99460588</v>
      </c>
      <c r="CE161" s="109">
        <f t="shared" si="614"/>
        <v>21845098.401850808</v>
      </c>
    </row>
    <row r="162" spans="2:83" x14ac:dyDescent="0.3">
      <c r="C162" s="69"/>
      <c r="D162" s="82"/>
      <c r="E162" s="66"/>
      <c r="F162" s="66"/>
      <c r="G162" s="66"/>
      <c r="H162" s="66"/>
      <c r="I162" s="66"/>
      <c r="J162" s="66"/>
      <c r="K162" s="138"/>
      <c r="M162" s="66"/>
      <c r="N162" s="66"/>
      <c r="O162" s="66"/>
      <c r="P162" s="66"/>
      <c r="Q162" s="66"/>
      <c r="R162" s="66"/>
      <c r="S162" s="138"/>
      <c r="U162" s="66"/>
      <c r="V162" s="66"/>
      <c r="W162" s="66"/>
      <c r="X162" s="66"/>
      <c r="Y162" s="66"/>
      <c r="Z162" s="66"/>
      <c r="AA162" s="56"/>
      <c r="AB162" s="66"/>
      <c r="AC162" s="66"/>
      <c r="AD162" s="66"/>
      <c r="AE162" s="66"/>
      <c r="AF162" s="66"/>
      <c r="AG162" s="66"/>
      <c r="AH162" s="56"/>
      <c r="AI162" s="66"/>
      <c r="AJ162" s="66"/>
      <c r="AK162" s="66"/>
      <c r="AL162" s="66"/>
      <c r="AM162" s="66"/>
      <c r="AN162" s="66"/>
      <c r="AO162" s="56"/>
      <c r="AP162" s="66"/>
      <c r="AQ162" s="66"/>
      <c r="AR162" s="66"/>
      <c r="AS162" s="66"/>
      <c r="AT162" s="66"/>
      <c r="AU162" s="66"/>
      <c r="AV162" s="56"/>
      <c r="AW162" s="66"/>
      <c r="AX162" s="66"/>
      <c r="AY162" s="66"/>
      <c r="AZ162" s="66"/>
      <c r="BA162" s="66"/>
      <c r="BB162" s="66"/>
      <c r="BD162" s="66"/>
      <c r="BE162" s="66"/>
      <c r="BF162" s="66"/>
      <c r="BG162" s="66"/>
      <c r="BH162" s="66"/>
      <c r="BI162" s="66"/>
      <c r="BK162" s="66"/>
      <c r="BL162" s="66"/>
      <c r="BM162" s="66"/>
      <c r="BN162" s="66"/>
      <c r="BO162" s="66"/>
      <c r="BP162" s="66"/>
      <c r="BQ162" s="138"/>
      <c r="BS162" s="66"/>
      <c r="BT162" s="66"/>
      <c r="BU162" s="66"/>
      <c r="BV162" s="66"/>
      <c r="BW162" s="66"/>
      <c r="BX162" s="66"/>
      <c r="BZ162" s="66"/>
      <c r="CA162" s="66"/>
      <c r="CB162" s="66"/>
      <c r="CC162" s="66"/>
      <c r="CD162" s="66"/>
      <c r="CE162" s="66"/>
    </row>
    <row r="163" spans="2:83" s="88" customFormat="1" x14ac:dyDescent="0.3">
      <c r="B163" s="87"/>
      <c r="C163" s="30" t="s">
        <v>98</v>
      </c>
      <c r="D163" s="30"/>
      <c r="E163" s="214"/>
      <c r="F163" s="214"/>
      <c r="G163" s="214"/>
      <c r="H163" s="214"/>
      <c r="I163" s="214"/>
      <c r="J163" s="214"/>
      <c r="K163" s="193"/>
      <c r="M163" s="30"/>
      <c r="N163" s="30"/>
      <c r="O163" s="30"/>
      <c r="P163" s="30"/>
      <c r="Q163" s="30"/>
      <c r="R163" s="30"/>
      <c r="S163" s="193"/>
      <c r="T163" s="117"/>
      <c r="U163" s="30"/>
      <c r="V163" s="30"/>
      <c r="W163" s="30"/>
      <c r="X163" s="30"/>
      <c r="Y163" s="30"/>
      <c r="Z163" s="30"/>
      <c r="AA163" s="89"/>
      <c r="AB163" s="30"/>
      <c r="AC163" s="30"/>
      <c r="AD163" s="30"/>
      <c r="AE163" s="30"/>
      <c r="AF163" s="30"/>
      <c r="AG163" s="30"/>
      <c r="AH163" s="276"/>
      <c r="AI163" s="30"/>
      <c r="AJ163" s="30"/>
      <c r="AK163" s="30"/>
      <c r="AL163" s="30"/>
      <c r="AM163" s="30"/>
      <c r="AN163" s="30"/>
      <c r="AO163" s="89"/>
      <c r="AP163" s="30"/>
      <c r="AQ163" s="30"/>
      <c r="AR163" s="30"/>
      <c r="AS163" s="30"/>
      <c r="AT163" s="30"/>
      <c r="AU163" s="30"/>
      <c r="AV163" s="276"/>
      <c r="AW163" s="30"/>
      <c r="AX163" s="30"/>
      <c r="AY163" s="30"/>
      <c r="AZ163" s="30"/>
      <c r="BA163" s="30"/>
      <c r="BB163" s="30"/>
      <c r="BC163" s="284"/>
      <c r="BD163" s="30"/>
      <c r="BE163" s="30"/>
      <c r="BF163" s="30"/>
      <c r="BG163" s="30"/>
      <c r="BH163" s="30"/>
      <c r="BI163" s="30"/>
      <c r="BJ163" s="284"/>
      <c r="BK163" s="30"/>
      <c r="BL163" s="30"/>
      <c r="BM163" s="30"/>
      <c r="BN163" s="30"/>
      <c r="BO163" s="30"/>
      <c r="BP163" s="30"/>
      <c r="BQ163" s="193"/>
      <c r="BR163" s="284"/>
      <c r="BS163" s="30"/>
      <c r="BT163" s="30"/>
      <c r="BU163" s="30"/>
      <c r="BV163" s="30"/>
      <c r="BW163" s="30"/>
      <c r="BX163" s="30"/>
      <c r="BY163" s="284"/>
      <c r="BZ163" s="30"/>
      <c r="CA163" s="30"/>
      <c r="CB163" s="30"/>
      <c r="CC163" s="30"/>
      <c r="CD163" s="30"/>
      <c r="CE163" s="30"/>
    </row>
    <row r="164" spans="2:83" s="91" customFormat="1" x14ac:dyDescent="0.3">
      <c r="B164" s="90"/>
      <c r="C164" s="67" t="s">
        <v>142</v>
      </c>
      <c r="D164" s="67"/>
      <c r="E164" s="67" t="str">
        <f t="shared" ref="E164:J164" si="615">E3</f>
        <v>Q4-2023</v>
      </c>
      <c r="F164" s="67" t="str">
        <f t="shared" si="615"/>
        <v>Q1-2024</v>
      </c>
      <c r="G164" s="67" t="str">
        <f t="shared" si="615"/>
        <v>Q2-2024</v>
      </c>
      <c r="H164" s="67" t="str">
        <f t="shared" si="615"/>
        <v>Q3-2024</v>
      </c>
      <c r="I164" s="67" t="str">
        <f t="shared" si="615"/>
        <v>Q4-2024</v>
      </c>
      <c r="J164" s="67" t="str">
        <f t="shared" si="615"/>
        <v>Q1-2025</v>
      </c>
      <c r="K164" s="194"/>
      <c r="M164" s="67"/>
      <c r="N164" s="67"/>
      <c r="O164" s="67"/>
      <c r="P164" s="67"/>
      <c r="Q164" s="67"/>
      <c r="R164" s="67"/>
      <c r="S164" s="194"/>
      <c r="T164" s="117"/>
      <c r="U164" s="67"/>
      <c r="V164" s="67"/>
      <c r="W164" s="67"/>
      <c r="X164" s="67"/>
      <c r="Y164" s="67"/>
      <c r="Z164" s="67"/>
      <c r="AA164" s="83"/>
      <c r="AB164" s="67"/>
      <c r="AC164" s="67"/>
      <c r="AD164" s="67"/>
      <c r="AE164" s="67"/>
      <c r="AF164" s="67"/>
      <c r="AG164" s="67"/>
      <c r="AH164" s="277"/>
      <c r="AI164" s="67"/>
      <c r="AJ164" s="67"/>
      <c r="AK164" s="67"/>
      <c r="AL164" s="67"/>
      <c r="AM164" s="67"/>
      <c r="AN164" s="67"/>
      <c r="AO164" s="83"/>
      <c r="AP164" s="67"/>
      <c r="AQ164" s="67"/>
      <c r="AR164" s="67"/>
      <c r="AS164" s="67"/>
      <c r="AT164" s="67"/>
      <c r="AU164" s="67"/>
      <c r="AV164" s="277"/>
      <c r="AW164" s="67"/>
      <c r="AX164" s="67"/>
      <c r="AY164" s="67"/>
      <c r="AZ164" s="67"/>
      <c r="BA164" s="67"/>
      <c r="BB164" s="67"/>
      <c r="BC164" s="284"/>
      <c r="BD164" s="67"/>
      <c r="BE164" s="67"/>
      <c r="BF164" s="67"/>
      <c r="BG164" s="67"/>
      <c r="BH164" s="67"/>
      <c r="BI164" s="67"/>
      <c r="BJ164" s="284"/>
      <c r="BK164" s="67"/>
      <c r="BL164" s="67"/>
      <c r="BM164" s="67"/>
      <c r="BN164" s="67"/>
      <c r="BO164" s="67"/>
      <c r="BP164" s="67"/>
      <c r="BQ164" s="194"/>
      <c r="BR164" s="284"/>
      <c r="BS164" s="67"/>
      <c r="BT164" s="67"/>
      <c r="BU164" s="67"/>
      <c r="BV164" s="67"/>
      <c r="BW164" s="67"/>
      <c r="BX164" s="67"/>
      <c r="BY164" s="284"/>
      <c r="BZ164" s="67"/>
      <c r="CA164" s="67"/>
      <c r="CB164" s="67"/>
      <c r="CC164" s="67"/>
      <c r="CD164" s="67"/>
      <c r="CE164" s="67"/>
    </row>
    <row r="165" spans="2:83" x14ac:dyDescent="0.3">
      <c r="C165" s="112" t="s">
        <v>24</v>
      </c>
      <c r="D165" s="135"/>
      <c r="E165" s="113">
        <f t="shared" ref="E165:J165" si="616">SUM(E166:E167)</f>
        <v>323070.59068968333</v>
      </c>
      <c r="F165" s="113">
        <f t="shared" si="616"/>
        <v>695604.62587029126</v>
      </c>
      <c r="G165" s="113">
        <f t="shared" si="616"/>
        <v>520402.07534918841</v>
      </c>
      <c r="H165" s="113">
        <f t="shared" si="616"/>
        <v>540572.1399999999</v>
      </c>
      <c r="I165" s="113">
        <f t="shared" si="616"/>
        <v>526150.81493399211</v>
      </c>
      <c r="J165" s="113">
        <f t="shared" si="616"/>
        <v>1070499.1347634369</v>
      </c>
      <c r="K165" s="203">
        <f>J165/F165-1</f>
        <v>0.5389476937766251</v>
      </c>
      <c r="M165" s="113">
        <f t="shared" ref="M165:R165" si="617">SUM(M166:M167)</f>
        <v>323070.59068968333</v>
      </c>
      <c r="N165" s="113">
        <f t="shared" si="617"/>
        <v>695604.62587029126</v>
      </c>
      <c r="O165" s="113">
        <f t="shared" si="617"/>
        <v>520402.07534918841</v>
      </c>
      <c r="P165" s="113">
        <f t="shared" si="617"/>
        <v>540572.1399999999</v>
      </c>
      <c r="Q165" s="113">
        <f t="shared" si="617"/>
        <v>526150.81493399211</v>
      </c>
      <c r="R165" s="113">
        <f t="shared" si="617"/>
        <v>1070499.1347634369</v>
      </c>
      <c r="S165" s="203">
        <f t="shared" ref="S165:S167" si="618">R165/N165-1</f>
        <v>0.5389476937766251</v>
      </c>
      <c r="T165" s="68"/>
      <c r="U165" s="113">
        <f t="shared" ref="U165:Z165" si="619">SUM(U166:U167)</f>
        <v>323070.59068968333</v>
      </c>
      <c r="V165" s="113">
        <f t="shared" si="619"/>
        <v>695604.62587029126</v>
      </c>
      <c r="W165" s="113">
        <f t="shared" si="619"/>
        <v>520402.07534918841</v>
      </c>
      <c r="X165" s="113">
        <f t="shared" si="619"/>
        <v>540572.1399999999</v>
      </c>
      <c r="Y165" s="113">
        <f t="shared" si="619"/>
        <v>526150.81493399211</v>
      </c>
      <c r="Z165" s="113">
        <f t="shared" si="619"/>
        <v>1070499.1347634369</v>
      </c>
      <c r="AA165" s="68"/>
      <c r="AB165" s="113">
        <f t="shared" ref="AB165:AG165" si="620">SUM(AB166:AB167)</f>
        <v>323070.59068968333</v>
      </c>
      <c r="AC165" s="113">
        <f t="shared" si="620"/>
        <v>695604.62587029126</v>
      </c>
      <c r="AD165" s="113">
        <f t="shared" si="620"/>
        <v>520402.07534918841</v>
      </c>
      <c r="AE165" s="113">
        <f t="shared" si="620"/>
        <v>540572.1399999999</v>
      </c>
      <c r="AF165" s="113">
        <f t="shared" si="620"/>
        <v>526150.81493399211</v>
      </c>
      <c r="AG165" s="113">
        <f t="shared" si="620"/>
        <v>1070499.1347634369</v>
      </c>
      <c r="AH165" s="275"/>
      <c r="AI165" s="113">
        <f t="shared" ref="AI165:AN165" si="621">SUM(AI166:AI167)</f>
        <v>323070.59068968333</v>
      </c>
      <c r="AJ165" s="113">
        <f t="shared" si="621"/>
        <v>695604.62587029126</v>
      </c>
      <c r="AK165" s="113">
        <f t="shared" si="621"/>
        <v>520402.07534918841</v>
      </c>
      <c r="AL165" s="113">
        <f t="shared" si="621"/>
        <v>540572.1399999999</v>
      </c>
      <c r="AM165" s="113">
        <f t="shared" si="621"/>
        <v>526150.81493399211</v>
      </c>
      <c r="AN165" s="113">
        <f t="shared" si="621"/>
        <v>1070499.1347634369</v>
      </c>
      <c r="AO165" s="68"/>
      <c r="AP165" s="113">
        <f t="shared" ref="AP165:AU165" si="622">SUM(AP166:AP167)</f>
        <v>323070.59068968333</v>
      </c>
      <c r="AQ165" s="113">
        <f t="shared" si="622"/>
        <v>695604.62587029126</v>
      </c>
      <c r="AR165" s="113">
        <f t="shared" si="622"/>
        <v>520402.07534918841</v>
      </c>
      <c r="AS165" s="113">
        <f t="shared" si="622"/>
        <v>540572.1399999999</v>
      </c>
      <c r="AT165" s="113">
        <f t="shared" si="622"/>
        <v>526150.81493399211</v>
      </c>
      <c r="AU165" s="113">
        <f t="shared" si="622"/>
        <v>1070499.1347634369</v>
      </c>
      <c r="AV165" s="275"/>
      <c r="AW165" s="113">
        <f t="shared" ref="AW165:BB165" si="623">SUM(AW166:AW167)</f>
        <v>323070.59068968333</v>
      </c>
      <c r="AX165" s="113">
        <f t="shared" si="623"/>
        <v>695604.62587029126</v>
      </c>
      <c r="AY165" s="113">
        <f t="shared" si="623"/>
        <v>520402.07534918841</v>
      </c>
      <c r="AZ165" s="113">
        <f t="shared" si="623"/>
        <v>540572.1399999999</v>
      </c>
      <c r="BA165" s="113">
        <f t="shared" si="623"/>
        <v>526150.81493399211</v>
      </c>
      <c r="BB165" s="113">
        <f t="shared" si="623"/>
        <v>1070499.1347634369</v>
      </c>
      <c r="BC165" s="275"/>
      <c r="BD165" s="113">
        <f t="shared" ref="BD165:BI165" si="624">SUM(BD166:BD167)</f>
        <v>323070.59068968333</v>
      </c>
      <c r="BE165" s="113">
        <f t="shared" si="624"/>
        <v>695604.62587029126</v>
      </c>
      <c r="BF165" s="113">
        <f t="shared" si="624"/>
        <v>520402.07534918841</v>
      </c>
      <c r="BG165" s="113">
        <f t="shared" si="624"/>
        <v>540572.1399999999</v>
      </c>
      <c r="BH165" s="113">
        <f t="shared" si="624"/>
        <v>526150.81493399211</v>
      </c>
      <c r="BI165" s="113">
        <f t="shared" si="624"/>
        <v>1070499.1347634369</v>
      </c>
      <c r="BJ165" s="275"/>
      <c r="BK165" s="113">
        <f t="shared" ref="BK165:BP165" si="625">SUM(BK166:BK167)</f>
        <v>323070.59068968333</v>
      </c>
      <c r="BL165" s="113">
        <f t="shared" si="625"/>
        <v>695604.62587029126</v>
      </c>
      <c r="BM165" s="113">
        <f t="shared" si="625"/>
        <v>520402.07534918841</v>
      </c>
      <c r="BN165" s="113">
        <f t="shared" si="625"/>
        <v>540572.1399999999</v>
      </c>
      <c r="BO165" s="113">
        <f t="shared" si="625"/>
        <v>526150.81493399211</v>
      </c>
      <c r="BP165" s="113">
        <f t="shared" si="625"/>
        <v>1070499.1347634369</v>
      </c>
      <c r="BQ165" s="203">
        <f>BP165/BL165-1</f>
        <v>0.5389476937766251</v>
      </c>
      <c r="BR165" s="275"/>
      <c r="BS165" s="113">
        <f t="shared" ref="BS165:BX165" si="626">SUM(BS166:BS167)</f>
        <v>323070.59068968333</v>
      </c>
      <c r="BT165" s="113">
        <f t="shared" si="626"/>
        <v>695604.62587029126</v>
      </c>
      <c r="BU165" s="113">
        <f t="shared" si="626"/>
        <v>520402.07534918841</v>
      </c>
      <c r="BV165" s="113">
        <f t="shared" si="626"/>
        <v>540572.1399999999</v>
      </c>
      <c r="BW165" s="113">
        <f t="shared" si="626"/>
        <v>526150.81493399211</v>
      </c>
      <c r="BX165" s="113">
        <f t="shared" si="626"/>
        <v>1070499.1347634369</v>
      </c>
      <c r="BY165" s="275"/>
      <c r="BZ165" s="113">
        <f t="shared" ref="BZ165:CE165" si="627">SUM(BZ166:BZ167)</f>
        <v>323070.59068968333</v>
      </c>
      <c r="CA165" s="113">
        <f t="shared" si="627"/>
        <v>695604.62587029126</v>
      </c>
      <c r="CB165" s="113">
        <f t="shared" si="627"/>
        <v>520402.07534918841</v>
      </c>
      <c r="CC165" s="113">
        <f t="shared" si="627"/>
        <v>540572.1399999999</v>
      </c>
      <c r="CD165" s="113">
        <f t="shared" si="627"/>
        <v>540572.1399999999</v>
      </c>
      <c r="CE165" s="113">
        <f t="shared" si="627"/>
        <v>1070499.1347634369</v>
      </c>
    </row>
    <row r="166" spans="2:83" x14ac:dyDescent="0.3">
      <c r="C166" s="69" t="s">
        <v>144</v>
      </c>
      <c r="D166" s="82"/>
      <c r="E166" s="105">
        <v>187599.81771999999</v>
      </c>
      <c r="F166" s="105">
        <v>240271.52047112581</v>
      </c>
      <c r="G166" s="105">
        <v>232488.35571253166</v>
      </c>
      <c r="H166" s="105">
        <v>293461.27795195486</v>
      </c>
      <c r="I166" s="105">
        <f>254205.217741137+250</f>
        <v>254455.21774113699</v>
      </c>
      <c r="J166" s="105">
        <v>307864.25165049941</v>
      </c>
      <c r="K166" s="204">
        <f>J166/F166-1</f>
        <v>0.28131811480127733</v>
      </c>
      <c r="L166" s="211"/>
      <c r="M166" s="168">
        <f>$E166</f>
        <v>187599.81771999999</v>
      </c>
      <c r="N166" s="168">
        <f>$F166</f>
        <v>240271.52047112581</v>
      </c>
      <c r="O166" s="168">
        <f>$G166</f>
        <v>232488.35571253166</v>
      </c>
      <c r="P166" s="168">
        <f>$H166</f>
        <v>293461.27795195486</v>
      </c>
      <c r="Q166" s="168">
        <f>$I166</f>
        <v>254455.21774113699</v>
      </c>
      <c r="R166" s="168">
        <f>$J166</f>
        <v>307864.25165049941</v>
      </c>
      <c r="S166" s="204">
        <f t="shared" si="618"/>
        <v>0.28131811480127733</v>
      </c>
      <c r="T166" s="68"/>
      <c r="U166" s="168">
        <f>$E166</f>
        <v>187599.81771999999</v>
      </c>
      <c r="V166" s="168">
        <f>$F166</f>
        <v>240271.52047112581</v>
      </c>
      <c r="W166" s="168">
        <f>$G166</f>
        <v>232488.35571253166</v>
      </c>
      <c r="X166" s="168">
        <f>$H166</f>
        <v>293461.27795195486</v>
      </c>
      <c r="Y166" s="168">
        <f>$I166</f>
        <v>254455.21774113699</v>
      </c>
      <c r="Z166" s="168">
        <f>$J166</f>
        <v>307864.25165049941</v>
      </c>
      <c r="AA166" s="68"/>
      <c r="AB166" s="168">
        <f>$E166</f>
        <v>187599.81771999999</v>
      </c>
      <c r="AC166" s="168">
        <f>$F166</f>
        <v>240271.52047112581</v>
      </c>
      <c r="AD166" s="168">
        <f>$G166</f>
        <v>232488.35571253166</v>
      </c>
      <c r="AE166" s="168">
        <f>$H166</f>
        <v>293461.27795195486</v>
      </c>
      <c r="AF166" s="168">
        <f>$I166</f>
        <v>254455.21774113699</v>
      </c>
      <c r="AG166" s="168">
        <f>$J166</f>
        <v>307864.25165049941</v>
      </c>
      <c r="AH166" s="275"/>
      <c r="AI166" s="168">
        <f>$E166</f>
        <v>187599.81771999999</v>
      </c>
      <c r="AJ166" s="168">
        <f>$F166</f>
        <v>240271.52047112581</v>
      </c>
      <c r="AK166" s="168">
        <f>$G166</f>
        <v>232488.35571253166</v>
      </c>
      <c r="AL166" s="168">
        <f>$H166</f>
        <v>293461.27795195486</v>
      </c>
      <c r="AM166" s="168">
        <f>$I166</f>
        <v>254455.21774113699</v>
      </c>
      <c r="AN166" s="168">
        <f>$J166</f>
        <v>307864.25165049941</v>
      </c>
      <c r="AO166" s="68"/>
      <c r="AP166" s="168">
        <f>$E166</f>
        <v>187599.81771999999</v>
      </c>
      <c r="AQ166" s="168">
        <f>$F166</f>
        <v>240271.52047112581</v>
      </c>
      <c r="AR166" s="168">
        <f>$G166</f>
        <v>232488.35571253166</v>
      </c>
      <c r="AS166" s="168">
        <f>$H166</f>
        <v>293461.27795195486</v>
      </c>
      <c r="AT166" s="168">
        <f>$I166</f>
        <v>254455.21774113699</v>
      </c>
      <c r="AU166" s="168">
        <f>$J166</f>
        <v>307864.25165049941</v>
      </c>
      <c r="AV166" s="275"/>
      <c r="AW166" s="168">
        <f>$E166</f>
        <v>187599.81771999999</v>
      </c>
      <c r="AX166" s="168">
        <f>$F166</f>
        <v>240271.52047112581</v>
      </c>
      <c r="AY166" s="168">
        <f>$G166</f>
        <v>232488.35571253166</v>
      </c>
      <c r="AZ166" s="168">
        <f>$H166</f>
        <v>293461.27795195486</v>
      </c>
      <c r="BA166" s="168">
        <f>$I166</f>
        <v>254455.21774113699</v>
      </c>
      <c r="BB166" s="168">
        <f>$J166</f>
        <v>307864.25165049941</v>
      </c>
      <c r="BC166" s="275"/>
      <c r="BD166" s="168">
        <f>$E166</f>
        <v>187599.81771999999</v>
      </c>
      <c r="BE166" s="168">
        <f>$F166</f>
        <v>240271.52047112581</v>
      </c>
      <c r="BF166" s="168">
        <f>$G166</f>
        <v>232488.35571253166</v>
      </c>
      <c r="BG166" s="168">
        <f>$H166</f>
        <v>293461.27795195486</v>
      </c>
      <c r="BH166" s="168">
        <f>$I166</f>
        <v>254455.21774113699</v>
      </c>
      <c r="BI166" s="168">
        <f>$J166</f>
        <v>307864.25165049941</v>
      </c>
      <c r="BJ166" s="275"/>
      <c r="BK166" s="168">
        <f>$E166</f>
        <v>187599.81771999999</v>
      </c>
      <c r="BL166" s="168">
        <f>$F166</f>
        <v>240271.52047112581</v>
      </c>
      <c r="BM166" s="168">
        <f>$G166</f>
        <v>232488.35571253166</v>
      </c>
      <c r="BN166" s="168">
        <f>$H166</f>
        <v>293461.27795195486</v>
      </c>
      <c r="BO166" s="168">
        <f>$I166</f>
        <v>254455.21774113699</v>
      </c>
      <c r="BP166" s="168">
        <f>$J166</f>
        <v>307864.25165049941</v>
      </c>
      <c r="BQ166" s="204">
        <f>BP166/BL166-1</f>
        <v>0.28131811480127733</v>
      </c>
      <c r="BR166" s="222"/>
      <c r="BS166" s="168">
        <f>$E166</f>
        <v>187599.81771999999</v>
      </c>
      <c r="BT166" s="168">
        <f>$F166</f>
        <v>240271.52047112581</v>
      </c>
      <c r="BU166" s="168">
        <f>$G166</f>
        <v>232488.35571253166</v>
      </c>
      <c r="BV166" s="168">
        <f>$H166</f>
        <v>293461.27795195486</v>
      </c>
      <c r="BW166" s="168">
        <f>$I166</f>
        <v>254455.21774113699</v>
      </c>
      <c r="BX166" s="168">
        <f>$J166</f>
        <v>307864.25165049941</v>
      </c>
      <c r="BY166" s="275"/>
      <c r="BZ166" s="168">
        <f>$E166</f>
        <v>187599.81771999999</v>
      </c>
      <c r="CA166" s="168">
        <f>$F166</f>
        <v>240271.52047112581</v>
      </c>
      <c r="CB166" s="168">
        <f>$G166</f>
        <v>232488.35571253166</v>
      </c>
      <c r="CC166" s="168">
        <f>$H166</f>
        <v>293461.27795195486</v>
      </c>
      <c r="CD166" s="168">
        <f>$H166</f>
        <v>293461.27795195486</v>
      </c>
      <c r="CE166" s="168">
        <f>$J166</f>
        <v>307864.25165049941</v>
      </c>
    </row>
    <row r="167" spans="2:83" x14ac:dyDescent="0.3">
      <c r="C167" s="69" t="s">
        <v>145</v>
      </c>
      <c r="D167" s="82"/>
      <c r="E167" s="105">
        <v>135470.77296968331</v>
      </c>
      <c r="F167" s="105">
        <v>455333.10539916542</v>
      </c>
      <c r="G167" s="105">
        <v>287913.71963665675</v>
      </c>
      <c r="H167" s="105">
        <v>247110.86204804509</v>
      </c>
      <c r="I167" s="105">
        <v>271695.59719285509</v>
      </c>
      <c r="J167" s="105">
        <v>762634.88311293744</v>
      </c>
      <c r="K167" s="204">
        <f>J167/F167-1</f>
        <v>0.67489443238346913</v>
      </c>
      <c r="L167" s="239"/>
      <c r="M167" s="168">
        <f>$E167</f>
        <v>135470.77296968331</v>
      </c>
      <c r="N167" s="168">
        <f>$F167</f>
        <v>455333.10539916542</v>
      </c>
      <c r="O167" s="168">
        <f>$G167</f>
        <v>287913.71963665675</v>
      </c>
      <c r="P167" s="168">
        <f>$H167</f>
        <v>247110.86204804509</v>
      </c>
      <c r="Q167" s="168">
        <f>$I167</f>
        <v>271695.59719285509</v>
      </c>
      <c r="R167" s="168">
        <f>$J167</f>
        <v>762634.88311293744</v>
      </c>
      <c r="S167" s="204">
        <f t="shared" si="618"/>
        <v>0.67489443238346913</v>
      </c>
      <c r="T167" s="68"/>
      <c r="U167" s="168">
        <f>$E167</f>
        <v>135470.77296968331</v>
      </c>
      <c r="V167" s="168">
        <f>$F167</f>
        <v>455333.10539916542</v>
      </c>
      <c r="W167" s="168">
        <f>$G167</f>
        <v>287913.71963665675</v>
      </c>
      <c r="X167" s="168">
        <f>$H167</f>
        <v>247110.86204804509</v>
      </c>
      <c r="Y167" s="168">
        <f>$I167</f>
        <v>271695.59719285509</v>
      </c>
      <c r="Z167" s="168">
        <f>$J167</f>
        <v>762634.88311293744</v>
      </c>
      <c r="AA167" s="68"/>
      <c r="AB167" s="168">
        <f>$E167</f>
        <v>135470.77296968331</v>
      </c>
      <c r="AC167" s="168">
        <f>$F167</f>
        <v>455333.10539916542</v>
      </c>
      <c r="AD167" s="168">
        <f>$G167</f>
        <v>287913.71963665675</v>
      </c>
      <c r="AE167" s="168">
        <f>$H167</f>
        <v>247110.86204804509</v>
      </c>
      <c r="AF167" s="168">
        <f>$I167</f>
        <v>271695.59719285509</v>
      </c>
      <c r="AG167" s="168">
        <f>$J167</f>
        <v>762634.88311293744</v>
      </c>
      <c r="AH167" s="275"/>
      <c r="AI167" s="168">
        <f>$E167</f>
        <v>135470.77296968331</v>
      </c>
      <c r="AJ167" s="168">
        <f>$F167</f>
        <v>455333.10539916542</v>
      </c>
      <c r="AK167" s="168">
        <f>$G167</f>
        <v>287913.71963665675</v>
      </c>
      <c r="AL167" s="168">
        <f>$H167</f>
        <v>247110.86204804509</v>
      </c>
      <c r="AM167" s="168">
        <f>$I167</f>
        <v>271695.59719285509</v>
      </c>
      <c r="AN167" s="168">
        <f>$J167</f>
        <v>762634.88311293744</v>
      </c>
      <c r="AO167" s="68"/>
      <c r="AP167" s="168">
        <f>$E167</f>
        <v>135470.77296968331</v>
      </c>
      <c r="AQ167" s="168">
        <f>$F167</f>
        <v>455333.10539916542</v>
      </c>
      <c r="AR167" s="168">
        <f>$G167</f>
        <v>287913.71963665675</v>
      </c>
      <c r="AS167" s="168">
        <f>$H167</f>
        <v>247110.86204804509</v>
      </c>
      <c r="AT167" s="168">
        <f>$I167</f>
        <v>271695.59719285509</v>
      </c>
      <c r="AU167" s="168">
        <f>$J167</f>
        <v>762634.88311293744</v>
      </c>
      <c r="AV167" s="275"/>
      <c r="AW167" s="168">
        <f>$E167</f>
        <v>135470.77296968331</v>
      </c>
      <c r="AX167" s="168">
        <f>$F167</f>
        <v>455333.10539916542</v>
      </c>
      <c r="AY167" s="168">
        <f>$G167</f>
        <v>287913.71963665675</v>
      </c>
      <c r="AZ167" s="168">
        <f>$H167</f>
        <v>247110.86204804509</v>
      </c>
      <c r="BA167" s="168">
        <f>$I167</f>
        <v>271695.59719285509</v>
      </c>
      <c r="BB167" s="168">
        <f>$J167</f>
        <v>762634.88311293744</v>
      </c>
      <c r="BC167" s="275"/>
      <c r="BD167" s="168">
        <f>$E167</f>
        <v>135470.77296968331</v>
      </c>
      <c r="BE167" s="168">
        <f>$F167</f>
        <v>455333.10539916542</v>
      </c>
      <c r="BF167" s="168">
        <f>$G167</f>
        <v>287913.71963665675</v>
      </c>
      <c r="BG167" s="168">
        <f>$H167</f>
        <v>247110.86204804509</v>
      </c>
      <c r="BH167" s="168">
        <f>$I167</f>
        <v>271695.59719285509</v>
      </c>
      <c r="BI167" s="168">
        <f>$J167</f>
        <v>762634.88311293744</v>
      </c>
      <c r="BJ167" s="275"/>
      <c r="BK167" s="168">
        <f>$E167</f>
        <v>135470.77296968331</v>
      </c>
      <c r="BL167" s="168">
        <f>$F167</f>
        <v>455333.10539916542</v>
      </c>
      <c r="BM167" s="168">
        <f>$G167</f>
        <v>287913.71963665675</v>
      </c>
      <c r="BN167" s="168">
        <f>$H167</f>
        <v>247110.86204804509</v>
      </c>
      <c r="BO167" s="168">
        <f>$I167</f>
        <v>271695.59719285509</v>
      </c>
      <c r="BP167" s="168">
        <f>$J167</f>
        <v>762634.88311293744</v>
      </c>
      <c r="BQ167" s="204">
        <f>BP167/BL167-1</f>
        <v>0.67489443238346913</v>
      </c>
      <c r="BR167" s="222"/>
      <c r="BS167" s="168">
        <f>$E167</f>
        <v>135470.77296968331</v>
      </c>
      <c r="BT167" s="168">
        <f>$F167</f>
        <v>455333.10539916542</v>
      </c>
      <c r="BU167" s="168">
        <f>$G167</f>
        <v>287913.71963665675</v>
      </c>
      <c r="BV167" s="168">
        <f>$H167</f>
        <v>247110.86204804509</v>
      </c>
      <c r="BW167" s="168">
        <f>$I167</f>
        <v>271695.59719285509</v>
      </c>
      <c r="BX167" s="168">
        <f>$J167</f>
        <v>762634.88311293744</v>
      </c>
      <c r="BY167" s="275"/>
      <c r="BZ167" s="168">
        <f>$E167</f>
        <v>135470.77296968331</v>
      </c>
      <c r="CA167" s="168">
        <f>$F167</f>
        <v>455333.10539916542</v>
      </c>
      <c r="CB167" s="168">
        <f>$G167</f>
        <v>287913.71963665675</v>
      </c>
      <c r="CC167" s="168">
        <f>$H167</f>
        <v>247110.86204804509</v>
      </c>
      <c r="CD167" s="168">
        <f>$H167</f>
        <v>247110.86204804509</v>
      </c>
      <c r="CE167" s="168">
        <f>$J167</f>
        <v>762634.88311293744</v>
      </c>
    </row>
    <row r="168" spans="2:83" x14ac:dyDescent="0.3">
      <c r="C168" s="69" t="s">
        <v>51</v>
      </c>
      <c r="D168" s="82"/>
      <c r="E168" s="156">
        <f t="shared" ref="E168" si="628">E165-E42</f>
        <v>323070.59068968333</v>
      </c>
      <c r="F168" s="156"/>
      <c r="G168" s="156"/>
      <c r="H168" s="156"/>
      <c r="I168" s="156"/>
      <c r="J168" s="156"/>
      <c r="K168" s="210"/>
      <c r="L168" s="205"/>
      <c r="M168" s="169"/>
      <c r="N168" s="169"/>
      <c r="O168" s="169"/>
      <c r="P168" s="169"/>
      <c r="Q168" s="169"/>
      <c r="R168" s="169"/>
      <c r="S168" s="210"/>
      <c r="T168" s="68"/>
      <c r="U168" s="169"/>
      <c r="V168" s="169"/>
      <c r="W168" s="169"/>
      <c r="X168" s="169"/>
      <c r="Y168" s="169"/>
      <c r="Z168" s="169"/>
      <c r="AA168" s="68"/>
      <c r="AB168" s="169"/>
      <c r="AC168" s="169"/>
      <c r="AD168" s="169"/>
      <c r="AE168" s="169"/>
      <c r="AF168" s="169"/>
      <c r="AG168" s="169"/>
      <c r="AH168" s="275"/>
      <c r="AI168" s="169"/>
      <c r="AJ168" s="169"/>
      <c r="AK168" s="169"/>
      <c r="AL168" s="169"/>
      <c r="AM168" s="169"/>
      <c r="AN168" s="169"/>
      <c r="AO168" s="68"/>
      <c r="AP168" s="169"/>
      <c r="AQ168" s="169"/>
      <c r="AR168" s="169"/>
      <c r="AS168" s="169"/>
      <c r="AT168" s="169"/>
      <c r="AU168" s="169"/>
      <c r="AV168" s="275"/>
      <c r="AW168" s="169"/>
      <c r="AX168" s="169"/>
      <c r="AY168" s="169"/>
      <c r="AZ168" s="169"/>
      <c r="BA168" s="169"/>
      <c r="BB168" s="169"/>
      <c r="BC168" s="275"/>
      <c r="BD168" s="169"/>
      <c r="BE168" s="169"/>
      <c r="BF168" s="169"/>
      <c r="BG168" s="169"/>
      <c r="BH168" s="169"/>
      <c r="BI168" s="169"/>
      <c r="BJ168" s="275"/>
      <c r="BK168" s="169"/>
      <c r="BL168" s="169"/>
      <c r="BM168" s="169"/>
      <c r="BN168" s="169"/>
      <c r="BO168" s="169"/>
      <c r="BP168" s="169"/>
      <c r="BQ168" s="210"/>
      <c r="BR168" s="222"/>
      <c r="BS168" s="169"/>
      <c r="BT168" s="169"/>
      <c r="BU168" s="169"/>
      <c r="BV168" s="169"/>
      <c r="BW168" s="169"/>
      <c r="BX168" s="169"/>
      <c r="BY168" s="275"/>
      <c r="BZ168" s="169"/>
      <c r="CA168" s="169"/>
      <c r="CB168" s="169"/>
      <c r="CC168" s="169"/>
      <c r="CD168" s="169"/>
      <c r="CE168" s="169"/>
    </row>
    <row r="169" spans="2:83" x14ac:dyDescent="0.3">
      <c r="C169" s="69"/>
      <c r="D169" s="82"/>
      <c r="E169" s="156"/>
      <c r="K169" s="157"/>
      <c r="L169" s="205"/>
      <c r="M169" s="169"/>
      <c r="N169" s="169"/>
      <c r="O169" s="169"/>
      <c r="P169" s="169"/>
      <c r="Q169" s="169"/>
      <c r="R169" s="169"/>
      <c r="S169" s="157"/>
      <c r="T169" s="68"/>
      <c r="U169" s="169"/>
      <c r="V169" s="169"/>
      <c r="W169" s="169"/>
      <c r="X169" s="169"/>
      <c r="Y169" s="169"/>
      <c r="Z169" s="169"/>
      <c r="AA169" s="68"/>
      <c r="AB169" s="169"/>
      <c r="AC169" s="169"/>
      <c r="AD169" s="169"/>
      <c r="AE169" s="169"/>
      <c r="AF169" s="169"/>
      <c r="AG169" s="169"/>
      <c r="AH169" s="275"/>
      <c r="AI169" s="169"/>
      <c r="AJ169" s="169"/>
      <c r="AK169" s="169"/>
      <c r="AL169" s="169"/>
      <c r="AM169" s="169"/>
      <c r="AN169" s="169"/>
      <c r="AO169" s="68"/>
      <c r="AP169" s="169"/>
      <c r="AQ169" s="169"/>
      <c r="AR169" s="169"/>
      <c r="AS169" s="169"/>
      <c r="AT169" s="169"/>
      <c r="AU169" s="169"/>
      <c r="AV169" s="275"/>
      <c r="AW169" s="169"/>
      <c r="AX169" s="169"/>
      <c r="AY169" s="169"/>
      <c r="AZ169" s="169"/>
      <c r="BA169" s="169"/>
      <c r="BB169" s="169"/>
      <c r="BC169" s="275"/>
      <c r="BD169" s="169"/>
      <c r="BE169" s="169"/>
      <c r="BF169" s="169"/>
      <c r="BG169" s="169"/>
      <c r="BH169" s="169"/>
      <c r="BI169" s="169"/>
      <c r="BJ169" s="275"/>
      <c r="BK169" s="169"/>
      <c r="BL169" s="169"/>
      <c r="BM169" s="169"/>
      <c r="BN169" s="169"/>
      <c r="BO169" s="169"/>
      <c r="BP169" s="169"/>
      <c r="BQ169" s="157"/>
      <c r="BR169" s="222"/>
      <c r="BS169" s="169"/>
      <c r="BT169" s="169"/>
      <c r="BU169" s="169"/>
      <c r="BV169" s="169"/>
      <c r="BW169" s="169"/>
      <c r="BX169" s="169"/>
      <c r="BY169" s="275"/>
      <c r="BZ169" s="169"/>
      <c r="CA169" s="169"/>
      <c r="CB169" s="169"/>
      <c r="CC169" s="169"/>
      <c r="CD169" s="169"/>
      <c r="CE169" s="169"/>
    </row>
    <row r="170" spans="2:83" x14ac:dyDescent="0.3">
      <c r="C170" s="69" t="s">
        <v>177</v>
      </c>
      <c r="D170" s="82"/>
      <c r="E170" s="157">
        <f t="shared" ref="E170:J171" si="629">E166/E$165</f>
        <v>0.5806774838883243</v>
      </c>
      <c r="F170" s="157">
        <f t="shared" si="629"/>
        <v>0.34541391982624481</v>
      </c>
      <c r="G170" s="157">
        <f t="shared" si="629"/>
        <v>0.44674755679352851</v>
      </c>
      <c r="H170" s="157">
        <f t="shared" si="629"/>
        <v>0.54287162847858739</v>
      </c>
      <c r="I170" s="157">
        <f t="shared" si="629"/>
        <v>0.483616504087444</v>
      </c>
      <c r="J170" s="157">
        <f t="shared" si="629"/>
        <v>0.28758944463652691</v>
      </c>
      <c r="K170" s="157"/>
      <c r="L170" s="205"/>
      <c r="M170" s="169"/>
      <c r="N170" s="169"/>
      <c r="O170" s="169"/>
      <c r="P170" s="169"/>
      <c r="Q170" s="169"/>
      <c r="R170" s="169"/>
      <c r="S170" s="157"/>
      <c r="T170" s="68"/>
      <c r="U170" s="169"/>
      <c r="V170" s="169"/>
      <c r="W170" s="169"/>
      <c r="X170" s="169"/>
      <c r="Y170" s="169"/>
      <c r="Z170" s="169"/>
      <c r="AA170" s="68"/>
      <c r="AB170" s="169"/>
      <c r="AC170" s="169"/>
      <c r="AD170" s="169"/>
      <c r="AE170" s="169"/>
      <c r="AF170" s="169"/>
      <c r="AG170" s="169"/>
      <c r="AH170" s="275"/>
      <c r="AI170" s="169"/>
      <c r="AJ170" s="169"/>
      <c r="AK170" s="169"/>
      <c r="AL170" s="169"/>
      <c r="AM170" s="169"/>
      <c r="AN170" s="169"/>
      <c r="AO170" s="68"/>
      <c r="AP170" s="169"/>
      <c r="AQ170" s="169"/>
      <c r="AR170" s="169"/>
      <c r="AS170" s="169"/>
      <c r="AT170" s="169"/>
      <c r="AU170" s="169"/>
      <c r="AV170" s="275"/>
      <c r="AW170" s="169"/>
      <c r="AX170" s="169"/>
      <c r="AY170" s="169"/>
      <c r="AZ170" s="169"/>
      <c r="BA170" s="169"/>
      <c r="BB170" s="169"/>
      <c r="BC170" s="275"/>
      <c r="BD170" s="169"/>
      <c r="BE170" s="169"/>
      <c r="BF170" s="169"/>
      <c r="BG170" s="169"/>
      <c r="BH170" s="169"/>
      <c r="BI170" s="169"/>
      <c r="BJ170" s="275"/>
      <c r="BK170" s="169"/>
      <c r="BL170" s="169"/>
      <c r="BM170" s="169"/>
      <c r="BN170" s="169"/>
      <c r="BO170" s="169"/>
      <c r="BP170" s="169"/>
      <c r="BQ170" s="157"/>
      <c r="BR170" s="222"/>
      <c r="BS170" s="169"/>
      <c r="BT170" s="169"/>
      <c r="BU170" s="169"/>
      <c r="BV170" s="169"/>
      <c r="BW170" s="169"/>
      <c r="BX170" s="169"/>
      <c r="BY170" s="275"/>
      <c r="BZ170" s="169"/>
      <c r="CA170" s="169"/>
      <c r="CB170" s="169"/>
      <c r="CC170" s="169"/>
      <c r="CD170" s="169"/>
      <c r="CE170" s="169"/>
    </row>
    <row r="171" spans="2:83" x14ac:dyDescent="0.3">
      <c r="C171" s="69" t="s">
        <v>176</v>
      </c>
      <c r="D171" s="82"/>
      <c r="E171" s="157">
        <f t="shared" si="629"/>
        <v>0.41932251611167565</v>
      </c>
      <c r="F171" s="157">
        <f t="shared" si="629"/>
        <v>0.65458608017375508</v>
      </c>
      <c r="G171" s="157">
        <f t="shared" si="629"/>
        <v>0.55325244320647149</v>
      </c>
      <c r="H171" s="157">
        <f t="shared" si="629"/>
        <v>0.45712837152141272</v>
      </c>
      <c r="I171" s="157">
        <f t="shared" si="629"/>
        <v>0.51638349591255595</v>
      </c>
      <c r="J171" s="157">
        <f t="shared" si="629"/>
        <v>0.71241055536347309</v>
      </c>
      <c r="K171" s="157"/>
      <c r="L171" s="205"/>
      <c r="M171" s="169"/>
      <c r="N171" s="169"/>
      <c r="O171" s="169"/>
      <c r="P171" s="169"/>
      <c r="Q171" s="169"/>
      <c r="R171" s="169"/>
      <c r="S171" s="157"/>
      <c r="T171" s="68"/>
      <c r="U171" s="169"/>
      <c r="V171" s="169"/>
      <c r="W171" s="169"/>
      <c r="X171" s="169"/>
      <c r="Y171" s="169"/>
      <c r="Z171" s="169"/>
      <c r="AA171" s="68"/>
      <c r="AB171" s="169"/>
      <c r="AC171" s="169"/>
      <c r="AD171" s="169"/>
      <c r="AE171" s="169"/>
      <c r="AF171" s="169"/>
      <c r="AG171" s="169"/>
      <c r="AH171" s="275"/>
      <c r="AI171" s="169"/>
      <c r="AJ171" s="169"/>
      <c r="AK171" s="169"/>
      <c r="AL171" s="169"/>
      <c r="AM171" s="169"/>
      <c r="AN171" s="169"/>
      <c r="AO171" s="68"/>
      <c r="AP171" s="169"/>
      <c r="AQ171" s="169"/>
      <c r="AR171" s="169"/>
      <c r="AS171" s="169"/>
      <c r="AT171" s="169"/>
      <c r="AU171" s="169"/>
      <c r="AV171" s="275"/>
      <c r="AW171" s="169"/>
      <c r="AX171" s="169"/>
      <c r="AY171" s="169"/>
      <c r="AZ171" s="169"/>
      <c r="BA171" s="169"/>
      <c r="BB171" s="169"/>
      <c r="BC171" s="275"/>
      <c r="BD171" s="169"/>
      <c r="BE171" s="169"/>
      <c r="BF171" s="169"/>
      <c r="BG171" s="169"/>
      <c r="BH171" s="169"/>
      <c r="BI171" s="169"/>
      <c r="BJ171" s="275"/>
      <c r="BK171" s="169"/>
      <c r="BL171" s="169"/>
      <c r="BM171" s="169"/>
      <c r="BN171" s="169"/>
      <c r="BO171" s="169"/>
      <c r="BP171" s="169"/>
      <c r="BQ171" s="157"/>
      <c r="BR171" s="222"/>
      <c r="BS171" s="169"/>
      <c r="BT171" s="169"/>
      <c r="BU171" s="169"/>
      <c r="BV171" s="169"/>
      <c r="BW171" s="169"/>
      <c r="BX171" s="169"/>
      <c r="BY171" s="275"/>
      <c r="BZ171" s="169"/>
      <c r="CA171" s="169"/>
      <c r="CB171" s="169"/>
      <c r="CC171" s="169"/>
      <c r="CD171" s="169"/>
      <c r="CE171" s="169"/>
    </row>
    <row r="172" spans="2:83" x14ac:dyDescent="0.3">
      <c r="C172" s="69"/>
      <c r="D172" s="82"/>
      <c r="E172" s="45"/>
      <c r="F172" s="45"/>
      <c r="G172" s="45"/>
      <c r="H172" s="45"/>
      <c r="I172" s="45"/>
      <c r="J172" s="45"/>
      <c r="M172" s="170"/>
      <c r="N172" s="170"/>
      <c r="O172" s="170"/>
      <c r="P172" s="170"/>
      <c r="Q172" s="170"/>
      <c r="R172" s="170"/>
      <c r="T172" s="68"/>
      <c r="U172" s="170"/>
      <c r="V172" s="170"/>
      <c r="W172" s="170"/>
      <c r="X172" s="170"/>
      <c r="Y172" s="170"/>
      <c r="Z172" s="170"/>
      <c r="AA172" s="68"/>
      <c r="AB172" s="170"/>
      <c r="AC172" s="170"/>
      <c r="AD172" s="170"/>
      <c r="AE172" s="170"/>
      <c r="AF172" s="170"/>
      <c r="AG172" s="170"/>
      <c r="AH172" s="275"/>
      <c r="AI172" s="170"/>
      <c r="AJ172" s="170"/>
      <c r="AK172" s="170"/>
      <c r="AL172" s="170"/>
      <c r="AM172" s="170"/>
      <c r="AN172" s="170"/>
      <c r="AO172" s="68"/>
      <c r="AP172" s="170"/>
      <c r="AQ172" s="170"/>
      <c r="AR172" s="170"/>
      <c r="AS172" s="170"/>
      <c r="AT172" s="170"/>
      <c r="AU172" s="170"/>
      <c r="AV172" s="275"/>
      <c r="AW172" s="170"/>
      <c r="AX172" s="170"/>
      <c r="AY172" s="170"/>
      <c r="AZ172" s="170"/>
      <c r="BA172" s="170"/>
      <c r="BB172" s="170"/>
      <c r="BC172" s="275"/>
      <c r="BD172" s="170"/>
      <c r="BE172" s="170"/>
      <c r="BF172" s="170"/>
      <c r="BG172" s="170"/>
      <c r="BH172" s="170"/>
      <c r="BI172" s="170"/>
      <c r="BJ172" s="275"/>
      <c r="BK172" s="170"/>
      <c r="BL172" s="170"/>
      <c r="BM172" s="170"/>
      <c r="BN172" s="170"/>
      <c r="BO172" s="170"/>
      <c r="BP172" s="170"/>
      <c r="BR172" s="275"/>
      <c r="BS172" s="170"/>
      <c r="BT172" s="170"/>
      <c r="BU172" s="170"/>
      <c r="BV172" s="170"/>
      <c r="BW172" s="170"/>
      <c r="BX172" s="170"/>
      <c r="BY172" s="275"/>
      <c r="BZ172" s="170"/>
      <c r="CA172" s="170"/>
      <c r="CB172" s="170"/>
      <c r="CC172" s="170"/>
      <c r="CD172" s="170"/>
      <c r="CE172" s="170"/>
    </row>
    <row r="173" spans="2:83" x14ac:dyDescent="0.3">
      <c r="C173" s="112" t="s">
        <v>146</v>
      </c>
      <c r="D173" s="135"/>
      <c r="E173" s="113">
        <f t="shared" ref="E173:J173" si="630">SUM(E174:E175)</f>
        <v>26340</v>
      </c>
      <c r="F173" s="113">
        <f t="shared" si="630"/>
        <v>38996</v>
      </c>
      <c r="G173" s="113">
        <f t="shared" si="630"/>
        <v>35555</v>
      </c>
      <c r="H173" s="113">
        <f t="shared" si="630"/>
        <v>45837</v>
      </c>
      <c r="I173" s="113">
        <f t="shared" si="630"/>
        <v>47938</v>
      </c>
      <c r="J173" s="113">
        <f t="shared" si="630"/>
        <v>37842</v>
      </c>
      <c r="K173" s="203">
        <f>J173/F173-1</f>
        <v>-2.9592778746538095E-2</v>
      </c>
      <c r="M173" s="171">
        <f t="shared" ref="M173:R173" si="631">SUM(M174:M175)</f>
        <v>26340</v>
      </c>
      <c r="N173" s="171">
        <f t="shared" si="631"/>
        <v>38996</v>
      </c>
      <c r="O173" s="171">
        <f t="shared" si="631"/>
        <v>35555</v>
      </c>
      <c r="P173" s="171">
        <f t="shared" si="631"/>
        <v>45837</v>
      </c>
      <c r="Q173" s="171">
        <f t="shared" si="631"/>
        <v>47938</v>
      </c>
      <c r="R173" s="171">
        <f t="shared" si="631"/>
        <v>37842</v>
      </c>
      <c r="S173" s="203">
        <f t="shared" ref="S173:S175" si="632">R173/N173-1</f>
        <v>-2.9592778746538095E-2</v>
      </c>
      <c r="T173" s="68"/>
      <c r="U173" s="171">
        <f t="shared" ref="U173:Z173" si="633">SUM(U174:U175)</f>
        <v>26340</v>
      </c>
      <c r="V173" s="171">
        <f t="shared" si="633"/>
        <v>38996</v>
      </c>
      <c r="W173" s="171">
        <f t="shared" si="633"/>
        <v>35555</v>
      </c>
      <c r="X173" s="171">
        <f t="shared" si="633"/>
        <v>45837</v>
      </c>
      <c r="Y173" s="171">
        <f t="shared" si="633"/>
        <v>47938</v>
      </c>
      <c r="Z173" s="171">
        <f t="shared" si="633"/>
        <v>37842</v>
      </c>
      <c r="AA173" s="68"/>
      <c r="AB173" s="171">
        <f t="shared" ref="AB173:AG173" si="634">SUM(AB174:AB175)</f>
        <v>26340</v>
      </c>
      <c r="AC173" s="171">
        <f t="shared" si="634"/>
        <v>38996</v>
      </c>
      <c r="AD173" s="171">
        <f t="shared" si="634"/>
        <v>35555</v>
      </c>
      <c r="AE173" s="171">
        <f t="shared" si="634"/>
        <v>45837</v>
      </c>
      <c r="AF173" s="171">
        <f t="shared" si="634"/>
        <v>47938</v>
      </c>
      <c r="AG173" s="171">
        <f t="shared" si="634"/>
        <v>37842</v>
      </c>
      <c r="AH173" s="275"/>
      <c r="AI173" s="171">
        <f t="shared" ref="AI173:AN173" si="635">SUM(AI174:AI175)</f>
        <v>26340</v>
      </c>
      <c r="AJ173" s="171">
        <f t="shared" si="635"/>
        <v>38996</v>
      </c>
      <c r="AK173" s="171">
        <f t="shared" si="635"/>
        <v>35555</v>
      </c>
      <c r="AL173" s="171">
        <f t="shared" si="635"/>
        <v>45837</v>
      </c>
      <c r="AM173" s="171">
        <f t="shared" si="635"/>
        <v>47938</v>
      </c>
      <c r="AN173" s="171">
        <f t="shared" si="635"/>
        <v>37842</v>
      </c>
      <c r="AO173" s="68"/>
      <c r="AP173" s="171">
        <f t="shared" ref="AP173:AU173" si="636">SUM(AP174:AP175)</f>
        <v>26340</v>
      </c>
      <c r="AQ173" s="171">
        <f t="shared" si="636"/>
        <v>38996</v>
      </c>
      <c r="AR173" s="171">
        <f t="shared" si="636"/>
        <v>35555</v>
      </c>
      <c r="AS173" s="171">
        <f t="shared" si="636"/>
        <v>45837</v>
      </c>
      <c r="AT173" s="171">
        <f t="shared" si="636"/>
        <v>47938</v>
      </c>
      <c r="AU173" s="171">
        <f t="shared" si="636"/>
        <v>37842</v>
      </c>
      <c r="AV173" s="275"/>
      <c r="AW173" s="171">
        <f t="shared" ref="AW173:BB173" si="637">SUM(AW174:AW175)</f>
        <v>26340</v>
      </c>
      <c r="AX173" s="171">
        <f t="shared" si="637"/>
        <v>38996</v>
      </c>
      <c r="AY173" s="171">
        <f t="shared" si="637"/>
        <v>35555</v>
      </c>
      <c r="AZ173" s="171">
        <f t="shared" si="637"/>
        <v>45837</v>
      </c>
      <c r="BA173" s="171">
        <f t="shared" si="637"/>
        <v>47938</v>
      </c>
      <c r="BB173" s="171">
        <f t="shared" si="637"/>
        <v>37842</v>
      </c>
      <c r="BC173" s="275"/>
      <c r="BD173" s="171">
        <f t="shared" ref="BD173:BI173" si="638">SUM(BD174:BD175)</f>
        <v>26340</v>
      </c>
      <c r="BE173" s="171">
        <f t="shared" si="638"/>
        <v>38996</v>
      </c>
      <c r="BF173" s="171">
        <f t="shared" si="638"/>
        <v>35555</v>
      </c>
      <c r="BG173" s="171">
        <f t="shared" si="638"/>
        <v>45837</v>
      </c>
      <c r="BH173" s="171">
        <f t="shared" si="638"/>
        <v>47938</v>
      </c>
      <c r="BI173" s="171">
        <f t="shared" si="638"/>
        <v>37842</v>
      </c>
      <c r="BJ173" s="275"/>
      <c r="BK173" s="171">
        <f t="shared" ref="BK173:BP173" si="639">SUM(BK174:BK175)</f>
        <v>26340</v>
      </c>
      <c r="BL173" s="171">
        <f t="shared" si="639"/>
        <v>38996</v>
      </c>
      <c r="BM173" s="171">
        <f t="shared" si="639"/>
        <v>35555</v>
      </c>
      <c r="BN173" s="171">
        <f t="shared" si="639"/>
        <v>45837</v>
      </c>
      <c r="BO173" s="171">
        <f t="shared" si="639"/>
        <v>47938</v>
      </c>
      <c r="BP173" s="171">
        <f t="shared" si="639"/>
        <v>37842</v>
      </c>
      <c r="BQ173" s="203">
        <f>BP173/BL173-1</f>
        <v>-2.9592778746538095E-2</v>
      </c>
      <c r="BR173" s="275"/>
      <c r="BS173" s="171">
        <f t="shared" ref="BS173:BX173" si="640">SUM(BS174:BS175)</f>
        <v>26340</v>
      </c>
      <c r="BT173" s="171">
        <f t="shared" si="640"/>
        <v>38996</v>
      </c>
      <c r="BU173" s="171">
        <f t="shared" si="640"/>
        <v>35555</v>
      </c>
      <c r="BV173" s="171">
        <f t="shared" si="640"/>
        <v>45837</v>
      </c>
      <c r="BW173" s="171">
        <f t="shared" si="640"/>
        <v>47938</v>
      </c>
      <c r="BX173" s="171">
        <f t="shared" si="640"/>
        <v>37842</v>
      </c>
      <c r="BY173" s="275"/>
      <c r="BZ173" s="171">
        <f t="shared" ref="BZ173:CE173" si="641">SUM(BZ174:BZ175)</f>
        <v>26340</v>
      </c>
      <c r="CA173" s="171">
        <f t="shared" si="641"/>
        <v>38996</v>
      </c>
      <c r="CB173" s="171">
        <f t="shared" si="641"/>
        <v>35555</v>
      </c>
      <c r="CC173" s="171">
        <f t="shared" si="641"/>
        <v>45837</v>
      </c>
      <c r="CD173" s="171">
        <f t="shared" si="641"/>
        <v>45837</v>
      </c>
      <c r="CE173" s="171">
        <f t="shared" si="641"/>
        <v>37842</v>
      </c>
    </row>
    <row r="174" spans="2:83" x14ac:dyDescent="0.3">
      <c r="C174" s="69" t="s">
        <v>144</v>
      </c>
      <c r="D174" s="82"/>
      <c r="E174" s="105">
        <v>20255</v>
      </c>
      <c r="F174" s="105">
        <v>32473</v>
      </c>
      <c r="G174" s="105">
        <v>25027</v>
      </c>
      <c r="H174" s="105">
        <v>33747</v>
      </c>
      <c r="I174" s="105">
        <v>44177</v>
      </c>
      <c r="J174" s="105">
        <v>34157</v>
      </c>
      <c r="K174" s="204">
        <f>J174/F174-1</f>
        <v>5.1858467034151534E-2</v>
      </c>
      <c r="M174" s="168">
        <f>$E174</f>
        <v>20255</v>
      </c>
      <c r="N174" s="168">
        <f>$F174</f>
        <v>32473</v>
      </c>
      <c r="O174" s="168">
        <f>$G174</f>
        <v>25027</v>
      </c>
      <c r="P174" s="168">
        <f>$H174</f>
        <v>33747</v>
      </c>
      <c r="Q174" s="168">
        <f>$I174</f>
        <v>44177</v>
      </c>
      <c r="R174" s="168">
        <f>$J174</f>
        <v>34157</v>
      </c>
      <c r="S174" s="204">
        <f t="shared" si="632"/>
        <v>5.1858467034151534E-2</v>
      </c>
      <c r="T174" s="68"/>
      <c r="U174" s="168">
        <f>$E174</f>
        <v>20255</v>
      </c>
      <c r="V174" s="168">
        <f>$F174</f>
        <v>32473</v>
      </c>
      <c r="W174" s="168">
        <f>$G174</f>
        <v>25027</v>
      </c>
      <c r="X174" s="168">
        <f>$H174</f>
        <v>33747</v>
      </c>
      <c r="Y174" s="168">
        <f>$I174</f>
        <v>44177</v>
      </c>
      <c r="Z174" s="168">
        <f>$J174</f>
        <v>34157</v>
      </c>
      <c r="AA174" s="68"/>
      <c r="AB174" s="168">
        <f>$E174</f>
        <v>20255</v>
      </c>
      <c r="AC174" s="168">
        <f>$F174</f>
        <v>32473</v>
      </c>
      <c r="AD174" s="168">
        <f>$G174</f>
        <v>25027</v>
      </c>
      <c r="AE174" s="168">
        <f>$H174</f>
        <v>33747</v>
      </c>
      <c r="AF174" s="168">
        <f>$I174</f>
        <v>44177</v>
      </c>
      <c r="AG174" s="168">
        <f>$J174</f>
        <v>34157</v>
      </c>
      <c r="AH174" s="275"/>
      <c r="AI174" s="168">
        <f>$E174</f>
        <v>20255</v>
      </c>
      <c r="AJ174" s="168">
        <f>$F174</f>
        <v>32473</v>
      </c>
      <c r="AK174" s="168">
        <f>$G174</f>
        <v>25027</v>
      </c>
      <c r="AL174" s="168">
        <f>$H174</f>
        <v>33747</v>
      </c>
      <c r="AM174" s="168">
        <f>$I174</f>
        <v>44177</v>
      </c>
      <c r="AN174" s="168">
        <f>$J174</f>
        <v>34157</v>
      </c>
      <c r="AO174" s="68"/>
      <c r="AP174" s="168">
        <f>$E174</f>
        <v>20255</v>
      </c>
      <c r="AQ174" s="168">
        <f>$F174</f>
        <v>32473</v>
      </c>
      <c r="AR174" s="168">
        <f>$G174</f>
        <v>25027</v>
      </c>
      <c r="AS174" s="168">
        <f>$H174</f>
        <v>33747</v>
      </c>
      <c r="AT174" s="168">
        <f>$I174</f>
        <v>44177</v>
      </c>
      <c r="AU174" s="168">
        <f>$J174</f>
        <v>34157</v>
      </c>
      <c r="AV174" s="275"/>
      <c r="AW174" s="168">
        <f>$E174</f>
        <v>20255</v>
      </c>
      <c r="AX174" s="168">
        <f>$F174</f>
        <v>32473</v>
      </c>
      <c r="AY174" s="168">
        <f>$G174</f>
        <v>25027</v>
      </c>
      <c r="AZ174" s="168">
        <f>$H174</f>
        <v>33747</v>
      </c>
      <c r="BA174" s="168">
        <f>$I174</f>
        <v>44177</v>
      </c>
      <c r="BB174" s="168">
        <f>$J174</f>
        <v>34157</v>
      </c>
      <c r="BC174" s="275"/>
      <c r="BD174" s="168">
        <f>$E174</f>
        <v>20255</v>
      </c>
      <c r="BE174" s="168">
        <f>$F174</f>
        <v>32473</v>
      </c>
      <c r="BF174" s="168">
        <f>$G174</f>
        <v>25027</v>
      </c>
      <c r="BG174" s="168">
        <f>$H174</f>
        <v>33747</v>
      </c>
      <c r="BH174" s="168">
        <f>$I174</f>
        <v>44177</v>
      </c>
      <c r="BI174" s="168">
        <f>$J174</f>
        <v>34157</v>
      </c>
      <c r="BJ174" s="275"/>
      <c r="BK174" s="168">
        <f>$E174</f>
        <v>20255</v>
      </c>
      <c r="BL174" s="168">
        <f>$F174</f>
        <v>32473</v>
      </c>
      <c r="BM174" s="168">
        <f>$G174</f>
        <v>25027</v>
      </c>
      <c r="BN174" s="168">
        <f>$H174</f>
        <v>33747</v>
      </c>
      <c r="BO174" s="168">
        <f>$I174</f>
        <v>44177</v>
      </c>
      <c r="BP174" s="168">
        <f>$J174</f>
        <v>34157</v>
      </c>
      <c r="BQ174" s="204">
        <f>BP174/BL174-1</f>
        <v>5.1858467034151534E-2</v>
      </c>
      <c r="BR174" s="275"/>
      <c r="BS174" s="168">
        <f>$E174</f>
        <v>20255</v>
      </c>
      <c r="BT174" s="168">
        <f>$F174</f>
        <v>32473</v>
      </c>
      <c r="BU174" s="168">
        <f>$G174</f>
        <v>25027</v>
      </c>
      <c r="BV174" s="168">
        <f>$H174</f>
        <v>33747</v>
      </c>
      <c r="BW174" s="168">
        <f>$I174</f>
        <v>44177</v>
      </c>
      <c r="BX174" s="168">
        <f>$J174</f>
        <v>34157</v>
      </c>
      <c r="BY174" s="275"/>
      <c r="BZ174" s="168">
        <f>$E174</f>
        <v>20255</v>
      </c>
      <c r="CA174" s="168">
        <f>$F174</f>
        <v>32473</v>
      </c>
      <c r="CB174" s="168">
        <f>$G174</f>
        <v>25027</v>
      </c>
      <c r="CC174" s="168">
        <f>$H174</f>
        <v>33747</v>
      </c>
      <c r="CD174" s="168">
        <f>$H174</f>
        <v>33747</v>
      </c>
      <c r="CE174" s="168">
        <f>$J174</f>
        <v>34157</v>
      </c>
    </row>
    <row r="175" spans="2:83" x14ac:dyDescent="0.3">
      <c r="C175" s="69" t="s">
        <v>145</v>
      </c>
      <c r="D175" s="82"/>
      <c r="E175" s="105">
        <v>6085</v>
      </c>
      <c r="F175" s="105">
        <v>6523</v>
      </c>
      <c r="G175" s="105">
        <v>10528</v>
      </c>
      <c r="H175" s="105">
        <v>12090</v>
      </c>
      <c r="I175" s="105">
        <v>3761</v>
      </c>
      <c r="J175" s="105">
        <v>3685</v>
      </c>
      <c r="K175" s="204">
        <f>J175/F175-1</f>
        <v>-0.43507588532883645</v>
      </c>
      <c r="M175" s="168">
        <f>$E175</f>
        <v>6085</v>
      </c>
      <c r="N175" s="168">
        <f>$F175</f>
        <v>6523</v>
      </c>
      <c r="O175" s="168">
        <f>$G175</f>
        <v>10528</v>
      </c>
      <c r="P175" s="168">
        <f>$H175</f>
        <v>12090</v>
      </c>
      <c r="Q175" s="168">
        <f>$I175</f>
        <v>3761</v>
      </c>
      <c r="R175" s="168">
        <f>$J175</f>
        <v>3685</v>
      </c>
      <c r="S175" s="204">
        <f t="shared" si="632"/>
        <v>-0.43507588532883645</v>
      </c>
      <c r="T175" s="68"/>
      <c r="U175" s="168">
        <f>$E175</f>
        <v>6085</v>
      </c>
      <c r="V175" s="168">
        <f>$F175</f>
        <v>6523</v>
      </c>
      <c r="W175" s="168">
        <f>$G175</f>
        <v>10528</v>
      </c>
      <c r="X175" s="168">
        <f>$H175</f>
        <v>12090</v>
      </c>
      <c r="Y175" s="168">
        <f>$I175</f>
        <v>3761</v>
      </c>
      <c r="Z175" s="168">
        <f>$J175</f>
        <v>3685</v>
      </c>
      <c r="AA175" s="68"/>
      <c r="AB175" s="168">
        <f>$E175</f>
        <v>6085</v>
      </c>
      <c r="AC175" s="168">
        <f>$F175</f>
        <v>6523</v>
      </c>
      <c r="AD175" s="168">
        <f>$G175</f>
        <v>10528</v>
      </c>
      <c r="AE175" s="168">
        <f>$H175</f>
        <v>12090</v>
      </c>
      <c r="AF175" s="168">
        <f>$I175</f>
        <v>3761</v>
      </c>
      <c r="AG175" s="168">
        <f>$J175</f>
        <v>3685</v>
      </c>
      <c r="AH175" s="275"/>
      <c r="AI175" s="168">
        <f>$E175</f>
        <v>6085</v>
      </c>
      <c r="AJ175" s="168">
        <f>$F175</f>
        <v>6523</v>
      </c>
      <c r="AK175" s="168">
        <f>$G175</f>
        <v>10528</v>
      </c>
      <c r="AL175" s="168">
        <f>$H175</f>
        <v>12090</v>
      </c>
      <c r="AM175" s="168">
        <f>$I175</f>
        <v>3761</v>
      </c>
      <c r="AN175" s="168">
        <f>$J175</f>
        <v>3685</v>
      </c>
      <c r="AO175" s="68"/>
      <c r="AP175" s="168">
        <f>$E175</f>
        <v>6085</v>
      </c>
      <c r="AQ175" s="168">
        <f>$F175</f>
        <v>6523</v>
      </c>
      <c r="AR175" s="168">
        <f>$G175</f>
        <v>10528</v>
      </c>
      <c r="AS175" s="168">
        <f>$H175</f>
        <v>12090</v>
      </c>
      <c r="AT175" s="168">
        <f>$I175</f>
        <v>3761</v>
      </c>
      <c r="AU175" s="168">
        <f>$J175</f>
        <v>3685</v>
      </c>
      <c r="AV175" s="275"/>
      <c r="AW175" s="168">
        <f>$E175</f>
        <v>6085</v>
      </c>
      <c r="AX175" s="168">
        <f>$F175</f>
        <v>6523</v>
      </c>
      <c r="AY175" s="168">
        <f>$G175</f>
        <v>10528</v>
      </c>
      <c r="AZ175" s="168">
        <f>$H175</f>
        <v>12090</v>
      </c>
      <c r="BA175" s="168">
        <f>$I175</f>
        <v>3761</v>
      </c>
      <c r="BB175" s="168">
        <f>$J175</f>
        <v>3685</v>
      </c>
      <c r="BC175" s="275"/>
      <c r="BD175" s="168">
        <f>$E175</f>
        <v>6085</v>
      </c>
      <c r="BE175" s="168">
        <f>$F175</f>
        <v>6523</v>
      </c>
      <c r="BF175" s="168">
        <f>$G175</f>
        <v>10528</v>
      </c>
      <c r="BG175" s="168">
        <f>$H175</f>
        <v>12090</v>
      </c>
      <c r="BH175" s="168">
        <f>$I175</f>
        <v>3761</v>
      </c>
      <c r="BI175" s="168">
        <f>$J175</f>
        <v>3685</v>
      </c>
      <c r="BJ175" s="275"/>
      <c r="BK175" s="168">
        <f>$E175</f>
        <v>6085</v>
      </c>
      <c r="BL175" s="168">
        <f>$F175</f>
        <v>6523</v>
      </c>
      <c r="BM175" s="168">
        <f>$G175</f>
        <v>10528</v>
      </c>
      <c r="BN175" s="168">
        <f>$H175</f>
        <v>12090</v>
      </c>
      <c r="BO175" s="168">
        <f>$I175</f>
        <v>3761</v>
      </c>
      <c r="BP175" s="168">
        <f>$J175</f>
        <v>3685</v>
      </c>
      <c r="BQ175" s="204">
        <f>BP175/BL175-1</f>
        <v>-0.43507588532883645</v>
      </c>
      <c r="BR175" s="275"/>
      <c r="BS175" s="168">
        <f>$E175</f>
        <v>6085</v>
      </c>
      <c r="BT175" s="168">
        <f>$F175</f>
        <v>6523</v>
      </c>
      <c r="BU175" s="168">
        <f>$G175</f>
        <v>10528</v>
      </c>
      <c r="BV175" s="168">
        <f>$H175</f>
        <v>12090</v>
      </c>
      <c r="BW175" s="168">
        <f>$I175</f>
        <v>3761</v>
      </c>
      <c r="BX175" s="168">
        <f>$J175</f>
        <v>3685</v>
      </c>
      <c r="BY175" s="275"/>
      <c r="BZ175" s="168">
        <f>$E175</f>
        <v>6085</v>
      </c>
      <c r="CA175" s="168">
        <f>$F175</f>
        <v>6523</v>
      </c>
      <c r="CB175" s="168">
        <f>$G175</f>
        <v>10528</v>
      </c>
      <c r="CC175" s="168">
        <f>$H175</f>
        <v>12090</v>
      </c>
      <c r="CD175" s="168">
        <f>$H175</f>
        <v>12090</v>
      </c>
      <c r="CE175" s="168">
        <f>$J175</f>
        <v>3685</v>
      </c>
    </row>
    <row r="176" spans="2:83" ht="14" x14ac:dyDescent="0.3">
      <c r="C176" s="69"/>
      <c r="D176" s="82"/>
      <c r="E176" s="233"/>
      <c r="F176" s="233"/>
      <c r="G176" s="233"/>
      <c r="H176" s="233"/>
      <c r="I176" s="233"/>
      <c r="J176" s="233"/>
      <c r="M176" s="170"/>
      <c r="N176" s="170"/>
      <c r="O176" s="170"/>
      <c r="P176" s="170"/>
      <c r="Q176" s="170"/>
      <c r="R176" s="170"/>
      <c r="T176" s="68"/>
      <c r="U176" s="170"/>
      <c r="V176" s="170"/>
      <c r="W176" s="170"/>
      <c r="X176" s="170"/>
      <c r="Y176" s="170"/>
      <c r="Z176" s="170"/>
      <c r="AA176" s="68"/>
      <c r="AB176" s="170"/>
      <c r="AC176" s="170"/>
      <c r="AD176" s="170"/>
      <c r="AE176" s="170"/>
      <c r="AF176" s="170"/>
      <c r="AG176" s="170"/>
      <c r="AH176" s="275"/>
      <c r="AI176" s="170"/>
      <c r="AJ176" s="170"/>
      <c r="AK176" s="170"/>
      <c r="AL176" s="170"/>
      <c r="AM176" s="170"/>
      <c r="AN176" s="170"/>
      <c r="AO176" s="68"/>
      <c r="AP176" s="170"/>
      <c r="AQ176" s="170"/>
      <c r="AR176" s="170"/>
      <c r="AS176" s="170"/>
      <c r="AT176" s="170"/>
      <c r="AU176" s="170"/>
      <c r="AV176" s="275"/>
      <c r="AW176" s="170"/>
      <c r="AX176" s="170"/>
      <c r="AY176" s="170"/>
      <c r="AZ176" s="170"/>
      <c r="BA176" s="170"/>
      <c r="BB176" s="170"/>
      <c r="BC176" s="275"/>
      <c r="BD176" s="170"/>
      <c r="BE176" s="170"/>
      <c r="BF176" s="170"/>
      <c r="BG176" s="170"/>
      <c r="BH176" s="170"/>
      <c r="BI176" s="170"/>
      <c r="BJ176" s="275"/>
      <c r="BK176" s="170"/>
      <c r="BL176" s="170"/>
      <c r="BM176" s="170"/>
      <c r="BN176" s="170"/>
      <c r="BO176" s="170"/>
      <c r="BP176" s="170"/>
      <c r="BR176" s="275"/>
      <c r="BS176" s="170"/>
      <c r="BT176" s="170"/>
      <c r="BU176" s="170"/>
      <c r="BV176" s="170"/>
      <c r="BW176" s="170"/>
      <c r="BX176" s="170"/>
      <c r="BY176" s="275"/>
      <c r="BZ176" s="170"/>
      <c r="CA176" s="170"/>
      <c r="CB176" s="170"/>
      <c r="CC176" s="170"/>
      <c r="CD176" s="170"/>
      <c r="CE176" s="170"/>
    </row>
    <row r="177" spans="2:83" x14ac:dyDescent="0.3">
      <c r="C177" s="69" t="s">
        <v>121</v>
      </c>
      <c r="D177" s="82"/>
      <c r="E177" s="105">
        <v>572415.67700000003</v>
      </c>
      <c r="F177" s="105">
        <v>728551.85800000001</v>
      </c>
      <c r="G177" s="105">
        <v>767044.38</v>
      </c>
      <c r="H177" s="105">
        <v>830184.821</v>
      </c>
      <c r="I177" s="105">
        <v>847289.16099999996</v>
      </c>
      <c r="J177" s="105">
        <v>1020095.622</v>
      </c>
      <c r="K177" s="204">
        <f>J177/F177-1</f>
        <v>0.40016885661418478</v>
      </c>
      <c r="M177" s="168">
        <f t="shared" ref="M177:M179" si="642">$E177</f>
        <v>572415.67700000003</v>
      </c>
      <c r="N177" s="168">
        <f>$F177</f>
        <v>728551.85800000001</v>
      </c>
      <c r="O177" s="168">
        <f>$G177</f>
        <v>767044.38</v>
      </c>
      <c r="P177" s="168">
        <f t="shared" ref="P177:P179" si="643">$H177</f>
        <v>830184.821</v>
      </c>
      <c r="Q177" s="168">
        <f>$I177</f>
        <v>847289.16099999996</v>
      </c>
      <c r="R177" s="168">
        <f>$J177</f>
        <v>1020095.622</v>
      </c>
      <c r="S177" s="204">
        <f t="shared" ref="S177:S179" si="644">R177/N177-1</f>
        <v>0.40016885661418478</v>
      </c>
      <c r="T177" s="68"/>
      <c r="U177" s="168">
        <f t="shared" ref="U177:U179" si="645">$E177</f>
        <v>572415.67700000003</v>
      </c>
      <c r="V177" s="168">
        <f>$F177</f>
        <v>728551.85800000001</v>
      </c>
      <c r="W177" s="168">
        <f>$G177</f>
        <v>767044.38</v>
      </c>
      <c r="X177" s="168">
        <f t="shared" ref="X177:X179" si="646">$H177</f>
        <v>830184.821</v>
      </c>
      <c r="Y177" s="168">
        <f>$I177</f>
        <v>847289.16099999996</v>
      </c>
      <c r="Z177" s="168">
        <f>$J177</f>
        <v>1020095.622</v>
      </c>
      <c r="AA177" s="68"/>
      <c r="AB177" s="168">
        <f t="shared" ref="AB177:AB179" si="647">$E177</f>
        <v>572415.67700000003</v>
      </c>
      <c r="AC177" s="168">
        <f>$F177</f>
        <v>728551.85800000001</v>
      </c>
      <c r="AD177" s="168">
        <f>$G177</f>
        <v>767044.38</v>
      </c>
      <c r="AE177" s="168">
        <f t="shared" ref="AE177:AE179" si="648">$H177</f>
        <v>830184.821</v>
      </c>
      <c r="AF177" s="168">
        <f>$I177</f>
        <v>847289.16099999996</v>
      </c>
      <c r="AG177" s="168">
        <f>$J177</f>
        <v>1020095.622</v>
      </c>
      <c r="AH177" s="275"/>
      <c r="AI177" s="168">
        <f t="shared" ref="AI177:AI179" si="649">$E177</f>
        <v>572415.67700000003</v>
      </c>
      <c r="AJ177" s="168">
        <f>$F177</f>
        <v>728551.85800000001</v>
      </c>
      <c r="AK177" s="168">
        <f>$G177</f>
        <v>767044.38</v>
      </c>
      <c r="AL177" s="168">
        <f t="shared" ref="AL177:AL179" si="650">$H177</f>
        <v>830184.821</v>
      </c>
      <c r="AM177" s="168">
        <f>$I177</f>
        <v>847289.16099999996</v>
      </c>
      <c r="AN177" s="168">
        <f>$J177</f>
        <v>1020095.622</v>
      </c>
      <c r="AO177" s="68"/>
      <c r="AP177" s="168">
        <f t="shared" ref="AP177:AP179" si="651">$E177</f>
        <v>572415.67700000003</v>
      </c>
      <c r="AQ177" s="168">
        <f>$F177</f>
        <v>728551.85800000001</v>
      </c>
      <c r="AR177" s="168">
        <f>$G177</f>
        <v>767044.38</v>
      </c>
      <c r="AS177" s="168">
        <f t="shared" ref="AS177:AS179" si="652">$H177</f>
        <v>830184.821</v>
      </c>
      <c r="AT177" s="168">
        <f>$I177</f>
        <v>847289.16099999996</v>
      </c>
      <c r="AU177" s="168">
        <f>$J177</f>
        <v>1020095.622</v>
      </c>
      <c r="AV177" s="275"/>
      <c r="AW177" s="168">
        <f t="shared" ref="AW177:AW179" si="653">$E177</f>
        <v>572415.67700000003</v>
      </c>
      <c r="AX177" s="168">
        <f>$F177</f>
        <v>728551.85800000001</v>
      </c>
      <c r="AY177" s="168">
        <f>$G177</f>
        <v>767044.38</v>
      </c>
      <c r="AZ177" s="168">
        <f t="shared" ref="AZ177:AZ179" si="654">$H177</f>
        <v>830184.821</v>
      </c>
      <c r="BA177" s="168">
        <f>$I177</f>
        <v>847289.16099999996</v>
      </c>
      <c r="BB177" s="168">
        <f>$J177</f>
        <v>1020095.622</v>
      </c>
      <c r="BC177" s="275"/>
      <c r="BD177" s="168">
        <f t="shared" ref="BD177:BD179" si="655">$E177</f>
        <v>572415.67700000003</v>
      </c>
      <c r="BE177" s="168">
        <f>$F177</f>
        <v>728551.85800000001</v>
      </c>
      <c r="BF177" s="168">
        <f>$G177</f>
        <v>767044.38</v>
      </c>
      <c r="BG177" s="168">
        <f t="shared" ref="BG177:BG179" si="656">$H177</f>
        <v>830184.821</v>
      </c>
      <c r="BH177" s="168">
        <f>$I177</f>
        <v>847289.16099999996</v>
      </c>
      <c r="BI177" s="168">
        <f>$J177</f>
        <v>1020095.622</v>
      </c>
      <c r="BJ177" s="275"/>
      <c r="BK177" s="168">
        <f t="shared" ref="BK177:BK179" si="657">$E177</f>
        <v>572415.67700000003</v>
      </c>
      <c r="BL177" s="168">
        <f>$F177</f>
        <v>728551.85800000001</v>
      </c>
      <c r="BM177" s="168">
        <f>$G177</f>
        <v>767044.38</v>
      </c>
      <c r="BN177" s="168">
        <f t="shared" ref="BN177:BN179" si="658">$H177</f>
        <v>830184.821</v>
      </c>
      <c r="BO177" s="168">
        <f>$I177</f>
        <v>847289.16099999996</v>
      </c>
      <c r="BP177" s="168">
        <f>$J177</f>
        <v>1020095.622</v>
      </c>
      <c r="BQ177" s="204">
        <f>BP177/BL177-1</f>
        <v>0.40016885661418478</v>
      </c>
      <c r="BR177" s="275"/>
      <c r="BS177" s="168">
        <f t="shared" ref="BS177:BS179" si="659">$E177</f>
        <v>572415.67700000003</v>
      </c>
      <c r="BT177" s="168">
        <f>$F177</f>
        <v>728551.85800000001</v>
      </c>
      <c r="BU177" s="168">
        <f>$G177</f>
        <v>767044.38</v>
      </c>
      <c r="BV177" s="168">
        <f t="shared" ref="BV177:BV179" si="660">$H177</f>
        <v>830184.821</v>
      </c>
      <c r="BW177" s="168">
        <f>$I177</f>
        <v>847289.16099999996</v>
      </c>
      <c r="BX177" s="168">
        <f>$J177</f>
        <v>1020095.622</v>
      </c>
      <c r="BY177" s="275"/>
      <c r="BZ177" s="168">
        <f t="shared" ref="BZ177:BZ179" si="661">$E177</f>
        <v>572415.67700000003</v>
      </c>
      <c r="CA177" s="168">
        <f t="shared" ref="CA177:CA179" si="662">$F177</f>
        <v>728551.85800000001</v>
      </c>
      <c r="CB177" s="168">
        <f>$G177</f>
        <v>767044.38</v>
      </c>
      <c r="CC177" s="168">
        <f t="shared" ref="CC177:CD179" si="663">$H177</f>
        <v>830184.821</v>
      </c>
      <c r="CD177" s="168">
        <f t="shared" si="663"/>
        <v>830184.821</v>
      </c>
      <c r="CE177" s="168">
        <f>$J177</f>
        <v>1020095.622</v>
      </c>
    </row>
    <row r="178" spans="2:83" x14ac:dyDescent="0.3">
      <c r="C178" s="69" t="s">
        <v>129</v>
      </c>
      <c r="D178" s="82"/>
      <c r="E178" s="105">
        <v>895325.21000000008</v>
      </c>
      <c r="F178" s="105">
        <v>976554.68900000001</v>
      </c>
      <c r="G178" s="105">
        <v>1029517.4450000001</v>
      </c>
      <c r="H178" s="105">
        <v>1137845.92</v>
      </c>
      <c r="I178" s="105">
        <v>1232774.5019999999</v>
      </c>
      <c r="J178" s="105">
        <v>1264978.851</v>
      </c>
      <c r="K178" s="204">
        <f>J178/F178-1</f>
        <v>0.29534870422397819</v>
      </c>
      <c r="M178" s="168">
        <f t="shared" si="642"/>
        <v>895325.21000000008</v>
      </c>
      <c r="N178" s="168">
        <f>$F178</f>
        <v>976554.68900000001</v>
      </c>
      <c r="O178" s="168">
        <f>$G178</f>
        <v>1029517.4450000001</v>
      </c>
      <c r="P178" s="168">
        <f t="shared" si="643"/>
        <v>1137845.92</v>
      </c>
      <c r="Q178" s="168">
        <f>$I178</f>
        <v>1232774.5019999999</v>
      </c>
      <c r="R178" s="168">
        <f>$J178</f>
        <v>1264978.851</v>
      </c>
      <c r="S178" s="204">
        <f t="shared" si="644"/>
        <v>0.29534870422397819</v>
      </c>
      <c r="T178" s="68"/>
      <c r="U178" s="168">
        <f t="shared" si="645"/>
        <v>895325.21000000008</v>
      </c>
      <c r="V178" s="168">
        <f>$F178</f>
        <v>976554.68900000001</v>
      </c>
      <c r="W178" s="168">
        <f>$G178</f>
        <v>1029517.4450000001</v>
      </c>
      <c r="X178" s="168">
        <f t="shared" si="646"/>
        <v>1137845.92</v>
      </c>
      <c r="Y178" s="168">
        <f>$I178</f>
        <v>1232774.5019999999</v>
      </c>
      <c r="Z178" s="168">
        <f>$J178</f>
        <v>1264978.851</v>
      </c>
      <c r="AA178" s="68"/>
      <c r="AB178" s="168">
        <f t="shared" si="647"/>
        <v>895325.21000000008</v>
      </c>
      <c r="AC178" s="168">
        <f>$F178</f>
        <v>976554.68900000001</v>
      </c>
      <c r="AD178" s="168">
        <f>$G178</f>
        <v>1029517.4450000001</v>
      </c>
      <c r="AE178" s="168">
        <f t="shared" si="648"/>
        <v>1137845.92</v>
      </c>
      <c r="AF178" s="168">
        <f>$I178</f>
        <v>1232774.5019999999</v>
      </c>
      <c r="AG178" s="168">
        <f>$J178</f>
        <v>1264978.851</v>
      </c>
      <c r="AH178" s="275"/>
      <c r="AI178" s="168">
        <f t="shared" si="649"/>
        <v>895325.21000000008</v>
      </c>
      <c r="AJ178" s="168">
        <f>$F178</f>
        <v>976554.68900000001</v>
      </c>
      <c r="AK178" s="168">
        <f>$G178</f>
        <v>1029517.4450000001</v>
      </c>
      <c r="AL178" s="168">
        <f t="shared" si="650"/>
        <v>1137845.92</v>
      </c>
      <c r="AM178" s="168">
        <f>$I178</f>
        <v>1232774.5019999999</v>
      </c>
      <c r="AN178" s="168">
        <f>$J178</f>
        <v>1264978.851</v>
      </c>
      <c r="AO178" s="68"/>
      <c r="AP178" s="168">
        <f t="shared" si="651"/>
        <v>895325.21000000008</v>
      </c>
      <c r="AQ178" s="168">
        <f>$F178</f>
        <v>976554.68900000001</v>
      </c>
      <c r="AR178" s="168">
        <f>$G178</f>
        <v>1029517.4450000001</v>
      </c>
      <c r="AS178" s="168">
        <f t="shared" si="652"/>
        <v>1137845.92</v>
      </c>
      <c r="AT178" s="168">
        <f>$I178</f>
        <v>1232774.5019999999</v>
      </c>
      <c r="AU178" s="168">
        <f>$J178</f>
        <v>1264978.851</v>
      </c>
      <c r="AV178" s="275"/>
      <c r="AW178" s="168">
        <f t="shared" si="653"/>
        <v>895325.21000000008</v>
      </c>
      <c r="AX178" s="168">
        <f>$F178</f>
        <v>976554.68900000001</v>
      </c>
      <c r="AY178" s="168">
        <f>$G178</f>
        <v>1029517.4450000001</v>
      </c>
      <c r="AZ178" s="168">
        <f t="shared" si="654"/>
        <v>1137845.92</v>
      </c>
      <c r="BA178" s="168">
        <f>$I178</f>
        <v>1232774.5019999999</v>
      </c>
      <c r="BB178" s="168">
        <f>$J178</f>
        <v>1264978.851</v>
      </c>
      <c r="BC178" s="275"/>
      <c r="BD178" s="168">
        <f t="shared" si="655"/>
        <v>895325.21000000008</v>
      </c>
      <c r="BE178" s="168">
        <f>$F178</f>
        <v>976554.68900000001</v>
      </c>
      <c r="BF178" s="168">
        <f>$G178</f>
        <v>1029517.4450000001</v>
      </c>
      <c r="BG178" s="168">
        <f t="shared" si="656"/>
        <v>1137845.92</v>
      </c>
      <c r="BH178" s="168">
        <f>$I178</f>
        <v>1232774.5019999999</v>
      </c>
      <c r="BI178" s="168">
        <f>$J178</f>
        <v>1264978.851</v>
      </c>
      <c r="BJ178" s="275"/>
      <c r="BK178" s="168">
        <f t="shared" si="657"/>
        <v>895325.21000000008</v>
      </c>
      <c r="BL178" s="168">
        <f>$F178</f>
        <v>976554.68900000001</v>
      </c>
      <c r="BM178" s="168">
        <f>$G178</f>
        <v>1029517.4450000001</v>
      </c>
      <c r="BN178" s="168">
        <f t="shared" si="658"/>
        <v>1137845.92</v>
      </c>
      <c r="BO178" s="168">
        <f>$I178</f>
        <v>1232774.5019999999</v>
      </c>
      <c r="BP178" s="168">
        <f>$J178</f>
        <v>1264978.851</v>
      </c>
      <c r="BQ178" s="204">
        <f>BP178/BL178-1</f>
        <v>0.29534870422397819</v>
      </c>
      <c r="BR178" s="275"/>
      <c r="BS178" s="168">
        <f t="shared" si="659"/>
        <v>895325.21000000008</v>
      </c>
      <c r="BT178" s="168">
        <f>$F178</f>
        <v>976554.68900000001</v>
      </c>
      <c r="BU178" s="168">
        <f>$G178</f>
        <v>1029517.4450000001</v>
      </c>
      <c r="BV178" s="168">
        <f t="shared" si="660"/>
        <v>1137845.92</v>
      </c>
      <c r="BW178" s="168">
        <f>$I178</f>
        <v>1232774.5019999999</v>
      </c>
      <c r="BX178" s="168">
        <f>$J178</f>
        <v>1264978.851</v>
      </c>
      <c r="BY178" s="275"/>
      <c r="BZ178" s="168">
        <f t="shared" si="661"/>
        <v>895325.21000000008</v>
      </c>
      <c r="CA178" s="168">
        <f t="shared" si="662"/>
        <v>976554.68900000001</v>
      </c>
      <c r="CB178" s="168">
        <f>$G178</f>
        <v>1029517.4450000001</v>
      </c>
      <c r="CC178" s="168">
        <f t="shared" si="663"/>
        <v>1137845.92</v>
      </c>
      <c r="CD178" s="168">
        <f t="shared" si="663"/>
        <v>1137845.92</v>
      </c>
      <c r="CE178" s="168">
        <f>$J178</f>
        <v>1264978.851</v>
      </c>
    </row>
    <row r="179" spans="2:83" x14ac:dyDescent="0.3">
      <c r="C179" s="69" t="s">
        <v>140</v>
      </c>
      <c r="D179" s="82"/>
      <c r="E179" s="105">
        <v>216305.49028</v>
      </c>
      <c r="F179" s="105">
        <v>238348.16954</v>
      </c>
      <c r="G179" s="105">
        <v>237447.18884000002</v>
      </c>
      <c r="H179" s="105">
        <v>254340</v>
      </c>
      <c r="I179" s="105">
        <v>187874.35934</v>
      </c>
      <c r="J179" s="105">
        <v>191646.30601</v>
      </c>
      <c r="K179" s="204">
        <f>J179/F179-1</f>
        <v>-0.19593967774173493</v>
      </c>
      <c r="M179" s="168">
        <f t="shared" si="642"/>
        <v>216305.49028</v>
      </c>
      <c r="N179" s="168">
        <f>$F179</f>
        <v>238348.16954</v>
      </c>
      <c r="O179" s="168">
        <f>$G179</f>
        <v>237447.18884000002</v>
      </c>
      <c r="P179" s="168">
        <f t="shared" si="643"/>
        <v>254340</v>
      </c>
      <c r="Q179" s="168">
        <f>$I179</f>
        <v>187874.35934</v>
      </c>
      <c r="R179" s="168">
        <f>$J179</f>
        <v>191646.30601</v>
      </c>
      <c r="S179" s="204">
        <f t="shared" si="644"/>
        <v>-0.19593967774173493</v>
      </c>
      <c r="T179" s="68"/>
      <c r="U179" s="168">
        <f t="shared" si="645"/>
        <v>216305.49028</v>
      </c>
      <c r="V179" s="168">
        <f>$F179</f>
        <v>238348.16954</v>
      </c>
      <c r="W179" s="168">
        <f>$G179</f>
        <v>237447.18884000002</v>
      </c>
      <c r="X179" s="168">
        <f t="shared" si="646"/>
        <v>254340</v>
      </c>
      <c r="Y179" s="168">
        <f>$I179</f>
        <v>187874.35934</v>
      </c>
      <c r="Z179" s="168">
        <f>$J179</f>
        <v>191646.30601</v>
      </c>
      <c r="AA179" s="68"/>
      <c r="AB179" s="168">
        <f t="shared" si="647"/>
        <v>216305.49028</v>
      </c>
      <c r="AC179" s="168">
        <f>$F179</f>
        <v>238348.16954</v>
      </c>
      <c r="AD179" s="168">
        <f>$G179</f>
        <v>237447.18884000002</v>
      </c>
      <c r="AE179" s="168">
        <f t="shared" si="648"/>
        <v>254340</v>
      </c>
      <c r="AF179" s="168">
        <f>$I179</f>
        <v>187874.35934</v>
      </c>
      <c r="AG179" s="168">
        <f>$J179</f>
        <v>191646.30601</v>
      </c>
      <c r="AH179" s="275"/>
      <c r="AI179" s="168">
        <f t="shared" si="649"/>
        <v>216305.49028</v>
      </c>
      <c r="AJ179" s="168">
        <f>$F179</f>
        <v>238348.16954</v>
      </c>
      <c r="AK179" s="168">
        <f>$G179</f>
        <v>237447.18884000002</v>
      </c>
      <c r="AL179" s="168">
        <f t="shared" si="650"/>
        <v>254340</v>
      </c>
      <c r="AM179" s="168">
        <f>$I179</f>
        <v>187874.35934</v>
      </c>
      <c r="AN179" s="168">
        <f>$J179</f>
        <v>191646.30601</v>
      </c>
      <c r="AO179" s="68"/>
      <c r="AP179" s="168">
        <f t="shared" si="651"/>
        <v>216305.49028</v>
      </c>
      <c r="AQ179" s="168">
        <f>$F179</f>
        <v>238348.16954</v>
      </c>
      <c r="AR179" s="168">
        <f>$G179</f>
        <v>237447.18884000002</v>
      </c>
      <c r="AS179" s="168">
        <f t="shared" si="652"/>
        <v>254340</v>
      </c>
      <c r="AT179" s="168">
        <f>$I179</f>
        <v>187874.35934</v>
      </c>
      <c r="AU179" s="168">
        <f>$J179</f>
        <v>191646.30601</v>
      </c>
      <c r="AV179" s="275"/>
      <c r="AW179" s="168">
        <f t="shared" si="653"/>
        <v>216305.49028</v>
      </c>
      <c r="AX179" s="168">
        <f>$F179</f>
        <v>238348.16954</v>
      </c>
      <c r="AY179" s="168">
        <f>$G179</f>
        <v>237447.18884000002</v>
      </c>
      <c r="AZ179" s="168">
        <f t="shared" si="654"/>
        <v>254340</v>
      </c>
      <c r="BA179" s="168">
        <f>$I179</f>
        <v>187874.35934</v>
      </c>
      <c r="BB179" s="168">
        <f>$J179</f>
        <v>191646.30601</v>
      </c>
      <c r="BC179" s="275"/>
      <c r="BD179" s="168">
        <f t="shared" si="655"/>
        <v>216305.49028</v>
      </c>
      <c r="BE179" s="168">
        <f>$F179</f>
        <v>238348.16954</v>
      </c>
      <c r="BF179" s="168">
        <f>$G179</f>
        <v>237447.18884000002</v>
      </c>
      <c r="BG179" s="168">
        <f t="shared" si="656"/>
        <v>254340</v>
      </c>
      <c r="BH179" s="168">
        <f>$I179</f>
        <v>187874.35934</v>
      </c>
      <c r="BI179" s="168">
        <f>$J179</f>
        <v>191646.30601</v>
      </c>
      <c r="BJ179" s="275"/>
      <c r="BK179" s="168">
        <f t="shared" si="657"/>
        <v>216305.49028</v>
      </c>
      <c r="BL179" s="168">
        <f>$F179</f>
        <v>238348.16954</v>
      </c>
      <c r="BM179" s="168">
        <f>$G179</f>
        <v>237447.18884000002</v>
      </c>
      <c r="BN179" s="168">
        <f t="shared" si="658"/>
        <v>254340</v>
      </c>
      <c r="BO179" s="168">
        <f>$I179</f>
        <v>187874.35934</v>
      </c>
      <c r="BP179" s="168">
        <f>$J179</f>
        <v>191646.30601</v>
      </c>
      <c r="BQ179" s="204">
        <f>BP179/BL179-1</f>
        <v>-0.19593967774173493</v>
      </c>
      <c r="BR179" s="275"/>
      <c r="BS179" s="168">
        <f t="shared" si="659"/>
        <v>216305.49028</v>
      </c>
      <c r="BT179" s="168">
        <f>$F179</f>
        <v>238348.16954</v>
      </c>
      <c r="BU179" s="168">
        <f>$G179</f>
        <v>237447.18884000002</v>
      </c>
      <c r="BV179" s="168">
        <f t="shared" si="660"/>
        <v>254340</v>
      </c>
      <c r="BW179" s="168">
        <f>$I179</f>
        <v>187874.35934</v>
      </c>
      <c r="BX179" s="168">
        <f>$J179</f>
        <v>191646.30601</v>
      </c>
      <c r="BY179" s="275"/>
      <c r="BZ179" s="168">
        <f t="shared" si="661"/>
        <v>216305.49028</v>
      </c>
      <c r="CA179" s="168">
        <f t="shared" si="662"/>
        <v>238348.16954</v>
      </c>
      <c r="CB179" s="168">
        <f>$G179</f>
        <v>237447.18884000002</v>
      </c>
      <c r="CC179" s="168">
        <f t="shared" si="663"/>
        <v>254340</v>
      </c>
      <c r="CD179" s="168">
        <f t="shared" si="663"/>
        <v>254340</v>
      </c>
      <c r="CE179" s="168">
        <f>$J179</f>
        <v>191646.30601</v>
      </c>
    </row>
    <row r="180" spans="2:83" x14ac:dyDescent="0.3">
      <c r="C180" s="69"/>
      <c r="D180" s="82"/>
      <c r="E180" s="66"/>
      <c r="F180" s="66"/>
      <c r="G180" s="66"/>
      <c r="H180" s="66"/>
      <c r="I180" s="66"/>
      <c r="J180" s="66"/>
      <c r="K180" s="138"/>
      <c r="M180" s="97"/>
      <c r="N180" s="97"/>
      <c r="O180" s="97"/>
      <c r="P180" s="97"/>
      <c r="Q180" s="97"/>
      <c r="R180" s="97"/>
      <c r="S180" s="138"/>
      <c r="U180" s="97"/>
      <c r="V180" s="97"/>
      <c r="W180" s="97"/>
      <c r="X180" s="97"/>
      <c r="Y180" s="97"/>
      <c r="Z180" s="97"/>
      <c r="AA180" s="56"/>
      <c r="AB180" s="97"/>
      <c r="AC180" s="97"/>
      <c r="AD180" s="97"/>
      <c r="AE180" s="97"/>
      <c r="AF180" s="97"/>
      <c r="AG180" s="97"/>
      <c r="AH180" s="56"/>
      <c r="AI180" s="97"/>
      <c r="AJ180" s="97"/>
      <c r="AK180" s="97"/>
      <c r="AL180" s="97"/>
      <c r="AM180" s="97"/>
      <c r="AN180" s="97"/>
      <c r="AO180" s="56"/>
      <c r="AP180" s="97"/>
      <c r="AQ180" s="97"/>
      <c r="AR180" s="97"/>
      <c r="AS180" s="97"/>
      <c r="AT180" s="97"/>
      <c r="AU180" s="97"/>
      <c r="AV180" s="56"/>
      <c r="AW180" s="97"/>
      <c r="AX180" s="97"/>
      <c r="AY180" s="97"/>
      <c r="AZ180" s="97"/>
      <c r="BA180" s="97"/>
      <c r="BB180" s="97"/>
      <c r="BD180" s="97"/>
      <c r="BE180" s="97"/>
      <c r="BF180" s="97"/>
      <c r="BG180" s="97"/>
      <c r="BH180" s="97"/>
      <c r="BI180" s="97"/>
      <c r="BK180" s="97"/>
      <c r="BL180" s="97"/>
      <c r="BM180" s="97"/>
      <c r="BN180" s="97"/>
      <c r="BO180" s="97"/>
      <c r="BP180" s="97"/>
      <c r="BQ180" s="138"/>
      <c r="BS180" s="97"/>
      <c r="BT180" s="97"/>
      <c r="BU180" s="97"/>
      <c r="BV180" s="97"/>
      <c r="BW180" s="97"/>
      <c r="BX180" s="97"/>
      <c r="BZ180" s="97"/>
      <c r="CA180" s="97"/>
      <c r="CB180" s="97"/>
      <c r="CC180" s="97"/>
      <c r="CD180" s="97"/>
      <c r="CE180" s="97"/>
    </row>
    <row r="181" spans="2:83" x14ac:dyDescent="0.3">
      <c r="C181" s="69"/>
      <c r="D181" s="82"/>
      <c r="E181" s="66"/>
      <c r="F181" s="66"/>
      <c r="G181" s="66"/>
      <c r="H181" s="66"/>
      <c r="I181" s="66"/>
      <c r="J181" s="66"/>
      <c r="K181" s="138"/>
      <c r="M181" s="66"/>
      <c r="N181" s="66"/>
      <c r="O181" s="66"/>
      <c r="P181" s="66"/>
      <c r="Q181" s="66"/>
      <c r="R181" s="66"/>
      <c r="S181" s="138"/>
      <c r="U181" s="66"/>
      <c r="V181" s="66"/>
      <c r="W181" s="66"/>
      <c r="X181" s="66"/>
      <c r="Y181" s="66"/>
      <c r="Z181" s="66"/>
      <c r="AA181" s="56"/>
      <c r="AB181" s="66"/>
      <c r="AC181" s="66"/>
      <c r="AD181" s="66"/>
      <c r="AE181" s="66"/>
      <c r="AF181" s="66"/>
      <c r="AG181" s="66"/>
      <c r="AH181" s="56"/>
      <c r="AI181" s="66"/>
      <c r="AJ181" s="66"/>
      <c r="AK181" s="66"/>
      <c r="AL181" s="66"/>
      <c r="AM181" s="66"/>
      <c r="AN181" s="66"/>
      <c r="AO181" s="56"/>
      <c r="AP181" s="66"/>
      <c r="AQ181" s="66"/>
      <c r="AR181" s="66"/>
      <c r="AS181" s="66"/>
      <c r="AT181" s="66"/>
      <c r="AU181" s="66"/>
      <c r="AV181" s="56"/>
      <c r="AW181" s="66"/>
      <c r="AX181" s="66"/>
      <c r="AY181" s="66"/>
      <c r="AZ181" s="66"/>
      <c r="BA181" s="66"/>
      <c r="BB181" s="66"/>
      <c r="BD181" s="66"/>
      <c r="BE181" s="66"/>
      <c r="BF181" s="66"/>
      <c r="BG181" s="66"/>
      <c r="BH181" s="66"/>
      <c r="BI181" s="66"/>
      <c r="BK181" s="66"/>
      <c r="BL181" s="66"/>
      <c r="BM181" s="66"/>
      <c r="BN181" s="66"/>
      <c r="BO181" s="66"/>
      <c r="BP181" s="66"/>
      <c r="BQ181" s="138"/>
      <c r="BS181" s="66"/>
      <c r="BT181" s="66"/>
      <c r="BU181" s="66"/>
      <c r="BV181" s="66"/>
      <c r="BW181" s="66"/>
      <c r="BX181" s="66"/>
      <c r="BZ181" s="66"/>
      <c r="CA181" s="66"/>
      <c r="CB181" s="66"/>
      <c r="CC181" s="66"/>
      <c r="CD181" s="66"/>
      <c r="CE181" s="66"/>
    </row>
    <row r="182" spans="2:83" s="91" customFormat="1" x14ac:dyDescent="0.3">
      <c r="B182" s="90"/>
      <c r="C182" s="67" t="s">
        <v>143</v>
      </c>
      <c r="D182" s="67"/>
      <c r="E182" s="67"/>
      <c r="F182" s="67"/>
      <c r="G182" s="67"/>
      <c r="H182" s="67"/>
      <c r="I182" s="67"/>
      <c r="J182" s="67"/>
      <c r="K182" s="194"/>
      <c r="M182" s="67"/>
      <c r="N182" s="67"/>
      <c r="O182" s="67"/>
      <c r="P182" s="67"/>
      <c r="Q182" s="67"/>
      <c r="R182" s="67"/>
      <c r="S182" s="194"/>
      <c r="T182" s="117"/>
      <c r="U182" s="67"/>
      <c r="V182" s="67"/>
      <c r="W182" s="67"/>
      <c r="X182" s="67"/>
      <c r="Y182" s="67"/>
      <c r="Z182" s="67"/>
      <c r="AA182" s="83"/>
      <c r="AB182" s="67"/>
      <c r="AC182" s="67"/>
      <c r="AD182" s="67"/>
      <c r="AE182" s="67"/>
      <c r="AF182" s="67"/>
      <c r="AG182" s="67"/>
      <c r="AH182" s="277"/>
      <c r="AI182" s="67"/>
      <c r="AJ182" s="67"/>
      <c r="AK182" s="67"/>
      <c r="AL182" s="67"/>
      <c r="AM182" s="67"/>
      <c r="AN182" s="67"/>
      <c r="AO182" s="83"/>
      <c r="AP182" s="67"/>
      <c r="AQ182" s="67"/>
      <c r="AR182" s="67"/>
      <c r="AS182" s="67"/>
      <c r="AT182" s="67"/>
      <c r="AU182" s="67"/>
      <c r="AV182" s="277"/>
      <c r="AW182" s="67"/>
      <c r="AX182" s="67"/>
      <c r="AY182" s="67"/>
      <c r="AZ182" s="67"/>
      <c r="BA182" s="67"/>
      <c r="BB182" s="67"/>
      <c r="BC182" s="284"/>
      <c r="BD182" s="67"/>
      <c r="BE182" s="67"/>
      <c r="BF182" s="67"/>
      <c r="BG182" s="67"/>
      <c r="BH182" s="67"/>
      <c r="BI182" s="67"/>
      <c r="BJ182" s="284"/>
      <c r="BK182" s="67"/>
      <c r="BL182" s="67"/>
      <c r="BM182" s="67"/>
      <c r="BN182" s="67"/>
      <c r="BO182" s="67"/>
      <c r="BP182" s="67"/>
      <c r="BQ182" s="194"/>
      <c r="BR182" s="284"/>
      <c r="BS182" s="67"/>
      <c r="BT182" s="67"/>
      <c r="BU182" s="67"/>
      <c r="BV182" s="67"/>
      <c r="BW182" s="67"/>
      <c r="BX182" s="67"/>
      <c r="BY182" s="284"/>
      <c r="BZ182" s="67"/>
      <c r="CA182" s="67"/>
      <c r="CB182" s="67"/>
      <c r="CC182" s="67"/>
      <c r="CD182" s="67"/>
      <c r="CE182" s="67"/>
    </row>
    <row r="183" spans="2:83" x14ac:dyDescent="0.3">
      <c r="C183" s="38" t="s">
        <v>53</v>
      </c>
      <c r="E183" s="105">
        <v>126316.75577795831</v>
      </c>
      <c r="F183" s="105">
        <v>144175.62309500008</v>
      </c>
      <c r="G183" s="105">
        <v>111321.59396310011</v>
      </c>
      <c r="H183" s="105">
        <v>130361.28546456399</v>
      </c>
      <c r="I183" s="105">
        <v>130361.28546456399</v>
      </c>
      <c r="J183" s="105">
        <v>169512.15474999973</v>
      </c>
      <c r="K183" s="190">
        <f>J183/F183-1</f>
        <v>0.17573381068937666</v>
      </c>
      <c r="M183" s="74">
        <f>$E183</f>
        <v>126316.75577795831</v>
      </c>
      <c r="N183" s="74">
        <f>$F183</f>
        <v>144175.62309500008</v>
      </c>
      <c r="O183" s="74">
        <f>$G183</f>
        <v>111321.59396310011</v>
      </c>
      <c r="P183" s="74">
        <f>$H183</f>
        <v>130361.28546456399</v>
      </c>
      <c r="Q183" s="74">
        <f>$I183</f>
        <v>130361.28546456399</v>
      </c>
      <c r="R183" s="74">
        <f>$J183</f>
        <v>169512.15474999973</v>
      </c>
      <c r="S183" s="190">
        <f t="shared" ref="S183:S184" si="664">R183/N183-1</f>
        <v>0.17573381068937666</v>
      </c>
      <c r="U183" s="74">
        <f>$E183</f>
        <v>126316.75577795831</v>
      </c>
      <c r="V183" s="74">
        <f>$F183</f>
        <v>144175.62309500008</v>
      </c>
      <c r="W183" s="74">
        <f>$G183</f>
        <v>111321.59396310011</v>
      </c>
      <c r="X183" s="74">
        <f>$H183</f>
        <v>130361.28546456399</v>
      </c>
      <c r="Y183" s="74">
        <f>$I183</f>
        <v>130361.28546456399</v>
      </c>
      <c r="Z183" s="74">
        <f>$J183</f>
        <v>169512.15474999973</v>
      </c>
      <c r="AA183" s="72"/>
      <c r="AB183" s="74">
        <f>$E183</f>
        <v>126316.75577795831</v>
      </c>
      <c r="AC183" s="74">
        <f>$F183</f>
        <v>144175.62309500008</v>
      </c>
      <c r="AD183" s="74">
        <f>$G183</f>
        <v>111321.59396310011</v>
      </c>
      <c r="AE183" s="74">
        <f>$H183</f>
        <v>130361.28546456399</v>
      </c>
      <c r="AF183" s="74">
        <f>$I183</f>
        <v>130361.28546456399</v>
      </c>
      <c r="AG183" s="74">
        <f>$J183</f>
        <v>169512.15474999973</v>
      </c>
      <c r="AH183" s="282"/>
      <c r="AI183" s="74">
        <f>$E183</f>
        <v>126316.75577795831</v>
      </c>
      <c r="AJ183" s="74">
        <f>$F183</f>
        <v>144175.62309500008</v>
      </c>
      <c r="AK183" s="74">
        <f>$G183</f>
        <v>111321.59396310011</v>
      </c>
      <c r="AL183" s="74">
        <f>$H183</f>
        <v>130361.28546456399</v>
      </c>
      <c r="AM183" s="74">
        <f>$I183</f>
        <v>130361.28546456399</v>
      </c>
      <c r="AN183" s="74">
        <f>$J183</f>
        <v>169512.15474999973</v>
      </c>
      <c r="AO183" s="72"/>
      <c r="AP183" s="74">
        <f>$E183</f>
        <v>126316.75577795831</v>
      </c>
      <c r="AQ183" s="74">
        <f>$F183</f>
        <v>144175.62309500008</v>
      </c>
      <c r="AR183" s="74">
        <f>$G183</f>
        <v>111321.59396310011</v>
      </c>
      <c r="AS183" s="74">
        <f>$H183</f>
        <v>130361.28546456399</v>
      </c>
      <c r="AT183" s="74">
        <f>$I183</f>
        <v>130361.28546456399</v>
      </c>
      <c r="AU183" s="74">
        <f>$J183</f>
        <v>169512.15474999973</v>
      </c>
      <c r="AV183" s="282"/>
      <c r="AW183" s="74">
        <f>$E183</f>
        <v>126316.75577795831</v>
      </c>
      <c r="AX183" s="74">
        <f>$F183</f>
        <v>144175.62309500008</v>
      </c>
      <c r="AY183" s="74">
        <f>$G183</f>
        <v>111321.59396310011</v>
      </c>
      <c r="AZ183" s="74">
        <f>$H183</f>
        <v>130361.28546456399</v>
      </c>
      <c r="BA183" s="74">
        <f>$I183</f>
        <v>130361.28546456399</v>
      </c>
      <c r="BB183" s="74">
        <f>$J183</f>
        <v>169512.15474999973</v>
      </c>
      <c r="BC183" s="212"/>
      <c r="BD183" s="74">
        <f>$E183</f>
        <v>126316.75577795831</v>
      </c>
      <c r="BE183" s="74">
        <f>$F183</f>
        <v>144175.62309500008</v>
      </c>
      <c r="BF183" s="74">
        <f>$G183</f>
        <v>111321.59396310011</v>
      </c>
      <c r="BG183" s="74">
        <f>$H183</f>
        <v>130361.28546456399</v>
      </c>
      <c r="BH183" s="74">
        <f>$I183</f>
        <v>130361.28546456399</v>
      </c>
      <c r="BI183" s="74">
        <f>$J183</f>
        <v>169512.15474999973</v>
      </c>
      <c r="BK183" s="74">
        <f>$E183</f>
        <v>126316.75577795831</v>
      </c>
      <c r="BL183" s="74">
        <f>$F183</f>
        <v>144175.62309500008</v>
      </c>
      <c r="BM183" s="74">
        <f>$G183</f>
        <v>111321.59396310011</v>
      </c>
      <c r="BN183" s="74">
        <f>$H183</f>
        <v>130361.28546456399</v>
      </c>
      <c r="BO183" s="74">
        <f>$I183</f>
        <v>130361.28546456399</v>
      </c>
      <c r="BP183" s="74">
        <f>$J183</f>
        <v>169512.15474999973</v>
      </c>
      <c r="BQ183" s="190">
        <f>BP183/BL183-1</f>
        <v>0.17573381068937666</v>
      </c>
      <c r="BR183" s="212"/>
      <c r="BS183" s="74">
        <f>$E183</f>
        <v>126316.75577795831</v>
      </c>
      <c r="BT183" s="74">
        <f>$F183</f>
        <v>144175.62309500008</v>
      </c>
      <c r="BU183" s="74">
        <f>$G183</f>
        <v>111321.59396310011</v>
      </c>
      <c r="BV183" s="74">
        <f>$H183</f>
        <v>130361.28546456399</v>
      </c>
      <c r="BW183" s="74">
        <f>$I183</f>
        <v>130361.28546456399</v>
      </c>
      <c r="BX183" s="74">
        <f>$J183</f>
        <v>169512.15474999973</v>
      </c>
      <c r="BZ183" s="74">
        <f>$E183</f>
        <v>126316.75577795831</v>
      </c>
      <c r="CA183" s="74">
        <f>$F183</f>
        <v>144175.62309500008</v>
      </c>
      <c r="CB183" s="74">
        <f>$G183</f>
        <v>111321.59396310011</v>
      </c>
      <c r="CC183" s="74">
        <f>$H183</f>
        <v>130361.28546456399</v>
      </c>
      <c r="CD183" s="74">
        <f>$H183</f>
        <v>130361.28546456399</v>
      </c>
      <c r="CE183" s="74">
        <f>$J183</f>
        <v>169512.15474999973</v>
      </c>
    </row>
    <row r="184" spans="2:83" x14ac:dyDescent="0.3">
      <c r="C184" s="38" t="s">
        <v>141</v>
      </c>
      <c r="E184" s="105">
        <v>32348</v>
      </c>
      <c r="F184" s="105">
        <v>15507</v>
      </c>
      <c r="G184" s="105">
        <v>12306</v>
      </c>
      <c r="H184" s="105">
        <v>20294</v>
      </c>
      <c r="I184" s="105">
        <v>20294</v>
      </c>
      <c r="J184" s="105">
        <v>28187</v>
      </c>
      <c r="K184" s="190">
        <f>J184/F184-1</f>
        <v>0.81769523441026637</v>
      </c>
      <c r="M184" s="74">
        <f>$E184</f>
        <v>32348</v>
      </c>
      <c r="N184" s="74">
        <f>$F184</f>
        <v>15507</v>
      </c>
      <c r="O184" s="74">
        <f>$G184</f>
        <v>12306</v>
      </c>
      <c r="P184" s="74">
        <f>$H184</f>
        <v>20294</v>
      </c>
      <c r="Q184" s="74">
        <f>$I184</f>
        <v>20294</v>
      </c>
      <c r="R184" s="74">
        <f>$J184</f>
        <v>28187</v>
      </c>
      <c r="S184" s="190">
        <f t="shared" si="664"/>
        <v>0.81769523441026637</v>
      </c>
      <c r="U184" s="74">
        <f>$E184</f>
        <v>32348</v>
      </c>
      <c r="V184" s="74">
        <f>$F184</f>
        <v>15507</v>
      </c>
      <c r="W184" s="74">
        <f>$G184</f>
        <v>12306</v>
      </c>
      <c r="X184" s="74">
        <f>$H184</f>
        <v>20294</v>
      </c>
      <c r="Y184" s="74">
        <f>$I184</f>
        <v>20294</v>
      </c>
      <c r="Z184" s="74">
        <f>$J184</f>
        <v>28187</v>
      </c>
      <c r="AA184" s="72"/>
      <c r="AB184" s="74">
        <f>$E184</f>
        <v>32348</v>
      </c>
      <c r="AC184" s="74">
        <f>$F184</f>
        <v>15507</v>
      </c>
      <c r="AD184" s="74">
        <f>$G184</f>
        <v>12306</v>
      </c>
      <c r="AE184" s="74">
        <f>$H184</f>
        <v>20294</v>
      </c>
      <c r="AF184" s="74">
        <f>$I184</f>
        <v>20294</v>
      </c>
      <c r="AG184" s="74">
        <f>$J184</f>
        <v>28187</v>
      </c>
      <c r="AH184" s="282"/>
      <c r="AI184" s="74">
        <f>$E184</f>
        <v>32348</v>
      </c>
      <c r="AJ184" s="74">
        <f>$F184</f>
        <v>15507</v>
      </c>
      <c r="AK184" s="74">
        <f>$G184</f>
        <v>12306</v>
      </c>
      <c r="AL184" s="74">
        <f>$H184</f>
        <v>20294</v>
      </c>
      <c r="AM184" s="74">
        <f>$I184</f>
        <v>20294</v>
      </c>
      <c r="AN184" s="74">
        <f>$J184</f>
        <v>28187</v>
      </c>
      <c r="AO184" s="72"/>
      <c r="AP184" s="74">
        <f>$E184</f>
        <v>32348</v>
      </c>
      <c r="AQ184" s="74">
        <f>$F184</f>
        <v>15507</v>
      </c>
      <c r="AR184" s="74">
        <f>$G184</f>
        <v>12306</v>
      </c>
      <c r="AS184" s="74">
        <f>$H184</f>
        <v>20294</v>
      </c>
      <c r="AT184" s="74">
        <f>$I184</f>
        <v>20294</v>
      </c>
      <c r="AU184" s="74">
        <f>$J184</f>
        <v>28187</v>
      </c>
      <c r="AV184" s="282"/>
      <c r="AW184" s="74">
        <f>$E184</f>
        <v>32348</v>
      </c>
      <c r="AX184" s="74">
        <f>$F184</f>
        <v>15507</v>
      </c>
      <c r="AY184" s="74">
        <f>$G184</f>
        <v>12306</v>
      </c>
      <c r="AZ184" s="74">
        <f>$H184</f>
        <v>20294</v>
      </c>
      <c r="BA184" s="74">
        <f>$I184</f>
        <v>20294</v>
      </c>
      <c r="BB184" s="74">
        <f>$J184</f>
        <v>28187</v>
      </c>
      <c r="BD184" s="74">
        <f>$E184</f>
        <v>32348</v>
      </c>
      <c r="BE184" s="74">
        <f>$F184</f>
        <v>15507</v>
      </c>
      <c r="BF184" s="74">
        <f>$G184</f>
        <v>12306</v>
      </c>
      <c r="BG184" s="74">
        <f>$H184</f>
        <v>20294</v>
      </c>
      <c r="BH184" s="74">
        <f>$I184</f>
        <v>20294</v>
      </c>
      <c r="BI184" s="74">
        <f>$J184</f>
        <v>28187</v>
      </c>
      <c r="BK184" s="74">
        <f>$E184</f>
        <v>32348</v>
      </c>
      <c r="BL184" s="74">
        <f>$F184</f>
        <v>15507</v>
      </c>
      <c r="BM184" s="74">
        <f>$G184</f>
        <v>12306</v>
      </c>
      <c r="BN184" s="74">
        <f>$H184</f>
        <v>20294</v>
      </c>
      <c r="BO184" s="74">
        <f>$I184</f>
        <v>20294</v>
      </c>
      <c r="BP184" s="74">
        <f>$J184</f>
        <v>28187</v>
      </c>
      <c r="BQ184" s="190">
        <f>BP184/BL184-1</f>
        <v>0.81769523441026637</v>
      </c>
      <c r="BS184" s="74">
        <f>$E184</f>
        <v>32348</v>
      </c>
      <c r="BT184" s="74">
        <f>$F184</f>
        <v>15507</v>
      </c>
      <c r="BU184" s="74">
        <f>$G184</f>
        <v>12306</v>
      </c>
      <c r="BV184" s="74">
        <f>$H184</f>
        <v>20294</v>
      </c>
      <c r="BW184" s="74">
        <f>$I184</f>
        <v>20294</v>
      </c>
      <c r="BX184" s="74">
        <f>$J184</f>
        <v>28187</v>
      </c>
      <c r="BZ184" s="74">
        <f>$E184</f>
        <v>32348</v>
      </c>
      <c r="CA184" s="74">
        <f>$F184</f>
        <v>15507</v>
      </c>
      <c r="CB184" s="74">
        <f>$G184</f>
        <v>12306</v>
      </c>
      <c r="CC184" s="74">
        <f>$H184</f>
        <v>20294</v>
      </c>
      <c r="CD184" s="74">
        <f>$H184</f>
        <v>20294</v>
      </c>
      <c r="CE184" s="74">
        <f>$J184</f>
        <v>28187</v>
      </c>
    </row>
    <row r="185" spans="2:83" x14ac:dyDescent="0.3">
      <c r="C185" s="69"/>
      <c r="D185" s="82"/>
      <c r="E185" s="66"/>
      <c r="F185" s="56"/>
      <c r="G185" s="56"/>
      <c r="H185" s="56"/>
      <c r="I185" s="56"/>
      <c r="J185" s="56"/>
      <c r="K185" s="138"/>
      <c r="M185" s="66"/>
      <c r="N185" s="66"/>
      <c r="O185" s="66"/>
      <c r="P185" s="66"/>
      <c r="Q185" s="66"/>
      <c r="R185" s="66"/>
      <c r="S185" s="138"/>
      <c r="U185" s="66"/>
      <c r="V185" s="66"/>
      <c r="W185" s="66"/>
      <c r="X185" s="66"/>
      <c r="Y185" s="66"/>
      <c r="Z185" s="66"/>
      <c r="AA185" s="56"/>
      <c r="AB185" s="66"/>
      <c r="AC185" s="66"/>
      <c r="AD185" s="66"/>
      <c r="AE185" s="66"/>
      <c r="AF185" s="66"/>
      <c r="AG185" s="66"/>
      <c r="AH185" s="56"/>
      <c r="AI185" s="66"/>
      <c r="AJ185" s="66"/>
      <c r="AK185" s="66"/>
      <c r="AL185" s="66"/>
      <c r="AM185" s="66"/>
      <c r="AN185" s="66"/>
      <c r="AO185" s="56"/>
      <c r="AP185" s="66"/>
      <c r="AQ185" s="66"/>
      <c r="AR185" s="66"/>
      <c r="AS185" s="66"/>
      <c r="AT185" s="66"/>
      <c r="AU185" s="66"/>
      <c r="AV185" s="56"/>
      <c r="AW185" s="66"/>
      <c r="AX185" s="66"/>
      <c r="AY185" s="66"/>
      <c r="AZ185" s="66"/>
      <c r="BA185" s="66"/>
      <c r="BB185" s="66"/>
      <c r="BD185" s="66"/>
      <c r="BE185" s="66"/>
      <c r="BF185" s="66"/>
      <c r="BG185" s="66"/>
      <c r="BH185" s="66"/>
      <c r="BI185" s="66"/>
      <c r="BK185" s="66"/>
      <c r="BL185" s="66"/>
      <c r="BM185" s="66"/>
      <c r="BN185" s="66"/>
      <c r="BO185" s="66"/>
      <c r="BP185" s="66"/>
      <c r="BQ185" s="138"/>
      <c r="BS185" s="66"/>
      <c r="BT185" s="66"/>
      <c r="BU185" s="66"/>
      <c r="BV185" s="66"/>
      <c r="BW185" s="66"/>
      <c r="BX185" s="66"/>
      <c r="BZ185" s="66"/>
      <c r="CA185" s="66"/>
      <c r="CB185" s="66"/>
      <c r="CC185" s="66"/>
      <c r="CD185" s="66"/>
      <c r="CE185" s="66"/>
    </row>
    <row r="186" spans="2:83" s="88" customFormat="1" x14ac:dyDescent="0.3">
      <c r="B186" s="87"/>
      <c r="C186" s="30" t="s">
        <v>100</v>
      </c>
      <c r="D186" s="30"/>
      <c r="E186" s="30"/>
      <c r="F186" s="30"/>
      <c r="G186" s="30"/>
      <c r="H186" s="30"/>
      <c r="I186" s="30"/>
      <c r="J186" s="30"/>
      <c r="K186" s="193"/>
      <c r="M186" s="30"/>
      <c r="N186" s="30"/>
      <c r="O186" s="30"/>
      <c r="P186" s="30"/>
      <c r="Q186" s="30"/>
      <c r="R186" s="30"/>
      <c r="S186" s="193"/>
      <c r="T186" s="117"/>
      <c r="U186" s="30"/>
      <c r="V186" s="30"/>
      <c r="W186" s="30"/>
      <c r="X186" s="30"/>
      <c r="Y186" s="30"/>
      <c r="Z186" s="30"/>
      <c r="AA186" s="89"/>
      <c r="AB186" s="30"/>
      <c r="AC186" s="30"/>
      <c r="AD186" s="30"/>
      <c r="AE186" s="30"/>
      <c r="AF186" s="30"/>
      <c r="AG186" s="30"/>
      <c r="AH186" s="276"/>
      <c r="AI186" s="30"/>
      <c r="AJ186" s="30"/>
      <c r="AK186" s="30"/>
      <c r="AL186" s="30"/>
      <c r="AM186" s="30"/>
      <c r="AN186" s="30"/>
      <c r="AO186" s="89"/>
      <c r="AP186" s="30"/>
      <c r="AQ186" s="30"/>
      <c r="AR186" s="30"/>
      <c r="AS186" s="30"/>
      <c r="AT186" s="30"/>
      <c r="AU186" s="30"/>
      <c r="AV186" s="276"/>
      <c r="AW186" s="30"/>
      <c r="AX186" s="30"/>
      <c r="AY186" s="30"/>
      <c r="AZ186" s="30"/>
      <c r="BA186" s="30"/>
      <c r="BB186" s="30"/>
      <c r="BC186" s="284"/>
      <c r="BD186" s="30"/>
      <c r="BE186" s="30"/>
      <c r="BF186" s="30"/>
      <c r="BG186" s="30"/>
      <c r="BH186" s="30"/>
      <c r="BI186" s="30"/>
      <c r="BJ186" s="284"/>
      <c r="BK186" s="30"/>
      <c r="BL186" s="30"/>
      <c r="BM186" s="30"/>
      <c r="BN186" s="30"/>
      <c r="BO186" s="30"/>
      <c r="BP186" s="30"/>
      <c r="BQ186" s="193"/>
      <c r="BR186" s="284"/>
      <c r="BS186" s="30"/>
      <c r="BT186" s="30"/>
      <c r="BU186" s="30"/>
      <c r="BV186" s="30"/>
      <c r="BW186" s="30"/>
      <c r="BX186" s="30"/>
      <c r="BY186" s="284"/>
      <c r="BZ186" s="30"/>
      <c r="CA186" s="30"/>
      <c r="CB186" s="30"/>
      <c r="CC186" s="30"/>
      <c r="CD186" s="30"/>
      <c r="CE186" s="30"/>
    </row>
    <row r="187" spans="2:83" x14ac:dyDescent="0.3">
      <c r="C187" s="38" t="s">
        <v>15</v>
      </c>
      <c r="E187" s="45">
        <f t="shared" ref="E187:J187" si="665">E22</f>
        <v>0</v>
      </c>
      <c r="F187" s="45">
        <f t="shared" si="665"/>
        <v>42512.39360000001</v>
      </c>
      <c r="G187" s="45">
        <f t="shared" si="665"/>
        <v>0</v>
      </c>
      <c r="H187" s="45">
        <f t="shared" si="665"/>
        <v>0</v>
      </c>
      <c r="I187" s="45">
        <f t="shared" si="665"/>
        <v>0</v>
      </c>
      <c r="J187" s="45">
        <f t="shared" si="665"/>
        <v>40126.088380364396</v>
      </c>
      <c r="M187" s="45">
        <f t="shared" ref="M187:R187" si="666">M22</f>
        <v>0</v>
      </c>
      <c r="N187" s="45">
        <f t="shared" si="666"/>
        <v>38616.692690000003</v>
      </c>
      <c r="O187" s="45">
        <f t="shared" si="666"/>
        <v>0</v>
      </c>
      <c r="P187" s="45">
        <f t="shared" si="666"/>
        <v>0</v>
      </c>
      <c r="Q187" s="45">
        <f t="shared" si="666"/>
        <v>0</v>
      </c>
      <c r="R187" s="45">
        <f t="shared" si="666"/>
        <v>37378.543130364393</v>
      </c>
      <c r="U187" s="45">
        <f t="shared" ref="U187:Z187" si="667">U22</f>
        <v>0</v>
      </c>
      <c r="V187" s="45">
        <f t="shared" si="667"/>
        <v>1009.9296398273117</v>
      </c>
      <c r="W187" s="45">
        <f t="shared" si="667"/>
        <v>0</v>
      </c>
      <c r="X187" s="45">
        <f t="shared" si="667"/>
        <v>0</v>
      </c>
      <c r="Y187" s="45">
        <f t="shared" si="667"/>
        <v>0</v>
      </c>
      <c r="Z187" s="45">
        <f t="shared" si="667"/>
        <v>5246.9141884044657</v>
      </c>
      <c r="AB187" s="45">
        <f t="shared" ref="AB187:AG187" si="668">AB22</f>
        <v>0</v>
      </c>
      <c r="AC187" s="45">
        <f t="shared" si="668"/>
        <v>0</v>
      </c>
      <c r="AD187" s="45">
        <f t="shared" si="668"/>
        <v>0</v>
      </c>
      <c r="AE187" s="45">
        <f t="shared" si="668"/>
        <v>0</v>
      </c>
      <c r="AF187" s="45">
        <f t="shared" si="668"/>
        <v>0</v>
      </c>
      <c r="AG187" s="45">
        <f t="shared" si="668"/>
        <v>0</v>
      </c>
      <c r="AI187" s="45">
        <f t="shared" ref="AI187:AN187" si="669">AI22</f>
        <v>0</v>
      </c>
      <c r="AJ187" s="45">
        <f t="shared" si="669"/>
        <v>0</v>
      </c>
      <c r="AK187" s="45">
        <f t="shared" si="669"/>
        <v>0</v>
      </c>
      <c r="AL187" s="45">
        <f t="shared" si="669"/>
        <v>0</v>
      </c>
      <c r="AM187" s="45">
        <f t="shared" si="669"/>
        <v>0</v>
      </c>
      <c r="AN187" s="45">
        <f t="shared" si="669"/>
        <v>0</v>
      </c>
      <c r="AP187" s="45">
        <f t="shared" ref="AP187:AU187" si="670">AP22</f>
        <v>0</v>
      </c>
      <c r="AQ187" s="45">
        <f t="shared" si="670"/>
        <v>39626.622329827318</v>
      </c>
      <c r="AR187" s="45">
        <f t="shared" si="670"/>
        <v>0</v>
      </c>
      <c r="AS187" s="45">
        <f t="shared" si="670"/>
        <v>0</v>
      </c>
      <c r="AT187" s="45">
        <f t="shared" si="670"/>
        <v>0</v>
      </c>
      <c r="AU187" s="45">
        <f t="shared" si="670"/>
        <v>42625.457318768858</v>
      </c>
      <c r="AW187" s="45">
        <f t="shared" ref="AW187:BB187" si="671">AW22</f>
        <v>0</v>
      </c>
      <c r="AX187" s="45">
        <f t="shared" si="671"/>
        <v>0</v>
      </c>
      <c r="AY187" s="45">
        <f t="shared" si="671"/>
        <v>0</v>
      </c>
      <c r="AZ187" s="45">
        <f t="shared" si="671"/>
        <v>0</v>
      </c>
      <c r="BA187" s="45">
        <f t="shared" si="671"/>
        <v>0</v>
      </c>
      <c r="BB187" s="45">
        <f t="shared" si="671"/>
        <v>0</v>
      </c>
      <c r="BD187" s="45">
        <f t="shared" ref="BD187:BI187" si="672">BD22</f>
        <v>0</v>
      </c>
      <c r="BE187" s="45">
        <f t="shared" si="672"/>
        <v>0</v>
      </c>
      <c r="BF187" s="45">
        <f t="shared" si="672"/>
        <v>0</v>
      </c>
      <c r="BG187" s="45">
        <f t="shared" si="672"/>
        <v>0</v>
      </c>
      <c r="BH187" s="45">
        <f t="shared" si="672"/>
        <v>0</v>
      </c>
      <c r="BI187" s="45">
        <f t="shared" si="672"/>
        <v>0</v>
      </c>
      <c r="BK187" s="45">
        <f t="shared" ref="BK187:BP187" si="673">BK22</f>
        <v>0</v>
      </c>
      <c r="BL187" s="45">
        <f t="shared" si="673"/>
        <v>0</v>
      </c>
      <c r="BM187" s="45">
        <f t="shared" si="673"/>
        <v>0</v>
      </c>
      <c r="BN187" s="45">
        <f t="shared" si="673"/>
        <v>0</v>
      </c>
      <c r="BO187" s="45">
        <f t="shared" si="673"/>
        <v>0</v>
      </c>
      <c r="BP187" s="45">
        <f t="shared" si="673"/>
        <v>0</v>
      </c>
      <c r="BS187" s="45">
        <f t="shared" ref="BS187:BX187" si="674">BS22</f>
        <v>0</v>
      </c>
      <c r="BT187" s="45">
        <f t="shared" si="674"/>
        <v>3895.70091</v>
      </c>
      <c r="BU187" s="45">
        <f t="shared" si="674"/>
        <v>0</v>
      </c>
      <c r="BV187" s="45">
        <f t="shared" si="674"/>
        <v>0</v>
      </c>
      <c r="BW187" s="45">
        <f t="shared" si="674"/>
        <v>0</v>
      </c>
      <c r="BX187" s="45">
        <f t="shared" si="674"/>
        <v>2747.5452500000001</v>
      </c>
      <c r="BZ187" s="45">
        <f t="shared" ref="BZ187:CE187" si="675">BZ22</f>
        <v>0</v>
      </c>
      <c r="CA187" s="45">
        <f t="shared" si="675"/>
        <v>43522.323239827318</v>
      </c>
      <c r="CB187" s="45">
        <f t="shared" si="675"/>
        <v>0</v>
      </c>
      <c r="CC187" s="45">
        <f t="shared" si="675"/>
        <v>0</v>
      </c>
      <c r="CD187" s="45">
        <f t="shared" si="675"/>
        <v>0</v>
      </c>
      <c r="CE187" s="45">
        <f t="shared" si="675"/>
        <v>45373.002568768861</v>
      </c>
    </row>
    <row r="188" spans="2:83" x14ac:dyDescent="0.3">
      <c r="C188" s="38" t="s">
        <v>202</v>
      </c>
      <c r="E188" s="148">
        <v>13810</v>
      </c>
      <c r="F188" s="148">
        <v>0</v>
      </c>
      <c r="G188" s="148">
        <v>10364</v>
      </c>
      <c r="H188" s="148">
        <v>0</v>
      </c>
      <c r="I188" s="148">
        <v>12140</v>
      </c>
      <c r="J188" s="148">
        <v>0</v>
      </c>
      <c r="K188" s="206"/>
      <c r="M188" s="148">
        <f>$E188</f>
        <v>13810</v>
      </c>
      <c r="N188" s="148">
        <f>$F188</f>
        <v>0</v>
      </c>
      <c r="O188" s="148">
        <f>$G188</f>
        <v>10364</v>
      </c>
      <c r="P188" s="148">
        <f>$H188</f>
        <v>0</v>
      </c>
      <c r="Q188" s="148">
        <f>$I188</f>
        <v>12140</v>
      </c>
      <c r="R188" s="148">
        <f>$J188</f>
        <v>0</v>
      </c>
      <c r="S188" s="206"/>
      <c r="U188" s="148">
        <f>$E188</f>
        <v>13810</v>
      </c>
      <c r="V188" s="148">
        <f>$F188</f>
        <v>0</v>
      </c>
      <c r="W188" s="148">
        <f>$G188</f>
        <v>10364</v>
      </c>
      <c r="X188" s="148">
        <f>$H188</f>
        <v>0</v>
      </c>
      <c r="Y188" s="148">
        <f>$I188</f>
        <v>12140</v>
      </c>
      <c r="Z188" s="148">
        <f>$J188</f>
        <v>0</v>
      </c>
      <c r="AB188" s="148">
        <f>$E188</f>
        <v>13810</v>
      </c>
      <c r="AC188" s="148">
        <f>$F188</f>
        <v>0</v>
      </c>
      <c r="AD188" s="148">
        <f>$G188</f>
        <v>10364</v>
      </c>
      <c r="AE188" s="148">
        <f>$H188</f>
        <v>0</v>
      </c>
      <c r="AF188" s="148">
        <f>$I188</f>
        <v>12140</v>
      </c>
      <c r="AG188" s="148">
        <f>$J188</f>
        <v>0</v>
      </c>
      <c r="AI188" s="148">
        <f>$E188</f>
        <v>13810</v>
      </c>
      <c r="AJ188" s="148">
        <f>$F188</f>
        <v>0</v>
      </c>
      <c r="AK188" s="148">
        <f>$G188</f>
        <v>10364</v>
      </c>
      <c r="AL188" s="148">
        <f>$H188</f>
        <v>0</v>
      </c>
      <c r="AM188" s="148">
        <f>$I188</f>
        <v>12140</v>
      </c>
      <c r="AN188" s="148">
        <f>$J188</f>
        <v>0</v>
      </c>
      <c r="AP188" s="148">
        <f>$E188</f>
        <v>13810</v>
      </c>
      <c r="AQ188" s="148">
        <f>$F188</f>
        <v>0</v>
      </c>
      <c r="AR188" s="148">
        <f>$G188</f>
        <v>10364</v>
      </c>
      <c r="AS188" s="148">
        <f>$H188</f>
        <v>0</v>
      </c>
      <c r="AT188" s="148">
        <f>$I188</f>
        <v>12140</v>
      </c>
      <c r="AU188" s="148">
        <f>$J188</f>
        <v>0</v>
      </c>
      <c r="AW188" s="148">
        <f>$E188</f>
        <v>13810</v>
      </c>
      <c r="AX188" s="148">
        <f>$F188</f>
        <v>0</v>
      </c>
      <c r="AY188" s="148">
        <f>$G188</f>
        <v>10364</v>
      </c>
      <c r="AZ188" s="148">
        <f>$H188</f>
        <v>0</v>
      </c>
      <c r="BA188" s="148">
        <f>$I188</f>
        <v>12140</v>
      </c>
      <c r="BB188" s="148">
        <f>$J188</f>
        <v>0</v>
      </c>
      <c r="BD188" s="148">
        <f>$E188</f>
        <v>13810</v>
      </c>
      <c r="BE188" s="148">
        <f>$F188</f>
        <v>0</v>
      </c>
      <c r="BF188" s="148">
        <f>$G188</f>
        <v>10364</v>
      </c>
      <c r="BG188" s="148">
        <f>$H188</f>
        <v>0</v>
      </c>
      <c r="BH188" s="148">
        <f>$I188</f>
        <v>12140</v>
      </c>
      <c r="BI188" s="148">
        <f>$J188</f>
        <v>0</v>
      </c>
      <c r="BK188" s="148">
        <f>$E188</f>
        <v>13810</v>
      </c>
      <c r="BL188" s="148">
        <f>$F188</f>
        <v>0</v>
      </c>
      <c r="BM188" s="148">
        <f>$G188</f>
        <v>10364</v>
      </c>
      <c r="BN188" s="148">
        <f>$H188</f>
        <v>0</v>
      </c>
      <c r="BO188" s="148">
        <f>$I188</f>
        <v>12140</v>
      </c>
      <c r="BP188" s="148">
        <f>$J188</f>
        <v>0</v>
      </c>
      <c r="BQ188" s="206"/>
      <c r="BS188" s="148">
        <f>$E188</f>
        <v>13810</v>
      </c>
      <c r="BT188" s="148">
        <f>$F188</f>
        <v>0</v>
      </c>
      <c r="BU188" s="148">
        <f>$G188</f>
        <v>10364</v>
      </c>
      <c r="BV188" s="148">
        <f>$H188</f>
        <v>0</v>
      </c>
      <c r="BW188" s="148">
        <f>$I188</f>
        <v>12140</v>
      </c>
      <c r="BX188" s="148">
        <f>$J188</f>
        <v>0</v>
      </c>
      <c r="BZ188" s="148">
        <f>$E188</f>
        <v>13810</v>
      </c>
      <c r="CA188" s="148">
        <f>$F188</f>
        <v>0</v>
      </c>
      <c r="CB188" s="148">
        <f>$G188</f>
        <v>10364</v>
      </c>
      <c r="CC188" s="148">
        <f>$H188</f>
        <v>0</v>
      </c>
      <c r="CD188" s="148">
        <f>$H188</f>
        <v>0</v>
      </c>
      <c r="CE188" s="148">
        <f>$J188</f>
        <v>0</v>
      </c>
    </row>
    <row r="189" spans="2:83" x14ac:dyDescent="0.3">
      <c r="C189" s="60" t="s">
        <v>203</v>
      </c>
      <c r="E189" s="61">
        <f t="shared" ref="E189:J189" si="676">E187-E188</f>
        <v>-13810</v>
      </c>
      <c r="F189" s="61">
        <f t="shared" si="676"/>
        <v>42512.39360000001</v>
      </c>
      <c r="G189" s="61">
        <f t="shared" si="676"/>
        <v>-10364</v>
      </c>
      <c r="H189" s="61">
        <f t="shared" si="676"/>
        <v>0</v>
      </c>
      <c r="I189" s="61">
        <f t="shared" si="676"/>
        <v>-12140</v>
      </c>
      <c r="J189" s="61">
        <f t="shared" si="676"/>
        <v>40126.088380364396</v>
      </c>
      <c r="K189" s="207"/>
      <c r="M189" s="61">
        <f t="shared" ref="M189:R189" si="677">M187-M188</f>
        <v>-13810</v>
      </c>
      <c r="N189" s="61">
        <f t="shared" si="677"/>
        <v>38616.692690000003</v>
      </c>
      <c r="O189" s="61">
        <f t="shared" si="677"/>
        <v>-10364</v>
      </c>
      <c r="P189" s="61">
        <f t="shared" si="677"/>
        <v>0</v>
      </c>
      <c r="Q189" s="61">
        <f t="shared" si="677"/>
        <v>-12140</v>
      </c>
      <c r="R189" s="61">
        <f t="shared" si="677"/>
        <v>37378.543130364393</v>
      </c>
      <c r="S189" s="207"/>
      <c r="U189" s="61">
        <f t="shared" ref="U189:Z189" si="678">U187-U188</f>
        <v>-13810</v>
      </c>
      <c r="V189" s="61">
        <f t="shared" si="678"/>
        <v>1009.9296398273117</v>
      </c>
      <c r="W189" s="61">
        <f t="shared" si="678"/>
        <v>-10364</v>
      </c>
      <c r="X189" s="61">
        <f t="shared" si="678"/>
        <v>0</v>
      </c>
      <c r="Y189" s="61">
        <f t="shared" si="678"/>
        <v>-12140</v>
      </c>
      <c r="Z189" s="61">
        <f t="shared" si="678"/>
        <v>5246.9141884044657</v>
      </c>
      <c r="AB189" s="61">
        <f t="shared" ref="AB189:AG189" si="679">AB187-AB188</f>
        <v>-13810</v>
      </c>
      <c r="AC189" s="61">
        <f t="shared" si="679"/>
        <v>0</v>
      </c>
      <c r="AD189" s="61">
        <f t="shared" si="679"/>
        <v>-10364</v>
      </c>
      <c r="AE189" s="61">
        <f t="shared" si="679"/>
        <v>0</v>
      </c>
      <c r="AF189" s="61">
        <f t="shared" si="679"/>
        <v>-12140</v>
      </c>
      <c r="AG189" s="61">
        <f t="shared" si="679"/>
        <v>0</v>
      </c>
      <c r="AI189" s="61">
        <f t="shared" ref="AI189:AN189" si="680">AI187-AI188</f>
        <v>-13810</v>
      </c>
      <c r="AJ189" s="61">
        <f t="shared" si="680"/>
        <v>0</v>
      </c>
      <c r="AK189" s="61">
        <f t="shared" si="680"/>
        <v>-10364</v>
      </c>
      <c r="AL189" s="61">
        <f t="shared" si="680"/>
        <v>0</v>
      </c>
      <c r="AM189" s="61">
        <f t="shared" si="680"/>
        <v>-12140</v>
      </c>
      <c r="AN189" s="61">
        <f t="shared" si="680"/>
        <v>0</v>
      </c>
      <c r="AP189" s="61">
        <f t="shared" ref="AP189:AU189" si="681">AP187-AP188</f>
        <v>-13810</v>
      </c>
      <c r="AQ189" s="61">
        <f t="shared" si="681"/>
        <v>39626.622329827318</v>
      </c>
      <c r="AR189" s="61">
        <f t="shared" si="681"/>
        <v>-10364</v>
      </c>
      <c r="AS189" s="61">
        <f t="shared" si="681"/>
        <v>0</v>
      </c>
      <c r="AT189" s="61">
        <f t="shared" si="681"/>
        <v>-12140</v>
      </c>
      <c r="AU189" s="61">
        <f t="shared" si="681"/>
        <v>42625.457318768858</v>
      </c>
      <c r="AW189" s="61">
        <f t="shared" ref="AW189:BB189" si="682">AW187-AW188</f>
        <v>-13810</v>
      </c>
      <c r="AX189" s="61">
        <f t="shared" si="682"/>
        <v>0</v>
      </c>
      <c r="AY189" s="61">
        <f t="shared" si="682"/>
        <v>-10364</v>
      </c>
      <c r="AZ189" s="61">
        <f t="shared" si="682"/>
        <v>0</v>
      </c>
      <c r="BA189" s="61">
        <f t="shared" si="682"/>
        <v>-12140</v>
      </c>
      <c r="BB189" s="61">
        <f t="shared" si="682"/>
        <v>0</v>
      </c>
      <c r="BD189" s="61">
        <f t="shared" ref="BD189:BI189" si="683">BD187-BD188</f>
        <v>-13810</v>
      </c>
      <c r="BE189" s="61">
        <f t="shared" si="683"/>
        <v>0</v>
      </c>
      <c r="BF189" s="61">
        <f t="shared" si="683"/>
        <v>-10364</v>
      </c>
      <c r="BG189" s="61">
        <f t="shared" si="683"/>
        <v>0</v>
      </c>
      <c r="BH189" s="61">
        <f t="shared" si="683"/>
        <v>-12140</v>
      </c>
      <c r="BI189" s="61">
        <f t="shared" si="683"/>
        <v>0</v>
      </c>
      <c r="BK189" s="61">
        <f t="shared" ref="BK189:BP189" si="684">BK187-BK188</f>
        <v>-13810</v>
      </c>
      <c r="BL189" s="61">
        <f t="shared" si="684"/>
        <v>0</v>
      </c>
      <c r="BM189" s="61">
        <f t="shared" si="684"/>
        <v>-10364</v>
      </c>
      <c r="BN189" s="61">
        <f t="shared" si="684"/>
        <v>0</v>
      </c>
      <c r="BO189" s="61">
        <f t="shared" si="684"/>
        <v>-12140</v>
      </c>
      <c r="BP189" s="61">
        <f t="shared" si="684"/>
        <v>0</v>
      </c>
      <c r="BQ189" s="207"/>
      <c r="BS189" s="61">
        <f t="shared" ref="BS189:BX189" si="685">BS187-BS188</f>
        <v>-13810</v>
      </c>
      <c r="BT189" s="61">
        <f t="shared" si="685"/>
        <v>3895.70091</v>
      </c>
      <c r="BU189" s="61">
        <f t="shared" si="685"/>
        <v>-10364</v>
      </c>
      <c r="BV189" s="61">
        <f t="shared" si="685"/>
        <v>0</v>
      </c>
      <c r="BW189" s="61">
        <f t="shared" si="685"/>
        <v>-12140</v>
      </c>
      <c r="BX189" s="61">
        <f t="shared" si="685"/>
        <v>2747.5452500000001</v>
      </c>
      <c r="BZ189" s="61">
        <f t="shared" ref="BZ189:CE189" si="686">BZ187-BZ188</f>
        <v>-13810</v>
      </c>
      <c r="CA189" s="61">
        <f t="shared" si="686"/>
        <v>43522.323239827318</v>
      </c>
      <c r="CB189" s="61">
        <f t="shared" si="686"/>
        <v>-10364</v>
      </c>
      <c r="CC189" s="61">
        <f t="shared" si="686"/>
        <v>0</v>
      </c>
      <c r="CD189" s="61">
        <f t="shared" si="686"/>
        <v>0</v>
      </c>
      <c r="CE189" s="61">
        <f t="shared" si="686"/>
        <v>45373.002568768861</v>
      </c>
    </row>
    <row r="190" spans="2:83" x14ac:dyDescent="0.3">
      <c r="K190" s="205"/>
      <c r="S190" s="205"/>
      <c r="BQ190" s="205"/>
    </row>
    <row r="191" spans="2:83" x14ac:dyDescent="0.3">
      <c r="C191" s="38" t="s">
        <v>135</v>
      </c>
      <c r="E191" s="45">
        <f t="shared" ref="E191:J191" si="687">E25</f>
        <v>0</v>
      </c>
      <c r="F191" s="45">
        <f t="shared" si="687"/>
        <v>-32166.196959999997</v>
      </c>
      <c r="G191" s="45">
        <f t="shared" si="687"/>
        <v>0</v>
      </c>
      <c r="H191" s="45">
        <f t="shared" si="687"/>
        <v>0</v>
      </c>
      <c r="I191" s="45">
        <f t="shared" si="687"/>
        <v>0</v>
      </c>
      <c r="J191" s="45">
        <f t="shared" si="687"/>
        <v>-19274.7176</v>
      </c>
      <c r="K191" s="205"/>
      <c r="M191" s="45">
        <f t="shared" ref="M191:R191" si="688">M25</f>
        <v>0</v>
      </c>
      <c r="N191" s="45">
        <f t="shared" si="688"/>
        <v>-32166.196959999997</v>
      </c>
      <c r="O191" s="45">
        <f t="shared" si="688"/>
        <v>0</v>
      </c>
      <c r="P191" s="45">
        <f t="shared" si="688"/>
        <v>0</v>
      </c>
      <c r="Q191" s="45">
        <f t="shared" si="688"/>
        <v>0</v>
      </c>
      <c r="R191" s="45">
        <f t="shared" si="688"/>
        <v>-19274.7176</v>
      </c>
      <c r="S191" s="205"/>
      <c r="U191" s="45">
        <f t="shared" ref="U191:Z191" si="689">U25</f>
        <v>0</v>
      </c>
      <c r="V191" s="45">
        <f t="shared" si="689"/>
        <v>-511.45731999999998</v>
      </c>
      <c r="W191" s="45">
        <f t="shared" si="689"/>
        <v>0</v>
      </c>
      <c r="X191" s="45">
        <f t="shared" si="689"/>
        <v>0</v>
      </c>
      <c r="Y191" s="45">
        <f t="shared" si="689"/>
        <v>0</v>
      </c>
      <c r="Z191" s="45">
        <f t="shared" si="689"/>
        <v>-1057.0105209280962</v>
      </c>
      <c r="AB191" s="45">
        <f t="shared" ref="AB191:AG191" si="690">AB25</f>
        <v>0</v>
      </c>
      <c r="AC191" s="45">
        <f t="shared" si="690"/>
        <v>0</v>
      </c>
      <c r="AD191" s="45">
        <f t="shared" si="690"/>
        <v>0</v>
      </c>
      <c r="AE191" s="45">
        <f t="shared" si="690"/>
        <v>0</v>
      </c>
      <c r="AF191" s="45">
        <f t="shared" si="690"/>
        <v>0</v>
      </c>
      <c r="AG191" s="45">
        <f t="shared" si="690"/>
        <v>0</v>
      </c>
      <c r="AI191" s="45">
        <f t="shared" ref="AI191:AN191" si="691">AI25</f>
        <v>0</v>
      </c>
      <c r="AJ191" s="45">
        <f t="shared" si="691"/>
        <v>0</v>
      </c>
      <c r="AK191" s="45">
        <f t="shared" si="691"/>
        <v>0</v>
      </c>
      <c r="AL191" s="45">
        <f t="shared" si="691"/>
        <v>0</v>
      </c>
      <c r="AM191" s="45">
        <f t="shared" si="691"/>
        <v>0</v>
      </c>
      <c r="AN191" s="45">
        <f t="shared" si="691"/>
        <v>0</v>
      </c>
      <c r="AP191" s="45">
        <f t="shared" ref="AP191:AU191" si="692">AP25</f>
        <v>0</v>
      </c>
      <c r="AQ191" s="45">
        <f t="shared" si="692"/>
        <v>-32677.654279999999</v>
      </c>
      <c r="AR191" s="45">
        <f t="shared" si="692"/>
        <v>0</v>
      </c>
      <c r="AS191" s="45">
        <f t="shared" si="692"/>
        <v>0</v>
      </c>
      <c r="AT191" s="45">
        <f t="shared" si="692"/>
        <v>0</v>
      </c>
      <c r="AU191" s="45">
        <f t="shared" si="692"/>
        <v>-20331.728120928095</v>
      </c>
      <c r="AW191" s="45">
        <f t="shared" ref="AW191:BB191" si="693">AW25</f>
        <v>0</v>
      </c>
      <c r="AX191" s="45">
        <f t="shared" si="693"/>
        <v>0</v>
      </c>
      <c r="AY191" s="45">
        <f t="shared" si="693"/>
        <v>0</v>
      </c>
      <c r="AZ191" s="45">
        <f t="shared" si="693"/>
        <v>0</v>
      </c>
      <c r="BA191" s="45">
        <f t="shared" si="693"/>
        <v>0</v>
      </c>
      <c r="BB191" s="45">
        <f t="shared" si="693"/>
        <v>0</v>
      </c>
      <c r="BD191" s="45">
        <f t="shared" ref="BD191:BI191" si="694">BD25</f>
        <v>0</v>
      </c>
      <c r="BE191" s="45">
        <f t="shared" si="694"/>
        <v>0</v>
      </c>
      <c r="BF191" s="45">
        <f t="shared" si="694"/>
        <v>0</v>
      </c>
      <c r="BG191" s="45">
        <f t="shared" si="694"/>
        <v>0</v>
      </c>
      <c r="BH191" s="45">
        <f t="shared" si="694"/>
        <v>0</v>
      </c>
      <c r="BI191" s="45">
        <f t="shared" si="694"/>
        <v>0</v>
      </c>
      <c r="BK191" s="45">
        <f t="shared" ref="BK191:BP191" si="695">BK25</f>
        <v>0</v>
      </c>
      <c r="BL191" s="45">
        <f t="shared" si="695"/>
        <v>0</v>
      </c>
      <c r="BM191" s="45">
        <f t="shared" si="695"/>
        <v>0</v>
      </c>
      <c r="BN191" s="45">
        <f t="shared" si="695"/>
        <v>0</v>
      </c>
      <c r="BO191" s="45">
        <f t="shared" si="695"/>
        <v>0</v>
      </c>
      <c r="BP191" s="45">
        <f t="shared" si="695"/>
        <v>0</v>
      </c>
      <c r="BQ191" s="205"/>
      <c r="BS191" s="45">
        <f t="shared" ref="BS191:BX191" si="696">BS25</f>
        <v>0</v>
      </c>
      <c r="BT191" s="45">
        <f t="shared" si="696"/>
        <v>0</v>
      </c>
      <c r="BU191" s="45">
        <f t="shared" si="696"/>
        <v>0</v>
      </c>
      <c r="BV191" s="45">
        <f t="shared" si="696"/>
        <v>0</v>
      </c>
      <c r="BW191" s="45">
        <f t="shared" si="696"/>
        <v>0</v>
      </c>
      <c r="BX191" s="45">
        <f t="shared" si="696"/>
        <v>0</v>
      </c>
      <c r="BZ191" s="45">
        <f t="shared" ref="BZ191:CE191" si="697">BZ25</f>
        <v>0</v>
      </c>
      <c r="CA191" s="45">
        <f t="shared" si="697"/>
        <v>-32677.654279999999</v>
      </c>
      <c r="CB191" s="45">
        <f t="shared" si="697"/>
        <v>0</v>
      </c>
      <c r="CC191" s="45">
        <f t="shared" si="697"/>
        <v>0</v>
      </c>
      <c r="CD191" s="45">
        <f t="shared" si="697"/>
        <v>0</v>
      </c>
      <c r="CE191" s="45">
        <f t="shared" si="697"/>
        <v>-20331.728120928095</v>
      </c>
    </row>
    <row r="192" spans="2:83" x14ac:dyDescent="0.3">
      <c r="C192" s="38" t="s">
        <v>101</v>
      </c>
      <c r="E192" s="148">
        <v>-6745</v>
      </c>
      <c r="F192" s="148">
        <v>-1306.694</v>
      </c>
      <c r="G192" s="148">
        <v>-4113.2862100000002</v>
      </c>
      <c r="H192" s="148">
        <v>-1883.52917</v>
      </c>
      <c r="I192" s="148">
        <v>-4163.8719500000007</v>
      </c>
      <c r="J192" s="148">
        <v>-1679.5621299999998</v>
      </c>
      <c r="K192" s="206"/>
      <c r="M192" s="148">
        <f>$E192</f>
        <v>-6745</v>
      </c>
      <c r="N192" s="148">
        <f>$F192</f>
        <v>-1306.694</v>
      </c>
      <c r="O192" s="148">
        <f>$G192</f>
        <v>-4113.2862100000002</v>
      </c>
      <c r="P192" s="148">
        <f>$H192</f>
        <v>-1883.52917</v>
      </c>
      <c r="Q192" s="148">
        <f>$I192</f>
        <v>-4163.8719500000007</v>
      </c>
      <c r="R192" s="148">
        <f>$J192</f>
        <v>-1679.5621299999998</v>
      </c>
      <c r="S192" s="206"/>
      <c r="U192" s="148">
        <f>$E192</f>
        <v>-6745</v>
      </c>
      <c r="V192" s="148">
        <f>$F192</f>
        <v>-1306.694</v>
      </c>
      <c r="W192" s="148">
        <f>$G192</f>
        <v>-4113.2862100000002</v>
      </c>
      <c r="X192" s="148">
        <f>$H192</f>
        <v>-1883.52917</v>
      </c>
      <c r="Y192" s="148">
        <f>$I192</f>
        <v>-4163.8719500000007</v>
      </c>
      <c r="Z192" s="148">
        <f>$J192</f>
        <v>-1679.5621299999998</v>
      </c>
      <c r="AB192" s="148">
        <f>$E192</f>
        <v>-6745</v>
      </c>
      <c r="AC192" s="148">
        <f>$F192</f>
        <v>-1306.694</v>
      </c>
      <c r="AD192" s="148">
        <f>$G192</f>
        <v>-4113.2862100000002</v>
      </c>
      <c r="AE192" s="148">
        <f>$H192</f>
        <v>-1883.52917</v>
      </c>
      <c r="AF192" s="148">
        <f>$I192</f>
        <v>-4163.8719500000007</v>
      </c>
      <c r="AG192" s="148">
        <f>$J192</f>
        <v>-1679.5621299999998</v>
      </c>
      <c r="AI192" s="148">
        <f>$E192</f>
        <v>-6745</v>
      </c>
      <c r="AJ192" s="148">
        <f>$F192</f>
        <v>-1306.694</v>
      </c>
      <c r="AK192" s="148">
        <f>$G192</f>
        <v>-4113.2862100000002</v>
      </c>
      <c r="AL192" s="148">
        <f>$H192</f>
        <v>-1883.52917</v>
      </c>
      <c r="AM192" s="148">
        <f>$I192</f>
        <v>-4163.8719500000007</v>
      </c>
      <c r="AN192" s="148">
        <f>$J192</f>
        <v>-1679.5621299999998</v>
      </c>
      <c r="AP192" s="148">
        <f>$E192</f>
        <v>-6745</v>
      </c>
      <c r="AQ192" s="148">
        <f>$F192</f>
        <v>-1306.694</v>
      </c>
      <c r="AR192" s="148">
        <f>$G192</f>
        <v>-4113.2862100000002</v>
      </c>
      <c r="AS192" s="148">
        <f>$H192</f>
        <v>-1883.52917</v>
      </c>
      <c r="AT192" s="148">
        <f>$I192</f>
        <v>-4163.8719500000007</v>
      </c>
      <c r="AU192" s="148">
        <f>$J192</f>
        <v>-1679.5621299999998</v>
      </c>
      <c r="AW192" s="148">
        <f>$E192</f>
        <v>-6745</v>
      </c>
      <c r="AX192" s="148">
        <f>$F192</f>
        <v>-1306.694</v>
      </c>
      <c r="AY192" s="148">
        <f>$G192</f>
        <v>-4113.2862100000002</v>
      </c>
      <c r="AZ192" s="148">
        <f>$H192</f>
        <v>-1883.52917</v>
      </c>
      <c r="BA192" s="148">
        <f>$I192</f>
        <v>-4163.8719500000007</v>
      </c>
      <c r="BB192" s="148">
        <f>$J192</f>
        <v>-1679.5621299999998</v>
      </c>
      <c r="BD192" s="148">
        <f>$E192</f>
        <v>-6745</v>
      </c>
      <c r="BE192" s="148">
        <f>$F192</f>
        <v>-1306.694</v>
      </c>
      <c r="BF192" s="148">
        <f>$G192</f>
        <v>-4113.2862100000002</v>
      </c>
      <c r="BG192" s="148">
        <f>$H192</f>
        <v>-1883.52917</v>
      </c>
      <c r="BH192" s="148">
        <f>$I192</f>
        <v>-4163.8719500000007</v>
      </c>
      <c r="BI192" s="148">
        <f>$J192</f>
        <v>-1679.5621299999998</v>
      </c>
      <c r="BK192" s="148">
        <f>$E192</f>
        <v>-6745</v>
      </c>
      <c r="BL192" s="148">
        <f>$F192</f>
        <v>-1306.694</v>
      </c>
      <c r="BM192" s="148">
        <f>$G192</f>
        <v>-4113.2862100000002</v>
      </c>
      <c r="BN192" s="148">
        <f>$H192</f>
        <v>-1883.52917</v>
      </c>
      <c r="BO192" s="148">
        <f>$I192</f>
        <v>-4163.8719500000007</v>
      </c>
      <c r="BP192" s="148">
        <f>$J192</f>
        <v>-1679.5621299999998</v>
      </c>
      <c r="BQ192" s="206"/>
      <c r="BS192" s="148">
        <f>$E192</f>
        <v>-6745</v>
      </c>
      <c r="BT192" s="148">
        <f>$F192</f>
        <v>-1306.694</v>
      </c>
      <c r="BU192" s="148">
        <f>$G192</f>
        <v>-4113.2862100000002</v>
      </c>
      <c r="BV192" s="148">
        <f>$H192</f>
        <v>-1883.52917</v>
      </c>
      <c r="BW192" s="148">
        <f>$I192</f>
        <v>-4163.8719500000007</v>
      </c>
      <c r="BX192" s="148">
        <f>$J192</f>
        <v>-1679.5621299999998</v>
      </c>
      <c r="BZ192" s="148">
        <f>$E192</f>
        <v>-6745</v>
      </c>
      <c r="CA192" s="148">
        <f>$F192</f>
        <v>-1306.694</v>
      </c>
      <c r="CB192" s="148">
        <f>$G192</f>
        <v>-4113.2862100000002</v>
      </c>
      <c r="CC192" s="148">
        <f>$H192</f>
        <v>-1883.52917</v>
      </c>
      <c r="CD192" s="148">
        <f>$H192</f>
        <v>-1883.52917</v>
      </c>
      <c r="CE192" s="148">
        <f>$J192</f>
        <v>-1679.5621299999998</v>
      </c>
    </row>
    <row r="193" spans="3:83" x14ac:dyDescent="0.3">
      <c r="C193" s="60" t="s">
        <v>102</v>
      </c>
      <c r="E193" s="61">
        <f t="shared" ref="E193:J193" si="698">E191-E192</f>
        <v>6745</v>
      </c>
      <c r="F193" s="61">
        <f t="shared" si="698"/>
        <v>-30859.502959999998</v>
      </c>
      <c r="G193" s="61">
        <f t="shared" si="698"/>
        <v>4113.2862100000002</v>
      </c>
      <c r="H193" s="61">
        <f t="shared" si="698"/>
        <v>1883.52917</v>
      </c>
      <c r="I193" s="61">
        <f t="shared" si="698"/>
        <v>4163.8719500000007</v>
      </c>
      <c r="J193" s="61">
        <f t="shared" si="698"/>
        <v>-17595.155470000002</v>
      </c>
      <c r="K193" s="184"/>
      <c r="M193" s="61">
        <f t="shared" ref="M193:R193" si="699">M191-M192</f>
        <v>6745</v>
      </c>
      <c r="N193" s="61">
        <f t="shared" si="699"/>
        <v>-30859.502959999998</v>
      </c>
      <c r="O193" s="61">
        <f t="shared" si="699"/>
        <v>4113.2862100000002</v>
      </c>
      <c r="P193" s="61">
        <f t="shared" si="699"/>
        <v>1883.52917</v>
      </c>
      <c r="Q193" s="61">
        <f t="shared" si="699"/>
        <v>4163.8719500000007</v>
      </c>
      <c r="R193" s="61">
        <f t="shared" si="699"/>
        <v>-17595.155470000002</v>
      </c>
      <c r="S193" s="184"/>
      <c r="U193" s="61">
        <f t="shared" ref="U193:Z193" si="700">U191-U192</f>
        <v>6745</v>
      </c>
      <c r="V193" s="61">
        <f t="shared" si="700"/>
        <v>795.23667999999998</v>
      </c>
      <c r="W193" s="61">
        <f t="shared" si="700"/>
        <v>4113.2862100000002</v>
      </c>
      <c r="X193" s="61">
        <f t="shared" si="700"/>
        <v>1883.52917</v>
      </c>
      <c r="Y193" s="61">
        <f t="shared" si="700"/>
        <v>4163.8719500000007</v>
      </c>
      <c r="Z193" s="61">
        <f t="shared" si="700"/>
        <v>622.55160907190361</v>
      </c>
      <c r="AB193" s="61">
        <f t="shared" ref="AB193:AG193" si="701">AB191-AB192</f>
        <v>6745</v>
      </c>
      <c r="AC193" s="61">
        <f t="shared" si="701"/>
        <v>1306.694</v>
      </c>
      <c r="AD193" s="61">
        <f t="shared" si="701"/>
        <v>4113.2862100000002</v>
      </c>
      <c r="AE193" s="61">
        <f t="shared" si="701"/>
        <v>1883.52917</v>
      </c>
      <c r="AF193" s="61">
        <f t="shared" si="701"/>
        <v>4163.8719500000007</v>
      </c>
      <c r="AG193" s="61">
        <f t="shared" si="701"/>
        <v>1679.5621299999998</v>
      </c>
      <c r="AI193" s="61">
        <f t="shared" ref="AI193:AN193" si="702">AI191-AI192</f>
        <v>6745</v>
      </c>
      <c r="AJ193" s="61">
        <f t="shared" si="702"/>
        <v>1306.694</v>
      </c>
      <c r="AK193" s="61">
        <f t="shared" si="702"/>
        <v>4113.2862100000002</v>
      </c>
      <c r="AL193" s="61">
        <f t="shared" si="702"/>
        <v>1883.52917</v>
      </c>
      <c r="AM193" s="61">
        <f t="shared" si="702"/>
        <v>4163.8719500000007</v>
      </c>
      <c r="AN193" s="61">
        <f t="shared" si="702"/>
        <v>1679.5621299999998</v>
      </c>
      <c r="AP193" s="61">
        <f t="shared" ref="AP193:AU193" si="703">AP191-AP192</f>
        <v>6745</v>
      </c>
      <c r="AQ193" s="61">
        <f t="shared" si="703"/>
        <v>-31370.960279999999</v>
      </c>
      <c r="AR193" s="61">
        <f t="shared" si="703"/>
        <v>4113.2862100000002</v>
      </c>
      <c r="AS193" s="61">
        <f t="shared" si="703"/>
        <v>1883.52917</v>
      </c>
      <c r="AT193" s="61">
        <f t="shared" si="703"/>
        <v>4163.8719500000007</v>
      </c>
      <c r="AU193" s="61">
        <f t="shared" si="703"/>
        <v>-18652.165990928097</v>
      </c>
      <c r="AW193" s="61">
        <f t="shared" ref="AW193:BB193" si="704">AW191-AW192</f>
        <v>6745</v>
      </c>
      <c r="AX193" s="61">
        <f t="shared" si="704"/>
        <v>1306.694</v>
      </c>
      <c r="AY193" s="61">
        <f t="shared" si="704"/>
        <v>4113.2862100000002</v>
      </c>
      <c r="AZ193" s="61">
        <f t="shared" si="704"/>
        <v>1883.52917</v>
      </c>
      <c r="BA193" s="61">
        <f t="shared" si="704"/>
        <v>4163.8719500000007</v>
      </c>
      <c r="BB193" s="61">
        <f t="shared" si="704"/>
        <v>1679.5621299999998</v>
      </c>
      <c r="BD193" s="61">
        <f t="shared" ref="BD193:BI193" si="705">BD191-BD192</f>
        <v>6745</v>
      </c>
      <c r="BE193" s="61">
        <f t="shared" si="705"/>
        <v>1306.694</v>
      </c>
      <c r="BF193" s="61">
        <f t="shared" si="705"/>
        <v>4113.2862100000002</v>
      </c>
      <c r="BG193" s="61">
        <f t="shared" si="705"/>
        <v>1883.52917</v>
      </c>
      <c r="BH193" s="61">
        <f t="shared" si="705"/>
        <v>4163.8719500000007</v>
      </c>
      <c r="BI193" s="61">
        <f t="shared" si="705"/>
        <v>1679.5621299999998</v>
      </c>
      <c r="BK193" s="61">
        <f t="shared" ref="BK193:BP193" si="706">BK191-BK192</f>
        <v>6745</v>
      </c>
      <c r="BL193" s="61">
        <f t="shared" si="706"/>
        <v>1306.694</v>
      </c>
      <c r="BM193" s="61">
        <f t="shared" si="706"/>
        <v>4113.2862100000002</v>
      </c>
      <c r="BN193" s="61">
        <f t="shared" si="706"/>
        <v>1883.52917</v>
      </c>
      <c r="BO193" s="61">
        <f t="shared" si="706"/>
        <v>4163.8719500000007</v>
      </c>
      <c r="BP193" s="61">
        <f t="shared" si="706"/>
        <v>1679.5621299999998</v>
      </c>
      <c r="BQ193" s="184"/>
      <c r="BS193" s="61">
        <f t="shared" ref="BS193:BX193" si="707">BS191-BS192</f>
        <v>6745</v>
      </c>
      <c r="BT193" s="61">
        <f t="shared" si="707"/>
        <v>1306.694</v>
      </c>
      <c r="BU193" s="61">
        <f t="shared" si="707"/>
        <v>4113.2862100000002</v>
      </c>
      <c r="BV193" s="61">
        <f t="shared" si="707"/>
        <v>1883.52917</v>
      </c>
      <c r="BW193" s="61">
        <f t="shared" si="707"/>
        <v>4163.8719500000007</v>
      </c>
      <c r="BX193" s="61">
        <f t="shared" si="707"/>
        <v>1679.5621299999998</v>
      </c>
      <c r="BZ193" s="61">
        <f t="shared" ref="BZ193:CE193" si="708">BZ191-BZ192</f>
        <v>6745</v>
      </c>
      <c r="CA193" s="61">
        <f t="shared" si="708"/>
        <v>-31370.960279999999</v>
      </c>
      <c r="CB193" s="61">
        <f t="shared" si="708"/>
        <v>4113.2862100000002</v>
      </c>
      <c r="CC193" s="61">
        <f t="shared" si="708"/>
        <v>1883.52917</v>
      </c>
      <c r="CD193" s="61">
        <f t="shared" si="708"/>
        <v>1883.52917</v>
      </c>
      <c r="CE193" s="61">
        <f t="shared" si="708"/>
        <v>-18652.165990928097</v>
      </c>
    </row>
    <row r="198" spans="3:83" x14ac:dyDescent="0.3">
      <c r="F198" s="238"/>
    </row>
    <row r="199" spans="3:83" x14ac:dyDescent="0.3">
      <c r="F199" s="140"/>
    </row>
    <row r="200" spans="3:83" x14ac:dyDescent="0.3">
      <c r="F200" s="40"/>
      <c r="K200" s="209"/>
    </row>
    <row r="201" spans="3:83" x14ac:dyDescent="0.3">
      <c r="F201" s="45"/>
    </row>
  </sheetData>
  <pageMargins left="0.7" right="0.7" top="1.3149999999999999" bottom="0.75" header="0.3" footer="0.3"/>
  <pageSetup paperSize="9" scale="9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7DADF-7782-4BA6-984F-836C2307CE84}">
  <sheetPr>
    <tabColor rgb="FFFF0000"/>
  </sheetPr>
  <dimension ref="B2:HG204"/>
  <sheetViews>
    <sheetView showGridLines="0" zoomScale="110" zoomScaleNormal="130" workbookViewId="0">
      <pane xSplit="3" ySplit="3" topLeftCell="D4" activePane="bottomRight" state="frozen"/>
      <selection activeCell="C82" sqref="C82"/>
      <selection pane="topRight" activeCell="C82" sqref="C82"/>
      <selection pane="bottomLeft" activeCell="C82" sqref="C82"/>
      <selection pane="bottomRight" activeCell="D4" sqref="D4"/>
    </sheetView>
  </sheetViews>
  <sheetFormatPr defaultColWidth="8.81640625" defaultRowHeight="13" x14ac:dyDescent="0.3"/>
  <cols>
    <col min="1" max="1" width="2.54296875" style="38" customWidth="1"/>
    <col min="2" max="2" width="4.1796875" style="38" bestFit="1" customWidth="1"/>
    <col min="3" max="3" width="39.1796875" style="38" bestFit="1" customWidth="1"/>
    <col min="4" max="4" width="6.54296875" style="117" bestFit="1" customWidth="1"/>
    <col min="5" max="9" width="9.54296875" style="38" bestFit="1" customWidth="1"/>
    <col min="10" max="22" width="10.453125" style="38" bestFit="1" customWidth="1"/>
    <col min="23" max="23" width="13.1796875" style="139" customWidth="1"/>
    <col min="24" max="24" width="18.81640625" style="38" bestFit="1" customWidth="1"/>
    <col min="25" max="29" width="9.54296875" style="38" bestFit="1" customWidth="1"/>
    <col min="30" max="42" width="10.453125" style="38" bestFit="1" customWidth="1"/>
    <col min="43" max="43" width="13.1796875" style="139" bestFit="1" customWidth="1"/>
    <col min="44" max="44" width="5" style="38" bestFit="1" customWidth="1"/>
    <col min="45" max="49" width="9.54296875" style="38" bestFit="1" customWidth="1"/>
    <col min="50" max="62" width="10.453125" style="38" bestFit="1" customWidth="1"/>
    <col min="63" max="63" width="2.54296875" style="38" customWidth="1"/>
    <col min="64" max="68" width="9.54296875" style="38" bestFit="1" customWidth="1"/>
    <col min="69" max="81" width="10.453125" style="38" bestFit="1" customWidth="1"/>
    <col min="82" max="82" width="2.7265625" style="38" customWidth="1"/>
    <col min="83" max="87" width="9.54296875" style="38" bestFit="1" customWidth="1"/>
    <col min="88" max="100" width="10.453125" style="38" bestFit="1" customWidth="1"/>
    <col min="101" max="101" width="2.7265625" style="38" customWidth="1"/>
    <col min="102" max="106" width="9.54296875" style="38" bestFit="1" customWidth="1"/>
    <col min="107" max="119" width="10.453125" style="38" bestFit="1" customWidth="1"/>
    <col min="120" max="120" width="2.7265625" style="38" customWidth="1"/>
    <col min="121" max="125" width="9.54296875" style="38" bestFit="1" customWidth="1"/>
    <col min="126" max="138" width="10.453125" style="38" bestFit="1" customWidth="1"/>
    <col min="139" max="139" width="3.26953125" style="38" customWidth="1"/>
    <col min="140" max="144" width="9.54296875" style="38" bestFit="1" customWidth="1"/>
    <col min="145" max="157" width="10.453125" style="38" bestFit="1" customWidth="1"/>
    <col min="158" max="158" width="1.26953125" style="38" customWidth="1"/>
    <col min="159" max="163" width="9.54296875" style="38" bestFit="1" customWidth="1"/>
    <col min="164" max="176" width="10.453125" style="38" bestFit="1" customWidth="1"/>
    <col min="177" max="177" width="13.1796875" style="139" bestFit="1" customWidth="1"/>
    <col min="178" max="178" width="5.54296875" style="38" bestFit="1" customWidth="1"/>
    <col min="179" max="183" width="9.54296875" style="38" bestFit="1" customWidth="1"/>
    <col min="184" max="196" width="10.453125" style="38" bestFit="1" customWidth="1"/>
    <col min="197" max="197" width="14.1796875" style="38" bestFit="1" customWidth="1"/>
    <col min="198" max="198" width="10.453125" style="38" bestFit="1" customWidth="1"/>
    <col min="199" max="202" width="9.54296875" style="38" bestFit="1" customWidth="1"/>
    <col min="203" max="215" width="10.453125" style="38" bestFit="1" customWidth="1"/>
    <col min="216" max="16384" width="8.81640625" style="38"/>
  </cols>
  <sheetData>
    <row r="2" spans="2:215" s="32" customFormat="1" ht="14.5" customHeight="1" x14ac:dyDescent="0.3">
      <c r="B2" s="146"/>
      <c r="C2" s="30" t="s">
        <v>73</v>
      </c>
      <c r="D2" s="30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75"/>
      <c r="Y2" s="31" t="s">
        <v>75</v>
      </c>
      <c r="Z2" s="31"/>
      <c r="AA2" s="31"/>
      <c r="AB2" s="31"/>
      <c r="AC2" s="31"/>
      <c r="AD2" s="31"/>
      <c r="AE2" s="31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75"/>
      <c r="AS2" s="31" t="s">
        <v>78</v>
      </c>
      <c r="AT2" s="31"/>
      <c r="AU2" s="31"/>
      <c r="AV2" s="31"/>
      <c r="AW2" s="31"/>
      <c r="AX2" s="31"/>
      <c r="AY2" s="31"/>
      <c r="AZ2" s="143"/>
      <c r="BA2" s="143"/>
      <c r="BB2" s="143"/>
      <c r="BC2" s="143"/>
      <c r="BD2" s="143"/>
      <c r="BE2" s="143"/>
      <c r="BF2" s="143"/>
      <c r="BG2" s="143"/>
      <c r="BH2" s="143"/>
      <c r="BI2" s="143"/>
      <c r="BJ2" s="143"/>
      <c r="BK2" s="147"/>
      <c r="BL2" s="31" t="s">
        <v>76</v>
      </c>
      <c r="BM2" s="31"/>
      <c r="BN2" s="31"/>
      <c r="BO2" s="31"/>
      <c r="BP2" s="31"/>
      <c r="BQ2" s="31"/>
      <c r="BR2" s="31"/>
      <c r="BS2" s="143"/>
      <c r="BT2" s="143"/>
      <c r="BU2" s="143"/>
      <c r="BV2" s="143"/>
      <c r="BW2" s="143"/>
      <c r="BX2" s="143"/>
      <c r="BY2" s="143"/>
      <c r="BZ2" s="143"/>
      <c r="CA2" s="143"/>
      <c r="CB2" s="143"/>
      <c r="CC2" s="143"/>
      <c r="CD2" s="147"/>
      <c r="CE2" s="31" t="s">
        <v>128</v>
      </c>
      <c r="CF2" s="31"/>
      <c r="CG2" s="31"/>
      <c r="CH2" s="31"/>
      <c r="CI2" s="31"/>
      <c r="CJ2" s="31"/>
      <c r="CK2" s="31"/>
      <c r="CL2" s="143"/>
      <c r="CM2" s="143"/>
      <c r="CN2" s="143"/>
      <c r="CO2" s="143"/>
      <c r="CP2" s="143"/>
      <c r="CQ2" s="143"/>
      <c r="CR2" s="143"/>
      <c r="CS2" s="143"/>
      <c r="CT2" s="143"/>
      <c r="CU2" s="143"/>
      <c r="CV2" s="143"/>
      <c r="CW2" s="147"/>
      <c r="CX2" s="31" t="str">
        <f>Segment!C76</f>
        <v xml:space="preserve">Total Financing </v>
      </c>
      <c r="CY2" s="31"/>
      <c r="CZ2" s="31"/>
      <c r="DA2" s="31"/>
      <c r="DB2" s="31"/>
      <c r="DC2" s="31"/>
      <c r="DD2" s="31"/>
      <c r="DE2" s="143"/>
      <c r="DF2" s="143"/>
      <c r="DG2" s="143"/>
      <c r="DH2" s="143"/>
      <c r="DI2" s="143"/>
      <c r="DJ2" s="143"/>
      <c r="DK2" s="143"/>
      <c r="DL2" s="143"/>
      <c r="DM2" s="143"/>
      <c r="DN2" s="143"/>
      <c r="DO2" s="143"/>
      <c r="DP2" s="147"/>
      <c r="DQ2" s="31" t="str">
        <f>Segment!D76</f>
        <v>Insurance Activities</v>
      </c>
      <c r="DR2" s="31"/>
      <c r="DS2" s="31"/>
      <c r="DT2" s="31"/>
      <c r="DU2" s="31"/>
      <c r="DV2" s="31"/>
      <c r="DW2" s="31"/>
      <c r="DX2" s="143"/>
      <c r="DY2" s="143"/>
      <c r="DZ2" s="143"/>
      <c r="EA2" s="143"/>
      <c r="EB2" s="143"/>
      <c r="EC2" s="143"/>
      <c r="ED2" s="143"/>
      <c r="EE2" s="143"/>
      <c r="EF2" s="143"/>
      <c r="EG2" s="143"/>
      <c r="EH2" s="143"/>
      <c r="EJ2" s="31" t="str">
        <f>Segment!E76</f>
        <v>Brokerage Activities</v>
      </c>
      <c r="EK2" s="31"/>
      <c r="EL2" s="31"/>
      <c r="EM2" s="31"/>
      <c r="EN2" s="31"/>
      <c r="EO2" s="31"/>
      <c r="EP2" s="31"/>
      <c r="EQ2" s="143"/>
      <c r="ER2" s="143"/>
      <c r="ES2" s="143"/>
      <c r="ET2" s="143"/>
      <c r="EU2" s="143"/>
      <c r="EV2" s="143"/>
      <c r="EW2" s="143"/>
      <c r="EX2" s="143"/>
      <c r="EY2" s="143"/>
      <c r="EZ2" s="143"/>
      <c r="FA2" s="143"/>
      <c r="FC2" s="31" t="s">
        <v>77</v>
      </c>
      <c r="FD2" s="31"/>
      <c r="FE2" s="31"/>
      <c r="FF2" s="31"/>
      <c r="FG2" s="31"/>
      <c r="FH2" s="31"/>
      <c r="FI2" s="31"/>
      <c r="FJ2" s="143"/>
      <c r="FK2" s="143"/>
      <c r="FL2" s="143"/>
      <c r="FM2" s="143"/>
      <c r="FN2" s="143"/>
      <c r="FO2" s="143"/>
      <c r="FP2" s="143"/>
      <c r="FQ2" s="143"/>
      <c r="FR2" s="143"/>
      <c r="FS2" s="143"/>
      <c r="FT2" s="143"/>
      <c r="FU2" s="175"/>
      <c r="FW2" s="31" t="s">
        <v>79</v>
      </c>
      <c r="FX2" s="31"/>
      <c r="FY2" s="31"/>
      <c r="FZ2" s="31"/>
      <c r="GA2" s="31"/>
      <c r="GB2" s="31"/>
      <c r="GC2" s="31"/>
      <c r="GD2" s="143"/>
      <c r="GE2" s="143"/>
      <c r="GF2" s="143"/>
      <c r="GG2" s="143"/>
      <c r="GH2" s="143"/>
      <c r="GI2" s="143"/>
      <c r="GJ2" s="143"/>
      <c r="GK2" s="143"/>
      <c r="GL2" s="143"/>
      <c r="GM2" s="143"/>
      <c r="GN2" s="143"/>
      <c r="GP2" s="143" t="s">
        <v>80</v>
      </c>
      <c r="GQ2" s="143"/>
      <c r="GR2" s="143"/>
      <c r="GS2" s="143"/>
      <c r="GT2" s="143"/>
      <c r="GU2" s="143"/>
      <c r="GV2" s="31"/>
      <c r="GW2" s="143"/>
      <c r="GX2" s="143"/>
      <c r="GY2" s="143"/>
      <c r="GZ2" s="143"/>
      <c r="HA2" s="143"/>
      <c r="HB2" s="143"/>
      <c r="HC2" s="143"/>
      <c r="HD2" s="143"/>
      <c r="HE2" s="143"/>
      <c r="HF2" s="143"/>
      <c r="HG2" s="143"/>
    </row>
    <row r="3" spans="2:215" s="36" customFormat="1" x14ac:dyDescent="0.3">
      <c r="B3" s="34"/>
      <c r="C3" s="35"/>
      <c r="D3" s="136" t="s">
        <v>155</v>
      </c>
      <c r="E3" s="35" t="s">
        <v>164</v>
      </c>
      <c r="F3" s="35" t="s">
        <v>165</v>
      </c>
      <c r="G3" s="35" t="s">
        <v>172</v>
      </c>
      <c r="H3" s="35" t="s">
        <v>182</v>
      </c>
      <c r="I3" s="35" t="s">
        <v>166</v>
      </c>
      <c r="J3" s="35" t="s">
        <v>167</v>
      </c>
      <c r="K3" s="35" t="s">
        <v>173</v>
      </c>
      <c r="L3" s="35" t="s">
        <v>183</v>
      </c>
      <c r="M3" s="35" t="s">
        <v>191</v>
      </c>
      <c r="N3" s="35" t="s">
        <v>195</v>
      </c>
      <c r="O3" s="35" t="s">
        <v>201</v>
      </c>
      <c r="P3" s="35" t="s">
        <v>205</v>
      </c>
      <c r="Q3" s="35" t="s">
        <v>211</v>
      </c>
      <c r="R3" s="35" t="s">
        <v>214</v>
      </c>
      <c r="S3" s="35" t="s">
        <v>223</v>
      </c>
      <c r="T3" s="35" t="s">
        <v>226</v>
      </c>
      <c r="U3" s="35" t="s">
        <v>229</v>
      </c>
      <c r="V3" s="35" t="s">
        <v>234</v>
      </c>
      <c r="W3" s="176" t="s">
        <v>251</v>
      </c>
      <c r="Y3" s="35" t="str">
        <f>E3</f>
        <v>Q3-2020</v>
      </c>
      <c r="Z3" s="35" t="str">
        <f>F3</f>
        <v>Q4-2020</v>
      </c>
      <c r="AA3" s="35" t="str">
        <f>G3</f>
        <v>Q1-2021</v>
      </c>
      <c r="AB3" s="35" t="str">
        <f>H3</f>
        <v>Q2-2021</v>
      </c>
      <c r="AC3" s="35" t="str">
        <f>I3</f>
        <v>Q3-2021</v>
      </c>
      <c r="AD3" s="35" t="str">
        <f>J3</f>
        <v>Q4-2021</v>
      </c>
      <c r="AE3" s="35" t="str">
        <f>K3</f>
        <v>Q1-2022</v>
      </c>
      <c r="AF3" s="35" t="str">
        <f>L3</f>
        <v>Q2-2022</v>
      </c>
      <c r="AG3" s="35" t="str">
        <f>M3</f>
        <v>Q3-2022</v>
      </c>
      <c r="AH3" s="35" t="str">
        <f>N3</f>
        <v>Q4-2022</v>
      </c>
      <c r="AI3" s="35" t="str">
        <f>O3</f>
        <v>Q1-2023</v>
      </c>
      <c r="AJ3" s="35" t="str">
        <f>P3</f>
        <v>Q2-2023</v>
      </c>
      <c r="AK3" s="35" t="str">
        <f>Q3</f>
        <v>Q3-2023</v>
      </c>
      <c r="AL3" s="35" t="str">
        <f>R3</f>
        <v>Q4-2023</v>
      </c>
      <c r="AM3" s="35" t="str">
        <f>S3</f>
        <v>Q1-2024</v>
      </c>
      <c r="AN3" s="35" t="str">
        <f>T3</f>
        <v>Q2-2024</v>
      </c>
      <c r="AO3" s="35" t="str">
        <f>U3</f>
        <v>Q3-2024</v>
      </c>
      <c r="AP3" s="35" t="str">
        <f>V3</f>
        <v>Q4-2024</v>
      </c>
      <c r="AQ3" s="35" t="str">
        <f>W3</f>
        <v>Q4-24 ws. Q4-23</v>
      </c>
      <c r="AS3" s="35" t="str">
        <f>E3</f>
        <v>Q3-2020</v>
      </c>
      <c r="AT3" s="35" t="str">
        <f>F3</f>
        <v>Q4-2020</v>
      </c>
      <c r="AU3" s="35" t="str">
        <f>G3</f>
        <v>Q1-2021</v>
      </c>
      <c r="AV3" s="35" t="str">
        <f>H3</f>
        <v>Q2-2021</v>
      </c>
      <c r="AW3" s="35" t="str">
        <f>I3</f>
        <v>Q3-2021</v>
      </c>
      <c r="AX3" s="35" t="str">
        <f>J3</f>
        <v>Q4-2021</v>
      </c>
      <c r="AY3" s="35" t="str">
        <f>K3</f>
        <v>Q1-2022</v>
      </c>
      <c r="AZ3" s="35" t="str">
        <f>L3</f>
        <v>Q2-2022</v>
      </c>
      <c r="BA3" s="35" t="str">
        <f>M3</f>
        <v>Q3-2022</v>
      </c>
      <c r="BB3" s="35" t="str">
        <f>N3</f>
        <v>Q4-2022</v>
      </c>
      <c r="BC3" s="35" t="str">
        <f>O3</f>
        <v>Q1-2023</v>
      </c>
      <c r="BD3" s="35" t="str">
        <f>P3</f>
        <v>Q2-2023</v>
      </c>
      <c r="BE3" s="35" t="str">
        <f>Q3</f>
        <v>Q3-2023</v>
      </c>
      <c r="BF3" s="35" t="str">
        <f>R3</f>
        <v>Q4-2023</v>
      </c>
      <c r="BG3" s="35" t="str">
        <f>S3</f>
        <v>Q1-2024</v>
      </c>
      <c r="BH3" s="35" t="str">
        <f>T3</f>
        <v>Q2-2024</v>
      </c>
      <c r="BI3" s="35" t="str">
        <f>U3</f>
        <v>Q3-2024</v>
      </c>
      <c r="BJ3" s="35" t="str">
        <f>V3</f>
        <v>Q4-2024</v>
      </c>
      <c r="BK3" s="37"/>
      <c r="BL3" s="35" t="str">
        <f>E3</f>
        <v>Q3-2020</v>
      </c>
      <c r="BM3" s="35" t="str">
        <f>F3</f>
        <v>Q4-2020</v>
      </c>
      <c r="BN3" s="35" t="str">
        <f>G3</f>
        <v>Q1-2021</v>
      </c>
      <c r="BO3" s="35" t="str">
        <f>H3</f>
        <v>Q2-2021</v>
      </c>
      <c r="BP3" s="35" t="str">
        <f>I3</f>
        <v>Q3-2021</v>
      </c>
      <c r="BQ3" s="35" t="str">
        <f>J3</f>
        <v>Q4-2021</v>
      </c>
      <c r="BR3" s="35" t="str">
        <f>K3</f>
        <v>Q1-2022</v>
      </c>
      <c r="BS3" s="35" t="str">
        <f>L3</f>
        <v>Q2-2022</v>
      </c>
      <c r="BT3" s="35" t="str">
        <f>M3</f>
        <v>Q3-2022</v>
      </c>
      <c r="BU3" s="35" t="str">
        <f>N3</f>
        <v>Q4-2022</v>
      </c>
      <c r="BV3" s="35" t="str">
        <f>O3</f>
        <v>Q1-2023</v>
      </c>
      <c r="BW3" s="35" t="str">
        <f>P3</f>
        <v>Q2-2023</v>
      </c>
      <c r="BX3" s="35" t="str">
        <f>Q3</f>
        <v>Q3-2023</v>
      </c>
      <c r="BY3" s="35" t="str">
        <f>R3</f>
        <v>Q4-2023</v>
      </c>
      <c r="BZ3" s="35" t="str">
        <f>S3</f>
        <v>Q1-2024</v>
      </c>
      <c r="CA3" s="35" t="str">
        <f>T3</f>
        <v>Q2-2024</v>
      </c>
      <c r="CB3" s="35" t="str">
        <f>U3</f>
        <v>Q3-2024</v>
      </c>
      <c r="CC3" s="35" t="str">
        <f>V3</f>
        <v>Q4-2024</v>
      </c>
      <c r="CD3" s="37"/>
      <c r="CE3" s="35" t="str">
        <f>E3</f>
        <v>Q3-2020</v>
      </c>
      <c r="CF3" s="35" t="str">
        <f>F3</f>
        <v>Q4-2020</v>
      </c>
      <c r="CG3" s="35" t="str">
        <f>G3</f>
        <v>Q1-2021</v>
      </c>
      <c r="CH3" s="35" t="str">
        <f>H3</f>
        <v>Q2-2021</v>
      </c>
      <c r="CI3" s="35" t="str">
        <f>I3</f>
        <v>Q3-2021</v>
      </c>
      <c r="CJ3" s="35" t="str">
        <f>J3</f>
        <v>Q4-2021</v>
      </c>
      <c r="CK3" s="35" t="str">
        <f>K3</f>
        <v>Q1-2022</v>
      </c>
      <c r="CL3" s="35" t="str">
        <f>L3</f>
        <v>Q2-2022</v>
      </c>
      <c r="CM3" s="35" t="str">
        <f>M3</f>
        <v>Q3-2022</v>
      </c>
      <c r="CN3" s="35" t="str">
        <f>N3</f>
        <v>Q4-2022</v>
      </c>
      <c r="CO3" s="35" t="str">
        <f>O3</f>
        <v>Q1-2023</v>
      </c>
      <c r="CP3" s="35" t="str">
        <f>P3</f>
        <v>Q2-2023</v>
      </c>
      <c r="CQ3" s="35" t="str">
        <f>Q3</f>
        <v>Q3-2023</v>
      </c>
      <c r="CR3" s="35" t="str">
        <f>R3</f>
        <v>Q4-2023</v>
      </c>
      <c r="CS3" s="35" t="str">
        <f>S3</f>
        <v>Q1-2024</v>
      </c>
      <c r="CT3" s="35" t="str">
        <f>T3</f>
        <v>Q2-2024</v>
      </c>
      <c r="CU3" s="35" t="str">
        <f>U3</f>
        <v>Q3-2024</v>
      </c>
      <c r="CV3" s="35" t="str">
        <f>V3</f>
        <v>Q4-2024</v>
      </c>
      <c r="CW3" s="37"/>
      <c r="CX3" s="35" t="str">
        <f>E3</f>
        <v>Q3-2020</v>
      </c>
      <c r="CY3" s="35" t="str">
        <f>F3</f>
        <v>Q4-2020</v>
      </c>
      <c r="CZ3" s="35" t="str">
        <f>G3</f>
        <v>Q1-2021</v>
      </c>
      <c r="DA3" s="35" t="str">
        <f>H3</f>
        <v>Q2-2021</v>
      </c>
      <c r="DB3" s="35" t="str">
        <f>I3</f>
        <v>Q3-2021</v>
      </c>
      <c r="DC3" s="35" t="str">
        <f>J3</f>
        <v>Q4-2021</v>
      </c>
      <c r="DD3" s="35" t="str">
        <f>K3</f>
        <v>Q1-2022</v>
      </c>
      <c r="DE3" s="35" t="str">
        <f>L3</f>
        <v>Q2-2022</v>
      </c>
      <c r="DF3" s="35" t="str">
        <f>M3</f>
        <v>Q3-2022</v>
      </c>
      <c r="DG3" s="35" t="str">
        <f>N3</f>
        <v>Q4-2022</v>
      </c>
      <c r="DH3" s="35" t="str">
        <f>O3</f>
        <v>Q1-2023</v>
      </c>
      <c r="DI3" s="35" t="str">
        <f>P3</f>
        <v>Q2-2023</v>
      </c>
      <c r="DJ3" s="35" t="str">
        <f>Q3</f>
        <v>Q3-2023</v>
      </c>
      <c r="DK3" s="35" t="str">
        <f>R3</f>
        <v>Q4-2023</v>
      </c>
      <c r="DL3" s="35" t="str">
        <f>S3</f>
        <v>Q1-2024</v>
      </c>
      <c r="DM3" s="35" t="str">
        <f>T3</f>
        <v>Q2-2024</v>
      </c>
      <c r="DN3" s="35" t="str">
        <f>U3</f>
        <v>Q3-2024</v>
      </c>
      <c r="DO3" s="35" t="str">
        <f>V3</f>
        <v>Q4-2024</v>
      </c>
      <c r="DP3" s="37"/>
      <c r="DQ3" s="35" t="str">
        <f>E3</f>
        <v>Q3-2020</v>
      </c>
      <c r="DR3" s="35" t="str">
        <f>F3</f>
        <v>Q4-2020</v>
      </c>
      <c r="DS3" s="35" t="str">
        <f>G3</f>
        <v>Q1-2021</v>
      </c>
      <c r="DT3" s="35" t="str">
        <f>H3</f>
        <v>Q2-2021</v>
      </c>
      <c r="DU3" s="35" t="str">
        <f>I3</f>
        <v>Q3-2021</v>
      </c>
      <c r="DV3" s="35" t="str">
        <f>J3</f>
        <v>Q4-2021</v>
      </c>
      <c r="DW3" s="35" t="str">
        <f>K3</f>
        <v>Q1-2022</v>
      </c>
      <c r="DX3" s="35" t="str">
        <f>L3</f>
        <v>Q2-2022</v>
      </c>
      <c r="DY3" s="35" t="str">
        <f>M3</f>
        <v>Q3-2022</v>
      </c>
      <c r="DZ3" s="35" t="str">
        <f>N3</f>
        <v>Q4-2022</v>
      </c>
      <c r="EA3" s="35" t="str">
        <f>O3</f>
        <v>Q1-2023</v>
      </c>
      <c r="EB3" s="35" t="str">
        <f>P3</f>
        <v>Q2-2023</v>
      </c>
      <c r="EC3" s="35" t="str">
        <f>Q3</f>
        <v>Q3-2023</v>
      </c>
      <c r="ED3" s="35" t="str">
        <f>R3</f>
        <v>Q4-2023</v>
      </c>
      <c r="EE3" s="35" t="str">
        <f>S3</f>
        <v>Q1-2024</v>
      </c>
      <c r="EF3" s="35" t="str">
        <f>T3</f>
        <v>Q2-2024</v>
      </c>
      <c r="EG3" s="35" t="str">
        <f>U3</f>
        <v>Q3-2024</v>
      </c>
      <c r="EH3" s="35" t="str">
        <f>V3</f>
        <v>Q4-2024</v>
      </c>
      <c r="EJ3" s="35" t="str">
        <f>E3</f>
        <v>Q3-2020</v>
      </c>
      <c r="EK3" s="35" t="str">
        <f>F3</f>
        <v>Q4-2020</v>
      </c>
      <c r="EL3" s="35" t="str">
        <f>G3</f>
        <v>Q1-2021</v>
      </c>
      <c r="EM3" s="35" t="str">
        <f>H3</f>
        <v>Q2-2021</v>
      </c>
      <c r="EN3" s="35" t="str">
        <f>I3</f>
        <v>Q3-2021</v>
      </c>
      <c r="EO3" s="35" t="str">
        <f>J3</f>
        <v>Q4-2021</v>
      </c>
      <c r="EP3" s="35" t="str">
        <f>K3</f>
        <v>Q1-2022</v>
      </c>
      <c r="EQ3" s="35" t="str">
        <f>L3</f>
        <v>Q2-2022</v>
      </c>
      <c r="ER3" s="35" t="str">
        <f>M3</f>
        <v>Q3-2022</v>
      </c>
      <c r="ES3" s="35" t="str">
        <f>N3</f>
        <v>Q4-2022</v>
      </c>
      <c r="ET3" s="35" t="str">
        <f>O3</f>
        <v>Q1-2023</v>
      </c>
      <c r="EU3" s="35" t="str">
        <f>P3</f>
        <v>Q2-2023</v>
      </c>
      <c r="EV3" s="35" t="str">
        <f>Q3</f>
        <v>Q3-2023</v>
      </c>
      <c r="EW3" s="35" t="str">
        <f>R3</f>
        <v>Q4-2023</v>
      </c>
      <c r="EX3" s="35" t="str">
        <f>S3</f>
        <v>Q1-2024</v>
      </c>
      <c r="EY3" s="35" t="str">
        <f>T3</f>
        <v>Q2-2024</v>
      </c>
      <c r="EZ3" s="35" t="str">
        <f>U3</f>
        <v>Q3-2024</v>
      </c>
      <c r="FA3" s="35" t="str">
        <f>V3</f>
        <v>Q4-2024</v>
      </c>
      <c r="FC3" s="35" t="str">
        <f>E3</f>
        <v>Q3-2020</v>
      </c>
      <c r="FD3" s="35" t="str">
        <f>F3</f>
        <v>Q4-2020</v>
      </c>
      <c r="FE3" s="35" t="str">
        <f>G3</f>
        <v>Q1-2021</v>
      </c>
      <c r="FF3" s="35" t="str">
        <f>H3</f>
        <v>Q2-2021</v>
      </c>
      <c r="FG3" s="35" t="str">
        <f>I3</f>
        <v>Q3-2021</v>
      </c>
      <c r="FH3" s="35" t="str">
        <f>J3</f>
        <v>Q4-2021</v>
      </c>
      <c r="FI3" s="35" t="str">
        <f>K3</f>
        <v>Q1-2022</v>
      </c>
      <c r="FJ3" s="35" t="str">
        <f>L3</f>
        <v>Q2-2022</v>
      </c>
      <c r="FK3" s="35" t="str">
        <f>M3</f>
        <v>Q3-2022</v>
      </c>
      <c r="FL3" s="35" t="str">
        <f>N3</f>
        <v>Q4-2022</v>
      </c>
      <c r="FM3" s="35" t="str">
        <f>O3</f>
        <v>Q1-2023</v>
      </c>
      <c r="FN3" s="35" t="str">
        <f>P3</f>
        <v>Q2-2023</v>
      </c>
      <c r="FO3" s="35" t="str">
        <f>Q3</f>
        <v>Q3-2023</v>
      </c>
      <c r="FP3" s="35" t="str">
        <f>R3</f>
        <v>Q4-2023</v>
      </c>
      <c r="FQ3" s="35" t="str">
        <f>S3</f>
        <v>Q1-2024</v>
      </c>
      <c r="FR3" s="35" t="str">
        <f>T3</f>
        <v>Q2-2024</v>
      </c>
      <c r="FS3" s="35" t="str">
        <f>U3</f>
        <v>Q3-2024</v>
      </c>
      <c r="FT3" s="35" t="str">
        <f>V3</f>
        <v>Q4-2024</v>
      </c>
      <c r="FU3" s="35" t="str">
        <f>W3</f>
        <v>Q4-24 ws. Q4-23</v>
      </c>
      <c r="FW3" s="35" t="str">
        <f>E3</f>
        <v>Q3-2020</v>
      </c>
      <c r="FX3" s="35" t="str">
        <f>F3</f>
        <v>Q4-2020</v>
      </c>
      <c r="FY3" s="35" t="str">
        <f>G3</f>
        <v>Q1-2021</v>
      </c>
      <c r="FZ3" s="35" t="str">
        <f>H3</f>
        <v>Q2-2021</v>
      </c>
      <c r="GA3" s="35" t="str">
        <f>I3</f>
        <v>Q3-2021</v>
      </c>
      <c r="GB3" s="35" t="str">
        <f>J3</f>
        <v>Q4-2021</v>
      </c>
      <c r="GC3" s="35" t="str">
        <f>K3</f>
        <v>Q1-2022</v>
      </c>
      <c r="GD3" s="35" t="str">
        <f>L3</f>
        <v>Q2-2022</v>
      </c>
      <c r="GE3" s="35" t="str">
        <f>M3</f>
        <v>Q3-2022</v>
      </c>
      <c r="GF3" s="35" t="str">
        <f>N3</f>
        <v>Q4-2022</v>
      </c>
      <c r="GG3" s="35" t="str">
        <f>O3</f>
        <v>Q1-2023</v>
      </c>
      <c r="GH3" s="35" t="str">
        <f>P3</f>
        <v>Q2-2023</v>
      </c>
      <c r="GI3" s="35" t="str">
        <f>Q3</f>
        <v>Q3-2023</v>
      </c>
      <c r="GJ3" s="35" t="str">
        <f>R3</f>
        <v>Q4-2023</v>
      </c>
      <c r="GK3" s="35" t="str">
        <f>S3</f>
        <v>Q1-2024</v>
      </c>
      <c r="GL3" s="35" t="str">
        <f>T3</f>
        <v>Q2-2024</v>
      </c>
      <c r="GM3" s="35" t="str">
        <f>U3</f>
        <v>Q3-2024</v>
      </c>
      <c r="GN3" s="35" t="str">
        <f>V3</f>
        <v>Q4-2024</v>
      </c>
      <c r="GP3" s="35" t="str">
        <f>E3</f>
        <v>Q3-2020</v>
      </c>
      <c r="GQ3" s="35" t="str">
        <f>F3</f>
        <v>Q4-2020</v>
      </c>
      <c r="GR3" s="35" t="str">
        <f>G3</f>
        <v>Q1-2021</v>
      </c>
      <c r="GS3" s="35" t="str">
        <f>H3</f>
        <v>Q2-2021</v>
      </c>
      <c r="GT3" s="35" t="str">
        <f>I3</f>
        <v>Q3-2021</v>
      </c>
      <c r="GU3" s="35" t="str">
        <f>J3</f>
        <v>Q4-2021</v>
      </c>
      <c r="GV3" s="35" t="str">
        <f>K3</f>
        <v>Q1-2022</v>
      </c>
      <c r="GW3" s="35" t="str">
        <f>L3</f>
        <v>Q2-2022</v>
      </c>
      <c r="GX3" s="35" t="str">
        <f>M3</f>
        <v>Q3-2022</v>
      </c>
      <c r="GY3" s="35" t="str">
        <f>N3</f>
        <v>Q4-2022</v>
      </c>
      <c r="GZ3" s="35" t="str">
        <f>O3</f>
        <v>Q1-2023</v>
      </c>
      <c r="HA3" s="35" t="str">
        <f>P3</f>
        <v>Q2-2023</v>
      </c>
      <c r="HB3" s="35" t="str">
        <f>Q3</f>
        <v>Q3-2023</v>
      </c>
      <c r="HC3" s="35" t="str">
        <f>R3</f>
        <v>Q4-2023</v>
      </c>
      <c r="HD3" s="35" t="str">
        <f>S3</f>
        <v>Q1-2024</v>
      </c>
      <c r="HE3" s="35" t="str">
        <f>T3</f>
        <v>Q2-2024</v>
      </c>
      <c r="HF3" s="35" t="str">
        <f>U3</f>
        <v>Q3-2024</v>
      </c>
      <c r="HG3" s="35" t="str">
        <f>V3</f>
        <v>Q4-2024</v>
      </c>
    </row>
    <row r="4" spans="2:215" x14ac:dyDescent="0.3">
      <c r="C4" s="39" t="s">
        <v>74</v>
      </c>
      <c r="D4" s="114"/>
      <c r="E4" s="39"/>
      <c r="G4" s="140"/>
      <c r="H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Y4" s="39"/>
      <c r="AS4" s="39"/>
      <c r="BL4" s="39"/>
      <c r="CE4" s="39"/>
      <c r="CX4" s="39"/>
      <c r="DQ4" s="39"/>
      <c r="EJ4" s="39"/>
      <c r="FC4" s="39"/>
      <c r="FD4" s="40"/>
      <c r="FE4" s="40"/>
      <c r="FF4" s="40"/>
      <c r="FG4" s="40"/>
      <c r="FH4" s="40"/>
      <c r="FW4" s="39"/>
      <c r="GP4" s="39"/>
    </row>
    <row r="5" spans="2:215" x14ac:dyDescent="0.3">
      <c r="C5" s="38" t="s">
        <v>88</v>
      </c>
      <c r="D5" s="115">
        <v>17746</v>
      </c>
      <c r="E5" s="40"/>
      <c r="F5" s="40">
        <f>VLOOKUP($C5,Segment!$AK$152:$AP$223,6,0)/1000</f>
        <v>128061.04424</v>
      </c>
      <c r="G5" s="40">
        <f>VLOOKUP($C5,Segment!$I$229:$N$300,6,0)/1000</f>
        <v>76147.898000000001</v>
      </c>
      <c r="H5" s="40">
        <f>VLOOKUP($C5,Segment!$P$229:$U$300,6,0)/1000</f>
        <v>108019.7099</v>
      </c>
      <c r="I5" s="40">
        <f>VLOOKUP($C5,Segment!$AD$229:$AI$300,6,0)/1000</f>
        <v>138481.45083000002</v>
      </c>
      <c r="J5" s="40">
        <f>VLOOKUP($C5,Segment!$AK$229:$AP$300,6,0)/1000</f>
        <v>164163.47575999997</v>
      </c>
      <c r="K5" s="40">
        <f>VLOOKUP($C5,Segment!$I$306:$N$377,6,0)/1000</f>
        <v>182082.81640000001</v>
      </c>
      <c r="L5" s="211">
        <f>VLOOKUP($C5,Segment!$P$306:$U$377,6,0)/1000</f>
        <v>167409.98976999996</v>
      </c>
      <c r="M5" s="211">
        <f>VLOOKUP($C5,Segment!$AD$306:$AI$377,6,0)/1000</f>
        <v>123552.39675</v>
      </c>
      <c r="N5" s="211">
        <f>VLOOKUP($C5,Segment!$AK$306:$AP$377,6,0)/1000</f>
        <v>294058.45255000005</v>
      </c>
      <c r="O5" s="211">
        <f>VLOOKUP($C5,Segment!$I$383:$N$454,6,0)/1000</f>
        <v>269827.49505999999</v>
      </c>
      <c r="P5" s="211">
        <f>VLOOKUP($C5,Segment!$P$383:$U$454,6,0)/1000</f>
        <v>295023.01551000006</v>
      </c>
      <c r="Q5" s="211">
        <f>VLOOKUP($C5,Segment!$AD$383:$AI$454,6,0)/1000</f>
        <v>271177.6825</v>
      </c>
      <c r="R5" s="211">
        <f>VLOOKUP($C5,Segment!$AK$383:$AP$454,6,0)/1000</f>
        <v>169744.05797000014</v>
      </c>
      <c r="S5" s="211">
        <f>VLOOKUP($C5,Segment!$I$460:$N$531,6,0)/1000</f>
        <v>95904.931389999998</v>
      </c>
      <c r="T5" s="211">
        <f>VLOOKUP($C5,Segment!$P$460:$U$531,6,0)/1000</f>
        <v>177848.84931999998</v>
      </c>
      <c r="U5" s="211">
        <f>VLOOKUP($C5,Segment!$AD$460:$AI$531,6,0)/1000</f>
        <v>263591.16657999996</v>
      </c>
      <c r="V5" s="211">
        <f>VLOOKUP($C5,Segment!$AK$460:$AP$531,6,0)/1000</f>
        <v>302632.20671999996</v>
      </c>
      <c r="W5" s="139">
        <f>V5/R5-1</f>
        <v>0.78287364128814407</v>
      </c>
      <c r="X5" s="139"/>
      <c r="Y5" s="40"/>
      <c r="Z5" s="40">
        <f>VLOOKUP($C5,Segment!$AK$152:$AP$223,2,0)/1000</f>
        <v>128061.04424</v>
      </c>
      <c r="AA5" s="40">
        <f>VLOOKUP($C5,Segment!$I$229:$N$300,2,0)/1000</f>
        <v>76147.898000000001</v>
      </c>
      <c r="AB5" s="40">
        <f>VLOOKUP($C5,Segment!$P$229:$U$300,2,0)/1000</f>
        <v>108019.7099</v>
      </c>
      <c r="AC5" s="40">
        <f>VLOOKUP($C5,Segment!$AD$229:$AI$300,2,0)/1000</f>
        <v>138481.45083000002</v>
      </c>
      <c r="AD5" s="40">
        <f>VLOOKUP($C5,Segment!$AK$229:$AP$300,2,0)/1000</f>
        <v>164163.47575999997</v>
      </c>
      <c r="AE5" s="40">
        <f>VLOOKUP($C5,Segment!$I$306:$N$377,2,0)/1000</f>
        <v>182082.81640000001</v>
      </c>
      <c r="AF5" s="40">
        <f>VLOOKUP($C5,Segment!$P$306:$U$377,2,0)/1000</f>
        <v>167409.98976999996</v>
      </c>
      <c r="AG5" s="40">
        <f>VLOOKUP($C5,Segment!$AD$306:$AI$377,2,0)/1000</f>
        <v>123552.39675</v>
      </c>
      <c r="AH5" s="40">
        <f>VLOOKUP($C5,Segment!$AK$306:$AP$377,2,0)/1000</f>
        <v>294058.45255000005</v>
      </c>
      <c r="AI5" s="211">
        <f>VLOOKUP($C5,Segment!$I$383:$N$454,2,0)/1000</f>
        <v>269827.49505999999</v>
      </c>
      <c r="AJ5" s="211">
        <f>VLOOKUP($C5,Segment!$P$383:$U$454,2,0)/1000</f>
        <v>295023.01551000006</v>
      </c>
      <c r="AK5" s="211">
        <f>VLOOKUP($C5,Segment!$AD$383:$AI$454,2,0)/1000</f>
        <v>271177.6825</v>
      </c>
      <c r="AL5" s="211">
        <f>VLOOKUP($C5,Segment!$AK$383:$AP$454,2,0)/1000</f>
        <v>169744.05797000014</v>
      </c>
      <c r="AM5" s="211">
        <f>VLOOKUP($C5,Segment!$I$460:$N$531,2,0)/1000</f>
        <v>95904.931389999998</v>
      </c>
      <c r="AN5" s="211">
        <f>VLOOKUP($C5,Segment!$P$460:$U$531,2,0)/1000</f>
        <v>177848.84931999998</v>
      </c>
      <c r="AO5" s="211">
        <f>VLOOKUP($C5,Segment!$AD$460:$AI$531,2,0)/1000</f>
        <v>263591.16657999996</v>
      </c>
      <c r="AP5" s="211">
        <f>VLOOKUP($C5,Segment!$AK$460:$AP$531,2,0)/1000</f>
        <v>302632.20671999996</v>
      </c>
      <c r="AQ5" s="139">
        <f>AP5/AL5-1</f>
        <v>0.78287364128814407</v>
      </c>
      <c r="AS5" s="40"/>
      <c r="AT5" s="40">
        <f>VLOOKUP($C5,'Securitization Profit   loss &amp; '!$Z$153:$AB$224,3,0)/1000</f>
        <v>22490.760430000006</v>
      </c>
      <c r="AU5" s="40">
        <f>VLOOKUP($C5,'Securitization Profit   loss &amp; '!$F$230:$H$301,3,0)/1000</f>
        <v>10349.563</v>
      </c>
      <c r="AV5" s="40">
        <f>VLOOKUP($C5,'Securitization Profit   loss &amp; '!$K$230:$M$301,3,0)/1000</f>
        <v>9999.3361199999981</v>
      </c>
      <c r="AW5" s="40">
        <f>VLOOKUP($C5,'Securitization Profit   loss &amp; '!$U$230:$W$301,3,0)/1000</f>
        <v>10181.297160000004</v>
      </c>
      <c r="AX5" s="40">
        <f>VLOOKUP($C5,'Securitization Profit   loss &amp; '!$Z$230:$AB$301,3,0)/1000</f>
        <v>12118.455120000004</v>
      </c>
      <c r="AY5" s="40">
        <f>VLOOKUP($C5,'Securitization Profit   loss &amp; '!$F$306:$H$377,3,0)/1000</f>
        <v>12186.834849999999</v>
      </c>
      <c r="AZ5" s="40">
        <f>VLOOKUP($C5,'Securitization Profit   loss &amp; '!$K$306:$M$377,3,0)/1000</f>
        <v>1660.6813600000012</v>
      </c>
      <c r="BA5" s="40">
        <f>VLOOKUP($C5,'Securitization Profit   loss &amp; '!$U$306:$W$377,3,0)/1000</f>
        <v>1710.0447300000005</v>
      </c>
      <c r="BB5" s="40">
        <f>VLOOKUP($C5,'Securitization Profit   loss &amp; '!$Z$306:$AB$377,3,0)/1000</f>
        <v>1746.9181699999981</v>
      </c>
      <c r="BC5" s="40">
        <f>VLOOKUP($C5,'Securitization Profit   loss &amp; '!$F$383:$H$454,3,0)/1000</f>
        <v>1170.1624299999999</v>
      </c>
      <c r="BD5" s="40">
        <f>VLOOKUP($C5,'Securitization Profit   loss &amp; '!$K$383:$M$454,3,0)/1000</f>
        <v>2752.0333700000001</v>
      </c>
      <c r="BE5" s="40">
        <f>VLOOKUP($C5,'Securitization Profit   loss &amp; '!$U$383:$W$454,3,0)/1000</f>
        <v>1311.6178600000003</v>
      </c>
      <c r="BF5" s="40">
        <f>VLOOKUP($C5,'Securitization Profit   loss &amp; '!$Z$383:$AB$454,3,0)/1000</f>
        <v>795.99045999999998</v>
      </c>
      <c r="BG5" s="40">
        <f>VLOOKUP($C5,'Securitization Profit   loss &amp; '!$F$460:$H$531,3,0)/1000</f>
        <v>0</v>
      </c>
      <c r="BH5" s="40">
        <f>VLOOKUP($C5,'Securitization Profit   loss &amp; '!$K$460:$M$531,3,0)/1000</f>
        <v>1124.6414299999999</v>
      </c>
      <c r="BI5" s="40">
        <f>VLOOKUP($C5,'Securitization Profit   loss &amp; '!$U$460:$X$531,3,0)/1000</f>
        <v>1486.1099599999998</v>
      </c>
      <c r="BJ5" s="40">
        <f>VLOOKUP($C5,'Securitization Profit   loss &amp; '!$Z$460:$AC$531,3,0)/1000</f>
        <v>14861.372920000003</v>
      </c>
      <c r="BL5" s="40"/>
      <c r="BM5" s="40">
        <f>VLOOKUP($C5,'Securitization Profit   loss &amp; '!$Z$153:$AB$224,2,0)/1000</f>
        <v>0</v>
      </c>
      <c r="BN5" s="40">
        <f>VLOOKUP($C5,'Securitization Profit   loss &amp; '!$F$230:$H$301,2,0)/1000</f>
        <v>0</v>
      </c>
      <c r="BO5" s="40">
        <f>VLOOKUP($C5,'Securitization Profit   loss &amp; '!$K$230:$M$301,2,0)/1000</f>
        <v>0</v>
      </c>
      <c r="BP5" s="40">
        <f>VLOOKUP($C5,'Securitization Profit   loss &amp; '!$U$230:$W$301,2,0)/1000</f>
        <v>0</v>
      </c>
      <c r="BQ5" s="40">
        <f>VLOOKUP($C5,'Securitization Profit   loss &amp; '!$Z$230:$AB$301,2,0)/1000</f>
        <v>0</v>
      </c>
      <c r="BR5" s="40">
        <f>VLOOKUP($C5,'Securitization Profit   loss &amp; '!$F$306:$H$377,2,0)/1000</f>
        <v>0</v>
      </c>
      <c r="BS5" s="40">
        <f>VLOOKUP($C5,'Securitization Profit   loss &amp; '!$K$306:$M$377,2,0)/1000</f>
        <v>0</v>
      </c>
      <c r="BT5" s="40">
        <f>VLOOKUP($C5,'Securitization Profit   loss &amp; '!$U$306:$W$377,2,0)/1000</f>
        <v>0</v>
      </c>
      <c r="BU5" s="40">
        <f>VLOOKUP($C5,'Securitization Profit   loss &amp; '!$Z$306:$AB$377,2,0)/1000</f>
        <v>0</v>
      </c>
      <c r="BV5" s="40">
        <f>VLOOKUP($C5,'Securitization Profit   loss &amp; '!$F$383:$H$454,2,0)/1000</f>
        <v>0</v>
      </c>
      <c r="BW5" s="40">
        <f>VLOOKUP($C5,'Securitization Profit   loss &amp; '!$K$383:$M$454,2,0)/1000</f>
        <v>0</v>
      </c>
      <c r="BX5" s="40">
        <f>VLOOKUP($C5,'Securitization Profit   loss &amp; '!$U$383:$W$454,2,0)/1000</f>
        <v>0</v>
      </c>
      <c r="BY5" s="40">
        <f>VLOOKUP($C5,'Securitization Profit   loss &amp; '!$Z$383:$AB$454,2,0)/1000</f>
        <v>0</v>
      </c>
      <c r="BZ5" s="40">
        <f>VLOOKUP($C5,'Securitization Profit   loss &amp; '!$F$460:$H$531,2,0)/1000</f>
        <v>0</v>
      </c>
      <c r="CA5" s="40">
        <f>VLOOKUP($C5,'Securitization Profit   loss &amp; '!$K$460:$M$531,2,0)/1000</f>
        <v>0</v>
      </c>
      <c r="CB5" s="40">
        <f>VLOOKUP($C5,'Securitization Profit   loss &amp; '!$U$460:$X$531,2,0)/1000</f>
        <v>0</v>
      </c>
      <c r="CC5" s="40">
        <f>VLOOKUP($C5,'Securitization Profit   loss &amp; '!$Z$460:$AC$531,2,0)/1000</f>
        <v>0</v>
      </c>
      <c r="CE5" s="39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X5" s="40"/>
      <c r="CY5" s="40">
        <f>Z5+AT5+BM5+CF5</f>
        <v>150551.80467000001</v>
      </c>
      <c r="CZ5" s="40">
        <f>AA5+AU5+BN5+CG5</f>
        <v>86497.460999999996</v>
      </c>
      <c r="DA5" s="40">
        <f>AB5+AV5+BO5+CH5</f>
        <v>118019.04601999999</v>
      </c>
      <c r="DB5" s="40">
        <f>AC5+AW5+BP5+CI5</f>
        <v>148662.74799000003</v>
      </c>
      <c r="DC5" s="40">
        <f>AD5+AX5+BQ5+CJ5</f>
        <v>176281.93087999997</v>
      </c>
      <c r="DD5" s="40">
        <f>AE5+AY5+BR5+CK5</f>
        <v>194269.65125</v>
      </c>
      <c r="DE5" s="40">
        <f>AF5+AZ5+BS5+CL5</f>
        <v>169070.67112999994</v>
      </c>
      <c r="DF5" s="40">
        <f>AG5+BA5+BT5+CM5</f>
        <v>125262.44147999999</v>
      </c>
      <c r="DG5" s="40">
        <f>AH5+BB5+BU5+CN5</f>
        <v>295805.37072000006</v>
      </c>
      <c r="DH5" s="40">
        <f>AI5+BC5+BV5+CO5</f>
        <v>270997.65749000001</v>
      </c>
      <c r="DI5" s="40">
        <f>AJ5+BD5+BW5+CP5</f>
        <v>297775.04888000007</v>
      </c>
      <c r="DJ5" s="40">
        <f>AK5+BE5+BX5+CQ5</f>
        <v>272489.30035999999</v>
      </c>
      <c r="DK5" s="40">
        <f>AL5+BF5+BY5+CR5</f>
        <v>170540.04843000014</v>
      </c>
      <c r="DL5" s="40">
        <f>AM5+BG5+BZ5+CS5</f>
        <v>95904.931389999998</v>
      </c>
      <c r="DM5" s="40">
        <f>AN5+BH5+CA5+CT5</f>
        <v>178973.49074999997</v>
      </c>
      <c r="DN5" s="40">
        <f>AO5+BI5+CB5+CU5</f>
        <v>265077.27653999993</v>
      </c>
      <c r="DO5" s="40">
        <f>AP5+BJ5+CC5+CV5</f>
        <v>317493.57963999995</v>
      </c>
      <c r="DQ5" s="40"/>
      <c r="DR5" s="40">
        <f>VLOOKUP($C5,Segment!$AK$152:$AP$223,3,0)/1000</f>
        <v>0</v>
      </c>
      <c r="DS5" s="40">
        <f>VLOOKUP($C5,Segment!$I$229:$N$300,3,0)/1000</f>
        <v>0</v>
      </c>
      <c r="DT5" s="40">
        <f>VLOOKUP($C5,Segment!$P$229:$U$300,3,0)/1000</f>
        <v>0</v>
      </c>
      <c r="DU5" s="40">
        <f>VLOOKUP($C5,Segment!$AD$229:$AI$300,3,0)/1000</f>
        <v>0</v>
      </c>
      <c r="DV5" s="40">
        <f>VLOOKUP($C5,Segment!$AK$229:$AP$300,3,0)/1000</f>
        <v>0</v>
      </c>
      <c r="DW5" s="40">
        <f>VLOOKUP($C5,Segment!$I$306:$N$377,3,0)/1000</f>
        <v>0</v>
      </c>
      <c r="DX5" s="40">
        <f>VLOOKUP($C5,Segment!$P$306:$U$377,3,0)/1000</f>
        <v>0</v>
      </c>
      <c r="DY5" s="40">
        <f>VLOOKUP($C5,Segment!$AD$306:$AI$377,3,0)/1000</f>
        <v>0</v>
      </c>
      <c r="DZ5" s="40">
        <f>VLOOKUP($C5,Segment!$AK$306:$AP$377,3,0)/1000</f>
        <v>0</v>
      </c>
      <c r="EA5" s="211">
        <f>VLOOKUP($C5,Segment!$I$383:$N$454,3,0)/1000</f>
        <v>0</v>
      </c>
      <c r="EB5" s="211">
        <f>VLOOKUP($C5,Segment!$P$383:$U$454,3,0)/1000</f>
        <v>0</v>
      </c>
      <c r="EC5" s="211">
        <f>VLOOKUP($C5,Segment!$AD$383:$AI$454,3,0)/1000</f>
        <v>0</v>
      </c>
      <c r="ED5" s="211">
        <f>VLOOKUP($C5,Segment!$AK$383:$AP$454,3,0)/1000</f>
        <v>0</v>
      </c>
      <c r="EE5" s="211">
        <f>VLOOKUP($C5,Segment!$I$460:$N$531,3,0)/1000</f>
        <v>0</v>
      </c>
      <c r="EF5" s="211">
        <f>VLOOKUP($C5,Segment!$P$460:$U$531,3,0)/1000</f>
        <v>0</v>
      </c>
      <c r="EG5" s="211">
        <f>VLOOKUP($C5,Segment!$AD$460:$AI$531,3,0)/1000</f>
        <v>0</v>
      </c>
      <c r="EH5" s="211">
        <f>VLOOKUP($C5,Segment!$AK$460:$AP$531,3,0)/1000</f>
        <v>0</v>
      </c>
      <c r="EJ5" s="40"/>
      <c r="EK5" s="40">
        <f>VLOOKUP($C5,Segment!$AK$152:$AP$223,4,0)/1000</f>
        <v>0</v>
      </c>
      <c r="EL5" s="40">
        <f>VLOOKUP($C5,Segment!$I$229:$N$300,4,0)/1000</f>
        <v>0</v>
      </c>
      <c r="EM5" s="40">
        <f>VLOOKUP($C5,Segment!$P$229:$U$300,4,0)/1000</f>
        <v>0</v>
      </c>
      <c r="EN5" s="40">
        <f>VLOOKUP($C5,Segment!$AD$229:$AI$300,4,0)/1000</f>
        <v>0</v>
      </c>
      <c r="EO5" s="40">
        <f>VLOOKUP($C5,Segment!$AK$229:$AP$300,4,0)/1000</f>
        <v>0</v>
      </c>
      <c r="EP5" s="40">
        <f>VLOOKUP($C5,Segment!$I$306:$N$377,4,0)/1000</f>
        <v>0</v>
      </c>
      <c r="EQ5" s="40">
        <f>VLOOKUP($C5,Segment!$P$306:$U$377,4,0)/1000</f>
        <v>0</v>
      </c>
      <c r="ER5" s="40">
        <f>VLOOKUP($C5,Segment!$AD$306:$AI$377,4,0)/1000</f>
        <v>0</v>
      </c>
      <c r="ES5" s="40">
        <f>VLOOKUP($C5,Segment!$AK$306:$AP$377,4,0)/1000</f>
        <v>0</v>
      </c>
      <c r="ET5" s="211">
        <f>VLOOKUP($C5,Segment!$I$383:$N$454,4,0)/1000</f>
        <v>0</v>
      </c>
      <c r="EU5" s="211">
        <f>VLOOKUP($C5,Segment!$P$383:$U$454,4,0)/1000</f>
        <v>0</v>
      </c>
      <c r="EV5" s="211">
        <f>VLOOKUP($C5,Segment!$AD$383:$AI$454,4,0)/1000</f>
        <v>0</v>
      </c>
      <c r="EW5" s="211">
        <f>VLOOKUP($C5,Segment!$AK$383:$AP$454,4,0)/1000</f>
        <v>0</v>
      </c>
      <c r="EX5" s="211">
        <f>VLOOKUP($C5,Segment!$I$460:$N$531,4,0)/1000</f>
        <v>0</v>
      </c>
      <c r="EY5" s="211">
        <f>VLOOKUP($C5,Segment!$P$460:$U$531,4,0)/1000</f>
        <v>0</v>
      </c>
      <c r="EZ5" s="211">
        <f>VLOOKUP($C5,Segment!$AD$460:$AI$531,4,0)/1000</f>
        <v>0</v>
      </c>
      <c r="FA5" s="211">
        <f>VLOOKUP($C5,Segment!$AK$460:$AP$531,4,0)/1000</f>
        <v>0</v>
      </c>
      <c r="FC5" s="40"/>
      <c r="FD5" s="40">
        <f>DR5+EK5</f>
        <v>0</v>
      </c>
      <c r="FE5" s="40">
        <f>DS5+EL5</f>
        <v>0</v>
      </c>
      <c r="FF5" s="40">
        <f>DT5+EM5</f>
        <v>0</v>
      </c>
      <c r="FG5" s="40">
        <f>DU5+EN5</f>
        <v>0</v>
      </c>
      <c r="FH5" s="40">
        <f>DV5+EO5</f>
        <v>0</v>
      </c>
      <c r="FI5" s="40">
        <f>DW5+EP5</f>
        <v>0</v>
      </c>
      <c r="FJ5" s="40">
        <f>DX5+EQ5</f>
        <v>0</v>
      </c>
      <c r="FK5" s="40">
        <f>DY5+ER5</f>
        <v>0</v>
      </c>
      <c r="FL5" s="40">
        <f>DZ5+ES5</f>
        <v>0</v>
      </c>
      <c r="FM5" s="40">
        <f>EA5+ET5</f>
        <v>0</v>
      </c>
      <c r="FN5" s="40">
        <f>EB5+EU5</f>
        <v>0</v>
      </c>
      <c r="FO5" s="40">
        <f>EC5+EV5</f>
        <v>0</v>
      </c>
      <c r="FP5" s="40">
        <f>ED5+EW5</f>
        <v>0</v>
      </c>
      <c r="FQ5" s="40">
        <f>EE5+EX5</f>
        <v>0</v>
      </c>
      <c r="FR5" s="40">
        <f>EF5+EY5</f>
        <v>0</v>
      </c>
      <c r="FS5" s="40">
        <f>EG5+EZ5</f>
        <v>0</v>
      </c>
      <c r="FT5" s="40">
        <f>EH5+FA5</f>
        <v>0</v>
      </c>
      <c r="FW5" s="40"/>
      <c r="FX5" s="40">
        <f>VLOOKUP($C5,Segment!$AK$152:$AP$223,5,0)/1000</f>
        <v>0</v>
      </c>
      <c r="FY5" s="40">
        <f>VLOOKUP($C5,Segment!$I$229:$N$300,5,0)/1000</f>
        <v>0</v>
      </c>
      <c r="FZ5" s="40">
        <f>VLOOKUP($C5,Segment!$P$229:$U$300,5,0)/1000</f>
        <v>0</v>
      </c>
      <c r="GA5" s="40">
        <f>VLOOKUP($C5,Segment!$AD$229:$AI$300,5,0)/1000</f>
        <v>0</v>
      </c>
      <c r="GB5" s="40">
        <f>VLOOKUP($C5,Segment!$AK$229:$AP$300,5,0)/1000</f>
        <v>0</v>
      </c>
      <c r="GC5" s="40">
        <f>VLOOKUP($C5,Segment!$I$306:$N$377,5,0)/1000</f>
        <v>0</v>
      </c>
      <c r="GD5" s="40">
        <f>VLOOKUP($C5,Segment!$P$306:$U$377,5,0)/1000</f>
        <v>0</v>
      </c>
      <c r="GE5" s="40">
        <f>VLOOKUP($C5,Segment!$AD$306:$AI$377,5,0)/1000</f>
        <v>0</v>
      </c>
      <c r="GF5" s="40">
        <f>VLOOKUP($C5,Segment!$AK$306:$AP$377,5,0)/1000</f>
        <v>0</v>
      </c>
      <c r="GG5" s="211">
        <f>VLOOKUP($C5,Segment!$I$383:$N$454,5,0)/1000</f>
        <v>0</v>
      </c>
      <c r="GH5" s="211">
        <f>VLOOKUP($C5,Segment!$P$383:$U$454,5,0)/1000</f>
        <v>0</v>
      </c>
      <c r="GI5" s="211">
        <f>VLOOKUP($C5,Segment!$AD$383:$AI$454,5,0)/1000</f>
        <v>0</v>
      </c>
      <c r="GJ5" s="211">
        <f>VLOOKUP($C5,Segment!$AK$383:$AP$454,5,0)/1000</f>
        <v>0</v>
      </c>
      <c r="GK5" s="211">
        <f>VLOOKUP($C5,Segment!$I$460:$N$531,5,0)/1000</f>
        <v>0</v>
      </c>
      <c r="GL5" s="211">
        <f>VLOOKUP($C5,Segment!$P$460:$U$531,5,0)/1000</f>
        <v>0</v>
      </c>
      <c r="GM5" s="211">
        <f>VLOOKUP($C5,Segment!$AD$460:$AI$531,5,0)/1000</f>
        <v>0</v>
      </c>
      <c r="GN5" s="211">
        <f>VLOOKUP($C5,Segment!$AK$460:$AP$531,5,0)/1000</f>
        <v>0</v>
      </c>
      <c r="GP5" s="40"/>
      <c r="GQ5" s="40">
        <f>CY5+FD5+FX5</f>
        <v>150551.80467000001</v>
      </c>
      <c r="GR5" s="40">
        <f>CZ5+FE5+FY5</f>
        <v>86497.460999999996</v>
      </c>
      <c r="GS5" s="40">
        <f>DA5+FF5+FZ5</f>
        <v>118019.04601999999</v>
      </c>
      <c r="GT5" s="40">
        <f>DB5+FG5+GA5</f>
        <v>148662.74799000003</v>
      </c>
      <c r="GU5" s="40">
        <f>DC5+FH5+GB5</f>
        <v>176281.93087999997</v>
      </c>
      <c r="GV5" s="40">
        <f>DD5+FI5+GC5</f>
        <v>194269.65125</v>
      </c>
      <c r="GW5" s="40">
        <f>DE5+FJ5+GD5</f>
        <v>169070.67112999994</v>
      </c>
      <c r="GX5" s="40">
        <f>DF5+FK5+GE5</f>
        <v>125262.44147999999</v>
      </c>
      <c r="GY5" s="40">
        <f>DG5+FL5+GF5</f>
        <v>295805.37072000006</v>
      </c>
      <c r="GZ5" s="40">
        <f>DH5+FM5+GG5</f>
        <v>270997.65749000001</v>
      </c>
      <c r="HA5" s="40">
        <f>DI5+FN5+GH5</f>
        <v>297775.04888000007</v>
      </c>
      <c r="HB5" s="40">
        <f>DJ5+FO5+GI5</f>
        <v>272489.30035999999</v>
      </c>
      <c r="HC5" s="40">
        <f>DK5+FP5+GJ5</f>
        <v>170540.04843000014</v>
      </c>
      <c r="HD5" s="40">
        <f>DL5+FQ5+GK5</f>
        <v>95904.931389999998</v>
      </c>
      <c r="HE5" s="40">
        <f>DM5+FR5+GL5</f>
        <v>178973.49074999997</v>
      </c>
      <c r="HF5" s="40">
        <f>DN5+FS5+GM5</f>
        <v>265077.27653999993</v>
      </c>
      <c r="HG5" s="40">
        <f>DO5+FT5+GN5</f>
        <v>317493.57963999995</v>
      </c>
    </row>
    <row r="6" spans="2:215" x14ac:dyDescent="0.3">
      <c r="C6" s="41" t="s">
        <v>95</v>
      </c>
      <c r="D6" s="116"/>
      <c r="E6" s="42"/>
      <c r="F6" s="42">
        <f t="shared" ref="F6:T6" si="0">F5/F$151</f>
        <v>9.8948912936357838E-2</v>
      </c>
      <c r="G6" s="42">
        <f t="shared" si="0"/>
        <v>8.3148321482232085E-2</v>
      </c>
      <c r="H6" s="42">
        <f t="shared" si="0"/>
        <v>8.8918576887364015E-2</v>
      </c>
      <c r="I6" s="42">
        <f t="shared" si="0"/>
        <v>0.12088875246174691</v>
      </c>
      <c r="J6" s="42">
        <f t="shared" si="0"/>
        <v>0.10938441635560908</v>
      </c>
      <c r="K6" s="42">
        <f t="shared" si="0"/>
        <v>9.6362649846253146E-2</v>
      </c>
      <c r="L6" s="42">
        <f t="shared" si="0"/>
        <v>0.13409015981164352</v>
      </c>
      <c r="M6" s="42">
        <f t="shared" si="0"/>
        <v>0.13310966047256462</v>
      </c>
      <c r="N6" s="42">
        <f t="shared" si="0"/>
        <v>0.11202099740874792</v>
      </c>
      <c r="O6" s="42">
        <f t="shared" si="0"/>
        <v>0.11157243068482575</v>
      </c>
      <c r="P6" s="42">
        <f t="shared" si="0"/>
        <v>9.6419796258174706E-2</v>
      </c>
      <c r="Q6" s="42">
        <f t="shared" si="0"/>
        <v>0.10334477431139957</v>
      </c>
      <c r="R6" s="42">
        <f t="shared" si="0"/>
        <v>7.9999848242209903E-2</v>
      </c>
      <c r="S6" s="42">
        <f t="shared" si="0"/>
        <v>0.11129395291677735</v>
      </c>
      <c r="T6" s="42">
        <f t="shared" si="0"/>
        <v>9.8477020456993594E-2</v>
      </c>
      <c r="U6" s="42">
        <f t="shared" ref="U6:V6" si="1">U5/U$151</f>
        <v>0.18999314473969869</v>
      </c>
      <c r="V6" s="42">
        <f t="shared" si="1"/>
        <v>0.14939647515217194</v>
      </c>
      <c r="W6" s="177"/>
      <c r="Y6" s="42"/>
      <c r="Z6" s="42">
        <f t="shared" ref="Z6:AN6" si="2">Z5/Z$151</f>
        <v>9.8948912936357838E-2</v>
      </c>
      <c r="AA6" s="42">
        <f t="shared" si="2"/>
        <v>8.3148321482232085E-2</v>
      </c>
      <c r="AB6" s="42">
        <f t="shared" si="2"/>
        <v>8.8918576887364015E-2</v>
      </c>
      <c r="AC6" s="42">
        <f t="shared" si="2"/>
        <v>0.12088875246174691</v>
      </c>
      <c r="AD6" s="42">
        <f t="shared" si="2"/>
        <v>0.10938441635560908</v>
      </c>
      <c r="AE6" s="42">
        <f t="shared" si="2"/>
        <v>9.6362649846253146E-2</v>
      </c>
      <c r="AF6" s="42">
        <f t="shared" si="2"/>
        <v>0.13409015981164352</v>
      </c>
      <c r="AG6" s="42">
        <f t="shared" si="2"/>
        <v>0.13310966047256462</v>
      </c>
      <c r="AH6" s="42">
        <f t="shared" si="2"/>
        <v>0.11202099740874792</v>
      </c>
      <c r="AI6" s="42">
        <f t="shared" si="2"/>
        <v>0.11157243068482575</v>
      </c>
      <c r="AJ6" s="42">
        <f t="shared" si="2"/>
        <v>9.6419796258174706E-2</v>
      </c>
      <c r="AK6" s="42">
        <f t="shared" si="2"/>
        <v>0.10334477431139957</v>
      </c>
      <c r="AL6" s="42">
        <f t="shared" si="2"/>
        <v>7.9999848242209903E-2</v>
      </c>
      <c r="AM6" s="42">
        <f t="shared" si="2"/>
        <v>0.11129395291677735</v>
      </c>
      <c r="AN6" s="42">
        <f t="shared" si="2"/>
        <v>9.8477020456993594E-2</v>
      </c>
      <c r="AO6" s="42">
        <f t="shared" ref="AO6:AP6" si="3">AO5/AO$151</f>
        <v>0.18999314473969869</v>
      </c>
      <c r="AP6" s="42">
        <f t="shared" si="3"/>
        <v>0.14939647515217194</v>
      </c>
      <c r="AQ6" s="177"/>
      <c r="AS6" s="42"/>
      <c r="AT6" s="42">
        <f t="shared" ref="AT6:BH6" si="4">AT5/AT$152</f>
        <v>5.8729624074670701E-2</v>
      </c>
      <c r="AU6" s="42">
        <f t="shared" si="4"/>
        <v>5.0880555924270807E-2</v>
      </c>
      <c r="AV6" s="42">
        <f t="shared" si="4"/>
        <v>5.9950214755926462E-2</v>
      </c>
      <c r="AW6" s="42">
        <f t="shared" si="4"/>
        <v>8.0657354173763587E-2</v>
      </c>
      <c r="AX6" s="42">
        <f t="shared" si="4"/>
        <v>7.880896871951619E-2</v>
      </c>
      <c r="AY6" s="42">
        <f t="shared" si="4"/>
        <v>0.11904227535958149</v>
      </c>
      <c r="AZ6" s="42">
        <f t="shared" si="4"/>
        <v>6.9064582160202406E-2</v>
      </c>
      <c r="BA6" s="42">
        <f t="shared" si="4"/>
        <v>6.5732279539147703E-2</v>
      </c>
      <c r="BB6" s="42">
        <f t="shared" si="4"/>
        <v>3.7267335568297165E-2</v>
      </c>
      <c r="BC6" s="42">
        <f t="shared" si="4"/>
        <v>5.3247272815165274E-2</v>
      </c>
      <c r="BD6" s="42">
        <f t="shared" si="4"/>
        <v>3.546393146274434E-2</v>
      </c>
      <c r="BE6" s="42">
        <f t="shared" si="4"/>
        <v>6.134708927506681E-2</v>
      </c>
      <c r="BF6" s="42">
        <f t="shared" si="4"/>
        <v>6.4934305339094389E-2</v>
      </c>
      <c r="BG6" s="42" t="e">
        <f t="shared" si="4"/>
        <v>#DIV/0!</v>
      </c>
      <c r="BH6" s="42">
        <f t="shared" si="4"/>
        <v>7.0003359029080628E-2</v>
      </c>
      <c r="BI6" s="42">
        <f t="shared" ref="BI6:BJ6" si="5">BI5/BI$152</f>
        <v>9.5629329924956361E-2</v>
      </c>
      <c r="BJ6" s="42">
        <f t="shared" si="5"/>
        <v>0.14799475350104382</v>
      </c>
      <c r="BK6" s="44"/>
      <c r="BL6" s="42"/>
      <c r="BM6" s="42">
        <f t="shared" ref="BM6:CA6" si="6">BM5/BM$150</f>
        <v>0</v>
      </c>
      <c r="BN6" s="42">
        <f t="shared" si="6"/>
        <v>0</v>
      </c>
      <c r="BO6" s="42">
        <f t="shared" si="6"/>
        <v>0</v>
      </c>
      <c r="BP6" s="42">
        <f t="shared" si="6"/>
        <v>0</v>
      </c>
      <c r="BQ6" s="42">
        <f t="shared" si="6"/>
        <v>0</v>
      </c>
      <c r="BR6" s="42">
        <f t="shared" si="6"/>
        <v>0</v>
      </c>
      <c r="BS6" s="42">
        <f t="shared" si="6"/>
        <v>0</v>
      </c>
      <c r="BT6" s="42">
        <f t="shared" si="6"/>
        <v>0</v>
      </c>
      <c r="BU6" s="42">
        <f t="shared" si="6"/>
        <v>0</v>
      </c>
      <c r="BV6" s="42">
        <f t="shared" si="6"/>
        <v>0</v>
      </c>
      <c r="BW6" s="42">
        <f t="shared" si="6"/>
        <v>0</v>
      </c>
      <c r="BX6" s="42">
        <f t="shared" si="6"/>
        <v>0</v>
      </c>
      <c r="BY6" s="42">
        <f t="shared" si="6"/>
        <v>0</v>
      </c>
      <c r="BZ6" s="42">
        <f t="shared" si="6"/>
        <v>0</v>
      </c>
      <c r="CA6" s="42">
        <f t="shared" si="6"/>
        <v>0</v>
      </c>
      <c r="CB6" s="42">
        <f t="shared" ref="CB6:CC6" si="7">CB5/CB$150</f>
        <v>0</v>
      </c>
      <c r="CC6" s="42">
        <f t="shared" si="7"/>
        <v>0</v>
      </c>
      <c r="CD6" s="44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4"/>
      <c r="CX6" s="42"/>
      <c r="CY6" s="42">
        <f t="shared" ref="CY6:DM6" si="8">CY5/CY$150</f>
        <v>8.9765486928833862E-2</v>
      </c>
      <c r="CZ6" s="42">
        <f t="shared" si="8"/>
        <v>7.7283905623306295E-2</v>
      </c>
      <c r="DA6" s="42">
        <f t="shared" si="8"/>
        <v>8.5421389552768137E-2</v>
      </c>
      <c r="DB6" s="42">
        <f t="shared" si="8"/>
        <v>0.11689556101519397</v>
      </c>
      <c r="DC6" s="42">
        <f t="shared" si="8"/>
        <v>0.10654282994190613</v>
      </c>
      <c r="DD6" s="42">
        <f t="shared" si="8"/>
        <v>9.7528253967571352E-2</v>
      </c>
      <c r="DE6" s="42">
        <f t="shared" si="8"/>
        <v>0.13286145973783789</v>
      </c>
      <c r="DF6" s="42">
        <f t="shared" si="8"/>
        <v>0.13127271403039942</v>
      </c>
      <c r="DG6" s="42">
        <f t="shared" si="8"/>
        <v>0.11070953555268308</v>
      </c>
      <c r="DH6" s="42">
        <f t="shared" si="8"/>
        <v>0.11104720398506808</v>
      </c>
      <c r="DI6" s="42">
        <f t="shared" si="8"/>
        <v>9.4912094071753841E-2</v>
      </c>
      <c r="DJ6" s="42">
        <f t="shared" si="8"/>
        <v>0.10300534525205154</v>
      </c>
      <c r="DK6" s="42">
        <f t="shared" si="8"/>
        <v>7.9913309379276307E-2</v>
      </c>
      <c r="DL6" s="42">
        <f t="shared" si="8"/>
        <v>0.11129395291677735</v>
      </c>
      <c r="DM6" s="42">
        <f t="shared" si="8"/>
        <v>9.8225961283853414E-2</v>
      </c>
      <c r="DN6" s="42">
        <f t="shared" ref="DN6:DO6" si="9">DN5/DN$150</f>
        <v>0.18894785954681492</v>
      </c>
      <c r="DO6" s="42">
        <f t="shared" si="9"/>
        <v>0.1493302706843381</v>
      </c>
      <c r="DP6" s="44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177"/>
      <c r="FW6" s="42"/>
      <c r="FX6" s="42">
        <f t="shared" ref="FX6:GL6" si="10">FX5/FX$151</f>
        <v>0</v>
      </c>
      <c r="FY6" s="42">
        <f t="shared" si="10"/>
        <v>0</v>
      </c>
      <c r="FZ6" s="42">
        <f t="shared" si="10"/>
        <v>0</v>
      </c>
      <c r="GA6" s="42">
        <f t="shared" si="10"/>
        <v>0</v>
      </c>
      <c r="GB6" s="42">
        <f t="shared" si="10"/>
        <v>0</v>
      </c>
      <c r="GC6" s="42">
        <f t="shared" si="10"/>
        <v>0</v>
      </c>
      <c r="GD6" s="42">
        <f t="shared" si="10"/>
        <v>0</v>
      </c>
      <c r="GE6" s="42">
        <f t="shared" si="10"/>
        <v>0</v>
      </c>
      <c r="GF6" s="42">
        <f t="shared" si="10"/>
        <v>0</v>
      </c>
      <c r="GG6" s="42">
        <f t="shared" si="10"/>
        <v>0</v>
      </c>
      <c r="GH6" s="42">
        <f t="shared" si="10"/>
        <v>0</v>
      </c>
      <c r="GI6" s="42">
        <f t="shared" si="10"/>
        <v>0</v>
      </c>
      <c r="GJ6" s="42">
        <f t="shared" si="10"/>
        <v>0</v>
      </c>
      <c r="GK6" s="42">
        <f t="shared" si="10"/>
        <v>0</v>
      </c>
      <c r="GL6" s="42">
        <f t="shared" si="10"/>
        <v>0</v>
      </c>
      <c r="GM6" s="42">
        <f t="shared" ref="GM6:GN6" si="11">GM5/GM$151</f>
        <v>0</v>
      </c>
      <c r="GN6" s="42">
        <f t="shared" si="11"/>
        <v>0</v>
      </c>
      <c r="GP6" s="42"/>
      <c r="GQ6" s="42">
        <f t="shared" ref="GQ6:HE6" si="12">GQ5/GQ$150</f>
        <v>8.9765486928833862E-2</v>
      </c>
      <c r="GR6" s="42">
        <f t="shared" si="12"/>
        <v>7.7283905623306295E-2</v>
      </c>
      <c r="GS6" s="42">
        <f t="shared" si="12"/>
        <v>8.5421389552768137E-2</v>
      </c>
      <c r="GT6" s="42">
        <f t="shared" si="12"/>
        <v>0.11689556101519397</v>
      </c>
      <c r="GU6" s="42">
        <f t="shared" si="12"/>
        <v>0.10654282994190613</v>
      </c>
      <c r="GV6" s="42">
        <f t="shared" si="12"/>
        <v>9.7528253967571352E-2</v>
      </c>
      <c r="GW6" s="42">
        <f t="shared" si="12"/>
        <v>0.13286145973783789</v>
      </c>
      <c r="GX6" s="42">
        <f t="shared" si="12"/>
        <v>0.13127271403039942</v>
      </c>
      <c r="GY6" s="42">
        <f t="shared" si="12"/>
        <v>0.11070953555268308</v>
      </c>
      <c r="GZ6" s="42">
        <f t="shared" si="12"/>
        <v>0.11104720398506808</v>
      </c>
      <c r="HA6" s="42">
        <f t="shared" si="12"/>
        <v>9.4912094071753841E-2</v>
      </c>
      <c r="HB6" s="42">
        <f t="shared" si="12"/>
        <v>0.10300534525205154</v>
      </c>
      <c r="HC6" s="42">
        <f t="shared" si="12"/>
        <v>7.9913309379276307E-2</v>
      </c>
      <c r="HD6" s="42">
        <f t="shared" si="12"/>
        <v>0.11129395291677735</v>
      </c>
      <c r="HE6" s="42">
        <f t="shared" si="12"/>
        <v>9.8225961283853414E-2</v>
      </c>
      <c r="HF6" s="42">
        <f t="shared" ref="HF6:HG6" si="13">HF5/HF$150</f>
        <v>0.18894785954681492</v>
      </c>
      <c r="HG6" s="42">
        <f t="shared" si="13"/>
        <v>0.22631035400645447</v>
      </c>
    </row>
    <row r="7" spans="2:215" x14ac:dyDescent="0.3">
      <c r="C7" s="38" t="s">
        <v>19</v>
      </c>
      <c r="D7" s="117">
        <v>9</v>
      </c>
      <c r="E7" s="40"/>
      <c r="F7" s="40">
        <f>VLOOKUP($C7,Segment!$AK$152:$AP$223,6,0)/1000</f>
        <v>26382.174517999993</v>
      </c>
      <c r="G7" s="40">
        <f>VLOOKUP($C7,Segment!$I$229:$N$300,6,0)/1000</f>
        <v>35028.403335999996</v>
      </c>
      <c r="H7" s="40">
        <f>VLOOKUP($C7,Segment!$P$229:$U$300,6,0)/1000</f>
        <v>36999.143209720016</v>
      </c>
      <c r="I7" s="40">
        <f>VLOOKUP($C7,Segment!$AD$229:$AI$300,6,0)/1000</f>
        <v>37424.504449799984</v>
      </c>
      <c r="J7" s="40">
        <f>VLOOKUP($C7,Segment!$AK$229:$AP$300,6,0)/1000</f>
        <v>47347.380134440005</v>
      </c>
      <c r="K7" s="40">
        <f>VLOOKUP($C7,Segment!$I$306:$N$377,6,0)/1000</f>
        <v>50133.10531662</v>
      </c>
      <c r="L7" s="211">
        <f>VLOOKUP($C7,Segment!$P$306:$U$377,6,0)/1000</f>
        <v>55676.635708499991</v>
      </c>
      <c r="M7" s="211">
        <f>VLOOKUP($C7,Segment!$AD$306:$AI$377,6,0)/1000</f>
        <v>47180.521186420025</v>
      </c>
      <c r="N7" s="211">
        <f>VLOOKUP($C7,Segment!$AK$306:$AP$377,6,0)/1000</f>
        <v>46257.69083033994</v>
      </c>
      <c r="O7" s="211">
        <f>VLOOKUP($C7,Segment!$I$383:$N$454,6,0)/1000</f>
        <v>68678.466380419995</v>
      </c>
      <c r="P7" s="211">
        <f>VLOOKUP($C7,Segment!$P$383:$U$454,6,0)/1000</f>
        <v>79102.244114439964</v>
      </c>
      <c r="Q7" s="211">
        <f>VLOOKUP($C7,Segment!$AD$383:$AI$454,6,0)/1000</f>
        <v>84259.569398080057</v>
      </c>
      <c r="R7" s="211">
        <f>VLOOKUP($C7,Segment!$AK$383:$AP$454,6,0)/1000</f>
        <v>94200.256445019986</v>
      </c>
      <c r="S7" s="211">
        <f>VLOOKUP($C7,Segment!$I$460:$N$531,6,0)/1000</f>
        <v>94648.665723919985</v>
      </c>
      <c r="T7" s="211">
        <f>VLOOKUP($C7,Segment!$P$460:$U$531,6,0)/1000</f>
        <v>88721.404231200009</v>
      </c>
      <c r="U7" s="211">
        <f>VLOOKUP($C7,Segment!$AD$460:$AI$531,6,0)/1000</f>
        <v>103760.26267525998</v>
      </c>
      <c r="V7" s="211">
        <f>VLOOKUP($C7,Segment!$AK$460:$AP$531,6,0)/1000</f>
        <v>107621.48133265995</v>
      </c>
      <c r="W7" s="139">
        <f t="shared" ref="W7:W70" si="14">V7/R7-1</f>
        <v>0.14247546019657897</v>
      </c>
      <c r="X7" s="139"/>
      <c r="Y7" s="40"/>
      <c r="Z7" s="40">
        <f>VLOOKUP($C7,Segment!$AK$152:$AP$223,2,0)/1000</f>
        <v>26382.174517999993</v>
      </c>
      <c r="AA7" s="40">
        <f>VLOOKUP($C7,Segment!$I$229:$N$300,2,0)/1000</f>
        <v>35028.403335999996</v>
      </c>
      <c r="AB7" s="40">
        <f>VLOOKUP($C7,Segment!$P$229:$U$300,2,0)/1000</f>
        <v>36999.143209720016</v>
      </c>
      <c r="AC7" s="40">
        <f>VLOOKUP($C7,Segment!$AD$229:$AI$300,2,0)/1000</f>
        <v>37424.504449799984</v>
      </c>
      <c r="AD7" s="40">
        <f>VLOOKUP($C7,Segment!$AK$229:$AP$300,2,0)/1000</f>
        <v>47347.380134440005</v>
      </c>
      <c r="AE7" s="40">
        <f>VLOOKUP($C7,Segment!$I$306:$N$377,2,0)/1000</f>
        <v>50133.10531662</v>
      </c>
      <c r="AF7" s="40">
        <f>VLOOKUP($C7,Segment!$P$306:$U$377,2,0)/1000</f>
        <v>55676.635708499991</v>
      </c>
      <c r="AG7" s="40">
        <f>VLOOKUP($C7,Segment!$AD$306:$AI$377,2,0)/1000</f>
        <v>47180.521186420025</v>
      </c>
      <c r="AH7" s="40">
        <f>VLOOKUP($C7,Segment!$AK$306:$AP$377,2,0)/1000</f>
        <v>46257.69083033994</v>
      </c>
      <c r="AI7" s="40">
        <f>VLOOKUP($C7,Segment!$I$383:$N$454,2,0)/1000</f>
        <v>68678.466380419995</v>
      </c>
      <c r="AJ7" s="40">
        <f>VLOOKUP($C7,Segment!$P$383:$U$454,2,0)/1000</f>
        <v>79102.244114439964</v>
      </c>
      <c r="AK7" s="40">
        <f>VLOOKUP($C7,Segment!$AD$383:$AI$454,2,0)/1000</f>
        <v>84259.569398080057</v>
      </c>
      <c r="AL7" s="40">
        <f>VLOOKUP($C7,Segment!$AK$383:$AP$454,2,0)/1000</f>
        <v>94200.256445019986</v>
      </c>
      <c r="AM7" s="40">
        <f>VLOOKUP($C7,Segment!$I$460:$N$531,2,0)/1000</f>
        <v>94648.665723919985</v>
      </c>
      <c r="AN7" s="40">
        <f>VLOOKUP($C7,Segment!$P$460:$U$531,2,0)/1000</f>
        <v>88721.404231200009</v>
      </c>
      <c r="AO7" s="40">
        <f>VLOOKUP($C7,Segment!$AD$460:$AI$531,2,0)/1000</f>
        <v>103760.26267525998</v>
      </c>
      <c r="AP7" s="40">
        <f>VLOOKUP($C7,Segment!$AK$460:$AP$531,2,0)/1000</f>
        <v>107621.48133265995</v>
      </c>
      <c r="AQ7" s="139">
        <f>AP7/AL7-1</f>
        <v>0.14247546019657897</v>
      </c>
      <c r="AR7" s="139"/>
      <c r="AS7" s="40"/>
      <c r="AT7" s="40">
        <f>VLOOKUP($C7,'Securitization Profit   loss &amp; '!$Z$153:$AB$224,3,0)/1000</f>
        <v>0</v>
      </c>
      <c r="AU7" s="40">
        <f>VLOOKUP($C7,'Securitization Profit   loss &amp; '!$F$230:$H$301,3,0)/1000</f>
        <v>0</v>
      </c>
      <c r="AV7" s="40">
        <f>VLOOKUP($C7,'Securitization Profit   loss &amp; '!$K$230:$M$301,3,0)/1000</f>
        <v>19.930760000000003</v>
      </c>
      <c r="AW7" s="40">
        <f>VLOOKUP($C7,'Securitization Profit   loss &amp; '!$U$230:$W$301,3,0)/1000</f>
        <v>11.27261</v>
      </c>
      <c r="AX7" s="40">
        <f>VLOOKUP($C7,'Securitization Profit   loss &amp; '!$Z$230:$AB$301,3,0)/1000</f>
        <v>24.812019999999997</v>
      </c>
      <c r="AY7" s="40">
        <f>VLOOKUP($C7,'Securitization Profit   loss &amp; '!$F$306:$H$377,3,0)/1000</f>
        <v>12.270940000000001</v>
      </c>
      <c r="AZ7" s="40">
        <f>VLOOKUP($C7,'Securitization Profit   loss &amp; '!$K$306:$M$377,3,0)/1000</f>
        <v>40.747419999999998</v>
      </c>
      <c r="BA7" s="40">
        <f>VLOOKUP($C7,'Securitization Profit   loss &amp; '!$U$306:$W$377,3,0)/1000</f>
        <v>21.517610000000001</v>
      </c>
      <c r="BB7" s="40">
        <f>VLOOKUP($C7,'Securitization Profit   loss &amp; '!$Z$306:$AB$377,3,0)/1000</f>
        <v>14.363809999999997</v>
      </c>
      <c r="BC7" s="40">
        <f>VLOOKUP($C7,'Securitization Profit   loss &amp; '!$F$383:$H$454,3,0)/1000</f>
        <v>29.059780000000003</v>
      </c>
      <c r="BD7" s="40">
        <f>VLOOKUP($C7,'Securitization Profit   loss &amp; '!$K$383:$M$454,3,0)/1000</f>
        <v>32.875009999999996</v>
      </c>
      <c r="BE7" s="40">
        <f>VLOOKUP($C7,'Securitization Profit   loss &amp; '!$U$383:$W$454,3,0)/1000</f>
        <v>28.851640000000007</v>
      </c>
      <c r="BF7" s="40">
        <f>VLOOKUP($C7,'Securitization Profit   loss &amp; '!$Z$383:$AB$454,3,0)/1000</f>
        <v>26.424269999999996</v>
      </c>
      <c r="BG7" s="40">
        <f>VLOOKUP($C7,'Securitization Profit   loss &amp; '!$F$460:$H$531,3,0)/1000</f>
        <v>21.220320000000001</v>
      </c>
      <c r="BH7" s="40">
        <f>VLOOKUP($C7,'Securitization Profit   loss &amp; '!$K$460:$M$531,3,0)/1000</f>
        <v>17.938599999999997</v>
      </c>
      <c r="BI7" s="40">
        <f>VLOOKUP($C7,'Securitization Profit   loss &amp; '!$U$460:$X$531,3,0)/1000</f>
        <v>7.8194500000000042</v>
      </c>
      <c r="BJ7" s="40">
        <f>VLOOKUP($C7,'Securitization Profit   loss &amp; '!$Z$460:$AC$531,3,0)/1000</f>
        <v>102.98163000000004</v>
      </c>
      <c r="BL7" s="40"/>
      <c r="BM7" s="40">
        <f>VLOOKUP($C7,'Securitization Profit   loss &amp; '!$Z$153:$AB$224,2,0)/1000</f>
        <v>0</v>
      </c>
      <c r="BN7" s="40">
        <f>VLOOKUP($C7,'Securitization Profit   loss &amp; '!$F$230:$H$301,2,0)/1000</f>
        <v>0</v>
      </c>
      <c r="BO7" s="40">
        <f>VLOOKUP($C7,'Securitization Profit   loss &amp; '!$K$230:$M$301,2,0)/1000</f>
        <v>0</v>
      </c>
      <c r="BP7" s="40">
        <f>VLOOKUP($C7,'Securitization Profit   loss &amp; '!$U$230:$W$301,2,0)/1000</f>
        <v>0</v>
      </c>
      <c r="BQ7" s="40">
        <f>VLOOKUP($C7,'Securitization Profit   loss &amp; '!$Z$230:$AB$301,2,0)/1000</f>
        <v>0</v>
      </c>
      <c r="BR7" s="40">
        <f>VLOOKUP($C7,'Securitization Profit   loss &amp; '!$F$306:$H$377,2,0)/1000</f>
        <v>0</v>
      </c>
      <c r="BS7" s="40">
        <f>VLOOKUP($C7,'Securitization Profit   loss &amp; '!$K$306:$M$377,2,0)/1000</f>
        <v>0</v>
      </c>
      <c r="BT7" s="40">
        <f>VLOOKUP($C7,'Securitization Profit   loss &amp; '!$U$306:$W$377,2,0)/1000</f>
        <v>0</v>
      </c>
      <c r="BU7" s="40">
        <f>VLOOKUP($C7,'Securitization Profit   loss &amp; '!$Z$306:$AB$377,2,0)/1000</f>
        <v>0</v>
      </c>
      <c r="BV7" s="40">
        <f>VLOOKUP($C7,'Securitization Profit   loss &amp; '!$F$383:$H$454,2,0)/1000</f>
        <v>0</v>
      </c>
      <c r="BW7" s="40">
        <f>VLOOKUP($C7,'Securitization Profit   loss &amp; '!$K$383:$M$454,2,0)/1000</f>
        <v>0</v>
      </c>
      <c r="BX7" s="40">
        <f>VLOOKUP($C7,'Securitization Profit   loss &amp; '!$U$383:$W$454,2,0)/1000</f>
        <v>0</v>
      </c>
      <c r="BY7" s="40">
        <f>VLOOKUP($C7,'Securitization Profit   loss &amp; '!$Z$383:$AB$454,2,0)/1000</f>
        <v>0</v>
      </c>
      <c r="BZ7" s="40">
        <f>VLOOKUP($C7,'Securitization Profit   loss &amp; '!$F$460:$H$531,2,0)/1000</f>
        <v>0</v>
      </c>
      <c r="CA7" s="40">
        <f>VLOOKUP($C7,'Securitization Profit   loss &amp; '!$K$460:$M$531,2,0)/1000</f>
        <v>0</v>
      </c>
      <c r="CB7" s="40">
        <f>VLOOKUP($C7,'Securitization Profit   loss &amp; '!$U$460:$X$531,2,0)/1000</f>
        <v>0</v>
      </c>
      <c r="CC7" s="40">
        <f>VLOOKUP($C7,'Securitization Profit   loss &amp; '!$Z$460:$AC$531,2,0)/1000</f>
        <v>0</v>
      </c>
      <c r="CE7" s="45"/>
      <c r="CF7" s="45">
        <f>-Z7</f>
        <v>-26382.174517999993</v>
      </c>
      <c r="CG7" s="45">
        <f>-AA7</f>
        <v>-35028.403335999996</v>
      </c>
      <c r="CH7" s="45">
        <f>-AB7</f>
        <v>-36999.143209720016</v>
      </c>
      <c r="CI7" s="45">
        <f>-AC7</f>
        <v>-37424.504449799984</v>
      </c>
      <c r="CJ7" s="45">
        <f>-AD7</f>
        <v>-47347.380134440005</v>
      </c>
      <c r="CK7" s="45">
        <f>-AE7</f>
        <v>-50133.10531662</v>
      </c>
      <c r="CL7" s="45">
        <f>-AF7</f>
        <v>-55676.635708499991</v>
      </c>
      <c r="CM7" s="45">
        <f>-AG7</f>
        <v>-47180.521186420025</v>
      </c>
      <c r="CN7" s="45">
        <f>-AH7</f>
        <v>-46257.69083033994</v>
      </c>
      <c r="CO7" s="45">
        <f>-AI7</f>
        <v>-68678.466380419995</v>
      </c>
      <c r="CP7" s="45">
        <f>-AJ7</f>
        <v>-79102.244114439964</v>
      </c>
      <c r="CQ7" s="45">
        <f>-AK7</f>
        <v>-84259.569398080057</v>
      </c>
      <c r="CR7" s="45">
        <f>-AL7</f>
        <v>-94200.256445019986</v>
      </c>
      <c r="CS7" s="45">
        <f>-AM7</f>
        <v>-94648.665723919985</v>
      </c>
      <c r="CT7" s="45">
        <f>-AN7</f>
        <v>-88721.404231200009</v>
      </c>
      <c r="CU7" s="45">
        <f>-AO7</f>
        <v>-103760.26267525998</v>
      </c>
      <c r="CV7" s="45">
        <f>-AP7</f>
        <v>-107621.48133265995</v>
      </c>
      <c r="CX7" s="40"/>
      <c r="CY7" s="40">
        <f>Z7+AT7+BM7+CF7</f>
        <v>0</v>
      </c>
      <c r="CZ7" s="40">
        <f>AA7+AU7+BN7+CG7</f>
        <v>0</v>
      </c>
      <c r="DA7" s="40">
        <f>AB7+AV7+BO7+CH7</f>
        <v>19.93076000000292</v>
      </c>
      <c r="DB7" s="40">
        <f>AC7+AW7+BP7+CI7</f>
        <v>11.272609999999986</v>
      </c>
      <c r="DC7" s="40">
        <f>AD7+AX7+BQ7+CJ7</f>
        <v>24.812019999997574</v>
      </c>
      <c r="DD7" s="40">
        <f>AE7+AY7+BR7+CK7</f>
        <v>12.270940000002156</v>
      </c>
      <c r="DE7" s="40">
        <f>AF7+AZ7+BS7+CL7</f>
        <v>40.747419999999693</v>
      </c>
      <c r="DF7" s="40">
        <f>AG7+BA7+BT7+CM7</f>
        <v>21.517610000002605</v>
      </c>
      <c r="DG7" s="40">
        <f>AH7+BB7+BU7+CN7</f>
        <v>14.363810000002559</v>
      </c>
      <c r="DH7" s="40">
        <f>AI7+BC7+BV7+CO7</f>
        <v>29.059779999995953</v>
      </c>
      <c r="DI7" s="40">
        <f>AJ7+BD7+BW7+CP7</f>
        <v>32.875010000003385</v>
      </c>
      <c r="DJ7" s="40">
        <f>AK7+BE7+BX7+CQ7</f>
        <v>28.851639999993495</v>
      </c>
      <c r="DK7" s="40">
        <f>AL7+BF7+BY7+CR7</f>
        <v>26.424270000003162</v>
      </c>
      <c r="DL7" s="40">
        <f>AM7+BG7+BZ7+CS7</f>
        <v>21.22031999999308</v>
      </c>
      <c r="DM7" s="40">
        <f>AN7+BH7+CA7+CT7</f>
        <v>17.93859999999404</v>
      </c>
      <c r="DN7" s="40">
        <f>AO7+BI7+CB7+CU7</f>
        <v>7.8194499999954132</v>
      </c>
      <c r="DO7" s="40">
        <f>AP7+BJ7+CC7+CV7</f>
        <v>102.98162999999477</v>
      </c>
      <c r="DQ7" s="40"/>
      <c r="DR7" s="40">
        <f>VLOOKUP($C7,Segment!$AK$152:$AP$223,3,0)/1000</f>
        <v>0</v>
      </c>
      <c r="DS7" s="40">
        <f>VLOOKUP($C7,Segment!$I$229:$N$300,3,0)/1000</f>
        <v>0</v>
      </c>
      <c r="DT7" s="40">
        <f>VLOOKUP($C7,Segment!$P$229:$U$300,3,0)/1000</f>
        <v>0</v>
      </c>
      <c r="DU7" s="40">
        <f>VLOOKUP($C7,Segment!$AD$229:$AI$300,3,0)/1000</f>
        <v>0</v>
      </c>
      <c r="DV7" s="40">
        <f>VLOOKUP($C7,Segment!$AK$229:$AP$300,3,0)/1000</f>
        <v>0</v>
      </c>
      <c r="DW7" s="40">
        <f>VLOOKUP($C7,Segment!$I$306:$N$377,3,0)/1000</f>
        <v>0</v>
      </c>
      <c r="DX7" s="40">
        <f>VLOOKUP($C7,Segment!$P$306:$U$377,3,0)/1000</f>
        <v>0</v>
      </c>
      <c r="DY7" s="40">
        <f>VLOOKUP($C7,Segment!$AD$306:$AI$377,3,0)/1000</f>
        <v>0</v>
      </c>
      <c r="DZ7" s="40">
        <f>VLOOKUP($C7,Segment!$AK$306:$AP$377,3,0)/1000</f>
        <v>0</v>
      </c>
      <c r="EA7" s="40">
        <f>VLOOKUP($C7,Segment!$I$383:$N$454,3,0)/1000</f>
        <v>0</v>
      </c>
      <c r="EB7" s="40">
        <f>VLOOKUP($C7,Segment!$P$383:$U$454,3,0)/1000</f>
        <v>0</v>
      </c>
      <c r="EC7" s="40">
        <f>VLOOKUP($C7,Segment!$AD$383:$AI$454,3,0)/1000</f>
        <v>0</v>
      </c>
      <c r="ED7" s="40">
        <f>VLOOKUP($C7,Segment!$AK$383:$AP$454,3,0)/1000</f>
        <v>0</v>
      </c>
      <c r="EE7" s="40">
        <f>VLOOKUP($C7,Segment!$I$460:$N$531,3,0)/1000</f>
        <v>0</v>
      </c>
      <c r="EF7" s="40">
        <f>VLOOKUP($C7,Segment!$P$460:$U$531,3,0)/1000</f>
        <v>0</v>
      </c>
      <c r="EG7" s="40">
        <f>VLOOKUP($C7,Segment!$AD$460:$AI$531,3,0)/1000</f>
        <v>0</v>
      </c>
      <c r="EH7" s="40">
        <f>VLOOKUP($C7,Segment!$AK$460:$AP$531,3,0)/1000</f>
        <v>0</v>
      </c>
      <c r="EJ7" s="40"/>
      <c r="EK7" s="40">
        <f>VLOOKUP($C7,Segment!$AK$152:$AP$223,4,0)/1000</f>
        <v>0</v>
      </c>
      <c r="EL7" s="40">
        <f>VLOOKUP($C7,Segment!$I$229:$N$300,4,0)/1000</f>
        <v>0</v>
      </c>
      <c r="EM7" s="40">
        <f>VLOOKUP($C7,Segment!$P$229:$U$300,4,0)/1000</f>
        <v>0</v>
      </c>
      <c r="EN7" s="40">
        <f>VLOOKUP($C7,Segment!$AD$229:$AI$300,4,0)/1000</f>
        <v>0</v>
      </c>
      <c r="EO7" s="40">
        <f>VLOOKUP($C7,Segment!$AK$229:$AP$300,4,0)/1000</f>
        <v>0</v>
      </c>
      <c r="EP7" s="40">
        <f>VLOOKUP($C7,Segment!$I$306:$N$377,4,0)/1000</f>
        <v>0</v>
      </c>
      <c r="EQ7" s="40">
        <f>VLOOKUP($C7,Segment!$P$306:$U$377,4,0)/1000</f>
        <v>0</v>
      </c>
      <c r="ER7" s="40">
        <f>VLOOKUP($C7,Segment!$AD$306:$AI$377,4,0)/1000</f>
        <v>0</v>
      </c>
      <c r="ES7" s="40">
        <f>VLOOKUP($C7,Segment!$AK$306:$AP$377,4,0)/1000</f>
        <v>0</v>
      </c>
      <c r="ET7" s="40">
        <f>VLOOKUP($C7,Segment!$I$383:$N$454,4,0)/1000</f>
        <v>0</v>
      </c>
      <c r="EU7" s="40">
        <f>VLOOKUP($C7,Segment!$P$383:$U$454,4,0)/1000</f>
        <v>0</v>
      </c>
      <c r="EV7" s="40">
        <f>VLOOKUP($C7,Segment!$AD$383:$AI$454,4,0)/1000</f>
        <v>0</v>
      </c>
      <c r="EW7" s="40">
        <f>VLOOKUP($C7,Segment!$AK$383:$AP$454,4,0)/1000</f>
        <v>0</v>
      </c>
      <c r="EX7" s="40">
        <f>VLOOKUP($C7,Segment!$I$460:$N$531,4,0)/1000</f>
        <v>0</v>
      </c>
      <c r="EY7" s="40">
        <f>VLOOKUP($C7,Segment!$P$460:$U$531,4,0)/1000</f>
        <v>0</v>
      </c>
      <c r="EZ7" s="40">
        <f>VLOOKUP($C7,Segment!$AD$460:$AI$531,4,0)/1000</f>
        <v>0</v>
      </c>
      <c r="FA7" s="40">
        <f>VLOOKUP($C7,Segment!$AK$460:$AP$531,4,0)/1000</f>
        <v>0</v>
      </c>
      <c r="FC7" s="40"/>
      <c r="FD7" s="40">
        <f>DR7+EK7</f>
        <v>0</v>
      </c>
      <c r="FE7" s="40">
        <f>DS7+EL7</f>
        <v>0</v>
      </c>
      <c r="FF7" s="40">
        <f>DT7+EM7</f>
        <v>0</v>
      </c>
      <c r="FG7" s="40">
        <f>DU7+EN7</f>
        <v>0</v>
      </c>
      <c r="FH7" s="40">
        <f>DV7+EO7</f>
        <v>0</v>
      </c>
      <c r="FI7" s="40">
        <f>DW7+EP7</f>
        <v>0</v>
      </c>
      <c r="FJ7" s="40">
        <f>DX7+EQ7</f>
        <v>0</v>
      </c>
      <c r="FK7" s="40">
        <f>DY7+ER7</f>
        <v>0</v>
      </c>
      <c r="FL7" s="40">
        <f>DZ7+ES7</f>
        <v>0</v>
      </c>
      <c r="FM7" s="40">
        <f>EA7+ET7</f>
        <v>0</v>
      </c>
      <c r="FN7" s="40">
        <f>EB7+EU7</f>
        <v>0</v>
      </c>
      <c r="FO7" s="40">
        <f>EC7+EV7</f>
        <v>0</v>
      </c>
      <c r="FP7" s="40">
        <f>ED7+EW7</f>
        <v>0</v>
      </c>
      <c r="FQ7" s="40">
        <f>EE7+EX7</f>
        <v>0</v>
      </c>
      <c r="FR7" s="40">
        <f>EF7+EY7</f>
        <v>0</v>
      </c>
      <c r="FS7" s="40">
        <f>EG7+EZ7</f>
        <v>0</v>
      </c>
      <c r="FT7" s="40">
        <f>EH7+FA7</f>
        <v>0</v>
      </c>
      <c r="FW7" s="40"/>
      <c r="FX7" s="40">
        <f>VLOOKUP($C7,Segment!$AK$152:$AP$223,5,0)/1000</f>
        <v>0</v>
      </c>
      <c r="FY7" s="40">
        <f>VLOOKUP($C7,Segment!$I$229:$N$300,5,0)/1000</f>
        <v>0</v>
      </c>
      <c r="FZ7" s="40">
        <f>VLOOKUP($C7,Segment!$P$229:$U$300,5,0)/1000</f>
        <v>0</v>
      </c>
      <c r="GA7" s="40">
        <f>VLOOKUP($C7,Segment!$AD$229:$AI$300,5,0)/1000</f>
        <v>0</v>
      </c>
      <c r="GB7" s="40">
        <f>VLOOKUP($C7,Segment!$AK$229:$AP$300,5,0)/1000</f>
        <v>0</v>
      </c>
      <c r="GC7" s="40">
        <f>VLOOKUP($C7,Segment!$I$306:$N$377,5,0)/1000</f>
        <v>0</v>
      </c>
      <c r="GD7" s="40">
        <f>VLOOKUP($C7,Segment!$P$306:$U$377,5,0)/1000</f>
        <v>0</v>
      </c>
      <c r="GE7" s="40">
        <f>VLOOKUP($C7,Segment!$AD$306:$AI$377,5,0)/1000</f>
        <v>0</v>
      </c>
      <c r="GF7" s="40">
        <f>VLOOKUP($C7,Segment!$AK$306:$AP$377,5,0)/1000</f>
        <v>0</v>
      </c>
      <c r="GG7" s="40">
        <f>VLOOKUP($C7,Segment!$I$383:$N$454,5,0)/1000</f>
        <v>0</v>
      </c>
      <c r="GH7" s="40">
        <f>VLOOKUP($C7,Segment!$P$383:$U$454,5,0)/1000</f>
        <v>0</v>
      </c>
      <c r="GI7" s="40">
        <f>VLOOKUP($C7,Segment!$AD$383:$AI$454,5,0)/1000</f>
        <v>0</v>
      </c>
      <c r="GJ7" s="40">
        <f>VLOOKUP($C7,Segment!$AK$383:$AP$454,5,0)/1000</f>
        <v>0</v>
      </c>
      <c r="GK7" s="40">
        <f>VLOOKUP($C7,Segment!$I$460:$N$531,5,0)/1000</f>
        <v>0</v>
      </c>
      <c r="GL7" s="40">
        <f>VLOOKUP($C7,Segment!$P$460:$U$531,5,0)/1000</f>
        <v>0</v>
      </c>
      <c r="GM7" s="40">
        <f>VLOOKUP($C7,Segment!$AD$460:$AI$531,5,0)/1000</f>
        <v>0</v>
      </c>
      <c r="GN7" s="40">
        <f>VLOOKUP($C7,Segment!$AK$460:$AP$531,5,0)/1000</f>
        <v>0</v>
      </c>
      <c r="GP7" s="40"/>
      <c r="GQ7" s="40">
        <f>CY7+FD7+FX7</f>
        <v>0</v>
      </c>
      <c r="GR7" s="40">
        <f>CZ7+FE7+FY7</f>
        <v>0</v>
      </c>
      <c r="GS7" s="40">
        <f>DA7+FF7+FZ7</f>
        <v>19.93076000000292</v>
      </c>
      <c r="GT7" s="40">
        <f>DB7+FG7+GA7</f>
        <v>11.272609999999986</v>
      </c>
      <c r="GU7" s="40">
        <f>DC7+FH7+GB7</f>
        <v>24.812019999997574</v>
      </c>
      <c r="GV7" s="40">
        <f>DD7+FI7+GC7</f>
        <v>12.270940000002156</v>
      </c>
      <c r="GW7" s="40">
        <f>DE7+FJ7+GD7</f>
        <v>40.747419999999693</v>
      </c>
      <c r="GX7" s="40">
        <f>DF7+FK7+GE7</f>
        <v>21.517610000002605</v>
      </c>
      <c r="GY7" s="40">
        <f>DG7+FL7+GF7</f>
        <v>14.363810000002559</v>
      </c>
      <c r="GZ7" s="40">
        <f>DH7+FM7+GG7</f>
        <v>29.059779999995953</v>
      </c>
      <c r="HA7" s="40">
        <f>DI7+FN7+GH7</f>
        <v>32.875010000003385</v>
      </c>
      <c r="HB7" s="40">
        <f>DJ7+FO7+GI7</f>
        <v>28.851639999993495</v>
      </c>
      <c r="HC7" s="40">
        <f>DK7+FP7+GJ7</f>
        <v>26.424270000003162</v>
      </c>
      <c r="HD7" s="40">
        <f>DL7+FQ7+GK7</f>
        <v>21.22031999999308</v>
      </c>
      <c r="HE7" s="40">
        <f>DM7+FR7+GL7</f>
        <v>17.93859999999404</v>
      </c>
      <c r="HF7" s="40">
        <f>DN7+FS7+GM7</f>
        <v>7.8194499999954132</v>
      </c>
      <c r="HG7" s="40">
        <f>DO7+FT7+GN7</f>
        <v>102.98162999999477</v>
      </c>
    </row>
    <row r="8" spans="2:215" x14ac:dyDescent="0.3">
      <c r="C8" s="41" t="s">
        <v>57</v>
      </c>
      <c r="D8" s="116"/>
      <c r="E8" s="42"/>
      <c r="F8" s="42">
        <f t="shared" ref="F8:V8" si="15">F7/AVERAGE(E126:F126)*4</f>
        <v>2.0962579893734932E-2</v>
      </c>
      <c r="G8" s="42">
        <f t="shared" si="15"/>
        <v>2.4354007083044703E-2</v>
      </c>
      <c r="H8" s="42">
        <f t="shared" si="15"/>
        <v>2.3889198384579386E-2</v>
      </c>
      <c r="I8" s="42">
        <f t="shared" si="15"/>
        <v>2.2943125469730291E-2</v>
      </c>
      <c r="J8" s="42">
        <f t="shared" si="15"/>
        <v>2.7199546746043309E-2</v>
      </c>
      <c r="K8" s="42">
        <f t="shared" si="15"/>
        <v>2.7274010716194275E-2</v>
      </c>
      <c r="L8" s="42">
        <f t="shared" si="15"/>
        <v>2.9168531175095245E-2</v>
      </c>
      <c r="M8" s="42">
        <f t="shared" si="15"/>
        <v>2.470766108672489E-2</v>
      </c>
      <c r="N8" s="42">
        <f t="shared" si="15"/>
        <v>2.2328781454223449E-2</v>
      </c>
      <c r="O8" s="42">
        <f t="shared" si="15"/>
        <v>2.8648972262267033E-2</v>
      </c>
      <c r="P8" s="42">
        <f t="shared" si="15"/>
        <v>2.9058472157414483E-2</v>
      </c>
      <c r="Q8" s="42">
        <f t="shared" si="15"/>
        <v>2.7768020956172167E-2</v>
      </c>
      <c r="R8" s="42">
        <f t="shared" si="15"/>
        <v>2.9638897421445442E-2</v>
      </c>
      <c r="S8" s="42">
        <f t="shared" si="15"/>
        <v>3.0520207149143899E-2</v>
      </c>
      <c r="T8" s="42">
        <f t="shared" si="15"/>
        <v>2.9263143131499483E-2</v>
      </c>
      <c r="U8" s="42">
        <f t="shared" si="15"/>
        <v>3.4347111294651483E-2</v>
      </c>
      <c r="V8" s="42">
        <f t="shared" si="15"/>
        <v>3.5407863651913028E-2</v>
      </c>
      <c r="W8" s="177"/>
      <c r="Y8" s="42"/>
      <c r="Z8" s="42">
        <f t="shared" ref="Z8:AP8" si="16">Z7/AVERAGE(Y126:Z126)*4</f>
        <v>2.0962579893734932E-2</v>
      </c>
      <c r="AA8" s="42">
        <f t="shared" si="16"/>
        <v>2.4354007083044703E-2</v>
      </c>
      <c r="AB8" s="42">
        <f t="shared" si="16"/>
        <v>2.3889198384579386E-2</v>
      </c>
      <c r="AC8" s="42">
        <f t="shared" si="16"/>
        <v>2.2943125469730291E-2</v>
      </c>
      <c r="AD8" s="42">
        <f t="shared" si="16"/>
        <v>2.7199546746043309E-2</v>
      </c>
      <c r="AE8" s="42">
        <f t="shared" si="16"/>
        <v>2.7274010716194275E-2</v>
      </c>
      <c r="AF8" s="42">
        <f t="shared" si="16"/>
        <v>2.9168531175095245E-2</v>
      </c>
      <c r="AG8" s="42">
        <f t="shared" si="16"/>
        <v>2.470766108672489E-2</v>
      </c>
      <c r="AH8" s="42">
        <f t="shared" si="16"/>
        <v>2.2328781454223449E-2</v>
      </c>
      <c r="AI8" s="42">
        <f t="shared" si="16"/>
        <v>2.8648972262267033E-2</v>
      </c>
      <c r="AJ8" s="42">
        <f t="shared" si="16"/>
        <v>2.9058472157414483E-2</v>
      </c>
      <c r="AK8" s="42">
        <f t="shared" si="16"/>
        <v>2.7768020956172167E-2</v>
      </c>
      <c r="AL8" s="42">
        <f t="shared" si="16"/>
        <v>2.9638897421445442E-2</v>
      </c>
      <c r="AM8" s="42">
        <f t="shared" si="16"/>
        <v>3.0520207149143899E-2</v>
      </c>
      <c r="AN8" s="42">
        <f t="shared" si="16"/>
        <v>2.9263143131499483E-2</v>
      </c>
      <c r="AO8" s="42">
        <f t="shared" si="16"/>
        <v>3.4347111294651483E-2</v>
      </c>
      <c r="AP8" s="42">
        <f t="shared" si="16"/>
        <v>3.5407863651913028E-2</v>
      </c>
      <c r="AQ8" s="177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4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4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4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4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177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</row>
    <row r="9" spans="2:215" x14ac:dyDescent="0.3">
      <c r="C9" s="38" t="s">
        <v>89</v>
      </c>
      <c r="D9" s="117">
        <v>10</v>
      </c>
      <c r="E9" s="40"/>
      <c r="F9" s="40">
        <f>VLOOKUP($C9,Segment!$AK$152:$AP$223,6,0)/1000</f>
        <v>17432.021560000107</v>
      </c>
      <c r="G9" s="40">
        <f>VLOOKUP($C9,Segment!$I$229:$N$300,6,0)/1000</f>
        <v>760.61500000000001</v>
      </c>
      <c r="H9" s="40">
        <f>VLOOKUP($C9,Segment!$P$229:$U$300,6,0)/1000</f>
        <v>-467.14207000015676</v>
      </c>
      <c r="I9" s="40">
        <f>VLOOKUP($C9,Segment!$AD$229:$AI$300,6,0)/1000</f>
        <v>-5550.8456699998005</v>
      </c>
      <c r="J9" s="40">
        <f>VLOOKUP($C9,Segment!$AK$229:$AP$300,6,0)/1000</f>
        <v>-7112.4977200000585</v>
      </c>
      <c r="K9" s="40">
        <f>VLOOKUP($C9,Segment!$I$306:$N$377,6,0)/1000</f>
        <v>-7345.2577100000226</v>
      </c>
      <c r="L9" s="211">
        <f>VLOOKUP($C9,Segment!$P$306:$U$377,6,0)/1000</f>
        <v>-2877.2509200000009</v>
      </c>
      <c r="M9" s="211">
        <f>VLOOKUP($C9,Segment!$AD$306:$AI$377,6,0)/1000</f>
        <v>-4215.8838700000179</v>
      </c>
      <c r="N9" s="211">
        <f>VLOOKUP($C9,Segment!$AK$306:$AP$377,6,0)/1000</f>
        <v>-2320.5811199999303</v>
      </c>
      <c r="O9" s="211">
        <f>VLOOKUP($C9,Segment!$I$383:$N$454,6,0)/1000</f>
        <v>-2943.0471999999882</v>
      </c>
      <c r="P9" s="211">
        <f>VLOOKUP($C9,Segment!$P$383:$U$454,6,0)/1000</f>
        <v>4035.3163799999988</v>
      </c>
      <c r="Q9" s="211">
        <f>VLOOKUP($C9,Segment!$AD$383:$AI$454,6,0)/1000</f>
        <v>3131.9179899999667</v>
      </c>
      <c r="R9" s="211">
        <f>VLOOKUP($C9,Segment!$AK$383:$AP$454,6,0)/1000</f>
        <v>4345.2807200000361</v>
      </c>
      <c r="S9" s="211">
        <f>VLOOKUP($C9,Segment!$I$460:$N$531,6,0)/1000</f>
        <v>4275.5908099999988</v>
      </c>
      <c r="T9" s="211">
        <f>VLOOKUP($C9,Segment!$P$460:$U$531,6,0)/1000</f>
        <v>3906.5286899999955</v>
      </c>
      <c r="U9" s="211">
        <f>VLOOKUP($C9,Segment!$AD$460:$AI$531,6,0)/1000</f>
        <v>4002.5249999999983</v>
      </c>
      <c r="V9" s="211">
        <f>VLOOKUP($C9,Segment!$AK$460:$AP$531,6,0)/1000</f>
        <v>5605.3160800000132</v>
      </c>
      <c r="W9" s="139">
        <f t="shared" si="14"/>
        <v>0.28997789583545397</v>
      </c>
      <c r="Y9" s="40"/>
      <c r="Z9" s="40">
        <f>VLOOKUP($C9,Segment!$AK$152:$AP$223,2,0)/1000</f>
        <v>17432.021560000107</v>
      </c>
      <c r="AA9" s="40">
        <f>VLOOKUP($C9,Segment!$I$229:$N$300,2,0)/1000</f>
        <v>760.61500000000001</v>
      </c>
      <c r="AB9" s="40">
        <f>VLOOKUP($C9,Segment!$P$229:$U$300,2,0)/1000</f>
        <v>-467.14207000015676</v>
      </c>
      <c r="AC9" s="40">
        <f>VLOOKUP($C9,Segment!$AD$229:$AI$300,2,0)/1000</f>
        <v>-5550.8456699998005</v>
      </c>
      <c r="AD9" s="40">
        <f>VLOOKUP($C9,Segment!$AK$229:$AP$300,2,0)/1000</f>
        <v>-7112.4977200000585</v>
      </c>
      <c r="AE9" s="40">
        <f>VLOOKUP($C9,Segment!$I$306:$N$377,2,0)/1000</f>
        <v>-7345.2577100000226</v>
      </c>
      <c r="AF9" s="40">
        <f>VLOOKUP($C9,Segment!$P$306:$U$377,2,0)/1000</f>
        <v>-2877.2509200000009</v>
      </c>
      <c r="AG9" s="40">
        <f>VLOOKUP($C9,Segment!$AD$306:$AI$377,2,0)/1000</f>
        <v>-4215.8838700000179</v>
      </c>
      <c r="AH9" s="40">
        <f>VLOOKUP($C9,Segment!$AK$306:$AP$377,2,0)/1000</f>
        <v>-2320.5811199999303</v>
      </c>
      <c r="AI9" s="40">
        <f>VLOOKUP($C9,Segment!$I$383:$N$454,2,0)/1000</f>
        <v>-2943.0471999999882</v>
      </c>
      <c r="AJ9" s="40">
        <f>VLOOKUP($C9,Segment!$P$383:$U$454,2,0)/1000</f>
        <v>4035.3163799999988</v>
      </c>
      <c r="AK9" s="40">
        <f>VLOOKUP($C9,Segment!$AD$383:$AI$454,2,0)/1000</f>
        <v>3131.9179899999667</v>
      </c>
      <c r="AL9" s="40">
        <f>VLOOKUP($C9,Segment!$AK$383:$AP$454,2,0)/1000</f>
        <v>4345.2807200000361</v>
      </c>
      <c r="AM9" s="40">
        <f>VLOOKUP($C9,Segment!$I$460:$N$531,2,0)/1000</f>
        <v>4275.5908099999988</v>
      </c>
      <c r="AN9" s="40">
        <f>VLOOKUP($C9,Segment!$P$460:$U$531,2,0)/1000</f>
        <v>3906.5286899999955</v>
      </c>
      <c r="AO9" s="40">
        <f>VLOOKUP($C9,Segment!$AD$460:$AI$531,2,0)/1000</f>
        <v>4002.5249999999983</v>
      </c>
      <c r="AP9" s="40">
        <f>VLOOKUP($C9,Segment!$AK$460:$AP$531,2,0)/1000</f>
        <v>5605.3160800000132</v>
      </c>
      <c r="AQ9" s="139">
        <f t="shared" ref="AQ9:AQ11" si="17">AP9/AL9-1</f>
        <v>0.28997789583545397</v>
      </c>
      <c r="AS9" s="40"/>
      <c r="AT9" s="40">
        <f>VLOOKUP($C9,'Securitization Profit   loss &amp; '!$Z$153:$AB$224,3,0)/1000</f>
        <v>0</v>
      </c>
      <c r="AU9" s="40">
        <f>VLOOKUP($C9,'Securitization Profit   loss &amp; '!$F$230:$H$301,3,0)/1000</f>
        <v>0</v>
      </c>
      <c r="AV9" s="40">
        <f>VLOOKUP($C9,'Securitization Profit   loss &amp; '!$K$230:$M$301,3,0)/1000</f>
        <v>0</v>
      </c>
      <c r="AW9" s="40">
        <f>VLOOKUP($C9,'Securitization Profit   loss &amp; '!$U$230:$W$301,3,0)/1000</f>
        <v>0</v>
      </c>
      <c r="AX9" s="40">
        <f>VLOOKUP($C9,'Securitization Profit   loss &amp; '!$Z$230:$AB$301,3,0)/1000</f>
        <v>0</v>
      </c>
      <c r="AY9" s="40">
        <f>VLOOKUP($C9,'Securitization Profit   loss &amp; '!$F$306:$H$377,3,0)/1000</f>
        <v>0</v>
      </c>
      <c r="AZ9" s="40">
        <f>VLOOKUP($C9,'Securitization Profit   loss &amp; '!$K$306:$M$377,3,0)/1000</f>
        <v>0</v>
      </c>
      <c r="BA9" s="40">
        <f>VLOOKUP($C9,'Securitization Profit   loss &amp; '!$U$306:$W$377,3,0)/1000</f>
        <v>0</v>
      </c>
      <c r="BB9" s="40">
        <f>VLOOKUP($C9,'Securitization Profit   loss &amp; '!$Z$306:$AB$377,3,0)/1000</f>
        <v>0</v>
      </c>
      <c r="BC9" s="40">
        <f>VLOOKUP($C9,'Securitization Profit   loss &amp; '!$F$383:$H$454,3,0)/1000</f>
        <v>0</v>
      </c>
      <c r="BD9" s="40">
        <f>VLOOKUP($C9,'Securitization Profit   loss &amp; '!$K$383:$M$454,3,0)/1000</f>
        <v>0</v>
      </c>
      <c r="BE9" s="40">
        <f>VLOOKUP($C9,'Securitization Profit   loss &amp; '!$U$383:$W$454,3,0)/1000</f>
        <v>0</v>
      </c>
      <c r="BF9" s="40">
        <f>VLOOKUP($C9,'Securitization Profit   loss &amp; '!$Z$383:$AB$454,3,0)/1000</f>
        <v>0</v>
      </c>
      <c r="BG9" s="40">
        <f>VLOOKUP($C9,'Securitization Profit   loss &amp; '!$F$460:$H$531,3,0)/1000</f>
        <v>0</v>
      </c>
      <c r="BH9" s="40">
        <f>VLOOKUP($C9,'Securitization Profit   loss &amp; '!$K$460:$M$531,3,0)/1000</f>
        <v>0</v>
      </c>
      <c r="BI9" s="40">
        <f>VLOOKUP($C9,'Securitization Profit   loss &amp; '!$U$460:$X$531,3,0)/1000</f>
        <v>0</v>
      </c>
      <c r="BJ9" s="40">
        <f>VLOOKUP($C9,'Securitization Profit   loss &amp; '!$Z$460:$AC$531,3,0)/1000</f>
        <v>0</v>
      </c>
      <c r="BL9" s="40"/>
      <c r="BM9" s="40">
        <f>VLOOKUP($C9,'Securitization Profit   loss &amp; '!$Z$153:$AB$224,2,0)/1000</f>
        <v>0</v>
      </c>
      <c r="BN9" s="40">
        <f>VLOOKUP($C9,'Securitization Profit   loss &amp; '!$F$230:$H$301,2,0)/1000</f>
        <v>0</v>
      </c>
      <c r="BO9" s="40">
        <f>VLOOKUP($C9,'Securitization Profit   loss &amp; '!$K$230:$M$301,2,0)/1000</f>
        <v>0</v>
      </c>
      <c r="BP9" s="40">
        <f>VLOOKUP($C9,'Securitization Profit   loss &amp; '!$U$230:$W$301,2,0)/1000</f>
        <v>0</v>
      </c>
      <c r="BQ9" s="40">
        <f>VLOOKUP($C9,'Securitization Profit   loss &amp; '!$Z$230:$AB$301,2,0)/1000</f>
        <v>0</v>
      </c>
      <c r="BR9" s="40">
        <f>VLOOKUP($C9,'Securitization Profit   loss &amp; '!$F$306:$H$377,2,0)/1000</f>
        <v>0</v>
      </c>
      <c r="BS9" s="40">
        <f>VLOOKUP($C9,'Securitization Profit   loss &amp; '!$K$306:$M$377,2,0)/1000</f>
        <v>0</v>
      </c>
      <c r="BT9" s="40">
        <f>VLOOKUP($C9,'Securitization Profit   loss &amp; '!$U$306:$W$377,2,0)/1000</f>
        <v>0</v>
      </c>
      <c r="BU9" s="40">
        <f>VLOOKUP($C9,'Securitization Profit   loss &amp; '!$Z$306:$AB$377,2,0)/1000</f>
        <v>0</v>
      </c>
      <c r="BV9" s="40">
        <f>VLOOKUP($C9,'Securitization Profit   loss &amp; '!$F$383:$H$454,2,0)/1000</f>
        <v>0</v>
      </c>
      <c r="BW9" s="40">
        <f>VLOOKUP($C9,'Securitization Profit   loss &amp; '!$K$383:$M$454,2,0)/1000</f>
        <v>0</v>
      </c>
      <c r="BX9" s="40">
        <f>VLOOKUP($C9,'Securitization Profit   loss &amp; '!$U$383:$W$454,2,0)/1000</f>
        <v>0</v>
      </c>
      <c r="BY9" s="40">
        <f>VLOOKUP($C9,'Securitization Profit   loss &amp; '!$Z$383:$AB$454,2,0)/1000</f>
        <v>0</v>
      </c>
      <c r="BZ9" s="40">
        <f>VLOOKUP($C9,'Securitization Profit   loss &amp; '!$F$460:$H$531,2,0)/1000</f>
        <v>0</v>
      </c>
      <c r="CA9" s="40">
        <f>VLOOKUP($C9,'Securitization Profit   loss &amp; '!$K$460:$M$531,2,0)/1000</f>
        <v>0</v>
      </c>
      <c r="CB9" s="40">
        <f>VLOOKUP($C9,'Securitization Profit   loss &amp; '!$U$460:$X$531,2,0)/1000</f>
        <v>0</v>
      </c>
      <c r="CC9" s="40">
        <f>VLOOKUP($C9,'Securitization Profit   loss &amp; '!$Z$460:$AC$531,2,0)/1000</f>
        <v>0</v>
      </c>
      <c r="CE9" s="39"/>
      <c r="CF9" s="45">
        <f>-Z9</f>
        <v>-17432.021560000107</v>
      </c>
      <c r="CG9" s="45">
        <f>-AA9</f>
        <v>-760.61500000000001</v>
      </c>
      <c r="CH9" s="45">
        <f>-AB9</f>
        <v>467.14207000015676</v>
      </c>
      <c r="CI9" s="45">
        <f>-AC9</f>
        <v>5550.8456699998005</v>
      </c>
      <c r="CJ9" s="45">
        <f>-AD9</f>
        <v>7112.4977200000585</v>
      </c>
      <c r="CK9" s="45">
        <f>-AE9</f>
        <v>7345.2577100000226</v>
      </c>
      <c r="CL9" s="45">
        <f>-AF9</f>
        <v>2877.2509200000009</v>
      </c>
      <c r="CM9" s="45">
        <f>-AG9</f>
        <v>4215.8838700000179</v>
      </c>
      <c r="CN9" s="45">
        <f>-AH9</f>
        <v>2320.5811199999303</v>
      </c>
      <c r="CO9" s="45">
        <f>-AI9</f>
        <v>2943.0471999999882</v>
      </c>
      <c r="CP9" s="45">
        <f>-AJ9</f>
        <v>-4035.3163799999988</v>
      </c>
      <c r="CQ9" s="45">
        <f>-AK9</f>
        <v>-3131.9179899999667</v>
      </c>
      <c r="CR9" s="45">
        <f>-AL9</f>
        <v>-4345.2807200000361</v>
      </c>
      <c r="CS9" s="45">
        <f>-AM9</f>
        <v>-4275.5908099999988</v>
      </c>
      <c r="CT9" s="45">
        <f>-AN9</f>
        <v>-3906.5286899999955</v>
      </c>
      <c r="CU9" s="45">
        <f>-AO9</f>
        <v>-4002.5249999999983</v>
      </c>
      <c r="CV9" s="45">
        <f>-AP9</f>
        <v>-5605.3160800000132</v>
      </c>
      <c r="CX9" s="40"/>
      <c r="CY9" s="40">
        <f>Z9+AT9+BM9+CF9</f>
        <v>0</v>
      </c>
      <c r="CZ9" s="40">
        <f>AA9+AU9+BN9+CG9</f>
        <v>0</v>
      </c>
      <c r="DA9" s="40">
        <f>AB9+AV9+BO9+CH9</f>
        <v>0</v>
      </c>
      <c r="DB9" s="40">
        <f>AC9+AW9+BP9+CI9</f>
        <v>0</v>
      </c>
      <c r="DC9" s="40">
        <f>AD9+AX9+BQ9+CJ9</f>
        <v>0</v>
      </c>
      <c r="DD9" s="40">
        <f>AE9+AY9+BR9+CK9</f>
        <v>0</v>
      </c>
      <c r="DE9" s="40">
        <f>AF9+AZ9+BS9+CL9</f>
        <v>0</v>
      </c>
      <c r="DF9" s="40">
        <f>AG9+BA9+BT9+CM9</f>
        <v>0</v>
      </c>
      <c r="DG9" s="40">
        <f>AH9+BB9+BU9+CN9</f>
        <v>0</v>
      </c>
      <c r="DH9" s="40">
        <f>AI9+BC9+BV9+CO9</f>
        <v>0</v>
      </c>
      <c r="DI9" s="40">
        <f>AJ9+BD9+BW9+CP9</f>
        <v>0</v>
      </c>
      <c r="DJ9" s="40">
        <f>AK9+BE9+BX9+CQ9</f>
        <v>0</v>
      </c>
      <c r="DK9" s="40">
        <f>AL9+BF9+BY9+CR9</f>
        <v>0</v>
      </c>
      <c r="DL9" s="40">
        <f>AM9+BG9+BZ9+CS9</f>
        <v>0</v>
      </c>
      <c r="DM9" s="40">
        <f>AN9+BH9+CA9+CT9</f>
        <v>0</v>
      </c>
      <c r="DN9" s="40">
        <f>AO9+BI9+CB9+CU9</f>
        <v>0</v>
      </c>
      <c r="DO9" s="40">
        <f>AP9+BJ9+CC9+CV9</f>
        <v>0</v>
      </c>
      <c r="DQ9" s="40"/>
      <c r="DR9" s="40">
        <f>VLOOKUP($C9,Segment!$AK$152:$AP$223,3,0)/1000</f>
        <v>0</v>
      </c>
      <c r="DS9" s="40">
        <f>VLOOKUP($C9,Segment!$I$229:$N$300,3,0)/1000</f>
        <v>0</v>
      </c>
      <c r="DT9" s="40">
        <f>VLOOKUP($C9,Segment!$P$229:$U$300,3,0)/1000</f>
        <v>0</v>
      </c>
      <c r="DU9" s="40">
        <f>VLOOKUP($C9,Segment!$AD$229:$AI$300,3,0)/1000</f>
        <v>0</v>
      </c>
      <c r="DV9" s="40">
        <f>VLOOKUP($C9,Segment!$AK$229:$AP$300,3,0)/1000</f>
        <v>0</v>
      </c>
      <c r="DW9" s="40">
        <f>VLOOKUP($C9,Segment!$I$306:$N$377,3,0)/1000</f>
        <v>0</v>
      </c>
      <c r="DX9" s="40">
        <f>VLOOKUP($C9,Segment!$P$306:$U$377,3,0)/1000</f>
        <v>0</v>
      </c>
      <c r="DY9" s="40">
        <f>VLOOKUP($C9,Segment!$AD$306:$AI$377,3,0)/1000</f>
        <v>0</v>
      </c>
      <c r="DZ9" s="40">
        <f>VLOOKUP($C9,Segment!$AK$306:$AP$377,3,0)/1000</f>
        <v>0</v>
      </c>
      <c r="EA9" s="40">
        <f>VLOOKUP($C9,Segment!$I$383:$N$454,3,0)/1000</f>
        <v>0</v>
      </c>
      <c r="EB9" s="40">
        <f>VLOOKUP($C9,Segment!$P$383:$U$454,3,0)/1000</f>
        <v>0</v>
      </c>
      <c r="EC9" s="40">
        <f>VLOOKUP($C9,Segment!$AD$383:$AI$454,3,0)/1000</f>
        <v>0</v>
      </c>
      <c r="ED9" s="40">
        <f>VLOOKUP($C9,Segment!$AK$383:$AP$454,3,0)/1000</f>
        <v>0</v>
      </c>
      <c r="EE9" s="40">
        <f>VLOOKUP($C9,Segment!$I$460:$N$531,3,0)/1000</f>
        <v>0</v>
      </c>
      <c r="EF9" s="40">
        <f>VLOOKUP($C9,Segment!$P$460:$U$531,3,0)/1000</f>
        <v>0</v>
      </c>
      <c r="EG9" s="40">
        <f>VLOOKUP($C9,Segment!$AD$460:$AI$531,3,0)/1000</f>
        <v>0</v>
      </c>
      <c r="EH9" s="40">
        <f>VLOOKUP($C9,Segment!$AK$460:$AP$531,3,0)/1000</f>
        <v>0</v>
      </c>
      <c r="EJ9" s="40"/>
      <c r="EK9" s="40">
        <f>VLOOKUP($C9,Segment!$AK$152:$AP$223,4,0)/1000</f>
        <v>0</v>
      </c>
      <c r="EL9" s="40">
        <f>VLOOKUP($C9,Segment!$I$229:$N$300,4,0)/1000</f>
        <v>0</v>
      </c>
      <c r="EM9" s="40">
        <f>VLOOKUP($C9,Segment!$P$229:$U$300,4,0)/1000</f>
        <v>0</v>
      </c>
      <c r="EN9" s="40">
        <f>VLOOKUP($C9,Segment!$AD$229:$AI$300,4,0)/1000</f>
        <v>0</v>
      </c>
      <c r="EO9" s="40">
        <f>VLOOKUP($C9,Segment!$AK$229:$AP$300,4,0)/1000</f>
        <v>0</v>
      </c>
      <c r="EP9" s="40">
        <f>VLOOKUP($C9,Segment!$I$306:$N$377,4,0)/1000</f>
        <v>0</v>
      </c>
      <c r="EQ9" s="40">
        <f>VLOOKUP($C9,Segment!$P$306:$U$377,4,0)/1000</f>
        <v>0</v>
      </c>
      <c r="ER9" s="40">
        <f>VLOOKUP($C9,Segment!$AD$306:$AI$377,4,0)/1000</f>
        <v>0</v>
      </c>
      <c r="ES9" s="40">
        <f>VLOOKUP($C9,Segment!$AK$306:$AP$377,4,0)/1000</f>
        <v>0</v>
      </c>
      <c r="ET9" s="40">
        <f>VLOOKUP($C9,Segment!$I$383:$N$454,4,0)/1000</f>
        <v>0</v>
      </c>
      <c r="EU9" s="40">
        <f>VLOOKUP($C9,Segment!$P$383:$U$454,4,0)/1000</f>
        <v>0</v>
      </c>
      <c r="EV9" s="40">
        <f>VLOOKUP($C9,Segment!$AD$383:$AI$454,4,0)/1000</f>
        <v>0</v>
      </c>
      <c r="EW9" s="40">
        <f>VLOOKUP($C9,Segment!$AK$383:$AP$454,4,0)/1000</f>
        <v>0</v>
      </c>
      <c r="EX9" s="40">
        <f>VLOOKUP($C9,Segment!$I$460:$N$531,4,0)/1000</f>
        <v>0</v>
      </c>
      <c r="EY9" s="40">
        <f>VLOOKUP($C9,Segment!$P$460:$U$531,4,0)/1000</f>
        <v>0</v>
      </c>
      <c r="EZ9" s="40">
        <f>VLOOKUP($C9,Segment!$AD$460:$AI$531,4,0)/1000</f>
        <v>0</v>
      </c>
      <c r="FA9" s="40">
        <f>VLOOKUP($C9,Segment!$AK$460:$AP$531,4,0)/1000</f>
        <v>0</v>
      </c>
      <c r="FC9" s="40"/>
      <c r="FD9" s="40">
        <f>DR9+EK9</f>
        <v>0</v>
      </c>
      <c r="FE9" s="40">
        <f>DS9+EL9</f>
        <v>0</v>
      </c>
      <c r="FF9" s="40">
        <f>DT9+EM9</f>
        <v>0</v>
      </c>
      <c r="FG9" s="40">
        <f>DU9+EN9</f>
        <v>0</v>
      </c>
      <c r="FH9" s="40">
        <f>DV9+EO9</f>
        <v>0</v>
      </c>
      <c r="FI9" s="40">
        <f>DW9+EP9</f>
        <v>0</v>
      </c>
      <c r="FJ9" s="40">
        <f>DX9+EQ9</f>
        <v>0</v>
      </c>
      <c r="FK9" s="40">
        <f>DY9+ER9</f>
        <v>0</v>
      </c>
      <c r="FL9" s="40">
        <f>DZ9+ES9</f>
        <v>0</v>
      </c>
      <c r="FM9" s="40">
        <f>EA9+ET9</f>
        <v>0</v>
      </c>
      <c r="FN9" s="40">
        <f>EB9+EU9</f>
        <v>0</v>
      </c>
      <c r="FO9" s="40">
        <f>EC9+EV9</f>
        <v>0</v>
      </c>
      <c r="FP9" s="40">
        <f>ED9+EW9</f>
        <v>0</v>
      </c>
      <c r="FQ9" s="40">
        <f>EE9+EX9</f>
        <v>0</v>
      </c>
      <c r="FR9" s="40">
        <f>EF9+EY9</f>
        <v>0</v>
      </c>
      <c r="FS9" s="40">
        <f>EG9+EZ9</f>
        <v>0</v>
      </c>
      <c r="FT9" s="40">
        <f>EH9+FA9</f>
        <v>0</v>
      </c>
      <c r="FW9" s="40"/>
      <c r="FX9" s="40">
        <f>VLOOKUP($C9,Segment!$AK$152:$AP$223,5,0)/1000</f>
        <v>0</v>
      </c>
      <c r="FY9" s="40">
        <f>VLOOKUP($C9,Segment!$I$229:$N$300,5,0)/1000</f>
        <v>0</v>
      </c>
      <c r="FZ9" s="40">
        <f>VLOOKUP($C9,Segment!$P$229:$U$300,5,0)/1000</f>
        <v>0</v>
      </c>
      <c r="GA9" s="40">
        <f>VLOOKUP($C9,Segment!$AD$229:$AI$300,5,0)/1000</f>
        <v>0</v>
      </c>
      <c r="GB9" s="40">
        <f>VLOOKUP($C9,Segment!$AK$229:$AP$300,5,0)/1000</f>
        <v>0</v>
      </c>
      <c r="GC9" s="40">
        <f>VLOOKUP($C9,Segment!$I$306:$N$377,5,0)/1000</f>
        <v>0</v>
      </c>
      <c r="GD9" s="40">
        <f>VLOOKUP($C9,Segment!$P$306:$U$377,5,0)/1000</f>
        <v>0</v>
      </c>
      <c r="GE9" s="40">
        <f>VLOOKUP($C9,Segment!$AD$306:$AI$377,5,0)/1000</f>
        <v>0</v>
      </c>
      <c r="GF9" s="40">
        <f>VLOOKUP($C9,Segment!$AK$306:$AP$377,5,0)/1000</f>
        <v>0</v>
      </c>
      <c r="GG9" s="40">
        <f>VLOOKUP($C9,Segment!$I$383:$N$454,5,0)/1000</f>
        <v>0</v>
      </c>
      <c r="GH9" s="40">
        <f>VLOOKUP($C9,Segment!$P$383:$U$454,5,0)/1000</f>
        <v>0</v>
      </c>
      <c r="GI9" s="40">
        <f>VLOOKUP($C9,Segment!$AD$383:$AI$454,5,0)/1000</f>
        <v>0</v>
      </c>
      <c r="GJ9" s="40">
        <f>VLOOKUP($C9,Segment!$AK$383:$AP$454,5,0)/1000</f>
        <v>0</v>
      </c>
      <c r="GK9" s="40">
        <f>VLOOKUP($C9,Segment!$I$460:$N$531,5,0)/1000</f>
        <v>0</v>
      </c>
      <c r="GL9" s="40">
        <f>VLOOKUP($C9,Segment!$P$460:$U$531,5,0)/1000</f>
        <v>0</v>
      </c>
      <c r="GM9" s="40">
        <f>VLOOKUP($C9,Segment!$AD$460:$AI$531,5,0)/1000</f>
        <v>0</v>
      </c>
      <c r="GN9" s="40">
        <f>VLOOKUP($C9,Segment!$AK$460:$AP$531,5,0)/1000</f>
        <v>0</v>
      </c>
      <c r="GP9" s="40"/>
      <c r="GQ9" s="40">
        <f>CY9+FD9+FX9</f>
        <v>0</v>
      </c>
      <c r="GR9" s="40">
        <f>CZ9+FE9+FY9</f>
        <v>0</v>
      </c>
      <c r="GS9" s="40">
        <f>DA9+FF9+FZ9</f>
        <v>0</v>
      </c>
      <c r="GT9" s="40">
        <f>DB9+FG9+GA9</f>
        <v>0</v>
      </c>
      <c r="GU9" s="40">
        <f>DC9+FH9+GB9</f>
        <v>0</v>
      </c>
      <c r="GV9" s="40">
        <f>DD9+FI9+GC9</f>
        <v>0</v>
      </c>
      <c r="GW9" s="40">
        <f>DE9+FJ9+GD9</f>
        <v>0</v>
      </c>
      <c r="GX9" s="40">
        <f>DF9+FK9+GE9</f>
        <v>0</v>
      </c>
      <c r="GY9" s="40">
        <f>DG9+FL9+GF9</f>
        <v>0</v>
      </c>
      <c r="GZ9" s="40">
        <f>DH9+FM9+GG9</f>
        <v>0</v>
      </c>
      <c r="HA9" s="40">
        <f>DI9+FN9+GH9</f>
        <v>0</v>
      </c>
      <c r="HB9" s="40">
        <f>DJ9+FO9+GI9</f>
        <v>0</v>
      </c>
      <c r="HC9" s="40">
        <f>DK9+FP9+GJ9</f>
        <v>0</v>
      </c>
      <c r="HD9" s="40">
        <f>DL9+FQ9+GK9</f>
        <v>0</v>
      </c>
      <c r="HE9" s="40">
        <f>DM9+FR9+GL9</f>
        <v>0</v>
      </c>
      <c r="HF9" s="40">
        <f>DN9+FS9+GM9</f>
        <v>0</v>
      </c>
      <c r="HG9" s="40">
        <f>DO9+FT9+GN9</f>
        <v>0</v>
      </c>
    </row>
    <row r="10" spans="2:215" x14ac:dyDescent="0.3">
      <c r="C10" s="38" t="s">
        <v>90</v>
      </c>
      <c r="E10" s="40"/>
      <c r="F10" s="40">
        <f>VLOOKUP($C10,Segment!$AK$152:$AP$223,6,0)/1000</f>
        <v>0</v>
      </c>
      <c r="G10" s="40">
        <f>VLOOKUP($C10,Segment!$I$229:$N$300,6,0)/1000</f>
        <v>-530.84500000000003</v>
      </c>
      <c r="H10" s="40">
        <f>VLOOKUP($C10,Segment!$P$229:$U$300,6,0)/1000</f>
        <v>-4339.3518600000007</v>
      </c>
      <c r="I10" s="40">
        <f>VLOOKUP($C10,Segment!$AD$229:$AI$300,6,0)/1000</f>
        <v>-6556.626839999999</v>
      </c>
      <c r="J10" s="40">
        <f>VLOOKUP($C10,Segment!$AK$229:$AP$300,6,0)/1000</f>
        <v>-21194.597029999997</v>
      </c>
      <c r="K10" s="40">
        <f>VLOOKUP($C10,Segment!$I$306:$N$377,6,0)/1000</f>
        <v>-20285.28168</v>
      </c>
      <c r="L10" s="211">
        <f>VLOOKUP($C10,Segment!$P$306:$U$377,6,0)/1000</f>
        <v>-30694.88622</v>
      </c>
      <c r="M10" s="211">
        <f>VLOOKUP($C10,Segment!$AD$306:$AI$377,6,0)/1000</f>
        <v>-46771.097989999987</v>
      </c>
      <c r="N10" s="211">
        <f>VLOOKUP($C10,Segment!$AK$306:$AP$377,6,0)/1000</f>
        <v>-54722.74374000002</v>
      </c>
      <c r="O10" s="211">
        <f>VLOOKUP($C10,Segment!$I$383:$N$454,6,0)/1000</f>
        <v>-60229.089180000003</v>
      </c>
      <c r="P10" s="211">
        <f>VLOOKUP($C10,Segment!$P$383:$U$454,6,0)/1000</f>
        <v>-81615.381180000011</v>
      </c>
      <c r="Q10" s="211">
        <f>VLOOKUP($C10,Segment!$AD$383:$AI$454,6,0)/1000</f>
        <v>-108671.15677999998</v>
      </c>
      <c r="R10" s="211">
        <f>VLOOKUP($C10,Segment!$AK$383:$AP$454,6,0)/1000</f>
        <v>-80720.153700000054</v>
      </c>
      <c r="S10" s="211">
        <f>VLOOKUP($C10,Segment!$I$460:$N$531,6,0)/1000</f>
        <v>-101021.8792</v>
      </c>
      <c r="T10" s="211">
        <f>VLOOKUP($C10,Segment!$P$460:$U$531,6,0)/1000</f>
        <v>-37646.264360000001</v>
      </c>
      <c r="U10" s="211">
        <f>VLOOKUP($C10,Segment!$AD$460:$AI$531,6,0)/1000</f>
        <v>-63198.925979999993</v>
      </c>
      <c r="V10" s="211">
        <f>VLOOKUP($C10,Segment!$AK$460:$AP$531,6,0)/1000</f>
        <v>-59802.193729999992</v>
      </c>
      <c r="W10" s="139">
        <f t="shared" si="14"/>
        <v>-0.25914172621304177</v>
      </c>
      <c r="Y10" s="40"/>
      <c r="Z10" s="40">
        <f>VLOOKUP($C10,Segment!$AK$152:$AP$223,2,0)/1000</f>
        <v>0</v>
      </c>
      <c r="AA10" s="40">
        <f>VLOOKUP($C10,Segment!$I$229:$N$300,2,0)/1000</f>
        <v>-530.84500000000003</v>
      </c>
      <c r="AB10" s="40">
        <f>VLOOKUP($C10,Segment!$P$229:$U$300,2,0)/1000</f>
        <v>-4339.3518600000007</v>
      </c>
      <c r="AC10" s="40">
        <f>VLOOKUP($C10,Segment!$AD$229:$AI$300,2,0)/1000</f>
        <v>-6556.626839999999</v>
      </c>
      <c r="AD10" s="40">
        <f>VLOOKUP($C10,Segment!$AK$229:$AP$300,2,0)/1000</f>
        <v>-21194.597029999997</v>
      </c>
      <c r="AE10" s="40">
        <f>VLOOKUP($C10,Segment!$I$306:$N$377,2,0)/1000</f>
        <v>-20285.28168</v>
      </c>
      <c r="AF10" s="40">
        <f>VLOOKUP($C10,Segment!$P$306:$U$377,2,0)/1000</f>
        <v>-30694.88622</v>
      </c>
      <c r="AG10" s="40">
        <f>VLOOKUP($C10,Segment!$AD$306:$AI$377,2,0)/1000</f>
        <v>-46771.097989999987</v>
      </c>
      <c r="AH10" s="40">
        <f>VLOOKUP($C10,Segment!$AK$306:$AP$377,2,0)/1000</f>
        <v>-54722.74374000002</v>
      </c>
      <c r="AI10" s="40">
        <f>VLOOKUP($C10,Segment!$I$383:$N$454,2,0)/1000</f>
        <v>-60229.089180000003</v>
      </c>
      <c r="AJ10" s="40">
        <f>VLOOKUP($C10,Segment!$P$383:$U$454,2,0)/1000</f>
        <v>-81615.381180000011</v>
      </c>
      <c r="AK10" s="40">
        <f>VLOOKUP($C10,Segment!$AD$383:$AI$454,2,0)/1000</f>
        <v>-108671.15677999998</v>
      </c>
      <c r="AL10" s="40">
        <f>VLOOKUP($C10,Segment!$AK$383:$AP$454,2,0)/1000</f>
        <v>-80720.153700000054</v>
      </c>
      <c r="AM10" s="40">
        <f>VLOOKUP($C10,Segment!$I$460:$N$531,2,0)/1000</f>
        <v>-101021.8792</v>
      </c>
      <c r="AN10" s="40">
        <f>VLOOKUP($C10,Segment!$P$460:$U$531,2,0)/1000</f>
        <v>-37646.264360000001</v>
      </c>
      <c r="AO10" s="40">
        <f>VLOOKUP($C10,Segment!$AD$460:$AI$531,2,0)/1000</f>
        <v>-63198.925979999993</v>
      </c>
      <c r="AP10" s="40">
        <f>VLOOKUP($C10,Segment!$AK$460:$AP$531,2,0)/1000</f>
        <v>-59802.193729999992</v>
      </c>
      <c r="AQ10" s="139">
        <f t="shared" si="17"/>
        <v>-0.25914172621304177</v>
      </c>
      <c r="AS10" s="40"/>
      <c r="AT10" s="40">
        <f>VLOOKUP($C10,'Securitization Profit   loss &amp; '!$Z$153:$AB$224,3,0)/1000</f>
        <v>3.2999999999992725E-4</v>
      </c>
      <c r="AU10" s="40">
        <f>VLOOKUP($C10,'Securitization Profit   loss &amp; '!$F$230:$H$301,3,0)/1000</f>
        <v>0</v>
      </c>
      <c r="AV10" s="40">
        <f>VLOOKUP($C10,'Securitization Profit   loss &amp; '!$K$230:$M$301,3,0)/1000</f>
        <v>0</v>
      </c>
      <c r="AW10" s="40">
        <f>VLOOKUP($C10,'Securitization Profit   loss &amp; '!$U$230:$W$301,3,0)/1000</f>
        <v>0</v>
      </c>
      <c r="AX10" s="40">
        <f>VLOOKUP($C10,'Securitization Profit   loss &amp; '!$Z$230:$AB$301,3,0)/1000</f>
        <v>0</v>
      </c>
      <c r="AY10" s="40">
        <f>VLOOKUP($C10,'Securitization Profit   loss &amp; '!$F$306:$H$377,3,0)/1000</f>
        <v>0</v>
      </c>
      <c r="AZ10" s="40">
        <f>VLOOKUP($C10,'Securitization Profit   loss &amp; '!$K$306:$M$377,3,0)/1000</f>
        <v>0</v>
      </c>
      <c r="BA10" s="40">
        <f>VLOOKUP($C10,'Securitization Profit   loss &amp; '!$U$306:$W$377,3,0)/1000</f>
        <v>0</v>
      </c>
      <c r="BB10" s="40">
        <f>VLOOKUP($C10,'Securitization Profit   loss &amp; '!$Z$306:$AB$377,3,0)/1000</f>
        <v>0</v>
      </c>
      <c r="BC10" s="40">
        <f>VLOOKUP($C10,'Securitization Profit   loss &amp; '!$F$383:$H$454,3,0)/1000</f>
        <v>0</v>
      </c>
      <c r="BD10" s="40">
        <f>VLOOKUP($C10,'Securitization Profit   loss &amp; '!$K$383:$M$454,3,0)/1000</f>
        <v>0</v>
      </c>
      <c r="BE10" s="40">
        <f>VLOOKUP($C10,'Securitization Profit   loss &amp; '!$U$383:$W$454,3,0)/1000</f>
        <v>0</v>
      </c>
      <c r="BF10" s="40">
        <f>VLOOKUP($C10,'Securitization Profit   loss &amp; '!$Z$383:$AB$454,3,0)/1000</f>
        <v>0</v>
      </c>
      <c r="BG10" s="40">
        <f>VLOOKUP($C10,'Securitization Profit   loss &amp; '!$F$460:$H$531,3,0)/1000</f>
        <v>0</v>
      </c>
      <c r="BH10" s="40">
        <f>VLOOKUP($C10,'Securitization Profit   loss &amp; '!$K$460:$M$531,3,0)/1000</f>
        <v>0</v>
      </c>
      <c r="BI10" s="40">
        <f>VLOOKUP($C10,'Securitization Profit   loss &amp; '!$U$460:$X$531,3,0)/1000</f>
        <v>0</v>
      </c>
      <c r="BJ10" s="40">
        <f>VLOOKUP($C10,'Securitization Profit   loss &amp; '!$Z$460:$AC$531,3,0)/1000</f>
        <v>0</v>
      </c>
      <c r="BL10" s="40"/>
      <c r="BM10" s="40">
        <f>VLOOKUP($C10,'Securitization Profit   loss &amp; '!$Z$153:$AB$224,2,0)/1000</f>
        <v>0</v>
      </c>
      <c r="BN10" s="40">
        <f>VLOOKUP($C10,'Securitization Profit   loss &amp; '!$F$230:$H$301,2,0)/1000</f>
        <v>0</v>
      </c>
      <c r="BO10" s="40">
        <f>VLOOKUP($C10,'Securitization Profit   loss &amp; '!$K$230:$M$301,2,0)/1000</f>
        <v>0</v>
      </c>
      <c r="BP10" s="40">
        <f>VLOOKUP($C10,'Securitization Profit   loss &amp; '!$U$230:$W$301,2,0)/1000</f>
        <v>0</v>
      </c>
      <c r="BQ10" s="40">
        <f>VLOOKUP($C10,'Securitization Profit   loss &amp; '!$Z$230:$AB$301,2,0)/1000</f>
        <v>0</v>
      </c>
      <c r="BR10" s="40">
        <f>VLOOKUP($C10,'Securitization Profit   loss &amp; '!$F$306:$H$377,2,0)/1000</f>
        <v>0</v>
      </c>
      <c r="BS10" s="40">
        <f>VLOOKUP($C10,'Securitization Profit   loss &amp; '!$K$306:$M$377,2,0)/1000</f>
        <v>0</v>
      </c>
      <c r="BT10" s="40">
        <f>VLOOKUP($C10,'Securitization Profit   loss &amp; '!$U$306:$W$377,2,0)/1000</f>
        <v>0</v>
      </c>
      <c r="BU10" s="40">
        <f>VLOOKUP($C10,'Securitization Profit   loss &amp; '!$Z$306:$AB$377,2,0)/1000</f>
        <v>0</v>
      </c>
      <c r="BV10" s="40">
        <f>VLOOKUP($C10,'Securitization Profit   loss &amp; '!$F$383:$H$454,2,0)/1000</f>
        <v>0</v>
      </c>
      <c r="BW10" s="40">
        <f>VLOOKUP($C10,'Securitization Profit   loss &amp; '!$K$383:$M$454,2,0)/1000</f>
        <v>0</v>
      </c>
      <c r="BX10" s="40">
        <f>VLOOKUP($C10,'Securitization Profit   loss &amp; '!$U$383:$W$454,2,0)/1000</f>
        <v>0</v>
      </c>
      <c r="BY10" s="40">
        <f>VLOOKUP($C10,'Securitization Profit   loss &amp; '!$Z$383:$AB$454,2,0)/1000</f>
        <v>0</v>
      </c>
      <c r="BZ10" s="40">
        <f>VLOOKUP($C10,'Securitization Profit   loss &amp; '!$F$460:$H$531,2,0)/1000</f>
        <v>0</v>
      </c>
      <c r="CA10" s="40">
        <f>VLOOKUP($C10,'Securitization Profit   loss &amp; '!$K$460:$M$531,2,0)/1000</f>
        <v>0</v>
      </c>
      <c r="CB10" s="40">
        <f>VLOOKUP($C10,'Securitization Profit   loss &amp; '!$U$460:$X$531,2,0)/1000</f>
        <v>0</v>
      </c>
      <c r="CC10" s="40">
        <f>VLOOKUP($C10,'Securitization Profit   loss &amp; '!$Z$460:$AC$531,2,0)/1000</f>
        <v>0</v>
      </c>
      <c r="CE10" s="39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X10" s="40"/>
      <c r="CY10" s="40">
        <f>Z10+AT10+BM10+CF10</f>
        <v>3.2999999999992725E-4</v>
      </c>
      <c r="CZ10" s="40">
        <f>AA10+AU10+BN10+CG10</f>
        <v>-530.84500000000003</v>
      </c>
      <c r="DA10" s="40">
        <f>AB10+AV10+BO10+CH10</f>
        <v>-4339.3518600000007</v>
      </c>
      <c r="DB10" s="40">
        <f>AC10+AW10+BP10+CI10</f>
        <v>-6556.626839999999</v>
      </c>
      <c r="DC10" s="40">
        <f>AD10+AX10+BQ10+CJ10</f>
        <v>-21194.597029999997</v>
      </c>
      <c r="DD10" s="40">
        <f>AE10+AY10+BR10+CK10</f>
        <v>-20285.28168</v>
      </c>
      <c r="DE10" s="40">
        <f>AF10+AZ10+BS10+CL10</f>
        <v>-30694.88622</v>
      </c>
      <c r="DF10" s="40">
        <f>AG10+BA10+BT10+CM10</f>
        <v>-46771.097989999987</v>
      </c>
      <c r="DG10" s="40">
        <f>AH10+BB10+BU10+CN10</f>
        <v>-54722.74374000002</v>
      </c>
      <c r="DH10" s="40">
        <f>AI10+BC10+BV10+CO10</f>
        <v>-60229.089180000003</v>
      </c>
      <c r="DI10" s="40">
        <f>AJ10+BD10+BW10+CP10</f>
        <v>-81615.381180000011</v>
      </c>
      <c r="DJ10" s="40">
        <f>AK10+BE10+BX10+CQ10</f>
        <v>-108671.15677999998</v>
      </c>
      <c r="DK10" s="40">
        <f>AL10+BF10+BY10+CR10</f>
        <v>-80720.153700000054</v>
      </c>
      <c r="DL10" s="40">
        <f>AM10+BG10+BZ10+CS10</f>
        <v>-101021.8792</v>
      </c>
      <c r="DM10" s="40">
        <f>AN10+BH10+CA10+CT10</f>
        <v>-37646.264360000001</v>
      </c>
      <c r="DN10" s="40">
        <f>AO10+BI10+CB10+CU10</f>
        <v>-63198.925979999993</v>
      </c>
      <c r="DO10" s="40">
        <f>AP10+BJ10+CC10+CV10</f>
        <v>-59802.193729999992</v>
      </c>
      <c r="DQ10" s="40"/>
      <c r="DR10" s="40">
        <f>VLOOKUP($C10,Segment!$AK$152:$AP$223,3,0)/1000</f>
        <v>0</v>
      </c>
      <c r="DS10" s="40">
        <f>VLOOKUP($C10,Segment!$I$229:$N$300,3,0)/1000</f>
        <v>0</v>
      </c>
      <c r="DT10" s="40">
        <f>VLOOKUP($C10,Segment!$P$229:$U$300,3,0)/1000</f>
        <v>0</v>
      </c>
      <c r="DU10" s="40">
        <f>VLOOKUP($C10,Segment!$AD$229:$AI$300,3,0)/1000</f>
        <v>0</v>
      </c>
      <c r="DV10" s="40">
        <f>VLOOKUP($C10,Segment!$AK$229:$AP$300,3,0)/1000</f>
        <v>0</v>
      </c>
      <c r="DW10" s="40">
        <f>VLOOKUP($C10,Segment!$I$306:$N$377,3,0)/1000</f>
        <v>0</v>
      </c>
      <c r="DX10" s="40">
        <f>VLOOKUP($C10,Segment!$P$306:$U$377,3,0)/1000</f>
        <v>0</v>
      </c>
      <c r="DY10" s="40">
        <f>VLOOKUP($C10,Segment!$AD$306:$AI$377,3,0)/1000</f>
        <v>0</v>
      </c>
      <c r="DZ10" s="40">
        <f>VLOOKUP($C10,Segment!$AK$306:$AP$377,3,0)/1000</f>
        <v>0</v>
      </c>
      <c r="EA10" s="40">
        <f>VLOOKUP($C10,Segment!$I$383:$N$454,3,0)/1000</f>
        <v>0</v>
      </c>
      <c r="EB10" s="40">
        <f>VLOOKUP($C10,Segment!$P$383:$U$454,3,0)/1000</f>
        <v>0</v>
      </c>
      <c r="EC10" s="40">
        <f>VLOOKUP($C10,Segment!$AD$383:$AI$454,3,0)/1000</f>
        <v>0</v>
      </c>
      <c r="ED10" s="40">
        <f>VLOOKUP($C10,Segment!$AK$383:$AP$454,3,0)/1000</f>
        <v>0</v>
      </c>
      <c r="EE10" s="40">
        <f>VLOOKUP($C10,Segment!$I$460:$N$531,3,0)/1000</f>
        <v>0</v>
      </c>
      <c r="EF10" s="40">
        <f>VLOOKUP($C10,Segment!$P$460:$U$531,3,0)/1000</f>
        <v>0</v>
      </c>
      <c r="EG10" s="40">
        <f>VLOOKUP($C10,Segment!$AD$460:$AI$531,3,0)/1000</f>
        <v>0</v>
      </c>
      <c r="EH10" s="40">
        <f>VLOOKUP($C10,Segment!$AK$460:$AP$531,3,0)/1000</f>
        <v>0</v>
      </c>
      <c r="EJ10" s="40"/>
      <c r="EK10" s="40">
        <f>VLOOKUP($C10,Segment!$AK$152:$AP$223,4,0)/1000</f>
        <v>0</v>
      </c>
      <c r="EL10" s="40">
        <f>VLOOKUP($C10,Segment!$I$229:$N$300,4,0)/1000</f>
        <v>0</v>
      </c>
      <c r="EM10" s="40">
        <f>VLOOKUP($C10,Segment!$P$229:$U$300,4,0)/1000</f>
        <v>0</v>
      </c>
      <c r="EN10" s="40">
        <f>VLOOKUP($C10,Segment!$AD$229:$AI$300,4,0)/1000</f>
        <v>0</v>
      </c>
      <c r="EO10" s="40">
        <f>VLOOKUP($C10,Segment!$AK$229:$AP$300,4,0)/1000</f>
        <v>0</v>
      </c>
      <c r="EP10" s="40">
        <f>VLOOKUP($C10,Segment!$I$306:$N$377,4,0)/1000</f>
        <v>0</v>
      </c>
      <c r="EQ10" s="40">
        <f>VLOOKUP($C10,Segment!$P$306:$U$377,4,0)/1000</f>
        <v>0</v>
      </c>
      <c r="ER10" s="40">
        <f>VLOOKUP($C10,Segment!$AD$306:$AI$377,4,0)/1000</f>
        <v>0</v>
      </c>
      <c r="ES10" s="40">
        <f>VLOOKUP($C10,Segment!$AK$306:$AP$377,4,0)/1000</f>
        <v>0</v>
      </c>
      <c r="ET10" s="40">
        <f>VLOOKUP($C10,Segment!$I$383:$N$454,4,0)/1000</f>
        <v>0</v>
      </c>
      <c r="EU10" s="40">
        <f>VLOOKUP($C10,Segment!$P$383:$U$454,4,0)/1000</f>
        <v>0</v>
      </c>
      <c r="EV10" s="40">
        <f>VLOOKUP($C10,Segment!$AD$383:$AI$454,4,0)/1000</f>
        <v>0</v>
      </c>
      <c r="EW10" s="40">
        <f>VLOOKUP($C10,Segment!$AK$383:$AP$454,4,0)/1000</f>
        <v>0</v>
      </c>
      <c r="EX10" s="40">
        <f>VLOOKUP($C10,Segment!$I$460:$N$531,4,0)/1000</f>
        <v>0</v>
      </c>
      <c r="EY10" s="40">
        <f>VLOOKUP($C10,Segment!$P$460:$U$531,4,0)/1000</f>
        <v>0</v>
      </c>
      <c r="EZ10" s="40">
        <f>VLOOKUP($C10,Segment!$AD$460:$AI$531,4,0)/1000</f>
        <v>0</v>
      </c>
      <c r="FA10" s="40">
        <f>VLOOKUP($C10,Segment!$AK$460:$AP$531,4,0)/1000</f>
        <v>0</v>
      </c>
      <c r="FC10" s="40"/>
      <c r="FD10" s="40">
        <f>DR10+EK10</f>
        <v>0</v>
      </c>
      <c r="FE10" s="40">
        <f>DS10+EL10</f>
        <v>0</v>
      </c>
      <c r="FF10" s="40">
        <f>DT10+EM10</f>
        <v>0</v>
      </c>
      <c r="FG10" s="40">
        <f>DU10+EN10</f>
        <v>0</v>
      </c>
      <c r="FH10" s="40">
        <f>DV10+EO10</f>
        <v>0</v>
      </c>
      <c r="FI10" s="40">
        <f>DW10+EP10</f>
        <v>0</v>
      </c>
      <c r="FJ10" s="40">
        <f>DX10+EQ10</f>
        <v>0</v>
      </c>
      <c r="FK10" s="40">
        <f>DY10+ER10</f>
        <v>0</v>
      </c>
      <c r="FL10" s="40">
        <f>DZ10+ES10</f>
        <v>0</v>
      </c>
      <c r="FM10" s="40">
        <f>EA10+ET10</f>
        <v>0</v>
      </c>
      <c r="FN10" s="40">
        <f>EB10+EU10</f>
        <v>0</v>
      </c>
      <c r="FO10" s="40">
        <f>EC10+EV10</f>
        <v>0</v>
      </c>
      <c r="FP10" s="40">
        <f>ED10+EW10</f>
        <v>0</v>
      </c>
      <c r="FQ10" s="40">
        <f>EE10+EX10</f>
        <v>0</v>
      </c>
      <c r="FR10" s="40">
        <f>EF10+EY10</f>
        <v>0</v>
      </c>
      <c r="FS10" s="40">
        <f>EG10+EZ10</f>
        <v>0</v>
      </c>
      <c r="FT10" s="40">
        <f>EH10+FA10</f>
        <v>0</v>
      </c>
      <c r="FW10" s="40"/>
      <c r="FX10" s="40">
        <f>VLOOKUP($C10,Segment!$AK$152:$AP$223,5,0)/1000</f>
        <v>0</v>
      </c>
      <c r="FY10" s="40">
        <f>VLOOKUP($C10,Segment!$I$229:$N$300,5,0)/1000</f>
        <v>0</v>
      </c>
      <c r="FZ10" s="40">
        <f>VLOOKUP($C10,Segment!$P$229:$U$300,5,0)/1000</f>
        <v>0</v>
      </c>
      <c r="GA10" s="40">
        <f>VLOOKUP($C10,Segment!$AD$229:$AI$300,5,0)/1000</f>
        <v>0</v>
      </c>
      <c r="GB10" s="40">
        <f>VLOOKUP($C10,Segment!$AK$229:$AP$300,5,0)/1000</f>
        <v>0</v>
      </c>
      <c r="GC10" s="40">
        <f>VLOOKUP($C10,Segment!$I$306:$N$377,5,0)/1000</f>
        <v>0</v>
      </c>
      <c r="GD10" s="40">
        <f>VLOOKUP($C10,Segment!$P$306:$U$377,5,0)/1000</f>
        <v>0</v>
      </c>
      <c r="GE10" s="40">
        <f>VLOOKUP($C10,Segment!$AD$306:$AI$377,5,0)/1000</f>
        <v>0</v>
      </c>
      <c r="GF10" s="40">
        <f>VLOOKUP($C10,Segment!$AK$306:$AP$377,5,0)/1000</f>
        <v>0</v>
      </c>
      <c r="GG10" s="40">
        <f>VLOOKUP($C10,Segment!$I$383:$N$454,5,0)/1000</f>
        <v>0</v>
      </c>
      <c r="GH10" s="40">
        <f>VLOOKUP($C10,Segment!$P$383:$U$454,5,0)/1000</f>
        <v>0</v>
      </c>
      <c r="GI10" s="40">
        <f>VLOOKUP($C10,Segment!$AD$383:$AI$454,5,0)/1000</f>
        <v>0</v>
      </c>
      <c r="GJ10" s="40">
        <f>VLOOKUP($C10,Segment!$AK$383:$AP$454,5,0)/1000</f>
        <v>0</v>
      </c>
      <c r="GK10" s="40">
        <f>VLOOKUP($C10,Segment!$I$460:$N$531,5,0)/1000</f>
        <v>0</v>
      </c>
      <c r="GL10" s="40">
        <f>VLOOKUP($C10,Segment!$P$460:$U$531,5,0)/1000</f>
        <v>0</v>
      </c>
      <c r="GM10" s="40">
        <f>VLOOKUP($C10,Segment!$AD$460:$AI$531,5,0)/1000</f>
        <v>0</v>
      </c>
      <c r="GN10" s="40">
        <f>VLOOKUP($C10,Segment!$AK$460:$AP$531,5,0)/1000</f>
        <v>0</v>
      </c>
      <c r="GP10" s="40"/>
      <c r="GQ10" s="40">
        <f>CY10+FD10+FX10</f>
        <v>3.2999999999992725E-4</v>
      </c>
      <c r="GR10" s="40">
        <f>CZ10+FE10+FY10</f>
        <v>-530.84500000000003</v>
      </c>
      <c r="GS10" s="40">
        <f>DA10+FF10+FZ10</f>
        <v>-4339.3518600000007</v>
      </c>
      <c r="GT10" s="40">
        <f>DB10+FG10+GA10</f>
        <v>-6556.626839999999</v>
      </c>
      <c r="GU10" s="40">
        <f>DC10+FH10+GB10</f>
        <v>-21194.597029999997</v>
      </c>
      <c r="GV10" s="40">
        <f>DD10+FI10+GC10</f>
        <v>-20285.28168</v>
      </c>
      <c r="GW10" s="40">
        <f>DE10+FJ10+GD10</f>
        <v>-30694.88622</v>
      </c>
      <c r="GX10" s="40">
        <f>DF10+FK10+GE10</f>
        <v>-46771.097989999987</v>
      </c>
      <c r="GY10" s="40">
        <f>DG10+FL10+GF10</f>
        <v>-54722.74374000002</v>
      </c>
      <c r="GZ10" s="40">
        <f>DH10+FM10+GG10</f>
        <v>-60229.089180000003</v>
      </c>
      <c r="HA10" s="40">
        <f>DI10+FN10+GH10</f>
        <v>-81615.381180000011</v>
      </c>
      <c r="HB10" s="40">
        <f>DJ10+FO10+GI10</f>
        <v>-108671.15677999998</v>
      </c>
      <c r="HC10" s="40">
        <f>DK10+FP10+GJ10</f>
        <v>-80720.153700000054</v>
      </c>
      <c r="HD10" s="40">
        <f>DL10+FQ10+GK10</f>
        <v>-101021.8792</v>
      </c>
      <c r="HE10" s="40">
        <f>DM10+FR10+GL10</f>
        <v>-37646.264360000001</v>
      </c>
      <c r="HF10" s="40">
        <f>DN10+FS10+GM10</f>
        <v>-63198.925979999993</v>
      </c>
      <c r="HG10" s="40">
        <f>DO10+FT10+GN10</f>
        <v>-59802.193729999992</v>
      </c>
    </row>
    <row r="11" spans="2:215" x14ac:dyDescent="0.3">
      <c r="C11" s="46" t="s">
        <v>18</v>
      </c>
      <c r="D11" s="118"/>
      <c r="E11" s="47"/>
      <c r="F11" s="47">
        <f t="shared" ref="F11:M11" si="18">F5+F7+F9+F10</f>
        <v>171875.24031800011</v>
      </c>
      <c r="G11" s="47">
        <f t="shared" si="18"/>
        <v>111406.07133600001</v>
      </c>
      <c r="H11" s="47">
        <f t="shared" si="18"/>
        <v>140212.35917971988</v>
      </c>
      <c r="I11" s="47">
        <f t="shared" si="18"/>
        <v>163798.48276980018</v>
      </c>
      <c r="J11" s="47">
        <f t="shared" si="18"/>
        <v>183203.76114443989</v>
      </c>
      <c r="K11" s="47">
        <f t="shared" si="18"/>
        <v>204585.38232661999</v>
      </c>
      <c r="L11" s="47">
        <f t="shared" si="18"/>
        <v>189514.48833849997</v>
      </c>
      <c r="M11" s="47">
        <f t="shared" si="18"/>
        <v>119745.93607642001</v>
      </c>
      <c r="N11" s="47">
        <f t="shared" ref="N11:O11" si="19">N5+N7+N9+N10</f>
        <v>283272.81852034002</v>
      </c>
      <c r="O11" s="47">
        <f t="shared" si="19"/>
        <v>275333.82506042003</v>
      </c>
      <c r="P11" s="47">
        <f t="shared" ref="P11:Q11" si="20">P5+P7+P9+P10</f>
        <v>296545.19482443994</v>
      </c>
      <c r="Q11" s="47">
        <f t="shared" si="20"/>
        <v>249898.01310808008</v>
      </c>
      <c r="R11" s="47">
        <f t="shared" ref="R11:S11" si="21">R5+R7+R9+R10</f>
        <v>187569.4414350201</v>
      </c>
      <c r="S11" s="47">
        <f t="shared" si="21"/>
        <v>93807.308723919967</v>
      </c>
      <c r="T11" s="47">
        <f t="shared" ref="T11:U11" si="22">T5+T7+T9+T10</f>
        <v>232830.51788119998</v>
      </c>
      <c r="U11" s="47">
        <f t="shared" si="22"/>
        <v>308155.02827525995</v>
      </c>
      <c r="V11" s="47">
        <f t="shared" ref="V11" si="23">V5+V7+V9+V10</f>
        <v>356056.81040265993</v>
      </c>
      <c r="W11" s="178">
        <f t="shared" si="14"/>
        <v>0.89826662423585191</v>
      </c>
      <c r="X11" s="139"/>
      <c r="Y11" s="47"/>
      <c r="Z11" s="47">
        <f t="shared" ref="Z11:AG11" si="24">Z5+Z7+Z9+Z10</f>
        <v>171875.24031800011</v>
      </c>
      <c r="AA11" s="47">
        <f t="shared" si="24"/>
        <v>111406.07133600001</v>
      </c>
      <c r="AB11" s="47">
        <f t="shared" si="24"/>
        <v>140212.35917971988</v>
      </c>
      <c r="AC11" s="47">
        <f t="shared" si="24"/>
        <v>163798.48276980018</v>
      </c>
      <c r="AD11" s="47">
        <f t="shared" si="24"/>
        <v>183203.76114443989</v>
      </c>
      <c r="AE11" s="47">
        <f t="shared" si="24"/>
        <v>204585.38232661999</v>
      </c>
      <c r="AF11" s="47">
        <f t="shared" si="24"/>
        <v>189514.48833849997</v>
      </c>
      <c r="AG11" s="47">
        <f t="shared" si="24"/>
        <v>119745.93607642001</v>
      </c>
      <c r="AH11" s="47">
        <f t="shared" ref="AH11:AI11" si="25">AH5+AH7+AH9+AH10</f>
        <v>283272.81852034002</v>
      </c>
      <c r="AI11" s="47">
        <f t="shared" si="25"/>
        <v>275333.82506042003</v>
      </c>
      <c r="AJ11" s="47">
        <f t="shared" ref="AJ11:AK11" si="26">AJ5+AJ7+AJ9+AJ10</f>
        <v>296545.19482443994</v>
      </c>
      <c r="AK11" s="47">
        <f t="shared" si="26"/>
        <v>249898.01310808008</v>
      </c>
      <c r="AL11" s="47">
        <f t="shared" ref="AL11:AM11" si="27">AL5+AL7+AL9+AL10</f>
        <v>187569.4414350201</v>
      </c>
      <c r="AM11" s="47">
        <f t="shared" si="27"/>
        <v>93807.308723919967</v>
      </c>
      <c r="AN11" s="47">
        <f t="shared" ref="AN11:AO11" si="28">AN5+AN7+AN9+AN10</f>
        <v>232830.51788119998</v>
      </c>
      <c r="AO11" s="47">
        <f t="shared" si="28"/>
        <v>308155.02827525995</v>
      </c>
      <c r="AP11" s="47">
        <f t="shared" ref="AP11" si="29">AP5+AP7+AP9+AP10</f>
        <v>356056.81040265993</v>
      </c>
      <c r="AQ11" s="178">
        <f t="shared" si="17"/>
        <v>0.89826662423585191</v>
      </c>
      <c r="AR11" s="139"/>
      <c r="AS11" s="47"/>
      <c r="AT11" s="47">
        <f t="shared" ref="AT11:BA11" si="30">AT5+AT7+AT9+AT10</f>
        <v>22490.760760000005</v>
      </c>
      <c r="AU11" s="47">
        <f t="shared" si="30"/>
        <v>10349.563</v>
      </c>
      <c r="AV11" s="47">
        <f t="shared" si="30"/>
        <v>10019.266879999997</v>
      </c>
      <c r="AW11" s="47">
        <f t="shared" si="30"/>
        <v>10192.569770000004</v>
      </c>
      <c r="AX11" s="47">
        <f t="shared" si="30"/>
        <v>12143.267140000004</v>
      </c>
      <c r="AY11" s="47">
        <f t="shared" si="30"/>
        <v>12199.10579</v>
      </c>
      <c r="AZ11" s="47">
        <f t="shared" si="30"/>
        <v>1701.4287800000011</v>
      </c>
      <c r="BA11" s="47">
        <f t="shared" si="30"/>
        <v>1731.5623400000006</v>
      </c>
      <c r="BB11" s="47">
        <f t="shared" ref="BB11:BC11" si="31">BB5+BB7+BB9+BB10</f>
        <v>1761.2819799999982</v>
      </c>
      <c r="BC11" s="47">
        <f t="shared" si="31"/>
        <v>1199.2222099999999</v>
      </c>
      <c r="BD11" s="47">
        <f t="shared" ref="BD11:BE11" si="32">BD5+BD7+BD9+BD10</f>
        <v>2784.9083800000003</v>
      </c>
      <c r="BE11" s="47">
        <f t="shared" si="32"/>
        <v>1340.4695000000004</v>
      </c>
      <c r="BF11" s="47">
        <f t="shared" ref="BF11:BG11" si="33">BF5+BF7+BF9+BF10</f>
        <v>822.41472999999996</v>
      </c>
      <c r="BG11" s="47">
        <f t="shared" si="33"/>
        <v>21.220320000000001</v>
      </c>
      <c r="BH11" s="47">
        <f t="shared" ref="BH11:BI11" si="34">BH5+BH7+BH9+BH10</f>
        <v>1142.5800299999999</v>
      </c>
      <c r="BI11" s="47">
        <f t="shared" si="34"/>
        <v>1493.9294099999997</v>
      </c>
      <c r="BJ11" s="47">
        <f t="shared" ref="BJ11" si="35">BJ5+BJ7+BJ9+BJ10</f>
        <v>14964.354550000004</v>
      </c>
      <c r="BL11" s="47"/>
      <c r="BM11" s="47">
        <f t="shared" ref="BM11:BT11" si="36">BM5+BM7+BM9+BM10</f>
        <v>0</v>
      </c>
      <c r="BN11" s="47">
        <f t="shared" si="36"/>
        <v>0</v>
      </c>
      <c r="BO11" s="47">
        <f t="shared" si="36"/>
        <v>0</v>
      </c>
      <c r="BP11" s="47">
        <f t="shared" si="36"/>
        <v>0</v>
      </c>
      <c r="BQ11" s="47">
        <f t="shared" si="36"/>
        <v>0</v>
      </c>
      <c r="BR11" s="47">
        <f t="shared" si="36"/>
        <v>0</v>
      </c>
      <c r="BS11" s="47">
        <f t="shared" si="36"/>
        <v>0</v>
      </c>
      <c r="BT11" s="47">
        <f t="shared" si="36"/>
        <v>0</v>
      </c>
      <c r="BU11" s="47">
        <f t="shared" ref="BU11:BV11" si="37">BU5+BU7+BU9+BU10</f>
        <v>0</v>
      </c>
      <c r="BV11" s="47">
        <f t="shared" si="37"/>
        <v>0</v>
      </c>
      <c r="BW11" s="47">
        <f t="shared" ref="BW11:BX11" si="38">BW5+BW7+BW9+BW10</f>
        <v>0</v>
      </c>
      <c r="BX11" s="47">
        <f t="shared" si="38"/>
        <v>0</v>
      </c>
      <c r="BY11" s="47">
        <f t="shared" ref="BY11:BZ11" si="39">BY5+BY7+BY9+BY10</f>
        <v>0</v>
      </c>
      <c r="BZ11" s="47">
        <f t="shared" si="39"/>
        <v>0</v>
      </c>
      <c r="CA11" s="47">
        <f t="shared" ref="CA11:CB11" si="40">CA5+CA7+CA9+CA10</f>
        <v>0</v>
      </c>
      <c r="CB11" s="47">
        <f t="shared" si="40"/>
        <v>0</v>
      </c>
      <c r="CC11" s="47">
        <f t="shared" ref="CC11" si="41">CC5+CC7+CC9+CC10</f>
        <v>0</v>
      </c>
      <c r="CE11" s="47"/>
      <c r="CF11" s="47">
        <f t="shared" ref="CF11:CM11" si="42">CF5+CF7+CF9+CF10</f>
        <v>-43814.196078000095</v>
      </c>
      <c r="CG11" s="47">
        <f t="shared" si="42"/>
        <v>-35789.018335999994</v>
      </c>
      <c r="CH11" s="47">
        <f t="shared" si="42"/>
        <v>-36532.001139719861</v>
      </c>
      <c r="CI11" s="47">
        <f t="shared" si="42"/>
        <v>-31873.658779800186</v>
      </c>
      <c r="CJ11" s="47">
        <f t="shared" si="42"/>
        <v>-40234.882414439948</v>
      </c>
      <c r="CK11" s="47">
        <f t="shared" si="42"/>
        <v>-42787.84760661998</v>
      </c>
      <c r="CL11" s="47">
        <f t="shared" si="42"/>
        <v>-52799.384788499992</v>
      </c>
      <c r="CM11" s="47">
        <f t="shared" si="42"/>
        <v>-42964.637316420005</v>
      </c>
      <c r="CN11" s="47">
        <f t="shared" ref="CN11:CO11" si="43">CN5+CN7+CN9+CN10</f>
        <v>-43937.10971034001</v>
      </c>
      <c r="CO11" s="47">
        <f t="shared" si="43"/>
        <v>-65735.419180420009</v>
      </c>
      <c r="CP11" s="47">
        <f t="shared" ref="CP11:CQ11" si="44">CP5+CP7+CP9+CP10</f>
        <v>-83137.560494439967</v>
      </c>
      <c r="CQ11" s="47">
        <f t="shared" si="44"/>
        <v>-87391.48738808003</v>
      </c>
      <c r="CR11" s="47">
        <f t="shared" ref="CR11:CS11" si="45">CR5+CR7+CR9+CR10</f>
        <v>-98545.537165020025</v>
      </c>
      <c r="CS11" s="47">
        <f t="shared" si="45"/>
        <v>-98924.256533919979</v>
      </c>
      <c r="CT11" s="47">
        <f t="shared" ref="CT11:CU11" si="46">CT5+CT7+CT9+CT10</f>
        <v>-92627.932921200001</v>
      </c>
      <c r="CU11" s="47">
        <f t="shared" si="46"/>
        <v>-107762.78767525997</v>
      </c>
      <c r="CV11" s="47">
        <f t="shared" ref="CV11" si="47">CV5+CV7+CV9+CV10</f>
        <v>-113226.79741265997</v>
      </c>
      <c r="CX11" s="47"/>
      <c r="CY11" s="47">
        <f t="shared" ref="CY11:DF11" si="48">CY5+CY7+CY9+CY10</f>
        <v>150551.80500000002</v>
      </c>
      <c r="CZ11" s="47">
        <f t="shared" si="48"/>
        <v>85966.615999999995</v>
      </c>
      <c r="DA11" s="47">
        <f t="shared" si="48"/>
        <v>113699.62492</v>
      </c>
      <c r="DB11" s="47">
        <f t="shared" si="48"/>
        <v>142117.39376000004</v>
      </c>
      <c r="DC11" s="47">
        <f t="shared" si="48"/>
        <v>155112.14586999995</v>
      </c>
      <c r="DD11" s="47">
        <f t="shared" si="48"/>
        <v>173996.64051</v>
      </c>
      <c r="DE11" s="47">
        <f t="shared" si="48"/>
        <v>138416.53232999996</v>
      </c>
      <c r="DF11" s="47">
        <f t="shared" si="48"/>
        <v>78512.861100000009</v>
      </c>
      <c r="DG11" s="47">
        <f t="shared" ref="DG11:DH11" si="49">DG5+DG7+DG9+DG10</f>
        <v>241096.99079000007</v>
      </c>
      <c r="DH11" s="47">
        <f t="shared" si="49"/>
        <v>210797.62809000001</v>
      </c>
      <c r="DI11" s="47">
        <f t="shared" ref="DI11:DJ11" si="50">DI5+DI7+DI9+DI10</f>
        <v>216192.54271000007</v>
      </c>
      <c r="DJ11" s="47">
        <f t="shared" si="50"/>
        <v>163846.99522000004</v>
      </c>
      <c r="DK11" s="47">
        <f t="shared" ref="DK11:DL11" si="51">DK5+DK7+DK9+DK10</f>
        <v>89846.319000000105</v>
      </c>
      <c r="DL11" s="47">
        <f t="shared" si="51"/>
        <v>-5095.7274900000048</v>
      </c>
      <c r="DM11" s="47">
        <f t="shared" ref="DM11:DN11" si="52">DM5+DM7+DM9+DM10</f>
        <v>141345.16498999996</v>
      </c>
      <c r="DN11" s="47">
        <f t="shared" si="52"/>
        <v>201886.17000999994</v>
      </c>
      <c r="DO11" s="47">
        <f t="shared" ref="DO11" si="53">DO5+DO7+DO9+DO10</f>
        <v>257794.36753999995</v>
      </c>
      <c r="DQ11" s="47"/>
      <c r="DR11" s="47">
        <f t="shared" ref="DR11:DY11" si="54">DR5+DR7+DR9+DR10</f>
        <v>0</v>
      </c>
      <c r="DS11" s="47">
        <f t="shared" si="54"/>
        <v>0</v>
      </c>
      <c r="DT11" s="47">
        <f t="shared" si="54"/>
        <v>0</v>
      </c>
      <c r="DU11" s="47">
        <f t="shared" si="54"/>
        <v>0</v>
      </c>
      <c r="DV11" s="47">
        <f t="shared" si="54"/>
        <v>0</v>
      </c>
      <c r="DW11" s="47">
        <f t="shared" si="54"/>
        <v>0</v>
      </c>
      <c r="DX11" s="47">
        <f t="shared" si="54"/>
        <v>0</v>
      </c>
      <c r="DY11" s="47">
        <f t="shared" si="54"/>
        <v>0</v>
      </c>
      <c r="DZ11" s="47">
        <f t="shared" ref="DZ11:EA11" si="55">DZ5+DZ7+DZ9+DZ10</f>
        <v>0</v>
      </c>
      <c r="EA11" s="47">
        <f t="shared" si="55"/>
        <v>0</v>
      </c>
      <c r="EB11" s="47">
        <f t="shared" ref="EB11:EC11" si="56">EB5+EB7+EB9+EB10</f>
        <v>0</v>
      </c>
      <c r="EC11" s="47">
        <f t="shared" si="56"/>
        <v>0</v>
      </c>
      <c r="ED11" s="47">
        <f t="shared" ref="ED11:EE11" si="57">ED5+ED7+ED9+ED10</f>
        <v>0</v>
      </c>
      <c r="EE11" s="47">
        <f t="shared" si="57"/>
        <v>0</v>
      </c>
      <c r="EF11" s="47">
        <f t="shared" ref="EF11:EG11" si="58">EF5+EF7+EF9+EF10</f>
        <v>0</v>
      </c>
      <c r="EG11" s="47">
        <f t="shared" si="58"/>
        <v>0</v>
      </c>
      <c r="EH11" s="47">
        <f t="shared" ref="EH11" si="59">EH5+EH7+EH9+EH10</f>
        <v>0</v>
      </c>
      <c r="EJ11" s="47"/>
      <c r="EK11" s="47">
        <f t="shared" ref="EK11:ER11" si="60">EK5+EK7+EK9+EK10</f>
        <v>0</v>
      </c>
      <c r="EL11" s="47">
        <f t="shared" si="60"/>
        <v>0</v>
      </c>
      <c r="EM11" s="47">
        <f t="shared" si="60"/>
        <v>0</v>
      </c>
      <c r="EN11" s="47">
        <f t="shared" si="60"/>
        <v>0</v>
      </c>
      <c r="EO11" s="47">
        <f t="shared" si="60"/>
        <v>0</v>
      </c>
      <c r="EP11" s="47">
        <f t="shared" si="60"/>
        <v>0</v>
      </c>
      <c r="EQ11" s="47">
        <f t="shared" si="60"/>
        <v>0</v>
      </c>
      <c r="ER11" s="47">
        <f t="shared" si="60"/>
        <v>0</v>
      </c>
      <c r="ES11" s="47">
        <f t="shared" ref="ES11:ET11" si="61">ES5+ES7+ES9+ES10</f>
        <v>0</v>
      </c>
      <c r="ET11" s="47">
        <f t="shared" si="61"/>
        <v>0</v>
      </c>
      <c r="EU11" s="47">
        <f t="shared" ref="EU11:EV11" si="62">EU5+EU7+EU9+EU10</f>
        <v>0</v>
      </c>
      <c r="EV11" s="47">
        <f t="shared" si="62"/>
        <v>0</v>
      </c>
      <c r="EW11" s="47">
        <f t="shared" ref="EW11:EX11" si="63">EW5+EW7+EW9+EW10</f>
        <v>0</v>
      </c>
      <c r="EX11" s="47">
        <f t="shared" si="63"/>
        <v>0</v>
      </c>
      <c r="EY11" s="47">
        <f t="shared" ref="EY11:EZ11" si="64">EY5+EY7+EY9+EY10</f>
        <v>0</v>
      </c>
      <c r="EZ11" s="47">
        <f t="shared" si="64"/>
        <v>0</v>
      </c>
      <c r="FA11" s="47">
        <f t="shared" ref="FA11" si="65">FA5+FA7+FA9+FA10</f>
        <v>0</v>
      </c>
      <c r="FC11" s="47"/>
      <c r="FD11" s="47">
        <f t="shared" ref="FD11:FK11" si="66">FD5+FD7+FD9+FD10</f>
        <v>0</v>
      </c>
      <c r="FE11" s="47">
        <f t="shared" si="66"/>
        <v>0</v>
      </c>
      <c r="FF11" s="47">
        <f t="shared" si="66"/>
        <v>0</v>
      </c>
      <c r="FG11" s="47">
        <f t="shared" si="66"/>
        <v>0</v>
      </c>
      <c r="FH11" s="47">
        <f t="shared" si="66"/>
        <v>0</v>
      </c>
      <c r="FI11" s="47">
        <f t="shared" si="66"/>
        <v>0</v>
      </c>
      <c r="FJ11" s="47">
        <f t="shared" si="66"/>
        <v>0</v>
      </c>
      <c r="FK11" s="47">
        <f t="shared" si="66"/>
        <v>0</v>
      </c>
      <c r="FL11" s="47">
        <f t="shared" ref="FL11:FM11" si="67">FL5+FL7+FL9+FL10</f>
        <v>0</v>
      </c>
      <c r="FM11" s="47">
        <f t="shared" si="67"/>
        <v>0</v>
      </c>
      <c r="FN11" s="47">
        <f t="shared" ref="FN11:FO11" si="68">FN5+FN7+FN9+FN10</f>
        <v>0</v>
      </c>
      <c r="FO11" s="47">
        <f t="shared" si="68"/>
        <v>0</v>
      </c>
      <c r="FP11" s="47">
        <f t="shared" ref="FP11:FQ11" si="69">FP5+FP7+FP9+FP10</f>
        <v>0</v>
      </c>
      <c r="FQ11" s="47">
        <f t="shared" si="69"/>
        <v>0</v>
      </c>
      <c r="FR11" s="47">
        <f t="shared" ref="FR11:FS11" si="70">FR5+FR7+FR9+FR10</f>
        <v>0</v>
      </c>
      <c r="FS11" s="47">
        <f t="shared" si="70"/>
        <v>0</v>
      </c>
      <c r="FT11" s="47">
        <f t="shared" ref="FT11" si="71">FT5+FT7+FT9+FT10</f>
        <v>0</v>
      </c>
      <c r="FU11" s="178"/>
      <c r="FW11" s="47"/>
      <c r="FX11" s="47">
        <f t="shared" ref="FX11:GE11" si="72">FX5+FX7+FX9+FX10</f>
        <v>0</v>
      </c>
      <c r="FY11" s="47">
        <f t="shared" si="72"/>
        <v>0</v>
      </c>
      <c r="FZ11" s="47">
        <f t="shared" si="72"/>
        <v>0</v>
      </c>
      <c r="GA11" s="47">
        <f t="shared" si="72"/>
        <v>0</v>
      </c>
      <c r="GB11" s="47">
        <f t="shared" si="72"/>
        <v>0</v>
      </c>
      <c r="GC11" s="47">
        <f t="shared" si="72"/>
        <v>0</v>
      </c>
      <c r="GD11" s="47">
        <f t="shared" si="72"/>
        <v>0</v>
      </c>
      <c r="GE11" s="47">
        <f t="shared" si="72"/>
        <v>0</v>
      </c>
      <c r="GF11" s="47">
        <f t="shared" ref="GF11:GG11" si="73">GF5+GF7+GF9+GF10</f>
        <v>0</v>
      </c>
      <c r="GG11" s="47">
        <f t="shared" si="73"/>
        <v>0</v>
      </c>
      <c r="GH11" s="47">
        <f t="shared" ref="GH11:GI11" si="74">GH5+GH7+GH9+GH10</f>
        <v>0</v>
      </c>
      <c r="GI11" s="47">
        <f t="shared" si="74"/>
        <v>0</v>
      </c>
      <c r="GJ11" s="47">
        <f t="shared" ref="GJ11:GK11" si="75">GJ5+GJ7+GJ9+GJ10</f>
        <v>0</v>
      </c>
      <c r="GK11" s="47">
        <f t="shared" si="75"/>
        <v>0</v>
      </c>
      <c r="GL11" s="47">
        <f t="shared" ref="GL11:GM11" si="76">GL5+GL7+GL9+GL10</f>
        <v>0</v>
      </c>
      <c r="GM11" s="47">
        <f t="shared" si="76"/>
        <v>0</v>
      </c>
      <c r="GN11" s="47">
        <f t="shared" ref="GN11" si="77">GN5+GN7+GN9+GN10</f>
        <v>0</v>
      </c>
      <c r="GP11" s="47"/>
      <c r="GQ11" s="47">
        <f t="shared" ref="GQ11:GX11" si="78">GQ5+GQ7+GQ9+GQ10</f>
        <v>150551.80500000002</v>
      </c>
      <c r="GR11" s="47">
        <f t="shared" si="78"/>
        <v>85966.615999999995</v>
      </c>
      <c r="GS11" s="47">
        <f t="shared" si="78"/>
        <v>113699.62492</v>
      </c>
      <c r="GT11" s="47">
        <f t="shared" si="78"/>
        <v>142117.39376000004</v>
      </c>
      <c r="GU11" s="47">
        <f t="shared" si="78"/>
        <v>155112.14586999995</v>
      </c>
      <c r="GV11" s="47">
        <f t="shared" si="78"/>
        <v>173996.64051</v>
      </c>
      <c r="GW11" s="47">
        <f t="shared" si="78"/>
        <v>138416.53232999996</v>
      </c>
      <c r="GX11" s="47">
        <f t="shared" si="78"/>
        <v>78512.861100000009</v>
      </c>
      <c r="GY11" s="47">
        <f t="shared" ref="GY11:GZ11" si="79">GY5+GY7+GY9+GY10</f>
        <v>241096.99079000007</v>
      </c>
      <c r="GZ11" s="47">
        <f t="shared" si="79"/>
        <v>210797.62809000001</v>
      </c>
      <c r="HA11" s="47">
        <f t="shared" ref="HA11:HB11" si="80">HA5+HA7+HA9+HA10</f>
        <v>216192.54271000007</v>
      </c>
      <c r="HB11" s="47">
        <f t="shared" si="80"/>
        <v>163846.99522000004</v>
      </c>
      <c r="HC11" s="47">
        <f t="shared" ref="HC11:HD11" si="81">HC5+HC7+HC9+HC10</f>
        <v>89846.319000000105</v>
      </c>
      <c r="HD11" s="47">
        <f t="shared" si="81"/>
        <v>-5095.7274900000048</v>
      </c>
      <c r="HE11" s="47">
        <f t="shared" ref="HE11:HF11" si="82">HE5+HE7+HE9+HE10</f>
        <v>141345.16498999996</v>
      </c>
      <c r="HF11" s="47">
        <f t="shared" si="82"/>
        <v>201886.17000999994</v>
      </c>
      <c r="HG11" s="47">
        <f t="shared" ref="HG11" si="83">HG5+HG7+HG9+HG10</f>
        <v>257794.36753999995</v>
      </c>
    </row>
    <row r="12" spans="2:215" x14ac:dyDescent="0.3">
      <c r="C12" s="41" t="s">
        <v>56</v>
      </c>
      <c r="D12" s="116"/>
      <c r="E12" s="42"/>
      <c r="F12" s="42">
        <f t="shared" ref="F12:T12" si="84">F11/F$151</f>
        <v>0.13280282299017254</v>
      </c>
      <c r="G12" s="42">
        <f t="shared" si="84"/>
        <v>0.12164784685873023</v>
      </c>
      <c r="H12" s="42">
        <f t="shared" si="84"/>
        <v>0.11541859769686921</v>
      </c>
      <c r="I12" s="42">
        <f t="shared" si="84"/>
        <v>0.14298950594817428</v>
      </c>
      <c r="J12" s="42">
        <f t="shared" si="84"/>
        <v>0.12207122439484692</v>
      </c>
      <c r="K12" s="42">
        <f t="shared" si="84"/>
        <v>0.10827155439804538</v>
      </c>
      <c r="L12" s="42">
        <f t="shared" si="84"/>
        <v>0.15179517102201731</v>
      </c>
      <c r="M12" s="42">
        <f t="shared" si="84"/>
        <v>0.12900875509808105</v>
      </c>
      <c r="N12" s="42">
        <f t="shared" si="84"/>
        <v>0.10791223103522288</v>
      </c>
      <c r="O12" s="42">
        <f t="shared" si="84"/>
        <v>0.11384927286565329</v>
      </c>
      <c r="P12" s="42">
        <f t="shared" si="84"/>
        <v>9.691727683308167E-2</v>
      </c>
      <c r="Q12" s="42">
        <f t="shared" si="84"/>
        <v>9.5235173954706639E-2</v>
      </c>
      <c r="R12" s="42">
        <f t="shared" si="84"/>
        <v>8.8400896202974602E-2</v>
      </c>
      <c r="S12" s="42">
        <f t="shared" si="84"/>
        <v>0.1088597431753978</v>
      </c>
      <c r="T12" s="42">
        <f t="shared" si="84"/>
        <v>0.12892102344246614</v>
      </c>
      <c r="U12" s="42">
        <f t="shared" ref="U12:V12" si="85">U11/U$151</f>
        <v>0.22211420681883237</v>
      </c>
      <c r="V12" s="42">
        <f t="shared" si="85"/>
        <v>0.17576989906199295</v>
      </c>
      <c r="W12" s="177"/>
      <c r="Y12" s="42"/>
      <c r="Z12" s="42">
        <f t="shared" ref="Z12:AN12" si="86">Z11/Z$151</f>
        <v>0.13280282299017254</v>
      </c>
      <c r="AA12" s="42">
        <f t="shared" si="86"/>
        <v>0.12164784685873023</v>
      </c>
      <c r="AB12" s="42">
        <f t="shared" si="86"/>
        <v>0.11541859769686921</v>
      </c>
      <c r="AC12" s="42">
        <f t="shared" si="86"/>
        <v>0.14298950594817428</v>
      </c>
      <c r="AD12" s="42">
        <f t="shared" si="86"/>
        <v>0.12207122439484692</v>
      </c>
      <c r="AE12" s="42">
        <f t="shared" si="86"/>
        <v>0.10827155439804538</v>
      </c>
      <c r="AF12" s="42">
        <f t="shared" si="86"/>
        <v>0.15179517102201731</v>
      </c>
      <c r="AG12" s="42">
        <f t="shared" si="86"/>
        <v>0.12900875509808105</v>
      </c>
      <c r="AH12" s="42">
        <f t="shared" si="86"/>
        <v>0.10791223103522288</v>
      </c>
      <c r="AI12" s="42">
        <f t="shared" si="86"/>
        <v>0.11384927286565329</v>
      </c>
      <c r="AJ12" s="42">
        <f t="shared" si="86"/>
        <v>9.691727683308167E-2</v>
      </c>
      <c r="AK12" s="42">
        <f t="shared" si="86"/>
        <v>9.5235173954706639E-2</v>
      </c>
      <c r="AL12" s="42">
        <f t="shared" si="86"/>
        <v>8.8400896202974602E-2</v>
      </c>
      <c r="AM12" s="215">
        <f t="shared" si="86"/>
        <v>0.1088597431753978</v>
      </c>
      <c r="AN12" s="215">
        <f t="shared" si="86"/>
        <v>0.12892102344246614</v>
      </c>
      <c r="AO12" s="215">
        <f t="shared" ref="AO12:AP12" si="87">AO11/AO$151</f>
        <v>0.22211420681883237</v>
      </c>
      <c r="AP12" s="215">
        <f t="shared" si="87"/>
        <v>0.17576989906199295</v>
      </c>
      <c r="AQ12" s="177"/>
      <c r="AS12" s="42"/>
      <c r="AT12" s="42">
        <f t="shared" ref="AT12:BH12" si="88">AT11/AT$152</f>
        <v>5.8729624936392381E-2</v>
      </c>
      <c r="AU12" s="42">
        <f t="shared" si="88"/>
        <v>5.0880555924270807E-2</v>
      </c>
      <c r="AV12" s="42">
        <f t="shared" si="88"/>
        <v>6.0069708023070358E-2</v>
      </c>
      <c r="AW12" s="42">
        <f t="shared" si="88"/>
        <v>8.0746657028099758E-2</v>
      </c>
      <c r="AX12" s="42">
        <f t="shared" si="88"/>
        <v>7.8970326721727283E-2</v>
      </c>
      <c r="AY12" s="42">
        <f t="shared" si="88"/>
        <v>0.11916213918282852</v>
      </c>
      <c r="AZ12" s="42">
        <f t="shared" si="88"/>
        <v>7.0759189930356611E-2</v>
      </c>
      <c r="BA12" s="42">
        <f t="shared" si="88"/>
        <v>6.655939331618578E-2</v>
      </c>
      <c r="BB12" s="42">
        <f t="shared" si="88"/>
        <v>3.7573761442446299E-2</v>
      </c>
      <c r="BC12" s="42">
        <f t="shared" si="88"/>
        <v>5.4569614050824909E-2</v>
      </c>
      <c r="BD12" s="42">
        <f t="shared" si="88"/>
        <v>3.588757352834801E-2</v>
      </c>
      <c r="BE12" s="42">
        <f t="shared" si="88"/>
        <v>6.2696540352846497E-2</v>
      </c>
      <c r="BF12" s="42">
        <f t="shared" si="88"/>
        <v>6.7089911094146623E-2</v>
      </c>
      <c r="BG12" s="42" t="e">
        <f t="shared" si="88"/>
        <v>#DIV/0!</v>
      </c>
      <c r="BH12" s="42">
        <f t="shared" si="88"/>
        <v>7.1119948034946312E-2</v>
      </c>
      <c r="BI12" s="42">
        <f t="shared" ref="BI12:BJ12" si="89">BI11/BI$152</f>
        <v>9.6132501819371025E-2</v>
      </c>
      <c r="BJ12" s="42">
        <f t="shared" si="89"/>
        <v>0.14902028061950237</v>
      </c>
      <c r="BK12" s="44"/>
      <c r="BL12" s="42"/>
      <c r="BM12" s="42">
        <f t="shared" ref="BM12:CA12" si="90">BM11/BM$150</f>
        <v>0</v>
      </c>
      <c r="BN12" s="42">
        <f t="shared" si="90"/>
        <v>0</v>
      </c>
      <c r="BO12" s="42">
        <f t="shared" si="90"/>
        <v>0</v>
      </c>
      <c r="BP12" s="42">
        <f t="shared" si="90"/>
        <v>0</v>
      </c>
      <c r="BQ12" s="42">
        <f t="shared" si="90"/>
        <v>0</v>
      </c>
      <c r="BR12" s="42">
        <f t="shared" si="90"/>
        <v>0</v>
      </c>
      <c r="BS12" s="42">
        <f t="shared" si="90"/>
        <v>0</v>
      </c>
      <c r="BT12" s="42">
        <f t="shared" si="90"/>
        <v>0</v>
      </c>
      <c r="BU12" s="42">
        <f t="shared" si="90"/>
        <v>0</v>
      </c>
      <c r="BV12" s="42">
        <f t="shared" si="90"/>
        <v>0</v>
      </c>
      <c r="BW12" s="42">
        <f t="shared" si="90"/>
        <v>0</v>
      </c>
      <c r="BX12" s="42">
        <f t="shared" si="90"/>
        <v>0</v>
      </c>
      <c r="BY12" s="42">
        <f t="shared" si="90"/>
        <v>0</v>
      </c>
      <c r="BZ12" s="42">
        <f t="shared" si="90"/>
        <v>0</v>
      </c>
      <c r="CA12" s="42">
        <f t="shared" si="90"/>
        <v>0</v>
      </c>
      <c r="CB12" s="42">
        <f t="shared" ref="CB12:CC12" si="91">CB11/CB$150</f>
        <v>0</v>
      </c>
      <c r="CC12" s="42">
        <f t="shared" si="91"/>
        <v>0</v>
      </c>
      <c r="CD12" s="44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4"/>
      <c r="CX12" s="42"/>
      <c r="CY12" s="42">
        <f t="shared" ref="CY12:DM12" si="92">CY11/CY$150</f>
        <v>8.9765487125594109E-2</v>
      </c>
      <c r="CZ12" s="42">
        <f t="shared" si="92"/>
        <v>7.6809605286553007E-2</v>
      </c>
      <c r="DA12" s="42">
        <f t="shared" si="92"/>
        <v>8.2295021692083872E-2</v>
      </c>
      <c r="DB12" s="42">
        <f t="shared" si="92"/>
        <v>0.11174885906662989</v>
      </c>
      <c r="DC12" s="42">
        <f t="shared" si="92"/>
        <v>9.3748048349897584E-2</v>
      </c>
      <c r="DD12" s="42">
        <f t="shared" si="92"/>
        <v>8.7350692380282396E-2</v>
      </c>
      <c r="DE12" s="42">
        <f t="shared" si="92"/>
        <v>0.1087723992239495</v>
      </c>
      <c r="DF12" s="42">
        <f t="shared" si="92"/>
        <v>8.2280021378430282E-2</v>
      </c>
      <c r="DG12" s="42">
        <f t="shared" si="92"/>
        <v>9.023411511610438E-2</v>
      </c>
      <c r="DH12" s="42">
        <f t="shared" si="92"/>
        <v>8.6378928227239513E-2</v>
      </c>
      <c r="DI12" s="42">
        <f t="shared" si="92"/>
        <v>6.8908684688260183E-2</v>
      </c>
      <c r="DJ12" s="42">
        <f t="shared" si="92"/>
        <v>6.1936803716146266E-2</v>
      </c>
      <c r="DK12" s="42">
        <f t="shared" si="92"/>
        <v>4.2101059269859582E-2</v>
      </c>
      <c r="DL12" s="42">
        <f t="shared" si="92"/>
        <v>-5.9133940990225512E-3</v>
      </c>
      <c r="DM12" s="42">
        <f t="shared" si="92"/>
        <v>7.7574419796958741E-2</v>
      </c>
      <c r="DN12" s="42">
        <f t="shared" ref="DN12:DO12" si="93">DN11/DN$150</f>
        <v>0.14390505362589115</v>
      </c>
      <c r="DO12" s="42">
        <f t="shared" si="93"/>
        <v>0.1212512792519975</v>
      </c>
      <c r="DP12" s="44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177"/>
      <c r="FW12" s="42"/>
      <c r="FX12" s="42">
        <f t="shared" ref="FX12:GL12" si="94">FX11/FX$151</f>
        <v>0</v>
      </c>
      <c r="FY12" s="42">
        <f t="shared" si="94"/>
        <v>0</v>
      </c>
      <c r="FZ12" s="42">
        <f t="shared" si="94"/>
        <v>0</v>
      </c>
      <c r="GA12" s="42">
        <f t="shared" si="94"/>
        <v>0</v>
      </c>
      <c r="GB12" s="42">
        <f t="shared" si="94"/>
        <v>0</v>
      </c>
      <c r="GC12" s="42">
        <f t="shared" si="94"/>
        <v>0</v>
      </c>
      <c r="GD12" s="42">
        <f t="shared" si="94"/>
        <v>0</v>
      </c>
      <c r="GE12" s="42">
        <f t="shared" si="94"/>
        <v>0</v>
      </c>
      <c r="GF12" s="42">
        <f t="shared" si="94"/>
        <v>0</v>
      </c>
      <c r="GG12" s="42">
        <f t="shared" si="94"/>
        <v>0</v>
      </c>
      <c r="GH12" s="42">
        <f t="shared" si="94"/>
        <v>0</v>
      </c>
      <c r="GI12" s="42">
        <f t="shared" si="94"/>
        <v>0</v>
      </c>
      <c r="GJ12" s="42">
        <f t="shared" si="94"/>
        <v>0</v>
      </c>
      <c r="GK12" s="42">
        <f t="shared" si="94"/>
        <v>0</v>
      </c>
      <c r="GL12" s="42">
        <f t="shared" si="94"/>
        <v>0</v>
      </c>
      <c r="GM12" s="42">
        <f t="shared" ref="GM12:GN12" si="95">GM11/GM$151</f>
        <v>0</v>
      </c>
      <c r="GN12" s="42">
        <f t="shared" si="95"/>
        <v>0</v>
      </c>
      <c r="GP12" s="42"/>
      <c r="GQ12" s="42">
        <f t="shared" ref="GQ12:HE12" si="96">GQ11/GQ$150</f>
        <v>8.9765487125594109E-2</v>
      </c>
      <c r="GR12" s="42">
        <f t="shared" si="96"/>
        <v>7.6809605286553007E-2</v>
      </c>
      <c r="GS12" s="42">
        <f t="shared" si="96"/>
        <v>8.2295021692083872E-2</v>
      </c>
      <c r="GT12" s="42">
        <f t="shared" si="96"/>
        <v>0.11174885906662989</v>
      </c>
      <c r="GU12" s="42">
        <f t="shared" si="96"/>
        <v>9.3748048349897584E-2</v>
      </c>
      <c r="GV12" s="42">
        <f t="shared" si="96"/>
        <v>8.7350692380282396E-2</v>
      </c>
      <c r="GW12" s="42">
        <f t="shared" si="96"/>
        <v>0.1087723992239495</v>
      </c>
      <c r="GX12" s="42">
        <f t="shared" si="96"/>
        <v>8.2280021378430282E-2</v>
      </c>
      <c r="GY12" s="42">
        <f t="shared" si="96"/>
        <v>9.023411511610438E-2</v>
      </c>
      <c r="GZ12" s="42">
        <f t="shared" si="96"/>
        <v>8.6378928227239513E-2</v>
      </c>
      <c r="HA12" s="42">
        <f t="shared" si="96"/>
        <v>6.8908684688260183E-2</v>
      </c>
      <c r="HB12" s="42">
        <f t="shared" si="96"/>
        <v>6.1936803716146266E-2</v>
      </c>
      <c r="HC12" s="42">
        <f t="shared" si="96"/>
        <v>4.2101059269859582E-2</v>
      </c>
      <c r="HD12" s="42">
        <f t="shared" si="96"/>
        <v>-5.9133940990225512E-3</v>
      </c>
      <c r="HE12" s="42">
        <f t="shared" si="96"/>
        <v>7.7574419796958741E-2</v>
      </c>
      <c r="HF12" s="42">
        <f t="shared" ref="HF12:HG12" si="97">HF11/HF$150</f>
        <v>0.14390505362589115</v>
      </c>
      <c r="HG12" s="42">
        <f t="shared" si="97"/>
        <v>0.18375658066849665</v>
      </c>
    </row>
    <row r="13" spans="2:215" x14ac:dyDescent="0.3">
      <c r="C13" s="39"/>
      <c r="D13" s="114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265"/>
      <c r="U13" s="39"/>
      <c r="V13" s="39"/>
      <c r="W13" s="17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17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17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</row>
    <row r="14" spans="2:215" x14ac:dyDescent="0.3">
      <c r="C14" s="38" t="s">
        <v>12</v>
      </c>
      <c r="D14" s="117">
        <v>11</v>
      </c>
      <c r="E14" s="40"/>
      <c r="F14" s="40">
        <f>VLOOKUP($C14,Segment!$AK$152:$AP$223,6,0)/1000</f>
        <v>129385.73136000002</v>
      </c>
      <c r="G14" s="40">
        <f>VLOOKUP($C14,Segment!$I$229:$N$300,6,0)/1000</f>
        <v>112421.27899999999</v>
      </c>
      <c r="H14" s="40">
        <f>VLOOKUP($C14,Segment!$P$229:$U$300,6,0)/1000</f>
        <v>104247.51893999991</v>
      </c>
      <c r="I14" s="40">
        <f>VLOOKUP($C14,Segment!$AD$229:$AI$300,6,0)/1000</f>
        <v>119706.15065000007</v>
      </c>
      <c r="J14" s="40">
        <f>VLOOKUP($C14,Segment!$AK$229:$AP$300,6,0)/1000</f>
        <v>129219.96962000015</v>
      </c>
      <c r="K14" s="40">
        <f>VLOOKUP($C14,Segment!$I$306:$N$377,6,0)/1000</f>
        <v>138049.54944000003</v>
      </c>
      <c r="L14" s="211">
        <f>VLOOKUP($C14,Segment!$P$306:$U$377,6,0)/1000</f>
        <v>175285.29880999998</v>
      </c>
      <c r="M14" s="211">
        <f>VLOOKUP($C14,Segment!$AD$306:$AI$377,6,0)/1000</f>
        <v>240304.43248000002</v>
      </c>
      <c r="N14" s="211">
        <f>VLOOKUP($C14,Segment!$AK$306:$AP$377,6,0)/1000</f>
        <v>248292.25330999971</v>
      </c>
      <c r="O14" s="211">
        <f>VLOOKUP($C14,Segment!$I$383:$N$454,6,0)/1000</f>
        <v>285485.57003999996</v>
      </c>
      <c r="P14" s="211">
        <f>VLOOKUP($C14,Segment!$P$383:$U$454,6,0)/1000</f>
        <v>306435.17217000009</v>
      </c>
      <c r="Q14" s="211">
        <f>VLOOKUP($C14,Segment!$AD$383:$AI$454,6,0)/1000</f>
        <v>350664.35306999972</v>
      </c>
      <c r="R14" s="211">
        <f>VLOOKUP($C14,Segment!$AK$383:$AP$454,6,0)/1000</f>
        <v>445466.04672000051</v>
      </c>
      <c r="S14" s="211">
        <f>VLOOKUP($C14,Segment!$I$460:$N$531,6,0)/1000</f>
        <v>551374.93046999979</v>
      </c>
      <c r="T14" s="211">
        <f>VLOOKUP($C14,Segment!$P$460:$U$531,6,0)/1000</f>
        <v>499426.15569000051</v>
      </c>
      <c r="U14" s="211">
        <f>VLOOKUP($C14,Segment!$AD$460:$AI$531,6,0)/1000</f>
        <v>579226.35717999958</v>
      </c>
      <c r="V14" s="211">
        <f>VLOOKUP($C14,Segment!$AK$460:$AP$531,6,0)/1000</f>
        <v>672123.66880999971</v>
      </c>
      <c r="W14" s="139">
        <f t="shared" si="14"/>
        <v>0.50881009621024109</v>
      </c>
      <c r="X14" s="205"/>
      <c r="Y14" s="40"/>
      <c r="Z14" s="40">
        <f>VLOOKUP($C14,Segment!$AK$152:$AP$223,2,0)/1000</f>
        <v>129385.73136000002</v>
      </c>
      <c r="AA14" s="40">
        <f>VLOOKUP($C14,Segment!$I$229:$N$300,2,0)/1000</f>
        <v>112421.27899999999</v>
      </c>
      <c r="AB14" s="40">
        <f>VLOOKUP($C14,Segment!$P$229:$U$300,2,0)/1000</f>
        <v>104247.51893999991</v>
      </c>
      <c r="AC14" s="40">
        <f>VLOOKUP($C14,Segment!$AD$229:$AI$300,2,0)/1000</f>
        <v>119706.15065000007</v>
      </c>
      <c r="AD14" s="40">
        <f>VLOOKUP($C14,Segment!$AK$229:$AP$300,2,0)/1000</f>
        <v>129219.96962000015</v>
      </c>
      <c r="AE14" s="40">
        <f>VLOOKUP($C14,Segment!$I$306:$N$377,2,0)/1000</f>
        <v>138049.54944000003</v>
      </c>
      <c r="AF14" s="40">
        <f>VLOOKUP($C14,Segment!$P$306:$U$377,2,0)/1000</f>
        <v>175285.29880999998</v>
      </c>
      <c r="AG14" s="40">
        <f>VLOOKUP($C14,Segment!$AD$306:$AI$377,2,0)/1000</f>
        <v>240304.43248000002</v>
      </c>
      <c r="AH14" s="40">
        <f>VLOOKUP($C14,Segment!$AK$306:$AP$377,2,0)/1000</f>
        <v>248292.25330999971</v>
      </c>
      <c r="AI14" s="40">
        <f>VLOOKUP($C14,Segment!$I$383:$N$454,2,0)/1000</f>
        <v>285485.57003999996</v>
      </c>
      <c r="AJ14" s="40">
        <f>VLOOKUP($C14,Segment!$P$383:$U$454,2,0)/1000</f>
        <v>306435.17217000009</v>
      </c>
      <c r="AK14" s="40">
        <f>VLOOKUP($C14,Segment!$AD$383:$AI$454,2,0)/1000</f>
        <v>350664.35306999972</v>
      </c>
      <c r="AL14" s="40">
        <f>VLOOKUP($C14,Segment!$AK$383:$AP$454,2,0)/1000</f>
        <v>445466.04672000051</v>
      </c>
      <c r="AM14" s="40">
        <f>VLOOKUP($C14,Segment!$I$460:$N$531,2,0)/1000</f>
        <v>551374.93046999979</v>
      </c>
      <c r="AN14" s="40">
        <f>VLOOKUP($C14,Segment!$P$460:$U$531,2,0)/1000</f>
        <v>499426.15569000051</v>
      </c>
      <c r="AO14" s="40">
        <f>VLOOKUP($C14,Segment!$AD$460:$AI$531,2,0)/1000</f>
        <v>579226.35717999958</v>
      </c>
      <c r="AP14" s="40">
        <f>VLOOKUP($C14,Segment!$AK$460:$AP$531,2,0)/1000</f>
        <v>672123.66880999971</v>
      </c>
      <c r="AQ14" s="139">
        <f t="shared" ref="AQ14:AQ15" si="98">AP14/AL14-1</f>
        <v>0.50881009621024109</v>
      </c>
      <c r="AS14" s="40"/>
      <c r="AT14" s="40">
        <f>VLOOKUP($C14,'Securitization Profit   loss &amp; '!$Z$153:$AB$224,3,0)/1000</f>
        <v>14048.523480000003</v>
      </c>
      <c r="AU14" s="40">
        <f>VLOOKUP($C14,'Securitization Profit   loss &amp; '!$F$230:$H$301,3,0)/1000</f>
        <v>7835.8980000000001</v>
      </c>
      <c r="AV14" s="40">
        <f>VLOOKUP($C14,'Securitization Profit   loss &amp; '!$K$230:$M$301,3,0)/1000</f>
        <v>4646.4669099999983</v>
      </c>
      <c r="AW14" s="40">
        <f>VLOOKUP($C14,'Securitization Profit   loss &amp; '!$U$230:$W$301,3,0)/1000</f>
        <v>5041.9538899999989</v>
      </c>
      <c r="AX14" s="40">
        <f>VLOOKUP($C14,'Securitization Profit   loss &amp; '!$Z$230:$AB$301,3,0)/1000</f>
        <v>5453.4731499999971</v>
      </c>
      <c r="AY14" s="40">
        <f>VLOOKUP($C14,'Securitization Profit   loss &amp; '!$F$306:$H$377,3,0)/1000</f>
        <v>3793.8523600000003</v>
      </c>
      <c r="AZ14" s="40">
        <f>VLOOKUP($C14,'Securitization Profit   loss &amp; '!$K$306:$M$377,3,0)/1000</f>
        <v>3265.6622899999993</v>
      </c>
      <c r="BA14" s="40">
        <f>VLOOKUP($C14,'Securitization Profit   loss &amp; '!$U$306:$W$377,3,0)/1000</f>
        <v>6252.7018621825309</v>
      </c>
      <c r="BB14" s="40">
        <f>VLOOKUP($C14,'Securitization Profit   loss &amp; '!$Z$306:$AB$377,3,0)/1000</f>
        <v>6631.5818952920617</v>
      </c>
      <c r="BC14" s="40">
        <f>VLOOKUP($C14,'Securitization Profit   loss &amp; '!$F$383:$H$454,3,0)/1000</f>
        <v>10451.68665717717</v>
      </c>
      <c r="BD14" s="40">
        <f>VLOOKUP($C14,'Securitization Profit   loss &amp; '!$K$383:$M$454,3,0)/1000</f>
        <v>17354.492285024757</v>
      </c>
      <c r="BE14" s="40">
        <f>VLOOKUP($C14,'Securitization Profit   loss &amp; '!$U$383:$W$454,3,0)/1000</f>
        <v>17964.074884111866</v>
      </c>
      <c r="BF14" s="40">
        <f>VLOOKUP($C14,'Securitization Profit   loss &amp; '!$Z$383:$AB$454,3,0)/1000</f>
        <v>18950.836731469622</v>
      </c>
      <c r="BG14" s="40">
        <f>VLOOKUP($C14,'Securitization Profit   loss &amp; '!$F$460:$H$531,3,0)/1000</f>
        <v>21853.654912850852</v>
      </c>
      <c r="BH14" s="40">
        <f>VLOOKUP($C14,'Securitization Profit   loss &amp; '!$K$460:$M$531,3,0)/1000</f>
        <v>32995.576508865212</v>
      </c>
      <c r="BI14" s="40">
        <f>VLOOKUP($C14,'Securitization Profit   loss &amp; '!$U$460:$X$531,3,0)/1000</f>
        <v>44105.693666198415</v>
      </c>
      <c r="BJ14" s="40">
        <f>VLOOKUP($C14,'Securitization Profit   loss &amp; '!$Z$460:$AC$531,3,0)/1000</f>
        <v>51600.621835143669</v>
      </c>
      <c r="BL14" s="40"/>
      <c r="BM14" s="40">
        <f>VLOOKUP($C14,'Securitization Profit   loss &amp; '!$Z$153:$AB$224,2,0)/1000</f>
        <v>153415.15477000011</v>
      </c>
      <c r="BN14" s="40">
        <f>VLOOKUP($C14,'Securitization Profit   loss &amp; '!$F$230:$H$301,2,0)/1000</f>
        <v>162714.761</v>
      </c>
      <c r="BO14" s="40">
        <f>VLOOKUP($C14,'Securitization Profit   loss &amp; '!$K$230:$M$301,2,0)/1000</f>
        <v>140421.84994999986</v>
      </c>
      <c r="BP14" s="40">
        <f>VLOOKUP($C14,'Securitization Profit   loss &amp; '!$U$230:$W$301,2,0)/1000</f>
        <v>115718.42646000016</v>
      </c>
      <c r="BQ14" s="40">
        <f>VLOOKUP($C14,'Securitization Profit   loss &amp; '!$Z$230:$AB$301,2,0)/1000</f>
        <v>96579.930789999955</v>
      </c>
      <c r="BR14" s="40">
        <f>VLOOKUP($C14,'Securitization Profit   loss &amp; '!$F$306:$H$377,2,0)/1000</f>
        <v>79120.903289999973</v>
      </c>
      <c r="BS14" s="40">
        <f>VLOOKUP($C14,'Securitization Profit   loss &amp; '!$K$306:$M$377,2,0)/1000</f>
        <v>66541.703570000012</v>
      </c>
      <c r="BT14" s="40">
        <f>VLOOKUP($C14,'Securitization Profit   loss &amp; '!$U$306:$W$377,2,0)/1000</f>
        <v>55472.836940000001</v>
      </c>
      <c r="BU14" s="40">
        <f>VLOOKUP($C14,'Securitization Profit   loss &amp; '!$Z$306:$AB$377,2,0)/1000</f>
        <v>43907.790900000036</v>
      </c>
      <c r="BV14" s="40">
        <f>VLOOKUP($C14,'Securitization Profit   loss &amp; '!$F$383:$H$454,2,0)/1000</f>
        <v>33263.661140000011</v>
      </c>
      <c r="BW14" s="40">
        <f>VLOOKUP($C14,'Securitization Profit   loss &amp; '!$K$383:$M$454,2,0)/1000</f>
        <v>29866.31151</v>
      </c>
      <c r="BX14" s="40">
        <f>VLOOKUP($C14,'Securitization Profit   loss &amp; '!$U$383:$W$454,2,0)/1000</f>
        <v>22899.246089999975</v>
      </c>
      <c r="BY14" s="40">
        <f>VLOOKUP($C14,'Securitization Profit   loss &amp; '!$Z$383:$AB$454,2,0)/1000</f>
        <v>17646.652180000023</v>
      </c>
      <c r="BZ14" s="40">
        <f>VLOOKUP($C14,'Securitization Profit   loss &amp; '!$F$460:$H$531,2,0)/1000</f>
        <v>12826.869719999999</v>
      </c>
      <c r="CA14" s="40">
        <f>VLOOKUP($C14,'Securitization Profit   loss &amp; '!$K$460:$M$531,2,0)/1000</f>
        <v>9233.8189599999969</v>
      </c>
      <c r="CB14" s="40">
        <f>VLOOKUP($C14,'Securitization Profit   loss &amp; '!$U$460:$X$531,2,0)/1000</f>
        <v>6806.2324600000011</v>
      </c>
      <c r="CC14" s="40">
        <f>VLOOKUP($C14,'Securitization Profit   loss &amp; '!$Z$460:$AC$531,2,0)/1000</f>
        <v>6687.7889599999971</v>
      </c>
      <c r="CE14" s="39"/>
      <c r="CF14" s="40">
        <v>5712</v>
      </c>
      <c r="CG14" s="40">
        <v>12779</v>
      </c>
      <c r="CH14" s="40">
        <v>13044</v>
      </c>
      <c r="CI14" s="40">
        <v>19013</v>
      </c>
      <c r="CJ14" s="40">
        <v>31733</v>
      </c>
      <c r="CK14" s="40">
        <v>38718</v>
      </c>
      <c r="CL14" s="40">
        <v>45790</v>
      </c>
      <c r="CM14" s="40">
        <v>39915</v>
      </c>
      <c r="CN14" s="40">
        <v>42559</v>
      </c>
      <c r="CO14" s="40">
        <v>66025</v>
      </c>
      <c r="CP14" s="40">
        <v>77759</v>
      </c>
      <c r="CQ14" s="40">
        <v>86814</v>
      </c>
      <c r="CR14" s="40">
        <v>96061</v>
      </c>
      <c r="CS14" s="40">
        <v>98369</v>
      </c>
      <c r="CT14" s="40">
        <v>95965</v>
      </c>
      <c r="CU14" s="40">
        <v>108666</v>
      </c>
      <c r="CV14" s="40">
        <v>114431</v>
      </c>
      <c r="CX14" s="40"/>
      <c r="CY14" s="40">
        <f>Z14+AT14+BM14+CF14</f>
        <v>302561.40961000009</v>
      </c>
      <c r="CZ14" s="40">
        <f>AA14+AU14+BN14+CG14</f>
        <v>295750.93799999997</v>
      </c>
      <c r="DA14" s="40">
        <f>AB14+AV14+BO14+CH14</f>
        <v>262359.83579999977</v>
      </c>
      <c r="DB14" s="40">
        <f>AC14+AW14+BP14+CI14</f>
        <v>259479.53100000025</v>
      </c>
      <c r="DC14" s="40">
        <f>AD14+AX14+BQ14+CJ14</f>
        <v>262986.37356000009</v>
      </c>
      <c r="DD14" s="40">
        <f>AE14+AY14+BR14+CK14</f>
        <v>259682.30508999998</v>
      </c>
      <c r="DE14" s="40">
        <f>AF14+AZ14+BS14+CL14</f>
        <v>290882.66466999997</v>
      </c>
      <c r="DF14" s="40">
        <f>AG14+BA14+BT14+CM14</f>
        <v>341944.97128218255</v>
      </c>
      <c r="DG14" s="40">
        <f>AH14+BB14+BU14+CN14</f>
        <v>341390.62610529183</v>
      </c>
      <c r="DH14" s="40">
        <f>AI14+BC14+BV14+CO14</f>
        <v>395225.91783717717</v>
      </c>
      <c r="DI14" s="40">
        <f>AJ14+BD14+BW14+CP14</f>
        <v>431414.9759650249</v>
      </c>
      <c r="DJ14" s="40">
        <f>AK14+BE14+BX14+CQ14</f>
        <v>478341.67404411157</v>
      </c>
      <c r="DK14" s="40">
        <f>AL14+BF14+BY14+CR14</f>
        <v>578124.53563147015</v>
      </c>
      <c r="DL14" s="40">
        <f>AM14+BG14+BZ14+CS14</f>
        <v>684424.45510285057</v>
      </c>
      <c r="DM14" s="40">
        <f>AN14+BH14+CA14+CT14</f>
        <v>637620.55115886568</v>
      </c>
      <c r="DN14" s="40">
        <f>AO14+BI14+CB14+CU14</f>
        <v>738804.28330619796</v>
      </c>
      <c r="DO14" s="40">
        <f>AP14+BJ14+CC14+CV14</f>
        <v>844843.0796051434</v>
      </c>
      <c r="DQ14" s="40"/>
      <c r="DR14" s="40">
        <f>VLOOKUP($C14,Segment!$AK$152:$AP$223,3,0)/1000</f>
        <v>0</v>
      </c>
      <c r="DS14" s="40">
        <f>VLOOKUP($C14,Segment!$I$229:$N$300,3,0)/1000</f>
        <v>0</v>
      </c>
      <c r="DT14" s="40">
        <f>VLOOKUP($C14,Segment!$P$229:$U$300,3,0)/1000</f>
        <v>0</v>
      </c>
      <c r="DU14" s="40">
        <f>VLOOKUP($C14,Segment!$AD$229:$AI$300,3,0)/1000</f>
        <v>0</v>
      </c>
      <c r="DV14" s="40">
        <f>VLOOKUP($C14,Segment!$AK$229:$AP$300,3,0)/1000</f>
        <v>0</v>
      </c>
      <c r="DW14" s="40">
        <f>VLOOKUP($C14,Segment!$I$306:$N$377,3,0)/1000</f>
        <v>0</v>
      </c>
      <c r="DX14" s="40">
        <f>VLOOKUP($C14,Segment!$P$306:$U$377,3,0)/1000</f>
        <v>0</v>
      </c>
      <c r="DY14" s="40">
        <f>VLOOKUP($C14,Segment!$AD$306:$AI$377,3,0)/1000</f>
        <v>0</v>
      </c>
      <c r="DZ14" s="40">
        <f>VLOOKUP($C14,Segment!$AK$306:$AP$377,3,0)/1000</f>
        <v>0</v>
      </c>
      <c r="EA14" s="40">
        <f>VLOOKUP($C14,Segment!$I$383:$N$454,3,0)/1000</f>
        <v>0</v>
      </c>
      <c r="EB14" s="40">
        <f>VLOOKUP($C14,Segment!$P$383:$U$454,3,0)/1000</f>
        <v>0</v>
      </c>
      <c r="EC14" s="40">
        <f>VLOOKUP($C14,Segment!$AD$383:$AI$454,3,0)/1000</f>
        <v>0</v>
      </c>
      <c r="ED14" s="40">
        <f>VLOOKUP($C14,Segment!$AK$383:$AP$454,3,0)/1000</f>
        <v>0</v>
      </c>
      <c r="EE14" s="40">
        <f>VLOOKUP($C14,Segment!$I$460:$N$531,3,0)/1000</f>
        <v>0</v>
      </c>
      <c r="EF14" s="40">
        <f>VLOOKUP($C14,Segment!$P$460:$U$531,3,0)/1000</f>
        <v>0</v>
      </c>
      <c r="EG14" s="40">
        <f>VLOOKUP($C14,Segment!$AD$460:$AI$531,3,0)/1000</f>
        <v>0</v>
      </c>
      <c r="EH14" s="40">
        <f>VLOOKUP($C14,Segment!$AK$460:$AP$531,3,0)/1000</f>
        <v>0</v>
      </c>
      <c r="EJ14" s="40"/>
      <c r="EK14" s="40">
        <f>VLOOKUP($C14,Segment!$AK$152:$AP$223,4,0)/1000</f>
        <v>0</v>
      </c>
      <c r="EL14" s="40">
        <f>VLOOKUP($C14,Segment!$I$229:$N$300,4,0)/1000</f>
        <v>0</v>
      </c>
      <c r="EM14" s="40">
        <f>VLOOKUP($C14,Segment!$P$229:$U$300,4,0)/1000</f>
        <v>0</v>
      </c>
      <c r="EN14" s="40">
        <f>VLOOKUP($C14,Segment!$AD$229:$AI$300,4,0)/1000</f>
        <v>0</v>
      </c>
      <c r="EO14" s="40">
        <f>VLOOKUP($C14,Segment!$AK$229:$AP$300,4,0)/1000</f>
        <v>0</v>
      </c>
      <c r="EP14" s="40">
        <f>VLOOKUP($C14,Segment!$I$306:$N$377,4,0)/1000</f>
        <v>0</v>
      </c>
      <c r="EQ14" s="40">
        <f>VLOOKUP($C14,Segment!$P$306:$U$377,4,0)/1000</f>
        <v>0</v>
      </c>
      <c r="ER14" s="40">
        <f>VLOOKUP($C14,Segment!$AD$306:$AI$377,4,0)/1000</f>
        <v>0</v>
      </c>
      <c r="ES14" s="40">
        <f>VLOOKUP($C14,Segment!$AK$306:$AP$377,4,0)/1000</f>
        <v>0</v>
      </c>
      <c r="ET14" s="40">
        <f>VLOOKUP($C14,Segment!$I$383:$N$454,4,0)/1000</f>
        <v>0</v>
      </c>
      <c r="EU14" s="40">
        <f>VLOOKUP($C14,Segment!$P$383:$U$454,4,0)/1000</f>
        <v>0</v>
      </c>
      <c r="EV14" s="40">
        <f>VLOOKUP($C14,Segment!$AD$383:$AI$454,4,0)/1000</f>
        <v>0</v>
      </c>
      <c r="EW14" s="40">
        <f>VLOOKUP($C14,Segment!$AK$383:$AP$454,4,0)/1000</f>
        <v>0</v>
      </c>
      <c r="EX14" s="40">
        <f>VLOOKUP($C14,Segment!$I$460:$N$531,4,0)/1000</f>
        <v>0</v>
      </c>
      <c r="EY14" s="40">
        <f>VLOOKUP($C14,Segment!$P$460:$U$531,4,0)/1000</f>
        <v>0</v>
      </c>
      <c r="EZ14" s="40">
        <f>VLOOKUP($C14,Segment!$AD$460:$AI$531,4,0)/1000</f>
        <v>0</v>
      </c>
      <c r="FA14" s="40">
        <f>VLOOKUP($C14,Segment!$AK$460:$AP$531,4,0)/1000</f>
        <v>0</v>
      </c>
      <c r="FC14" s="40"/>
      <c r="FD14" s="40">
        <f>DR14+EK14</f>
        <v>0</v>
      </c>
      <c r="FE14" s="40">
        <f>DS14+EL14</f>
        <v>0</v>
      </c>
      <c r="FF14" s="40">
        <f>DT14+EM14</f>
        <v>0</v>
      </c>
      <c r="FG14" s="40">
        <f>DU14+EN14</f>
        <v>0</v>
      </c>
      <c r="FH14" s="40">
        <f>DV14+EO14</f>
        <v>0</v>
      </c>
      <c r="FI14" s="40">
        <f>DW14+EP14</f>
        <v>0</v>
      </c>
      <c r="FJ14" s="40">
        <f>DX14+EQ14</f>
        <v>0</v>
      </c>
      <c r="FK14" s="40">
        <f>DY14+ER14</f>
        <v>0</v>
      </c>
      <c r="FL14" s="40">
        <f>DZ14+ES14</f>
        <v>0</v>
      </c>
      <c r="FM14" s="40">
        <f>EA14+ET14</f>
        <v>0</v>
      </c>
      <c r="FN14" s="40">
        <f>EB14+EU14</f>
        <v>0</v>
      </c>
      <c r="FO14" s="40">
        <f>EC14+EV14</f>
        <v>0</v>
      </c>
      <c r="FP14" s="40">
        <f>ED14+EW14</f>
        <v>0</v>
      </c>
      <c r="FQ14" s="40">
        <f>EE14+EX14</f>
        <v>0</v>
      </c>
      <c r="FR14" s="40">
        <f>EF14+EY14</f>
        <v>0</v>
      </c>
      <c r="FS14" s="40">
        <f>EG14+EZ14</f>
        <v>0</v>
      </c>
      <c r="FT14" s="40">
        <f>EH14+FA14</f>
        <v>0</v>
      </c>
      <c r="FW14" s="40"/>
      <c r="FX14" s="40">
        <f>VLOOKUP($C14,Segment!$AK$152:$AP$223,5,0)/1000</f>
        <v>0</v>
      </c>
      <c r="FY14" s="40">
        <f>VLOOKUP($C14,Segment!$I$229:$N$300,5,0)/1000</f>
        <v>0</v>
      </c>
      <c r="FZ14" s="40">
        <f>VLOOKUP($C14,Segment!$P$229:$U$300,5,0)/1000</f>
        <v>0</v>
      </c>
      <c r="GA14" s="40">
        <f>VLOOKUP($C14,Segment!$AD$229:$AI$300,5,0)/1000</f>
        <v>0</v>
      </c>
      <c r="GB14" s="40">
        <f>VLOOKUP($C14,Segment!$AK$229:$AP$300,5,0)/1000</f>
        <v>0</v>
      </c>
      <c r="GC14" s="40">
        <f>VLOOKUP($C14,Segment!$I$306:$N$377,5,0)/1000</f>
        <v>0</v>
      </c>
      <c r="GD14" s="40">
        <f>VLOOKUP($C14,Segment!$P$306:$U$377,5,0)/1000</f>
        <v>0</v>
      </c>
      <c r="GE14" s="40">
        <f>VLOOKUP($C14,Segment!$AD$306:$AI$377,5,0)/1000</f>
        <v>0</v>
      </c>
      <c r="GF14" s="40">
        <f>VLOOKUP($C14,Segment!$AK$306:$AP$377,5,0)/1000</f>
        <v>0</v>
      </c>
      <c r="GG14" s="40">
        <f>VLOOKUP($C14,Segment!$I$383:$N$454,5,0)/1000</f>
        <v>0</v>
      </c>
      <c r="GH14" s="40">
        <f>VLOOKUP($C14,Segment!$P$383:$U$454,5,0)/1000</f>
        <v>0</v>
      </c>
      <c r="GI14" s="40">
        <f>VLOOKUP($C14,Segment!$AD$383:$AI$454,5,0)/1000</f>
        <v>0</v>
      </c>
      <c r="GJ14" s="40">
        <f>VLOOKUP($C14,Segment!$AK$383:$AP$454,5,0)/1000</f>
        <v>0</v>
      </c>
      <c r="GK14" s="40">
        <f>VLOOKUP($C14,Segment!$I$460:$N$531,5,0)/1000</f>
        <v>0</v>
      </c>
      <c r="GL14" s="40">
        <f>VLOOKUP($C14,Segment!$P$460:$U$531,5,0)/1000</f>
        <v>0</v>
      </c>
      <c r="GM14" s="40">
        <f>VLOOKUP($C14,Segment!$AD$460:$AI$531,5,0)/1000</f>
        <v>0</v>
      </c>
      <c r="GN14" s="40">
        <f>VLOOKUP($C14,Segment!$AK$460:$AP$531,5,0)/1000</f>
        <v>0</v>
      </c>
      <c r="GP14" s="40"/>
      <c r="GQ14" s="40">
        <f>CY14+FD14+FX14</f>
        <v>302561.40961000009</v>
      </c>
      <c r="GR14" s="40">
        <f>CZ14+FE14+FY14</f>
        <v>295750.93799999997</v>
      </c>
      <c r="GS14" s="40">
        <f>DA14+FF14+FZ14</f>
        <v>262359.83579999977</v>
      </c>
      <c r="GT14" s="40">
        <f>DB14+FG14+GA14</f>
        <v>259479.53100000025</v>
      </c>
      <c r="GU14" s="40">
        <f>DC14+FH14+GB14</f>
        <v>262986.37356000009</v>
      </c>
      <c r="GV14" s="40">
        <f>DD14+FI14+GC14</f>
        <v>259682.30508999998</v>
      </c>
      <c r="GW14" s="40">
        <f>DE14+FJ14+GD14</f>
        <v>290882.66466999997</v>
      </c>
      <c r="GX14" s="40">
        <f>DF14+FK14+GE14</f>
        <v>341944.97128218255</v>
      </c>
      <c r="GY14" s="40">
        <f>DG14+FL14+GF14</f>
        <v>341390.62610529183</v>
      </c>
      <c r="GZ14" s="40">
        <f>DH14+FM14+GG14</f>
        <v>395225.91783717717</v>
      </c>
      <c r="HA14" s="40">
        <f>DI14+FN14+GH14</f>
        <v>431414.9759650249</v>
      </c>
      <c r="HB14" s="40">
        <f>DJ14+FO14+GI14</f>
        <v>478341.67404411157</v>
      </c>
      <c r="HC14" s="40">
        <f>DK14+FP14+GJ14</f>
        <v>578124.53563147015</v>
      </c>
      <c r="HD14" s="40">
        <f>DL14+FQ14+GK14</f>
        <v>684424.45510285057</v>
      </c>
      <c r="HE14" s="40">
        <f>DM14+FR14+GL14</f>
        <v>637620.55115886568</v>
      </c>
      <c r="HF14" s="40">
        <f>DN14+FS14+GM14</f>
        <v>738804.28330619796</v>
      </c>
      <c r="HG14" s="40">
        <f>DO14+FT14+GN14</f>
        <v>844843.0796051434</v>
      </c>
    </row>
    <row r="15" spans="2:215" x14ac:dyDescent="0.3">
      <c r="C15" s="38" t="s">
        <v>3</v>
      </c>
      <c r="E15" s="40"/>
      <c r="F15" s="40">
        <f>VLOOKUP($C15,Segment!$AK$152:$AP$223,6,0)/1000</f>
        <v>-46886.971830000046</v>
      </c>
      <c r="G15" s="40">
        <f>VLOOKUP($C15,Segment!$I$229:$N$300,6,0)/1000</f>
        <v>-31421.485000000001</v>
      </c>
      <c r="H15" s="40">
        <f>VLOOKUP($C15,Segment!$P$229:$U$300,6,0)/1000</f>
        <v>-38525.48670999999</v>
      </c>
      <c r="I15" s="40">
        <f>VLOOKUP($C15,Segment!$AD$229:$AI$300,6,0)/1000</f>
        <v>-43288.812720000016</v>
      </c>
      <c r="J15" s="40">
        <f>VLOOKUP($C15,Segment!$AK$229:$AP$300,6,0)/1000</f>
        <v>-47837.173489999957</v>
      </c>
      <c r="K15" s="40">
        <f>VLOOKUP($C15,Segment!$I$306:$N$377,6,0)/1000</f>
        <v>-59044.358759999996</v>
      </c>
      <c r="L15" s="211">
        <f>VLOOKUP($C15,Segment!$P$306:$U$377,6,0)/1000</f>
        <v>-85426.830920000008</v>
      </c>
      <c r="M15" s="211">
        <f>VLOOKUP($C15,Segment!$AD$306:$AI$377,6,0)/1000</f>
        <v>-107319.35113999998</v>
      </c>
      <c r="N15" s="211">
        <f>VLOOKUP($C15,Segment!$AK$306:$AP$377,6,0)/1000</f>
        <v>-143361.62944999992</v>
      </c>
      <c r="O15" s="211">
        <f>VLOOKUP($C15,Segment!$I$383:$N$454,6,0)/1000</f>
        <v>-174629.04746000003</v>
      </c>
      <c r="P15" s="211">
        <f>VLOOKUP($C15,Segment!$P$383:$U$454,6,0)/1000</f>
        <v>-198119.0114600001</v>
      </c>
      <c r="Q15" s="211">
        <f>VLOOKUP($C15,Segment!$AD$383:$AI$454,6,0)/1000</f>
        <v>-208806.84706999996</v>
      </c>
      <c r="R15" s="211">
        <f>VLOOKUP($C15,Segment!$AK$383:$AP$454,6,0)/1000</f>
        <v>-298741.2632999997</v>
      </c>
      <c r="S15" s="211">
        <f>VLOOKUP($C15,Segment!$I$460:$N$531,6,0)/1000</f>
        <v>-334038.73619000003</v>
      </c>
      <c r="T15" s="211">
        <f>VLOOKUP($C15,Segment!$P$460:$U$531,6,0)/1000</f>
        <v>-344570.35153999989</v>
      </c>
      <c r="U15" s="211">
        <f>VLOOKUP($C15,Segment!$AD$460:$AI$531,6,0)/1000</f>
        <v>-357947.55053243885</v>
      </c>
      <c r="V15" s="211">
        <f>VLOOKUP($C15,Segment!$AK$460:$AP$531,6,0)/1000</f>
        <v>-453757.36462353374</v>
      </c>
      <c r="W15" s="139">
        <f t="shared" si="14"/>
        <v>0.51889752226114449</v>
      </c>
      <c r="X15" s="205"/>
      <c r="Y15" s="40"/>
      <c r="Z15" s="40">
        <f>VLOOKUP($C15,Segment!$AK$152:$AP$223,2,0)/1000</f>
        <v>-46886.971830000046</v>
      </c>
      <c r="AA15" s="40">
        <f>VLOOKUP($C15,Segment!$I$229:$N$300,2,0)/1000</f>
        <v>-31421.485000000001</v>
      </c>
      <c r="AB15" s="40">
        <f>VLOOKUP($C15,Segment!$P$229:$U$300,2,0)/1000</f>
        <v>-38525.48670999999</v>
      </c>
      <c r="AC15" s="40">
        <f>VLOOKUP($C15,Segment!$AD$229:$AI$300,2,0)/1000</f>
        <v>-43288.812720000016</v>
      </c>
      <c r="AD15" s="40">
        <f>VLOOKUP($C15,Segment!$AK$229:$AP$300,2,0)/1000</f>
        <v>-47834.824139999953</v>
      </c>
      <c r="AE15" s="40">
        <f>VLOOKUP($C15,Segment!$I$306:$N$377,2,0)/1000</f>
        <v>-59040.067779999998</v>
      </c>
      <c r="AF15" s="40">
        <f>VLOOKUP($C15,Segment!$P$306:$U$377,2,0)/1000</f>
        <v>-85424.836060000001</v>
      </c>
      <c r="AG15" s="40">
        <f>VLOOKUP($C15,Segment!$AD$306:$AI$377,2,0)/1000</f>
        <v>-107297.69932999999</v>
      </c>
      <c r="AH15" s="40">
        <f>VLOOKUP($C15,Segment!$AK$306:$AP$377,2,0)/1000</f>
        <v>-143336.52572999994</v>
      </c>
      <c r="AI15" s="40">
        <f>VLOOKUP($C15,Segment!$I$383:$N$454,2,0)/1000</f>
        <v>-174602.37521000003</v>
      </c>
      <c r="AJ15" s="40">
        <f>VLOOKUP($C15,Segment!$P$383:$U$454,2,0)/1000</f>
        <v>-198098.64445000011</v>
      </c>
      <c r="AK15" s="40">
        <f>VLOOKUP($C15,Segment!$AD$383:$AI$454,2,0)/1000</f>
        <v>-208787.12448999996</v>
      </c>
      <c r="AL15" s="40">
        <f>VLOOKUP($C15,Segment!$AK$383:$AP$454,2,0)/1000</f>
        <v>-298715.08972999972</v>
      </c>
      <c r="AM15" s="40">
        <f>VLOOKUP($C15,Segment!$I$460:$N$531,2,0)/1000</f>
        <v>-334025.95389999996</v>
      </c>
      <c r="AN15" s="40">
        <f>VLOOKUP($C15,Segment!$P$460:$U$531,2,0)/1000</f>
        <v>-344555.77924999991</v>
      </c>
      <c r="AO15" s="40">
        <f>VLOOKUP($C15,Segment!$AD$460:$AI$531,2,0)/1000</f>
        <v>-357926.40938243887</v>
      </c>
      <c r="AP15" s="40">
        <f>VLOOKUP($C15,Segment!$AK$460:$AP$531,2,0)/1000</f>
        <v>-453726.25506353378</v>
      </c>
      <c r="AQ15" s="139">
        <f t="shared" si="98"/>
        <v>0.51892646425610556</v>
      </c>
      <c r="AS15" s="40"/>
      <c r="AT15" s="40">
        <f>VLOOKUP($C15,'Securitization Profit   loss &amp; '!$Z$153:$AB$224,3,0)/1000</f>
        <v>-6705.1495899999964</v>
      </c>
      <c r="AU15" s="40">
        <f>VLOOKUP($C15,'Securitization Profit   loss &amp; '!$F$230:$H$301,3,0)/1000</f>
        <v>-2177.096</v>
      </c>
      <c r="AV15" s="40">
        <f>VLOOKUP($C15,'Securitization Profit   loss &amp; '!$K$230:$M$301,3,0)/1000</f>
        <v>-207.3614700000002</v>
      </c>
      <c r="AW15" s="40">
        <f>VLOOKUP($C15,'Securitization Profit   loss &amp; '!$U$230:$W$301,3,0)/1000</f>
        <v>-284.19556000000006</v>
      </c>
      <c r="AX15" s="40">
        <f>VLOOKUP($C15,'Securitization Profit   loss &amp; '!$Z$230:$AB$301,3,0)/1000</f>
        <v>-139.26712000000012</v>
      </c>
      <c r="AY15" s="40">
        <f>VLOOKUP($C15,'Securitization Profit   loss &amp; '!$F$306:$H$377,3,0)/1000</f>
        <v>-232.13488134399998</v>
      </c>
      <c r="AZ15" s="40">
        <f>VLOOKUP($C15,'Securitization Profit   loss &amp; '!$K$306:$M$377,3,0)/1000</f>
        <v>-238.33906008766675</v>
      </c>
      <c r="BA15" s="40">
        <f>VLOOKUP($C15,'Securitization Profit   loss &amp; '!$U$306:$W$377,3,0)/1000</f>
        <v>-234.83227756125004</v>
      </c>
      <c r="BB15" s="40">
        <f>VLOOKUP($C15,'Securitization Profit   loss &amp; '!$Z$306:$AB$377,3,0)/1000</f>
        <v>-585.88298650208344</v>
      </c>
      <c r="BC15" s="40">
        <f>VLOOKUP($C15,'Securitization Profit   loss &amp; '!$F$383:$H$454,3,0)/1000</f>
        <v>-927.11345000000006</v>
      </c>
      <c r="BD15" s="40">
        <f>VLOOKUP($C15,'Securitization Profit   loss &amp; '!$K$383:$M$454,3,0)/1000</f>
        <v>-2115.3978199999997</v>
      </c>
      <c r="BE15" s="40">
        <f>VLOOKUP($C15,'Securitization Profit   loss &amp; '!$U$383:$W$454,3,0)/1000</f>
        <v>-2175.1157245000009</v>
      </c>
      <c r="BF15" s="40">
        <f>VLOOKUP($C15,'Securitization Profit   loss &amp; '!$Z$383:$AB$454,3,0)/1000</f>
        <v>-6052.0634760248922</v>
      </c>
      <c r="BG15" s="40">
        <f>VLOOKUP($C15,'Securitization Profit   loss &amp; '!$F$460:$H$531,3,0)/1000</f>
        <v>-4232.2451296416612</v>
      </c>
      <c r="BH15" s="40">
        <f>VLOOKUP($C15,'Securitization Profit   loss &amp; '!$K$460:$M$531,3,0)/1000</f>
        <v>-4095.5369050815225</v>
      </c>
      <c r="BI15" s="40">
        <f>VLOOKUP($C15,'Securitization Profit   loss &amp; '!$U$460:$X$531,3,0)/1000</f>
        <v>-4279.1472617385098</v>
      </c>
      <c r="BJ15" s="40">
        <f>VLOOKUP($C15,'Securitization Profit   loss &amp; '!$Z$460:$AC$531,3,0)/1000</f>
        <v>-9627.8354384666345</v>
      </c>
      <c r="BL15" s="40"/>
      <c r="BM15" s="40">
        <f>VLOOKUP($C15,'Securitization Profit   loss &amp; '!$Z$153:$AB$224,2,0)/1000</f>
        <v>-123452.56299999999</v>
      </c>
      <c r="BN15" s="40">
        <f>VLOOKUP($C15,'Securitization Profit   loss &amp; '!$F$230:$H$301,2,0)/1000</f>
        <v>-140804.321</v>
      </c>
      <c r="BO15" s="40">
        <f>VLOOKUP($C15,'Securitization Profit   loss &amp; '!$K$230:$M$301,2,0)/1000</f>
        <v>-123212.48565999999</v>
      </c>
      <c r="BP15" s="40">
        <f>VLOOKUP($C15,'Securitization Profit   loss &amp; '!$U$230:$W$301,2,0)/1000</f>
        <v>-107853.34760000005</v>
      </c>
      <c r="BQ15" s="40">
        <f>VLOOKUP($C15,'Securitization Profit   loss &amp; '!$Z$230:$AB$301,2,0)/1000</f>
        <v>-90525.633759999837</v>
      </c>
      <c r="BR15" s="40">
        <f>VLOOKUP($C15,'Securitization Profit   loss &amp; '!$F$306:$H$377,2,0)/1000</f>
        <v>-74309.325349999999</v>
      </c>
      <c r="BS15" s="40">
        <f>VLOOKUP($C15,'Securitization Profit   loss &amp; '!$K$306:$M$377,2,0)/1000</f>
        <v>-62182.846219999999</v>
      </c>
      <c r="BT15" s="40">
        <f>VLOOKUP($C15,'Securitization Profit   loss &amp; '!$U$306:$W$377,2,0)/1000</f>
        <v>-52382.989150000009</v>
      </c>
      <c r="BU15" s="40">
        <f>VLOOKUP($C15,'Securitization Profit   loss &amp; '!$Z$306:$AB$377,2,0)/1000</f>
        <v>-41961.540810000035</v>
      </c>
      <c r="BV15" s="40">
        <f>VLOOKUP($C15,'Securitization Profit   loss &amp; '!$F$383:$H$454,2,0)/1000</f>
        <v>-33634.384479999993</v>
      </c>
      <c r="BW15" s="40">
        <f>VLOOKUP($C15,'Securitization Profit   loss &amp; '!$K$383:$M$454,2,0)/1000</f>
        <v>-26415.864710000009</v>
      </c>
      <c r="BX15" s="40">
        <f>VLOOKUP($C15,'Securitization Profit   loss &amp; '!$U$383:$W$454,2,0)/1000</f>
        <v>-21938.332439999991</v>
      </c>
      <c r="BY15" s="40">
        <f>VLOOKUP($C15,'Securitization Profit   loss &amp; '!$Z$383:$AB$454,2,0)/1000</f>
        <v>-16069.724780000024</v>
      </c>
      <c r="BZ15" s="40">
        <f>VLOOKUP($C15,'Securitization Profit   loss &amp; '!$F$460:$H$531,2,0)/1000</f>
        <v>-11925.762830000001</v>
      </c>
      <c r="CA15" s="40">
        <f>VLOOKUP($C15,'Securitization Profit   loss &amp; '!$K$460:$M$531,2,0)/1000</f>
        <v>-8161.5920899999928</v>
      </c>
      <c r="CB15" s="40">
        <f>VLOOKUP($C15,'Securitization Profit   loss &amp; '!$U$460:$X$531,2,0)/1000</f>
        <v>-6404.1326700000054</v>
      </c>
      <c r="CC15" s="40">
        <f>VLOOKUP($C15,'Securitization Profit   loss &amp; '!$Z$460:$AC$531,2,0)/1000</f>
        <v>-4135.7939499999957</v>
      </c>
      <c r="CE15" s="39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X15" s="40"/>
      <c r="CY15" s="40">
        <f>Z15+AT15+BM15+CF15</f>
        <v>-177044.68442000003</v>
      </c>
      <c r="CZ15" s="40">
        <f>AA15+AU15+BN15+CG15</f>
        <v>-174402.902</v>
      </c>
      <c r="DA15" s="40">
        <f>AB15+AV15+BO15+CH15</f>
        <v>-161945.33383999998</v>
      </c>
      <c r="DB15" s="40">
        <f>AC15+AW15+BP15+CI15</f>
        <v>-151426.35588000008</v>
      </c>
      <c r="DC15" s="40">
        <f>AD15+AX15+BQ15+CJ15</f>
        <v>-138499.72501999978</v>
      </c>
      <c r="DD15" s="40">
        <f>AE15+AY15+BR15+CK15</f>
        <v>-133581.52801134399</v>
      </c>
      <c r="DE15" s="40">
        <f>AF15+AZ15+BS15+CL15</f>
        <v>-147846.02134008767</v>
      </c>
      <c r="DF15" s="40">
        <f>AG15+BA15+BT15+CM15</f>
        <v>-159915.52075756126</v>
      </c>
      <c r="DG15" s="40">
        <f>AH15+BB15+BU15+CN15</f>
        <v>-185883.94952650205</v>
      </c>
      <c r="DH15" s="40">
        <f>AI15+BC15+BV15+CO15</f>
        <v>-209163.87314000004</v>
      </c>
      <c r="DI15" s="40">
        <f>AJ15+BD15+BW15+CP15</f>
        <v>-226629.90698000015</v>
      </c>
      <c r="DJ15" s="40">
        <f>AK15+BE15+BX15+CQ15</f>
        <v>-232900.57265449996</v>
      </c>
      <c r="DK15" s="40">
        <f>AL15+BF15+BY15+CR15</f>
        <v>-320836.87798602466</v>
      </c>
      <c r="DL15" s="40">
        <f>AM15+BG15+BZ15+CS15</f>
        <v>-350183.96185964165</v>
      </c>
      <c r="DM15" s="40">
        <f>AN15+BH15+CA15+CT15</f>
        <v>-356812.90824508143</v>
      </c>
      <c r="DN15" s="40">
        <f>AO15+BI15+CB15+CU15</f>
        <v>-368609.68931417738</v>
      </c>
      <c r="DO15" s="40">
        <f>AP15+BJ15+CC15+CV15</f>
        <v>-467489.88445200043</v>
      </c>
      <c r="DQ15" s="40"/>
      <c r="DR15" s="40">
        <f>VLOOKUP($C15,Segment!$AK$152:$AP$223,3,0)/1000</f>
        <v>0</v>
      </c>
      <c r="DS15" s="40">
        <f>VLOOKUP($C15,Segment!$I$229:$N$300,3,0)/1000</f>
        <v>0</v>
      </c>
      <c r="DT15" s="40">
        <f>VLOOKUP($C15,Segment!$P$229:$U$300,3,0)/1000</f>
        <v>0</v>
      </c>
      <c r="DU15" s="40">
        <f>VLOOKUP($C15,Segment!$AD$229:$AI$300,3,0)/1000</f>
        <v>0</v>
      </c>
      <c r="DV15" s="40">
        <f>VLOOKUP($C15,Segment!$AK$229:$AP$300,3,0)/1000</f>
        <v>0</v>
      </c>
      <c r="DW15" s="40">
        <f>VLOOKUP($C15,Segment!$I$306:$N$377,3,0)/1000</f>
        <v>0</v>
      </c>
      <c r="DX15" s="40">
        <f>VLOOKUP($C15,Segment!$P$306:$U$377,3,0)/1000</f>
        <v>0</v>
      </c>
      <c r="DY15" s="40">
        <f>VLOOKUP($C15,Segment!$AD$306:$AI$377,3,0)/1000</f>
        <v>0</v>
      </c>
      <c r="DZ15" s="40">
        <f>VLOOKUP($C15,Segment!$AK$306:$AP$377,3,0)/1000</f>
        <v>0</v>
      </c>
      <c r="EA15" s="40">
        <f>VLOOKUP($C15,Segment!$I$383:$N$454,3,0)/1000</f>
        <v>0</v>
      </c>
      <c r="EB15" s="40">
        <f>VLOOKUP($C15,Segment!$P$383:$U$454,3,0)/1000</f>
        <v>0</v>
      </c>
      <c r="EC15" s="40">
        <f>VLOOKUP($C15,Segment!$AD$383:$AI$454,3,0)/1000</f>
        <v>0</v>
      </c>
      <c r="ED15" s="40">
        <f>VLOOKUP($C15,Segment!$AK$383:$AP$454,3,0)/1000</f>
        <v>0</v>
      </c>
      <c r="EE15" s="40">
        <f>VLOOKUP($C15,Segment!$I$460:$N$531,3,0)/1000</f>
        <v>0</v>
      </c>
      <c r="EF15" s="40">
        <f>VLOOKUP($C15,Segment!$P$460:$U$531,3,0)/1000</f>
        <v>0</v>
      </c>
      <c r="EG15" s="40">
        <f>VLOOKUP($C15,Segment!$AD$460:$AI$531,3,0)/1000</f>
        <v>0</v>
      </c>
      <c r="EH15" s="40">
        <f>VLOOKUP($C15,Segment!$AK$460:$AP$531,3,0)/1000</f>
        <v>0</v>
      </c>
      <c r="EJ15" s="40"/>
      <c r="EK15" s="40">
        <f>VLOOKUP($C15,Segment!$AK$152:$AP$223,4,0)/1000</f>
        <v>0</v>
      </c>
      <c r="EL15" s="40">
        <f>VLOOKUP($C15,Segment!$I$229:$N$300,4,0)/1000</f>
        <v>0</v>
      </c>
      <c r="EM15" s="40">
        <f>VLOOKUP($C15,Segment!$P$229:$U$300,4,0)/1000</f>
        <v>0</v>
      </c>
      <c r="EN15" s="40">
        <f>VLOOKUP($C15,Segment!$AD$229:$AI$300,4,0)/1000</f>
        <v>0</v>
      </c>
      <c r="EO15" s="40">
        <f>VLOOKUP($C15,Segment!$AK$229:$AP$300,4,0)/1000</f>
        <v>0</v>
      </c>
      <c r="EP15" s="40">
        <f>VLOOKUP($C15,Segment!$I$306:$N$377,4,0)/1000</f>
        <v>0</v>
      </c>
      <c r="EQ15" s="40">
        <f>VLOOKUP($C15,Segment!$P$306:$U$377,4,0)/1000</f>
        <v>0</v>
      </c>
      <c r="ER15" s="40">
        <f>VLOOKUP($C15,Segment!$AD$306:$AI$377,4,0)/1000</f>
        <v>0</v>
      </c>
      <c r="ES15" s="40">
        <f>VLOOKUP($C15,Segment!$AK$306:$AP$377,4,0)/1000</f>
        <v>0</v>
      </c>
      <c r="ET15" s="40">
        <f>VLOOKUP($C15,Segment!$I$383:$N$454,4,0)/1000</f>
        <v>0</v>
      </c>
      <c r="EU15" s="40">
        <f>VLOOKUP($C15,Segment!$P$383:$U$454,4,0)/1000</f>
        <v>0</v>
      </c>
      <c r="EV15" s="40">
        <f>VLOOKUP($C15,Segment!$AD$383:$AI$454,4,0)/1000</f>
        <v>0</v>
      </c>
      <c r="EW15" s="40">
        <f>VLOOKUP($C15,Segment!$AK$383:$AP$454,4,0)/1000</f>
        <v>0</v>
      </c>
      <c r="EX15" s="40">
        <f>VLOOKUP($C15,Segment!$I$460:$N$531,4,0)/1000</f>
        <v>0</v>
      </c>
      <c r="EY15" s="40">
        <f>VLOOKUP($C15,Segment!$P$460:$U$531,4,0)/1000</f>
        <v>0</v>
      </c>
      <c r="EZ15" s="40">
        <f>VLOOKUP($C15,Segment!$AD$460:$AI$531,4,0)/1000</f>
        <v>0</v>
      </c>
      <c r="FA15" s="40">
        <f>VLOOKUP($C15,Segment!$AK$460:$AP$531,4,0)/1000</f>
        <v>0</v>
      </c>
      <c r="FC15" s="40"/>
      <c r="FD15" s="40">
        <f>DR15+EK15</f>
        <v>0</v>
      </c>
      <c r="FE15" s="40">
        <f>DS15+EL15</f>
        <v>0</v>
      </c>
      <c r="FF15" s="40">
        <f>DT15+EM15</f>
        <v>0</v>
      </c>
      <c r="FG15" s="40">
        <f>DU15+EN15</f>
        <v>0</v>
      </c>
      <c r="FH15" s="40">
        <f>DV15+EO15</f>
        <v>0</v>
      </c>
      <c r="FI15" s="40">
        <f>DW15+EP15</f>
        <v>0</v>
      </c>
      <c r="FJ15" s="40">
        <f>DX15+EQ15</f>
        <v>0</v>
      </c>
      <c r="FK15" s="40">
        <f>DY15+ER15</f>
        <v>0</v>
      </c>
      <c r="FL15" s="40">
        <f>DZ15+ES15</f>
        <v>0</v>
      </c>
      <c r="FM15" s="40">
        <f>EA15+ET15</f>
        <v>0</v>
      </c>
      <c r="FN15" s="40">
        <f>EB15+EU15</f>
        <v>0</v>
      </c>
      <c r="FO15" s="40">
        <f>EC15+EV15</f>
        <v>0</v>
      </c>
      <c r="FP15" s="40">
        <f>ED15+EW15</f>
        <v>0</v>
      </c>
      <c r="FQ15" s="40">
        <f>EE15+EX15</f>
        <v>0</v>
      </c>
      <c r="FR15" s="40">
        <f>EF15+EY15</f>
        <v>0</v>
      </c>
      <c r="FS15" s="40">
        <f>EG15+EZ15</f>
        <v>0</v>
      </c>
      <c r="FT15" s="40">
        <f>EH15+FA15</f>
        <v>0</v>
      </c>
      <c r="FW15" s="40"/>
      <c r="FX15" s="40">
        <f>VLOOKUP($C15,Segment!$AK$152:$AP$223,5,0)/1000</f>
        <v>0</v>
      </c>
      <c r="FY15" s="40">
        <f>VLOOKUP($C15,Segment!$I$229:$N$300,5,0)/1000</f>
        <v>0</v>
      </c>
      <c r="FZ15" s="40">
        <f>VLOOKUP($C15,Segment!$P$229:$U$300,5,0)/1000</f>
        <v>0</v>
      </c>
      <c r="GA15" s="40">
        <f>VLOOKUP($C15,Segment!$AD$229:$AI$300,5,0)/1000</f>
        <v>0</v>
      </c>
      <c r="GB15" s="40">
        <f>VLOOKUP($C15,Segment!$AK$229:$AP$300,5,0)/1000</f>
        <v>-2.3493499999999998</v>
      </c>
      <c r="GC15" s="40">
        <f>VLOOKUP($C15,Segment!$I$306:$N$377,5,0)/1000</f>
        <v>-4.2909800000000002</v>
      </c>
      <c r="GD15" s="40">
        <f>VLOOKUP($C15,Segment!$P$306:$U$377,5,0)/1000</f>
        <v>-1.9948599999999996</v>
      </c>
      <c r="GE15" s="40">
        <f>VLOOKUP($C15,Segment!$AD$306:$AI$377,5,0)/1000</f>
        <v>-21.651810000000001</v>
      </c>
      <c r="GF15" s="40">
        <f>VLOOKUP($C15,Segment!$AK$306:$AP$377,5,0)/1000</f>
        <v>-25.103719999999996</v>
      </c>
      <c r="GG15" s="40">
        <f>VLOOKUP($C15,Segment!$I$383:$N$454,5,0)/1000</f>
        <v>-26.672249999999998</v>
      </c>
      <c r="GH15" s="40">
        <f>VLOOKUP($C15,Segment!$P$383:$U$454,5,0)/1000</f>
        <v>-20.367010000000001</v>
      </c>
      <c r="GI15" s="40">
        <f>VLOOKUP($C15,Segment!$AD$383:$AI$454,5,0)/1000</f>
        <v>-19.722579999999994</v>
      </c>
      <c r="GJ15" s="40">
        <f>VLOOKUP($C15,Segment!$AK$383:$AP$454,5,0)/1000</f>
        <v>-26.173570000000016</v>
      </c>
      <c r="GK15" s="40">
        <f>VLOOKUP($C15,Segment!$I$460:$N$531,5,0)/1000</f>
        <v>-12.782290000000001</v>
      </c>
      <c r="GL15" s="40">
        <f>VLOOKUP($C15,Segment!$P$460:$U$531,5,0)/1000</f>
        <v>-14.572290000000001</v>
      </c>
      <c r="GM15" s="40">
        <f>VLOOKUP($C15,Segment!$AD$460:$AI$531,5,0)/1000</f>
        <v>-21.141149999999993</v>
      </c>
      <c r="GN15" s="40">
        <f>VLOOKUP($C15,Segment!$AK$460:$AP$531,5,0)/1000</f>
        <v>-31.109559999999998</v>
      </c>
      <c r="GP15" s="40"/>
      <c r="GQ15" s="40">
        <f>CY15+FD15+FX15</f>
        <v>-177044.68442000003</v>
      </c>
      <c r="GR15" s="40">
        <f>CZ15+FE15+FY15</f>
        <v>-174402.902</v>
      </c>
      <c r="GS15" s="40">
        <f>DA15+FF15+FZ15</f>
        <v>-161945.33383999998</v>
      </c>
      <c r="GT15" s="40">
        <f>DB15+FG15+GA15</f>
        <v>-151426.35588000008</v>
      </c>
      <c r="GU15" s="40">
        <f>DC15+FH15+GB15</f>
        <v>-138502.07436999978</v>
      </c>
      <c r="GV15" s="40">
        <f>DD15+FI15+GC15</f>
        <v>-133585.81899134399</v>
      </c>
      <c r="GW15" s="40">
        <f>DE15+FJ15+GD15</f>
        <v>-147848.01620008767</v>
      </c>
      <c r="GX15" s="40">
        <f>DF15+FK15+GE15</f>
        <v>-159937.17256756127</v>
      </c>
      <c r="GY15" s="40">
        <f>DG15+FL15+GF15</f>
        <v>-185909.05324650207</v>
      </c>
      <c r="GZ15" s="40">
        <f>DH15+FM15+GG15</f>
        <v>-209190.54539000004</v>
      </c>
      <c r="HA15" s="40">
        <f>DI15+FN15+GH15</f>
        <v>-226650.27399000013</v>
      </c>
      <c r="HB15" s="40">
        <f>DJ15+FO15+GI15</f>
        <v>-232920.29523449996</v>
      </c>
      <c r="HC15" s="40">
        <f>DK15+FP15+GJ15</f>
        <v>-320863.05155602464</v>
      </c>
      <c r="HD15" s="40">
        <f>DL15+FQ15+GK15</f>
        <v>-350196.74414964166</v>
      </c>
      <c r="HE15" s="40">
        <f>DM15+FR15+GL15</f>
        <v>-356827.48053508141</v>
      </c>
      <c r="HF15" s="40">
        <f>DN15+FS15+GM15</f>
        <v>-368630.83046417736</v>
      </c>
      <c r="HG15" s="40">
        <f>DO15+FT15+GN15</f>
        <v>-467520.99401200045</v>
      </c>
    </row>
    <row r="16" spans="2:215" x14ac:dyDescent="0.3">
      <c r="C16" s="41" t="s">
        <v>54</v>
      </c>
      <c r="D16" s="116"/>
      <c r="E16" s="42"/>
      <c r="F16" s="42">
        <f t="shared" ref="F16:V16" si="99">SUM(F14:F15)/AVERAGE(E123:F123)*4</f>
        <v>0.13273910220552759</v>
      </c>
      <c r="G16" s="42">
        <f t="shared" si="99"/>
        <v>0.1309580803241005</v>
      </c>
      <c r="H16" s="42">
        <f t="shared" si="99"/>
        <v>9.9084352614775925E-2</v>
      </c>
      <c r="I16" s="42">
        <f t="shared" si="99"/>
        <v>0.10997068944043936</v>
      </c>
      <c r="J16" s="42">
        <f t="shared" si="99"/>
        <v>0.10802548962947876</v>
      </c>
      <c r="K16" s="42">
        <f t="shared" si="99"/>
        <v>8.9308023495332414E-2</v>
      </c>
      <c r="L16" s="42">
        <f t="shared" si="99"/>
        <v>8.3753711712865123E-2</v>
      </c>
      <c r="M16" s="42">
        <f t="shared" si="99"/>
        <v>9.8636465457709308E-2</v>
      </c>
      <c r="N16" s="42">
        <f t="shared" si="99"/>
        <v>7.0272565303066414E-2</v>
      </c>
      <c r="O16" s="42">
        <f t="shared" si="99"/>
        <v>7.1239973966512868E-2</v>
      </c>
      <c r="P16" s="42">
        <f t="shared" si="99"/>
        <v>6.5948460683750765E-2</v>
      </c>
      <c r="Q16" s="42">
        <f t="shared" si="99"/>
        <v>8.3838475234515292E-2</v>
      </c>
      <c r="R16" s="42">
        <f t="shared" si="99"/>
        <v>7.6180532001396559E-2</v>
      </c>
      <c r="S16" s="42">
        <f t="shared" si="99"/>
        <v>0.10110575417368307</v>
      </c>
      <c r="T16" s="42">
        <f t="shared" si="99"/>
        <v>7.3051666011799188E-2</v>
      </c>
      <c r="U16" s="42">
        <f t="shared" si="99"/>
        <v>0.10404523180616705</v>
      </c>
      <c r="V16" s="42">
        <f t="shared" si="99"/>
        <v>9.9125463920101131E-2</v>
      </c>
      <c r="W16" s="177"/>
      <c r="X16" s="111"/>
      <c r="Y16" s="42"/>
      <c r="Z16" s="42">
        <f t="shared" ref="Z16:AP16" si="100">SUM(Z14:Z15)/AVERAGE(Y123:Z123)*4</f>
        <v>0.13273910220552759</v>
      </c>
      <c r="AA16" s="42">
        <f t="shared" si="100"/>
        <v>0.1309580803241005</v>
      </c>
      <c r="AB16" s="42">
        <f t="shared" si="100"/>
        <v>9.9084352614775925E-2</v>
      </c>
      <c r="AC16" s="42">
        <f t="shared" si="100"/>
        <v>0.10997068944043936</v>
      </c>
      <c r="AD16" s="42">
        <f t="shared" si="100"/>
        <v>0.10802860809795282</v>
      </c>
      <c r="AE16" s="42">
        <f t="shared" si="100"/>
        <v>8.9312874049319563E-2</v>
      </c>
      <c r="AF16" s="42">
        <f t="shared" si="100"/>
        <v>8.375557104714125E-2</v>
      </c>
      <c r="AG16" s="42">
        <f t="shared" si="100"/>
        <v>9.8652524838112307E-2</v>
      </c>
      <c r="AH16" s="42">
        <f t="shared" si="100"/>
        <v>7.0289377390311811E-2</v>
      </c>
      <c r="AI16" s="42">
        <f t="shared" si="100"/>
        <v>7.1257114413925488E-2</v>
      </c>
      <c r="AJ16" s="42">
        <f t="shared" si="100"/>
        <v>6.5960861169047008E-2</v>
      </c>
      <c r="AK16" s="42">
        <f t="shared" si="100"/>
        <v>8.3850131375113809E-2</v>
      </c>
      <c r="AL16" s="42">
        <f t="shared" si="100"/>
        <v>7.6194121501687501E-2</v>
      </c>
      <c r="AM16" s="42">
        <f t="shared" si="100"/>
        <v>0.10111170055125174</v>
      </c>
      <c r="AN16" s="42">
        <f t="shared" si="100"/>
        <v>7.3058540342845077E-2</v>
      </c>
      <c r="AO16" s="42">
        <f t="shared" si="100"/>
        <v>0.10405517236887038</v>
      </c>
      <c r="AP16" s="42">
        <f t="shared" si="100"/>
        <v>9.913958583134945E-2</v>
      </c>
      <c r="AQ16" s="177"/>
      <c r="AS16" s="42"/>
      <c r="AT16" s="42">
        <f t="shared" ref="AT16:BJ16" si="101">SUM(AT14:AT15)/AVERAGE(AS129:AT129)*4</f>
        <v>0.12345225062065233</v>
      </c>
      <c r="AU16" s="42">
        <f t="shared" si="101"/>
        <v>0.17132864315129268</v>
      </c>
      <c r="AV16" s="42">
        <f t="shared" si="101"/>
        <v>0.21664023245222971</v>
      </c>
      <c r="AW16" s="42">
        <f t="shared" si="101"/>
        <v>0.29849255816799325</v>
      </c>
      <c r="AX16" s="42">
        <f t="shared" si="101"/>
        <v>0.36919557152106114</v>
      </c>
      <c r="AY16" s="42">
        <f t="shared" si="101"/>
        <v>0.37348325343234762</v>
      </c>
      <c r="AZ16" s="42">
        <f t="shared" si="101"/>
        <v>0.39923303606109345</v>
      </c>
      <c r="BA16" s="42">
        <f t="shared" si="101"/>
        <v>0.67147461272725439</v>
      </c>
      <c r="BB16" s="42">
        <f t="shared" si="101"/>
        <v>0.55024730853704418</v>
      </c>
      <c r="BC16" s="42">
        <f t="shared" si="101"/>
        <v>0.55997327527152696</v>
      </c>
      <c r="BD16" s="42">
        <f t="shared" si="101"/>
        <v>0.92302319201123306</v>
      </c>
      <c r="BE16" s="42">
        <f t="shared" si="101"/>
        <v>1.5411257461105397</v>
      </c>
      <c r="BF16" s="42">
        <f t="shared" si="101"/>
        <v>1.1140782533448357</v>
      </c>
      <c r="BG16" s="42">
        <f t="shared" si="101"/>
        <v>1.1856239820420194</v>
      </c>
      <c r="BH16" s="42">
        <f t="shared" si="101"/>
        <v>1.7692298717101522</v>
      </c>
      <c r="BI16" s="42">
        <f t="shared" si="101"/>
        <v>1.7301189916696291</v>
      </c>
      <c r="BJ16" s="42">
        <f t="shared" si="101"/>
        <v>1.7796117726835756</v>
      </c>
      <c r="BK16" s="44"/>
      <c r="BL16" s="42"/>
      <c r="BM16" s="42">
        <f t="shared" ref="BM16:CC16" si="102">SUM(BM14:BM15)/AVERAGE(BL127:BM127)*4</f>
        <v>3.384993992453899E-2</v>
      </c>
      <c r="BN16" s="42">
        <f t="shared" si="102"/>
        <v>2.3700699720721145E-2</v>
      </c>
      <c r="BO16" s="42">
        <f t="shared" si="102"/>
        <v>2.1720620267409459E-2</v>
      </c>
      <c r="BP16" s="42">
        <f t="shared" si="102"/>
        <v>1.1663667990271792E-2</v>
      </c>
      <c r="BQ16" s="42">
        <f t="shared" si="102"/>
        <v>1.068562459623832E-2</v>
      </c>
      <c r="BR16" s="42">
        <f t="shared" si="102"/>
        <v>1.0144658868433227E-2</v>
      </c>
      <c r="BS16" s="42">
        <f t="shared" si="102"/>
        <v>1.0969781272765331E-2</v>
      </c>
      <c r="BT16" s="42">
        <f t="shared" si="102"/>
        <v>9.4447442544226996E-3</v>
      </c>
      <c r="BU16" s="42">
        <f t="shared" si="102"/>
        <v>5.1292105772972347E-3</v>
      </c>
      <c r="BV16" s="42">
        <f t="shared" si="102"/>
        <v>-5.76411113855401E-4</v>
      </c>
      <c r="BW16" s="42">
        <f t="shared" si="102"/>
        <v>3.526651519306426E-3</v>
      </c>
      <c r="BX16" s="42">
        <f t="shared" si="102"/>
        <v>7.7256676853972798E-4</v>
      </c>
      <c r="BY16" s="42">
        <f t="shared" si="102"/>
        <v>1.1063891202743618E-3</v>
      </c>
      <c r="BZ16" s="42">
        <f t="shared" si="102"/>
        <v>6.3672385341937581E-4</v>
      </c>
      <c r="CA16" s="42">
        <f t="shared" si="102"/>
        <v>7.8014917110351596E-4</v>
      </c>
      <c r="CB16" s="42">
        <f t="shared" si="102"/>
        <v>3.023562140141683E-4</v>
      </c>
      <c r="CC16" s="42">
        <f t="shared" si="102"/>
        <v>1.9668005725399919E-3</v>
      </c>
      <c r="CD16" s="44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4"/>
      <c r="CX16" s="42"/>
      <c r="CY16" s="42">
        <f t="shared" ref="CY16:DO16" si="103">SUM(CY14:CY15)/AVERAGE(CX131:CY131)*4</f>
        <v>6.6762538401406529E-2</v>
      </c>
      <c r="CZ16" s="42">
        <f t="shared" si="103"/>
        <v>5.8997933979985664E-2</v>
      </c>
      <c r="DA16" s="42">
        <f t="shared" si="103"/>
        <v>4.5393804680025858E-2</v>
      </c>
      <c r="DB16" s="42">
        <f t="shared" si="103"/>
        <v>4.6453021526749086E-2</v>
      </c>
      <c r="DC16" s="42">
        <f t="shared" si="103"/>
        <v>4.991229040711441E-2</v>
      </c>
      <c r="DD16" s="42">
        <f t="shared" si="103"/>
        <v>4.6313509320215225E-2</v>
      </c>
      <c r="DE16" s="42">
        <f t="shared" si="103"/>
        <v>4.7971819690294584E-2</v>
      </c>
      <c r="DF16" s="42">
        <f t="shared" si="103"/>
        <v>5.5875223561273016E-2</v>
      </c>
      <c r="DG16" s="42">
        <f t="shared" si="103"/>
        <v>4.3622137749221947E-2</v>
      </c>
      <c r="DH16" s="42">
        <f t="shared" si="103"/>
        <v>4.7064517228147813E-2</v>
      </c>
      <c r="DI16" s="42">
        <f t="shared" si="103"/>
        <v>4.69194271914255E-2</v>
      </c>
      <c r="DJ16" s="42">
        <f t="shared" si="103"/>
        <v>5.1929338911151091E-2</v>
      </c>
      <c r="DK16" s="42">
        <f t="shared" si="103"/>
        <v>5.0406271506726698E-2</v>
      </c>
      <c r="DL16" s="42">
        <f t="shared" si="103"/>
        <v>6.3655482739534822E-2</v>
      </c>
      <c r="DM16" s="42">
        <f t="shared" si="103"/>
        <v>5.4508184604359911E-2</v>
      </c>
      <c r="DN16" s="42">
        <f t="shared" si="103"/>
        <v>7.1914742335984175E-2</v>
      </c>
      <c r="DO16" s="42">
        <f t="shared" si="103"/>
        <v>7.198088886094052E-2</v>
      </c>
      <c r="DP16" s="44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177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P16" s="42"/>
      <c r="GQ16" s="42">
        <f t="shared" ref="GQ16:HG16" si="104">SUM(GQ14:GQ15)/AVERAGE(GP131:GQ131)*4</f>
        <v>6.6762538401406529E-2</v>
      </c>
      <c r="GR16" s="42">
        <f t="shared" si="104"/>
        <v>5.8997933979985664E-2</v>
      </c>
      <c r="GS16" s="42">
        <f t="shared" si="104"/>
        <v>4.5393804680025858E-2</v>
      </c>
      <c r="GT16" s="42">
        <f t="shared" si="104"/>
        <v>4.6453021526749086E-2</v>
      </c>
      <c r="GU16" s="42">
        <f t="shared" si="104"/>
        <v>4.9911348447146467E-2</v>
      </c>
      <c r="GV16" s="42">
        <f t="shared" si="104"/>
        <v>4.6311933355761822E-2</v>
      </c>
      <c r="GW16" s="42">
        <f t="shared" si="104"/>
        <v>4.797115065149446E-2</v>
      </c>
      <c r="GX16" s="42">
        <f t="shared" si="104"/>
        <v>5.5868577385498878E-2</v>
      </c>
      <c r="GY16" s="42">
        <f t="shared" si="104"/>
        <v>4.361509574976604E-2</v>
      </c>
      <c r="GZ16" s="42">
        <f t="shared" si="104"/>
        <v>4.7057770464874936E-2</v>
      </c>
      <c r="HA16" s="42">
        <f t="shared" si="104"/>
        <v>4.691476079437059E-2</v>
      </c>
      <c r="HB16" s="42">
        <f t="shared" si="104"/>
        <v>5.1925166095207774E-2</v>
      </c>
      <c r="HC16" s="42">
        <f t="shared" si="104"/>
        <v>5.0401143736169052E-2</v>
      </c>
      <c r="HD16" s="42">
        <f t="shared" si="104"/>
        <v>6.3653048376084209E-2</v>
      </c>
      <c r="HE16" s="42">
        <f t="shared" si="104"/>
        <v>5.4505355945334871E-2</v>
      </c>
      <c r="HF16" s="42">
        <f t="shared" si="104"/>
        <v>7.191063541389614E-2</v>
      </c>
      <c r="HG16" s="42">
        <f t="shared" si="104"/>
        <v>7.2486122720957946E-2</v>
      </c>
    </row>
    <row r="17" spans="3:215" x14ac:dyDescent="0.3">
      <c r="C17" s="38" t="s">
        <v>91</v>
      </c>
      <c r="E17" s="40"/>
      <c r="F17" s="40">
        <f>VLOOKUP($C17,Segment!$AK$152:$AP$223,6,0)/1000</f>
        <v>18842.970608571439</v>
      </c>
      <c r="G17" s="40">
        <f>VLOOKUP($C17,Segment!$I$229:$N$300,6,0)/1000</f>
        <v>21677.64472</v>
      </c>
      <c r="H17" s="40">
        <f>VLOOKUP($C17,Segment!$P$229:$U$300,6,0)/1000</f>
        <v>21457.360850000001</v>
      </c>
      <c r="I17" s="40">
        <f>VLOOKUP($C17,Segment!$AD$229:$AI$300,6,0)/1000</f>
        <v>24036.605720000007</v>
      </c>
      <c r="J17" s="40">
        <f>VLOOKUP($C17,Segment!$AK$229:$AP$300,6,0)/1000</f>
        <v>26117.224799999949</v>
      </c>
      <c r="K17" s="40">
        <f>VLOOKUP($C17,Segment!$I$306:$N$377,6,0)/1000</f>
        <v>32153.842219999999</v>
      </c>
      <c r="L17" s="211">
        <f>VLOOKUP($C17,Segment!$P$306:$U$377,6,0)/1000</f>
        <v>20035.442389999997</v>
      </c>
      <c r="M17" s="211">
        <f>VLOOKUP($C17,Segment!$AD$306:$AI$377,6,0)/1000</f>
        <v>15157.371600000017</v>
      </c>
      <c r="N17" s="211">
        <f>VLOOKUP($C17,Segment!$AK$306:$AP$377,6,0)/1000</f>
        <v>23693.452509999996</v>
      </c>
      <c r="O17" s="211">
        <f>VLOOKUP($C17,Segment!$I$383:$N$454,6,0)/1000</f>
        <v>21751.747559999996</v>
      </c>
      <c r="P17" s="211">
        <f>VLOOKUP($C17,Segment!$P$383:$U$454,6,0)/1000</f>
        <v>13399.290970000004</v>
      </c>
      <c r="Q17" s="211">
        <f>VLOOKUP($C17,Segment!$AD$383:$AI$454,6,0)/1000</f>
        <v>13700.419559999986</v>
      </c>
      <c r="R17" s="211">
        <f>VLOOKUP($C17,Segment!$AK$383:$AP$454,6,0)/1000</f>
        <v>21643.517219999994</v>
      </c>
      <c r="S17" s="211">
        <f>VLOOKUP($C17,Segment!$I$460:$N$531,6,0)/1000</f>
        <v>25144.540649999995</v>
      </c>
      <c r="T17" s="211">
        <f>VLOOKUP($C17,Segment!$P$460:$U$531,6,0)/1000</f>
        <v>29383.086800000001</v>
      </c>
      <c r="U17" s="211">
        <f>VLOOKUP($C17,Segment!$AD$460:$AI$531,6,0)/1000</f>
        <v>32509.178598402326</v>
      </c>
      <c r="V17" s="211">
        <f>VLOOKUP($C17,Segment!$AK$460:$AP$531,6,0)/1000</f>
        <v>37325.466301977249</v>
      </c>
      <c r="W17" s="139">
        <f t="shared" si="14"/>
        <v>0.72455640747180095</v>
      </c>
      <c r="X17" s="205"/>
      <c r="Y17" s="40"/>
      <c r="Z17" s="40">
        <f>VLOOKUP($C17,Segment!$AK$152:$AP$223,2,0)/1000</f>
        <v>18842.970608571439</v>
      </c>
      <c r="AA17" s="40">
        <f>VLOOKUP($C17,Segment!$I$229:$N$300,2,0)/1000</f>
        <v>21677.64472</v>
      </c>
      <c r="AB17" s="40">
        <f>VLOOKUP($C17,Segment!$P$229:$U$300,2,0)/1000</f>
        <v>21457.360850000001</v>
      </c>
      <c r="AC17" s="40">
        <f>VLOOKUP($C17,Segment!$AD$229:$AI$300,2,0)/1000</f>
        <v>24036.605720000007</v>
      </c>
      <c r="AD17" s="40">
        <f>VLOOKUP($C17,Segment!$AK$229:$AP$300,2,0)/1000</f>
        <v>25546.832609999947</v>
      </c>
      <c r="AE17" s="40">
        <f>VLOOKUP($C17,Segment!$I$306:$N$377,2,0)/1000</f>
        <v>31733.52176</v>
      </c>
      <c r="AF17" s="40">
        <f>VLOOKUP($C17,Segment!$P$306:$U$377,2,0)/1000</f>
        <v>19994.61708</v>
      </c>
      <c r="AG17" s="40">
        <f>VLOOKUP($C17,Segment!$AD$306:$AI$377,2,0)/1000</f>
        <v>15123.157960000015</v>
      </c>
      <c r="AH17" s="40">
        <f>VLOOKUP($C17,Segment!$AK$306:$AP$377,2,0)/1000</f>
        <v>23679.081199999997</v>
      </c>
      <c r="AI17" s="40">
        <f>VLOOKUP($C17,Segment!$I$383:$N$454,2,0)/1000</f>
        <v>21747.599749999998</v>
      </c>
      <c r="AJ17" s="40">
        <f>VLOOKUP($C17,Segment!$P$383:$U$454,2,0)/1000</f>
        <v>13394.593640000005</v>
      </c>
      <c r="AK17" s="40">
        <f>VLOOKUP($C17,Segment!$AD$383:$AI$454,2,0)/1000</f>
        <v>13695.791959999986</v>
      </c>
      <c r="AL17" s="40">
        <f>VLOOKUP($C17,Segment!$AK$383:$AP$454,2,0)/1000</f>
        <v>21638.779699999996</v>
      </c>
      <c r="AM17" s="40">
        <f>VLOOKUP($C17,Segment!$I$460:$N$531,2,0)/1000</f>
        <v>25139.838959999994</v>
      </c>
      <c r="AN17" s="40">
        <f>VLOOKUP($C17,Segment!$P$460:$U$531,2,0)/1000</f>
        <v>28850.742710000002</v>
      </c>
      <c r="AO17" s="40">
        <f>VLOOKUP($C17,Segment!$AD$460:$AI$531,2,0)/1000</f>
        <v>31450.205118402326</v>
      </c>
      <c r="AP17" s="40">
        <f>VLOOKUP($C17,Segment!$AK$460:$AP$531,2,0)/1000</f>
        <v>35786.895521977225</v>
      </c>
      <c r="AQ17" s="139">
        <f t="shared" ref="AQ17:AQ19" si="105">AP17/AL17-1</f>
        <v>0.6538315015045526</v>
      </c>
      <c r="AS17" s="40"/>
      <c r="AT17" s="40">
        <f>VLOOKUP($C17,'Securitization Profit   loss &amp; '!$Z$153:$AB$224,3,0)/1000</f>
        <v>777.92343999999946</v>
      </c>
      <c r="AU17" s="40">
        <f>VLOOKUP($C17,'Securitization Profit   loss &amp; '!$F$230:$H$301,3,0)/1000</f>
        <v>1082.6500000000001</v>
      </c>
      <c r="AV17" s="40">
        <f>VLOOKUP($C17,'Securitization Profit   loss &amp; '!$K$230:$M$301,3,0)/1000</f>
        <v>878.88481000000002</v>
      </c>
      <c r="AW17" s="40">
        <f>VLOOKUP($C17,'Securitization Profit   loss &amp; '!$U$230:$W$301,3,0)/1000</f>
        <v>1673.8240800000001</v>
      </c>
      <c r="AX17" s="40">
        <f>VLOOKUP($C17,'Securitization Profit   loss &amp; '!$Z$230:$AB$301,3,0)/1000</f>
        <v>1248.9806299999993</v>
      </c>
      <c r="AY17" s="40">
        <f>VLOOKUP($C17,'Securitization Profit   loss &amp; '!$F$306:$H$377,3,0)/1000</f>
        <v>2885.6564100000001</v>
      </c>
      <c r="AZ17" s="40">
        <f>VLOOKUP($C17,'Securitization Profit   loss &amp; '!$K$306:$M$377,3,0)/1000</f>
        <v>2483.3901900000005</v>
      </c>
      <c r="BA17" s="40">
        <f>VLOOKUP($C17,'Securitization Profit   loss &amp; '!$U$306:$W$377,3,0)/1000</f>
        <v>2850.3886015966227</v>
      </c>
      <c r="BB17" s="40">
        <f>VLOOKUP($C17,'Securitization Profit   loss &amp; '!$Z$306:$AB$377,3,0)/1000</f>
        <v>1417.3723949777764</v>
      </c>
      <c r="BC17" s="40">
        <f>VLOOKUP($C17,'Securitization Profit   loss &amp; '!$F$383:$H$454,3,0)/1000</f>
        <v>2502.6150672203548</v>
      </c>
      <c r="BD17" s="40">
        <f>VLOOKUP($C17,'Securitization Profit   loss &amp; '!$K$383:$M$454,3,0)/1000</f>
        <v>2983.8766288750398</v>
      </c>
      <c r="BE17" s="40">
        <f>VLOOKUP($C17,'Securitization Profit   loss &amp; '!$U$383:$W$454,3,0)/1000</f>
        <v>2800.8691605962367</v>
      </c>
      <c r="BF17" s="40">
        <f>VLOOKUP($C17,'Securitization Profit   loss &amp; '!$Z$383:$AB$454,3,0)/1000</f>
        <v>3365.7961545621429</v>
      </c>
      <c r="BG17" s="40">
        <f>VLOOKUP($C17,'Securitization Profit   loss &amp; '!$F$460:$H$531,3,0)/1000</f>
        <v>2483.1585769546496</v>
      </c>
      <c r="BH17" s="40">
        <f>VLOOKUP($C17,'Securitization Profit   loss &amp; '!$K$460:$M$531,3,0)/1000</f>
        <v>12723.47277910264</v>
      </c>
      <c r="BI17" s="40">
        <f>VLOOKUP($C17,'Securitization Profit   loss &amp; '!$U$460:$X$531,3,0)/1000</f>
        <v>11250.504680569205</v>
      </c>
      <c r="BJ17" s="40">
        <f>VLOOKUP($C17,'Securitization Profit   loss &amp; '!$Z$460:$AC$531,3,0)/1000</f>
        <v>12742.767807195254</v>
      </c>
      <c r="BL17" s="40"/>
      <c r="BM17" s="40">
        <f>VLOOKUP($C17,'Securitization Profit   loss &amp; '!$Z$153:$AB$224,2,0)/1000</f>
        <v>12577.735000000001</v>
      </c>
      <c r="BN17" s="40">
        <f>VLOOKUP($C17,'Securitization Profit   loss &amp; '!$F$230:$H$301,2,0)/1000</f>
        <v>10961.406999999999</v>
      </c>
      <c r="BO17" s="40">
        <f>VLOOKUP($C17,'Securitization Profit   loss &amp; '!$K$230:$M$301,2,0)/1000</f>
        <v>9713.8623900000002</v>
      </c>
      <c r="BP17" s="40">
        <f>VLOOKUP($C17,'Securitization Profit   loss &amp; '!$U$230:$W$301,2,0)/1000</f>
        <v>9996.4072799999976</v>
      </c>
      <c r="BQ17" s="40">
        <f>VLOOKUP($C17,'Securitization Profit   loss &amp; '!$Z$230:$AB$301,2,0)/1000</f>
        <v>8627.4308799999981</v>
      </c>
      <c r="BR17" s="40">
        <f>VLOOKUP($C17,'Securitization Profit   loss &amp; '!$F$306:$H$377,2,0)/1000</f>
        <v>4346.7738099999997</v>
      </c>
      <c r="BS17" s="40">
        <f>VLOOKUP($C17,'Securitization Profit   loss &amp; '!$K$306:$M$377,2,0)/1000</f>
        <v>6642.5143600000001</v>
      </c>
      <c r="BT17" s="40">
        <f>VLOOKUP($C17,'Securitization Profit   loss &amp; '!$U$306:$W$377,2,0)/1000</f>
        <v>4091.313290000001</v>
      </c>
      <c r="BU17" s="40">
        <f>VLOOKUP($C17,'Securitization Profit   loss &amp; '!$Z$306:$AB$377,2,0)/1000</f>
        <v>4878.0791299999992</v>
      </c>
      <c r="BV17" s="40">
        <f>VLOOKUP($C17,'Securitization Profit   loss &amp; '!$F$383:$H$454,2,0)/1000</f>
        <v>4745.2890199999993</v>
      </c>
      <c r="BW17" s="40">
        <f>VLOOKUP($C17,'Securitization Profit   loss &amp; '!$K$383:$M$454,2,0)/1000</f>
        <v>6379.3741300000011</v>
      </c>
      <c r="BX17" s="40">
        <f>VLOOKUP($C17,'Securitization Profit   loss &amp; '!$U$383:$W$454,2,0)/1000</f>
        <v>6523.5312700000013</v>
      </c>
      <c r="BY17" s="40">
        <f>VLOOKUP($C17,'Securitization Profit   loss &amp; '!$Z$383:$AB$454,2,0)/1000</f>
        <v>6052.272059999993</v>
      </c>
      <c r="BZ17" s="40">
        <f>VLOOKUP($C17,'Securitization Profit   loss &amp; '!$F$460:$H$531,2,0)/1000</f>
        <v>5462.8781900000004</v>
      </c>
      <c r="CA17" s="40">
        <f>VLOOKUP($C17,'Securitization Profit   loss &amp; '!$K$460:$M$531,2,0)/1000</f>
        <v>3780.1615299999985</v>
      </c>
      <c r="CB17" s="40">
        <f>VLOOKUP($C17,'Securitization Profit   loss &amp; '!$U$460:$X$531,2,0)/1000</f>
        <v>4236.5412000000015</v>
      </c>
      <c r="CC17" s="40">
        <f>VLOOKUP($C17,'Securitization Profit   loss &amp; '!$Z$460:$AC$531,2,0)/1000</f>
        <v>3431.21117</v>
      </c>
      <c r="CE17" s="39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X17" s="40"/>
      <c r="CY17" s="40">
        <f>Z17+AT17+BM17+CF17</f>
        <v>32198.629048571438</v>
      </c>
      <c r="CZ17" s="40">
        <f>AA17+AU17+BN17+CG17</f>
        <v>33721.701719999997</v>
      </c>
      <c r="DA17" s="40">
        <f>AB17+AV17+BO17+CH17</f>
        <v>32050.108050000003</v>
      </c>
      <c r="DB17" s="40">
        <f>AC17+AW17+BP17+CI17</f>
        <v>35706.837080000005</v>
      </c>
      <c r="DC17" s="40">
        <f>AD17+AX17+BQ17+CJ17</f>
        <v>35423.244119999945</v>
      </c>
      <c r="DD17" s="40">
        <f>AE17+AY17+BR17+CK17</f>
        <v>38965.951979999998</v>
      </c>
      <c r="DE17" s="40">
        <f>AF17+AZ17+BS17+CL17</f>
        <v>29120.521630000003</v>
      </c>
      <c r="DF17" s="40">
        <f>AG17+BA17+BT17+CM17</f>
        <v>22064.859851596641</v>
      </c>
      <c r="DG17" s="40">
        <f>AH17+BB17+BU17+CN17</f>
        <v>29974.532724977773</v>
      </c>
      <c r="DH17" s="40">
        <f>AI17+BC17+BV17+CO17</f>
        <v>28995.503837220353</v>
      </c>
      <c r="DI17" s="40">
        <f>AJ17+BD17+BW17+CP17</f>
        <v>22757.844398875044</v>
      </c>
      <c r="DJ17" s="40">
        <f>AK17+BE17+BX17+CQ17</f>
        <v>23020.192390596225</v>
      </c>
      <c r="DK17" s="40">
        <f>AL17+BF17+BY17+CR17</f>
        <v>31056.847914562131</v>
      </c>
      <c r="DL17" s="40">
        <f>AM17+BG17+BZ17+CS17</f>
        <v>33085.875726954648</v>
      </c>
      <c r="DM17" s="40">
        <f>AN17+BH17+CA17+CT17</f>
        <v>45354.377019102641</v>
      </c>
      <c r="DN17" s="40">
        <f>AO17+BI17+CB17+CU17</f>
        <v>46937.250998971533</v>
      </c>
      <c r="DO17" s="40">
        <f>AP17+BJ17+CC17+CV17</f>
        <v>51960.874499172482</v>
      </c>
      <c r="DQ17" s="40"/>
      <c r="DR17" s="40">
        <f>VLOOKUP($C17,Segment!$AK$152:$AP$223,3,0)/1000</f>
        <v>0</v>
      </c>
      <c r="DS17" s="40">
        <f>VLOOKUP($C17,Segment!$I$229:$N$300,3,0)/1000</f>
        <v>0</v>
      </c>
      <c r="DT17" s="40">
        <f>VLOOKUP($C17,Segment!$P$229:$U$300,3,0)/1000</f>
        <v>0</v>
      </c>
      <c r="DU17" s="40">
        <f>VLOOKUP($C17,Segment!$AD$229:$AI$300,3,0)/1000</f>
        <v>0</v>
      </c>
      <c r="DV17" s="40">
        <f>VLOOKUP($C17,Segment!$AK$229:$AP$300,3,0)/1000</f>
        <v>0</v>
      </c>
      <c r="DW17" s="40">
        <f>VLOOKUP($C17,Segment!$I$306:$N$377,3,0)/1000</f>
        <v>0</v>
      </c>
      <c r="DX17" s="40">
        <f>VLOOKUP($C17,Segment!$P$306:$U$377,3,0)/1000</f>
        <v>0</v>
      </c>
      <c r="DY17" s="40">
        <f>VLOOKUP($C17,Segment!$AD$306:$AI$377,3,0)/1000</f>
        <v>0</v>
      </c>
      <c r="DZ17" s="40">
        <f>VLOOKUP($C17,Segment!$AK$306:$AP$377,3,0)/1000</f>
        <v>0</v>
      </c>
      <c r="EA17" s="40">
        <f>VLOOKUP($C17,Segment!$I$383:$N$454,3,0)/1000</f>
        <v>0</v>
      </c>
      <c r="EB17" s="40">
        <f>VLOOKUP($C17,Segment!$P$383:$U$454,3,0)/1000</f>
        <v>0</v>
      </c>
      <c r="EC17" s="40">
        <f>VLOOKUP($C17,Segment!$AD$383:$AI$454,3,0)/1000</f>
        <v>0</v>
      </c>
      <c r="ED17" s="40">
        <f>VLOOKUP($C17,Segment!$AK$383:$AP$454,3,0)/1000</f>
        <v>0</v>
      </c>
      <c r="EE17" s="40">
        <f>VLOOKUP($C17,Segment!$I$460:$N$531,3,0)/1000</f>
        <v>0</v>
      </c>
      <c r="EF17" s="40">
        <f>VLOOKUP($C17,Segment!$P$460:$U$531,3,0)/1000</f>
        <v>0</v>
      </c>
      <c r="EG17" s="40">
        <f>VLOOKUP($C17,Segment!$AD$460:$AI$531,3,0)/1000</f>
        <v>0</v>
      </c>
      <c r="EH17" s="40">
        <f>VLOOKUP($C17,Segment!$AK$460:$AP$531,3,0)/1000</f>
        <v>0</v>
      </c>
      <c r="EJ17" s="40"/>
      <c r="EK17" s="40">
        <f>VLOOKUP($C17,Segment!$AK$152:$AP$223,4,0)/1000</f>
        <v>0</v>
      </c>
      <c r="EL17" s="40">
        <f>VLOOKUP($C17,Segment!$I$229:$N$300,4,0)/1000</f>
        <v>0</v>
      </c>
      <c r="EM17" s="40">
        <f>VLOOKUP($C17,Segment!$P$229:$U$300,4,0)/1000</f>
        <v>0</v>
      </c>
      <c r="EN17" s="40">
        <f>VLOOKUP($C17,Segment!$AD$229:$AI$300,4,0)/1000</f>
        <v>0</v>
      </c>
      <c r="EO17" s="40">
        <f>VLOOKUP($C17,Segment!$AK$229:$AP$300,4,0)/1000</f>
        <v>0</v>
      </c>
      <c r="EP17" s="40">
        <f>VLOOKUP($C17,Segment!$I$306:$N$377,4,0)/1000</f>
        <v>0</v>
      </c>
      <c r="EQ17" s="40">
        <f>VLOOKUP($C17,Segment!$P$306:$U$377,4,0)/1000</f>
        <v>0</v>
      </c>
      <c r="ER17" s="40">
        <f>VLOOKUP($C17,Segment!$AD$306:$AI$377,4,0)/1000</f>
        <v>0</v>
      </c>
      <c r="ES17" s="40">
        <f>VLOOKUP($C17,Segment!$AK$306:$AP$377,4,0)/1000</f>
        <v>0</v>
      </c>
      <c r="ET17" s="40">
        <f>VLOOKUP($C17,Segment!$I$383:$N$454,4,0)/1000</f>
        <v>0</v>
      </c>
      <c r="EU17" s="40">
        <f>VLOOKUP($C17,Segment!$P$383:$U$454,4,0)/1000</f>
        <v>0</v>
      </c>
      <c r="EV17" s="40">
        <f>VLOOKUP($C17,Segment!$AD$383:$AI$454,4,0)/1000</f>
        <v>0</v>
      </c>
      <c r="EW17" s="40">
        <f>VLOOKUP($C17,Segment!$AK$383:$AP$454,4,0)/1000</f>
        <v>0</v>
      </c>
      <c r="EX17" s="40">
        <f>VLOOKUP($C17,Segment!$I$460:$N$531,4,0)/1000</f>
        <v>0</v>
      </c>
      <c r="EY17" s="40">
        <f>VLOOKUP($C17,Segment!$P$460:$U$531,4,0)/1000</f>
        <v>0</v>
      </c>
      <c r="EZ17" s="40">
        <f>VLOOKUP($C17,Segment!$AD$460:$AI$531,4,0)/1000</f>
        <v>0</v>
      </c>
      <c r="FA17" s="40">
        <f>VLOOKUP($C17,Segment!$AK$460:$AP$531,4,0)/1000</f>
        <v>0</v>
      </c>
      <c r="FC17" s="40"/>
      <c r="FD17" s="40">
        <f>DR17+EK17</f>
        <v>0</v>
      </c>
      <c r="FE17" s="40">
        <f>DS17+EL17</f>
        <v>0</v>
      </c>
      <c r="FF17" s="40">
        <f>DT17+EM17</f>
        <v>0</v>
      </c>
      <c r="FG17" s="40">
        <f>DU17+EN17</f>
        <v>0</v>
      </c>
      <c r="FH17" s="40">
        <f>DV17+EO17</f>
        <v>0</v>
      </c>
      <c r="FI17" s="40">
        <f>DW17+EP17</f>
        <v>0</v>
      </c>
      <c r="FJ17" s="40">
        <f>DX17+EQ17</f>
        <v>0</v>
      </c>
      <c r="FK17" s="40">
        <f>DY17+ER17</f>
        <v>0</v>
      </c>
      <c r="FL17" s="40">
        <f>DZ17+ES17</f>
        <v>0</v>
      </c>
      <c r="FM17" s="40">
        <f>EA17+ET17</f>
        <v>0</v>
      </c>
      <c r="FN17" s="40">
        <f>EB17+EU17</f>
        <v>0</v>
      </c>
      <c r="FO17" s="40">
        <f>EC17+EV17</f>
        <v>0</v>
      </c>
      <c r="FP17" s="40">
        <f>ED17+EW17</f>
        <v>0</v>
      </c>
      <c r="FQ17" s="40">
        <f>EE17+EX17</f>
        <v>0</v>
      </c>
      <c r="FR17" s="40">
        <f>EF17+EY17</f>
        <v>0</v>
      </c>
      <c r="FS17" s="40">
        <f>EG17+EZ17</f>
        <v>0</v>
      </c>
      <c r="FT17" s="40">
        <f>EH17+FA17</f>
        <v>0</v>
      </c>
      <c r="FW17" s="40"/>
      <c r="FX17" s="40">
        <f>VLOOKUP($C17,Segment!$AK$152:$AP$223,5,0)/1000</f>
        <v>0</v>
      </c>
      <c r="FY17" s="40">
        <f>VLOOKUP($C17,Segment!$I$229:$N$300,5,0)/1000</f>
        <v>0</v>
      </c>
      <c r="FZ17" s="40">
        <f>VLOOKUP($C17,Segment!$P$229:$U$300,5,0)/1000</f>
        <v>0</v>
      </c>
      <c r="GA17" s="40">
        <f>VLOOKUP($C17,Segment!$AD$229:$AI$300,5,0)/1000</f>
        <v>0</v>
      </c>
      <c r="GB17" s="40">
        <f>VLOOKUP($C17,Segment!$AK$229:$AP$300,5,0)/1000</f>
        <v>570.39218999999991</v>
      </c>
      <c r="GC17" s="40">
        <f>VLOOKUP($C17,Segment!$I$306:$N$377,5,0)/1000</f>
        <v>420.32046000000003</v>
      </c>
      <c r="GD17" s="40">
        <f>VLOOKUP($C17,Segment!$P$306:$U$377,5,0)/1000</f>
        <v>40.825309999999938</v>
      </c>
      <c r="GE17" s="40">
        <f>VLOOKUP($C17,Segment!$AD$306:$AI$377,5,0)/1000</f>
        <v>34.213640000000133</v>
      </c>
      <c r="GF17" s="40">
        <f>VLOOKUP($C17,Segment!$AK$306:$AP$377,5,0)/1000</f>
        <v>14.371309999999939</v>
      </c>
      <c r="GG17" s="40">
        <f>VLOOKUP($C17,Segment!$I$383:$N$454,5,0)/1000</f>
        <v>4.1478100000000007</v>
      </c>
      <c r="GH17" s="40">
        <f>VLOOKUP($C17,Segment!$P$383:$U$454,5,0)/1000</f>
        <v>4.6973299999999991</v>
      </c>
      <c r="GI17" s="40">
        <f>VLOOKUP($C17,Segment!$AD$383:$AI$454,5,0)/1000</f>
        <v>4.6276000000000002</v>
      </c>
      <c r="GJ17" s="40">
        <f>VLOOKUP($C17,Segment!$AK$383:$AP$454,5,0)/1000</f>
        <v>4.7375200000000026</v>
      </c>
      <c r="GK17" s="40">
        <f>VLOOKUP($C17,Segment!$I$460:$N$531,5,0)/1000</f>
        <v>4.7016900000000001</v>
      </c>
      <c r="GL17" s="40">
        <f>VLOOKUP($C17,Segment!$P$460:$U$531,5,0)/1000</f>
        <v>532.34408999999994</v>
      </c>
      <c r="GM17" s="40">
        <f>VLOOKUP($C17,Segment!$AD$460:$AI$531,5,0)/1000</f>
        <v>1058.9734799999999</v>
      </c>
      <c r="GN17" s="40">
        <f>VLOOKUP($C17,Segment!$AK$460:$AP$531,5,0)/1000</f>
        <v>1538.5707800000002</v>
      </c>
      <c r="GP17" s="40"/>
      <c r="GQ17" s="40">
        <f>CY17+FD17+FX17</f>
        <v>32198.629048571438</v>
      </c>
      <c r="GR17" s="40">
        <f>CZ17+FE17+FY17</f>
        <v>33721.701719999997</v>
      </c>
      <c r="GS17" s="40">
        <f>DA17+FF17+FZ17</f>
        <v>32050.108050000003</v>
      </c>
      <c r="GT17" s="40">
        <f>DB17+FG17+GA17</f>
        <v>35706.837080000005</v>
      </c>
      <c r="GU17" s="40">
        <f>DC17+FH17+GB17</f>
        <v>35993.636309999943</v>
      </c>
      <c r="GV17" s="40">
        <f>DD17+FI17+GC17</f>
        <v>39386.272440000001</v>
      </c>
      <c r="GW17" s="40">
        <f>DE17+FJ17+GD17</f>
        <v>29161.346940000003</v>
      </c>
      <c r="GX17" s="40">
        <f>DF17+FK17+GE17</f>
        <v>22099.073491596642</v>
      </c>
      <c r="GY17" s="40">
        <f>DG17+FL17+GF17</f>
        <v>29988.904034977772</v>
      </c>
      <c r="GZ17" s="40">
        <f>DH17+FM17+GG17</f>
        <v>28999.651647220351</v>
      </c>
      <c r="HA17" s="40">
        <f>DI17+FN17+GH17</f>
        <v>22762.541728875043</v>
      </c>
      <c r="HB17" s="40">
        <f>DJ17+FO17+GI17</f>
        <v>23024.819990596225</v>
      </c>
      <c r="HC17" s="40">
        <f>DK17+FP17+GJ17</f>
        <v>31061.58543456213</v>
      </c>
      <c r="HD17" s="40">
        <f>DL17+FQ17+GK17</f>
        <v>33090.577416954649</v>
      </c>
      <c r="HE17" s="40">
        <f>DM17+FR17+GL17</f>
        <v>45886.72110910264</v>
      </c>
      <c r="HF17" s="40">
        <f>DN17+FS17+GM17</f>
        <v>47996.224478971533</v>
      </c>
      <c r="HG17" s="40">
        <f>DO17+FT17+GN17</f>
        <v>53499.445279172483</v>
      </c>
    </row>
    <row r="18" spans="3:215" x14ac:dyDescent="0.3">
      <c r="C18" s="38" t="s">
        <v>13</v>
      </c>
      <c r="E18" s="40"/>
      <c r="F18" s="40">
        <f>VLOOKUP($C18,Segment!$AK$152:$AP$223,6,0)/1000</f>
        <v>-2015.8829199999996</v>
      </c>
      <c r="G18" s="40">
        <f>VLOOKUP($C18,Segment!$I$229:$N$300,6,0)/1000</f>
        <v>-1949.998</v>
      </c>
      <c r="H18" s="40">
        <f>VLOOKUP($C18,Segment!$P$229:$U$300,6,0)/1000</f>
        <v>-171.55237000000105</v>
      </c>
      <c r="I18" s="40">
        <f>VLOOKUP($C18,Segment!$AD$229:$AI$300,6,0)/1000</f>
        <v>-1596.4028499999988</v>
      </c>
      <c r="J18" s="40">
        <f>VLOOKUP($C18,Segment!$AK$229:$AP$300,6,0)/1000</f>
        <v>-2135.4678600000002</v>
      </c>
      <c r="K18" s="40">
        <f>VLOOKUP($C18,Segment!$I$306:$N$377,6,0)/1000</f>
        <v>-1598.0833000000002</v>
      </c>
      <c r="L18" s="211">
        <f>VLOOKUP($C18,Segment!$P$306:$U$377,6,0)/1000</f>
        <v>-2324.5470499999997</v>
      </c>
      <c r="M18" s="211">
        <f>VLOOKUP($C18,Segment!$AD$306:$AI$377,6,0)/1000</f>
        <v>-2816.0157700000018</v>
      </c>
      <c r="N18" s="211">
        <f>VLOOKUP($C18,Segment!$AK$306:$AP$377,6,0)/1000</f>
        <v>-3409.9672499999997</v>
      </c>
      <c r="O18" s="211">
        <f>VLOOKUP($C18,Segment!$I$383:$N$454,6,0)/1000</f>
        <v>-3402.7332999999999</v>
      </c>
      <c r="P18" s="211">
        <f>VLOOKUP($C18,Segment!$P$383:$U$454,6,0)/1000</f>
        <v>-3553.5741100000014</v>
      </c>
      <c r="Q18" s="211">
        <f>VLOOKUP($C18,Segment!$AD$383:$AI$454,6,0)/1000</f>
        <v>-3653.6703299999972</v>
      </c>
      <c r="R18" s="211">
        <f>VLOOKUP($C18,Segment!$AK$383:$AP$454,6,0)/1000</f>
        <v>-3484.9672000000019</v>
      </c>
      <c r="S18" s="211">
        <f>VLOOKUP($C18,Segment!$I$460:$N$531,6,0)/1000</f>
        <v>-3302.5287699999994</v>
      </c>
      <c r="T18" s="211">
        <f>VLOOKUP($C18,Segment!$P$460:$U$531,6,0)/1000</f>
        <v>-3492.7054700000008</v>
      </c>
      <c r="U18" s="211">
        <f>VLOOKUP($C18,Segment!$AD$460:$AI$531,6,0)/1000</f>
        <v>-3996.7940299999991</v>
      </c>
      <c r="V18" s="211">
        <f>VLOOKUP($C18,Segment!$AK$460:$AP$531,6,0)/1000</f>
        <v>-5121.5280900000016</v>
      </c>
      <c r="W18" s="139">
        <f t="shared" si="14"/>
        <v>0.46960582297589459</v>
      </c>
      <c r="X18" s="205"/>
      <c r="Y18" s="40"/>
      <c r="Z18" s="40">
        <f>VLOOKUP($C18,Segment!$AK$152:$AP$223,2,0)/1000</f>
        <v>-2015.8829199999996</v>
      </c>
      <c r="AA18" s="40">
        <f>VLOOKUP($C18,Segment!$I$229:$N$300,2,0)/1000</f>
        <v>-1949.998</v>
      </c>
      <c r="AB18" s="40">
        <f>VLOOKUP($C18,Segment!$P$229:$U$300,2,0)/1000</f>
        <v>-171.55237000000105</v>
      </c>
      <c r="AC18" s="40">
        <f>VLOOKUP($C18,Segment!$AD$229:$AI$300,2,0)/1000</f>
        <v>-1596.4028499999988</v>
      </c>
      <c r="AD18" s="40">
        <f>VLOOKUP($C18,Segment!$AK$229:$AP$300,2,0)/1000</f>
        <v>-2135.4678600000002</v>
      </c>
      <c r="AE18" s="40">
        <f>VLOOKUP($C18,Segment!$I$306:$N$377,2,0)/1000</f>
        <v>-1598.0833000000002</v>
      </c>
      <c r="AF18" s="40">
        <f>VLOOKUP($C18,Segment!$P$306:$U$377,2,0)/1000</f>
        <v>-2324.5470499999997</v>
      </c>
      <c r="AG18" s="40">
        <f>VLOOKUP($C18,Segment!$AD$306:$AI$377,2,0)/1000</f>
        <v>-2816.0157700000018</v>
      </c>
      <c r="AH18" s="40">
        <f>VLOOKUP($C18,Segment!$AK$306:$AP$377,2,0)/1000</f>
        <v>-3409.9672499999997</v>
      </c>
      <c r="AI18" s="40">
        <f>VLOOKUP($C18,Segment!$I$383:$N$454,2,0)/1000</f>
        <v>-3402.7332999999999</v>
      </c>
      <c r="AJ18" s="40">
        <f>VLOOKUP($C18,Segment!$P$383:$U$454,2,0)/1000</f>
        <v>-3553.5741100000014</v>
      </c>
      <c r="AK18" s="40">
        <f>VLOOKUP($C18,Segment!$AD$383:$AI$454,2,0)/1000</f>
        <v>-3653.6703299999972</v>
      </c>
      <c r="AL18" s="40">
        <f>VLOOKUP($C18,Segment!$AK$383:$AP$454,2,0)/1000</f>
        <v>-3484.9672000000019</v>
      </c>
      <c r="AM18" s="40">
        <f>VLOOKUP($C18,Segment!$I$460:$N$531,2,0)/1000</f>
        <v>-3302.5287699999994</v>
      </c>
      <c r="AN18" s="40">
        <f>VLOOKUP($C18,Segment!$P$460:$U$531,2,0)/1000</f>
        <v>-3492.7054700000008</v>
      </c>
      <c r="AO18" s="40">
        <f>VLOOKUP($C18,Segment!$AD$460:$AI$531,2,0)/1000</f>
        <v>-3996.7940299999991</v>
      </c>
      <c r="AP18" s="40">
        <f>VLOOKUP($C18,Segment!$AK$460:$AP$531,2,0)/1000</f>
        <v>-5121.5280900000016</v>
      </c>
      <c r="AQ18" s="139">
        <f t="shared" si="105"/>
        <v>0.46960582297589459</v>
      </c>
      <c r="AS18" s="40"/>
      <c r="AT18" s="40">
        <f>VLOOKUP($C18,'Securitization Profit   loss &amp; '!$Z$153:$AB$224,3,0)/1000</f>
        <v>-406.23010000000011</v>
      </c>
      <c r="AU18" s="40">
        <f>VLOOKUP($C18,'Securitization Profit   loss &amp; '!$F$230:$H$301,3,0)/1000</f>
        <v>-271.16199999999998</v>
      </c>
      <c r="AV18" s="40">
        <f>VLOOKUP($C18,'Securitization Profit   loss &amp; '!$K$230:$M$301,3,0)/1000</f>
        <v>-225.09822999999997</v>
      </c>
      <c r="AW18" s="40">
        <f>VLOOKUP($C18,'Securitization Profit   loss &amp; '!$U$230:$W$301,3,0)/1000</f>
        <v>-152.18116999999992</v>
      </c>
      <c r="AX18" s="40">
        <f>VLOOKUP($C18,'Securitization Profit   loss &amp; '!$Z$230:$AB$301,3,0)/1000</f>
        <v>-207.70530000000005</v>
      </c>
      <c r="AY18" s="40">
        <f>VLOOKUP($C18,'Securitization Profit   loss &amp; '!$F$306:$H$377,3,0)/1000</f>
        <v>-94.225800000000007</v>
      </c>
      <c r="AZ18" s="40">
        <f>VLOOKUP($C18,'Securitization Profit   loss &amp; '!$K$306:$M$377,3,0)/1000</f>
        <v>-43.743079999999999</v>
      </c>
      <c r="BA18" s="40">
        <f>VLOOKUP($C18,'Securitization Profit   loss &amp; '!$U$306:$W$377,3,0)/1000</f>
        <v>-25.87221000000002</v>
      </c>
      <c r="BB18" s="40">
        <f>VLOOKUP($C18,'Securitization Profit   loss &amp; '!$Z$306:$AB$377,3,0)/1000</f>
        <v>-62.361529999999966</v>
      </c>
      <c r="BC18" s="40">
        <f>VLOOKUP($C18,'Securitization Profit   loss &amp; '!$F$383:$H$454,3,0)/1000</f>
        <v>-61.20355</v>
      </c>
      <c r="BD18" s="40">
        <f>VLOOKUP($C18,'Securitization Profit   loss &amp; '!$K$383:$M$454,3,0)/1000</f>
        <v>-102.67618</v>
      </c>
      <c r="BE18" s="40">
        <f>VLOOKUP($C18,'Securitization Profit   loss &amp; '!$U$383:$W$454,3,0)/1000</f>
        <v>-36.781779999999998</v>
      </c>
      <c r="BF18" s="40">
        <f>VLOOKUP($C18,'Securitization Profit   loss &amp; '!$Z$383:$AB$454,3,0)/1000</f>
        <v>-68.631760000000014</v>
      </c>
      <c r="BG18" s="40">
        <f>VLOOKUP($C18,'Securitization Profit   loss &amp; '!$F$460:$H$531,3,0)/1000</f>
        <v>-129.85123999999999</v>
      </c>
      <c r="BH18" s="40">
        <f>VLOOKUP($C18,'Securitization Profit   loss &amp; '!$K$460:$M$531,3,0)/1000</f>
        <v>-133.51079000000004</v>
      </c>
      <c r="BI18" s="40">
        <f>VLOOKUP($C18,'Securitization Profit   loss &amp; '!$U$460:$X$531,3,0)/1000</f>
        <v>-184.62715999999998</v>
      </c>
      <c r="BJ18" s="40">
        <f>VLOOKUP($C18,'Securitization Profit   loss &amp; '!$Z$460:$AC$531,3,0)/1000</f>
        <v>-366.52477999999996</v>
      </c>
      <c r="BL18" s="40"/>
      <c r="BM18" s="40">
        <f>VLOOKUP($C18,'Securitization Profit   loss &amp; '!$Z$153:$AB$224,2,0)/1000</f>
        <v>-6620.0232100000012</v>
      </c>
      <c r="BN18" s="40">
        <f>VLOOKUP($C18,'Securitization Profit   loss &amp; '!$F$230:$H$301,2,0)/1000</f>
        <v>-8647.4770000000008</v>
      </c>
      <c r="BO18" s="40">
        <f>VLOOKUP($C18,'Securitization Profit   loss &amp; '!$K$230:$M$301,2,0)/1000</f>
        <v>-7206.8754499999995</v>
      </c>
      <c r="BP18" s="40">
        <f>VLOOKUP($C18,'Securitization Profit   loss &amp; '!$U$230:$W$301,2,0)/1000</f>
        <v>-3102.3790199999994</v>
      </c>
      <c r="BQ18" s="40">
        <f>VLOOKUP($C18,'Securitization Profit   loss &amp; '!$Z$230:$AB$301,2,0)/1000</f>
        <v>-10503.863520000003</v>
      </c>
      <c r="BR18" s="40">
        <f>VLOOKUP($C18,'Securitization Profit   loss &amp; '!$F$306:$H$377,2,0)/1000</f>
        <v>-4425.5343900000007</v>
      </c>
      <c r="BS18" s="40">
        <f>VLOOKUP($C18,'Securitization Profit   loss &amp; '!$K$306:$M$377,2,0)/1000</f>
        <v>-3762.2310199999997</v>
      </c>
      <c r="BT18" s="40">
        <f>VLOOKUP($C18,'Securitization Profit   loss &amp; '!$U$306:$W$377,2,0)/1000</f>
        <v>-3081.6571600000002</v>
      </c>
      <c r="BU18" s="40">
        <f>VLOOKUP($C18,'Securitization Profit   loss &amp; '!$Z$306:$AB$377,2,0)/1000</f>
        <v>-2443.314949999999</v>
      </c>
      <c r="BV18" s="40">
        <f>VLOOKUP($C18,'Securitization Profit   loss &amp; '!$F$383:$H$454,2,0)/1000</f>
        <v>-1993.2592400000001</v>
      </c>
      <c r="BW18" s="40">
        <f>VLOOKUP($C18,'Securitization Profit   loss &amp; '!$K$383:$M$454,2,0)/1000</f>
        <v>-1605.9517800000006</v>
      </c>
      <c r="BX18" s="40">
        <f>VLOOKUP($C18,'Securitization Profit   loss &amp; '!$U$383:$W$454,2,0)/1000</f>
        <v>-1144.7244599999999</v>
      </c>
      <c r="BY18" s="40">
        <f>VLOOKUP($C18,'Securitization Profit   loss &amp; '!$Z$383:$AB$454,2,0)/1000</f>
        <v>-874.15949999999998</v>
      </c>
      <c r="BZ18" s="40">
        <f>VLOOKUP($C18,'Securitization Profit   loss &amp; '!$F$460:$H$531,2,0)/1000</f>
        <v>-651.0851899999999</v>
      </c>
      <c r="CA18" s="40">
        <f>VLOOKUP($C18,'Securitization Profit   loss &amp; '!$K$460:$M$531,2,0)/1000</f>
        <v>-506.06762000000009</v>
      </c>
      <c r="CB18" s="40">
        <f>VLOOKUP($C18,'Securitization Profit   loss &amp; '!$U$460:$X$531,2,0)/1000</f>
        <v>-367.54460999999986</v>
      </c>
      <c r="CC18" s="40">
        <f>VLOOKUP($C18,'Securitization Profit   loss &amp; '!$Z$460:$AC$531,2,0)/1000</f>
        <v>-236.39231000000007</v>
      </c>
      <c r="CE18" s="39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X18" s="40"/>
      <c r="CY18" s="40">
        <f>Z18+AT18+BM18+CF18</f>
        <v>-9042.1362300000001</v>
      </c>
      <c r="CZ18" s="40">
        <f>AA18+AU18+BN18+CG18</f>
        <v>-10868.637000000001</v>
      </c>
      <c r="DA18" s="40">
        <f>AB18+AV18+BO18+CH18</f>
        <v>-7603.5260500000004</v>
      </c>
      <c r="DB18" s="40">
        <f>AC18+AW18+BP18+CI18</f>
        <v>-4850.9630399999978</v>
      </c>
      <c r="DC18" s="40">
        <f>AD18+AX18+BQ18+CJ18</f>
        <v>-12847.036680000003</v>
      </c>
      <c r="DD18" s="40">
        <f>AE18+AY18+BR18+CK18</f>
        <v>-6117.8434900000011</v>
      </c>
      <c r="DE18" s="40">
        <f>AF18+AZ18+BS18+CL18</f>
        <v>-6130.5211499999996</v>
      </c>
      <c r="DF18" s="40">
        <f>AG18+BA18+BT18+CM18</f>
        <v>-5923.545140000002</v>
      </c>
      <c r="DG18" s="40">
        <f>AH18+BB18+BU18+CN18</f>
        <v>-5915.6437299999989</v>
      </c>
      <c r="DH18" s="40">
        <f>AI18+BC18+BV18+CO18</f>
        <v>-5457.1960900000004</v>
      </c>
      <c r="DI18" s="40">
        <f>AJ18+BD18+BW18+CP18</f>
        <v>-5262.2020700000021</v>
      </c>
      <c r="DJ18" s="40">
        <f>AK18+BE18+BX18+CQ18</f>
        <v>-4835.1765699999969</v>
      </c>
      <c r="DK18" s="40">
        <f>AL18+BF18+BY18+CR18</f>
        <v>-4427.7584600000018</v>
      </c>
      <c r="DL18" s="40">
        <f>AM18+BG18+BZ18+CS18</f>
        <v>-4083.4651999999992</v>
      </c>
      <c r="DM18" s="40">
        <f>AN18+BH18+CA18+CT18</f>
        <v>-4132.2838800000009</v>
      </c>
      <c r="DN18" s="40">
        <f>AO18+BI18+CB18+CU18</f>
        <v>-4548.965799999999</v>
      </c>
      <c r="DO18" s="40">
        <f>AP18+BJ18+CC18+CV18</f>
        <v>-5724.4451800000015</v>
      </c>
      <c r="DQ18" s="40"/>
      <c r="DR18" s="40">
        <f>VLOOKUP($C18,Segment!$AK$152:$AP$223,3,0)/1000</f>
        <v>0</v>
      </c>
      <c r="DS18" s="40">
        <f>VLOOKUP($C18,Segment!$I$229:$N$300,3,0)/1000</f>
        <v>0</v>
      </c>
      <c r="DT18" s="40">
        <f>VLOOKUP($C18,Segment!$P$229:$U$300,3,0)/1000</f>
        <v>0</v>
      </c>
      <c r="DU18" s="40">
        <f>VLOOKUP($C18,Segment!$AD$229:$AI$300,3,0)/1000</f>
        <v>0</v>
      </c>
      <c r="DV18" s="40">
        <f>VLOOKUP($C18,Segment!$AK$229:$AP$300,3,0)/1000</f>
        <v>0</v>
      </c>
      <c r="DW18" s="40">
        <f>VLOOKUP($C18,Segment!$I$306:$N$377,3,0)/1000</f>
        <v>0</v>
      </c>
      <c r="DX18" s="40">
        <f>VLOOKUP($C18,Segment!$P$306:$U$377,3,0)/1000</f>
        <v>0</v>
      </c>
      <c r="DY18" s="40">
        <f>VLOOKUP($C18,Segment!$AD$306:$AI$377,3,0)/1000</f>
        <v>0</v>
      </c>
      <c r="DZ18" s="40">
        <f>VLOOKUP($C18,Segment!$AK$306:$AP$377,3,0)/1000</f>
        <v>0</v>
      </c>
      <c r="EA18" s="40">
        <f>VLOOKUP($C18,Segment!$I$383:$N$454,3,0)/1000</f>
        <v>0</v>
      </c>
      <c r="EB18" s="40">
        <f>VLOOKUP($C18,Segment!$P$383:$U$454,3,0)/1000</f>
        <v>0</v>
      </c>
      <c r="EC18" s="40">
        <f>VLOOKUP($C18,Segment!$AD$383:$AI$454,3,0)/1000</f>
        <v>0</v>
      </c>
      <c r="ED18" s="40">
        <f>VLOOKUP($C18,Segment!$AK$383:$AP$454,3,0)/1000</f>
        <v>0</v>
      </c>
      <c r="EE18" s="40">
        <f>VLOOKUP($C18,Segment!$I$460:$N$531,3,0)/1000</f>
        <v>0</v>
      </c>
      <c r="EF18" s="40">
        <f>VLOOKUP($C18,Segment!$P$460:$U$531,3,0)/1000</f>
        <v>0</v>
      </c>
      <c r="EG18" s="40">
        <f>VLOOKUP($C18,Segment!$AD$460:$AI$531,3,0)/1000</f>
        <v>0</v>
      </c>
      <c r="EH18" s="40">
        <f>VLOOKUP($C18,Segment!$AK$460:$AP$531,3,0)/1000</f>
        <v>0</v>
      </c>
      <c r="EJ18" s="40"/>
      <c r="EK18" s="40">
        <f>VLOOKUP($C18,Segment!$AK$152:$AP$223,4,0)/1000</f>
        <v>0</v>
      </c>
      <c r="EL18" s="40">
        <f>VLOOKUP($C18,Segment!$I$229:$N$300,4,0)/1000</f>
        <v>0</v>
      </c>
      <c r="EM18" s="40">
        <f>VLOOKUP($C18,Segment!$P$229:$U$300,4,0)/1000</f>
        <v>0</v>
      </c>
      <c r="EN18" s="40">
        <f>VLOOKUP($C18,Segment!$AD$229:$AI$300,4,0)/1000</f>
        <v>0</v>
      </c>
      <c r="EO18" s="40">
        <f>VLOOKUP($C18,Segment!$AK$229:$AP$300,4,0)/1000</f>
        <v>0</v>
      </c>
      <c r="EP18" s="40">
        <f>VLOOKUP($C18,Segment!$I$306:$N$377,4,0)/1000</f>
        <v>0</v>
      </c>
      <c r="EQ18" s="40">
        <f>VLOOKUP($C18,Segment!$P$306:$U$377,4,0)/1000</f>
        <v>0</v>
      </c>
      <c r="ER18" s="40">
        <f>VLOOKUP($C18,Segment!$AD$306:$AI$377,4,0)/1000</f>
        <v>0</v>
      </c>
      <c r="ES18" s="40">
        <f>VLOOKUP($C18,Segment!$AK$306:$AP$377,4,0)/1000</f>
        <v>0</v>
      </c>
      <c r="ET18" s="40">
        <f>VLOOKUP($C18,Segment!$I$383:$N$454,4,0)/1000</f>
        <v>0</v>
      </c>
      <c r="EU18" s="40">
        <f>VLOOKUP($C18,Segment!$P$383:$U$454,4,0)/1000</f>
        <v>0</v>
      </c>
      <c r="EV18" s="40">
        <f>VLOOKUP($C18,Segment!$AD$383:$AI$454,4,0)/1000</f>
        <v>0</v>
      </c>
      <c r="EW18" s="40">
        <f>VLOOKUP($C18,Segment!$AK$383:$AP$454,4,0)/1000</f>
        <v>0</v>
      </c>
      <c r="EX18" s="40">
        <f>VLOOKUP($C18,Segment!$I$460:$N$531,4,0)/1000</f>
        <v>0</v>
      </c>
      <c r="EY18" s="40">
        <f>VLOOKUP($C18,Segment!$P$460:$U$531,4,0)/1000</f>
        <v>0</v>
      </c>
      <c r="EZ18" s="40">
        <f>VLOOKUP($C18,Segment!$AD$460:$AI$531,4,0)/1000</f>
        <v>0</v>
      </c>
      <c r="FA18" s="40">
        <f>VLOOKUP($C18,Segment!$AK$460:$AP$531,4,0)/1000</f>
        <v>0</v>
      </c>
      <c r="FC18" s="40"/>
      <c r="FD18" s="40">
        <f>DR18+EK18</f>
        <v>0</v>
      </c>
      <c r="FE18" s="40">
        <f>DS18+EL18</f>
        <v>0</v>
      </c>
      <c r="FF18" s="40">
        <f>DT18+EM18</f>
        <v>0</v>
      </c>
      <c r="FG18" s="40">
        <f>DU18+EN18</f>
        <v>0</v>
      </c>
      <c r="FH18" s="40">
        <f>DV18+EO18</f>
        <v>0</v>
      </c>
      <c r="FI18" s="40">
        <f>DW18+EP18</f>
        <v>0</v>
      </c>
      <c r="FJ18" s="40">
        <f>DX18+EQ18</f>
        <v>0</v>
      </c>
      <c r="FK18" s="40">
        <f>DY18+ER18</f>
        <v>0</v>
      </c>
      <c r="FL18" s="40">
        <f>DZ18+ES18</f>
        <v>0</v>
      </c>
      <c r="FM18" s="40">
        <f>EA18+ET18</f>
        <v>0</v>
      </c>
      <c r="FN18" s="40">
        <f>EB18+EU18</f>
        <v>0</v>
      </c>
      <c r="FO18" s="40">
        <f>EC18+EV18</f>
        <v>0</v>
      </c>
      <c r="FP18" s="40">
        <f>ED18+EW18</f>
        <v>0</v>
      </c>
      <c r="FQ18" s="40">
        <f>EE18+EX18</f>
        <v>0</v>
      </c>
      <c r="FR18" s="40">
        <f>EF18+EY18</f>
        <v>0</v>
      </c>
      <c r="FS18" s="40">
        <f>EG18+EZ18</f>
        <v>0</v>
      </c>
      <c r="FT18" s="40">
        <f>EH18+FA18</f>
        <v>0</v>
      </c>
      <c r="FW18" s="40"/>
      <c r="FX18" s="40">
        <f>VLOOKUP($C18,Segment!$AK$152:$AP$223,5,0)/1000</f>
        <v>0</v>
      </c>
      <c r="FY18" s="40">
        <f>VLOOKUP($C18,Segment!$I$229:$N$300,5,0)/1000</f>
        <v>0</v>
      </c>
      <c r="FZ18" s="40">
        <f>VLOOKUP($C18,Segment!$P$229:$U$300,5,0)/1000</f>
        <v>0</v>
      </c>
      <c r="GA18" s="40">
        <f>VLOOKUP($C18,Segment!$AD$229:$AI$300,5,0)/1000</f>
        <v>0</v>
      </c>
      <c r="GB18" s="40">
        <f>VLOOKUP($C18,Segment!$AK$229:$AP$300,5,0)/1000</f>
        <v>0</v>
      </c>
      <c r="GC18" s="40">
        <f>VLOOKUP($C18,Segment!$I$306:$N$377,5,0)/1000</f>
        <v>0</v>
      </c>
      <c r="GD18" s="40">
        <f>VLOOKUP($C18,Segment!$P$306:$U$377,5,0)/1000</f>
        <v>0</v>
      </c>
      <c r="GE18" s="40">
        <f>VLOOKUP($C18,Segment!$AD$306:$AI$377,5,0)/1000</f>
        <v>0</v>
      </c>
      <c r="GF18" s="40">
        <f>VLOOKUP($C18,Segment!$AK$306:$AP$377,5,0)/1000</f>
        <v>0</v>
      </c>
      <c r="GG18" s="40">
        <f>VLOOKUP($C18,Segment!$I$383:$N$454,5,0)/1000</f>
        <v>0</v>
      </c>
      <c r="GH18" s="40">
        <f>VLOOKUP($C18,Segment!$P$383:$U$454,5,0)/1000</f>
        <v>0</v>
      </c>
      <c r="GI18" s="40">
        <f>VLOOKUP($C18,Segment!$AD$383:$AI$454,5,0)/1000</f>
        <v>0</v>
      </c>
      <c r="GJ18" s="40">
        <f>VLOOKUP($C18,Segment!$AK$383:$AP$454,5,0)/1000</f>
        <v>0</v>
      </c>
      <c r="GK18" s="40">
        <f>VLOOKUP($C18,Segment!$I$460:$N$531,5,0)/1000</f>
        <v>0</v>
      </c>
      <c r="GL18" s="40">
        <f>VLOOKUP($C18,Segment!$P$460:$U$531,5,0)/1000</f>
        <v>0</v>
      </c>
      <c r="GM18" s="40">
        <f>VLOOKUP($C18,Segment!$AD$460:$AI$531,5,0)/1000</f>
        <v>0</v>
      </c>
      <c r="GN18" s="40">
        <f>VLOOKUP($C18,Segment!$AK$460:$AP$531,5,0)/1000</f>
        <v>0</v>
      </c>
      <c r="GP18" s="40"/>
      <c r="GQ18" s="40">
        <f>CY18+FD18+FX18</f>
        <v>-9042.1362300000001</v>
      </c>
      <c r="GR18" s="40">
        <f>CZ18+FE18+FY18</f>
        <v>-10868.637000000001</v>
      </c>
      <c r="GS18" s="40">
        <f>DA18+FF18+FZ18</f>
        <v>-7603.5260500000004</v>
      </c>
      <c r="GT18" s="40">
        <f>DB18+FG18+GA18</f>
        <v>-4850.9630399999978</v>
      </c>
      <c r="GU18" s="40">
        <f>DC18+FH18+GB18</f>
        <v>-12847.036680000003</v>
      </c>
      <c r="GV18" s="40">
        <f>DD18+FI18+GC18</f>
        <v>-6117.8434900000011</v>
      </c>
      <c r="GW18" s="40">
        <f>DE18+FJ18+GD18</f>
        <v>-6130.5211499999996</v>
      </c>
      <c r="GX18" s="40">
        <f>DF18+FK18+GE18</f>
        <v>-5923.545140000002</v>
      </c>
      <c r="GY18" s="40">
        <f>DG18+FL18+GF18</f>
        <v>-5915.6437299999989</v>
      </c>
      <c r="GZ18" s="40">
        <f>DH18+FM18+GG18</f>
        <v>-5457.1960900000004</v>
      </c>
      <c r="HA18" s="40">
        <f>DI18+FN18+GH18</f>
        <v>-5262.2020700000021</v>
      </c>
      <c r="HB18" s="40">
        <f>DJ18+FO18+GI18</f>
        <v>-4835.1765699999969</v>
      </c>
      <c r="HC18" s="40">
        <f>DK18+FP18+GJ18</f>
        <v>-4427.7584600000018</v>
      </c>
      <c r="HD18" s="40">
        <f>DL18+FQ18+GK18</f>
        <v>-4083.4651999999992</v>
      </c>
      <c r="HE18" s="40">
        <f>DM18+FR18+GL18</f>
        <v>-4132.2838800000009</v>
      </c>
      <c r="HF18" s="40">
        <f>DN18+FS18+GM18</f>
        <v>-4548.965799999999</v>
      </c>
      <c r="HG18" s="40">
        <f>DO18+FT18+GN18</f>
        <v>-5724.4451800000015</v>
      </c>
    </row>
    <row r="19" spans="3:215" x14ac:dyDescent="0.3">
      <c r="C19" s="46" t="s">
        <v>14</v>
      </c>
      <c r="D19" s="118"/>
      <c r="E19" s="47"/>
      <c r="F19" s="47">
        <f t="shared" ref="F19:T19" si="106">F14+F15+F17+F18</f>
        <v>99325.84721857142</v>
      </c>
      <c r="G19" s="47">
        <f t="shared" si="106"/>
        <v>100727.44071999998</v>
      </c>
      <c r="H19" s="47">
        <f t="shared" si="106"/>
        <v>87007.840709999917</v>
      </c>
      <c r="I19" s="47">
        <f t="shared" si="106"/>
        <v>98857.540800000061</v>
      </c>
      <c r="J19" s="47">
        <f t="shared" si="106"/>
        <v>105364.55307000014</v>
      </c>
      <c r="K19" s="47">
        <f t="shared" si="106"/>
        <v>109560.94960000002</v>
      </c>
      <c r="L19" s="47">
        <f t="shared" si="106"/>
        <v>107569.36322999997</v>
      </c>
      <c r="M19" s="47">
        <f t="shared" si="106"/>
        <v>145326.43717000005</v>
      </c>
      <c r="N19" s="47">
        <f t="shared" si="106"/>
        <v>125214.10911999979</v>
      </c>
      <c r="O19" s="47">
        <f t="shared" si="106"/>
        <v>129205.53683999993</v>
      </c>
      <c r="P19" s="47">
        <f t="shared" si="106"/>
        <v>118161.87757</v>
      </c>
      <c r="Q19" s="47">
        <f t="shared" si="106"/>
        <v>151904.25522999975</v>
      </c>
      <c r="R19" s="47">
        <f t="shared" si="106"/>
        <v>164883.33344000077</v>
      </c>
      <c r="S19" s="47">
        <f t="shared" si="106"/>
        <v>239178.20615999974</v>
      </c>
      <c r="T19" s="47">
        <f t="shared" si="106"/>
        <v>180746.18548000063</v>
      </c>
      <c r="U19" s="47">
        <f t="shared" ref="U19:V19" si="107">U14+U15+U17+U18</f>
        <v>249791.19121596307</v>
      </c>
      <c r="V19" s="47">
        <f t="shared" si="107"/>
        <v>250570.24239844322</v>
      </c>
      <c r="W19" s="178">
        <f t="shared" si="14"/>
        <v>0.51968205136769008</v>
      </c>
      <c r="X19" s="139"/>
      <c r="Y19" s="47"/>
      <c r="Z19" s="47">
        <f t="shared" ref="Z19:AN19" si="108">Z14+Z15+Z17+Z18</f>
        <v>99325.84721857142</v>
      </c>
      <c r="AA19" s="47">
        <f t="shared" si="108"/>
        <v>100727.44071999998</v>
      </c>
      <c r="AB19" s="47">
        <f t="shared" si="108"/>
        <v>87007.840709999917</v>
      </c>
      <c r="AC19" s="47">
        <f t="shared" si="108"/>
        <v>98857.540800000061</v>
      </c>
      <c r="AD19" s="47">
        <f t="shared" si="108"/>
        <v>104796.51023000013</v>
      </c>
      <c r="AE19" s="47">
        <f t="shared" si="108"/>
        <v>109144.92012000004</v>
      </c>
      <c r="AF19" s="47">
        <f t="shared" si="108"/>
        <v>107530.53277999998</v>
      </c>
      <c r="AG19" s="47">
        <f t="shared" si="108"/>
        <v>145313.87534000006</v>
      </c>
      <c r="AH19" s="47">
        <f t="shared" si="108"/>
        <v>125224.84152999977</v>
      </c>
      <c r="AI19" s="47">
        <f t="shared" si="108"/>
        <v>129228.06127999994</v>
      </c>
      <c r="AJ19" s="47">
        <f t="shared" si="108"/>
        <v>118177.54724999999</v>
      </c>
      <c r="AK19" s="47">
        <f t="shared" si="108"/>
        <v>151919.35020999974</v>
      </c>
      <c r="AL19" s="47">
        <f t="shared" si="108"/>
        <v>164904.76949000076</v>
      </c>
      <c r="AM19" s="47">
        <f t="shared" si="108"/>
        <v>239186.28675999981</v>
      </c>
      <c r="AN19" s="47">
        <f t="shared" si="108"/>
        <v>180228.41368000058</v>
      </c>
      <c r="AO19" s="47">
        <f t="shared" ref="AO19:AP19" si="109">AO14+AO15+AO17+AO18</f>
        <v>248753.35888596304</v>
      </c>
      <c r="AP19" s="47">
        <f t="shared" si="109"/>
        <v>249062.78117844314</v>
      </c>
      <c r="AQ19" s="178">
        <f t="shared" si="105"/>
        <v>0.51034310255984083</v>
      </c>
      <c r="AR19" s="139"/>
      <c r="AS19" s="47"/>
      <c r="AT19" s="47">
        <f t="shared" ref="AT19:BH19" si="110">AT14+AT15+AT17+AT18</f>
        <v>7715.0672300000069</v>
      </c>
      <c r="AU19" s="47">
        <f t="shared" si="110"/>
        <v>6470.2899999999991</v>
      </c>
      <c r="AV19" s="47">
        <f t="shared" si="110"/>
        <v>5092.8920199999993</v>
      </c>
      <c r="AW19" s="47">
        <f t="shared" si="110"/>
        <v>6279.4012399999992</v>
      </c>
      <c r="AX19" s="47">
        <f t="shared" si="110"/>
        <v>6355.4813599999961</v>
      </c>
      <c r="AY19" s="47">
        <f t="shared" si="110"/>
        <v>6353.1480886560003</v>
      </c>
      <c r="AZ19" s="47">
        <f t="shared" si="110"/>
        <v>5466.9703399123327</v>
      </c>
      <c r="BA19" s="47">
        <f t="shared" si="110"/>
        <v>8842.3859762179036</v>
      </c>
      <c r="BB19" s="47">
        <f t="shared" si="110"/>
        <v>7400.7097737677541</v>
      </c>
      <c r="BC19" s="47">
        <f t="shared" si="110"/>
        <v>11965.984724397524</v>
      </c>
      <c r="BD19" s="47">
        <f t="shared" si="110"/>
        <v>18120.294913899797</v>
      </c>
      <c r="BE19" s="47">
        <f t="shared" si="110"/>
        <v>18553.046540208099</v>
      </c>
      <c r="BF19" s="47">
        <f t="shared" si="110"/>
        <v>16195.937650006872</v>
      </c>
      <c r="BG19" s="47">
        <f t="shared" si="110"/>
        <v>19974.717120163841</v>
      </c>
      <c r="BH19" s="47">
        <f t="shared" si="110"/>
        <v>41490.001592886329</v>
      </c>
      <c r="BI19" s="47">
        <f t="shared" ref="BI19:BJ19" si="111">BI14+BI15+BI17+BI18</f>
        <v>50892.423925029114</v>
      </c>
      <c r="BJ19" s="47">
        <f t="shared" si="111"/>
        <v>54349.029423872293</v>
      </c>
      <c r="BL19" s="47"/>
      <c r="BM19" s="47">
        <f t="shared" ref="BM19:CA19" si="112">BM14+BM15+BM17+BM18</f>
        <v>35920.303560000117</v>
      </c>
      <c r="BN19" s="47">
        <f t="shared" si="112"/>
        <v>24224.370000000003</v>
      </c>
      <c r="BO19" s="47">
        <f t="shared" si="112"/>
        <v>19716.351229999869</v>
      </c>
      <c r="BP19" s="47">
        <f t="shared" si="112"/>
        <v>14759.10712000011</v>
      </c>
      <c r="BQ19" s="47">
        <f t="shared" si="112"/>
        <v>4177.8643900001134</v>
      </c>
      <c r="BR19" s="47">
        <f t="shared" si="112"/>
        <v>4732.8173599999718</v>
      </c>
      <c r="BS19" s="47">
        <f t="shared" si="112"/>
        <v>7239.1406900000147</v>
      </c>
      <c r="BT19" s="47">
        <f t="shared" si="112"/>
        <v>4099.5039199999937</v>
      </c>
      <c r="BU19" s="47">
        <f t="shared" si="112"/>
        <v>4381.0142700000015</v>
      </c>
      <c r="BV19" s="47">
        <f t="shared" si="112"/>
        <v>2381.3064400000167</v>
      </c>
      <c r="BW19" s="47">
        <f t="shared" si="112"/>
        <v>8223.8691499999895</v>
      </c>
      <c r="BX19" s="47">
        <f t="shared" si="112"/>
        <v>6339.7204599999859</v>
      </c>
      <c r="BY19" s="47">
        <f t="shared" si="112"/>
        <v>6755.0399599999919</v>
      </c>
      <c r="BZ19" s="47">
        <f t="shared" si="112"/>
        <v>5712.8998899999979</v>
      </c>
      <c r="CA19" s="47">
        <f t="shared" si="112"/>
        <v>4346.3207800000027</v>
      </c>
      <c r="CB19" s="47">
        <f t="shared" ref="CB19:CC19" si="113">CB14+CB15+CB17+CB18</f>
        <v>4271.0963799999972</v>
      </c>
      <c r="CC19" s="47">
        <f t="shared" si="113"/>
        <v>5746.8138700000009</v>
      </c>
      <c r="CE19" s="47"/>
      <c r="CF19" s="47">
        <f t="shared" ref="CF19:CT19" si="114">CF14+CF15+CF17+CF18</f>
        <v>5712</v>
      </c>
      <c r="CG19" s="47">
        <f t="shared" si="114"/>
        <v>12779</v>
      </c>
      <c r="CH19" s="47">
        <f t="shared" si="114"/>
        <v>13044</v>
      </c>
      <c r="CI19" s="47">
        <f t="shared" si="114"/>
        <v>19013</v>
      </c>
      <c r="CJ19" s="47">
        <f t="shared" si="114"/>
        <v>31733</v>
      </c>
      <c r="CK19" s="47">
        <f t="shared" si="114"/>
        <v>38718</v>
      </c>
      <c r="CL19" s="47">
        <f t="shared" si="114"/>
        <v>45790</v>
      </c>
      <c r="CM19" s="47">
        <f t="shared" si="114"/>
        <v>39915</v>
      </c>
      <c r="CN19" s="47">
        <f t="shared" si="114"/>
        <v>42559</v>
      </c>
      <c r="CO19" s="47">
        <f t="shared" si="114"/>
        <v>66025</v>
      </c>
      <c r="CP19" s="47">
        <f t="shared" si="114"/>
        <v>77759</v>
      </c>
      <c r="CQ19" s="47">
        <f t="shared" si="114"/>
        <v>86814</v>
      </c>
      <c r="CR19" s="47">
        <f t="shared" si="114"/>
        <v>96061</v>
      </c>
      <c r="CS19" s="47">
        <f t="shared" si="114"/>
        <v>98369</v>
      </c>
      <c r="CT19" s="47">
        <f t="shared" si="114"/>
        <v>95965</v>
      </c>
      <c r="CU19" s="47">
        <f t="shared" ref="CU19:CV19" si="115">CU14+CU15+CU17+CU18</f>
        <v>108666</v>
      </c>
      <c r="CV19" s="47">
        <f t="shared" si="115"/>
        <v>114431</v>
      </c>
      <c r="CX19" s="47"/>
      <c r="CY19" s="47">
        <f t="shared" ref="CY19:DM19" si="116">CY14+CY15+CY17+CY18</f>
        <v>148673.21800857148</v>
      </c>
      <c r="CZ19" s="47">
        <f t="shared" si="116"/>
        <v>144201.10071999999</v>
      </c>
      <c r="DA19" s="47">
        <f t="shared" si="116"/>
        <v>124861.0839599998</v>
      </c>
      <c r="DB19" s="47">
        <f t="shared" si="116"/>
        <v>138909.04916000017</v>
      </c>
      <c r="DC19" s="47">
        <f t="shared" si="116"/>
        <v>147062.85598000025</v>
      </c>
      <c r="DD19" s="47">
        <f t="shared" si="116"/>
        <v>158948.88556865597</v>
      </c>
      <c r="DE19" s="47">
        <f t="shared" si="116"/>
        <v>166026.64380991232</v>
      </c>
      <c r="DF19" s="47">
        <f t="shared" si="116"/>
        <v>198170.76523621794</v>
      </c>
      <c r="DG19" s="47">
        <f t="shared" si="116"/>
        <v>179565.56557376753</v>
      </c>
      <c r="DH19" s="47">
        <f t="shared" si="116"/>
        <v>209600.35244439746</v>
      </c>
      <c r="DI19" s="47">
        <f t="shared" si="116"/>
        <v>222280.71131389981</v>
      </c>
      <c r="DJ19" s="47">
        <f t="shared" si="116"/>
        <v>263626.1172102078</v>
      </c>
      <c r="DK19" s="47">
        <f t="shared" si="116"/>
        <v>283916.74710000766</v>
      </c>
      <c r="DL19" s="47">
        <f t="shared" si="116"/>
        <v>363242.9037701636</v>
      </c>
      <c r="DM19" s="47">
        <f t="shared" si="116"/>
        <v>322029.73605288687</v>
      </c>
      <c r="DN19" s="47">
        <f t="shared" ref="DN19:DO19" si="117">DN14+DN15+DN17+DN18</f>
        <v>412582.8791909921</v>
      </c>
      <c r="DO19" s="47">
        <f t="shared" si="117"/>
        <v>423589.62447231548</v>
      </c>
      <c r="DQ19" s="47"/>
      <c r="DR19" s="47">
        <f t="shared" ref="DR19:EF19" si="118">DR14+DR15+DR17+DR18</f>
        <v>0</v>
      </c>
      <c r="DS19" s="47">
        <f t="shared" si="118"/>
        <v>0</v>
      </c>
      <c r="DT19" s="47">
        <f t="shared" si="118"/>
        <v>0</v>
      </c>
      <c r="DU19" s="47">
        <f t="shared" si="118"/>
        <v>0</v>
      </c>
      <c r="DV19" s="47">
        <f t="shared" si="118"/>
        <v>0</v>
      </c>
      <c r="DW19" s="47">
        <f t="shared" si="118"/>
        <v>0</v>
      </c>
      <c r="DX19" s="47">
        <f t="shared" si="118"/>
        <v>0</v>
      </c>
      <c r="DY19" s="47">
        <f t="shared" si="118"/>
        <v>0</v>
      </c>
      <c r="DZ19" s="47">
        <f t="shared" si="118"/>
        <v>0</v>
      </c>
      <c r="EA19" s="47">
        <f t="shared" si="118"/>
        <v>0</v>
      </c>
      <c r="EB19" s="47">
        <f t="shared" si="118"/>
        <v>0</v>
      </c>
      <c r="EC19" s="47">
        <f t="shared" si="118"/>
        <v>0</v>
      </c>
      <c r="ED19" s="47">
        <f t="shared" si="118"/>
        <v>0</v>
      </c>
      <c r="EE19" s="47">
        <f t="shared" si="118"/>
        <v>0</v>
      </c>
      <c r="EF19" s="47">
        <f t="shared" si="118"/>
        <v>0</v>
      </c>
      <c r="EG19" s="47">
        <f t="shared" ref="EG19:EH19" si="119">EG14+EG15+EG17+EG18</f>
        <v>0</v>
      </c>
      <c r="EH19" s="47">
        <f t="shared" si="119"/>
        <v>0</v>
      </c>
      <c r="EJ19" s="47"/>
      <c r="EK19" s="47">
        <f t="shared" ref="EK19:EY19" si="120">EK14+EK15+EK17+EK18</f>
        <v>0</v>
      </c>
      <c r="EL19" s="47">
        <f t="shared" si="120"/>
        <v>0</v>
      </c>
      <c r="EM19" s="47">
        <f t="shared" si="120"/>
        <v>0</v>
      </c>
      <c r="EN19" s="47">
        <f t="shared" si="120"/>
        <v>0</v>
      </c>
      <c r="EO19" s="47">
        <f t="shared" si="120"/>
        <v>0</v>
      </c>
      <c r="EP19" s="47">
        <f t="shared" si="120"/>
        <v>0</v>
      </c>
      <c r="EQ19" s="47">
        <f t="shared" si="120"/>
        <v>0</v>
      </c>
      <c r="ER19" s="47">
        <f t="shared" si="120"/>
        <v>0</v>
      </c>
      <c r="ES19" s="47">
        <f t="shared" si="120"/>
        <v>0</v>
      </c>
      <c r="ET19" s="47">
        <f t="shared" si="120"/>
        <v>0</v>
      </c>
      <c r="EU19" s="47">
        <f t="shared" si="120"/>
        <v>0</v>
      </c>
      <c r="EV19" s="47">
        <f t="shared" si="120"/>
        <v>0</v>
      </c>
      <c r="EW19" s="47">
        <f t="shared" si="120"/>
        <v>0</v>
      </c>
      <c r="EX19" s="47">
        <f t="shared" si="120"/>
        <v>0</v>
      </c>
      <c r="EY19" s="47">
        <f t="shared" si="120"/>
        <v>0</v>
      </c>
      <c r="EZ19" s="47">
        <f t="shared" ref="EZ19:FA19" si="121">EZ14+EZ15+EZ17+EZ18</f>
        <v>0</v>
      </c>
      <c r="FA19" s="47">
        <f t="shared" si="121"/>
        <v>0</v>
      </c>
      <c r="FC19" s="47"/>
      <c r="FD19" s="47">
        <f t="shared" ref="FD19:FR19" si="122">FD14+FD15+FD17+FD18</f>
        <v>0</v>
      </c>
      <c r="FE19" s="47">
        <f t="shared" si="122"/>
        <v>0</v>
      </c>
      <c r="FF19" s="47">
        <f t="shared" si="122"/>
        <v>0</v>
      </c>
      <c r="FG19" s="47">
        <f t="shared" si="122"/>
        <v>0</v>
      </c>
      <c r="FH19" s="47">
        <f t="shared" si="122"/>
        <v>0</v>
      </c>
      <c r="FI19" s="47">
        <f t="shared" si="122"/>
        <v>0</v>
      </c>
      <c r="FJ19" s="47">
        <f t="shared" si="122"/>
        <v>0</v>
      </c>
      <c r="FK19" s="47">
        <f t="shared" si="122"/>
        <v>0</v>
      </c>
      <c r="FL19" s="47">
        <f t="shared" si="122"/>
        <v>0</v>
      </c>
      <c r="FM19" s="47">
        <f t="shared" si="122"/>
        <v>0</v>
      </c>
      <c r="FN19" s="47">
        <f t="shared" si="122"/>
        <v>0</v>
      </c>
      <c r="FO19" s="47">
        <f t="shared" si="122"/>
        <v>0</v>
      </c>
      <c r="FP19" s="47">
        <f t="shared" si="122"/>
        <v>0</v>
      </c>
      <c r="FQ19" s="47">
        <f t="shared" si="122"/>
        <v>0</v>
      </c>
      <c r="FR19" s="47">
        <f t="shared" si="122"/>
        <v>0</v>
      </c>
      <c r="FS19" s="47">
        <f t="shared" ref="FS19:FT19" si="123">FS14+FS15+FS17+FS18</f>
        <v>0</v>
      </c>
      <c r="FT19" s="47">
        <f t="shared" si="123"/>
        <v>0</v>
      </c>
      <c r="FU19" s="178"/>
      <c r="FW19" s="47"/>
      <c r="FX19" s="47">
        <f t="shared" ref="FX19:GL19" si="124">FX14+FX15+FX17+FX18</f>
        <v>0</v>
      </c>
      <c r="FY19" s="47">
        <f t="shared" si="124"/>
        <v>0</v>
      </c>
      <c r="FZ19" s="47">
        <f t="shared" si="124"/>
        <v>0</v>
      </c>
      <c r="GA19" s="47">
        <f t="shared" si="124"/>
        <v>0</v>
      </c>
      <c r="GB19" s="47">
        <f t="shared" si="124"/>
        <v>568.04283999999996</v>
      </c>
      <c r="GC19" s="47">
        <f t="shared" si="124"/>
        <v>416.02948000000004</v>
      </c>
      <c r="GD19" s="47">
        <f t="shared" si="124"/>
        <v>38.830449999999935</v>
      </c>
      <c r="GE19" s="47">
        <f t="shared" si="124"/>
        <v>12.561830000000132</v>
      </c>
      <c r="GF19" s="47">
        <f t="shared" si="124"/>
        <v>-10.732410000000057</v>
      </c>
      <c r="GG19" s="47">
        <f t="shared" si="124"/>
        <v>-22.524439999999998</v>
      </c>
      <c r="GH19" s="47">
        <f t="shared" si="124"/>
        <v>-15.669680000000001</v>
      </c>
      <c r="GI19" s="47">
        <f t="shared" si="124"/>
        <v>-15.094979999999993</v>
      </c>
      <c r="GJ19" s="47">
        <f t="shared" si="124"/>
        <v>-21.436050000000012</v>
      </c>
      <c r="GK19" s="47">
        <f t="shared" si="124"/>
        <v>-8.0806000000000004</v>
      </c>
      <c r="GL19" s="47">
        <f t="shared" si="124"/>
        <v>517.77179999999998</v>
      </c>
      <c r="GM19" s="47">
        <f t="shared" ref="GM19:GN19" si="125">GM14+GM15+GM17+GM18</f>
        <v>1037.83233</v>
      </c>
      <c r="GN19" s="47">
        <f t="shared" si="125"/>
        <v>1507.4612200000001</v>
      </c>
      <c r="GP19" s="47"/>
      <c r="GQ19" s="47">
        <f t="shared" ref="GQ19:HE19" si="126">GQ14+GQ15+GQ17+GQ18</f>
        <v>148673.21800857148</v>
      </c>
      <c r="GR19" s="47">
        <f t="shared" si="126"/>
        <v>144201.10071999999</v>
      </c>
      <c r="GS19" s="47">
        <f t="shared" si="126"/>
        <v>124861.0839599998</v>
      </c>
      <c r="GT19" s="47">
        <f t="shared" si="126"/>
        <v>138909.04916000017</v>
      </c>
      <c r="GU19" s="47">
        <f t="shared" si="126"/>
        <v>147630.89882000026</v>
      </c>
      <c r="GV19" s="47">
        <f t="shared" si="126"/>
        <v>159364.915048656</v>
      </c>
      <c r="GW19" s="47">
        <f t="shared" si="126"/>
        <v>166065.47425991233</v>
      </c>
      <c r="GX19" s="47">
        <f t="shared" si="126"/>
        <v>198183.32706621793</v>
      </c>
      <c r="GY19" s="47">
        <f t="shared" si="126"/>
        <v>179554.83316376753</v>
      </c>
      <c r="GZ19" s="47">
        <f t="shared" si="126"/>
        <v>209577.82800439748</v>
      </c>
      <c r="HA19" s="47">
        <f t="shared" si="126"/>
        <v>222265.04163389982</v>
      </c>
      <c r="HB19" s="47">
        <f t="shared" si="126"/>
        <v>263611.0222302078</v>
      </c>
      <c r="HC19" s="47">
        <f t="shared" si="126"/>
        <v>283895.31105000764</v>
      </c>
      <c r="HD19" s="47">
        <f t="shared" si="126"/>
        <v>363234.82317016355</v>
      </c>
      <c r="HE19" s="47">
        <f t="shared" si="126"/>
        <v>322547.50785288692</v>
      </c>
      <c r="HF19" s="47">
        <f t="shared" ref="HF19:HG19" si="127">HF14+HF15+HF17+HF18</f>
        <v>413620.7115209921</v>
      </c>
      <c r="HG19" s="47">
        <f t="shared" si="127"/>
        <v>425097.08569231548</v>
      </c>
    </row>
    <row r="20" spans="3:215" x14ac:dyDescent="0.3">
      <c r="C20" s="41" t="s">
        <v>54</v>
      </c>
      <c r="D20" s="116"/>
      <c r="E20" s="42"/>
      <c r="F20" s="42">
        <f t="shared" ref="F20:V20" si="128">F19/AVERAGE(E123:F123)*4</f>
        <v>0.15981360035846559</v>
      </c>
      <c r="G20" s="42">
        <f t="shared" si="128"/>
        <v>0.16285315827656094</v>
      </c>
      <c r="H20" s="42">
        <f t="shared" si="128"/>
        <v>0.1311754259057229</v>
      </c>
      <c r="I20" s="42">
        <f t="shared" si="128"/>
        <v>0.14226394444832452</v>
      </c>
      <c r="J20" s="42">
        <f t="shared" si="128"/>
        <v>0.13985827442935683</v>
      </c>
      <c r="K20" s="215">
        <f t="shared" si="128"/>
        <v>0.12384846839594678</v>
      </c>
      <c r="L20" s="42">
        <f t="shared" si="128"/>
        <v>0.10026137378761728</v>
      </c>
      <c r="M20" s="42">
        <f t="shared" si="128"/>
        <v>0.10779018184274375</v>
      </c>
      <c r="N20" s="42">
        <f t="shared" si="128"/>
        <v>8.3856517156901678E-2</v>
      </c>
      <c r="O20" s="215">
        <f t="shared" si="128"/>
        <v>8.3031641860932343E-2</v>
      </c>
      <c r="P20" s="215">
        <f t="shared" si="128"/>
        <v>7.1943040504424807E-2</v>
      </c>
      <c r="Q20" s="215">
        <f t="shared" si="128"/>
        <v>8.9776152839722456E-2</v>
      </c>
      <c r="R20" s="215">
        <f t="shared" si="128"/>
        <v>8.5608577956917106E-2</v>
      </c>
      <c r="S20" s="215">
        <f t="shared" si="128"/>
        <v>0.11126675423680586</v>
      </c>
      <c r="T20" s="215">
        <f t="shared" si="128"/>
        <v>8.5265192654980379E-2</v>
      </c>
      <c r="U20" s="215">
        <f t="shared" si="128"/>
        <v>0.11745174690226021</v>
      </c>
      <c r="V20" s="215">
        <f t="shared" si="128"/>
        <v>0.11374415853605536</v>
      </c>
      <c r="W20" s="42"/>
      <c r="X20" s="111"/>
      <c r="Y20" s="42"/>
      <c r="Z20" s="42">
        <f t="shared" ref="Z20:AP20" si="129">Z19/AVERAGE(Y123:Z123)*4</f>
        <v>0.15981360035846559</v>
      </c>
      <c r="AA20" s="42">
        <f t="shared" si="129"/>
        <v>0.16285315827656094</v>
      </c>
      <c r="AB20" s="42">
        <f t="shared" si="129"/>
        <v>0.1311754259057229</v>
      </c>
      <c r="AC20" s="42">
        <f t="shared" si="129"/>
        <v>0.14226394444832452</v>
      </c>
      <c r="AD20" s="42">
        <f t="shared" si="129"/>
        <v>0.13910426856030927</v>
      </c>
      <c r="AE20" s="215">
        <f t="shared" si="129"/>
        <v>0.12337818574420203</v>
      </c>
      <c r="AF20" s="42">
        <f t="shared" si="129"/>
        <v>0.10022518137980813</v>
      </c>
      <c r="AG20" s="42">
        <f t="shared" si="129"/>
        <v>0.10778086459829501</v>
      </c>
      <c r="AH20" s="42">
        <f t="shared" si="129"/>
        <v>8.3863704705730027E-2</v>
      </c>
      <c r="AI20" s="42">
        <f t="shared" si="129"/>
        <v>8.3046116791968119E-2</v>
      </c>
      <c r="AJ20" s="42">
        <f t="shared" si="129"/>
        <v>7.1952581013141434E-2</v>
      </c>
      <c r="AK20" s="42">
        <f t="shared" si="129"/>
        <v>8.978507404623863E-2</v>
      </c>
      <c r="AL20" s="42">
        <f t="shared" si="129"/>
        <v>8.5619707703746134E-2</v>
      </c>
      <c r="AM20" s="42">
        <f t="shared" si="129"/>
        <v>0.11127051336749226</v>
      </c>
      <c r="AN20" s="42">
        <f t="shared" si="129"/>
        <v>8.5020939022954461E-2</v>
      </c>
      <c r="AO20" s="42">
        <f t="shared" si="129"/>
        <v>0.11696375843654702</v>
      </c>
      <c r="AP20" s="42">
        <f t="shared" si="129"/>
        <v>0.11305985976875806</v>
      </c>
      <c r="AQ20" s="42"/>
      <c r="AS20" s="42"/>
      <c r="AT20" s="42">
        <f t="shared" ref="AT20:BJ20" si="130">AT19/AVERAGE(AS129:AT129)*4</f>
        <v>0.12970092868758204</v>
      </c>
      <c r="AU20" s="42">
        <f t="shared" si="130"/>
        <v>0.19589764874179683</v>
      </c>
      <c r="AV20" s="42">
        <f t="shared" si="130"/>
        <v>0.2485467682576393</v>
      </c>
      <c r="AW20" s="42">
        <f t="shared" si="130"/>
        <v>0.39395749213913289</v>
      </c>
      <c r="AX20" s="42">
        <f t="shared" si="130"/>
        <v>0.44153643267697146</v>
      </c>
      <c r="AY20" s="42">
        <f t="shared" si="130"/>
        <v>0.66619388873710106</v>
      </c>
      <c r="AZ20" s="42">
        <f t="shared" si="130"/>
        <v>0.72096535490277125</v>
      </c>
      <c r="BA20" s="42">
        <f t="shared" si="130"/>
        <v>0.98663449173757367</v>
      </c>
      <c r="BB20" s="42">
        <f t="shared" si="130"/>
        <v>0.67357317916689674</v>
      </c>
      <c r="BC20" s="42">
        <f t="shared" si="130"/>
        <v>0.7035099119108803</v>
      </c>
      <c r="BD20" s="42">
        <f t="shared" si="130"/>
        <v>1.0975358470281344</v>
      </c>
      <c r="BE20" s="42">
        <f t="shared" si="130"/>
        <v>1.8109222655437318</v>
      </c>
      <c r="BF20" s="42">
        <f t="shared" si="130"/>
        <v>1.3988572068886564</v>
      </c>
      <c r="BG20" s="42">
        <f t="shared" si="130"/>
        <v>1.3439619158472644</v>
      </c>
      <c r="BH20" s="42">
        <f t="shared" si="130"/>
        <v>2.5399740347008319</v>
      </c>
      <c r="BI20" s="42">
        <f t="shared" si="130"/>
        <v>2.2108356639965789</v>
      </c>
      <c r="BJ20" s="42">
        <f t="shared" si="130"/>
        <v>2.3043543424199844</v>
      </c>
      <c r="BK20" s="44"/>
      <c r="BL20" s="42"/>
      <c r="BM20" s="42">
        <f t="shared" ref="BM20:CC20" si="131">BM19/AVERAGE(BL127:BM127)*4</f>
        <v>4.0580605540092879E-2</v>
      </c>
      <c r="BN20" s="42">
        <f t="shared" si="131"/>
        <v>2.6203696470433531E-2</v>
      </c>
      <c r="BO20" s="42">
        <f t="shared" si="131"/>
        <v>2.4884787776533371E-2</v>
      </c>
      <c r="BP20" s="42">
        <f t="shared" si="131"/>
        <v>2.1887298060802328E-2</v>
      </c>
      <c r="BQ20" s="42">
        <f t="shared" si="131"/>
        <v>7.3737859679363221E-3</v>
      </c>
      <c r="BR20" s="42">
        <f t="shared" si="131"/>
        <v>9.9786012411135772E-3</v>
      </c>
      <c r="BS20" s="42">
        <f t="shared" si="131"/>
        <v>1.8218487919104628E-2</v>
      </c>
      <c r="BT20" s="42">
        <f t="shared" si="131"/>
        <v>1.2530962275783613E-2</v>
      </c>
      <c r="BU20" s="42">
        <f t="shared" si="131"/>
        <v>1.1545867023170755E-2</v>
      </c>
      <c r="BV20" s="42">
        <f t="shared" si="131"/>
        <v>3.7025224727191843E-3</v>
      </c>
      <c r="BW20" s="42">
        <f t="shared" si="131"/>
        <v>8.405497117771759E-3</v>
      </c>
      <c r="BX20" s="42">
        <f t="shared" si="131"/>
        <v>5.0970837486047455E-3</v>
      </c>
      <c r="BY20" s="42">
        <f t="shared" si="131"/>
        <v>4.7394082433741451E-3</v>
      </c>
      <c r="BZ20" s="42">
        <f t="shared" si="131"/>
        <v>4.0367459982022088E-3</v>
      </c>
      <c r="CA20" s="42">
        <f t="shared" si="131"/>
        <v>3.1623704355282349E-3</v>
      </c>
      <c r="CB20" s="42">
        <f t="shared" si="131"/>
        <v>3.2116219984756338E-3</v>
      </c>
      <c r="CC20" s="42">
        <f t="shared" si="131"/>
        <v>4.4290199492971428E-3</v>
      </c>
      <c r="CD20" s="44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4"/>
      <c r="CX20" s="42"/>
      <c r="CY20" s="42">
        <f t="shared" ref="CY20:DO20" si="132">CY19/AVERAGE(CX131:CY131)*4</f>
        <v>7.9079512403887414E-2</v>
      </c>
      <c r="CZ20" s="42">
        <f t="shared" si="132"/>
        <v>7.0108815111929998E-2</v>
      </c>
      <c r="DA20" s="42">
        <f t="shared" si="132"/>
        <v>5.6445229989532407E-2</v>
      </c>
      <c r="DB20" s="42">
        <f t="shared" si="132"/>
        <v>5.9718236356530348E-2</v>
      </c>
      <c r="DC20" s="42">
        <f t="shared" si="132"/>
        <v>5.8964106286585681E-2</v>
      </c>
      <c r="DD20" s="42">
        <f t="shared" si="132"/>
        <v>5.837775835933201E-2</v>
      </c>
      <c r="DE20" s="42">
        <f t="shared" si="132"/>
        <v>5.5682236629837734E-2</v>
      </c>
      <c r="DF20" s="42">
        <f t="shared" si="132"/>
        <v>6.0829913945076253E-2</v>
      </c>
      <c r="DG20" s="42">
        <f t="shared" si="132"/>
        <v>5.0371045210442202E-2</v>
      </c>
      <c r="DH20" s="42">
        <f t="shared" si="132"/>
        <v>5.3018547736054529E-2</v>
      </c>
      <c r="DI20" s="42">
        <f t="shared" si="132"/>
        <v>5.0927949494762488E-2</v>
      </c>
      <c r="DJ20" s="42">
        <f t="shared" si="132"/>
        <v>5.5776843849426896E-2</v>
      </c>
      <c r="DK20" s="42">
        <f t="shared" si="132"/>
        <v>5.5623284733506854E-2</v>
      </c>
      <c r="DL20" s="42">
        <f t="shared" si="132"/>
        <v>6.9178938095855499E-2</v>
      </c>
      <c r="DM20" s="42">
        <f t="shared" si="132"/>
        <v>6.2509895096599599E-2</v>
      </c>
      <c r="DN20" s="42">
        <f t="shared" si="132"/>
        <v>8.0149175408807366E-2</v>
      </c>
      <c r="DO20" s="42">
        <f t="shared" si="132"/>
        <v>8.0800581718713752E-2</v>
      </c>
      <c r="DP20" s="44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42"/>
      <c r="FP20" s="42"/>
      <c r="FQ20" s="42"/>
      <c r="FR20" s="42"/>
      <c r="FS20" s="42"/>
      <c r="FT20" s="42"/>
      <c r="FU20" s="42"/>
      <c r="FW20" s="42"/>
      <c r="FX20" s="42"/>
      <c r="FY20" s="42"/>
      <c r="FZ20" s="42"/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42"/>
      <c r="GL20" s="42"/>
      <c r="GM20" s="42"/>
      <c r="GN20" s="42"/>
      <c r="GP20" s="42"/>
      <c r="GQ20" s="42">
        <f t="shared" ref="GQ20:HG20" si="133">GQ19/AVERAGE(GP131:GQ131)*4</f>
        <v>7.9079512403887414E-2</v>
      </c>
      <c r="GR20" s="42">
        <f t="shared" si="133"/>
        <v>7.0108815111929998E-2</v>
      </c>
      <c r="GS20" s="42">
        <f t="shared" si="133"/>
        <v>5.6445229989532407E-2</v>
      </c>
      <c r="GT20" s="42">
        <f t="shared" si="133"/>
        <v>5.9718236356530348E-2</v>
      </c>
      <c r="GU20" s="42">
        <f t="shared" si="133"/>
        <v>5.919186018249567E-2</v>
      </c>
      <c r="GV20" s="42">
        <f t="shared" si="133"/>
        <v>5.8530555079906121E-2</v>
      </c>
      <c r="GW20" s="42">
        <f t="shared" si="133"/>
        <v>5.5695259637806374E-2</v>
      </c>
      <c r="GX20" s="42">
        <f t="shared" si="133"/>
        <v>6.0833769887384301E-2</v>
      </c>
      <c r="GY20" s="42">
        <f t="shared" si="133"/>
        <v>5.0368034595864739E-2</v>
      </c>
      <c r="GZ20" s="42">
        <f t="shared" si="133"/>
        <v>5.3012850164063645E-2</v>
      </c>
      <c r="HA20" s="42">
        <f t="shared" si="133"/>
        <v>5.0924359328675103E-2</v>
      </c>
      <c r="HB20" s="42">
        <f t="shared" si="133"/>
        <v>5.5773650120553291E-2</v>
      </c>
      <c r="HC20" s="42">
        <f t="shared" si="133"/>
        <v>5.5619085109761893E-2</v>
      </c>
      <c r="HD20" s="42">
        <f t="shared" si="133"/>
        <v>6.9177399160555236E-2</v>
      </c>
      <c r="HE20" s="42">
        <f t="shared" si="133"/>
        <v>6.2610400911058503E-2</v>
      </c>
      <c r="HF20" s="42">
        <f t="shared" si="133"/>
        <v>8.0350786793228365E-2</v>
      </c>
      <c r="HG20" s="42">
        <f t="shared" si="133"/>
        <v>8.1664023120661802E-2</v>
      </c>
    </row>
    <row r="21" spans="3:215" x14ac:dyDescent="0.3">
      <c r="C21" s="48"/>
      <c r="D21" s="119"/>
      <c r="E21" s="48"/>
      <c r="F21" s="48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174"/>
      <c r="V21" s="174"/>
      <c r="W21" s="180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180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/>
      <c r="FS21" s="48"/>
      <c r="FT21" s="48"/>
      <c r="FU21" s="180"/>
      <c r="FW21" s="48"/>
      <c r="FX21" s="48"/>
      <c r="FY21" s="48"/>
      <c r="FZ21" s="48"/>
      <c r="GA21" s="48"/>
      <c r="GB21" s="48"/>
      <c r="GC21" s="48"/>
      <c r="GD21" s="48"/>
      <c r="GE21" s="48"/>
      <c r="GF21" s="48"/>
      <c r="GG21" s="48"/>
      <c r="GH21" s="48"/>
      <c r="GI21" s="48"/>
      <c r="GJ21" s="48"/>
      <c r="GK21" s="48"/>
      <c r="GL21" s="48"/>
      <c r="GM21" s="48"/>
      <c r="GN21" s="48"/>
      <c r="GP21" s="48"/>
      <c r="GQ21" s="48"/>
      <c r="GR21" s="48"/>
      <c r="GS21" s="48"/>
      <c r="GT21" s="48"/>
      <c r="GU21" s="48"/>
      <c r="GV21" s="48"/>
      <c r="GW21" s="48"/>
      <c r="GX21" s="48"/>
      <c r="GY21" s="48"/>
      <c r="GZ21" s="48"/>
      <c r="HA21" s="48"/>
      <c r="HB21" s="48"/>
      <c r="HC21" s="48"/>
      <c r="HD21" s="48"/>
      <c r="HE21" s="48"/>
      <c r="HF21" s="48"/>
      <c r="HG21" s="48"/>
    </row>
    <row r="22" spans="3:215" x14ac:dyDescent="0.3">
      <c r="C22" s="38" t="s">
        <v>15</v>
      </c>
      <c r="D22" s="117">
        <v>12</v>
      </c>
      <c r="E22" s="40"/>
      <c r="F22" s="40">
        <f>VLOOKUP($C22,Segment!$AK$152:$AP$223,6,0)/1000</f>
        <v>50649.32892</v>
      </c>
      <c r="G22" s="40">
        <f>VLOOKUP($C22,Segment!$I$229:$N$300,6,0)/1000</f>
        <v>22042.510999999999</v>
      </c>
      <c r="H22" s="40">
        <f>VLOOKUP($C22,Segment!$P$229:$U$300,6,0)/1000</f>
        <v>32980.674950000001</v>
      </c>
      <c r="I22" s="40">
        <f>VLOOKUP($C22,Segment!$AD$229:$AI$300,6,0)/1000</f>
        <v>40762.183720000015</v>
      </c>
      <c r="J22" s="40">
        <f>VLOOKUP($C22,Segment!$AK$229:$AP$300,6,0)/1000</f>
        <v>36739.848539999984</v>
      </c>
      <c r="K22" s="40">
        <f>VLOOKUP($C22,Segment!$I$306:$N$377,6,0)/1000</f>
        <v>64970.661080000005</v>
      </c>
      <c r="L22" s="211">
        <f>VLOOKUP($C22,Segment!$P$306:$U$377,6,0)/1000</f>
        <v>39915.016370000019</v>
      </c>
      <c r="M22" s="211">
        <f>VLOOKUP($C22,Segment!$AD$306:$AI$377,6,0)/1000</f>
        <v>59039.722539999981</v>
      </c>
      <c r="N22" s="211">
        <f>VLOOKUP($C22,Segment!$AK$306:$AP$377,6,0)/1000</f>
        <v>84521.637369999997</v>
      </c>
      <c r="O22" s="211">
        <f>VLOOKUP($C22,Segment!$I$383:$N$454,6,0)/1000</f>
        <v>89371.244319999998</v>
      </c>
      <c r="P22" s="211">
        <f>VLOOKUP($C22,Segment!$P$383:$U$454,6,0)/1000</f>
        <v>87653.561400000021</v>
      </c>
      <c r="Q22" s="211">
        <f>VLOOKUP($C22,Segment!$AD$383:$AI$454,6,0)/1000</f>
        <v>73608.378759999992</v>
      </c>
      <c r="R22" s="211">
        <f>VLOOKUP($C22,Segment!$AK$383:$AP$454,6,0)/1000</f>
        <v>76495.884099999967</v>
      </c>
      <c r="S22" s="211">
        <f>VLOOKUP($C22,Segment!$I$460:$N$531,6,0)/1000</f>
        <v>42512.39360000001</v>
      </c>
      <c r="T22" s="211">
        <f>VLOOKUP($C22,Segment!$P$460:$U$531,6,0)/1000</f>
        <v>50209.773939999963</v>
      </c>
      <c r="U22" s="211">
        <f>VLOOKUP($C22,Segment!$AD$460:$AI$531,6,0)/1000</f>
        <v>59099.672640000055</v>
      </c>
      <c r="V22" s="211">
        <f>VLOOKUP($C22,Segment!$AK$460:$AP$531,6,0)/1000</f>
        <v>66832.839473308137</v>
      </c>
      <c r="W22" s="139">
        <f t="shared" si="14"/>
        <v>-0.12632110525135865</v>
      </c>
      <c r="X22" s="139"/>
      <c r="Y22" s="40"/>
      <c r="Z22" s="40">
        <f>VLOOKUP($C22,Segment!$AK$152:$AP$223,2,0)/1000</f>
        <v>50649.32892</v>
      </c>
      <c r="AA22" s="40">
        <f>VLOOKUP($C22,Segment!$I$229:$N$300,2,0)/1000</f>
        <v>22042.510999999999</v>
      </c>
      <c r="AB22" s="40">
        <f>VLOOKUP($C22,Segment!$P$229:$U$300,2,0)/1000</f>
        <v>32980.674950000001</v>
      </c>
      <c r="AC22" s="40">
        <f>VLOOKUP($C22,Segment!$AD$229:$AI$300,2,0)/1000</f>
        <v>40762.183720000015</v>
      </c>
      <c r="AD22" s="40">
        <f>VLOOKUP($C22,Segment!$AK$229:$AP$300,2,0)/1000</f>
        <v>36732.655779999986</v>
      </c>
      <c r="AE22" s="40">
        <f>VLOOKUP($C22,Segment!$I$306:$N$377,2,0)/1000</f>
        <v>61545.212540000008</v>
      </c>
      <c r="AF22" s="40">
        <f>VLOOKUP($C22,Segment!$P$306:$U$377,2,0)/1000</f>
        <v>36552.704920000018</v>
      </c>
      <c r="AG22" s="40">
        <f>VLOOKUP($C22,Segment!$AD$306:$AI$377,2,0)/1000</f>
        <v>55403.584349999976</v>
      </c>
      <c r="AH22" s="40">
        <f>VLOOKUP($C22,Segment!$AK$306:$AP$377,2,0)/1000</f>
        <v>80681.69064999999</v>
      </c>
      <c r="AI22" s="40">
        <f>VLOOKUP($C22,Segment!$I$383:$N$454,2,0)/1000</f>
        <v>85384.473919999989</v>
      </c>
      <c r="AJ22" s="40">
        <f>VLOOKUP($C22,Segment!$P$383:$U$454,2,0)/1000</f>
        <v>83600.391450000025</v>
      </c>
      <c r="AK22" s="40">
        <f>VLOOKUP($C22,Segment!$AD$383:$AI$454,2,0)/1000</f>
        <v>69556.932939999999</v>
      </c>
      <c r="AL22" s="40">
        <f>VLOOKUP($C22,Segment!$AK$383:$AP$454,2,0)/1000</f>
        <v>72223.447099999961</v>
      </c>
      <c r="AM22" s="40">
        <f>VLOOKUP($C22,Segment!$I$460:$N$531,2,0)/1000</f>
        <v>38616.692690000003</v>
      </c>
      <c r="AN22" s="40">
        <f>VLOOKUP($C22,Segment!$P$460:$U$531,2,0)/1000</f>
        <v>46472.287779999962</v>
      </c>
      <c r="AO22" s="40">
        <f>VLOOKUP($C22,Segment!$AD$460:$AI$531,2,0)/1000</f>
        <v>55282.285010000051</v>
      </c>
      <c r="AP22" s="40">
        <f>VLOOKUP($C22,Segment!$AK$460:$AP$531,2,0)/1000</f>
        <v>63493.249223308143</v>
      </c>
      <c r="AQ22" s="139">
        <f>AP22/AL22-1</f>
        <v>-0.12087761284232335</v>
      </c>
      <c r="AS22" s="40"/>
      <c r="AT22" s="40">
        <f>VLOOKUP($C22,'Securitization Profit   loss &amp; '!$Z$153:$AB$224,3,0)/1000</f>
        <v>3190.3618300000003</v>
      </c>
      <c r="AU22" s="40">
        <f>VLOOKUP($C22,'Securitization Profit   loss &amp; '!$F$230:$H$301,3,0)/1000</f>
        <v>1973.4079999999999</v>
      </c>
      <c r="AV22" s="40">
        <f>VLOOKUP($C22,'Securitization Profit   loss &amp; '!$K$230:$M$301,3,0)/1000</f>
        <v>2143.05917</v>
      </c>
      <c r="AW22" s="40">
        <f>VLOOKUP($C22,'Securitization Profit   loss &amp; '!$U$230:$W$301,3,0)/1000</f>
        <v>2102.6685500000008</v>
      </c>
      <c r="AX22" s="40">
        <f>VLOOKUP($C22,'Securitization Profit   loss &amp; '!$Z$230:$AB$301,3,0)/1000</f>
        <v>1859.6635999999996</v>
      </c>
      <c r="AY22" s="40">
        <f>VLOOKUP($C22,'Securitization Profit   loss &amp; '!$F$306:$H$377,3,0)/1000</f>
        <v>2242.11834</v>
      </c>
      <c r="AZ22" s="40">
        <f>VLOOKUP($C22,'Securitization Profit   loss &amp; '!$K$306:$M$377,3,0)/1000</f>
        <v>-254.8096699999997</v>
      </c>
      <c r="BA22" s="40">
        <f>VLOOKUP($C22,'Securitization Profit   loss &amp; '!$U$306:$W$377,3,0)/1000</f>
        <v>1915.3411382937593</v>
      </c>
      <c r="BB22" s="40">
        <f>VLOOKUP($C22,'Securitization Profit   loss &amp; '!$Z$306:$AB$377,3,0)/1000</f>
        <v>695.36299237317291</v>
      </c>
      <c r="BC22" s="40">
        <f>VLOOKUP($C22,'Securitization Profit   loss &amp; '!$F$383:$H$454,3,0)/1000</f>
        <v>2132.4969253098916</v>
      </c>
      <c r="BD22" s="40">
        <f>VLOOKUP($C22,'Securitization Profit   loss &amp; '!$K$383:$M$454,3,0)/1000</f>
        <v>4769.9701266918592</v>
      </c>
      <c r="BE22" s="40">
        <f>VLOOKUP($C22,'Securitization Profit   loss &amp; '!$U$383:$W$454,3,0)/1000</f>
        <v>1799.2040237899189</v>
      </c>
      <c r="BF22" s="40">
        <f>VLOOKUP($C22,'Securitization Profit   loss &amp; '!$Z$383:$AB$454,3,0)/1000</f>
        <v>2092.049966828999</v>
      </c>
      <c r="BG22" s="40">
        <f>VLOOKUP($C22,'Securitization Profit   loss &amp; '!$F$460:$H$531,3,0)/1000</f>
        <v>1009.9296398273117</v>
      </c>
      <c r="BH22" s="40">
        <f>VLOOKUP($C22,'Securitization Profit   loss &amp; '!$K$460:$M$531,3,0)/1000</f>
        <v>2503.0294959923003</v>
      </c>
      <c r="BI22" s="40">
        <f>VLOOKUP($C22,'Securitization Profit   loss &amp; '!$U$460:$X$531,3,0)/1000</f>
        <v>3930.1407876734343</v>
      </c>
      <c r="BJ22" s="40">
        <f>VLOOKUP($C22,'Securitization Profit   loss &amp; '!$Z$460:$AC$531,3,0)/1000</f>
        <v>4884.0275962355263</v>
      </c>
      <c r="BL22" s="40"/>
      <c r="BM22" s="40">
        <f>VLOOKUP($C22,'Securitization Profit   loss &amp; '!$Z$153:$AB$224,2,0)/1000</f>
        <v>0</v>
      </c>
      <c r="BN22" s="40">
        <f>VLOOKUP($C22,'Securitization Profit   loss &amp; '!$F$230:$H$301,2,0)/1000</f>
        <v>0</v>
      </c>
      <c r="BO22" s="40">
        <f>VLOOKUP($C22,'Securitization Profit   loss &amp; '!$K$230:$M$301,2,0)/1000</f>
        <v>0</v>
      </c>
      <c r="BP22" s="40">
        <f>VLOOKUP($C22,'Securitization Profit   loss &amp; '!$U$230:$W$301,2,0)/1000</f>
        <v>0</v>
      </c>
      <c r="BQ22" s="40">
        <f>VLOOKUP($C22,'Securitization Profit   loss &amp; '!$Z$230:$AB$301,2,0)/1000</f>
        <v>0</v>
      </c>
      <c r="BR22" s="40">
        <f>VLOOKUP($C22,'Securitization Profit   loss &amp; '!$F$306:$H$377,2,0)/1000</f>
        <v>0</v>
      </c>
      <c r="BS22" s="40">
        <f>VLOOKUP($C22,'Securitization Profit   loss &amp; '!$K$306:$M$377,2,0)/1000</f>
        <v>0</v>
      </c>
      <c r="BT22" s="40">
        <f>VLOOKUP($C22,'Securitization Profit   loss &amp; '!$U$306:$W$377,2,0)/1000</f>
        <v>0</v>
      </c>
      <c r="BU22" s="40">
        <f>VLOOKUP($C22,'Securitization Profit   loss &amp; '!$Z$306:$AB$377,2,0)/1000</f>
        <v>0</v>
      </c>
      <c r="BV22" s="40">
        <f>VLOOKUP($C22,'Securitization Profit   loss &amp; '!$F$383:$H$454,2,0)/1000</f>
        <v>0</v>
      </c>
      <c r="BW22" s="40">
        <f>VLOOKUP($C22,'Securitization Profit   loss &amp; '!$K$383:$M$454,2,0)/1000</f>
        <v>0</v>
      </c>
      <c r="BX22" s="40">
        <f>VLOOKUP($C22,'Securitization Profit   loss &amp; '!$U$383:$W$454,2,0)/1000</f>
        <v>0</v>
      </c>
      <c r="BY22" s="40">
        <f>VLOOKUP($C22,'Securitization Profit   loss &amp; '!$Z$383:$AB$454,2,0)/1000</f>
        <v>0</v>
      </c>
      <c r="BZ22" s="40">
        <f>VLOOKUP($C22,'Securitization Profit   loss &amp; '!$F$460:$H$531,2,0)/1000</f>
        <v>0</v>
      </c>
      <c r="CA22" s="40">
        <f>VLOOKUP($C22,'Securitization Profit   loss &amp; '!$K$460:$M$531,2,0)/1000</f>
        <v>0</v>
      </c>
      <c r="CB22" s="40">
        <f>VLOOKUP($C22,'Securitization Profit   loss &amp; '!$U$460:$X$531,2,0)/1000</f>
        <v>0</v>
      </c>
      <c r="CC22" s="40">
        <f>VLOOKUP($C22,'Securitization Profit   loss &amp; '!$Z$460:$AC$531,2,0)/1000</f>
        <v>0</v>
      </c>
      <c r="CE22" s="39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X22" s="40"/>
      <c r="CY22" s="40">
        <f>Z22+AT22+BM22+CF22</f>
        <v>53839.690750000002</v>
      </c>
      <c r="CZ22" s="40">
        <f>AA22+AU22+BN22+CG22</f>
        <v>24015.918999999998</v>
      </c>
      <c r="DA22" s="40">
        <f>AB22+AV22+BO22+CH22</f>
        <v>35123.734120000001</v>
      </c>
      <c r="DB22" s="40">
        <f>AC22+AW22+BP22+CI22</f>
        <v>42864.852270000018</v>
      </c>
      <c r="DC22" s="40">
        <f>AD22+AX22+BQ22+CJ22</f>
        <v>38592.319379999986</v>
      </c>
      <c r="DD22" s="40">
        <f>AE22+AY22+BR22+CK22</f>
        <v>63787.330880000009</v>
      </c>
      <c r="DE22" s="40">
        <f>AF22+AZ22+BS22+CL22</f>
        <v>36297.895250000016</v>
      </c>
      <c r="DF22" s="40">
        <f>AG22+BA22+BT22+CM22</f>
        <v>57318.925488293738</v>
      </c>
      <c r="DG22" s="40">
        <f>AH22+BB22+BU22+CN22</f>
        <v>81377.053642373168</v>
      </c>
      <c r="DH22" s="40">
        <f>AI22+BC22+BV22+CO22</f>
        <v>87516.970845309886</v>
      </c>
      <c r="DI22" s="40">
        <f>AJ22+BD22+BW22+CP22</f>
        <v>88370.361576691881</v>
      </c>
      <c r="DJ22" s="40">
        <f>AK22+BE22+BX22+CQ22</f>
        <v>71356.136963789919</v>
      </c>
      <c r="DK22" s="40">
        <f>AL22+BF22+BY22+CR22</f>
        <v>74315.497066828961</v>
      </c>
      <c r="DL22" s="40">
        <f>AM22+BG22+BZ22+CS22</f>
        <v>39626.622329827318</v>
      </c>
      <c r="DM22" s="40">
        <f>AN22+BH22+CA22+CT22</f>
        <v>48975.31727599226</v>
      </c>
      <c r="DN22" s="40">
        <f>AO22+BI22+CB22+CU22</f>
        <v>59212.425797673488</v>
      </c>
      <c r="DO22" s="40">
        <f>AP22+BJ22+CC22+CV22</f>
        <v>68377.276819543666</v>
      </c>
      <c r="DQ22" s="40"/>
      <c r="DR22" s="40">
        <f>VLOOKUP($C22,Segment!$AK$152:$AP$223,3,0)/1000</f>
        <v>0</v>
      </c>
      <c r="DS22" s="40">
        <f>VLOOKUP($C22,Segment!$I$229:$N$300,3,0)/1000</f>
        <v>0</v>
      </c>
      <c r="DT22" s="40">
        <f>VLOOKUP($C22,Segment!$P$229:$U$300,3,0)/1000</f>
        <v>0</v>
      </c>
      <c r="DU22" s="40">
        <f>VLOOKUP($C22,Segment!$AD$229:$AI$300,3,0)/1000</f>
        <v>0</v>
      </c>
      <c r="DV22" s="40">
        <f>VLOOKUP($C22,Segment!$AK$229:$AP$300,3,0)/1000</f>
        <v>0</v>
      </c>
      <c r="DW22" s="40">
        <f>VLOOKUP($C22,Segment!$I$306:$N$377,3,0)/1000</f>
        <v>0</v>
      </c>
      <c r="DX22" s="40">
        <f>VLOOKUP($C22,Segment!$P$306:$U$377,3,0)/1000</f>
        <v>0</v>
      </c>
      <c r="DY22" s="40">
        <f>VLOOKUP($C22,Segment!$AD$306:$AI$377,3,0)/1000</f>
        <v>0</v>
      </c>
      <c r="DZ22" s="40">
        <f>VLOOKUP($C22,Segment!$AK$306:$AP$377,3,0)/1000</f>
        <v>0</v>
      </c>
      <c r="EA22" s="40">
        <f>VLOOKUP($C22,Segment!$I$383:$N$454,3,0)/1000</f>
        <v>0</v>
      </c>
      <c r="EB22" s="40">
        <f>VLOOKUP($C22,Segment!$P$383:$U$454,3,0)/1000</f>
        <v>0</v>
      </c>
      <c r="EC22" s="40">
        <f>VLOOKUP($C22,Segment!$AD$383:$AI$454,3,0)/1000</f>
        <v>0</v>
      </c>
      <c r="ED22" s="40">
        <f>VLOOKUP($C22,Segment!$AK$383:$AP$454,3,0)/1000</f>
        <v>0</v>
      </c>
      <c r="EE22" s="40">
        <f>VLOOKUP($C22,Segment!$I$460:$N$531,3,0)/1000</f>
        <v>0</v>
      </c>
      <c r="EF22" s="40">
        <f>VLOOKUP($C22,Segment!$P$460:$U$531,3,0)/1000</f>
        <v>0</v>
      </c>
      <c r="EG22" s="40">
        <f>VLOOKUP($C22,Segment!$AD$460:$AI$531,3,0)/1000</f>
        <v>0</v>
      </c>
      <c r="EH22" s="40">
        <f>VLOOKUP($C22,Segment!$AK$460:$AP$531,3,0)/1000</f>
        <v>0</v>
      </c>
      <c r="EJ22" s="40"/>
      <c r="EK22" s="40">
        <f>VLOOKUP($C22,Segment!$AK$152:$AP$223,4,0)/1000</f>
        <v>0</v>
      </c>
      <c r="EL22" s="40">
        <f>VLOOKUP($C22,Segment!$I$229:$N$300,4,0)/1000</f>
        <v>0</v>
      </c>
      <c r="EM22" s="40">
        <f>VLOOKUP($C22,Segment!$P$229:$U$300,4,0)/1000</f>
        <v>0</v>
      </c>
      <c r="EN22" s="40">
        <f>VLOOKUP($C22,Segment!$AD$229:$AI$300,4,0)/1000</f>
        <v>0</v>
      </c>
      <c r="EO22" s="40">
        <f>VLOOKUP($C22,Segment!$AK$229:$AP$300,4,0)/1000</f>
        <v>0</v>
      </c>
      <c r="EP22" s="40">
        <f>VLOOKUP($C22,Segment!$I$306:$N$377,4,0)/1000</f>
        <v>0</v>
      </c>
      <c r="EQ22" s="40">
        <f>VLOOKUP($C22,Segment!$P$306:$U$377,4,0)/1000</f>
        <v>0</v>
      </c>
      <c r="ER22" s="40">
        <f>VLOOKUP($C22,Segment!$AD$306:$AI$377,4,0)/1000</f>
        <v>0</v>
      </c>
      <c r="ES22" s="40">
        <f>VLOOKUP($C22,Segment!$AK$306:$AP$377,4,0)/1000</f>
        <v>0</v>
      </c>
      <c r="ET22" s="40">
        <f>VLOOKUP($C22,Segment!$I$383:$N$454,4,0)/1000</f>
        <v>0</v>
      </c>
      <c r="EU22" s="40">
        <f>VLOOKUP($C22,Segment!$P$383:$U$454,4,0)/1000</f>
        <v>0</v>
      </c>
      <c r="EV22" s="40">
        <f>VLOOKUP($C22,Segment!$AD$383:$AI$454,4,0)/1000</f>
        <v>0</v>
      </c>
      <c r="EW22" s="40">
        <f>VLOOKUP($C22,Segment!$AK$383:$AP$454,4,0)/1000</f>
        <v>0</v>
      </c>
      <c r="EX22" s="40">
        <f>VLOOKUP($C22,Segment!$I$460:$N$531,4,0)/1000</f>
        <v>0</v>
      </c>
      <c r="EY22" s="40">
        <f>VLOOKUP($C22,Segment!$P$460:$U$531,4,0)/1000</f>
        <v>0</v>
      </c>
      <c r="EZ22" s="40">
        <f>VLOOKUP($C22,Segment!$AD$460:$AI$531,4,0)/1000</f>
        <v>0</v>
      </c>
      <c r="FA22" s="40">
        <f>VLOOKUP($C22,Segment!$AK$460:$AP$531,4,0)/1000</f>
        <v>0</v>
      </c>
      <c r="FC22" s="40"/>
      <c r="FD22" s="40">
        <f>DR22+EK22</f>
        <v>0</v>
      </c>
      <c r="FE22" s="40">
        <f>DS22+EL22</f>
        <v>0</v>
      </c>
      <c r="FF22" s="40">
        <f>DT22+EM22</f>
        <v>0</v>
      </c>
      <c r="FG22" s="40">
        <f>DU22+EN22</f>
        <v>0</v>
      </c>
      <c r="FH22" s="40">
        <f>DV22+EO22</f>
        <v>0</v>
      </c>
      <c r="FI22" s="40">
        <f>DW22+EP22</f>
        <v>0</v>
      </c>
      <c r="FJ22" s="40">
        <f>DX22+EQ22</f>
        <v>0</v>
      </c>
      <c r="FK22" s="40">
        <f>DY22+ER22</f>
        <v>0</v>
      </c>
      <c r="FL22" s="40">
        <f>DZ22+ES22</f>
        <v>0</v>
      </c>
      <c r="FM22" s="40">
        <f>EA22+ET22</f>
        <v>0</v>
      </c>
      <c r="FN22" s="40">
        <f>EB22+EU22</f>
        <v>0</v>
      </c>
      <c r="FO22" s="40">
        <f>EC22+EV22</f>
        <v>0</v>
      </c>
      <c r="FP22" s="40">
        <f>ED22+EW22</f>
        <v>0</v>
      </c>
      <c r="FQ22" s="40">
        <f>EE22+EX22</f>
        <v>0</v>
      </c>
      <c r="FR22" s="40">
        <f>EF22+EY22</f>
        <v>0</v>
      </c>
      <c r="FS22" s="40">
        <f>EG22+EZ22</f>
        <v>0</v>
      </c>
      <c r="FT22" s="40">
        <f>EH22+FA22</f>
        <v>0</v>
      </c>
      <c r="FW22" s="40"/>
      <c r="FX22" s="40">
        <f>VLOOKUP($C22,Segment!$AK$152:$AP$223,5,0)/1000</f>
        <v>0</v>
      </c>
      <c r="FY22" s="40">
        <f>VLOOKUP($C22,Segment!$I$229:$N$300,5,0)/1000</f>
        <v>0</v>
      </c>
      <c r="FZ22" s="40">
        <f>VLOOKUP($C22,Segment!$P$229:$U$300,5,0)/1000</f>
        <v>0</v>
      </c>
      <c r="GA22" s="40">
        <f>VLOOKUP($C22,Segment!$AD$229:$AI$300,5,0)/1000</f>
        <v>0</v>
      </c>
      <c r="GB22" s="40">
        <f>VLOOKUP($C22,Segment!$AK$229:$AP$300,5,0)/1000</f>
        <v>7.1927599999999998</v>
      </c>
      <c r="GC22" s="40">
        <f>VLOOKUP($C22,Segment!$I$306:$N$377,5,0)/1000</f>
        <v>3425.4485399999999</v>
      </c>
      <c r="GD22" s="40">
        <f>VLOOKUP($C22,Segment!$P$306:$U$377,5,0)/1000</f>
        <v>3362.3114499999992</v>
      </c>
      <c r="GE22" s="40">
        <f>VLOOKUP($C22,Segment!$AD$306:$AI$377,5,0)/1000</f>
        <v>3636.1381900000024</v>
      </c>
      <c r="GF22" s="40">
        <f>VLOOKUP($C22,Segment!$AK$306:$AP$377,5,0)/1000</f>
        <v>3839.9467199999981</v>
      </c>
      <c r="GG22" s="40">
        <f>VLOOKUP($C22,Segment!$I$383:$N$454,5,0)/1000</f>
        <v>3986.7704000000003</v>
      </c>
      <c r="GH22" s="40">
        <f>VLOOKUP($C22,Segment!$P$383:$U$454,5,0)/1000</f>
        <v>4053.1699499999991</v>
      </c>
      <c r="GI22" s="40">
        <f>VLOOKUP($C22,Segment!$AD$383:$AI$454,5,0)/1000</f>
        <v>4051.4458200000004</v>
      </c>
      <c r="GJ22" s="40">
        <f>VLOOKUP($C22,Segment!$AK$383:$AP$454,5,0)/1000</f>
        <v>4272.4369999999999</v>
      </c>
      <c r="GK22" s="40">
        <f>VLOOKUP($C22,Segment!$I$460:$N$531,5,0)/1000</f>
        <v>3895.70091</v>
      </c>
      <c r="GL22" s="40">
        <f>VLOOKUP($C22,Segment!$P$460:$U$531,5,0)/1000</f>
        <v>3737.486159999999</v>
      </c>
      <c r="GM22" s="40">
        <f>VLOOKUP($C22,Segment!$AD$460:$AI$531,5,0)/1000</f>
        <v>3817.3876299999997</v>
      </c>
      <c r="GN22" s="40">
        <f>VLOOKUP($C22,Segment!$AK$460:$AP$531,5,0)/1000</f>
        <v>3339.5902500000002</v>
      </c>
      <c r="GP22" s="40"/>
      <c r="GQ22" s="40">
        <f>CY22+FD22+FX22</f>
        <v>53839.690750000002</v>
      </c>
      <c r="GR22" s="40">
        <f>CZ22+FE22+FY22</f>
        <v>24015.918999999998</v>
      </c>
      <c r="GS22" s="40">
        <f>DA22+FF22+FZ22</f>
        <v>35123.734120000001</v>
      </c>
      <c r="GT22" s="40">
        <f>DB22+FG22+GA22</f>
        <v>42864.852270000018</v>
      </c>
      <c r="GU22" s="40">
        <f>DC22+FH22+GB22</f>
        <v>38599.512139999984</v>
      </c>
      <c r="GV22" s="40">
        <f>DD22+FI22+GC22</f>
        <v>67212.779420000006</v>
      </c>
      <c r="GW22" s="40">
        <f>DE22+FJ22+GD22</f>
        <v>39660.206700000017</v>
      </c>
      <c r="GX22" s="40">
        <f>DF22+FK22+GE22</f>
        <v>60955.063678293744</v>
      </c>
      <c r="GY22" s="40">
        <f>DG22+FL22+GF22</f>
        <v>85217.000362373161</v>
      </c>
      <c r="GZ22" s="40">
        <f>DH22+FM22+GG22</f>
        <v>91503.74124530988</v>
      </c>
      <c r="HA22" s="40">
        <f>DI22+FN22+GH22</f>
        <v>92423.531526691877</v>
      </c>
      <c r="HB22" s="40">
        <f>DJ22+FO22+GI22</f>
        <v>75407.582783789912</v>
      </c>
      <c r="HC22" s="40">
        <f>DK22+FP22+GJ22</f>
        <v>78587.934066828966</v>
      </c>
      <c r="HD22" s="40">
        <f>DL22+FQ22+GK22</f>
        <v>43522.323239827318</v>
      </c>
      <c r="HE22" s="40">
        <f>DM22+FR22+GL22</f>
        <v>52712.80343599226</v>
      </c>
      <c r="HF22" s="40">
        <f>DN22+FS22+GM22</f>
        <v>63029.813427673485</v>
      </c>
      <c r="HG22" s="40">
        <f>DO22+FT22+GN22</f>
        <v>71716.867069543659</v>
      </c>
    </row>
    <row r="23" spans="3:215" x14ac:dyDescent="0.3">
      <c r="C23" s="41" t="s">
        <v>55</v>
      </c>
      <c r="D23" s="116"/>
      <c r="E23" s="42"/>
      <c r="F23" s="42">
        <f t="shared" ref="F23:R23" si="134">F22/F$136</f>
        <v>4.2641503876943883E-2</v>
      </c>
      <c r="G23" s="42">
        <f t="shared" si="134"/>
        <v>1.4341310979558493E-2</v>
      </c>
      <c r="H23" s="42">
        <f t="shared" si="134"/>
        <v>2.1793224597056078E-2</v>
      </c>
      <c r="I23" s="42">
        <f t="shared" si="134"/>
        <v>2.4758012739648262E-2</v>
      </c>
      <c r="J23" s="42">
        <f t="shared" si="134"/>
        <v>2.0251188811600828E-2</v>
      </c>
      <c r="K23" s="42">
        <f t="shared" si="134"/>
        <v>2.6929973846629176E-2</v>
      </c>
      <c r="L23" s="42">
        <f t="shared" si="134"/>
        <v>1.5444886647499637E-2</v>
      </c>
      <c r="M23" s="42">
        <f t="shared" si="134"/>
        <v>1.870202809636845E-2</v>
      </c>
      <c r="N23" s="42">
        <f t="shared" si="134"/>
        <v>2.7757619009937701E-2</v>
      </c>
      <c r="O23" s="42">
        <f t="shared" si="134"/>
        <v>2.191915222920008E-2</v>
      </c>
      <c r="P23" s="42">
        <f t="shared" si="134"/>
        <v>2.3361307770432136E-2</v>
      </c>
      <c r="Q23" s="42">
        <f t="shared" si="134"/>
        <v>1.7902474220657414E-2</v>
      </c>
      <c r="R23" s="42">
        <f t="shared" si="134"/>
        <v>1.7002510239978959E-2</v>
      </c>
      <c r="S23" s="42">
        <f>S22/S$136</f>
        <v>1.653430693832033E-2</v>
      </c>
      <c r="T23" s="42">
        <f>T22/T$136</f>
        <v>2.3249466730792385E-2</v>
      </c>
      <c r="U23" s="42">
        <f>U22/U$136</f>
        <v>1.6844404968087468E-2</v>
      </c>
      <c r="V23" s="42">
        <f>V22/V$136</f>
        <v>2.0574421629173806E-2</v>
      </c>
      <c r="W23" s="177"/>
      <c r="Y23" s="42"/>
      <c r="Z23" s="42">
        <f t="shared" ref="Z23:AL23" si="135">Z22/Z$136</f>
        <v>4.2641503876943883E-2</v>
      </c>
      <c r="AA23" s="42">
        <f t="shared" si="135"/>
        <v>1.4341310979558493E-2</v>
      </c>
      <c r="AB23" s="42">
        <f t="shared" si="135"/>
        <v>2.1793224597056078E-2</v>
      </c>
      <c r="AC23" s="42">
        <f t="shared" si="135"/>
        <v>2.4758012739648262E-2</v>
      </c>
      <c r="AD23" s="42">
        <f t="shared" si="135"/>
        <v>2.0247224126208128E-2</v>
      </c>
      <c r="AE23" s="42">
        <f t="shared" si="135"/>
        <v>2.5510144679713548E-2</v>
      </c>
      <c r="AF23" s="42">
        <f t="shared" si="135"/>
        <v>1.4143859516821296E-2</v>
      </c>
      <c r="AG23" s="42">
        <f t="shared" si="135"/>
        <v>1.7550207666562304E-2</v>
      </c>
      <c r="AH23" s="42">
        <f t="shared" si="135"/>
        <v>2.6496548100891963E-2</v>
      </c>
      <c r="AI23" s="42">
        <f t="shared" si="135"/>
        <v>2.0941358667463654E-2</v>
      </c>
      <c r="AJ23" s="42">
        <f t="shared" si="135"/>
        <v>2.2281062437151052E-2</v>
      </c>
      <c r="AK23" s="42">
        <f t="shared" si="135"/>
        <v>1.6917112152224592E-2</v>
      </c>
      <c r="AL23" s="42">
        <f t="shared" si="135"/>
        <v>1.6052888509387506E-2</v>
      </c>
      <c r="AM23" s="42">
        <f t="shared" ref="AM23:AN23" si="136">AM22/AM$136</f>
        <v>1.5019155493499449E-2</v>
      </c>
      <c r="AN23" s="42">
        <f t="shared" si="136"/>
        <v>2.1518836351186319E-2</v>
      </c>
      <c r="AO23" s="42">
        <f t="shared" ref="AO23:AP23" si="137">AO22/AO$136</f>
        <v>1.5756385013195758E-2</v>
      </c>
      <c r="AP23" s="42">
        <f t="shared" si="137"/>
        <v>1.9546332168757875E-2</v>
      </c>
      <c r="AQ23" s="177"/>
      <c r="AS23" s="42"/>
      <c r="AT23" s="42">
        <f t="shared" ref="AT23:BF23" si="138">AT22/AT$145</f>
        <v>1.5211261581317002E-2</v>
      </c>
      <c r="AU23" s="42">
        <f t="shared" si="138"/>
        <v>1.2099466666218448E-2</v>
      </c>
      <c r="AV23" s="42">
        <f t="shared" si="138"/>
        <v>1.4544568420757327E-2</v>
      </c>
      <c r="AW23" s="42">
        <f t="shared" si="138"/>
        <v>1.6679092133643124E-2</v>
      </c>
      <c r="AX23" s="42">
        <f t="shared" si="138"/>
        <v>1.5805365047339062E-2</v>
      </c>
      <c r="AY23" s="42">
        <f t="shared" si="138"/>
        <v>2.595829162656919E-2</v>
      </c>
      <c r="AZ23" s="42">
        <f t="shared" si="138"/>
        <v>-1.0285551835537293E-2</v>
      </c>
      <c r="BA23" s="42">
        <f t="shared" si="138"/>
        <v>6.3060858143073564E-2</v>
      </c>
      <c r="BB23" s="42">
        <f t="shared" si="138"/>
        <v>1.245457061284194E-2</v>
      </c>
      <c r="BC23" s="42">
        <f t="shared" si="138"/>
        <v>3.3330768337132548E-2</v>
      </c>
      <c r="BD23" s="42">
        <f t="shared" si="138"/>
        <v>0.11927149730154321</v>
      </c>
      <c r="BE23" s="42">
        <f t="shared" si="138"/>
        <v>7.3558495627053661E-2</v>
      </c>
      <c r="BF23" s="42">
        <f t="shared" si="138"/>
        <v>5.601602316750779E-2</v>
      </c>
      <c r="BG23" s="42">
        <f t="shared" ref="BG23:BH23" si="139">BG22/BG$145</f>
        <v>6.2168645110945622E-2</v>
      </c>
      <c r="BH23" s="42">
        <f t="shared" si="139"/>
        <v>0.11671311647823839</v>
      </c>
      <c r="BI23" s="42">
        <f t="shared" ref="BI23:BJ23" si="140">BI22/BI$145</f>
        <v>5.1821134982937007E-2</v>
      </c>
      <c r="BJ23" s="42">
        <f t="shared" si="140"/>
        <v>8.2176514395077283E-2</v>
      </c>
      <c r="BK23" s="44"/>
      <c r="BL23" s="42"/>
      <c r="BM23" s="42">
        <f t="shared" ref="BM23:BY23" si="141">BM22/BM$136</f>
        <v>0</v>
      </c>
      <c r="BN23" s="42">
        <f t="shared" si="141"/>
        <v>0</v>
      </c>
      <c r="BO23" s="42">
        <f t="shared" si="141"/>
        <v>0</v>
      </c>
      <c r="BP23" s="42">
        <f t="shared" si="141"/>
        <v>0</v>
      </c>
      <c r="BQ23" s="42">
        <f t="shared" si="141"/>
        <v>0</v>
      </c>
      <c r="BR23" s="42">
        <f t="shared" si="141"/>
        <v>0</v>
      </c>
      <c r="BS23" s="42">
        <f t="shared" si="141"/>
        <v>0</v>
      </c>
      <c r="BT23" s="42">
        <f t="shared" si="141"/>
        <v>0</v>
      </c>
      <c r="BU23" s="42">
        <f t="shared" si="141"/>
        <v>0</v>
      </c>
      <c r="BV23" s="42">
        <f t="shared" si="141"/>
        <v>0</v>
      </c>
      <c r="BW23" s="42">
        <f t="shared" si="141"/>
        <v>0</v>
      </c>
      <c r="BX23" s="42">
        <f t="shared" si="141"/>
        <v>0</v>
      </c>
      <c r="BY23" s="42">
        <f t="shared" si="141"/>
        <v>0</v>
      </c>
      <c r="BZ23" s="42">
        <f t="shared" ref="BZ23:CA23" si="142">BZ22/BZ$136</f>
        <v>0</v>
      </c>
      <c r="CA23" s="42">
        <f t="shared" si="142"/>
        <v>0</v>
      </c>
      <c r="CB23" s="42">
        <f t="shared" ref="CB23:CC23" si="143">CB22/CB$136</f>
        <v>0</v>
      </c>
      <c r="CC23" s="42">
        <f t="shared" si="143"/>
        <v>0</v>
      </c>
      <c r="CD23" s="44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4"/>
      <c r="CX23" s="42"/>
      <c r="CY23" s="42">
        <f t="shared" ref="CY23:DK23" si="144">CY22/CY$136</f>
        <v>4.5327459036540868E-2</v>
      </c>
      <c r="CZ23" s="42">
        <f t="shared" si="144"/>
        <v>1.5625250809169947E-2</v>
      </c>
      <c r="DA23" s="42">
        <f t="shared" si="144"/>
        <v>2.3209331753364915E-2</v>
      </c>
      <c r="DB23" s="42">
        <f t="shared" si="144"/>
        <v>2.6035125249266228E-2</v>
      </c>
      <c r="DC23" s="42">
        <f t="shared" si="144"/>
        <v>2.1272280031070095E-2</v>
      </c>
      <c r="DD23" s="42">
        <f t="shared" si="144"/>
        <v>2.6439490129699043E-2</v>
      </c>
      <c r="DE23" s="42">
        <f t="shared" si="144"/>
        <v>1.4045262376503078E-2</v>
      </c>
      <c r="DF23" s="42">
        <f t="shared" si="144"/>
        <v>1.8156930771641794E-2</v>
      </c>
      <c r="DG23" s="42">
        <f t="shared" si="144"/>
        <v>2.6724911175916299E-2</v>
      </c>
      <c r="DH23" s="42">
        <f t="shared" si="144"/>
        <v>2.14643739291378E-2</v>
      </c>
      <c r="DI23" s="42">
        <f t="shared" si="144"/>
        <v>2.3552348376998964E-2</v>
      </c>
      <c r="DJ23" s="42">
        <f t="shared" si="144"/>
        <v>1.7354700972902513E-2</v>
      </c>
      <c r="DK23" s="42">
        <f t="shared" si="144"/>
        <v>1.6517882167569931E-2</v>
      </c>
      <c r="DL23" s="42">
        <f t="shared" ref="DL23:DM23" si="145">DL22/DL$136</f>
        <v>1.5411946518350426E-2</v>
      </c>
      <c r="DM23" s="42">
        <f t="shared" si="145"/>
        <v>2.2677855729819771E-2</v>
      </c>
      <c r="DN23" s="42">
        <f t="shared" ref="DN23:DO23" si="146">DN22/DN$136</f>
        <v>1.6876541522563009E-2</v>
      </c>
      <c r="DO23" s="42">
        <f t="shared" si="146"/>
        <v>2.1049875094741176E-2</v>
      </c>
      <c r="DP23" s="44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177"/>
      <c r="FW23" s="42"/>
      <c r="FX23" s="42">
        <f t="shared" ref="FX23:GJ23" si="147">FX22/FX$136</f>
        <v>0</v>
      </c>
      <c r="FY23" s="42">
        <f t="shared" si="147"/>
        <v>0</v>
      </c>
      <c r="FZ23" s="42">
        <f t="shared" si="147"/>
        <v>0</v>
      </c>
      <c r="GA23" s="42">
        <f t="shared" si="147"/>
        <v>0</v>
      </c>
      <c r="GB23" s="42">
        <f t="shared" si="147"/>
        <v>3.9646853926994992E-6</v>
      </c>
      <c r="GC23" s="42">
        <f t="shared" si="147"/>
        <v>1.4198291669156292E-3</v>
      </c>
      <c r="GD23" s="42">
        <f t="shared" si="147"/>
        <v>1.3010271306783409E-3</v>
      </c>
      <c r="GE23" s="42">
        <f t="shared" si="147"/>
        <v>1.1518204298061458E-3</v>
      </c>
      <c r="GF23" s="42">
        <f t="shared" si="147"/>
        <v>1.2610709090457352E-3</v>
      </c>
      <c r="GG23" s="42">
        <f t="shared" si="147"/>
        <v>9.7779356173642346E-4</v>
      </c>
      <c r="GH23" s="42">
        <f t="shared" si="147"/>
        <v>1.0802453332810844E-3</v>
      </c>
      <c r="GI23" s="42">
        <f t="shared" si="147"/>
        <v>9.853620684328226E-4</v>
      </c>
      <c r="GJ23" s="42">
        <f t="shared" si="147"/>
        <v>9.4962173059145029E-4</v>
      </c>
      <c r="GK23" s="42">
        <f t="shared" ref="GK23:GL23" si="148">GK22/GK$136</f>
        <v>1.5151514448208769E-3</v>
      </c>
      <c r="GL23" s="42">
        <f t="shared" si="148"/>
        <v>1.7306303796060674E-3</v>
      </c>
      <c r="GM23" s="42">
        <f t="shared" ref="GM23:GN23" si="149">GM22/GM$136</f>
        <v>1.0880199548917093E-3</v>
      </c>
      <c r="GN23" s="42">
        <f t="shared" si="149"/>
        <v>1.028089460415932E-3</v>
      </c>
      <c r="GP23" s="42"/>
      <c r="GQ23" s="42">
        <f t="shared" ref="GQ23:HC23" si="150">GQ22/GQ$148</f>
        <v>3.8524863737334554E-2</v>
      </c>
      <c r="GR23" s="42">
        <f t="shared" si="150"/>
        <v>1.4126239188487804E-2</v>
      </c>
      <c r="GS23" s="42">
        <f t="shared" si="150"/>
        <v>2.115008929646589E-2</v>
      </c>
      <c r="GT23" s="42">
        <f t="shared" si="150"/>
        <v>2.4183409655359419E-2</v>
      </c>
      <c r="GU23" s="42">
        <f t="shared" si="150"/>
        <v>1.9980416148547727E-2</v>
      </c>
      <c r="GV23" s="42">
        <f t="shared" si="150"/>
        <v>2.6896388580379356E-2</v>
      </c>
      <c r="GW23" s="42">
        <f t="shared" si="150"/>
        <v>1.5200577011778892E-2</v>
      </c>
      <c r="GX23" s="42">
        <f t="shared" si="150"/>
        <v>1.9124747580539385E-2</v>
      </c>
      <c r="GY23" s="42">
        <f t="shared" si="150"/>
        <v>2.7482079353639544E-2</v>
      </c>
      <c r="GZ23" s="42">
        <f t="shared" si="150"/>
        <v>2.2095453036682807E-2</v>
      </c>
      <c r="HA23" s="42">
        <f t="shared" si="150"/>
        <v>2.4372809845963961E-2</v>
      </c>
      <c r="HB23" s="42">
        <f t="shared" si="150"/>
        <v>1.823160586258981E-2</v>
      </c>
      <c r="HC23" s="42">
        <f t="shared" si="150"/>
        <v>1.7323698439382397E-2</v>
      </c>
      <c r="HD23" s="42">
        <f t="shared" ref="HD23:HE23" si="151">HD22/HD$148</f>
        <v>1.6820821436170311E-2</v>
      </c>
      <c r="HE23" s="42">
        <f t="shared" si="151"/>
        <v>2.4168481054810714E-2</v>
      </c>
      <c r="HF23" s="42">
        <f t="shared" ref="HF23:HG23" si="152">HF22/HF$148</f>
        <v>1.7584458916491991E-2</v>
      </c>
      <c r="HG23" s="42">
        <f t="shared" si="152"/>
        <v>2.0008028487201835E-2</v>
      </c>
    </row>
    <row r="24" spans="3:215" x14ac:dyDescent="0.3">
      <c r="C24" s="41" t="s">
        <v>103</v>
      </c>
      <c r="D24" s="116"/>
      <c r="E24" s="42"/>
      <c r="F24" s="42">
        <f t="shared" ref="F24:V24" si="153">F192/F$136</f>
        <v>1.8411716281597299E-2</v>
      </c>
      <c r="G24" s="42">
        <f t="shared" si="153"/>
        <v>1.4341310979558493E-2</v>
      </c>
      <c r="H24" s="42">
        <f t="shared" si="153"/>
        <v>1.742706981873951E-2</v>
      </c>
      <c r="I24" s="42">
        <f t="shared" si="153"/>
        <v>1.7165800276954343E-2</v>
      </c>
      <c r="J24" s="42">
        <f t="shared" si="153"/>
        <v>1.7030773504146272E-2</v>
      </c>
      <c r="K24" s="42">
        <f t="shared" si="153"/>
        <v>1.6823564639757739E-2</v>
      </c>
      <c r="L24" s="42">
        <f t="shared" si="153"/>
        <v>1.5444886647499637E-2</v>
      </c>
      <c r="M24" s="42">
        <f t="shared" si="153"/>
        <v>1.5534325523969396E-2</v>
      </c>
      <c r="N24" s="42">
        <f t="shared" si="153"/>
        <v>1.7156594591558182E-2</v>
      </c>
      <c r="O24" s="42">
        <f t="shared" si="153"/>
        <v>1.5673617485183214E-2</v>
      </c>
      <c r="P24" s="42">
        <f t="shared" si="153"/>
        <v>1.6619718830805996E-2</v>
      </c>
      <c r="Q24" s="42">
        <f t="shared" si="153"/>
        <v>1.431995481576618E-2</v>
      </c>
      <c r="R24" s="42">
        <f t="shared" si="153"/>
        <v>1.3933003047838283E-2</v>
      </c>
      <c r="S24" s="42">
        <f t="shared" si="153"/>
        <v>1.653430693832033E-2</v>
      </c>
      <c r="T24" s="42">
        <f t="shared" si="153"/>
        <v>1.8450451433773257E-2</v>
      </c>
      <c r="U24" s="42">
        <f t="shared" si="153"/>
        <v>1.6844404968087468E-2</v>
      </c>
      <c r="V24" s="42">
        <f t="shared" si="153"/>
        <v>1.6837134981672837E-2</v>
      </c>
      <c r="W24" s="177"/>
      <c r="Y24" s="42"/>
      <c r="Z24" s="42">
        <f t="shared" ref="Z24:AP24" si="154">Z192/Z$136</f>
        <v>1.8411716281597299E-2</v>
      </c>
      <c r="AA24" s="42">
        <f t="shared" si="154"/>
        <v>1.4341310979558493E-2</v>
      </c>
      <c r="AB24" s="42">
        <f t="shared" si="154"/>
        <v>1.742706981873951E-2</v>
      </c>
      <c r="AC24" s="42">
        <f t="shared" si="154"/>
        <v>1.7165800276954343E-2</v>
      </c>
      <c r="AD24" s="42">
        <f t="shared" si="154"/>
        <v>1.7026808818753573E-2</v>
      </c>
      <c r="AE24" s="42">
        <f t="shared" si="154"/>
        <v>1.5403735472842109E-2</v>
      </c>
      <c r="AF24" s="42">
        <f t="shared" si="154"/>
        <v>1.4143859516821296E-2</v>
      </c>
      <c r="AG24" s="42">
        <f t="shared" si="154"/>
        <v>1.4382505094163249E-2</v>
      </c>
      <c r="AH24" s="42">
        <f t="shared" si="154"/>
        <v>1.5895523682512444E-2</v>
      </c>
      <c r="AI24" s="42">
        <f t="shared" si="154"/>
        <v>1.4695823923446788E-2</v>
      </c>
      <c r="AJ24" s="42">
        <f t="shared" si="154"/>
        <v>1.5539473497524913E-2</v>
      </c>
      <c r="AK24" s="42">
        <f t="shared" si="154"/>
        <v>1.3334592747333359E-2</v>
      </c>
      <c r="AL24" s="42">
        <f t="shared" si="154"/>
        <v>1.2983381317246832E-2</v>
      </c>
      <c r="AM24" s="42">
        <f t="shared" si="154"/>
        <v>1.5019155493499449E-2</v>
      </c>
      <c r="AN24" s="42">
        <f t="shared" si="154"/>
        <v>1.6719821054167187E-2</v>
      </c>
      <c r="AO24" s="42">
        <f t="shared" si="154"/>
        <v>1.5756385013195758E-2</v>
      </c>
      <c r="AP24" s="42">
        <f t="shared" si="154"/>
        <v>1.580904552125691E-2</v>
      </c>
      <c r="AQ24" s="177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4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4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4"/>
      <c r="CX24" s="42"/>
      <c r="CY24" s="42">
        <f t="shared" ref="CY24:DO24" si="155">CY192/CY$136</f>
        <v>2.1097671441194284E-2</v>
      </c>
      <c r="CZ24" s="42">
        <f t="shared" si="155"/>
        <v>1.5625250809169947E-2</v>
      </c>
      <c r="DA24" s="42">
        <f t="shared" si="155"/>
        <v>1.8843176975048347E-2</v>
      </c>
      <c r="DB24" s="42">
        <f t="shared" si="155"/>
        <v>1.844291278657231E-2</v>
      </c>
      <c r="DC24" s="42">
        <f t="shared" si="155"/>
        <v>1.805186472361554E-2</v>
      </c>
      <c r="DD24" s="42">
        <f t="shared" si="155"/>
        <v>1.6333080922827606E-2</v>
      </c>
      <c r="DE24" s="42">
        <f t="shared" si="155"/>
        <v>1.4045262376503078E-2</v>
      </c>
      <c r="DF24" s="42">
        <f t="shared" si="155"/>
        <v>1.4989228199242737E-2</v>
      </c>
      <c r="DG24" s="42">
        <f t="shared" si="155"/>
        <v>1.6123886757536777E-2</v>
      </c>
      <c r="DH24" s="42">
        <f t="shared" si="155"/>
        <v>1.5218839185120932E-2</v>
      </c>
      <c r="DI24" s="42">
        <f t="shared" si="155"/>
        <v>1.6810759437372823E-2</v>
      </c>
      <c r="DJ24" s="42">
        <f t="shared" si="155"/>
        <v>1.377218156801128E-2</v>
      </c>
      <c r="DK24" s="42">
        <f t="shared" si="155"/>
        <v>1.3448374975429256E-2</v>
      </c>
      <c r="DL24" s="42">
        <f t="shared" si="155"/>
        <v>1.5411946518350426E-2</v>
      </c>
      <c r="DM24" s="42">
        <f t="shared" si="155"/>
        <v>1.7878840432800643E-2</v>
      </c>
      <c r="DN24" s="42">
        <f t="shared" si="155"/>
        <v>1.6876541522563009E-2</v>
      </c>
      <c r="DO24" s="42">
        <f t="shared" si="155"/>
        <v>1.7312588447240207E-2</v>
      </c>
      <c r="DP24" s="44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177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2"/>
      <c r="GM24" s="42"/>
      <c r="GN24" s="42"/>
      <c r="GP24" s="42"/>
      <c r="GQ24" s="42">
        <f t="shared" ref="GQ24:HG24" si="156">GQ192/GQ$136</f>
        <v>2.1097671441194284E-2</v>
      </c>
      <c r="GR24" s="42">
        <f t="shared" si="156"/>
        <v>1.5625250809169947E-2</v>
      </c>
      <c r="GS24" s="42">
        <f t="shared" si="156"/>
        <v>1.8843176975048347E-2</v>
      </c>
      <c r="GT24" s="42">
        <f t="shared" si="156"/>
        <v>1.844291278657231E-2</v>
      </c>
      <c r="GU24" s="42">
        <f t="shared" si="156"/>
        <v>1.8055829409008239E-2</v>
      </c>
      <c r="GV24" s="42">
        <f t="shared" si="156"/>
        <v>1.7752910089743234E-2</v>
      </c>
      <c r="GW24" s="42">
        <f t="shared" si="156"/>
        <v>1.5346289507181421E-2</v>
      </c>
      <c r="GX24" s="42">
        <f t="shared" si="156"/>
        <v>1.6141048629048884E-2</v>
      </c>
      <c r="GY24" s="42">
        <f t="shared" si="156"/>
        <v>1.7384957666582511E-2</v>
      </c>
      <c r="GZ24" s="42">
        <f t="shared" si="156"/>
        <v>1.6196632746857353E-2</v>
      </c>
      <c r="HA24" s="42">
        <f t="shared" si="156"/>
        <v>1.7891004770653907E-2</v>
      </c>
      <c r="HB24" s="42">
        <f t="shared" si="156"/>
        <v>1.47575436364441E-2</v>
      </c>
      <c r="HC24" s="42">
        <f t="shared" si="156"/>
        <v>1.4397996706020707E-2</v>
      </c>
      <c r="HD24" s="42">
        <f t="shared" si="156"/>
        <v>1.6927097963171302E-2</v>
      </c>
      <c r="HE24" s="42">
        <f t="shared" si="156"/>
        <v>1.9609470812406712E-2</v>
      </c>
      <c r="HF24" s="42">
        <f t="shared" si="156"/>
        <v>1.7964561477454715E-2</v>
      </c>
      <c r="HG24" s="42">
        <f t="shared" si="156"/>
        <v>2.0440518500338831E-2</v>
      </c>
    </row>
    <row r="25" spans="3:215" x14ac:dyDescent="0.3">
      <c r="C25" s="38" t="s">
        <v>16</v>
      </c>
      <c r="D25" s="117">
        <v>13</v>
      </c>
      <c r="E25" s="40"/>
      <c r="F25" s="40">
        <f>VLOOKUP($C25,Segment!$AK$152:$AP$223,6,0)/1000</f>
        <v>-20646.310710000002</v>
      </c>
      <c r="G25" s="40">
        <f>VLOOKUP($C25,Segment!$I$229:$N$300,6,0)/1000</f>
        <v>-8772.4809999999998</v>
      </c>
      <c r="H25" s="40">
        <f>VLOOKUP($C25,Segment!$P$229:$U$300,6,0)/1000</f>
        <v>-10707.675710000001</v>
      </c>
      <c r="I25" s="40">
        <f>VLOOKUP($C25,Segment!$AD$229:$AI$300,6,0)/1000</f>
        <v>-21415.722919999986</v>
      </c>
      <c r="J25" s="40">
        <f>VLOOKUP($C25,Segment!$AK$229:$AP$300,6,0)/1000</f>
        <v>-15753.39117000001</v>
      </c>
      <c r="K25" s="40">
        <f>VLOOKUP($C25,Segment!$I$306:$N$377,6,0)/1000</f>
        <v>-21269.197590000007</v>
      </c>
      <c r="L25" s="211">
        <f>VLOOKUP($C25,Segment!$P$306:$U$377,6,0)/1000</f>
        <v>-15984.04789999998</v>
      </c>
      <c r="M25" s="211">
        <f>VLOOKUP($C25,Segment!$AD$306:$AI$377,6,0)/1000</f>
        <v>-24351.895760000014</v>
      </c>
      <c r="N25" s="211">
        <f>VLOOKUP($C25,Segment!$AK$306:$AP$377,6,0)/1000</f>
        <v>-21832.332059999986</v>
      </c>
      <c r="O25" s="211">
        <f>VLOOKUP($C25,Segment!$I$383:$N$454,6,0)/1000</f>
        <v>-33974.76107</v>
      </c>
      <c r="P25" s="211">
        <f>VLOOKUP($C25,Segment!$P$383:$U$454,6,0)/1000</f>
        <v>-35087.467560000012</v>
      </c>
      <c r="Q25" s="211">
        <f>VLOOKUP($C25,Segment!$AD$383:$AI$454,6,0)/1000</f>
        <v>-44548.916939999966</v>
      </c>
      <c r="R25" s="211">
        <f>VLOOKUP($C25,Segment!$AK$383:$AP$454,6,0)/1000</f>
        <v>-49927.79571000002</v>
      </c>
      <c r="S25" s="211">
        <f>VLOOKUP($C25,Segment!$I$460:$N$531,6,0)/1000</f>
        <v>-32166.196959999997</v>
      </c>
      <c r="T25" s="211">
        <f>VLOOKUP($C25,Segment!$P$460:$U$531,6,0)/1000</f>
        <v>-26666.022469999996</v>
      </c>
      <c r="U25" s="211">
        <f>VLOOKUP($C25,Segment!$AD$460:$AI$531,6,0)/1000</f>
        <v>-25693.452228474573</v>
      </c>
      <c r="V25" s="211">
        <f>VLOOKUP($C25,Segment!$AK$460:$AP$531,6,0)/1000</f>
        <v>-26382.603418002665</v>
      </c>
      <c r="W25" s="139">
        <f t="shared" si="14"/>
        <v>-0.47158485483230528</v>
      </c>
      <c r="X25" s="139"/>
      <c r="Y25" s="40"/>
      <c r="Z25" s="40">
        <f>VLOOKUP($C25,Segment!$AK$152:$AP$223,2,0)/1000</f>
        <v>-20646.310710000002</v>
      </c>
      <c r="AA25" s="40">
        <f>VLOOKUP($C25,Segment!$I$229:$N$300,2,0)/1000</f>
        <v>-8772.4809999999998</v>
      </c>
      <c r="AB25" s="40">
        <f>VLOOKUP($C25,Segment!$P$229:$U$300,2,0)/1000</f>
        <v>-10707.675710000001</v>
      </c>
      <c r="AC25" s="40">
        <f>VLOOKUP($C25,Segment!$AD$229:$AI$300,2,0)/1000</f>
        <v>-21415.722919999986</v>
      </c>
      <c r="AD25" s="40">
        <f>VLOOKUP($C25,Segment!$AK$229:$AP$300,2,0)/1000</f>
        <v>-15753.39117000001</v>
      </c>
      <c r="AE25" s="40">
        <f>VLOOKUP($C25,Segment!$I$306:$N$377,2,0)/1000</f>
        <v>-21269.197590000007</v>
      </c>
      <c r="AF25" s="40">
        <f>VLOOKUP($C25,Segment!$P$306:$U$377,2,0)/1000</f>
        <v>-15984.04789999998</v>
      </c>
      <c r="AG25" s="40">
        <f>VLOOKUP($C25,Segment!$AD$306:$AI$377,2,0)/1000</f>
        <v>-24351.895760000014</v>
      </c>
      <c r="AH25" s="40">
        <f>VLOOKUP($C25,Segment!$AK$306:$AP$377,2,0)/1000</f>
        <v>-21832.332059999986</v>
      </c>
      <c r="AI25" s="40">
        <f>VLOOKUP($C25,Segment!$I$383:$N$454,2,0)/1000</f>
        <v>-33974.76107</v>
      </c>
      <c r="AJ25" s="40">
        <f>VLOOKUP($C25,Segment!$P$383:$U$454,2,0)/1000</f>
        <v>-35087.467560000012</v>
      </c>
      <c r="AK25" s="40">
        <f>VLOOKUP($C25,Segment!$AD$383:$AI$454,2,0)/1000</f>
        <v>-44548.916939999966</v>
      </c>
      <c r="AL25" s="40">
        <f>VLOOKUP($C25,Segment!$AK$383:$AP$454,2,0)/1000</f>
        <v>-49927.79571000002</v>
      </c>
      <c r="AM25" s="40">
        <f>VLOOKUP($C25,Segment!$I$460:$N$531,2,0)/1000</f>
        <v>-32166.196959999997</v>
      </c>
      <c r="AN25" s="40">
        <f>VLOOKUP($C25,Segment!$P$460:$U$531,2,0)/1000</f>
        <v>-26666.022469999996</v>
      </c>
      <c r="AO25" s="40">
        <f>VLOOKUP($C25,Segment!$AD$460:$AI$531,2,0)/1000</f>
        <v>-25693.452228474573</v>
      </c>
      <c r="AP25" s="40">
        <f>VLOOKUP($C25,Segment!$AK$460:$AP$531,2,0)/1000</f>
        <v>-26382.603418002665</v>
      </c>
      <c r="AQ25" s="139">
        <f>AP25/AL25-1</f>
        <v>-0.47158485483230528</v>
      </c>
      <c r="AS25" s="40"/>
      <c r="AT25" s="40">
        <f>VLOOKUP($C25,'Securitization Profit   loss &amp; '!$Z$153:$AB$224,3,0)/1000</f>
        <v>-3545.1968000000006</v>
      </c>
      <c r="AU25" s="40">
        <f>VLOOKUP($C25,'Securitization Profit   loss &amp; '!$F$230:$H$301,3,0)/1000</f>
        <v>-9956.723</v>
      </c>
      <c r="AV25" s="40">
        <f>VLOOKUP($C25,'Securitization Profit   loss &amp; '!$K$230:$M$301,3,0)/1000</f>
        <v>6366.7172099999998</v>
      </c>
      <c r="AW25" s="40">
        <f>VLOOKUP($C25,'Securitization Profit   loss &amp; '!$U$230:$W$301,3,0)/1000</f>
        <v>-1499.9490300000002</v>
      </c>
      <c r="AX25" s="40">
        <f>VLOOKUP($C25,'Securitization Profit   loss &amp; '!$Z$230:$AB$301,3,0)/1000</f>
        <v>-1350.6601799999996</v>
      </c>
      <c r="AY25" s="40">
        <f>VLOOKUP($C25,'Securitization Profit   loss &amp; '!$F$306:$H$377,3,0)/1000</f>
        <v>-1126.89519</v>
      </c>
      <c r="AZ25" s="40">
        <f>VLOOKUP($C25,'Securitization Profit   loss &amp; '!$K$306:$M$377,3,0)/1000</f>
        <v>-351.43077</v>
      </c>
      <c r="BA25" s="40">
        <f>VLOOKUP($C25,'Securitization Profit   loss &amp; '!$U$306:$W$377,3,0)/1000</f>
        <v>-1084.2699699999998</v>
      </c>
      <c r="BB25" s="40">
        <f>VLOOKUP($C25,'Securitization Profit   loss &amp; '!$Z$306:$AB$377,3,0)/1000</f>
        <v>-1505.2719100000002</v>
      </c>
      <c r="BC25" s="40">
        <f>VLOOKUP($C25,'Securitization Profit   loss &amp; '!$F$383:$H$454,3,0)/1000</f>
        <v>-1744.8550700000001</v>
      </c>
      <c r="BD25" s="40">
        <f>VLOOKUP($C25,'Securitization Profit   loss &amp; '!$K$383:$M$454,3,0)/1000</f>
        <v>-1758.5617699999998</v>
      </c>
      <c r="BE25" s="40">
        <f>VLOOKUP($C25,'Securitization Profit   loss &amp; '!$U$383:$W$454,3,0)/1000</f>
        <v>-1591.9075700000003</v>
      </c>
      <c r="BF25" s="40">
        <f>VLOOKUP($C25,'Securitization Profit   loss &amp; '!$Z$383:$AB$454,3,0)/1000</f>
        <v>2431.3535000000002</v>
      </c>
      <c r="BG25" s="40">
        <f>VLOOKUP($C25,'Securitization Profit   loss &amp; '!$F$460:$H$531,3,0)/1000</f>
        <v>-511.45731999999998</v>
      </c>
      <c r="BH25" s="40">
        <f>VLOOKUP($C25,'Securitization Profit   loss &amp; '!$K$460:$M$531,3,0)/1000</f>
        <v>-206.03780610301385</v>
      </c>
      <c r="BI25" s="40">
        <f>VLOOKUP($C25,'Securitization Profit   loss &amp; '!$U$460:$X$531,3,0)/1000</f>
        <v>-1079.7327339676986</v>
      </c>
      <c r="BJ25" s="40">
        <f>VLOOKUP($C25,'Securitization Profit   loss &amp; '!$Z$460:$AC$531,3,0)/1000</f>
        <v>-1327.2714867823827</v>
      </c>
      <c r="BL25" s="40"/>
      <c r="BM25" s="40">
        <f>VLOOKUP($C25,'Securitization Profit   loss &amp; '!$Z$153:$AB$224,2,0)/1000</f>
        <v>0</v>
      </c>
      <c r="BN25" s="40">
        <f>VLOOKUP($C25,'Securitization Profit   loss &amp; '!$F$230:$H$301,2,0)/1000</f>
        <v>0</v>
      </c>
      <c r="BO25" s="40">
        <f>VLOOKUP($C25,'Securitization Profit   loss &amp; '!$K$230:$M$301,2,0)/1000</f>
        <v>0</v>
      </c>
      <c r="BP25" s="40">
        <f>VLOOKUP($C25,'Securitization Profit   loss &amp; '!$U$230:$W$301,2,0)/1000</f>
        <v>0</v>
      </c>
      <c r="BQ25" s="40">
        <f>VLOOKUP($C25,'Securitization Profit   loss &amp; '!$Z$230:$AB$301,2,0)/1000</f>
        <v>0</v>
      </c>
      <c r="BR25" s="40">
        <f>VLOOKUP($C25,'Securitization Profit   loss &amp; '!$F$306:$H$377,2,0)/1000</f>
        <v>0</v>
      </c>
      <c r="BS25" s="40">
        <f>VLOOKUP($C25,'Securitization Profit   loss &amp; '!$K$306:$M$377,2,0)/1000</f>
        <v>0</v>
      </c>
      <c r="BT25" s="40">
        <f>VLOOKUP($C25,'Securitization Profit   loss &amp; '!$U$306:$W$377,2,0)/1000</f>
        <v>0</v>
      </c>
      <c r="BU25" s="40">
        <f>VLOOKUP($C25,'Securitization Profit   loss &amp; '!$Z$306:$AB$377,2,0)/1000</f>
        <v>0</v>
      </c>
      <c r="BV25" s="40">
        <f>VLOOKUP($C25,'Securitization Profit   loss &amp; '!$F$383:$H$454,2,0)/1000</f>
        <v>0</v>
      </c>
      <c r="BW25" s="40">
        <f>VLOOKUP($C25,'Securitization Profit   loss &amp; '!$K$383:$M$454,2,0)/1000</f>
        <v>0</v>
      </c>
      <c r="BX25" s="40">
        <f>VLOOKUP($C25,'Securitization Profit   loss &amp; '!$U$383:$W$454,2,0)/1000</f>
        <v>0</v>
      </c>
      <c r="BY25" s="40">
        <f>VLOOKUP($C25,'Securitization Profit   loss &amp; '!$Z$383:$AB$454,2,0)/1000</f>
        <v>0</v>
      </c>
      <c r="BZ25" s="40">
        <f>VLOOKUP($C25,'Securitization Profit   loss &amp; '!$F$460:$H$531,2,0)/1000</f>
        <v>0</v>
      </c>
      <c r="CA25" s="40">
        <f>VLOOKUP($C25,'Securitization Profit   loss &amp; '!$K$460:$M$531,2,0)/1000</f>
        <v>0</v>
      </c>
      <c r="CB25" s="40">
        <f>VLOOKUP($C25,'Securitization Profit   loss &amp; '!$U$460:$X$531,2,0)/1000</f>
        <v>0</v>
      </c>
      <c r="CC25" s="40">
        <f>VLOOKUP($C25,'Securitization Profit   loss &amp; '!$Z$460:$AC$531,2,0)/1000</f>
        <v>0</v>
      </c>
      <c r="CE25" s="39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X25" s="40"/>
      <c r="CY25" s="40">
        <f>Z25+AT25+BM25+CF25</f>
        <v>-24191.507510000003</v>
      </c>
      <c r="CZ25" s="40">
        <f>AA25+AU25+BN25+CG25</f>
        <v>-18729.203999999998</v>
      </c>
      <c r="DA25" s="40">
        <f>AB25+AV25+BO25+CH25</f>
        <v>-4340.9585000000015</v>
      </c>
      <c r="DB25" s="40">
        <f>AC25+AW25+BP25+CI25</f>
        <v>-22915.671949999985</v>
      </c>
      <c r="DC25" s="40">
        <f>AD25+AX25+BQ25+CJ25</f>
        <v>-17104.051350000009</v>
      </c>
      <c r="DD25" s="40">
        <f>AE25+AY25+BR25+CK25</f>
        <v>-22396.092780000006</v>
      </c>
      <c r="DE25" s="40">
        <f>AF25+AZ25+BS25+CL25</f>
        <v>-16335.47866999998</v>
      </c>
      <c r="DF25" s="40">
        <f>AG25+BA25+BT25+CM25</f>
        <v>-25436.165730000015</v>
      </c>
      <c r="DG25" s="40">
        <f>AH25+BB25+BU25+CN25</f>
        <v>-23337.603969999986</v>
      </c>
      <c r="DH25" s="40">
        <f>AI25+BC25+BV25+CO25</f>
        <v>-35719.616139999998</v>
      </c>
      <c r="DI25" s="40">
        <f>AJ25+BD25+BW25+CP25</f>
        <v>-36846.029330000012</v>
      </c>
      <c r="DJ25" s="40">
        <f>AK25+BE25+BX25+CQ25</f>
        <v>-46140.824509999969</v>
      </c>
      <c r="DK25" s="40">
        <f>AL25+BF25+BY25+CR25</f>
        <v>-47496.442210000023</v>
      </c>
      <c r="DL25" s="40">
        <f>AM25+BG25+BZ25+CS25</f>
        <v>-32677.654279999999</v>
      </c>
      <c r="DM25" s="40">
        <f>AN25+BH25+CA25+CT25</f>
        <v>-26872.06027610301</v>
      </c>
      <c r="DN25" s="40">
        <f>AO25+BI25+CB25+CU25</f>
        <v>-26773.184962442272</v>
      </c>
      <c r="DO25" s="40">
        <f>AP25+BJ25+CC25+CV25</f>
        <v>-27709.874904785047</v>
      </c>
      <c r="DQ25" s="40"/>
      <c r="DR25" s="40">
        <f>VLOOKUP($C25,Segment!$AK$152:$AP$223,3,0)/1000</f>
        <v>0</v>
      </c>
      <c r="DS25" s="40">
        <f>VLOOKUP($C25,Segment!$I$229:$N$300,3,0)/1000</f>
        <v>0</v>
      </c>
      <c r="DT25" s="40">
        <f>VLOOKUP($C25,Segment!$P$229:$U$300,3,0)/1000</f>
        <v>0</v>
      </c>
      <c r="DU25" s="40">
        <f>VLOOKUP($C25,Segment!$AD$229:$AI$300,3,0)/1000</f>
        <v>0</v>
      </c>
      <c r="DV25" s="40">
        <f>VLOOKUP($C25,Segment!$AK$229:$AP$300,3,0)/1000</f>
        <v>0</v>
      </c>
      <c r="DW25" s="40">
        <f>VLOOKUP($C25,Segment!$I$306:$N$377,3,0)/1000</f>
        <v>0</v>
      </c>
      <c r="DX25" s="40">
        <f>VLOOKUP($C25,Segment!$P$306:$U$377,3,0)/1000</f>
        <v>0</v>
      </c>
      <c r="DY25" s="40">
        <f>VLOOKUP($C25,Segment!$AD$306:$AI$377,3,0)/1000</f>
        <v>0</v>
      </c>
      <c r="DZ25" s="40">
        <f>VLOOKUP($C25,Segment!$AK$306:$AP$377,3,0)/1000</f>
        <v>0</v>
      </c>
      <c r="EA25" s="40">
        <f>VLOOKUP($C25,Segment!$I$383:$N$454,3,0)/1000</f>
        <v>0</v>
      </c>
      <c r="EB25" s="40">
        <f>VLOOKUP($C25,Segment!$P$383:$U$454,3,0)/1000</f>
        <v>0</v>
      </c>
      <c r="EC25" s="40">
        <f>VLOOKUP($C25,Segment!$AD$383:$AI$454,3,0)/1000</f>
        <v>0</v>
      </c>
      <c r="ED25" s="40">
        <f>VLOOKUP($C25,Segment!$AK$383:$AP$454,3,0)/1000</f>
        <v>0</v>
      </c>
      <c r="EE25" s="40">
        <f>VLOOKUP($C25,Segment!$I$460:$N$531,3,0)/1000</f>
        <v>0</v>
      </c>
      <c r="EF25" s="40">
        <f>VLOOKUP($C25,Segment!$P$460:$U$531,3,0)/1000</f>
        <v>0</v>
      </c>
      <c r="EG25" s="40">
        <f>VLOOKUP($C25,Segment!$AD$460:$AI$531,3,0)/1000</f>
        <v>0</v>
      </c>
      <c r="EH25" s="40">
        <f>VLOOKUP($C25,Segment!$AK$460:$AP$531,3,0)/1000</f>
        <v>0</v>
      </c>
      <c r="EJ25" s="40"/>
      <c r="EK25" s="40">
        <f>VLOOKUP($C25,Segment!$AK$152:$AP$223,4,0)/1000</f>
        <v>0</v>
      </c>
      <c r="EL25" s="40">
        <f>VLOOKUP($C25,Segment!$I$229:$N$300,4,0)/1000</f>
        <v>0</v>
      </c>
      <c r="EM25" s="40">
        <f>VLOOKUP($C25,Segment!$P$229:$U$300,4,0)/1000</f>
        <v>0</v>
      </c>
      <c r="EN25" s="40">
        <f>VLOOKUP($C25,Segment!$AD$229:$AI$300,4,0)/1000</f>
        <v>0</v>
      </c>
      <c r="EO25" s="40">
        <f>VLOOKUP($C25,Segment!$AK$229:$AP$300,4,0)/1000</f>
        <v>0</v>
      </c>
      <c r="EP25" s="40">
        <f>VLOOKUP($C25,Segment!$I$306:$N$377,4,0)/1000</f>
        <v>0</v>
      </c>
      <c r="EQ25" s="40">
        <f>VLOOKUP($C25,Segment!$P$306:$U$377,4,0)/1000</f>
        <v>0</v>
      </c>
      <c r="ER25" s="40">
        <f>VLOOKUP($C25,Segment!$AD$306:$AI$377,4,0)/1000</f>
        <v>0</v>
      </c>
      <c r="ES25" s="40">
        <f>VLOOKUP($C25,Segment!$AK$306:$AP$377,4,0)/1000</f>
        <v>0</v>
      </c>
      <c r="ET25" s="40">
        <f>VLOOKUP($C25,Segment!$I$383:$N$454,4,0)/1000</f>
        <v>0</v>
      </c>
      <c r="EU25" s="40">
        <f>VLOOKUP($C25,Segment!$P$383:$U$454,4,0)/1000</f>
        <v>0</v>
      </c>
      <c r="EV25" s="40">
        <f>VLOOKUP($C25,Segment!$AD$383:$AI$454,4,0)/1000</f>
        <v>0</v>
      </c>
      <c r="EW25" s="40">
        <f>VLOOKUP($C25,Segment!$AK$383:$AP$454,4,0)/1000</f>
        <v>0</v>
      </c>
      <c r="EX25" s="40">
        <f>VLOOKUP($C25,Segment!$I$460:$N$531,4,0)/1000</f>
        <v>0</v>
      </c>
      <c r="EY25" s="40">
        <f>VLOOKUP($C25,Segment!$P$460:$U$531,4,0)/1000</f>
        <v>0</v>
      </c>
      <c r="EZ25" s="40">
        <f>VLOOKUP($C25,Segment!$AD$460:$AI$531,4,0)/1000</f>
        <v>0</v>
      </c>
      <c r="FA25" s="40">
        <f>VLOOKUP($C25,Segment!$AK$460:$AP$531,4,0)/1000</f>
        <v>0</v>
      </c>
      <c r="FC25" s="40"/>
      <c r="FD25" s="40">
        <f>DR25+EK25</f>
        <v>0</v>
      </c>
      <c r="FE25" s="40">
        <f>DS25+EL25</f>
        <v>0</v>
      </c>
      <c r="FF25" s="40">
        <f>DT25+EM25</f>
        <v>0</v>
      </c>
      <c r="FG25" s="40">
        <f>DU25+EN25</f>
        <v>0</v>
      </c>
      <c r="FH25" s="40">
        <f>DV25+EO25</f>
        <v>0</v>
      </c>
      <c r="FI25" s="40">
        <f>DW25+EP25</f>
        <v>0</v>
      </c>
      <c r="FJ25" s="40">
        <f>DX25+EQ25</f>
        <v>0</v>
      </c>
      <c r="FK25" s="40">
        <f>DY25+ER25</f>
        <v>0</v>
      </c>
      <c r="FL25" s="40">
        <f>DZ25+ES25</f>
        <v>0</v>
      </c>
      <c r="FM25" s="40">
        <f>EA25+ET25</f>
        <v>0</v>
      </c>
      <c r="FN25" s="40">
        <f>EB25+EU25</f>
        <v>0</v>
      </c>
      <c r="FO25" s="40">
        <f>EC25+EV25</f>
        <v>0</v>
      </c>
      <c r="FP25" s="40">
        <f>ED25+EW25</f>
        <v>0</v>
      </c>
      <c r="FQ25" s="40">
        <f>EE25+EX25</f>
        <v>0</v>
      </c>
      <c r="FR25" s="40">
        <f>EF25+EY25</f>
        <v>0</v>
      </c>
      <c r="FS25" s="40">
        <f>EG25+EZ25</f>
        <v>0</v>
      </c>
      <c r="FT25" s="40">
        <f>EH25+FA25</f>
        <v>0</v>
      </c>
      <c r="FW25" s="40"/>
      <c r="FX25" s="40">
        <f>VLOOKUP($C25,Segment!$AK$152:$AP$223,5,0)/1000</f>
        <v>0</v>
      </c>
      <c r="FY25" s="40">
        <f>VLOOKUP($C25,Segment!$I$229:$N$300,5,0)/1000</f>
        <v>0</v>
      </c>
      <c r="FZ25" s="40">
        <f>VLOOKUP($C25,Segment!$P$229:$U$300,5,0)/1000</f>
        <v>0</v>
      </c>
      <c r="GA25" s="40">
        <f>VLOOKUP($C25,Segment!$AD$229:$AI$300,5,0)/1000</f>
        <v>0</v>
      </c>
      <c r="GB25" s="40">
        <f>VLOOKUP($C25,Segment!$AK$229:$AP$300,5,0)/1000</f>
        <v>0</v>
      </c>
      <c r="GC25" s="40">
        <f>VLOOKUP($C25,Segment!$I$306:$N$377,5,0)/1000</f>
        <v>0</v>
      </c>
      <c r="GD25" s="40">
        <f>VLOOKUP($C25,Segment!$P$306:$U$377,5,0)/1000</f>
        <v>0</v>
      </c>
      <c r="GE25" s="40">
        <f>VLOOKUP($C25,Segment!$AD$306:$AI$377,5,0)/1000</f>
        <v>0</v>
      </c>
      <c r="GF25" s="40">
        <f>VLOOKUP($C25,Segment!$AK$306:$AP$377,5,0)/1000</f>
        <v>0</v>
      </c>
      <c r="GG25" s="40">
        <f>VLOOKUP($C25,Segment!$I$383:$N$454,5,0)/1000</f>
        <v>0</v>
      </c>
      <c r="GH25" s="40">
        <f>VLOOKUP($C25,Segment!$P$383:$U$454,5,0)/1000</f>
        <v>0</v>
      </c>
      <c r="GI25" s="40">
        <f>VLOOKUP($C25,Segment!$AD$383:$AI$454,5,0)/1000</f>
        <v>0</v>
      </c>
      <c r="GJ25" s="40">
        <f>VLOOKUP($C25,Segment!$AK$383:$AP$454,5,0)/1000</f>
        <v>0</v>
      </c>
      <c r="GK25" s="40">
        <f>VLOOKUP($C25,Segment!$I$460:$N$531,5,0)/1000</f>
        <v>0</v>
      </c>
      <c r="GL25" s="40">
        <f>VLOOKUP($C25,Segment!$P$460:$U$531,5,0)/1000</f>
        <v>0</v>
      </c>
      <c r="GM25" s="40">
        <f>VLOOKUP($C25,Segment!$AD$460:$AI$531,5,0)/1000</f>
        <v>0</v>
      </c>
      <c r="GN25" s="40">
        <f>VLOOKUP($C25,Segment!$AK$460:$AP$531,5,0)/1000</f>
        <v>0</v>
      </c>
      <c r="GP25" s="40"/>
      <c r="GQ25" s="40">
        <f>CY25+FD25+FX25</f>
        <v>-24191.507510000003</v>
      </c>
      <c r="GR25" s="40">
        <f>CZ25+FE25+FY25</f>
        <v>-18729.203999999998</v>
      </c>
      <c r="GS25" s="40">
        <f>DA25+FF25+FZ25</f>
        <v>-4340.9585000000015</v>
      </c>
      <c r="GT25" s="40">
        <f>DB25+FG25+GA25</f>
        <v>-22915.671949999985</v>
      </c>
      <c r="GU25" s="40">
        <f>DC25+FH25+GB25</f>
        <v>-17104.051350000009</v>
      </c>
      <c r="GV25" s="40">
        <f>DD25+FI25+GC25</f>
        <v>-22396.092780000006</v>
      </c>
      <c r="GW25" s="40">
        <f>DE25+FJ25+GD25</f>
        <v>-16335.47866999998</v>
      </c>
      <c r="GX25" s="40">
        <f>DF25+FK25+GE25</f>
        <v>-25436.165730000015</v>
      </c>
      <c r="GY25" s="40">
        <f>DG25+FL25+GF25</f>
        <v>-23337.603969999986</v>
      </c>
      <c r="GZ25" s="40">
        <f>DH25+FM25+GG25</f>
        <v>-35719.616139999998</v>
      </c>
      <c r="HA25" s="40">
        <f>DI25+FN25+GH25</f>
        <v>-36846.029330000012</v>
      </c>
      <c r="HB25" s="40">
        <f>DJ25+FO25+GI25</f>
        <v>-46140.824509999969</v>
      </c>
      <c r="HC25" s="40">
        <f>DK25+FP25+GJ25</f>
        <v>-47496.442210000023</v>
      </c>
      <c r="HD25" s="40">
        <f>DL25+FQ25+GK25</f>
        <v>-32677.654279999999</v>
      </c>
      <c r="HE25" s="40">
        <f>DM25+FR25+GL25</f>
        <v>-26872.06027610301</v>
      </c>
      <c r="HF25" s="40">
        <f>DN25+FS25+GM25</f>
        <v>-26773.184962442272</v>
      </c>
      <c r="HG25" s="40">
        <f>DO25+FT25+GN25</f>
        <v>-27709.874904785047</v>
      </c>
    </row>
    <row r="26" spans="3:215" x14ac:dyDescent="0.3">
      <c r="C26" s="41" t="s">
        <v>133</v>
      </c>
      <c r="D26" s="116"/>
      <c r="E26" s="42"/>
      <c r="F26" s="42">
        <f t="shared" ref="F26:R26" si="157">-F25/F$136</f>
        <v>1.738206126236377E-2</v>
      </c>
      <c r="G26" s="42">
        <f t="shared" si="157"/>
        <v>5.7075565521218646E-3</v>
      </c>
      <c r="H26" s="42">
        <f t="shared" si="157"/>
        <v>7.0755004867015898E-3</v>
      </c>
      <c r="I26" s="42">
        <f t="shared" si="157"/>
        <v>1.3007417476065895E-2</v>
      </c>
      <c r="J26" s="42">
        <f t="shared" si="157"/>
        <v>8.6833482358900215E-3</v>
      </c>
      <c r="K26" s="42">
        <f t="shared" si="157"/>
        <v>8.8159628564070079E-3</v>
      </c>
      <c r="L26" s="42">
        <f t="shared" si="157"/>
        <v>6.1849356566781285E-3</v>
      </c>
      <c r="M26" s="42">
        <f t="shared" si="157"/>
        <v>7.7139562841745729E-3</v>
      </c>
      <c r="N26" s="42">
        <f t="shared" si="157"/>
        <v>7.1699220965994398E-3</v>
      </c>
      <c r="O26" s="42">
        <f t="shared" si="157"/>
        <v>8.3326350159967262E-3</v>
      </c>
      <c r="P26" s="42">
        <f t="shared" si="157"/>
        <v>9.3514640530534526E-3</v>
      </c>
      <c r="Q26" s="42">
        <f t="shared" si="157"/>
        <v>1.0834851283396991E-2</v>
      </c>
      <c r="R26" s="42">
        <f t="shared" si="157"/>
        <v>1.1097301087586922E-2</v>
      </c>
      <c r="S26" s="42">
        <f t="shared" ref="S26:T26" si="158">-S25/S$136</f>
        <v>1.2510370001257848E-2</v>
      </c>
      <c r="T26" s="42">
        <f t="shared" si="158"/>
        <v>1.2347611901214379E-2</v>
      </c>
      <c r="U26" s="42">
        <f t="shared" ref="U26:V26" si="159">-U25/U$136</f>
        <v>7.3230678789193834E-3</v>
      </c>
      <c r="V26" s="42">
        <f t="shared" si="159"/>
        <v>8.1218576178265812E-3</v>
      </c>
      <c r="W26" s="177"/>
      <c r="Y26" s="42"/>
      <c r="Z26" s="42">
        <f t="shared" ref="Z26:AL26" si="160">-Z25/Z$136</f>
        <v>1.738206126236377E-2</v>
      </c>
      <c r="AA26" s="42">
        <f t="shared" si="160"/>
        <v>5.7075565521218646E-3</v>
      </c>
      <c r="AB26" s="42">
        <f t="shared" si="160"/>
        <v>7.0755004867015898E-3</v>
      </c>
      <c r="AC26" s="42">
        <f t="shared" si="160"/>
        <v>1.3007417476065895E-2</v>
      </c>
      <c r="AD26" s="42">
        <f t="shared" si="160"/>
        <v>8.6833482358900215E-3</v>
      </c>
      <c r="AE26" s="42">
        <f t="shared" si="160"/>
        <v>8.8159628564070079E-3</v>
      </c>
      <c r="AF26" s="42">
        <f t="shared" si="160"/>
        <v>6.1849356566781285E-3</v>
      </c>
      <c r="AG26" s="42">
        <f t="shared" si="160"/>
        <v>7.7139562841745729E-3</v>
      </c>
      <c r="AH26" s="42">
        <f t="shared" si="160"/>
        <v>7.1699220965994398E-3</v>
      </c>
      <c r="AI26" s="42">
        <f t="shared" si="160"/>
        <v>8.3326350159967262E-3</v>
      </c>
      <c r="AJ26" s="42">
        <f t="shared" si="160"/>
        <v>9.3514640530534526E-3</v>
      </c>
      <c r="AK26" s="42">
        <f t="shared" si="160"/>
        <v>1.0834851283396991E-2</v>
      </c>
      <c r="AL26" s="42">
        <f t="shared" si="160"/>
        <v>1.1097301087586922E-2</v>
      </c>
      <c r="AM26" s="42">
        <f t="shared" ref="AM26:AN26" si="161">-AM25/AM$136</f>
        <v>1.2510370001257848E-2</v>
      </c>
      <c r="AN26" s="42">
        <f t="shared" si="161"/>
        <v>1.2347611901214379E-2</v>
      </c>
      <c r="AO26" s="42">
        <f t="shared" ref="AO26:AP26" si="162">-AO25/AO$136</f>
        <v>7.3230678789193834E-3</v>
      </c>
      <c r="AP26" s="42">
        <f t="shared" si="162"/>
        <v>8.1218576178265812E-3</v>
      </c>
      <c r="AQ26" s="177"/>
      <c r="AS26" s="42"/>
      <c r="AT26" s="42">
        <f t="shared" ref="AT26:BF26" si="163">-AT25/AT$145</f>
        <v>1.6903072051250054E-2</v>
      </c>
      <c r="AU26" s="42">
        <f t="shared" si="163"/>
        <v>6.1047202627774154E-2</v>
      </c>
      <c r="AV26" s="42">
        <f t="shared" si="163"/>
        <v>-4.3209798111387747E-2</v>
      </c>
      <c r="AW26" s="42">
        <f t="shared" si="163"/>
        <v>1.1898113027437743E-2</v>
      </c>
      <c r="AX26" s="42">
        <f t="shared" si="163"/>
        <v>1.1479321958984778E-2</v>
      </c>
      <c r="AY26" s="42">
        <f t="shared" si="163"/>
        <v>1.30467127683359E-2</v>
      </c>
      <c r="AZ26" s="42">
        <f t="shared" si="163"/>
        <v>1.4185723020000728E-2</v>
      </c>
      <c r="BA26" s="42">
        <f t="shared" si="163"/>
        <v>3.5698598750860136E-2</v>
      </c>
      <c r="BB26" s="42">
        <f t="shared" si="163"/>
        <v>2.6960760782853734E-2</v>
      </c>
      <c r="BC26" s="42">
        <f t="shared" si="163"/>
        <v>2.7271954969684119E-2</v>
      </c>
      <c r="BD26" s="42">
        <f t="shared" si="163"/>
        <v>4.3972245073706243E-2</v>
      </c>
      <c r="BE26" s="42">
        <f t="shared" si="163"/>
        <v>6.5083406038553546E-2</v>
      </c>
      <c r="BF26" s="42">
        <f t="shared" si="163"/>
        <v>-6.5101099946879765E-2</v>
      </c>
      <c r="BG26" s="42">
        <f t="shared" ref="BG26:BH26" si="164">-BG25/BG$145</f>
        <v>3.1483983995075404E-2</v>
      </c>
      <c r="BH26" s="42">
        <f t="shared" si="164"/>
        <v>9.6072836940694697E-3</v>
      </c>
      <c r="BI26" s="42">
        <f t="shared" ref="BI26:BJ26" si="165">-BI25/BI$145</f>
        <v>1.4236888390341554E-2</v>
      </c>
      <c r="BJ26" s="42">
        <f t="shared" si="165"/>
        <v>2.2332090122467094E-2</v>
      </c>
      <c r="BK26" s="44"/>
      <c r="BL26" s="42"/>
      <c r="BM26" s="42">
        <f t="shared" ref="BM26:BY26" si="166">-BM25/BM$136</f>
        <v>0</v>
      </c>
      <c r="BN26" s="42">
        <f t="shared" si="166"/>
        <v>0</v>
      </c>
      <c r="BO26" s="42">
        <f t="shared" si="166"/>
        <v>0</v>
      </c>
      <c r="BP26" s="42">
        <f t="shared" si="166"/>
        <v>0</v>
      </c>
      <c r="BQ26" s="42">
        <f t="shared" si="166"/>
        <v>0</v>
      </c>
      <c r="BR26" s="42">
        <f t="shared" si="166"/>
        <v>0</v>
      </c>
      <c r="BS26" s="42">
        <f t="shared" si="166"/>
        <v>0</v>
      </c>
      <c r="BT26" s="42">
        <f t="shared" si="166"/>
        <v>0</v>
      </c>
      <c r="BU26" s="42">
        <f t="shared" si="166"/>
        <v>0</v>
      </c>
      <c r="BV26" s="42">
        <f t="shared" si="166"/>
        <v>0</v>
      </c>
      <c r="BW26" s="42">
        <f t="shared" si="166"/>
        <v>0</v>
      </c>
      <c r="BX26" s="42">
        <f t="shared" si="166"/>
        <v>0</v>
      </c>
      <c r="BY26" s="42">
        <f t="shared" si="166"/>
        <v>0</v>
      </c>
      <c r="BZ26" s="42">
        <f t="shared" ref="BZ26:CA26" si="167">-BZ25/BZ$136</f>
        <v>0</v>
      </c>
      <c r="CA26" s="42">
        <f t="shared" si="167"/>
        <v>0</v>
      </c>
      <c r="CB26" s="42">
        <f t="shared" ref="CB26:CC26" si="168">-CB25/CB$136</f>
        <v>0</v>
      </c>
      <c r="CC26" s="42">
        <f t="shared" si="168"/>
        <v>0</v>
      </c>
      <c r="CD26" s="44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4"/>
      <c r="CX26" s="42"/>
      <c r="CY26" s="42">
        <f t="shared" ref="CY26:DK26" si="169">-CY25/CY$136</f>
        <v>2.0366750819267955E-2</v>
      </c>
      <c r="CZ26" s="42">
        <f t="shared" si="169"/>
        <v>1.2185605304386185E-2</v>
      </c>
      <c r="DA26" s="42">
        <f t="shared" si="169"/>
        <v>2.8684520162313926E-3</v>
      </c>
      <c r="DB26" s="42">
        <f t="shared" si="169"/>
        <v>1.3918452013583627E-2</v>
      </c>
      <c r="DC26" s="42">
        <f t="shared" si="169"/>
        <v>9.4278389023583695E-3</v>
      </c>
      <c r="DD26" s="42">
        <f t="shared" si="169"/>
        <v>9.2830545788880961E-3</v>
      </c>
      <c r="DE26" s="42">
        <f t="shared" si="169"/>
        <v>6.3209197774606275E-3</v>
      </c>
      <c r="DF26" s="42">
        <f t="shared" si="169"/>
        <v>8.0574207614889787E-3</v>
      </c>
      <c r="DG26" s="42">
        <f t="shared" si="169"/>
        <v>7.664266095180939E-3</v>
      </c>
      <c r="DH26" s="42">
        <f t="shared" si="169"/>
        <v>8.7605774060599099E-3</v>
      </c>
      <c r="DI26" s="42">
        <f t="shared" si="169"/>
        <v>9.8201535402359531E-3</v>
      </c>
      <c r="DJ26" s="42">
        <f t="shared" si="169"/>
        <v>1.1222023025441679E-2</v>
      </c>
      <c r="DK26" s="42">
        <f t="shared" si="169"/>
        <v>1.0556891452910139E-2</v>
      </c>
      <c r="DL26" s="42">
        <f t="shared" ref="DL26:DM26" si="170">-DL25/DL$136</f>
        <v>1.2709290635892044E-2</v>
      </c>
      <c r="DM26" s="42">
        <f t="shared" si="170"/>
        <v>1.2443017013454115E-2</v>
      </c>
      <c r="DN26" s="42">
        <f t="shared" ref="DN26:DO26" si="171">-DN25/DN$136</f>
        <v>7.6308099461054289E-3</v>
      </c>
      <c r="DO26" s="42">
        <f t="shared" si="171"/>
        <v>8.5304567945284401E-3</v>
      </c>
      <c r="DP26" s="44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177"/>
      <c r="FW26" s="42"/>
      <c r="FX26" s="42">
        <f t="shared" ref="FX26:GJ26" si="172">-FX25/FX$136</f>
        <v>0</v>
      </c>
      <c r="FY26" s="42">
        <f t="shared" si="172"/>
        <v>0</v>
      </c>
      <c r="FZ26" s="42">
        <f t="shared" si="172"/>
        <v>0</v>
      </c>
      <c r="GA26" s="42">
        <f t="shared" si="172"/>
        <v>0</v>
      </c>
      <c r="GB26" s="42">
        <f t="shared" si="172"/>
        <v>0</v>
      </c>
      <c r="GC26" s="42">
        <f t="shared" si="172"/>
        <v>0</v>
      </c>
      <c r="GD26" s="42">
        <f t="shared" si="172"/>
        <v>0</v>
      </c>
      <c r="GE26" s="42">
        <f t="shared" si="172"/>
        <v>0</v>
      </c>
      <c r="GF26" s="42">
        <f t="shared" si="172"/>
        <v>0</v>
      </c>
      <c r="GG26" s="42">
        <f t="shared" si="172"/>
        <v>0</v>
      </c>
      <c r="GH26" s="42">
        <f t="shared" si="172"/>
        <v>0</v>
      </c>
      <c r="GI26" s="42">
        <f t="shared" si="172"/>
        <v>0</v>
      </c>
      <c r="GJ26" s="42">
        <f t="shared" si="172"/>
        <v>0</v>
      </c>
      <c r="GK26" s="42">
        <f t="shared" ref="GK26:GL26" si="173">-GK25/GK$136</f>
        <v>0</v>
      </c>
      <c r="GL26" s="42">
        <f t="shared" si="173"/>
        <v>0</v>
      </c>
      <c r="GM26" s="42">
        <f t="shared" ref="GM26:GN26" si="174">-GM25/GM$136</f>
        <v>0</v>
      </c>
      <c r="GN26" s="42">
        <f t="shared" si="174"/>
        <v>0</v>
      </c>
      <c r="GP26" s="42"/>
      <c r="GQ26" s="42">
        <f t="shared" ref="GQ26:HC26" si="175">-GQ25/GQ$148</f>
        <v>1.7310176144045845E-2</v>
      </c>
      <c r="GR26" s="42">
        <f t="shared" si="175"/>
        <v>1.1016576776178439E-2</v>
      </c>
      <c r="GS26" s="42">
        <f t="shared" si="175"/>
        <v>2.6139492911994703E-3</v>
      </c>
      <c r="GT26" s="42">
        <f t="shared" si="175"/>
        <v>1.2928519589988976E-2</v>
      </c>
      <c r="GU26" s="42">
        <f t="shared" si="175"/>
        <v>8.8536368687671674E-3</v>
      </c>
      <c r="GV26" s="42">
        <f t="shared" si="175"/>
        <v>8.9621946792140059E-3</v>
      </c>
      <c r="GW26" s="42">
        <f t="shared" si="175"/>
        <v>6.2609028597827758E-3</v>
      </c>
      <c r="GX26" s="42">
        <f t="shared" si="175"/>
        <v>7.9806372046535394E-3</v>
      </c>
      <c r="GY26" s="42">
        <f t="shared" si="175"/>
        <v>7.5262668422971446E-3</v>
      </c>
      <c r="GZ26" s="42">
        <f t="shared" si="175"/>
        <v>8.6252331343901253E-3</v>
      </c>
      <c r="HA26" s="42">
        <f t="shared" si="175"/>
        <v>9.7165867999703861E-3</v>
      </c>
      <c r="HB26" s="42">
        <f t="shared" si="175"/>
        <v>1.1155659624486428E-2</v>
      </c>
      <c r="HC26" s="42">
        <f t="shared" si="175"/>
        <v>1.0469979285750096E-2</v>
      </c>
      <c r="HD26" s="42">
        <f t="shared" ref="HD26:HE26" si="176">-HD25/HD$148</f>
        <v>1.2629495548017702E-2</v>
      </c>
      <c r="HE26" s="42">
        <f t="shared" si="176"/>
        <v>1.2320666656922264E-2</v>
      </c>
      <c r="HF26" s="42">
        <f t="shared" ref="HF26:HG26" si="177">-HF25/HF$148</f>
        <v>7.4693537142695113E-3</v>
      </c>
      <c r="HG26" s="42">
        <f t="shared" si="177"/>
        <v>7.7306774420879097E-3</v>
      </c>
    </row>
    <row r="27" spans="3:215" x14ac:dyDescent="0.3">
      <c r="C27" s="41" t="s">
        <v>134</v>
      </c>
      <c r="D27" s="116"/>
      <c r="E27" s="42"/>
      <c r="F27" s="42">
        <f t="shared" ref="F27:V27" si="178">-F196/F$136</f>
        <v>7.4527313492464119E-3</v>
      </c>
      <c r="G27" s="42">
        <f t="shared" si="178"/>
        <v>5.7075565521218646E-3</v>
      </c>
      <c r="H27" s="42">
        <f t="shared" si="178"/>
        <v>6.5329937787185549E-3</v>
      </c>
      <c r="I27" s="42">
        <f t="shared" si="178"/>
        <v>1.8181734998880698E-2</v>
      </c>
      <c r="J27" s="42">
        <f t="shared" si="178"/>
        <v>7.0548532533385392E-3</v>
      </c>
      <c r="K27" s="42">
        <f t="shared" si="178"/>
        <v>5.9654732538879894E-3</v>
      </c>
      <c r="L27" s="42">
        <f t="shared" si="178"/>
        <v>6.0251386492234113E-3</v>
      </c>
      <c r="M27" s="42">
        <f t="shared" si="178"/>
        <v>6.5894218709729082E-3</v>
      </c>
      <c r="N27" s="42">
        <f t="shared" si="178"/>
        <v>6.6208231862050614E-3</v>
      </c>
      <c r="O27" s="42">
        <f t="shared" si="178"/>
        <v>6.8420700284937816E-3</v>
      </c>
      <c r="P27" s="42">
        <f t="shared" si="178"/>
        <v>7.3938846594359779E-3</v>
      </c>
      <c r="Q27" s="42">
        <f t="shared" si="178"/>
        <v>9.294100405597536E-3</v>
      </c>
      <c r="R27" s="42">
        <f t="shared" si="178"/>
        <v>9.5981102106145223E-3</v>
      </c>
      <c r="S27" s="42">
        <f t="shared" si="178"/>
        <v>1.2002158681195607E-2</v>
      </c>
      <c r="T27" s="42">
        <f t="shared" si="178"/>
        <v>1.0442968574042647E-2</v>
      </c>
      <c r="U27" s="42">
        <f t="shared" si="178"/>
        <v>6.7862302503601327E-3</v>
      </c>
      <c r="V27" s="42">
        <f t="shared" si="178"/>
        <v>6.8400138747756094E-3</v>
      </c>
      <c r="W27" s="177"/>
      <c r="Y27" s="42"/>
      <c r="Z27" s="42">
        <f t="shared" ref="Z27:AP27" si="179">-Z196/Z$136</f>
        <v>7.4527313492464119E-3</v>
      </c>
      <c r="AA27" s="42">
        <f t="shared" si="179"/>
        <v>5.7075565521218646E-3</v>
      </c>
      <c r="AB27" s="42">
        <f t="shared" si="179"/>
        <v>6.5329937787185549E-3</v>
      </c>
      <c r="AC27" s="42">
        <f t="shared" si="179"/>
        <v>1.8181734998880698E-2</v>
      </c>
      <c r="AD27" s="42">
        <f t="shared" si="179"/>
        <v>7.0548532533385392E-3</v>
      </c>
      <c r="AE27" s="42">
        <f t="shared" si="179"/>
        <v>5.9654732538879894E-3</v>
      </c>
      <c r="AF27" s="42">
        <f t="shared" si="179"/>
        <v>6.0251386492234113E-3</v>
      </c>
      <c r="AG27" s="42">
        <f t="shared" si="179"/>
        <v>6.5894218709729082E-3</v>
      </c>
      <c r="AH27" s="42">
        <f t="shared" si="179"/>
        <v>6.6208231862050614E-3</v>
      </c>
      <c r="AI27" s="42">
        <f t="shared" si="179"/>
        <v>6.8420700284937816E-3</v>
      </c>
      <c r="AJ27" s="42">
        <f t="shared" si="179"/>
        <v>7.3938846594359779E-3</v>
      </c>
      <c r="AK27" s="42">
        <f t="shared" si="179"/>
        <v>9.294100405597536E-3</v>
      </c>
      <c r="AL27" s="42">
        <f t="shared" si="179"/>
        <v>9.5981102106145223E-3</v>
      </c>
      <c r="AM27" s="42">
        <f t="shared" si="179"/>
        <v>1.2002158681195607E-2</v>
      </c>
      <c r="AN27" s="42">
        <f t="shared" si="179"/>
        <v>1.0442968574042647E-2</v>
      </c>
      <c r="AO27" s="42">
        <f t="shared" si="179"/>
        <v>6.7862302503601327E-3</v>
      </c>
      <c r="AP27" s="42">
        <f t="shared" si="179"/>
        <v>6.8400138747756094E-3</v>
      </c>
      <c r="AQ27" s="177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4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4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4"/>
      <c r="CX27" s="42"/>
      <c r="CY27" s="42">
        <f t="shared" ref="CY27:DO27" si="180">-CY196/CY$136</f>
        <v>1.0437420906150597E-2</v>
      </c>
      <c r="CZ27" s="42">
        <f t="shared" si="180"/>
        <v>1.2185605304386185E-2</v>
      </c>
      <c r="DA27" s="42">
        <f t="shared" si="180"/>
        <v>2.3259453082483581E-3</v>
      </c>
      <c r="DB27" s="42">
        <f t="shared" si="180"/>
        <v>1.9092769536398428E-2</v>
      </c>
      <c r="DC27" s="42">
        <f t="shared" si="180"/>
        <v>7.7993439198068863E-3</v>
      </c>
      <c r="DD27" s="42">
        <f t="shared" si="180"/>
        <v>6.4325649763690767E-3</v>
      </c>
      <c r="DE27" s="42">
        <f t="shared" si="180"/>
        <v>6.1611227700059112E-3</v>
      </c>
      <c r="DF27" s="42">
        <f t="shared" si="180"/>
        <v>6.9328863482873131E-3</v>
      </c>
      <c r="DG27" s="42">
        <f t="shared" si="180"/>
        <v>7.1151671847865597E-3</v>
      </c>
      <c r="DH27" s="42">
        <f t="shared" si="180"/>
        <v>7.2700124185569653E-3</v>
      </c>
      <c r="DI27" s="42">
        <f t="shared" si="180"/>
        <v>7.8625741466184802E-3</v>
      </c>
      <c r="DJ27" s="42">
        <f t="shared" si="180"/>
        <v>9.6812721476422243E-3</v>
      </c>
      <c r="DK27" s="42">
        <f t="shared" si="180"/>
        <v>9.0577005759377369E-3</v>
      </c>
      <c r="DL27" s="42">
        <f t="shared" si="180"/>
        <v>1.2201079315829803E-2</v>
      </c>
      <c r="DM27" s="42">
        <f t="shared" si="180"/>
        <v>1.0538373686282382E-2</v>
      </c>
      <c r="DN27" s="42">
        <f t="shared" si="180"/>
        <v>7.0939723175461773E-3</v>
      </c>
      <c r="DO27" s="42">
        <f t="shared" si="180"/>
        <v>7.2486130514774665E-3</v>
      </c>
      <c r="DP27" s="44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177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P27" s="42"/>
      <c r="GQ27" s="42">
        <f t="shared" ref="GQ27:HG27" si="181">-GQ196/GQ$136</f>
        <v>1.0437420906150597E-2</v>
      </c>
      <c r="GR27" s="42">
        <f t="shared" si="181"/>
        <v>1.2185605304386185E-2</v>
      </c>
      <c r="GS27" s="42">
        <f t="shared" si="181"/>
        <v>2.3259453082483581E-3</v>
      </c>
      <c r="GT27" s="42">
        <f t="shared" si="181"/>
        <v>1.9092769536398428E-2</v>
      </c>
      <c r="GU27" s="42">
        <f t="shared" si="181"/>
        <v>7.7993439198068863E-3</v>
      </c>
      <c r="GV27" s="42">
        <f t="shared" si="181"/>
        <v>6.4325649763690767E-3</v>
      </c>
      <c r="GW27" s="42">
        <f t="shared" si="181"/>
        <v>6.1611227700059112E-3</v>
      </c>
      <c r="GX27" s="42">
        <f t="shared" si="181"/>
        <v>6.9328863482873131E-3</v>
      </c>
      <c r="GY27" s="42">
        <f t="shared" si="181"/>
        <v>7.1151671847865597E-3</v>
      </c>
      <c r="GZ27" s="42">
        <f t="shared" si="181"/>
        <v>7.2700124185569653E-3</v>
      </c>
      <c r="HA27" s="42">
        <f t="shared" si="181"/>
        <v>7.8625741466184802E-3</v>
      </c>
      <c r="HB27" s="42">
        <f t="shared" si="181"/>
        <v>9.6812721476422243E-3</v>
      </c>
      <c r="HC27" s="42">
        <f t="shared" si="181"/>
        <v>9.0577005759377369E-3</v>
      </c>
      <c r="HD27" s="42">
        <f t="shared" si="181"/>
        <v>1.2201079315829803E-2</v>
      </c>
      <c r="HE27" s="42">
        <f t="shared" si="181"/>
        <v>1.0538373686282382E-2</v>
      </c>
      <c r="HF27" s="42">
        <f t="shared" si="181"/>
        <v>7.0939723175461773E-3</v>
      </c>
      <c r="HG27" s="42">
        <f t="shared" si="181"/>
        <v>7.3609447729515781E-3</v>
      </c>
    </row>
    <row r="28" spans="3:215" x14ac:dyDescent="0.3">
      <c r="C28" s="46" t="s">
        <v>17</v>
      </c>
      <c r="D28" s="118"/>
      <c r="E28" s="47"/>
      <c r="F28" s="47">
        <f t="shared" ref="F28:M28" si="182">F22+F25</f>
        <v>30003.018209999998</v>
      </c>
      <c r="G28" s="47">
        <f t="shared" si="182"/>
        <v>13270.029999999999</v>
      </c>
      <c r="H28" s="47">
        <f t="shared" si="182"/>
        <v>22272.999239999997</v>
      </c>
      <c r="I28" s="47">
        <f t="shared" si="182"/>
        <v>19346.46080000003</v>
      </c>
      <c r="J28" s="47">
        <f t="shared" si="182"/>
        <v>20986.457369999975</v>
      </c>
      <c r="K28" s="47">
        <f t="shared" si="182"/>
        <v>43701.463489999995</v>
      </c>
      <c r="L28" s="47">
        <f t="shared" si="182"/>
        <v>23930.96847000004</v>
      </c>
      <c r="M28" s="47">
        <f t="shared" si="182"/>
        <v>34687.826779999967</v>
      </c>
      <c r="N28" s="47">
        <f t="shared" ref="N28:O28" si="183">N22+N25</f>
        <v>62689.305310000011</v>
      </c>
      <c r="O28" s="47">
        <f t="shared" si="183"/>
        <v>55396.483249999997</v>
      </c>
      <c r="P28" s="47">
        <f t="shared" ref="P28:R28" si="184">P22+P25</f>
        <v>52566.093840000009</v>
      </c>
      <c r="Q28" s="47">
        <f t="shared" si="184"/>
        <v>29059.461820000026</v>
      </c>
      <c r="R28" s="47">
        <f t="shared" si="184"/>
        <v>26568.088389999946</v>
      </c>
      <c r="S28" s="47">
        <f t="shared" ref="S28:T28" si="185">S22+S25</f>
        <v>10346.196640000013</v>
      </c>
      <c r="T28" s="47">
        <f t="shared" si="185"/>
        <v>23543.751469999967</v>
      </c>
      <c r="U28" s="47">
        <f t="shared" ref="U28:V28" si="186">U22+U25</f>
        <v>33406.220411525486</v>
      </c>
      <c r="V28" s="47">
        <f t="shared" si="186"/>
        <v>40450.236055305475</v>
      </c>
      <c r="W28" s="178">
        <f t="shared" si="14"/>
        <v>0.52251210028835482</v>
      </c>
      <c r="X28" s="139"/>
      <c r="Y28" s="47"/>
      <c r="Z28" s="47">
        <f>Z22+Z25</f>
        <v>30003.018209999998</v>
      </c>
      <c r="AA28" s="47">
        <f t="shared" ref="AA28:AL28" si="187">AA22+AA25</f>
        <v>13270.029999999999</v>
      </c>
      <c r="AB28" s="47">
        <f t="shared" si="187"/>
        <v>22272.999239999997</v>
      </c>
      <c r="AC28" s="47">
        <f t="shared" si="187"/>
        <v>19346.46080000003</v>
      </c>
      <c r="AD28" s="47">
        <f t="shared" si="187"/>
        <v>20979.264609999977</v>
      </c>
      <c r="AE28" s="47">
        <f t="shared" si="187"/>
        <v>40276.014949999997</v>
      </c>
      <c r="AF28" s="47">
        <f t="shared" si="187"/>
        <v>20568.657020000039</v>
      </c>
      <c r="AG28" s="47">
        <f t="shared" si="187"/>
        <v>31051.688589999962</v>
      </c>
      <c r="AH28" s="47">
        <f t="shared" si="187"/>
        <v>58849.358590000003</v>
      </c>
      <c r="AI28" s="47">
        <f t="shared" si="187"/>
        <v>51409.712849999989</v>
      </c>
      <c r="AJ28" s="47">
        <f t="shared" si="187"/>
        <v>48512.923890000013</v>
      </c>
      <c r="AK28" s="47">
        <f t="shared" si="187"/>
        <v>25008.016000000032</v>
      </c>
      <c r="AL28" s="47">
        <f t="shared" si="187"/>
        <v>22295.651389999941</v>
      </c>
      <c r="AM28" s="47">
        <f t="shared" ref="AM28:AN28" si="188">AM22+AM25</f>
        <v>6450.495730000006</v>
      </c>
      <c r="AN28" s="47">
        <f t="shared" si="188"/>
        <v>19806.265309999966</v>
      </c>
      <c r="AO28" s="47">
        <f t="shared" ref="AO28:AP28" si="189">AO22+AO25</f>
        <v>29588.832781525478</v>
      </c>
      <c r="AP28" s="47">
        <f t="shared" si="189"/>
        <v>37110.645805305481</v>
      </c>
      <c r="AQ28" s="178">
        <f>AP28/AL28-1</f>
        <v>0.66447910205262595</v>
      </c>
      <c r="AS28" s="47"/>
      <c r="AT28" s="47">
        <f>AT22+AT25</f>
        <v>-354.83497000000034</v>
      </c>
      <c r="AU28" s="47">
        <f t="shared" ref="AU28:BF28" si="190">AU22+AU25</f>
        <v>-7983.3150000000005</v>
      </c>
      <c r="AV28" s="47">
        <f t="shared" si="190"/>
        <v>8509.7763799999993</v>
      </c>
      <c r="AW28" s="47">
        <f t="shared" si="190"/>
        <v>602.71952000000056</v>
      </c>
      <c r="AX28" s="47">
        <f t="shared" si="190"/>
        <v>509.00342000000001</v>
      </c>
      <c r="AY28" s="47">
        <f t="shared" si="190"/>
        <v>1115.22315</v>
      </c>
      <c r="AZ28" s="47">
        <f t="shared" si="190"/>
        <v>-606.24043999999969</v>
      </c>
      <c r="BA28" s="47">
        <f t="shared" si="190"/>
        <v>831.07116829375946</v>
      </c>
      <c r="BB28" s="47">
        <f t="shared" si="190"/>
        <v>-809.90891762682725</v>
      </c>
      <c r="BC28" s="47">
        <f t="shared" si="190"/>
        <v>387.64185530989153</v>
      </c>
      <c r="BD28" s="47">
        <f t="shared" si="190"/>
        <v>3011.4083566918594</v>
      </c>
      <c r="BE28" s="47">
        <f t="shared" si="190"/>
        <v>207.29645378991859</v>
      </c>
      <c r="BF28" s="47">
        <f t="shared" si="190"/>
        <v>4523.4034668289987</v>
      </c>
      <c r="BG28" s="47">
        <f t="shared" ref="BG28:BH28" si="191">BG22+BG25</f>
        <v>498.47231982731171</v>
      </c>
      <c r="BH28" s="47">
        <f t="shared" si="191"/>
        <v>2296.9916898892866</v>
      </c>
      <c r="BI28" s="47">
        <f t="shared" ref="BI28:BJ28" si="192">BI22+BI25</f>
        <v>2850.4080537057357</v>
      </c>
      <c r="BJ28" s="47">
        <f t="shared" si="192"/>
        <v>3556.7561094531438</v>
      </c>
      <c r="BL28" s="47"/>
      <c r="BM28" s="47">
        <f>BM22+BM25</f>
        <v>0</v>
      </c>
      <c r="BN28" s="47">
        <f t="shared" ref="BN28:BY28" si="193">BN22+BN25</f>
        <v>0</v>
      </c>
      <c r="BO28" s="47">
        <f t="shared" si="193"/>
        <v>0</v>
      </c>
      <c r="BP28" s="47">
        <f t="shared" si="193"/>
        <v>0</v>
      </c>
      <c r="BQ28" s="47">
        <f t="shared" si="193"/>
        <v>0</v>
      </c>
      <c r="BR28" s="47">
        <f t="shared" si="193"/>
        <v>0</v>
      </c>
      <c r="BS28" s="47">
        <f t="shared" si="193"/>
        <v>0</v>
      </c>
      <c r="BT28" s="47">
        <f t="shared" si="193"/>
        <v>0</v>
      </c>
      <c r="BU28" s="47">
        <f t="shared" si="193"/>
        <v>0</v>
      </c>
      <c r="BV28" s="47">
        <f t="shared" si="193"/>
        <v>0</v>
      </c>
      <c r="BW28" s="47">
        <f t="shared" si="193"/>
        <v>0</v>
      </c>
      <c r="BX28" s="47">
        <f t="shared" si="193"/>
        <v>0</v>
      </c>
      <c r="BY28" s="47">
        <f t="shared" si="193"/>
        <v>0</v>
      </c>
      <c r="BZ28" s="47">
        <f t="shared" ref="BZ28:CA28" si="194">BZ22+BZ25</f>
        <v>0</v>
      </c>
      <c r="CA28" s="47">
        <f t="shared" si="194"/>
        <v>0</v>
      </c>
      <c r="CB28" s="47">
        <f t="shared" ref="CB28:CC28" si="195">CB22+CB25</f>
        <v>0</v>
      </c>
      <c r="CC28" s="47">
        <f t="shared" si="195"/>
        <v>0</v>
      </c>
      <c r="CD28" s="47"/>
      <c r="CE28" s="47"/>
      <c r="CF28" s="47">
        <f>CF22+CF25</f>
        <v>0</v>
      </c>
      <c r="CG28" s="47"/>
      <c r="CH28" s="47"/>
      <c r="CI28" s="47"/>
      <c r="CJ28" s="47">
        <f>CJ22+CJ25</f>
        <v>0</v>
      </c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>
        <f t="shared" ref="CY28:DF28" si="196">CY22+CY25</f>
        <v>29648.183239999998</v>
      </c>
      <c r="CZ28" s="47">
        <f t="shared" si="196"/>
        <v>5286.7150000000001</v>
      </c>
      <c r="DA28" s="47">
        <f t="shared" si="196"/>
        <v>30782.77562</v>
      </c>
      <c r="DB28" s="47">
        <f t="shared" si="196"/>
        <v>19949.180320000032</v>
      </c>
      <c r="DC28" s="47">
        <f t="shared" si="196"/>
        <v>21488.268029999977</v>
      </c>
      <c r="DD28" s="47">
        <f t="shared" si="196"/>
        <v>41391.238100000002</v>
      </c>
      <c r="DE28" s="47">
        <f t="shared" si="196"/>
        <v>19962.416580000034</v>
      </c>
      <c r="DF28" s="47">
        <f t="shared" si="196"/>
        <v>31882.759758293723</v>
      </c>
      <c r="DG28" s="47">
        <f t="shared" ref="DG28:DH28" si="197">DG22+DG25</f>
        <v>58039.449672373186</v>
      </c>
      <c r="DH28" s="47">
        <f t="shared" si="197"/>
        <v>51797.354705309888</v>
      </c>
      <c r="DI28" s="47">
        <f t="shared" ref="DI28:DJ28" si="198">DI22+DI25</f>
        <v>51524.332246691869</v>
      </c>
      <c r="DJ28" s="47">
        <f t="shared" si="198"/>
        <v>25215.312453789949</v>
      </c>
      <c r="DK28" s="47">
        <f t="shared" ref="DK28:DL28" si="199">DK22+DK25</f>
        <v>26819.054856828938</v>
      </c>
      <c r="DL28" s="47">
        <f t="shared" si="199"/>
        <v>6948.9680498273192</v>
      </c>
      <c r="DM28" s="47">
        <f t="shared" ref="DM28:DN28" si="200">DM22+DM25</f>
        <v>22103.25699988925</v>
      </c>
      <c r="DN28" s="47">
        <f t="shared" si="200"/>
        <v>32439.240835231216</v>
      </c>
      <c r="DO28" s="47">
        <f t="shared" ref="DO28" si="201">DO22+DO25</f>
        <v>40667.401914758622</v>
      </c>
      <c r="DP28" s="47"/>
      <c r="DQ28" s="47"/>
      <c r="DR28" s="47">
        <f t="shared" ref="DR28:DY28" si="202">DR22+DR25</f>
        <v>0</v>
      </c>
      <c r="DS28" s="47">
        <f t="shared" si="202"/>
        <v>0</v>
      </c>
      <c r="DT28" s="47">
        <f t="shared" si="202"/>
        <v>0</v>
      </c>
      <c r="DU28" s="47">
        <f t="shared" si="202"/>
        <v>0</v>
      </c>
      <c r="DV28" s="47">
        <f t="shared" si="202"/>
        <v>0</v>
      </c>
      <c r="DW28" s="47">
        <f t="shared" si="202"/>
        <v>0</v>
      </c>
      <c r="DX28" s="47">
        <f t="shared" si="202"/>
        <v>0</v>
      </c>
      <c r="DY28" s="47">
        <f t="shared" si="202"/>
        <v>0</v>
      </c>
      <c r="DZ28" s="47">
        <f t="shared" ref="DZ28:EA28" si="203">DZ22+DZ25</f>
        <v>0</v>
      </c>
      <c r="EA28" s="47">
        <f t="shared" si="203"/>
        <v>0</v>
      </c>
      <c r="EB28" s="47">
        <f t="shared" ref="EB28:EC28" si="204">EB22+EB25</f>
        <v>0</v>
      </c>
      <c r="EC28" s="47">
        <f t="shared" si="204"/>
        <v>0</v>
      </c>
      <c r="ED28" s="47">
        <f t="shared" ref="ED28:EE28" si="205">ED22+ED25</f>
        <v>0</v>
      </c>
      <c r="EE28" s="47">
        <f t="shared" si="205"/>
        <v>0</v>
      </c>
      <c r="EF28" s="47">
        <f t="shared" ref="EF28:EG28" si="206">EF22+EF25</f>
        <v>0</v>
      </c>
      <c r="EG28" s="47">
        <f t="shared" si="206"/>
        <v>0</v>
      </c>
      <c r="EH28" s="47">
        <f t="shared" ref="EH28" si="207">EH22+EH25</f>
        <v>0</v>
      </c>
      <c r="EI28" s="47"/>
      <c r="EJ28" s="47"/>
      <c r="EK28" s="47">
        <f t="shared" ref="EK28:ER28" si="208">EK22+EK25</f>
        <v>0</v>
      </c>
      <c r="EL28" s="47">
        <f t="shared" si="208"/>
        <v>0</v>
      </c>
      <c r="EM28" s="47">
        <f t="shared" si="208"/>
        <v>0</v>
      </c>
      <c r="EN28" s="47">
        <f t="shared" si="208"/>
        <v>0</v>
      </c>
      <c r="EO28" s="47">
        <f t="shared" si="208"/>
        <v>0</v>
      </c>
      <c r="EP28" s="47">
        <f t="shared" si="208"/>
        <v>0</v>
      </c>
      <c r="EQ28" s="47">
        <f t="shared" si="208"/>
        <v>0</v>
      </c>
      <c r="ER28" s="47">
        <f t="shared" si="208"/>
        <v>0</v>
      </c>
      <c r="ES28" s="47">
        <f t="shared" ref="ES28:ET28" si="209">ES22+ES25</f>
        <v>0</v>
      </c>
      <c r="ET28" s="47">
        <f t="shared" si="209"/>
        <v>0</v>
      </c>
      <c r="EU28" s="47">
        <f t="shared" ref="EU28:EV28" si="210">EU22+EU25</f>
        <v>0</v>
      </c>
      <c r="EV28" s="47">
        <f t="shared" si="210"/>
        <v>0</v>
      </c>
      <c r="EW28" s="47">
        <f t="shared" ref="EW28:EX28" si="211">EW22+EW25</f>
        <v>0</v>
      </c>
      <c r="EX28" s="47">
        <f t="shared" si="211"/>
        <v>0</v>
      </c>
      <c r="EY28" s="47">
        <f t="shared" ref="EY28:EZ28" si="212">EY22+EY25</f>
        <v>0</v>
      </c>
      <c r="EZ28" s="47">
        <f t="shared" si="212"/>
        <v>0</v>
      </c>
      <c r="FA28" s="47">
        <f t="shared" ref="FA28" si="213">FA22+FA25</f>
        <v>0</v>
      </c>
      <c r="FB28" s="47"/>
      <c r="FC28" s="47"/>
      <c r="FD28" s="47">
        <f t="shared" ref="FD28:FK28" si="214">FD22+FD25</f>
        <v>0</v>
      </c>
      <c r="FE28" s="47">
        <f t="shared" si="214"/>
        <v>0</v>
      </c>
      <c r="FF28" s="47">
        <f t="shared" si="214"/>
        <v>0</v>
      </c>
      <c r="FG28" s="47">
        <f t="shared" si="214"/>
        <v>0</v>
      </c>
      <c r="FH28" s="47">
        <f t="shared" si="214"/>
        <v>0</v>
      </c>
      <c r="FI28" s="47">
        <f t="shared" si="214"/>
        <v>0</v>
      </c>
      <c r="FJ28" s="47">
        <f t="shared" si="214"/>
        <v>0</v>
      </c>
      <c r="FK28" s="47">
        <f t="shared" si="214"/>
        <v>0</v>
      </c>
      <c r="FL28" s="47">
        <f t="shared" ref="FL28:FM28" si="215">FL22+FL25</f>
        <v>0</v>
      </c>
      <c r="FM28" s="47">
        <f t="shared" si="215"/>
        <v>0</v>
      </c>
      <c r="FN28" s="47">
        <f t="shared" ref="FN28:FO28" si="216">FN22+FN25</f>
        <v>0</v>
      </c>
      <c r="FO28" s="47">
        <f t="shared" si="216"/>
        <v>0</v>
      </c>
      <c r="FP28" s="47">
        <f t="shared" ref="FP28:FQ28" si="217">FP22+FP25</f>
        <v>0</v>
      </c>
      <c r="FQ28" s="47">
        <f t="shared" si="217"/>
        <v>0</v>
      </c>
      <c r="FR28" s="47">
        <f t="shared" ref="FR28:FS28" si="218">FR22+FR25</f>
        <v>0</v>
      </c>
      <c r="FS28" s="47">
        <f t="shared" si="218"/>
        <v>0</v>
      </c>
      <c r="FT28" s="47">
        <f t="shared" ref="FT28" si="219">FT22+FT25</f>
        <v>0</v>
      </c>
      <c r="FU28" s="178"/>
      <c r="FV28" s="47"/>
      <c r="FW28" s="47"/>
      <c r="FX28" s="47">
        <f t="shared" ref="FX28:GE28" si="220">FX22+FX25</f>
        <v>0</v>
      </c>
      <c r="FY28" s="47">
        <f t="shared" si="220"/>
        <v>0</v>
      </c>
      <c r="FZ28" s="47">
        <f t="shared" si="220"/>
        <v>0</v>
      </c>
      <c r="GA28" s="47">
        <f t="shared" si="220"/>
        <v>0</v>
      </c>
      <c r="GB28" s="47">
        <f t="shared" si="220"/>
        <v>7.1927599999999998</v>
      </c>
      <c r="GC28" s="47">
        <f t="shared" si="220"/>
        <v>3425.4485399999999</v>
      </c>
      <c r="GD28" s="47">
        <f t="shared" si="220"/>
        <v>3362.3114499999992</v>
      </c>
      <c r="GE28" s="47">
        <f t="shared" si="220"/>
        <v>3636.1381900000024</v>
      </c>
      <c r="GF28" s="47">
        <f t="shared" ref="GF28:GG28" si="221">GF22+GF25</f>
        <v>3839.9467199999981</v>
      </c>
      <c r="GG28" s="47">
        <f t="shared" si="221"/>
        <v>3986.7704000000003</v>
      </c>
      <c r="GH28" s="47">
        <f t="shared" ref="GH28:GI28" si="222">GH22+GH25</f>
        <v>4053.1699499999991</v>
      </c>
      <c r="GI28" s="47">
        <f t="shared" si="222"/>
        <v>4051.4458200000004</v>
      </c>
      <c r="GJ28" s="47">
        <f t="shared" ref="GJ28:GK28" si="223">GJ22+GJ25</f>
        <v>4272.4369999999999</v>
      </c>
      <c r="GK28" s="47">
        <f t="shared" si="223"/>
        <v>3895.70091</v>
      </c>
      <c r="GL28" s="47">
        <f t="shared" ref="GL28:GM28" si="224">GL22+GL25</f>
        <v>3737.486159999999</v>
      </c>
      <c r="GM28" s="47">
        <f t="shared" si="224"/>
        <v>3817.3876299999997</v>
      </c>
      <c r="GN28" s="47">
        <f t="shared" ref="GN28" si="225">GN22+GN25</f>
        <v>3339.5902500000002</v>
      </c>
      <c r="GO28" s="47"/>
      <c r="GP28" s="47"/>
      <c r="GQ28" s="47">
        <f t="shared" ref="GQ28:GX28" si="226">GQ22+GQ25</f>
        <v>29648.183239999998</v>
      </c>
      <c r="GR28" s="47">
        <f t="shared" si="226"/>
        <v>5286.7150000000001</v>
      </c>
      <c r="GS28" s="47">
        <f t="shared" si="226"/>
        <v>30782.77562</v>
      </c>
      <c r="GT28" s="47">
        <f t="shared" si="226"/>
        <v>19949.180320000032</v>
      </c>
      <c r="GU28" s="47">
        <f t="shared" si="226"/>
        <v>21495.460789999976</v>
      </c>
      <c r="GV28" s="47">
        <f t="shared" si="226"/>
        <v>44816.68664</v>
      </c>
      <c r="GW28" s="47">
        <f t="shared" si="226"/>
        <v>23324.728030000035</v>
      </c>
      <c r="GX28" s="47">
        <f t="shared" si="226"/>
        <v>35518.897948293728</v>
      </c>
      <c r="GY28" s="47">
        <f t="shared" ref="GY28:GZ28" si="227">GY22+GY25</f>
        <v>61879.396392373179</v>
      </c>
      <c r="GZ28" s="47">
        <f t="shared" si="227"/>
        <v>55784.125105309882</v>
      </c>
      <c r="HA28" s="47">
        <f t="shared" ref="HA28:HB28" si="228">HA22+HA25</f>
        <v>55577.502196691865</v>
      </c>
      <c r="HB28" s="47">
        <f t="shared" si="228"/>
        <v>29266.758273789943</v>
      </c>
      <c r="HC28" s="47">
        <f t="shared" ref="HC28:HD28" si="229">HC22+HC25</f>
        <v>31091.491856828943</v>
      </c>
      <c r="HD28" s="47">
        <f t="shared" si="229"/>
        <v>10844.668959827319</v>
      </c>
      <c r="HE28" s="47">
        <f t="shared" ref="HE28:HF28" si="230">HE22+HE25</f>
        <v>25840.743159889251</v>
      </c>
      <c r="HF28" s="47">
        <f t="shared" si="230"/>
        <v>36256.628465231217</v>
      </c>
      <c r="HG28" s="47">
        <f t="shared" ref="HG28" si="231">HG22+HG25</f>
        <v>44006.992164758616</v>
      </c>
    </row>
    <row r="29" spans="3:215" x14ac:dyDescent="0.3">
      <c r="C29" s="41" t="s">
        <v>94</v>
      </c>
      <c r="D29" s="116"/>
      <c r="E29" s="42"/>
      <c r="F29" s="42">
        <f t="shared" ref="F29:R29" si="232">F28/F$136</f>
        <v>2.5259442614580109E-2</v>
      </c>
      <c r="G29" s="42">
        <f t="shared" si="232"/>
        <v>8.6337544274366282E-3</v>
      </c>
      <c r="H29" s="42">
        <f t="shared" si="232"/>
        <v>1.4717724110354486E-2</v>
      </c>
      <c r="I29" s="42">
        <f t="shared" si="232"/>
        <v>1.1750595263582367E-2</v>
      </c>
      <c r="J29" s="42">
        <f t="shared" si="232"/>
        <v>1.1567840575710805E-2</v>
      </c>
      <c r="K29" s="42">
        <f t="shared" si="232"/>
        <v>1.8114010990222168E-2</v>
      </c>
      <c r="L29" s="42">
        <f t="shared" si="232"/>
        <v>9.2599509908215093E-3</v>
      </c>
      <c r="M29" s="42">
        <f t="shared" si="232"/>
        <v>1.0988071812193878E-2</v>
      </c>
      <c r="N29" s="42">
        <f t="shared" si="232"/>
        <v>2.0587696913338262E-2</v>
      </c>
      <c r="O29" s="42">
        <f t="shared" si="232"/>
        <v>1.3586517213203352E-2</v>
      </c>
      <c r="P29" s="42">
        <f t="shared" si="232"/>
        <v>1.4009843717378685E-2</v>
      </c>
      <c r="Q29" s="42">
        <f t="shared" si="232"/>
        <v>7.067622937260422E-3</v>
      </c>
      <c r="R29" s="42">
        <f t="shared" si="232"/>
        <v>5.9052091523920346E-3</v>
      </c>
      <c r="S29" s="42">
        <f t="shared" ref="S29:T29" si="233">S28/S$136</f>
        <v>4.023936937062482E-3</v>
      </c>
      <c r="T29" s="42">
        <f t="shared" si="233"/>
        <v>1.0901854829578008E-2</v>
      </c>
      <c r="U29" s="42">
        <f t="shared" ref="U29:V29" si="234">U28/U$136</f>
        <v>9.5213370891680856E-3</v>
      </c>
      <c r="V29" s="42">
        <f t="shared" si="234"/>
        <v>1.2452564011347223E-2</v>
      </c>
      <c r="W29" s="177"/>
      <c r="Y29" s="42"/>
      <c r="Z29" s="42">
        <f t="shared" ref="Z29:AL29" si="235">Z28/Z$136</f>
        <v>2.5259442614580109E-2</v>
      </c>
      <c r="AA29" s="42">
        <f t="shared" si="235"/>
        <v>8.6337544274366282E-3</v>
      </c>
      <c r="AB29" s="42">
        <f t="shared" si="235"/>
        <v>1.4717724110354486E-2</v>
      </c>
      <c r="AC29" s="42">
        <f t="shared" si="235"/>
        <v>1.1750595263582367E-2</v>
      </c>
      <c r="AD29" s="42">
        <f t="shared" si="235"/>
        <v>1.1563875890318107E-2</v>
      </c>
      <c r="AE29" s="42">
        <f t="shared" si="235"/>
        <v>1.669418182330654E-2</v>
      </c>
      <c r="AF29" s="42">
        <f t="shared" si="235"/>
        <v>7.9589238601431682E-3</v>
      </c>
      <c r="AG29" s="42">
        <f t="shared" si="235"/>
        <v>9.8362513823877316E-3</v>
      </c>
      <c r="AH29" s="42">
        <f t="shared" si="235"/>
        <v>1.9326626004292524E-2</v>
      </c>
      <c r="AI29" s="42">
        <f t="shared" si="235"/>
        <v>1.2608723651466926E-2</v>
      </c>
      <c r="AJ29" s="42">
        <f t="shared" si="235"/>
        <v>1.2929598384097601E-2</v>
      </c>
      <c r="AK29" s="42">
        <f t="shared" si="235"/>
        <v>6.0822608688276009E-3</v>
      </c>
      <c r="AL29" s="42">
        <f t="shared" si="235"/>
        <v>4.9555874218005832E-3</v>
      </c>
      <c r="AM29" s="42">
        <f t="shared" ref="AM29:AN29" si="236">AM28/AM$136</f>
        <v>2.508785492241602E-3</v>
      </c>
      <c r="AN29" s="42">
        <f t="shared" si="236"/>
        <v>9.1712244499719386E-3</v>
      </c>
      <c r="AO29" s="42">
        <f t="shared" ref="AO29:AP29" si="237">AO28/AO$136</f>
        <v>8.4333171342763739E-3</v>
      </c>
      <c r="AP29" s="42">
        <f t="shared" si="237"/>
        <v>1.1424474550931294E-2</v>
      </c>
      <c r="AQ29" s="177"/>
      <c r="AS29" s="42"/>
      <c r="AT29" s="42">
        <f t="shared" ref="AT29:BF29" si="238">AT28/AT$145</f>
        <v>-1.6918104699330534E-3</v>
      </c>
      <c r="AU29" s="42">
        <f t="shared" si="238"/>
        <v>-4.8947735961555709E-2</v>
      </c>
      <c r="AV29" s="42">
        <f t="shared" si="238"/>
        <v>5.7754366532145072E-2</v>
      </c>
      <c r="AW29" s="42">
        <f t="shared" si="238"/>
        <v>4.7809791062053816E-3</v>
      </c>
      <c r="AX29" s="42">
        <f t="shared" si="238"/>
        <v>4.3260430883542839E-3</v>
      </c>
      <c r="AY29" s="42">
        <f t="shared" si="238"/>
        <v>1.2911578858233288E-2</v>
      </c>
      <c r="AZ29" s="42">
        <f t="shared" si="238"/>
        <v>-2.447127485553802E-2</v>
      </c>
      <c r="BA29" s="42">
        <f t="shared" si="238"/>
        <v>2.7362259392213435E-2</v>
      </c>
      <c r="BB29" s="42">
        <f t="shared" si="238"/>
        <v>-1.4506190170011793E-2</v>
      </c>
      <c r="BC29" s="42">
        <f t="shared" si="238"/>
        <v>6.0588133674484316E-3</v>
      </c>
      <c r="BD29" s="42">
        <f t="shared" si="238"/>
        <v>7.5299252227836969E-2</v>
      </c>
      <c r="BE29" s="42">
        <f t="shared" si="238"/>
        <v>8.4750895885001166E-3</v>
      </c>
      <c r="BF29" s="42">
        <f t="shared" si="238"/>
        <v>0.12111712311438755</v>
      </c>
      <c r="BG29" s="42">
        <f t="shared" ref="BG29:BH29" si="239">BG28/BG$145</f>
        <v>3.0684661115870218E-2</v>
      </c>
      <c r="BH29" s="42">
        <f t="shared" si="239"/>
        <v>0.10710583278416892</v>
      </c>
      <c r="BI29" s="42">
        <f t="shared" ref="BI29:BJ29" si="240">BI28/BI$145</f>
        <v>3.7584246592595454E-2</v>
      </c>
      <c r="BJ29" s="42">
        <f t="shared" si="240"/>
        <v>5.9844424272610192E-2</v>
      </c>
      <c r="BK29" s="44"/>
      <c r="BL29" s="42"/>
      <c r="BM29" s="42">
        <f t="shared" ref="BM29:BY29" si="241">BM28/BM$136</f>
        <v>0</v>
      </c>
      <c r="BN29" s="42">
        <f t="shared" si="241"/>
        <v>0</v>
      </c>
      <c r="BO29" s="42">
        <f t="shared" si="241"/>
        <v>0</v>
      </c>
      <c r="BP29" s="42">
        <f t="shared" si="241"/>
        <v>0</v>
      </c>
      <c r="BQ29" s="42">
        <f t="shared" si="241"/>
        <v>0</v>
      </c>
      <c r="BR29" s="42">
        <f t="shared" si="241"/>
        <v>0</v>
      </c>
      <c r="BS29" s="42">
        <f t="shared" si="241"/>
        <v>0</v>
      </c>
      <c r="BT29" s="42">
        <f t="shared" si="241"/>
        <v>0</v>
      </c>
      <c r="BU29" s="42">
        <f t="shared" si="241"/>
        <v>0</v>
      </c>
      <c r="BV29" s="42">
        <f t="shared" si="241"/>
        <v>0</v>
      </c>
      <c r="BW29" s="42">
        <f t="shared" si="241"/>
        <v>0</v>
      </c>
      <c r="BX29" s="42">
        <f t="shared" si="241"/>
        <v>0</v>
      </c>
      <c r="BY29" s="42">
        <f t="shared" si="241"/>
        <v>0</v>
      </c>
      <c r="BZ29" s="42">
        <f t="shared" ref="BZ29:CA29" si="242">BZ28/BZ$136</f>
        <v>0</v>
      </c>
      <c r="CA29" s="42">
        <f t="shared" si="242"/>
        <v>0</v>
      </c>
      <c r="CB29" s="42">
        <f t="shared" ref="CB29:CC29" si="243">CB28/CB$136</f>
        <v>0</v>
      </c>
      <c r="CC29" s="42">
        <f t="shared" si="243"/>
        <v>0</v>
      </c>
      <c r="CD29" s="44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4"/>
      <c r="CX29" s="42"/>
      <c r="CY29" s="42">
        <f t="shared" ref="CY29:DK29" si="244">CY28/CY$136</f>
        <v>2.496070821727291E-2</v>
      </c>
      <c r="CZ29" s="42">
        <f t="shared" si="244"/>
        <v>3.4396455047837602E-3</v>
      </c>
      <c r="DA29" s="42">
        <f t="shared" si="244"/>
        <v>2.034087973713352E-2</v>
      </c>
      <c r="DB29" s="42">
        <f t="shared" si="244"/>
        <v>1.21166732356826E-2</v>
      </c>
      <c r="DC29" s="42">
        <f t="shared" si="244"/>
        <v>1.1844441128711726E-2</v>
      </c>
      <c r="DD29" s="42">
        <f t="shared" si="244"/>
        <v>1.7156435550810947E-2</v>
      </c>
      <c r="DE29" s="42">
        <f t="shared" si="244"/>
        <v>7.7243425990424506E-3</v>
      </c>
      <c r="DF29" s="42">
        <f t="shared" si="244"/>
        <v>1.0099510010152815E-2</v>
      </c>
      <c r="DG29" s="42">
        <f t="shared" si="244"/>
        <v>1.906064508073536E-2</v>
      </c>
      <c r="DH29" s="42">
        <f t="shared" si="244"/>
        <v>1.2703796523077888E-2</v>
      </c>
      <c r="DI29" s="42">
        <f t="shared" si="244"/>
        <v>1.3732194836763011E-2</v>
      </c>
      <c r="DJ29" s="42">
        <f t="shared" si="244"/>
        <v>6.1326779474608342E-3</v>
      </c>
      <c r="DK29" s="42">
        <f t="shared" si="244"/>
        <v>5.9609907146597916E-3</v>
      </c>
      <c r="DL29" s="42">
        <f t="shared" ref="DL29:DM29" si="245">DL28/DL$136</f>
        <v>2.7026558824583828E-3</v>
      </c>
      <c r="DM29" s="42">
        <f t="shared" si="245"/>
        <v>1.0234838716365657E-2</v>
      </c>
      <c r="DN29" s="42">
        <f t="shared" ref="DN29:DO29" si="246">DN28/DN$136</f>
        <v>9.2457315764575797E-3</v>
      </c>
      <c r="DO29" s="42">
        <f t="shared" si="246"/>
        <v>1.2519418300212736E-2</v>
      </c>
      <c r="DP29" s="44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  <c r="EJ29" s="42"/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42"/>
      <c r="FP29" s="42"/>
      <c r="FQ29" s="42"/>
      <c r="FR29" s="42"/>
      <c r="FS29" s="42"/>
      <c r="FT29" s="42"/>
      <c r="FU29" s="177"/>
      <c r="FW29" s="42"/>
      <c r="FX29" s="42">
        <f t="shared" ref="FX29:GJ29" si="247">FX28/FX$136</f>
        <v>0</v>
      </c>
      <c r="FY29" s="42">
        <f t="shared" si="247"/>
        <v>0</v>
      </c>
      <c r="FZ29" s="42">
        <f t="shared" si="247"/>
        <v>0</v>
      </c>
      <c r="GA29" s="42">
        <f t="shared" si="247"/>
        <v>0</v>
      </c>
      <c r="GB29" s="42">
        <f t="shared" si="247"/>
        <v>3.9646853926994992E-6</v>
      </c>
      <c r="GC29" s="42">
        <f t="shared" si="247"/>
        <v>1.4198291669156292E-3</v>
      </c>
      <c r="GD29" s="42">
        <f t="shared" si="247"/>
        <v>1.3010271306783409E-3</v>
      </c>
      <c r="GE29" s="42">
        <f t="shared" si="247"/>
        <v>1.1518204298061458E-3</v>
      </c>
      <c r="GF29" s="42">
        <f t="shared" si="247"/>
        <v>1.2610709090457352E-3</v>
      </c>
      <c r="GG29" s="42">
        <f t="shared" si="247"/>
        <v>9.7779356173642346E-4</v>
      </c>
      <c r="GH29" s="42">
        <f t="shared" si="247"/>
        <v>1.0802453332810844E-3</v>
      </c>
      <c r="GI29" s="42">
        <f t="shared" si="247"/>
        <v>9.853620684328226E-4</v>
      </c>
      <c r="GJ29" s="42">
        <f t="shared" si="247"/>
        <v>9.4962173059145029E-4</v>
      </c>
      <c r="GK29" s="42">
        <f t="shared" ref="GK29:GL29" si="248">GK28/GK$136</f>
        <v>1.5151514448208769E-3</v>
      </c>
      <c r="GL29" s="42">
        <f t="shared" si="248"/>
        <v>1.7306303796060674E-3</v>
      </c>
      <c r="GM29" s="42">
        <f t="shared" ref="GM29:GN29" si="249">GM28/GM$136</f>
        <v>1.0880199548917093E-3</v>
      </c>
      <c r="GN29" s="42">
        <f t="shared" si="249"/>
        <v>1.028089460415932E-3</v>
      </c>
      <c r="GP29" s="42"/>
      <c r="GQ29" s="42">
        <f t="shared" ref="GQ29:HC29" si="250">GQ28/GQ$148</f>
        <v>2.1214687593288713E-2</v>
      </c>
      <c r="GR29" s="42">
        <f t="shared" si="250"/>
        <v>3.1096624123093651E-3</v>
      </c>
      <c r="GS29" s="42">
        <f t="shared" si="250"/>
        <v>1.8536140005266419E-2</v>
      </c>
      <c r="GT29" s="42">
        <f t="shared" si="250"/>
        <v>1.1254890065370442E-2</v>
      </c>
      <c r="GU29" s="42">
        <f t="shared" si="250"/>
        <v>1.112677927978056E-2</v>
      </c>
      <c r="GV29" s="42">
        <f t="shared" si="250"/>
        <v>1.7934193901165352E-2</v>
      </c>
      <c r="GW29" s="42">
        <f t="shared" si="250"/>
        <v>8.9396741519961152E-3</v>
      </c>
      <c r="GX29" s="42">
        <f t="shared" si="250"/>
        <v>1.1144110375885847E-2</v>
      </c>
      <c r="GY29" s="42">
        <f t="shared" si="250"/>
        <v>1.9955812511342402E-2</v>
      </c>
      <c r="GZ29" s="42">
        <f t="shared" si="250"/>
        <v>1.3470219902292682E-2</v>
      </c>
      <c r="HA29" s="42">
        <f t="shared" si="250"/>
        <v>1.4656223045993573E-2</v>
      </c>
      <c r="HB29" s="42">
        <f t="shared" si="250"/>
        <v>7.0759462381033813E-3</v>
      </c>
      <c r="HC29" s="42">
        <f t="shared" si="250"/>
        <v>6.8537191536323008E-3</v>
      </c>
      <c r="HD29" s="42">
        <f t="shared" ref="HD29:HE29" si="251">HD28/HD$148</f>
        <v>4.191325888152608E-3</v>
      </c>
      <c r="HE29" s="42">
        <f t="shared" si="251"/>
        <v>1.1847814397888451E-2</v>
      </c>
      <c r="HF29" s="42">
        <f t="shared" ref="HF29:HG29" si="252">HF28/HF$148</f>
        <v>1.0115105202222479E-2</v>
      </c>
      <c r="HG29" s="42">
        <f t="shared" si="252"/>
        <v>1.2277351045113925E-2</v>
      </c>
    </row>
    <row r="30" spans="3:215" x14ac:dyDescent="0.3"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CL30" s="111"/>
      <c r="CM30" s="111"/>
      <c r="CN30" s="111"/>
      <c r="CO30" s="111"/>
      <c r="CP30" s="111"/>
      <c r="CQ30" s="111"/>
      <c r="CR30" s="111"/>
      <c r="CS30" s="111"/>
      <c r="CT30" s="111"/>
      <c r="CU30" s="111"/>
      <c r="CV30" s="111"/>
    </row>
    <row r="31" spans="3:215" x14ac:dyDescent="0.3">
      <c r="C31" s="49" t="s">
        <v>20</v>
      </c>
      <c r="D31" s="120"/>
      <c r="E31" s="50"/>
      <c r="F31" s="50">
        <f>VLOOKUP($C31,Segment!$AK$152:$AP$223,6,0)/1000</f>
        <v>10587.090269800041</v>
      </c>
      <c r="G31" s="50">
        <f>VLOOKUP($C31,Segment!$I$229:$N$300,6,0)/1000</f>
        <v>6849.9637002999998</v>
      </c>
      <c r="H31" s="50">
        <f>VLOOKUP($C31,Segment!$P$229:$U$300,6,0)/1000</f>
        <v>5293.8472430000002</v>
      </c>
      <c r="I31" s="50">
        <f>VLOOKUP($C31,Segment!$AD$229:$AI$300,6,0)/1000</f>
        <v>6496.0628911819849</v>
      </c>
      <c r="J31" s="50">
        <f>VLOOKUP($C31,Segment!$AK$229:$AP$300,6,0)/1000</f>
        <v>3581.660548018001</v>
      </c>
      <c r="K31" s="50">
        <f>VLOOKUP($C31,Segment!$I$306:$N$377,6,0)/1000</f>
        <v>4632.4733598268103</v>
      </c>
      <c r="L31" s="50">
        <f>VLOOKUP($C31,Segment!$P$306:$U$377,6,0)/1000</f>
        <v>1736.207690362218</v>
      </c>
      <c r="M31" s="50">
        <f>VLOOKUP($C31,Segment!$AD$306:$AI$377,6,0)/1000</f>
        <v>-643.64103828751672</v>
      </c>
      <c r="N31" s="50">
        <f>VLOOKUP($C31,Segment!$AK$306:$AP$377,6,0)/1000</f>
        <v>-3352.366406686102</v>
      </c>
      <c r="O31" s="50">
        <f>VLOOKUP($C31,Segment!$I$383:$N$454,6,0)/1000</f>
        <v>2947.4552046770004</v>
      </c>
      <c r="P31" s="50">
        <f>VLOOKUP($C31,Segment!$P$383:$U$454,6,0)/1000</f>
        <v>3936.7262809068934</v>
      </c>
      <c r="Q31" s="50">
        <f>VLOOKUP($C31,Segment!$AD$383:$AI$454,6,0)/1000</f>
        <v>-2227.8741748234593</v>
      </c>
      <c r="R31" s="50">
        <f>VLOOKUP($C31,Segment!$AK$383:$AP$454,6,0)/1000</f>
        <v>-1094.879655924756</v>
      </c>
      <c r="S31" s="50">
        <f>VLOOKUP($C31,Segment!$I$460:$N$531,6,0)/1000</f>
        <v>-19643.03898792098</v>
      </c>
      <c r="T31" s="50">
        <f>VLOOKUP($C31,Segment!$P$460:$U$531,6,0)/1000</f>
        <v>-15279.343868188012</v>
      </c>
      <c r="U31" s="50">
        <f>VLOOKUP($C31,Segment!$AD$460:$AI$531,6,0)/1000</f>
        <v>-2086.7955419196337</v>
      </c>
      <c r="V31" s="50">
        <f>VLOOKUP($C31,Segment!$AK$460:$AP$531,6,0)/1000</f>
        <v>-2594.3526932588743</v>
      </c>
      <c r="W31" s="181">
        <f t="shared" si="14"/>
        <v>1.3695322853246692</v>
      </c>
      <c r="X31" s="139"/>
      <c r="Y31" s="50"/>
      <c r="Z31" s="50">
        <f>VLOOKUP($C31,Segment!$AK$152:$AP$223,2,0)/1000</f>
        <v>10587.090269800041</v>
      </c>
      <c r="AA31" s="50">
        <f>VLOOKUP($C31,Segment!$I$229:$N$300,2,0)/1000</f>
        <v>6849.9637002999998</v>
      </c>
      <c r="AB31" s="50">
        <f>VLOOKUP($C31,Segment!$P$229:$U$300,2,0)/1000</f>
        <v>5421.2905467999999</v>
      </c>
      <c r="AC31" s="50">
        <f>VLOOKUP($C31,Segment!$AD$229:$AI$300,2,0)/1000</f>
        <v>6368.6195873819852</v>
      </c>
      <c r="AD31" s="50">
        <f>VLOOKUP($C31,Segment!$AK$229:$AP$300,2,0)/1000</f>
        <v>3581.660548018001</v>
      </c>
      <c r="AE31" s="50">
        <f>VLOOKUP($C31,Segment!$I$306:$N$377,2,0)/1000</f>
        <v>6681.2696788199992</v>
      </c>
      <c r="AF31" s="50">
        <f>VLOOKUP($C31,Segment!$P$306:$U$377,2,0)/1000</f>
        <v>2692.425193920003</v>
      </c>
      <c r="AG31" s="50">
        <f>VLOOKUP($C31,Segment!$AD$306:$AI$377,2,0)/1000</f>
        <v>802.73452400421161</v>
      </c>
      <c r="AH31" s="50">
        <f>VLOOKUP($C31,Segment!$AK$306:$AP$377,2,0)/1000</f>
        <v>209.2688211131692</v>
      </c>
      <c r="AI31" s="50">
        <f>VLOOKUP($C31,Segment!$I$383:$N$454,2,0)/1000</f>
        <v>6161.8053198962843</v>
      </c>
      <c r="AJ31" s="50">
        <f>VLOOKUP($C31,Segment!$P$383:$U$454,2,0)/1000</f>
        <v>6995.1215849655773</v>
      </c>
      <c r="AK31" s="50">
        <f>VLOOKUP($C31,Segment!$AD$383:$AI$454,2,0)/1000</f>
        <v>3804.3895710677857</v>
      </c>
      <c r="AL31" s="50">
        <f>VLOOKUP($C31,Segment!$AK$383:$AP$454,2,0)/1000</f>
        <v>3415.5610449647716</v>
      </c>
      <c r="AM31" s="50">
        <f>VLOOKUP($C31,Segment!$I$460:$N$531,2,0)/1000</f>
        <v>-14365.30831833226</v>
      </c>
      <c r="AN31" s="50">
        <f>VLOOKUP($C31,Segment!$P$460:$U$531,2,0)/1000</f>
        <v>-7482.8871104817599</v>
      </c>
      <c r="AO31" s="50">
        <f>VLOOKUP($C31,Segment!$AD$460:$AI$531,2,0)/1000</f>
        <v>2914.7766106280683</v>
      </c>
      <c r="AP31" s="50">
        <f>VLOOKUP($C31,Segment!$AK$460:$AP$531,2,0)/1000</f>
        <v>4706.7919229107292</v>
      </c>
      <c r="AQ31" s="181">
        <f>AP31/AL31-1</f>
        <v>0.3780435661805821</v>
      </c>
      <c r="AS31" s="50"/>
      <c r="AT31" s="50">
        <f>VLOOKUP($C31,'Securitization Profit   loss &amp; '!$Z$153:$AB$224,3,0)/1000</f>
        <v>0</v>
      </c>
      <c r="AU31" s="50">
        <f>VLOOKUP($C31,'Securitization Profit   loss &amp; '!$F$230:$H$301,3,0)/1000</f>
        <v>0</v>
      </c>
      <c r="AV31" s="50">
        <f>VLOOKUP($C31,'Securitization Profit   loss &amp; '!$K$230:$M$301,3,0)/1000</f>
        <v>0</v>
      </c>
      <c r="AW31" s="50">
        <f>VLOOKUP($C31,'Securitization Profit   loss &amp; '!$U$230:$W$301,3,0)/1000</f>
        <v>0</v>
      </c>
      <c r="AX31" s="50">
        <f>VLOOKUP($C31,'Securitization Profit   loss &amp; '!$Z$230:$AB$301,3,0)/1000</f>
        <v>0</v>
      </c>
      <c r="AY31" s="50">
        <f>VLOOKUP($C31,'Securitization Profit   loss &amp; '!$F$306:$H$377,3,0)/1000</f>
        <v>0</v>
      </c>
      <c r="AZ31" s="50">
        <f>VLOOKUP($C31,'Securitization Profit   loss &amp; '!$K$306:$M$377,3,0)/1000</f>
        <v>0</v>
      </c>
      <c r="BA31" s="50">
        <f>VLOOKUP($C31,'Securitization Profit   loss &amp; '!$U$306:$W$377,3,0)/1000</f>
        <v>0</v>
      </c>
      <c r="BB31" s="50">
        <f>VLOOKUP($C31,'Securitization Profit   loss &amp; '!$Z$306:$AB$377,3,0)/1000</f>
        <v>0</v>
      </c>
      <c r="BC31" s="50">
        <f>VLOOKUP($C31,'Securitization Profit   loss &amp; '!$F$383:$H$454,3,0)/1000</f>
        <v>0</v>
      </c>
      <c r="BD31" s="50">
        <f>VLOOKUP($C31,'Securitization Profit   loss &amp; '!$K$383:$M$454,3,0)/1000</f>
        <v>0</v>
      </c>
      <c r="BE31" s="50">
        <f>VLOOKUP($C31,'Securitization Profit   loss &amp; '!$U$383:$W$454,3,0)/1000</f>
        <v>0</v>
      </c>
      <c r="BF31" s="50">
        <f>VLOOKUP($C31,'Securitization Profit   loss &amp; '!$Z$383:$AB$454,3,0)/1000</f>
        <v>0</v>
      </c>
      <c r="BG31" s="50">
        <f>VLOOKUP($C31,'Securitization Profit   loss &amp; '!$F$460:$H$531,3,0)/1000</f>
        <v>0</v>
      </c>
      <c r="BH31" s="50">
        <f>VLOOKUP($C31,'Securitization Profit   loss &amp; '!$K$460:$M$531,3,0)/1000</f>
        <v>0</v>
      </c>
      <c r="BI31" s="50">
        <f>VLOOKUP($C31,'Securitization Profit   loss &amp; '!$U$460:$X$531,3,0)/1000</f>
        <v>0</v>
      </c>
      <c r="BJ31" s="50">
        <f>VLOOKUP($C31,'Securitization Profit   loss &amp; '!$Z$460:$AC$531,3,0)/1000</f>
        <v>0</v>
      </c>
      <c r="BL31" s="50"/>
      <c r="BM31" s="50">
        <f>VLOOKUP($C31,'Securitization Profit   loss &amp; '!$Z$153:$AB$224,2,0)/1000</f>
        <v>0</v>
      </c>
      <c r="BN31" s="50">
        <f>VLOOKUP($C31,'Securitization Profit   loss &amp; '!$F$230:$H$301,2,0)/1000</f>
        <v>0</v>
      </c>
      <c r="BO31" s="50">
        <f>VLOOKUP($C31,'Securitization Profit   loss &amp; '!$K$230:$M$301,2,0)/1000</f>
        <v>0</v>
      </c>
      <c r="BP31" s="50">
        <f>VLOOKUP($C31,'Securitization Profit   loss &amp; '!$U$230:$W$301,2,0)/1000</f>
        <v>0</v>
      </c>
      <c r="BQ31" s="50">
        <f>VLOOKUP($C31,'Securitization Profit   loss &amp; '!$Z$230:$AB$301,2,0)/1000</f>
        <v>0</v>
      </c>
      <c r="BR31" s="50">
        <f>VLOOKUP($C31,'Securitization Profit   loss &amp; '!$F$306:$H$377,2,0)/1000</f>
        <v>0</v>
      </c>
      <c r="BS31" s="50">
        <f>VLOOKUP($C31,'Securitization Profit   loss &amp; '!$K$306:$M$377,2,0)/1000</f>
        <v>0</v>
      </c>
      <c r="BT31" s="50">
        <f>VLOOKUP($C31,'Securitization Profit   loss &amp; '!$U$306:$W$377,2,0)/1000</f>
        <v>0</v>
      </c>
      <c r="BU31" s="50">
        <f>VLOOKUP($C31,'Securitization Profit   loss &amp; '!$Z$306:$AB$377,2,0)/1000</f>
        <v>0</v>
      </c>
      <c r="BV31" s="50">
        <f>VLOOKUP($C31,'Securitization Profit   loss &amp; '!$F$383:$H$454,2,0)/1000</f>
        <v>0</v>
      </c>
      <c r="BW31" s="50">
        <f>VLOOKUP($C31,'Securitization Profit   loss &amp; '!$K$383:$M$454,2,0)/1000</f>
        <v>0</v>
      </c>
      <c r="BX31" s="50">
        <f>VLOOKUP($C31,'Securitization Profit   loss &amp; '!$U$383:$W$454,2,0)/1000</f>
        <v>0</v>
      </c>
      <c r="BY31" s="50">
        <f>VLOOKUP($C31,'Securitization Profit   loss &amp; '!$Z$383:$AB$454,2,0)/1000</f>
        <v>0</v>
      </c>
      <c r="BZ31" s="50">
        <f>VLOOKUP($C31,'Securitization Profit   loss &amp; '!$F$460:$H$531,2,0)/1000</f>
        <v>0</v>
      </c>
      <c r="CA31" s="50">
        <f>VLOOKUP($C31,'Securitization Profit   loss &amp; '!$K$460:$M$531,2,0)/1000</f>
        <v>0</v>
      </c>
      <c r="CB31" s="50">
        <f>VLOOKUP($C31,'Securitization Profit   loss &amp; '!$U$460:$X$531,2,0)/1000</f>
        <v>0</v>
      </c>
      <c r="CC31" s="50">
        <f>VLOOKUP($C31,'Securitization Profit   loss &amp; '!$Z$460:$AC$531,2,0)/1000</f>
        <v>0</v>
      </c>
      <c r="CE31" s="51"/>
      <c r="CF31" s="51">
        <f>-Z31</f>
        <v>-10587.090269800041</v>
      </c>
      <c r="CG31" s="51">
        <f>-AA31</f>
        <v>-6849.9637002999998</v>
      </c>
      <c r="CH31" s="51">
        <f>-AB31</f>
        <v>-5421.2905467999999</v>
      </c>
      <c r="CI31" s="51">
        <f>-AC31</f>
        <v>-6368.6195873819852</v>
      </c>
      <c r="CJ31" s="51">
        <f>-AD31</f>
        <v>-3581.660548018001</v>
      </c>
      <c r="CK31" s="51">
        <f>-AE31</f>
        <v>-6681.2696788199992</v>
      </c>
      <c r="CL31" s="51">
        <f>-AF31</f>
        <v>-2692.425193920003</v>
      </c>
      <c r="CM31" s="51">
        <f>-AG31</f>
        <v>-802.73452400421161</v>
      </c>
      <c r="CN31" s="51">
        <f>-AH31</f>
        <v>-209.2688211131692</v>
      </c>
      <c r="CO31" s="51">
        <f>-AI31</f>
        <v>-6161.8053198962843</v>
      </c>
      <c r="CP31" s="51">
        <f>-AJ31</f>
        <v>-6995.1215849655773</v>
      </c>
      <c r="CQ31" s="51">
        <f>-AK31</f>
        <v>-3804.3895710677857</v>
      </c>
      <c r="CR31" s="51">
        <f>-AL31</f>
        <v>-3415.5610449647716</v>
      </c>
      <c r="CS31" s="51">
        <f>-AM31</f>
        <v>14365.30831833226</v>
      </c>
      <c r="CT31" s="51">
        <f>-AN31</f>
        <v>7482.8871104817599</v>
      </c>
      <c r="CU31" s="51">
        <f>-AO31</f>
        <v>-2914.7766106280683</v>
      </c>
      <c r="CV31" s="51">
        <f>-AP31</f>
        <v>-4706.7919229107292</v>
      </c>
      <c r="CX31" s="50"/>
      <c r="CY31" s="50">
        <f>Z31+AT31+BM31+CF31</f>
        <v>0</v>
      </c>
      <c r="CZ31" s="50">
        <f>AA31+AU31+BN31+CG31</f>
        <v>0</v>
      </c>
      <c r="DA31" s="50">
        <f>AB31+AV31+BO31+CH31</f>
        <v>0</v>
      </c>
      <c r="DB31" s="50">
        <f>AC31+AW31+BP31+CI31</f>
        <v>0</v>
      </c>
      <c r="DC31" s="50">
        <f>AD31+AX31+BQ31+CJ31</f>
        <v>0</v>
      </c>
      <c r="DD31" s="50">
        <f>AE31+AY31+BR31+CK31</f>
        <v>0</v>
      </c>
      <c r="DE31" s="50">
        <f>AF31+AZ31+BS31+CL31</f>
        <v>0</v>
      </c>
      <c r="DF31" s="50">
        <f>AG31+BA31+BT31+CM31</f>
        <v>0</v>
      </c>
      <c r="DG31" s="50">
        <f>AH31+BB31+BU31+CN31</f>
        <v>0</v>
      </c>
      <c r="DH31" s="50">
        <f>AI31+BC31+BV31+CO31</f>
        <v>0</v>
      </c>
      <c r="DI31" s="50">
        <f>AJ31+BD31+BW31+CP31</f>
        <v>0</v>
      </c>
      <c r="DJ31" s="50">
        <f>AK31+BE31+BX31+CQ31</f>
        <v>0</v>
      </c>
      <c r="DK31" s="50">
        <f>AL31+BF31+BY31+CR31</f>
        <v>0</v>
      </c>
      <c r="DL31" s="50">
        <f>AM31+BG31+BZ31+CS31</f>
        <v>0</v>
      </c>
      <c r="DM31" s="50">
        <f>AN31+BH31+CA31+CT31</f>
        <v>0</v>
      </c>
      <c r="DN31" s="50">
        <f>AO31+BI31+CB31+CU31</f>
        <v>0</v>
      </c>
      <c r="DO31" s="50">
        <f>AP31+BJ31+CC31+CV31</f>
        <v>0</v>
      </c>
      <c r="DQ31" s="50"/>
      <c r="DR31" s="50">
        <f>VLOOKUP($C31,Segment!$AK$152:$AP$223,3,0)/1000</f>
        <v>0</v>
      </c>
      <c r="DS31" s="50">
        <f>VLOOKUP($C31,Segment!$I$229:$N$300,3,0)/1000</f>
        <v>0</v>
      </c>
      <c r="DT31" s="50">
        <f>VLOOKUP($C31,Segment!$P$229:$U$300,3,0)/1000</f>
        <v>0</v>
      </c>
      <c r="DU31" s="50">
        <f>VLOOKUP($C31,Segment!$AD$229:$AI$300,3,0)/1000</f>
        <v>0</v>
      </c>
      <c r="DV31" s="50">
        <f>VLOOKUP($C31,Segment!$AK$229:$AP$300,3,0)/1000</f>
        <v>0</v>
      </c>
      <c r="DW31" s="50">
        <f>VLOOKUP($C31,Segment!$I$306:$N$377,3,0)/1000</f>
        <v>0</v>
      </c>
      <c r="DX31" s="50">
        <f>VLOOKUP($C31,Segment!$P$306:$U$377,3,0)/1000</f>
        <v>0</v>
      </c>
      <c r="DY31" s="50">
        <f>VLOOKUP($C31,Segment!$AD$306:$AI$377,3,0)/1000</f>
        <v>0</v>
      </c>
      <c r="DZ31" s="50">
        <f>VLOOKUP($C31,Segment!$AK$306:$AP$377,3,0)/1000</f>
        <v>0</v>
      </c>
      <c r="EA31" s="50">
        <f>VLOOKUP($C31,Segment!$I$383:$N$454,3,0)/1000</f>
        <v>0</v>
      </c>
      <c r="EB31" s="50">
        <f>VLOOKUP($C31,Segment!$P$383:$U$454,3,0)/1000</f>
        <v>0</v>
      </c>
      <c r="EC31" s="50">
        <f>VLOOKUP($C31,Segment!$AD$383:$AI$454,3,0)/1000</f>
        <v>0</v>
      </c>
      <c r="ED31" s="50">
        <f>VLOOKUP($C31,Segment!$AK$383:$AP$454,3,0)/1000</f>
        <v>0</v>
      </c>
      <c r="EE31" s="50">
        <f>VLOOKUP($C31,Segment!$I$460:$N$531,3,0)/1000</f>
        <v>0</v>
      </c>
      <c r="EF31" s="50">
        <f>VLOOKUP($C31,Segment!$P$460:$U$531,3,0)/1000</f>
        <v>0</v>
      </c>
      <c r="EG31" s="50">
        <f>VLOOKUP($C31,Segment!$AD$460:$AI$531,3,0)/1000</f>
        <v>0</v>
      </c>
      <c r="EH31" s="50">
        <f>VLOOKUP($C31,Segment!$AK$460:$AP$531,3,0)/1000</f>
        <v>0</v>
      </c>
      <c r="EJ31" s="50"/>
      <c r="EK31" s="50">
        <f>VLOOKUP($C31,Segment!$AK$152:$AP$223,4,0)/1000</f>
        <v>0</v>
      </c>
      <c r="EL31" s="50">
        <f>VLOOKUP($C31,Segment!$I$229:$N$300,4,0)/1000</f>
        <v>0</v>
      </c>
      <c r="EM31" s="50">
        <f>VLOOKUP($C31,Segment!$P$229:$U$300,4,0)/1000</f>
        <v>0</v>
      </c>
      <c r="EN31" s="50">
        <f>VLOOKUP($C31,Segment!$AD$229:$AI$300,4,0)/1000</f>
        <v>0</v>
      </c>
      <c r="EO31" s="50">
        <f>VLOOKUP($C31,Segment!$AK$229:$AP$300,4,0)/1000</f>
        <v>0</v>
      </c>
      <c r="EP31" s="50">
        <f>VLOOKUP($C31,Segment!$I$306:$N$377,4,0)/1000</f>
        <v>0</v>
      </c>
      <c r="EQ31" s="50">
        <f>VLOOKUP($C31,Segment!$P$306:$U$377,4,0)/1000</f>
        <v>0</v>
      </c>
      <c r="ER31" s="50">
        <f>VLOOKUP($C31,Segment!$AD$306:$AI$377,4,0)/1000</f>
        <v>0</v>
      </c>
      <c r="ES31" s="50">
        <f>VLOOKUP($C31,Segment!$AK$306:$AP$377,4,0)/1000</f>
        <v>0</v>
      </c>
      <c r="ET31" s="50">
        <f>VLOOKUP($C31,Segment!$I$383:$N$454,4,0)/1000</f>
        <v>0</v>
      </c>
      <c r="EU31" s="50">
        <f>VLOOKUP($C31,Segment!$P$383:$U$454,4,0)/1000</f>
        <v>0</v>
      </c>
      <c r="EV31" s="50">
        <f>VLOOKUP($C31,Segment!$AD$383:$AI$454,4,0)/1000</f>
        <v>0</v>
      </c>
      <c r="EW31" s="50">
        <f>VLOOKUP($C31,Segment!$AK$383:$AP$454,4,0)/1000</f>
        <v>0</v>
      </c>
      <c r="EX31" s="50">
        <f>VLOOKUP($C31,Segment!$I$460:$N$531,4,0)/1000</f>
        <v>0</v>
      </c>
      <c r="EY31" s="50">
        <f>VLOOKUP($C31,Segment!$P$460:$U$531,4,0)/1000</f>
        <v>0</v>
      </c>
      <c r="EZ31" s="50">
        <f>VLOOKUP($C31,Segment!$AD$460:$AI$531,4,0)/1000</f>
        <v>0</v>
      </c>
      <c r="FA31" s="50">
        <f>VLOOKUP($C31,Segment!$AK$460:$AP$531,4,0)/1000</f>
        <v>0</v>
      </c>
      <c r="FC31" s="50"/>
      <c r="FD31" s="50">
        <f>DR31+EK31</f>
        <v>0</v>
      </c>
      <c r="FE31" s="50">
        <f>DS31+EL31</f>
        <v>0</v>
      </c>
      <c r="FF31" s="50">
        <f>DT31+EM31</f>
        <v>0</v>
      </c>
      <c r="FG31" s="50">
        <f>DU31+EN31</f>
        <v>0</v>
      </c>
      <c r="FH31" s="50">
        <f>DV31+EO31</f>
        <v>0</v>
      </c>
      <c r="FI31" s="50">
        <f>DW31+EP31</f>
        <v>0</v>
      </c>
      <c r="FJ31" s="50">
        <f>DX31+EQ31</f>
        <v>0</v>
      </c>
      <c r="FK31" s="50">
        <f>DY31+ER31</f>
        <v>0</v>
      </c>
      <c r="FL31" s="50">
        <f>DZ31+ES31</f>
        <v>0</v>
      </c>
      <c r="FM31" s="50">
        <f>EA31+ET31</f>
        <v>0</v>
      </c>
      <c r="FN31" s="50">
        <f>EB31+EU31</f>
        <v>0</v>
      </c>
      <c r="FO31" s="50">
        <f>EC31+EV31</f>
        <v>0</v>
      </c>
      <c r="FP31" s="50">
        <f>ED31+EW31</f>
        <v>0</v>
      </c>
      <c r="FQ31" s="50">
        <f>EE31+EX31</f>
        <v>0</v>
      </c>
      <c r="FR31" s="50">
        <f>EF31+EY31</f>
        <v>0</v>
      </c>
      <c r="FS31" s="50">
        <f>EG31+EZ31</f>
        <v>0</v>
      </c>
      <c r="FT31" s="50">
        <f>EH31+FA31</f>
        <v>0</v>
      </c>
      <c r="FU31" s="181"/>
      <c r="FW31" s="50"/>
      <c r="FX31" s="50">
        <f>VLOOKUP($C31,Segment!$AK$152:$AP$223,5,0)/1000</f>
        <v>0</v>
      </c>
      <c r="FY31" s="50">
        <f>VLOOKUP($C31,Segment!$I$229:$N$300,5,0)/1000</f>
        <v>0</v>
      </c>
      <c r="FZ31" s="50">
        <f>VLOOKUP($C31,Segment!$P$229:$U$300,5,0)/1000</f>
        <v>-127.44330380000001</v>
      </c>
      <c r="GA31" s="50">
        <f>VLOOKUP($C31,Segment!$AD$229:$AI$300,5,0)/1000</f>
        <v>127.44330380000001</v>
      </c>
      <c r="GB31" s="50">
        <f>VLOOKUP($C31,Segment!$AK$229:$AP$300,5,0)/1000</f>
        <v>0</v>
      </c>
      <c r="GC31" s="50">
        <f>VLOOKUP($C31,Segment!$I$306:$N$377,5,0)/1000</f>
        <v>-2048.7963189931888</v>
      </c>
      <c r="GD31" s="50">
        <f>VLOOKUP($C31,Segment!$P$306:$U$377,5,0)/1000</f>
        <v>-956.21750355778522</v>
      </c>
      <c r="GE31" s="50">
        <f>VLOOKUP($C31,Segment!$AD$306:$AI$377,5,0)/1000</f>
        <v>-1446.3755622917283</v>
      </c>
      <c r="GF31" s="50">
        <f>VLOOKUP($C31,Segment!$AK$306:$AP$377,5,0)/1000</f>
        <v>-3561.6352277992714</v>
      </c>
      <c r="GG31" s="50">
        <f>VLOOKUP($C31,Segment!$I$383:$N$454,5,0)/1000</f>
        <v>-3214.3501152192839</v>
      </c>
      <c r="GH31" s="50">
        <f>VLOOKUP($C31,Segment!$P$383:$U$454,5,0)/1000</f>
        <v>-3058.3953040586839</v>
      </c>
      <c r="GI31" s="50">
        <f>VLOOKUP($C31,Segment!$AD$383:$AI$454,5,0)/1000</f>
        <v>-6032.263745891245</v>
      </c>
      <c r="GJ31" s="50">
        <f>VLOOKUP($C31,Segment!$AK$383:$AP$454,5,0)/1000</f>
        <v>-4510.4407008895278</v>
      </c>
      <c r="GK31" s="50">
        <f>VLOOKUP($C31,Segment!$I$460:$N$531,5,0)/1000</f>
        <v>-5277.73066958872</v>
      </c>
      <c r="GL31" s="50">
        <f>VLOOKUP($C31,Segment!$P$460:$U$531,5,0)/1000</f>
        <v>-7796.4567577062526</v>
      </c>
      <c r="GM31" s="50">
        <f>VLOOKUP($C31,Segment!$AD$460:$AI$531,5,0)/1000</f>
        <v>-5001.572152547702</v>
      </c>
      <c r="GN31" s="50">
        <f>VLOOKUP($C31,Segment!$AK$460:$AP$531,5,0)/1000</f>
        <v>-7301.1446161696012</v>
      </c>
      <c r="GO31" s="38" t="s">
        <v>208</v>
      </c>
      <c r="GP31" s="50"/>
      <c r="GQ31" s="50">
        <f>CY31+FD31+FX31</f>
        <v>0</v>
      </c>
      <c r="GR31" s="50">
        <f>CZ31+FE31+FY31</f>
        <v>0</v>
      </c>
      <c r="GS31" s="50">
        <f>DA31+FF31+FZ31</f>
        <v>-127.44330380000001</v>
      </c>
      <c r="GT31" s="50">
        <f>DB31+FG31+GA31</f>
        <v>127.44330380000001</v>
      </c>
      <c r="GU31" s="50">
        <f>DC31+FH31+GB31</f>
        <v>0</v>
      </c>
      <c r="GV31" s="50">
        <f>DD31+FI31+GC31</f>
        <v>-2048.7963189931888</v>
      </c>
      <c r="GW31" s="50">
        <f>DE31+FJ31+GD31</f>
        <v>-956.21750355778522</v>
      </c>
      <c r="GX31" s="50">
        <f>DF31+FK31+GE31</f>
        <v>-1446.3755622917283</v>
      </c>
      <c r="GY31" s="50">
        <f>DG31+FL31+GF31</f>
        <v>-3561.6352277992714</v>
      </c>
      <c r="GZ31" s="50">
        <f>DH31+FM31+GG31</f>
        <v>-3214.3501152192839</v>
      </c>
      <c r="HA31" s="50">
        <f>DI31+FN31+GH31</f>
        <v>-3058.3953040586839</v>
      </c>
      <c r="HB31" s="50">
        <f>DJ31+FO31+GI31</f>
        <v>-6032.263745891245</v>
      </c>
      <c r="HC31" s="50">
        <f>DK31+FP31+GJ31</f>
        <v>-4510.4407008895278</v>
      </c>
      <c r="HD31" s="50">
        <f>DL31+FQ31+GK31</f>
        <v>-5277.73066958872</v>
      </c>
      <c r="HE31" s="50">
        <f>DM31+FR31+GL31</f>
        <v>-7796.4567577062526</v>
      </c>
      <c r="HF31" s="50">
        <f>DN31+FS31+GM31</f>
        <v>-5001.572152547702</v>
      </c>
      <c r="HG31" s="50">
        <f>DO31+FT31+GN31</f>
        <v>-7301.1446161696012</v>
      </c>
    </row>
    <row r="33" spans="3:215" x14ac:dyDescent="0.3">
      <c r="C33" s="38" t="s">
        <v>0</v>
      </c>
      <c r="E33" s="45"/>
      <c r="F33" s="40">
        <f>VLOOKUP($C33,Segment!$AK$152:$AP$223,6,0)/1000</f>
        <v>205557.8319100001</v>
      </c>
      <c r="G33" s="40">
        <f>VLOOKUP($C33,Segment!$I$229:$N$300,6,0)/1000</f>
        <v>107658.11</v>
      </c>
      <c r="H33" s="40">
        <f>VLOOKUP($C33,Segment!$P$229:$U$300,6,0)/1000</f>
        <v>4135.9653000000117</v>
      </c>
      <c r="I33" s="40">
        <f>VLOOKUP($C33,Segment!$AD$229:$AI$300,6,0)/1000</f>
        <v>9.9999904632568354E-6</v>
      </c>
      <c r="J33" s="40">
        <f>VLOOKUP($C33,Segment!$AK$229:$AP$300,6,0)/1000</f>
        <v>5641.5050000000147</v>
      </c>
      <c r="K33" s="40">
        <f>VLOOKUP($C33,Segment!$I$306:$N$377,6,0)/1000</f>
        <v>39475.983409999993</v>
      </c>
      <c r="L33" s="40">
        <f>VLOOKUP($C33,Segment!$P$306:$U$377,6,0)/1000</f>
        <v>30978.518640000002</v>
      </c>
      <c r="M33" s="40">
        <f>VLOOKUP($C33,Segment!$AD$306:$AI$377,6,0)/1000</f>
        <v>35504.546869999991</v>
      </c>
      <c r="N33" s="211">
        <f>VLOOKUP($C33,Segment!$AK$306:$AP$377,6,0)/1000</f>
        <v>0</v>
      </c>
      <c r="O33" s="211">
        <f>VLOOKUP($C33,Segment!$I$383:$N$454,6,0)/1000</f>
        <v>0</v>
      </c>
      <c r="P33" s="211">
        <f>VLOOKUP($C33,Segment!$P$383:$U$454,6,0)/1000</f>
        <v>0</v>
      </c>
      <c r="Q33" s="211">
        <f>VLOOKUP($C33,Segment!$AD$383:$AI$454,6,0)/1000</f>
        <v>0</v>
      </c>
      <c r="R33" s="211">
        <f>VLOOKUP($C33,Segment!$AK$383:$AP$454,6,0)/1000</f>
        <v>0</v>
      </c>
      <c r="S33" s="211">
        <f>VLOOKUP($C33,Segment!$I$460:$N$531,6,0)/1000</f>
        <v>0</v>
      </c>
      <c r="T33" s="211">
        <f>VLOOKUP($C33,Segment!$P$460:$U$531,6,0)/1000</f>
        <v>0</v>
      </c>
      <c r="U33" s="211">
        <f>VLOOKUP($C33,Segment!$AD$460:$AI$531,6,0)/1000</f>
        <v>0</v>
      </c>
      <c r="V33" s="211">
        <f>VLOOKUP($C33,Segment!$AK$460:$AP$531,6,0)/1000</f>
        <v>5.0000000000000002E-5</v>
      </c>
      <c r="Y33" s="40"/>
      <c r="Z33" s="40">
        <f>VLOOKUP($C33,Segment!$AK$152:$AP$223,2,0)/1000</f>
        <v>205557.8319100001</v>
      </c>
      <c r="AA33" s="40">
        <f>VLOOKUP($C33,Segment!$I$229:$N$300,2,0)/1000</f>
        <v>107658.11</v>
      </c>
      <c r="AB33" s="40">
        <f>VLOOKUP($C33,Segment!$P$229:$U$300,2,0)/1000</f>
        <v>4135.9653000000117</v>
      </c>
      <c r="AC33" s="40">
        <f>VLOOKUP($C33,Segment!$AD$229:$AI$300,2,0)/1000</f>
        <v>9.9999904632568354E-6</v>
      </c>
      <c r="AD33" s="40">
        <f>VLOOKUP($C33,Segment!$AK$229:$AP$300,2,0)/1000</f>
        <v>5641.5050000000147</v>
      </c>
      <c r="AE33" s="40">
        <f>VLOOKUP($C33,Segment!$I$306:$N$377,2,0)/1000</f>
        <v>39475.983409999993</v>
      </c>
      <c r="AF33" s="40">
        <f>VLOOKUP($C33,Segment!$P$306:$U$377,2,0)/1000</f>
        <v>30978.518640000002</v>
      </c>
      <c r="AG33" s="40">
        <f>VLOOKUP($C33,Segment!$AD$306:$AI$377,2,0)/1000</f>
        <v>35504.546869999991</v>
      </c>
      <c r="AH33" s="40">
        <f>VLOOKUP($C33,Segment!$AK$306:$AP$377,2,0)/1000</f>
        <v>0</v>
      </c>
      <c r="AI33" s="40">
        <f>VLOOKUP($C33,Segment!$I$383:$N$454,2,0)/1000</f>
        <v>0</v>
      </c>
      <c r="AJ33" s="40">
        <f>VLOOKUP($C33,Segment!$P$383:$U$454,2,0)/1000</f>
        <v>0</v>
      </c>
      <c r="AK33" s="40">
        <f>VLOOKUP($C33,Segment!$AD$383:$AI$454,2,0)/1000</f>
        <v>0</v>
      </c>
      <c r="AL33" s="40">
        <f>VLOOKUP($C33,Segment!$AK$383:$AP$454,2,0)/1000</f>
        <v>0</v>
      </c>
      <c r="AM33" s="40">
        <f>VLOOKUP($C33,Segment!$I$460:$N$531,2,0)/1000</f>
        <v>0</v>
      </c>
      <c r="AN33" s="40">
        <f>VLOOKUP($C33,Segment!$P$460:$U$531,2,0)/1000</f>
        <v>0</v>
      </c>
      <c r="AO33" s="40">
        <f>VLOOKUP($C33,Segment!$AD$460:$AI$531,2,0)/1000</f>
        <v>0</v>
      </c>
      <c r="AP33" s="40">
        <f>VLOOKUP($C33,Segment!$AK$460:$AP$531,2,0)/1000</f>
        <v>5.0000000000000002E-5</v>
      </c>
      <c r="AQ33" s="139" t="e">
        <f t="shared" ref="AQ33:AQ34" si="253">AP33/AL33-1</f>
        <v>#DIV/0!</v>
      </c>
      <c r="AS33" s="40"/>
      <c r="AT33" s="40">
        <f>VLOOKUP($C33,'Securitization Profit   loss &amp; '!$Z$153:$AB$224,3,0)/1000</f>
        <v>303965.37663000013</v>
      </c>
      <c r="AU33" s="40">
        <f>VLOOKUP($C33,'Securitization Profit   loss &amp; '!$F$230:$H$301,3,0)/1000</f>
        <v>173370.166</v>
      </c>
      <c r="AV33" s="40">
        <f>VLOOKUP($C33,'Securitization Profit   loss &amp; '!$K$230:$M$301,3,0)/1000</f>
        <v>96001.847569999998</v>
      </c>
      <c r="AW33" s="40">
        <f>VLOOKUP($C33,'Securitization Profit   loss &amp; '!$U$230:$W$301,3,0)/1000</f>
        <v>68110.09686000002</v>
      </c>
      <c r="AX33" s="40">
        <f>VLOOKUP($C33,'Securitization Profit   loss &amp; '!$Z$230:$AB$301,3,0)/1000</f>
        <v>5097.7005099999906</v>
      </c>
      <c r="AY33" s="40">
        <f>VLOOKUP($C33,'Securitization Profit   loss &amp; '!$F$306:$H$377,3,0)/1000</f>
        <v>7056.6670000000004</v>
      </c>
      <c r="AZ33" s="40">
        <f>VLOOKUP($C33,'Securitization Profit   loss &amp; '!$K$306:$M$377,3,0)/1000</f>
        <v>4889.3969999999999</v>
      </c>
      <c r="BA33" s="40">
        <f>VLOOKUP($C33,'Securitization Profit   loss &amp; '!$U$306:$W$377,3,0)/1000</f>
        <v>5878.7370000000001</v>
      </c>
      <c r="BB33" s="40">
        <f>VLOOKUP($C33,'Securitization Profit   loss &amp; '!$Z$306:$AB$377,3,0)/1000</f>
        <v>4479.1859999999997</v>
      </c>
      <c r="BC33" s="40">
        <f>VLOOKUP($C33,'Securitization Profit   loss &amp; '!$F$383:$H$454,3,0)/1000</f>
        <v>3882.442</v>
      </c>
      <c r="BD33" s="40">
        <f>VLOOKUP($C33,'Securitization Profit   loss &amp; '!$K$383:$M$454,3,0)/1000</f>
        <v>3873.203</v>
      </c>
      <c r="BE33" s="40">
        <f>VLOOKUP($C33,'Securitization Profit   loss &amp; '!$U$383:$W$454,3,0)/1000</f>
        <v>4276.2340000000004</v>
      </c>
      <c r="BF33" s="40">
        <f>VLOOKUP($C33,'Securitization Profit   loss &amp; '!$Z$383:$AB$454,3,0)/1000</f>
        <v>4370.5889999999999</v>
      </c>
      <c r="BG33" s="40">
        <f>VLOOKUP($C33,'Securitization Profit   loss &amp; '!$F$460:$H$531,3,0)/1000</f>
        <v>5893.3620000000001</v>
      </c>
      <c r="BH33" s="40">
        <f>VLOOKUP($C33,'Securitization Profit   loss &amp; '!$K$460:$M$531,3,0)/1000</f>
        <v>4726.4660000000003</v>
      </c>
      <c r="BI33" s="40">
        <f>VLOOKUP($C33,'Securitization Profit   loss &amp; '!$U$460:$X$531,3,0)/1000</f>
        <v>5619.9139999999998</v>
      </c>
      <c r="BJ33" s="40">
        <f>VLOOKUP($C33,'Securitization Profit   loss &amp; '!$Z$460:$AC$531,3,0)/1000</f>
        <v>5238.9040000000005</v>
      </c>
      <c r="BL33" s="40"/>
      <c r="BM33" s="40">
        <f>VLOOKUP($C33,'Securitization Profit   loss &amp; '!$Z$153:$AB$224,2,0)/1000</f>
        <v>0</v>
      </c>
      <c r="BN33" s="40">
        <f>VLOOKUP($C33,'Securitization Profit   loss &amp; '!$F$230:$H$301,2,0)/1000</f>
        <v>0</v>
      </c>
      <c r="BO33" s="40">
        <f>VLOOKUP($C33,'Securitization Profit   loss &amp; '!$K$230:$M$301,2,0)/1000</f>
        <v>0</v>
      </c>
      <c r="BP33" s="40">
        <f>VLOOKUP($C33,'Securitization Profit   loss &amp; '!$U$230:$W$301,2,0)/1000</f>
        <v>0</v>
      </c>
      <c r="BQ33" s="40">
        <f>VLOOKUP($C33,'Securitization Profit   loss &amp; '!$Z$230:$AB$301,2,0)/1000</f>
        <v>0</v>
      </c>
      <c r="BR33" s="40">
        <f>VLOOKUP($C33,'Securitization Profit   loss &amp; '!$F$306:$H$377,2,0)/1000</f>
        <v>0</v>
      </c>
      <c r="BS33" s="40">
        <f>VLOOKUP($C33,'Securitization Profit   loss &amp; '!$K$306:$M$377,2,0)/1000</f>
        <v>0</v>
      </c>
      <c r="BT33" s="40">
        <f>VLOOKUP($C33,'Securitization Profit   loss &amp; '!$U$306:$W$377,2,0)/1000</f>
        <v>0</v>
      </c>
      <c r="BU33" s="40">
        <f>VLOOKUP($C33,'Securitization Profit   loss &amp; '!$Z$306:$AB$377,2,0)/1000</f>
        <v>0</v>
      </c>
      <c r="BV33" s="40">
        <f>VLOOKUP($C33,'Securitization Profit   loss &amp; '!$F$383:$H$454,2,0)/1000</f>
        <v>0</v>
      </c>
      <c r="BW33" s="40">
        <f>VLOOKUP($C33,'Securitization Profit   loss &amp; '!$K$383:$M$454,2,0)/1000</f>
        <v>0</v>
      </c>
      <c r="BX33" s="40">
        <f>VLOOKUP($C33,'Securitization Profit   loss &amp; '!$U$383:$W$454,2,0)/1000</f>
        <v>0</v>
      </c>
      <c r="BY33" s="40">
        <f>VLOOKUP($C33,'Securitization Profit   loss &amp; '!$Z$383:$AB$454,2,0)/1000</f>
        <v>0</v>
      </c>
      <c r="BZ33" s="40">
        <f>VLOOKUP($C33,'Securitization Profit   loss &amp; '!$F$460:$H$531,2,0)/1000</f>
        <v>0</v>
      </c>
      <c r="CA33" s="40">
        <f>VLOOKUP($C33,'Securitization Profit   loss &amp; '!$K$460:$M$531,2,0)/1000</f>
        <v>0</v>
      </c>
      <c r="CB33" s="40">
        <f>VLOOKUP($C33,'Securitization Profit   loss &amp; '!$U$460:$X$531,2,0)/1000</f>
        <v>0</v>
      </c>
      <c r="CC33" s="40">
        <f>VLOOKUP($C33,'Securitization Profit   loss &amp; '!$Z$460:$AC$531,2,0)/1000</f>
        <v>0</v>
      </c>
      <c r="CE33" s="39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X33" s="40"/>
      <c r="CY33" s="40">
        <f>Z33+AT33+BM33+CF33</f>
        <v>509523.20854000025</v>
      </c>
      <c r="CZ33" s="40">
        <f>AA33+AU33+BN33+CG33</f>
        <v>281028.27600000001</v>
      </c>
      <c r="DA33" s="40">
        <f>AB33+AV33+BO33+CH33</f>
        <v>100137.81287000001</v>
      </c>
      <c r="DB33" s="40">
        <f>AC33+AW33+BP33+CI33</f>
        <v>68110.096870000008</v>
      </c>
      <c r="DC33" s="40">
        <f>AD33+AX33+BQ33+CJ33</f>
        <v>10739.205510000005</v>
      </c>
      <c r="DD33" s="40">
        <f>AE33+AY33+BR33+CK33</f>
        <v>46532.650409999995</v>
      </c>
      <c r="DE33" s="40">
        <f>AF33+AZ33+BS33+CL33</f>
        <v>35867.915639999999</v>
      </c>
      <c r="DF33" s="40">
        <f>AG33+BA33+BT33+CM33</f>
        <v>41383.283869999992</v>
      </c>
      <c r="DG33" s="40">
        <f>AH33+BB33+BU33+CN33</f>
        <v>4479.1859999999997</v>
      </c>
      <c r="DH33" s="40">
        <f>AI33+BC33+BV33+CO33</f>
        <v>3882.442</v>
      </c>
      <c r="DI33" s="40">
        <f>AJ33+BD33+BW33+CP33</f>
        <v>3873.203</v>
      </c>
      <c r="DJ33" s="40">
        <f>AK33+BE33+BX33+CQ33</f>
        <v>4276.2340000000004</v>
      </c>
      <c r="DK33" s="40">
        <f>AL33+BF33+BY33+CR33</f>
        <v>4370.5889999999999</v>
      </c>
      <c r="DL33" s="40">
        <f>AM33+BG33+BZ33+CS33</f>
        <v>5893.3620000000001</v>
      </c>
      <c r="DM33" s="40">
        <f>AN33+BH33+CA33+CT33</f>
        <v>4726.4660000000003</v>
      </c>
      <c r="DN33" s="40">
        <f>AO33+BI33+CB33+CU33</f>
        <v>5619.9139999999998</v>
      </c>
      <c r="DO33" s="40">
        <f>AP33+BJ33+CC33+CV33</f>
        <v>5238.9040500000001</v>
      </c>
      <c r="DQ33" s="40"/>
      <c r="DR33" s="40">
        <f>VLOOKUP($C33,Segment!$AK$152:$AP$223,3,0)/1000</f>
        <v>0</v>
      </c>
      <c r="DS33" s="40">
        <f>VLOOKUP($C33,Segment!$I$229:$N$300,3,0)/1000</f>
        <v>0</v>
      </c>
      <c r="DT33" s="40">
        <f>VLOOKUP($C33,Segment!$P$229:$U$300,3,0)/1000</f>
        <v>0</v>
      </c>
      <c r="DU33" s="40">
        <f>VLOOKUP($C33,Segment!$AD$229:$AI$300,3,0)/1000</f>
        <v>0</v>
      </c>
      <c r="DV33" s="40">
        <f>VLOOKUP($C33,Segment!$AK$229:$AP$300,3,0)/1000</f>
        <v>0</v>
      </c>
      <c r="DW33" s="40">
        <f>VLOOKUP($C33,Segment!$I$306:$N$377,3,0)/1000</f>
        <v>0</v>
      </c>
      <c r="DX33" s="40">
        <f>VLOOKUP($C33,Segment!$P$306:$U$377,3,0)/1000</f>
        <v>0</v>
      </c>
      <c r="DY33" s="40">
        <f>VLOOKUP($C33,Segment!$AD$306:$AI$377,3,0)/1000</f>
        <v>0</v>
      </c>
      <c r="DZ33" s="40">
        <f>VLOOKUP($C33,Segment!$AK$306:$AP$377,3,0)/1000</f>
        <v>0</v>
      </c>
      <c r="EA33" s="40">
        <f>VLOOKUP($C33,Segment!$I$383:$N$454,3,0)/1000</f>
        <v>0</v>
      </c>
      <c r="EB33" s="40">
        <f>VLOOKUP($C33,Segment!$P$383:$U$454,3,0)/1000</f>
        <v>0</v>
      </c>
      <c r="EC33" s="40">
        <f>VLOOKUP($C33,Segment!$AD$383:$AI$454,3,0)/1000</f>
        <v>0</v>
      </c>
      <c r="ED33" s="40">
        <f>VLOOKUP($C33,Segment!$AK$383:$AP$454,3,0)/1000</f>
        <v>0</v>
      </c>
      <c r="EE33" s="40">
        <f>VLOOKUP($C33,Segment!$I$460:$N$531,3,0)/1000</f>
        <v>0</v>
      </c>
      <c r="EF33" s="40">
        <f>VLOOKUP($C33,Segment!$P$460:$U$531,3,0)/1000</f>
        <v>0</v>
      </c>
      <c r="EG33" s="40">
        <f>VLOOKUP($C33,Segment!$AD$460:$AI$531,3,0)/1000</f>
        <v>0</v>
      </c>
      <c r="EH33" s="40">
        <f>VLOOKUP($C33,Segment!$AK$460:$AP$531,3,0)/1000</f>
        <v>0</v>
      </c>
      <c r="EJ33" s="40"/>
      <c r="EK33" s="40">
        <f>VLOOKUP($C33,Segment!$AK$152:$AP$223,4,0)/1000</f>
        <v>0</v>
      </c>
      <c r="EL33" s="40">
        <f>VLOOKUP($C33,Segment!$I$229:$N$300,4,0)/1000</f>
        <v>0</v>
      </c>
      <c r="EM33" s="40">
        <f>VLOOKUP($C33,Segment!$P$229:$U$300,4,0)/1000</f>
        <v>0</v>
      </c>
      <c r="EN33" s="40">
        <f>VLOOKUP($C33,Segment!$AD$229:$AI$300,4,0)/1000</f>
        <v>0</v>
      </c>
      <c r="EO33" s="40">
        <f>VLOOKUP($C33,Segment!$AK$229:$AP$300,4,0)/1000</f>
        <v>0</v>
      </c>
      <c r="EP33" s="40">
        <f>VLOOKUP($C33,Segment!$I$306:$N$377,4,0)/1000</f>
        <v>0</v>
      </c>
      <c r="EQ33" s="40">
        <f>VLOOKUP($C33,Segment!$P$306:$U$377,4,0)/1000</f>
        <v>0</v>
      </c>
      <c r="ER33" s="40">
        <f>VLOOKUP($C33,Segment!$AD$306:$AI$377,4,0)/1000</f>
        <v>0</v>
      </c>
      <c r="ES33" s="40">
        <f>VLOOKUP($C33,Segment!$AK$306:$AP$377,4,0)/1000</f>
        <v>0</v>
      </c>
      <c r="ET33" s="40">
        <f>VLOOKUP($C33,Segment!$I$383:$N$454,4,0)/1000</f>
        <v>0</v>
      </c>
      <c r="EU33" s="40">
        <f>VLOOKUP($C33,Segment!$P$383:$U$454,4,0)/1000</f>
        <v>0</v>
      </c>
      <c r="EV33" s="40">
        <f>VLOOKUP($C33,Segment!$AD$383:$AI$454,4,0)/1000</f>
        <v>0</v>
      </c>
      <c r="EW33" s="40">
        <f>VLOOKUP($C33,Segment!$AK$383:$AP$454,4,0)/1000</f>
        <v>0</v>
      </c>
      <c r="EX33" s="40">
        <f>VLOOKUP($C33,Segment!$I$460:$N$531,4,0)/1000</f>
        <v>0</v>
      </c>
      <c r="EY33" s="40">
        <f>VLOOKUP($C33,Segment!$P$460:$U$531,4,0)/1000</f>
        <v>0</v>
      </c>
      <c r="EZ33" s="40">
        <f>VLOOKUP($C33,Segment!$AD$460:$AI$531,4,0)/1000</f>
        <v>0</v>
      </c>
      <c r="FA33" s="40">
        <f>VLOOKUP($C33,Segment!$AK$460:$AP$531,4,0)/1000</f>
        <v>0</v>
      </c>
      <c r="FC33" s="40"/>
      <c r="FD33" s="40">
        <f>DR33+EK33</f>
        <v>0</v>
      </c>
      <c r="FE33" s="40">
        <f>DS33+EL33</f>
        <v>0</v>
      </c>
      <c r="FF33" s="40">
        <f>DT33+EM33</f>
        <v>0</v>
      </c>
      <c r="FG33" s="40">
        <f>DU33+EN33</f>
        <v>0</v>
      </c>
      <c r="FH33" s="40">
        <f>DV33+EO33</f>
        <v>0</v>
      </c>
      <c r="FI33" s="40">
        <f>DW33+EP33</f>
        <v>0</v>
      </c>
      <c r="FJ33" s="40">
        <f>DX33+EQ33</f>
        <v>0</v>
      </c>
      <c r="FK33" s="40">
        <f>DY33+ER33</f>
        <v>0</v>
      </c>
      <c r="FL33" s="40">
        <f>DZ33+ES33</f>
        <v>0</v>
      </c>
      <c r="FM33" s="40">
        <f>EA33+ET33</f>
        <v>0</v>
      </c>
      <c r="FN33" s="40">
        <f>EB33+EU33</f>
        <v>0</v>
      </c>
      <c r="FO33" s="40">
        <f>EC33+EV33</f>
        <v>0</v>
      </c>
      <c r="FP33" s="40">
        <f>ED33+EW33</f>
        <v>0</v>
      </c>
      <c r="FQ33" s="40">
        <f>EE33+EX33</f>
        <v>0</v>
      </c>
      <c r="FR33" s="40">
        <f>EF33+EY33</f>
        <v>0</v>
      </c>
      <c r="FS33" s="40">
        <f>EG33+EZ33</f>
        <v>0</v>
      </c>
      <c r="FT33" s="40">
        <f>EH33+FA33</f>
        <v>0</v>
      </c>
      <c r="FW33" s="40"/>
      <c r="FX33" s="40">
        <f>VLOOKUP($C33,Segment!$AK$152:$AP$223,5,0)/1000</f>
        <v>0</v>
      </c>
      <c r="FY33" s="40">
        <f>VLOOKUP($C33,Segment!$I$229:$N$300,5,0)/1000</f>
        <v>0</v>
      </c>
      <c r="FZ33" s="40">
        <f>VLOOKUP($C33,Segment!$P$229:$U$300,5,0)/1000</f>
        <v>0</v>
      </c>
      <c r="GA33" s="40">
        <f>VLOOKUP($C33,Segment!$AD$229:$AI$300,5,0)/1000</f>
        <v>0</v>
      </c>
      <c r="GB33" s="40">
        <f>VLOOKUP($C33,Segment!$AK$229:$AP$300,5,0)/1000</f>
        <v>0</v>
      </c>
      <c r="GC33" s="40">
        <f>VLOOKUP($C33,Segment!$I$306:$N$377,5,0)/1000</f>
        <v>0</v>
      </c>
      <c r="GD33" s="40">
        <f>VLOOKUP($C33,Segment!$P$306:$U$377,5,0)/1000</f>
        <v>0</v>
      </c>
      <c r="GE33" s="40">
        <f>VLOOKUP($C33,Segment!$AD$306:$AI$377,5,0)/1000</f>
        <v>0</v>
      </c>
      <c r="GF33" s="40">
        <f>VLOOKUP($C33,Segment!$AK$306:$AP$377,5,0)/1000</f>
        <v>0</v>
      </c>
      <c r="GG33" s="40">
        <f>VLOOKUP($C33,Segment!$I$383:$N$454,5,0)/1000</f>
        <v>0</v>
      </c>
      <c r="GH33" s="40">
        <f>VLOOKUP($C33,Segment!$P$383:$U$454,5,0)/1000</f>
        <v>0</v>
      </c>
      <c r="GI33" s="40">
        <f>VLOOKUP($C33,Segment!$AD$383:$AI$454,5,0)/1000</f>
        <v>0</v>
      </c>
      <c r="GJ33" s="40">
        <f>VLOOKUP($C33,Segment!$AK$383:$AP$454,5,0)/1000</f>
        <v>0</v>
      </c>
      <c r="GK33" s="40">
        <f>VLOOKUP($C33,Segment!$I$460:$N$531,5,0)/1000</f>
        <v>0</v>
      </c>
      <c r="GL33" s="40">
        <f>VLOOKUP($C33,Segment!$P$460:$U$531,5,0)/1000</f>
        <v>0</v>
      </c>
      <c r="GM33" s="40">
        <f>VLOOKUP($C33,Segment!$AD$460:$AI$531,5,0)/1000</f>
        <v>0</v>
      </c>
      <c r="GN33" s="40">
        <f>VLOOKUP($C33,Segment!$AK$460:$AP$531,5,0)/1000</f>
        <v>0</v>
      </c>
      <c r="GP33" s="40"/>
      <c r="GQ33" s="40">
        <f>CY33+FD33+FX33</f>
        <v>509523.20854000025</v>
      </c>
      <c r="GR33" s="40">
        <f>CZ33+FE33+FY33</f>
        <v>281028.27600000001</v>
      </c>
      <c r="GS33" s="40">
        <f>DA33+FF33+FZ33</f>
        <v>100137.81287000001</v>
      </c>
      <c r="GT33" s="40">
        <f>DB33+FG33+GA33</f>
        <v>68110.096870000008</v>
      </c>
      <c r="GU33" s="40">
        <f>DC33+FH33+GB33</f>
        <v>10739.205510000005</v>
      </c>
      <c r="GV33" s="40">
        <f>DD33+FI33+GC33</f>
        <v>46532.650409999995</v>
      </c>
      <c r="GW33" s="40">
        <f>DE33+FJ33+GD33</f>
        <v>35867.915639999999</v>
      </c>
      <c r="GX33" s="40">
        <f>DF33+FK33+GE33</f>
        <v>41383.283869999992</v>
      </c>
      <c r="GY33" s="40">
        <f>DG33+FL33+GF33</f>
        <v>4479.1859999999997</v>
      </c>
      <c r="GZ33" s="40">
        <f>DH33+FM33+GG33</f>
        <v>3882.442</v>
      </c>
      <c r="HA33" s="40">
        <f>DI33+FN33+GH33</f>
        <v>3873.203</v>
      </c>
      <c r="HB33" s="40">
        <f>DJ33+FO33+GI33</f>
        <v>4276.2340000000004</v>
      </c>
      <c r="HC33" s="40">
        <f>DK33+FP33+GJ33</f>
        <v>4370.5889999999999</v>
      </c>
      <c r="HD33" s="40">
        <f>DL33+FQ33+GK33</f>
        <v>5893.3620000000001</v>
      </c>
      <c r="HE33" s="40">
        <f>DM33+FR33+GL33</f>
        <v>4726.4660000000003</v>
      </c>
      <c r="HF33" s="40">
        <f>DN33+FS33+GM33</f>
        <v>5619.9139999999998</v>
      </c>
      <c r="HG33" s="40">
        <f>DO33+FT33+GN33</f>
        <v>5238.9040500000001</v>
      </c>
    </row>
    <row r="34" spans="3:215" x14ac:dyDescent="0.3">
      <c r="C34" s="38" t="s">
        <v>2</v>
      </c>
      <c r="E34" s="45"/>
      <c r="F34" s="40">
        <f>VLOOKUP($C34,Segment!$AK$152:$AP$223,6,0)/1000</f>
        <v>-205400.02691000007</v>
      </c>
      <c r="G34" s="40">
        <f>VLOOKUP($C34,Segment!$I$229:$N$300,6,0)/1000</f>
        <v>-107658.11</v>
      </c>
      <c r="H34" s="40">
        <f>VLOOKUP($C34,Segment!$P$229:$U$300,6,0)/1000</f>
        <v>-4135.9626800000069</v>
      </c>
      <c r="I34" s="40">
        <f>VLOOKUP($C34,Segment!$AD$229:$AI$300,6,0)/1000</f>
        <v>0</v>
      </c>
      <c r="J34" s="40">
        <f>VLOOKUP($C34,Segment!$AK$229:$AP$300,6,0)/1000</f>
        <v>-5641.5070400000213</v>
      </c>
      <c r="K34" s="40">
        <f>VLOOKUP($C34,Segment!$I$306:$N$377,6,0)/1000</f>
        <v>-39475.983349999995</v>
      </c>
      <c r="L34" s="40">
        <f>VLOOKUP($C34,Segment!$P$306:$U$377,6,0)/1000</f>
        <v>-30978.518640000002</v>
      </c>
      <c r="M34" s="40">
        <f>VLOOKUP($C34,Segment!$AD$306:$AI$377,6,0)/1000</f>
        <v>-35504.546870000006</v>
      </c>
      <c r="N34" s="211">
        <f>VLOOKUP($C34,Segment!$AK$306:$AP$377,6,0)/1000</f>
        <v>0</v>
      </c>
      <c r="O34" s="211">
        <f>VLOOKUP($C34,Segment!$I$383:$N$454,6,0)/1000</f>
        <v>-4.6999999999999999E-4</v>
      </c>
      <c r="P34" s="211">
        <f>VLOOKUP($C34,Segment!$P$383:$U$454,6,0)/1000</f>
        <v>0</v>
      </c>
      <c r="Q34" s="211">
        <f>VLOOKUP($C34,Segment!$AD$383:$AI$454,6,0)/1000</f>
        <v>0</v>
      </c>
      <c r="R34" s="211">
        <f>VLOOKUP($C34,Segment!$AK$383:$AP$454,6,0)/1000</f>
        <v>0</v>
      </c>
      <c r="S34" s="211">
        <f>VLOOKUP($C34,Segment!$I$460:$N$531,6,0)/1000</f>
        <v>-4.6999999999999999E-4</v>
      </c>
      <c r="T34" s="211">
        <f>VLOOKUP($C34,Segment!$P$460:$U$531,6,0)/1000</f>
        <v>0</v>
      </c>
      <c r="U34" s="211">
        <f>VLOOKUP($C34,Segment!$AD$460:$AI$531,6,0)/1000</f>
        <v>0</v>
      </c>
      <c r="V34" s="211">
        <f>VLOOKUP($C34,Segment!$AK$460:$AP$531,6,0)/1000</f>
        <v>-5.0000000000000043E-5</v>
      </c>
      <c r="Y34" s="40"/>
      <c r="Z34" s="40">
        <f>VLOOKUP($C34,Segment!$AK$152:$AP$223,2,0)/1000</f>
        <v>-205400.02691000007</v>
      </c>
      <c r="AA34" s="40">
        <f>VLOOKUP($C34,Segment!$I$229:$N$300,2,0)/1000</f>
        <v>-107658.11</v>
      </c>
      <c r="AB34" s="40">
        <f>VLOOKUP($C34,Segment!$P$229:$U$300,2,0)/1000</f>
        <v>-4135.9626800000069</v>
      </c>
      <c r="AC34" s="40">
        <f>VLOOKUP($C34,Segment!$AD$229:$AI$300,2,0)/1000</f>
        <v>0</v>
      </c>
      <c r="AD34" s="40">
        <f>VLOOKUP($C34,Segment!$AK$229:$AP$300,2,0)/1000</f>
        <v>-5641.5070400000213</v>
      </c>
      <c r="AE34" s="40">
        <f>VLOOKUP($C34,Segment!$I$306:$N$377,2,0)/1000</f>
        <v>-39475.983349999995</v>
      </c>
      <c r="AF34" s="40">
        <f>VLOOKUP($C34,Segment!$P$306:$U$377,2,0)/1000</f>
        <v>-30978.518640000002</v>
      </c>
      <c r="AG34" s="40">
        <f>VLOOKUP($C34,Segment!$AD$306:$AI$377,2,0)/1000</f>
        <v>-35504.546870000006</v>
      </c>
      <c r="AH34" s="40">
        <f>VLOOKUP($C34,Segment!$AK$306:$AP$377,2,0)/1000</f>
        <v>0</v>
      </c>
      <c r="AI34" s="40">
        <f>VLOOKUP($C34,Segment!$I$383:$N$454,2,0)/1000</f>
        <v>-4.6999999999999999E-4</v>
      </c>
      <c r="AJ34" s="40">
        <f>VLOOKUP($C34,Segment!$P$383:$U$454,2,0)/1000</f>
        <v>0</v>
      </c>
      <c r="AK34" s="40">
        <f>VLOOKUP($C34,Segment!$AD$383:$AI$454,2,0)/1000</f>
        <v>0</v>
      </c>
      <c r="AL34" s="40">
        <f>VLOOKUP($C34,Segment!$AK$383:$AP$454,2,0)/1000</f>
        <v>0</v>
      </c>
      <c r="AM34" s="40">
        <f>VLOOKUP($C34,Segment!$I$460:$N$531,2,0)/1000</f>
        <v>-4.6999999999999999E-4</v>
      </c>
      <c r="AN34" s="40">
        <f>VLOOKUP($C34,Segment!$P$460:$U$531,2,0)/1000</f>
        <v>0</v>
      </c>
      <c r="AO34" s="40">
        <f>VLOOKUP($C34,Segment!$AD$460:$AI$531,2,0)/1000</f>
        <v>0</v>
      </c>
      <c r="AP34" s="40">
        <f>VLOOKUP($C34,Segment!$AK$460:$AP$531,2,0)/1000</f>
        <v>-5.0000000000000043E-5</v>
      </c>
      <c r="AQ34" s="139" t="e">
        <f t="shared" si="253"/>
        <v>#DIV/0!</v>
      </c>
      <c r="AS34" s="40"/>
      <c r="AT34" s="40">
        <f>VLOOKUP($C34,'Securitization Profit   loss &amp; '!$Z$153:$AB$224,3,0)/1000</f>
        <v>-310647.01017999992</v>
      </c>
      <c r="AU34" s="40">
        <f>VLOOKUP($C34,'Securitization Profit   loss &amp; '!$F$230:$H$301,3,0)/1000</f>
        <v>-161163.28200000001</v>
      </c>
      <c r="AV34" s="40">
        <f>VLOOKUP($C34,'Securitization Profit   loss &amp; '!$K$230:$M$301,3,0)/1000</f>
        <v>-104490.16454</v>
      </c>
      <c r="AW34" s="40">
        <f>VLOOKUP($C34,'Securitization Profit   loss &amp; '!$U$230:$W$301,3,0)/1000</f>
        <v>-65171.618610000041</v>
      </c>
      <c r="AX34" s="40">
        <f>VLOOKUP($C34,'Securitization Profit   loss &amp; '!$Z$230:$AB$301,3,0)/1000</f>
        <v>-2604.9997599999906</v>
      </c>
      <c r="AY34" s="40">
        <f>VLOOKUP($C34,'Securitization Profit   loss &amp; '!$F$306:$H$377,3,0)/1000</f>
        <v>-2887.1429900000003</v>
      </c>
      <c r="AZ34" s="40">
        <f>VLOOKUP($C34,'Securitization Profit   loss &amp; '!$K$306:$M$377,3,0)/1000</f>
        <v>-3145.5639999999999</v>
      </c>
      <c r="BA34" s="40">
        <f>VLOOKUP($C34,'Securitization Profit   loss &amp; '!$U$306:$W$377,3,0)/1000</f>
        <v>-3112.837635518657</v>
      </c>
      <c r="BB34" s="40">
        <f>VLOOKUP($C34,'Securitization Profit   loss &amp; '!$Z$306:$AB$377,3,0)/1000</f>
        <v>-3324.2501796609536</v>
      </c>
      <c r="BC34" s="40">
        <f>VLOOKUP($C34,'Securitization Profit   loss &amp; '!$F$383:$H$454,3,0)/1000</f>
        <v>-3309.7572327124376</v>
      </c>
      <c r="BD34" s="40">
        <f>VLOOKUP($C34,'Securitization Profit   loss &amp; '!$K$383:$M$454,3,0)/1000</f>
        <v>2028.7511448025759</v>
      </c>
      <c r="BE34" s="40">
        <f>VLOOKUP($C34,'Securitization Profit   loss &amp; '!$U$383:$W$454,3,0)/1000</f>
        <v>-8176.6919410764513</v>
      </c>
      <c r="BF34" s="40">
        <f>VLOOKUP($C34,'Securitization Profit   loss &amp; '!$Z$383:$AB$454,3,0)/1000</f>
        <v>-3108.0243520416057</v>
      </c>
      <c r="BG34" s="40">
        <f>VLOOKUP($C34,'Securitization Profit   loss &amp; '!$F$460:$H$531,3,0)/1000</f>
        <v>-3855.8064131103988</v>
      </c>
      <c r="BH34" s="40">
        <f>VLOOKUP($C34,'Securitization Profit   loss &amp; '!$K$460:$M$531,3,0)/1000</f>
        <v>-3328.4432961475077</v>
      </c>
      <c r="BI34" s="40">
        <f>VLOOKUP($C34,'Securitization Profit   loss &amp; '!$U$460:$X$531,3,0)/1000</f>
        <v>-2962.8409079428575</v>
      </c>
      <c r="BJ34" s="40">
        <f>VLOOKUP($C34,'Securitization Profit   loss &amp; '!$Z$460:$AC$531,3,0)/1000</f>
        <v>-4360.0709129165652</v>
      </c>
      <c r="BL34" s="40"/>
      <c r="BM34" s="40">
        <f>VLOOKUP($C34,'Securitization Profit   loss &amp; '!$Z$153:$AB$224,2,0)/1000</f>
        <v>0</v>
      </c>
      <c r="BN34" s="40">
        <f>VLOOKUP($C34,'Securitization Profit   loss &amp; '!$F$230:$H$301,2,0)/1000</f>
        <v>0</v>
      </c>
      <c r="BO34" s="40">
        <f>VLOOKUP($C34,'Securitization Profit   loss &amp; '!$K$230:$M$301,2,0)/1000</f>
        <v>0</v>
      </c>
      <c r="BP34" s="40">
        <f>VLOOKUP($C34,'Securitization Profit   loss &amp; '!$U$230:$W$301,2,0)/1000</f>
        <v>0</v>
      </c>
      <c r="BQ34" s="40">
        <f>VLOOKUP($C34,'Securitization Profit   loss &amp; '!$Z$230:$AB$301,2,0)/1000</f>
        <v>0</v>
      </c>
      <c r="BR34" s="40">
        <f>VLOOKUP($C34,'Securitization Profit   loss &amp; '!$F$306:$H$377,2,0)/1000</f>
        <v>0</v>
      </c>
      <c r="BS34" s="40">
        <f>VLOOKUP($C34,'Securitization Profit   loss &amp; '!$K$306:$M$377,2,0)/1000</f>
        <v>0</v>
      </c>
      <c r="BT34" s="40">
        <f>VLOOKUP($C34,'Securitization Profit   loss &amp; '!$U$306:$W$377,2,0)/1000</f>
        <v>0</v>
      </c>
      <c r="BU34" s="40">
        <f>VLOOKUP($C34,'Securitization Profit   loss &amp; '!$Z$306:$AB$377,2,0)/1000</f>
        <v>0</v>
      </c>
      <c r="BV34" s="40">
        <f>VLOOKUP($C34,'Securitization Profit   loss &amp; '!$F$383:$H$454,2,0)/1000</f>
        <v>0</v>
      </c>
      <c r="BW34" s="40">
        <f>VLOOKUP($C34,'Securitization Profit   loss &amp; '!$K$383:$M$454,2,0)/1000</f>
        <v>0</v>
      </c>
      <c r="BX34" s="40">
        <f>VLOOKUP($C34,'Securitization Profit   loss &amp; '!$U$383:$W$454,2,0)/1000</f>
        <v>0</v>
      </c>
      <c r="BY34" s="40">
        <f>VLOOKUP($C34,'Securitization Profit   loss &amp; '!$Z$383:$AB$454,2,0)/1000</f>
        <v>0</v>
      </c>
      <c r="BZ34" s="40">
        <f>VLOOKUP($C34,'Securitization Profit   loss &amp; '!$F$460:$H$531,2,0)/1000</f>
        <v>0</v>
      </c>
      <c r="CA34" s="40">
        <f>VLOOKUP($C34,'Securitization Profit   loss &amp; '!$K$460:$M$531,2,0)/1000</f>
        <v>0</v>
      </c>
      <c r="CB34" s="40">
        <f>VLOOKUP($C34,'Securitization Profit   loss &amp; '!$U$460:$X$531,2,0)/1000</f>
        <v>0</v>
      </c>
      <c r="CC34" s="40">
        <f>VLOOKUP($C34,'Securitization Profit   loss &amp; '!$Z$460:$AC$531,2,0)/1000</f>
        <v>0</v>
      </c>
      <c r="CE34" s="39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X34" s="40"/>
      <c r="CY34" s="40">
        <f>Z34+AT34+BM34+CF34</f>
        <v>-516047.03709</v>
      </c>
      <c r="CZ34" s="40">
        <f>AA34+AU34+BN34+CG34</f>
        <v>-268821.39199999999</v>
      </c>
      <c r="DA34" s="40">
        <f>AB34+AV34+BO34+CH34</f>
        <v>-108626.12722000001</v>
      </c>
      <c r="DB34" s="40">
        <f>AC34+AW34+BP34+CI34</f>
        <v>-65171.618610000041</v>
      </c>
      <c r="DC34" s="40">
        <f>AD34+AX34+BQ34+CJ34</f>
        <v>-8246.5068000000119</v>
      </c>
      <c r="DD34" s="40">
        <f>AE34+AY34+BR34+CK34</f>
        <v>-42363.126339999995</v>
      </c>
      <c r="DE34" s="40">
        <f>AF34+AZ34+BS34+CL34</f>
        <v>-34124.082640000001</v>
      </c>
      <c r="DF34" s="40">
        <f>AG34+BA34+BT34+CM34</f>
        <v>-38617.384505518661</v>
      </c>
      <c r="DG34" s="40">
        <f>AH34+BB34+BU34+CN34</f>
        <v>-3324.2501796609536</v>
      </c>
      <c r="DH34" s="40">
        <f>AI34+BC34+BV34+CO34</f>
        <v>-3309.7577027124375</v>
      </c>
      <c r="DI34" s="40">
        <f>AJ34+BD34+BW34+CP34</f>
        <v>2028.7511448025759</v>
      </c>
      <c r="DJ34" s="40">
        <f>AK34+BE34+BX34+CQ34</f>
        <v>-8176.6919410764513</v>
      </c>
      <c r="DK34" s="40">
        <f>AL34+BF34+BY34+CR34</f>
        <v>-3108.0243520416057</v>
      </c>
      <c r="DL34" s="40">
        <f>AM34+BG34+BZ34+CS34</f>
        <v>-3855.8068831103988</v>
      </c>
      <c r="DM34" s="40">
        <f>AN34+BH34+CA34+CT34</f>
        <v>-3328.4432961475077</v>
      </c>
      <c r="DN34" s="40">
        <f>AO34+BI34+CB34+CU34</f>
        <v>-2962.8409079428575</v>
      </c>
      <c r="DO34" s="40">
        <f>AP34+BJ34+CC34+CV34</f>
        <v>-4360.0709629165649</v>
      </c>
      <c r="DQ34" s="40"/>
      <c r="DR34" s="40">
        <f>VLOOKUP($C34,Segment!$AK$152:$AP$223,3,0)/1000</f>
        <v>0</v>
      </c>
      <c r="DS34" s="40">
        <f>VLOOKUP($C34,Segment!$I$229:$N$300,3,0)/1000</f>
        <v>0</v>
      </c>
      <c r="DT34" s="40">
        <f>VLOOKUP($C34,Segment!$P$229:$U$300,3,0)/1000</f>
        <v>0</v>
      </c>
      <c r="DU34" s="40">
        <f>VLOOKUP($C34,Segment!$AD$229:$AI$300,3,0)/1000</f>
        <v>0</v>
      </c>
      <c r="DV34" s="40">
        <f>VLOOKUP($C34,Segment!$AK$229:$AP$300,3,0)/1000</f>
        <v>0</v>
      </c>
      <c r="DW34" s="40">
        <f>VLOOKUP($C34,Segment!$I$306:$N$377,3,0)/1000</f>
        <v>0</v>
      </c>
      <c r="DX34" s="40">
        <f>VLOOKUP($C34,Segment!$P$306:$U$377,3,0)/1000</f>
        <v>0</v>
      </c>
      <c r="DY34" s="40">
        <f>VLOOKUP($C34,Segment!$AD$306:$AI$377,3,0)/1000</f>
        <v>0</v>
      </c>
      <c r="DZ34" s="40">
        <f>VLOOKUP($C34,Segment!$AK$306:$AP$377,3,0)/1000</f>
        <v>0</v>
      </c>
      <c r="EA34" s="40">
        <f>VLOOKUP($C34,Segment!$I$383:$N$454,3,0)/1000</f>
        <v>0</v>
      </c>
      <c r="EB34" s="40">
        <f>VLOOKUP($C34,Segment!$P$383:$U$454,3,0)/1000</f>
        <v>0</v>
      </c>
      <c r="EC34" s="40">
        <f>VLOOKUP($C34,Segment!$AD$383:$AI$454,3,0)/1000</f>
        <v>0</v>
      </c>
      <c r="ED34" s="40">
        <f>VLOOKUP($C34,Segment!$AK$383:$AP$454,3,0)/1000</f>
        <v>0</v>
      </c>
      <c r="EE34" s="40">
        <f>VLOOKUP($C34,Segment!$I$460:$N$531,3,0)/1000</f>
        <v>0</v>
      </c>
      <c r="EF34" s="40">
        <f>VLOOKUP($C34,Segment!$P$460:$U$531,3,0)/1000</f>
        <v>0</v>
      </c>
      <c r="EG34" s="40">
        <f>VLOOKUP($C34,Segment!$AD$460:$AI$531,3,0)/1000</f>
        <v>0</v>
      </c>
      <c r="EH34" s="40">
        <f>VLOOKUP($C34,Segment!$AK$460:$AP$531,3,0)/1000</f>
        <v>0</v>
      </c>
      <c r="EJ34" s="40"/>
      <c r="EK34" s="40">
        <f>VLOOKUP($C34,Segment!$AK$152:$AP$223,4,0)/1000</f>
        <v>0</v>
      </c>
      <c r="EL34" s="40">
        <f>VLOOKUP($C34,Segment!$I$229:$N$300,4,0)/1000</f>
        <v>0</v>
      </c>
      <c r="EM34" s="40">
        <f>VLOOKUP($C34,Segment!$P$229:$U$300,4,0)/1000</f>
        <v>0</v>
      </c>
      <c r="EN34" s="40">
        <f>VLOOKUP($C34,Segment!$AD$229:$AI$300,4,0)/1000</f>
        <v>0</v>
      </c>
      <c r="EO34" s="40">
        <f>VLOOKUP($C34,Segment!$AK$229:$AP$300,4,0)/1000</f>
        <v>0</v>
      </c>
      <c r="EP34" s="40">
        <f>VLOOKUP($C34,Segment!$I$306:$N$377,4,0)/1000</f>
        <v>0</v>
      </c>
      <c r="EQ34" s="40">
        <f>VLOOKUP($C34,Segment!$P$306:$U$377,4,0)/1000</f>
        <v>0</v>
      </c>
      <c r="ER34" s="40">
        <f>VLOOKUP($C34,Segment!$AD$306:$AI$377,4,0)/1000</f>
        <v>0</v>
      </c>
      <c r="ES34" s="40">
        <f>VLOOKUP($C34,Segment!$AK$306:$AP$377,4,0)/1000</f>
        <v>0</v>
      </c>
      <c r="ET34" s="40">
        <f>VLOOKUP($C34,Segment!$I$383:$N$454,4,0)/1000</f>
        <v>0</v>
      </c>
      <c r="EU34" s="40">
        <f>VLOOKUP($C34,Segment!$P$383:$U$454,4,0)/1000</f>
        <v>0</v>
      </c>
      <c r="EV34" s="40">
        <f>VLOOKUP($C34,Segment!$AD$383:$AI$454,4,0)/1000</f>
        <v>0</v>
      </c>
      <c r="EW34" s="40">
        <f>VLOOKUP($C34,Segment!$AK$383:$AP$454,4,0)/1000</f>
        <v>0</v>
      </c>
      <c r="EX34" s="40">
        <f>VLOOKUP($C34,Segment!$I$460:$N$531,4,0)/1000</f>
        <v>0</v>
      </c>
      <c r="EY34" s="40">
        <f>VLOOKUP($C34,Segment!$P$460:$U$531,4,0)/1000</f>
        <v>0</v>
      </c>
      <c r="EZ34" s="40">
        <f>VLOOKUP($C34,Segment!$AD$460:$AI$531,4,0)/1000</f>
        <v>0</v>
      </c>
      <c r="FA34" s="40">
        <f>VLOOKUP($C34,Segment!$AK$460:$AP$531,4,0)/1000</f>
        <v>0</v>
      </c>
      <c r="FC34" s="40"/>
      <c r="FD34" s="40">
        <f>DR34+EK34</f>
        <v>0</v>
      </c>
      <c r="FE34" s="40">
        <f>DS34+EL34</f>
        <v>0</v>
      </c>
      <c r="FF34" s="40">
        <f>DT34+EM34</f>
        <v>0</v>
      </c>
      <c r="FG34" s="40">
        <f>DU34+EN34</f>
        <v>0</v>
      </c>
      <c r="FH34" s="40">
        <f>DV34+EO34</f>
        <v>0</v>
      </c>
      <c r="FI34" s="40">
        <f>DW34+EP34</f>
        <v>0</v>
      </c>
      <c r="FJ34" s="40">
        <f>DX34+EQ34</f>
        <v>0</v>
      </c>
      <c r="FK34" s="40">
        <f>DY34+ER34</f>
        <v>0</v>
      </c>
      <c r="FL34" s="40">
        <f>DZ34+ES34</f>
        <v>0</v>
      </c>
      <c r="FM34" s="40">
        <f>EA34+ET34</f>
        <v>0</v>
      </c>
      <c r="FN34" s="40">
        <f>EB34+EU34</f>
        <v>0</v>
      </c>
      <c r="FO34" s="40">
        <f>EC34+EV34</f>
        <v>0</v>
      </c>
      <c r="FP34" s="40">
        <f>ED34+EW34</f>
        <v>0</v>
      </c>
      <c r="FQ34" s="40">
        <f>EE34+EX34</f>
        <v>0</v>
      </c>
      <c r="FR34" s="40">
        <f>EF34+EY34</f>
        <v>0</v>
      </c>
      <c r="FS34" s="40">
        <f>EG34+EZ34</f>
        <v>0</v>
      </c>
      <c r="FT34" s="40">
        <f>EH34+FA34</f>
        <v>0</v>
      </c>
      <c r="FW34" s="40"/>
      <c r="FX34" s="40">
        <f>VLOOKUP($C34,Segment!$AK$152:$AP$223,5,0)/1000</f>
        <v>0</v>
      </c>
      <c r="FY34" s="40">
        <f>VLOOKUP($C34,Segment!$I$229:$N$300,5,0)/1000</f>
        <v>0</v>
      </c>
      <c r="FZ34" s="40">
        <f>VLOOKUP($C34,Segment!$P$229:$U$300,5,0)/1000</f>
        <v>0</v>
      </c>
      <c r="GA34" s="40">
        <f>VLOOKUP($C34,Segment!$AD$229:$AI$300,5,0)/1000</f>
        <v>0</v>
      </c>
      <c r="GB34" s="40">
        <f>VLOOKUP($C34,Segment!$AK$229:$AP$300,5,0)/1000</f>
        <v>0</v>
      </c>
      <c r="GC34" s="40">
        <f>VLOOKUP($C34,Segment!$I$306:$N$377,5,0)/1000</f>
        <v>0</v>
      </c>
      <c r="GD34" s="40">
        <f>VLOOKUP($C34,Segment!$P$306:$U$377,5,0)/1000</f>
        <v>0</v>
      </c>
      <c r="GE34" s="40">
        <f>VLOOKUP($C34,Segment!$AD$306:$AI$377,5,0)/1000</f>
        <v>0</v>
      </c>
      <c r="GF34" s="40">
        <f>VLOOKUP($C34,Segment!$AK$306:$AP$377,5,0)/1000</f>
        <v>0</v>
      </c>
      <c r="GG34" s="40">
        <f>VLOOKUP($C34,Segment!$I$383:$N$454,5,0)/1000</f>
        <v>0</v>
      </c>
      <c r="GH34" s="40">
        <f>VLOOKUP($C34,Segment!$P$383:$U$454,5,0)/1000</f>
        <v>0</v>
      </c>
      <c r="GI34" s="40">
        <f>VLOOKUP($C34,Segment!$AD$383:$AI$454,5,0)/1000</f>
        <v>0</v>
      </c>
      <c r="GJ34" s="40">
        <f>VLOOKUP($C34,Segment!$AK$383:$AP$454,5,0)/1000</f>
        <v>0</v>
      </c>
      <c r="GK34" s="40">
        <f>VLOOKUP($C34,Segment!$I$460:$N$531,5,0)/1000</f>
        <v>0</v>
      </c>
      <c r="GL34" s="40">
        <f>VLOOKUP($C34,Segment!$P$460:$U$531,5,0)/1000</f>
        <v>0</v>
      </c>
      <c r="GM34" s="40">
        <f>VLOOKUP($C34,Segment!$AD$460:$AI$531,5,0)/1000</f>
        <v>0</v>
      </c>
      <c r="GN34" s="40">
        <f>VLOOKUP($C34,Segment!$AK$460:$AP$531,5,0)/1000</f>
        <v>0</v>
      </c>
      <c r="GP34" s="40"/>
      <c r="GQ34" s="40">
        <f>CY34+FD34+FX34</f>
        <v>-516047.03709</v>
      </c>
      <c r="GR34" s="40">
        <f>CZ34+FE34+FY34</f>
        <v>-268821.39199999999</v>
      </c>
      <c r="GS34" s="40">
        <f>DA34+FF34+FZ34</f>
        <v>-108626.12722000001</v>
      </c>
      <c r="GT34" s="40">
        <f>DB34+FG34+GA34</f>
        <v>-65171.618610000041</v>
      </c>
      <c r="GU34" s="40">
        <f>DC34+FH34+GB34</f>
        <v>-8246.5068000000119</v>
      </c>
      <c r="GV34" s="40">
        <f>DD34+FI34+GC34</f>
        <v>-42363.126339999995</v>
      </c>
      <c r="GW34" s="40">
        <f>DE34+FJ34+GD34</f>
        <v>-34124.082640000001</v>
      </c>
      <c r="GX34" s="40">
        <f>DF34+FK34+GE34</f>
        <v>-38617.384505518661</v>
      </c>
      <c r="GY34" s="40">
        <f>DG34+FL34+GF34</f>
        <v>-3324.2501796609536</v>
      </c>
      <c r="GZ34" s="40">
        <f>DH34+FM34+GG34</f>
        <v>-3309.7577027124375</v>
      </c>
      <c r="HA34" s="40">
        <f>DI34+FN34+GH34</f>
        <v>2028.7511448025759</v>
      </c>
      <c r="HB34" s="40">
        <f>DJ34+FO34+GI34</f>
        <v>-8176.6919410764513</v>
      </c>
      <c r="HC34" s="40">
        <f>DK34+FP34+GJ34</f>
        <v>-3108.0243520416057</v>
      </c>
      <c r="HD34" s="40">
        <f>DL34+FQ34+GK34</f>
        <v>-3855.8068831103988</v>
      </c>
      <c r="HE34" s="40">
        <f>DM34+FR34+GL34</f>
        <v>-3328.4432961475077</v>
      </c>
      <c r="HF34" s="40">
        <f>DN34+FS34+GM34</f>
        <v>-2962.8409079428575</v>
      </c>
      <c r="HG34" s="40">
        <f>DO34+FT34+GN34</f>
        <v>-4360.0709629165649</v>
      </c>
    </row>
    <row r="35" spans="3:215" x14ac:dyDescent="0.3">
      <c r="C35" s="46" t="s">
        <v>21</v>
      </c>
      <c r="D35" s="118"/>
      <c r="E35" s="47"/>
      <c r="F35" s="47">
        <f t="shared" ref="F35:M35" si="254">SUM(F33:F34)</f>
        <v>157.80500000002212</v>
      </c>
      <c r="G35" s="47">
        <f t="shared" si="254"/>
        <v>0</v>
      </c>
      <c r="H35" s="47">
        <f t="shared" si="254"/>
        <v>2.6200000047538197E-3</v>
      </c>
      <c r="I35" s="47">
        <f t="shared" si="254"/>
        <v>9.9999904632568354E-6</v>
      </c>
      <c r="J35" s="47">
        <f t="shared" si="254"/>
        <v>-2.0400000066729262E-3</v>
      </c>
      <c r="K35" s="47">
        <f t="shared" si="254"/>
        <v>5.999999848427251E-5</v>
      </c>
      <c r="L35" s="47">
        <f t="shared" si="254"/>
        <v>0</v>
      </c>
      <c r="M35" s="47">
        <f t="shared" si="254"/>
        <v>0</v>
      </c>
      <c r="N35" s="47">
        <f t="shared" ref="N35:O35" si="255">SUM(N33:N34)</f>
        <v>0</v>
      </c>
      <c r="O35" s="47">
        <f t="shared" si="255"/>
        <v>-4.6999999999999999E-4</v>
      </c>
      <c r="P35" s="47">
        <f t="shared" ref="P35:Q35" si="256">SUM(P33:P34)</f>
        <v>0</v>
      </c>
      <c r="Q35" s="47">
        <f t="shared" si="256"/>
        <v>0</v>
      </c>
      <c r="R35" s="47">
        <f t="shared" ref="R35:S35" si="257">SUM(R33:R34)</f>
        <v>0</v>
      </c>
      <c r="S35" s="47">
        <f t="shared" si="257"/>
        <v>-4.6999999999999999E-4</v>
      </c>
      <c r="T35" s="47">
        <f t="shared" ref="T35:U35" si="258">SUM(T33:T34)</f>
        <v>0</v>
      </c>
      <c r="U35" s="47">
        <f t="shared" si="258"/>
        <v>0</v>
      </c>
      <c r="V35" s="47">
        <f t="shared" ref="V35" si="259">SUM(V33:V34)</f>
        <v>0</v>
      </c>
      <c r="W35" s="178"/>
      <c r="Y35" s="47"/>
      <c r="Z35" s="47">
        <f t="shared" ref="Z35:AG35" si="260">SUM(Z33:Z34)</f>
        <v>157.80500000002212</v>
      </c>
      <c r="AA35" s="47">
        <f t="shared" si="260"/>
        <v>0</v>
      </c>
      <c r="AB35" s="47">
        <f t="shared" si="260"/>
        <v>2.6200000047538197E-3</v>
      </c>
      <c r="AC35" s="47">
        <f t="shared" si="260"/>
        <v>9.9999904632568354E-6</v>
      </c>
      <c r="AD35" s="47">
        <f t="shared" si="260"/>
        <v>-2.0400000066729262E-3</v>
      </c>
      <c r="AE35" s="47">
        <f t="shared" si="260"/>
        <v>5.999999848427251E-5</v>
      </c>
      <c r="AF35" s="47">
        <f t="shared" si="260"/>
        <v>0</v>
      </c>
      <c r="AG35" s="47">
        <f t="shared" si="260"/>
        <v>0</v>
      </c>
      <c r="AH35" s="47">
        <f t="shared" ref="AH35:AI35" si="261">SUM(AH33:AH34)</f>
        <v>0</v>
      </c>
      <c r="AI35" s="47">
        <f t="shared" si="261"/>
        <v>-4.6999999999999999E-4</v>
      </c>
      <c r="AJ35" s="47">
        <f t="shared" ref="AJ35:AK35" si="262">SUM(AJ33:AJ34)</f>
        <v>0</v>
      </c>
      <c r="AK35" s="47">
        <f t="shared" si="262"/>
        <v>0</v>
      </c>
      <c r="AL35" s="47">
        <f t="shared" ref="AL35:AM35" si="263">SUM(AL33:AL34)</f>
        <v>0</v>
      </c>
      <c r="AM35" s="47">
        <f t="shared" si="263"/>
        <v>-4.6999999999999999E-4</v>
      </c>
      <c r="AN35" s="47">
        <f t="shared" ref="AN35:AO35" si="264">SUM(AN33:AN34)</f>
        <v>0</v>
      </c>
      <c r="AO35" s="47">
        <f t="shared" si="264"/>
        <v>0</v>
      </c>
      <c r="AP35" s="47">
        <f t="shared" ref="AP35" si="265">SUM(AP33:AP34)</f>
        <v>0</v>
      </c>
      <c r="AQ35" s="178"/>
      <c r="AR35" s="47"/>
      <c r="AS35" s="47"/>
      <c r="AT35" s="47">
        <f t="shared" ref="AT35:BA35" si="266">SUM(AT33:AT34)</f>
        <v>-6681.6335499997949</v>
      </c>
      <c r="AU35" s="47">
        <f t="shared" si="266"/>
        <v>12206.883999999991</v>
      </c>
      <c r="AV35" s="47">
        <f t="shared" si="266"/>
        <v>-8488.3169699999999</v>
      </c>
      <c r="AW35" s="47">
        <f t="shared" si="266"/>
        <v>2938.4782499999783</v>
      </c>
      <c r="AX35" s="47">
        <f t="shared" si="266"/>
        <v>2492.70075</v>
      </c>
      <c r="AY35" s="47">
        <f t="shared" si="266"/>
        <v>4169.5240100000001</v>
      </c>
      <c r="AZ35" s="47">
        <f t="shared" si="266"/>
        <v>1743.8330000000001</v>
      </c>
      <c r="BA35" s="47">
        <f t="shared" si="266"/>
        <v>2765.8993644813431</v>
      </c>
      <c r="BB35" s="47">
        <f t="shared" ref="BB35:BC35" si="267">SUM(BB33:BB34)</f>
        <v>1154.9358203390461</v>
      </c>
      <c r="BC35" s="47">
        <f t="shared" si="267"/>
        <v>572.68476728756241</v>
      </c>
      <c r="BD35" s="47">
        <f t="shared" ref="BD35:BE35" si="268">SUM(BD33:BD34)</f>
        <v>5901.9541448025757</v>
      </c>
      <c r="BE35" s="47">
        <f t="shared" si="268"/>
        <v>-3900.4579410764509</v>
      </c>
      <c r="BF35" s="47">
        <f t="shared" ref="BF35:BG35" si="269">SUM(BF33:BF34)</f>
        <v>1262.5646479583943</v>
      </c>
      <c r="BG35" s="47">
        <f t="shared" si="269"/>
        <v>2037.5555868896013</v>
      </c>
      <c r="BH35" s="47">
        <f t="shared" ref="BH35:BI35" si="270">SUM(BH33:BH34)</f>
        <v>1398.0227038524927</v>
      </c>
      <c r="BI35" s="47">
        <f t="shared" si="270"/>
        <v>2657.0730920571423</v>
      </c>
      <c r="BJ35" s="47">
        <f t="shared" ref="BJ35" si="271">SUM(BJ33:BJ34)</f>
        <v>878.8330870834352</v>
      </c>
      <c r="BK35" s="52"/>
      <c r="BL35" s="47"/>
      <c r="BM35" s="47">
        <f t="shared" ref="BM35:BT35" si="272">SUM(BM33:BM34)</f>
        <v>0</v>
      </c>
      <c r="BN35" s="47">
        <f t="shared" si="272"/>
        <v>0</v>
      </c>
      <c r="BO35" s="47">
        <f t="shared" si="272"/>
        <v>0</v>
      </c>
      <c r="BP35" s="47">
        <f t="shared" si="272"/>
        <v>0</v>
      </c>
      <c r="BQ35" s="47">
        <f t="shared" si="272"/>
        <v>0</v>
      </c>
      <c r="BR35" s="47">
        <f t="shared" si="272"/>
        <v>0</v>
      </c>
      <c r="BS35" s="47">
        <f t="shared" si="272"/>
        <v>0</v>
      </c>
      <c r="BT35" s="47">
        <f t="shared" si="272"/>
        <v>0</v>
      </c>
      <c r="BU35" s="47">
        <f t="shared" ref="BU35:BV35" si="273">SUM(BU33:BU34)</f>
        <v>0</v>
      </c>
      <c r="BV35" s="47">
        <f t="shared" si="273"/>
        <v>0</v>
      </c>
      <c r="BW35" s="47">
        <f t="shared" ref="BW35:BX35" si="274">SUM(BW33:BW34)</f>
        <v>0</v>
      </c>
      <c r="BX35" s="47">
        <f t="shared" si="274"/>
        <v>0</v>
      </c>
      <c r="BY35" s="47">
        <f t="shared" ref="BY35:BZ35" si="275">SUM(BY33:BY34)</f>
        <v>0</v>
      </c>
      <c r="BZ35" s="47">
        <f t="shared" si="275"/>
        <v>0</v>
      </c>
      <c r="CA35" s="47">
        <f t="shared" ref="CA35:CB35" si="276">SUM(CA33:CA34)</f>
        <v>0</v>
      </c>
      <c r="CB35" s="47">
        <f t="shared" si="276"/>
        <v>0</v>
      </c>
      <c r="CC35" s="47">
        <f t="shared" ref="CC35" si="277">SUM(CC33:CC34)</f>
        <v>0</v>
      </c>
      <c r="CD35" s="47"/>
      <c r="CE35" s="47"/>
      <c r="CF35" s="47">
        <f t="shared" ref="CF35:CM35" si="278">SUM(CF33:CF34)</f>
        <v>0</v>
      </c>
      <c r="CG35" s="47">
        <f t="shared" si="278"/>
        <v>0</v>
      </c>
      <c r="CH35" s="47">
        <f t="shared" si="278"/>
        <v>0</v>
      </c>
      <c r="CI35" s="47">
        <f t="shared" si="278"/>
        <v>0</v>
      </c>
      <c r="CJ35" s="47">
        <f t="shared" si="278"/>
        <v>0</v>
      </c>
      <c r="CK35" s="47">
        <f t="shared" si="278"/>
        <v>0</v>
      </c>
      <c r="CL35" s="47">
        <f t="shared" si="278"/>
        <v>0</v>
      </c>
      <c r="CM35" s="47">
        <f t="shared" si="278"/>
        <v>0</v>
      </c>
      <c r="CN35" s="47">
        <f t="shared" ref="CN35:CO35" si="279">SUM(CN33:CN34)</f>
        <v>0</v>
      </c>
      <c r="CO35" s="47">
        <f t="shared" si="279"/>
        <v>0</v>
      </c>
      <c r="CP35" s="47">
        <f t="shared" ref="CP35:CQ35" si="280">SUM(CP33:CP34)</f>
        <v>0</v>
      </c>
      <c r="CQ35" s="47">
        <f t="shared" si="280"/>
        <v>0</v>
      </c>
      <c r="CR35" s="47">
        <f t="shared" ref="CR35:CS35" si="281">SUM(CR33:CR34)</f>
        <v>0</v>
      </c>
      <c r="CS35" s="47">
        <f t="shared" si="281"/>
        <v>0</v>
      </c>
      <c r="CT35" s="47">
        <f t="shared" ref="CT35:CU35" si="282">SUM(CT33:CT34)</f>
        <v>0</v>
      </c>
      <c r="CU35" s="47">
        <f t="shared" si="282"/>
        <v>0</v>
      </c>
      <c r="CV35" s="47">
        <f t="shared" ref="CV35" si="283">SUM(CV33:CV34)</f>
        <v>0</v>
      </c>
      <c r="CW35" s="47"/>
      <c r="CX35" s="47"/>
      <c r="CY35" s="47">
        <f t="shared" ref="CY35:DF35" si="284">SUM(CY33:CY34)</f>
        <v>-6523.8285499997437</v>
      </c>
      <c r="CZ35" s="47">
        <f t="shared" si="284"/>
        <v>12206.88400000002</v>
      </c>
      <c r="DA35" s="47">
        <f t="shared" si="284"/>
        <v>-8488.3143500000006</v>
      </c>
      <c r="DB35" s="47">
        <f t="shared" si="284"/>
        <v>2938.4782599999671</v>
      </c>
      <c r="DC35" s="47">
        <f t="shared" si="284"/>
        <v>2492.6987099999933</v>
      </c>
      <c r="DD35" s="47">
        <f t="shared" si="284"/>
        <v>4169.5240699999995</v>
      </c>
      <c r="DE35" s="47">
        <f t="shared" si="284"/>
        <v>1743.8329999999987</v>
      </c>
      <c r="DF35" s="47">
        <f t="shared" si="284"/>
        <v>2765.8993644813308</v>
      </c>
      <c r="DG35" s="47">
        <f t="shared" ref="DG35:DH35" si="285">SUM(DG33:DG34)</f>
        <v>1154.9358203390461</v>
      </c>
      <c r="DH35" s="47">
        <f t="shared" si="285"/>
        <v>572.68429728756246</v>
      </c>
      <c r="DI35" s="47">
        <f t="shared" ref="DI35:DJ35" si="286">SUM(DI33:DI34)</f>
        <v>5901.9541448025757</v>
      </c>
      <c r="DJ35" s="47">
        <f t="shared" si="286"/>
        <v>-3900.4579410764509</v>
      </c>
      <c r="DK35" s="47">
        <f t="shared" ref="DK35:DL35" si="287">SUM(DK33:DK34)</f>
        <v>1262.5646479583943</v>
      </c>
      <c r="DL35" s="47">
        <f t="shared" si="287"/>
        <v>2037.5551168896013</v>
      </c>
      <c r="DM35" s="47">
        <f t="shared" ref="DM35:DN35" si="288">SUM(DM33:DM34)</f>
        <v>1398.0227038524927</v>
      </c>
      <c r="DN35" s="47">
        <f t="shared" si="288"/>
        <v>2657.0730920571423</v>
      </c>
      <c r="DO35" s="47">
        <f t="shared" ref="DO35" si="289">SUM(DO33:DO34)</f>
        <v>878.8330870834352</v>
      </c>
      <c r="DP35" s="47"/>
      <c r="DQ35" s="47"/>
      <c r="DR35" s="47">
        <f t="shared" ref="DR35:DY35" si="290">SUM(DR33:DR34)</f>
        <v>0</v>
      </c>
      <c r="DS35" s="47">
        <f t="shared" si="290"/>
        <v>0</v>
      </c>
      <c r="DT35" s="47">
        <f t="shared" si="290"/>
        <v>0</v>
      </c>
      <c r="DU35" s="47">
        <f t="shared" si="290"/>
        <v>0</v>
      </c>
      <c r="DV35" s="47">
        <f t="shared" si="290"/>
        <v>0</v>
      </c>
      <c r="DW35" s="47">
        <f t="shared" si="290"/>
        <v>0</v>
      </c>
      <c r="DX35" s="47">
        <f t="shared" si="290"/>
        <v>0</v>
      </c>
      <c r="DY35" s="47">
        <f t="shared" si="290"/>
        <v>0</v>
      </c>
      <c r="DZ35" s="47">
        <f t="shared" ref="DZ35:EA35" si="291">SUM(DZ33:DZ34)</f>
        <v>0</v>
      </c>
      <c r="EA35" s="47">
        <f t="shared" si="291"/>
        <v>0</v>
      </c>
      <c r="EB35" s="47">
        <f t="shared" ref="EB35:EC35" si="292">SUM(EB33:EB34)</f>
        <v>0</v>
      </c>
      <c r="EC35" s="47">
        <f t="shared" si="292"/>
        <v>0</v>
      </c>
      <c r="ED35" s="47">
        <f t="shared" ref="ED35:EE35" si="293">SUM(ED33:ED34)</f>
        <v>0</v>
      </c>
      <c r="EE35" s="47">
        <f t="shared" si="293"/>
        <v>0</v>
      </c>
      <c r="EF35" s="47">
        <f t="shared" ref="EF35:EG35" si="294">SUM(EF33:EF34)</f>
        <v>0</v>
      </c>
      <c r="EG35" s="47">
        <f t="shared" si="294"/>
        <v>0</v>
      </c>
      <c r="EH35" s="47">
        <f t="shared" ref="EH35" si="295">SUM(EH33:EH34)</f>
        <v>0</v>
      </c>
      <c r="EI35" s="47"/>
      <c r="EJ35" s="47"/>
      <c r="EK35" s="47">
        <f t="shared" ref="EK35:ER35" si="296">SUM(EK33:EK34)</f>
        <v>0</v>
      </c>
      <c r="EL35" s="47">
        <f t="shared" si="296"/>
        <v>0</v>
      </c>
      <c r="EM35" s="47">
        <f t="shared" si="296"/>
        <v>0</v>
      </c>
      <c r="EN35" s="47">
        <f t="shared" si="296"/>
        <v>0</v>
      </c>
      <c r="EO35" s="47">
        <f t="shared" si="296"/>
        <v>0</v>
      </c>
      <c r="EP35" s="47">
        <f t="shared" si="296"/>
        <v>0</v>
      </c>
      <c r="EQ35" s="47">
        <f t="shared" si="296"/>
        <v>0</v>
      </c>
      <c r="ER35" s="47">
        <f t="shared" si="296"/>
        <v>0</v>
      </c>
      <c r="ES35" s="47">
        <f t="shared" ref="ES35:ET35" si="297">SUM(ES33:ES34)</f>
        <v>0</v>
      </c>
      <c r="ET35" s="47">
        <f t="shared" si="297"/>
        <v>0</v>
      </c>
      <c r="EU35" s="47">
        <f t="shared" ref="EU35:EV35" si="298">SUM(EU33:EU34)</f>
        <v>0</v>
      </c>
      <c r="EV35" s="47">
        <f t="shared" si="298"/>
        <v>0</v>
      </c>
      <c r="EW35" s="47">
        <f t="shared" ref="EW35:EX35" si="299">SUM(EW33:EW34)</f>
        <v>0</v>
      </c>
      <c r="EX35" s="47">
        <f t="shared" si="299"/>
        <v>0</v>
      </c>
      <c r="EY35" s="47">
        <f t="shared" ref="EY35:EZ35" si="300">SUM(EY33:EY34)</f>
        <v>0</v>
      </c>
      <c r="EZ35" s="47">
        <f t="shared" si="300"/>
        <v>0</v>
      </c>
      <c r="FA35" s="47">
        <f t="shared" ref="FA35" si="301">SUM(FA33:FA34)</f>
        <v>0</v>
      </c>
      <c r="FB35" s="47"/>
      <c r="FC35" s="47"/>
      <c r="FD35" s="47">
        <f t="shared" ref="FD35:FK35" si="302">SUM(FD33:FD34)</f>
        <v>0</v>
      </c>
      <c r="FE35" s="47">
        <f t="shared" si="302"/>
        <v>0</v>
      </c>
      <c r="FF35" s="47">
        <f t="shared" si="302"/>
        <v>0</v>
      </c>
      <c r="FG35" s="47">
        <f t="shared" si="302"/>
        <v>0</v>
      </c>
      <c r="FH35" s="47">
        <f t="shared" si="302"/>
        <v>0</v>
      </c>
      <c r="FI35" s="47">
        <f t="shared" si="302"/>
        <v>0</v>
      </c>
      <c r="FJ35" s="47">
        <f t="shared" si="302"/>
        <v>0</v>
      </c>
      <c r="FK35" s="47">
        <f t="shared" si="302"/>
        <v>0</v>
      </c>
      <c r="FL35" s="47">
        <f t="shared" ref="FL35:FM35" si="303">SUM(FL33:FL34)</f>
        <v>0</v>
      </c>
      <c r="FM35" s="47">
        <f t="shared" si="303"/>
        <v>0</v>
      </c>
      <c r="FN35" s="47">
        <f t="shared" ref="FN35:FO35" si="304">SUM(FN33:FN34)</f>
        <v>0</v>
      </c>
      <c r="FO35" s="47">
        <f t="shared" si="304"/>
        <v>0</v>
      </c>
      <c r="FP35" s="47">
        <f t="shared" ref="FP35:FQ35" si="305">SUM(FP33:FP34)</f>
        <v>0</v>
      </c>
      <c r="FQ35" s="47">
        <f t="shared" si="305"/>
        <v>0</v>
      </c>
      <c r="FR35" s="47">
        <f t="shared" ref="FR35:FS35" si="306">SUM(FR33:FR34)</f>
        <v>0</v>
      </c>
      <c r="FS35" s="47">
        <f t="shared" si="306"/>
        <v>0</v>
      </c>
      <c r="FT35" s="47">
        <f t="shared" ref="FT35" si="307">SUM(FT33:FT34)</f>
        <v>0</v>
      </c>
      <c r="FU35" s="178"/>
      <c r="FV35" s="47"/>
      <c r="FW35" s="47"/>
      <c r="FX35" s="47">
        <f t="shared" ref="FX35:GE35" si="308">SUM(FX33:FX34)</f>
        <v>0</v>
      </c>
      <c r="FY35" s="47">
        <f t="shared" si="308"/>
        <v>0</v>
      </c>
      <c r="FZ35" s="47">
        <f t="shared" si="308"/>
        <v>0</v>
      </c>
      <c r="GA35" s="47">
        <f t="shared" si="308"/>
        <v>0</v>
      </c>
      <c r="GB35" s="47">
        <f t="shared" si="308"/>
        <v>0</v>
      </c>
      <c r="GC35" s="47">
        <f t="shared" si="308"/>
        <v>0</v>
      </c>
      <c r="GD35" s="47">
        <f t="shared" si="308"/>
        <v>0</v>
      </c>
      <c r="GE35" s="47">
        <f t="shared" si="308"/>
        <v>0</v>
      </c>
      <c r="GF35" s="47">
        <f t="shared" ref="GF35:GG35" si="309">SUM(GF33:GF34)</f>
        <v>0</v>
      </c>
      <c r="GG35" s="47">
        <f t="shared" si="309"/>
        <v>0</v>
      </c>
      <c r="GH35" s="47">
        <f t="shared" ref="GH35:GI35" si="310">SUM(GH33:GH34)</f>
        <v>0</v>
      </c>
      <c r="GI35" s="47">
        <f t="shared" si="310"/>
        <v>0</v>
      </c>
      <c r="GJ35" s="47">
        <f t="shared" ref="GJ35:GK35" si="311">SUM(GJ33:GJ34)</f>
        <v>0</v>
      </c>
      <c r="GK35" s="47">
        <f t="shared" si="311"/>
        <v>0</v>
      </c>
      <c r="GL35" s="47">
        <f t="shared" ref="GL35:GM35" si="312">SUM(GL33:GL34)</f>
        <v>0</v>
      </c>
      <c r="GM35" s="47">
        <f t="shared" si="312"/>
        <v>0</v>
      </c>
      <c r="GN35" s="47">
        <f t="shared" ref="GN35" si="313">SUM(GN33:GN34)</f>
        <v>0</v>
      </c>
      <c r="GO35" s="47"/>
      <c r="GP35" s="47"/>
      <c r="GQ35" s="47">
        <f t="shared" ref="GQ35:GX35" si="314">SUM(GQ33:GQ34)</f>
        <v>-6523.8285499997437</v>
      </c>
      <c r="GR35" s="47">
        <f t="shared" si="314"/>
        <v>12206.88400000002</v>
      </c>
      <c r="GS35" s="47">
        <f t="shared" si="314"/>
        <v>-8488.3143500000006</v>
      </c>
      <c r="GT35" s="47">
        <f t="shared" si="314"/>
        <v>2938.4782599999671</v>
      </c>
      <c r="GU35" s="47">
        <f t="shared" si="314"/>
        <v>2492.6987099999933</v>
      </c>
      <c r="GV35" s="47">
        <f t="shared" si="314"/>
        <v>4169.5240699999995</v>
      </c>
      <c r="GW35" s="47">
        <f t="shared" si="314"/>
        <v>1743.8329999999987</v>
      </c>
      <c r="GX35" s="47">
        <f t="shared" si="314"/>
        <v>2765.8993644813308</v>
      </c>
      <c r="GY35" s="47">
        <f t="shared" ref="GY35:GZ35" si="315">SUM(GY33:GY34)</f>
        <v>1154.9358203390461</v>
      </c>
      <c r="GZ35" s="47">
        <f t="shared" si="315"/>
        <v>572.68429728756246</v>
      </c>
      <c r="HA35" s="47">
        <f t="shared" ref="HA35:HB35" si="316">SUM(HA33:HA34)</f>
        <v>5901.9541448025757</v>
      </c>
      <c r="HB35" s="47">
        <f t="shared" si="316"/>
        <v>-3900.4579410764509</v>
      </c>
      <c r="HC35" s="47">
        <f t="shared" ref="HC35:HD35" si="317">SUM(HC33:HC34)</f>
        <v>1262.5646479583943</v>
      </c>
      <c r="HD35" s="47">
        <f t="shared" si="317"/>
        <v>2037.5551168896013</v>
      </c>
      <c r="HE35" s="47">
        <f t="shared" ref="HE35:HF35" si="318">SUM(HE33:HE34)</f>
        <v>1398.0227038524927</v>
      </c>
      <c r="HF35" s="47">
        <f t="shared" si="318"/>
        <v>2657.0730920571423</v>
      </c>
      <c r="HG35" s="47">
        <f t="shared" ref="HG35" si="319">SUM(HG33:HG34)</f>
        <v>878.8330870834352</v>
      </c>
    </row>
    <row r="36" spans="3:215" ht="13.5" thickBot="1" x14ac:dyDescent="0.35">
      <c r="C36" s="53" t="s">
        <v>22</v>
      </c>
      <c r="D36" s="121"/>
      <c r="E36" s="54"/>
      <c r="F36" s="54">
        <f t="shared" ref="F36:T36" si="320">F19+F28+F11+F31+F35</f>
        <v>311949.00101637165</v>
      </c>
      <c r="G36" s="54">
        <f t="shared" si="320"/>
        <v>232253.50575629997</v>
      </c>
      <c r="H36" s="54">
        <f t="shared" si="320"/>
        <v>254787.04899271979</v>
      </c>
      <c r="I36" s="54">
        <f t="shared" si="320"/>
        <v>288498.54727098224</v>
      </c>
      <c r="J36" s="54">
        <f t="shared" si="320"/>
        <v>313136.43009245803</v>
      </c>
      <c r="K36" s="54">
        <f t="shared" si="320"/>
        <v>362480.2688364468</v>
      </c>
      <c r="L36" s="54">
        <f t="shared" si="320"/>
        <v>322751.02772886225</v>
      </c>
      <c r="M36" s="54">
        <f t="shared" si="320"/>
        <v>299116.55898813257</v>
      </c>
      <c r="N36" s="55">
        <f t="shared" si="320"/>
        <v>467823.86654365371</v>
      </c>
      <c r="O36" s="55">
        <f t="shared" si="320"/>
        <v>462883.29988509696</v>
      </c>
      <c r="P36" s="55">
        <f t="shared" si="320"/>
        <v>471209.89251534682</v>
      </c>
      <c r="Q36" s="55">
        <f t="shared" si="320"/>
        <v>428633.85598325642</v>
      </c>
      <c r="R36" s="55">
        <f t="shared" si="320"/>
        <v>377925.98360909603</v>
      </c>
      <c r="S36" s="55">
        <f t="shared" si="320"/>
        <v>323688.67206599872</v>
      </c>
      <c r="T36" s="55">
        <f t="shared" si="320"/>
        <v>421841.1109630125</v>
      </c>
      <c r="U36" s="55">
        <f t="shared" ref="U36:V36" si="321">U19+U28+U11+U31+U35</f>
        <v>589265.6443608288</v>
      </c>
      <c r="V36" s="55">
        <f t="shared" si="321"/>
        <v>644482.93616314966</v>
      </c>
      <c r="W36" s="182">
        <f t="shared" si="14"/>
        <v>0.70531523132784679</v>
      </c>
      <c r="X36" s="139"/>
      <c r="Y36" s="54"/>
      <c r="Z36" s="54">
        <f t="shared" ref="Z36:AN36" si="322">Z19+Z28+Z11+Z31+Z35</f>
        <v>311949.00101637165</v>
      </c>
      <c r="AA36" s="54">
        <f t="shared" si="322"/>
        <v>232253.50575629997</v>
      </c>
      <c r="AB36" s="54">
        <f t="shared" si="322"/>
        <v>254914.49229651981</v>
      </c>
      <c r="AC36" s="54">
        <f t="shared" si="322"/>
        <v>288371.10396718228</v>
      </c>
      <c r="AD36" s="54">
        <f t="shared" si="322"/>
        <v>312561.19449245802</v>
      </c>
      <c r="AE36" s="54">
        <f t="shared" si="322"/>
        <v>360687.58713544003</v>
      </c>
      <c r="AF36" s="54">
        <f t="shared" si="322"/>
        <v>320306.10333241994</v>
      </c>
      <c r="AG36" s="54">
        <f t="shared" si="322"/>
        <v>296914.23453042423</v>
      </c>
      <c r="AH36" s="54">
        <f t="shared" si="322"/>
        <v>467556.28746145294</v>
      </c>
      <c r="AI36" s="54">
        <f t="shared" si="322"/>
        <v>462133.40404031618</v>
      </c>
      <c r="AJ36" s="54">
        <f t="shared" si="322"/>
        <v>470230.78754940553</v>
      </c>
      <c r="AK36" s="54">
        <f t="shared" si="322"/>
        <v>430629.76888914761</v>
      </c>
      <c r="AL36" s="54">
        <f t="shared" si="322"/>
        <v>378185.42335998552</v>
      </c>
      <c r="AM36" s="54">
        <f t="shared" si="322"/>
        <v>325078.78242558753</v>
      </c>
      <c r="AN36" s="54">
        <f t="shared" si="322"/>
        <v>425382.30976071878</v>
      </c>
      <c r="AO36" s="54">
        <f t="shared" ref="AO36:AP36" si="323">AO19+AO28+AO11+AO31+AO35</f>
        <v>589411.99655337667</v>
      </c>
      <c r="AP36" s="54">
        <f t="shared" si="323"/>
        <v>646937.02930931922</v>
      </c>
      <c r="AQ36" s="182">
        <f>AP36/AL36-1</f>
        <v>0.7106344913074969</v>
      </c>
      <c r="AR36" s="139"/>
      <c r="AS36" s="54"/>
      <c r="AT36" s="54">
        <f t="shared" ref="AT36:BH36" si="324">AT19+AT28+AT11+AT31+AT35</f>
        <v>23169.359470000214</v>
      </c>
      <c r="AU36" s="54">
        <f t="shared" si="324"/>
        <v>21043.421999999991</v>
      </c>
      <c r="AV36" s="54">
        <f t="shared" si="324"/>
        <v>15133.618309999998</v>
      </c>
      <c r="AW36" s="54">
        <f t="shared" si="324"/>
        <v>20013.168779999982</v>
      </c>
      <c r="AX36" s="54">
        <f t="shared" si="324"/>
        <v>21500.452669999999</v>
      </c>
      <c r="AY36" s="54">
        <f t="shared" si="324"/>
        <v>23837.001038656002</v>
      </c>
      <c r="AZ36" s="54">
        <f t="shared" si="324"/>
        <v>8305.9916799123348</v>
      </c>
      <c r="BA36" s="54">
        <f t="shared" si="324"/>
        <v>14170.918848993007</v>
      </c>
      <c r="BB36" s="54">
        <f t="shared" si="324"/>
        <v>9507.0186564799715</v>
      </c>
      <c r="BC36" s="54">
        <f t="shared" si="324"/>
        <v>14125.533556994978</v>
      </c>
      <c r="BD36" s="54">
        <f t="shared" si="324"/>
        <v>29818.565795394235</v>
      </c>
      <c r="BE36" s="54">
        <f t="shared" si="324"/>
        <v>16200.354552921564</v>
      </c>
      <c r="BF36" s="54">
        <f t="shared" si="324"/>
        <v>22804.320494794269</v>
      </c>
      <c r="BG36" s="54">
        <f t="shared" si="324"/>
        <v>22531.965346880756</v>
      </c>
      <c r="BH36" s="54">
        <f t="shared" si="324"/>
        <v>46327.5960166281</v>
      </c>
      <c r="BI36" s="54">
        <f t="shared" ref="BI36:BJ36" si="325">BI19+BI28+BI11+BI31+BI35</f>
        <v>57893.834480791993</v>
      </c>
      <c r="BJ36" s="54">
        <f t="shared" si="325"/>
        <v>73748.973170408877</v>
      </c>
      <c r="BK36" s="56"/>
      <c r="BL36" s="54"/>
      <c r="BM36" s="54">
        <f t="shared" ref="BM36:CA36" si="326">BM19+BM28+BM11+BM31+BM35</f>
        <v>35920.303560000117</v>
      </c>
      <c r="BN36" s="54">
        <f t="shared" si="326"/>
        <v>24224.370000000003</v>
      </c>
      <c r="BO36" s="54">
        <f t="shared" si="326"/>
        <v>19716.351229999869</v>
      </c>
      <c r="BP36" s="54">
        <f t="shared" si="326"/>
        <v>14759.10712000011</v>
      </c>
      <c r="BQ36" s="54">
        <f t="shared" si="326"/>
        <v>4177.8643900001134</v>
      </c>
      <c r="BR36" s="54">
        <f t="shared" si="326"/>
        <v>4732.8173599999718</v>
      </c>
      <c r="BS36" s="54">
        <f t="shared" si="326"/>
        <v>7239.1406900000147</v>
      </c>
      <c r="BT36" s="54">
        <f t="shared" si="326"/>
        <v>4099.5039199999937</v>
      </c>
      <c r="BU36" s="54">
        <f t="shared" si="326"/>
        <v>4381.0142700000015</v>
      </c>
      <c r="BV36" s="54">
        <f t="shared" si="326"/>
        <v>2381.3064400000167</v>
      </c>
      <c r="BW36" s="54">
        <f t="shared" si="326"/>
        <v>8223.8691499999895</v>
      </c>
      <c r="BX36" s="54">
        <f t="shared" si="326"/>
        <v>6339.7204599999859</v>
      </c>
      <c r="BY36" s="54">
        <f t="shared" si="326"/>
        <v>6755.0399599999919</v>
      </c>
      <c r="BZ36" s="54">
        <f t="shared" si="326"/>
        <v>5712.8998899999979</v>
      </c>
      <c r="CA36" s="54">
        <f t="shared" si="326"/>
        <v>4346.3207800000027</v>
      </c>
      <c r="CB36" s="54">
        <f t="shared" ref="CB36:CC36" si="327">CB19+CB28+CB11+CB31+CB35</f>
        <v>4271.0963799999972</v>
      </c>
      <c r="CC36" s="54">
        <f t="shared" si="327"/>
        <v>5746.8138700000009</v>
      </c>
      <c r="CD36" s="55"/>
      <c r="CE36" s="54"/>
      <c r="CF36" s="54">
        <f t="shared" ref="CF36:CT36" si="328">CF19+CF28+CF11+CF31+CF35</f>
        <v>-48689.286347800138</v>
      </c>
      <c r="CG36" s="54">
        <f t="shared" si="328"/>
        <v>-29859.982036299993</v>
      </c>
      <c r="CH36" s="54">
        <f t="shared" si="328"/>
        <v>-28909.29168651986</v>
      </c>
      <c r="CI36" s="54">
        <f t="shared" si="328"/>
        <v>-19229.278367182171</v>
      </c>
      <c r="CJ36" s="54">
        <f t="shared" si="328"/>
        <v>-12083.542962457948</v>
      </c>
      <c r="CK36" s="54">
        <f t="shared" si="328"/>
        <v>-10751.117285439979</v>
      </c>
      <c r="CL36" s="54">
        <f t="shared" si="328"/>
        <v>-9701.8099824199962</v>
      </c>
      <c r="CM36" s="54">
        <f t="shared" si="328"/>
        <v>-3852.3718404242163</v>
      </c>
      <c r="CN36" s="54">
        <f t="shared" si="328"/>
        <v>-1587.378531453179</v>
      </c>
      <c r="CO36" s="54">
        <f t="shared" si="328"/>
        <v>-5872.2245003162934</v>
      </c>
      <c r="CP36" s="54">
        <f t="shared" si="328"/>
        <v>-12373.682079405546</v>
      </c>
      <c r="CQ36" s="54">
        <f t="shared" si="328"/>
        <v>-4381.8769591478158</v>
      </c>
      <c r="CR36" s="54">
        <f t="shared" si="328"/>
        <v>-5900.098209984797</v>
      </c>
      <c r="CS36" s="54">
        <f t="shared" si="328"/>
        <v>13810.051784412281</v>
      </c>
      <c r="CT36" s="54">
        <f t="shared" si="328"/>
        <v>10819.954189281758</v>
      </c>
      <c r="CU36" s="54">
        <f t="shared" ref="CU36:CV36" si="329">CU19+CU28+CU11+CU31+CU35</f>
        <v>-2011.5642858880378</v>
      </c>
      <c r="CV36" s="54">
        <f t="shared" si="329"/>
        <v>-3502.5893355707021</v>
      </c>
      <c r="CW36" s="55"/>
      <c r="CX36" s="54"/>
      <c r="CY36" s="54">
        <f t="shared" ref="CY36:DM36" si="330">CY19+CY28+CY11+CY31+CY35</f>
        <v>322349.37769857177</v>
      </c>
      <c r="CZ36" s="54">
        <f t="shared" si="330"/>
        <v>247661.31572000001</v>
      </c>
      <c r="DA36" s="54">
        <f t="shared" si="330"/>
        <v>260855.17014999979</v>
      </c>
      <c r="DB36" s="54">
        <f t="shared" si="330"/>
        <v>303914.10150000016</v>
      </c>
      <c r="DC36" s="54">
        <f t="shared" si="330"/>
        <v>326155.96859000012</v>
      </c>
      <c r="DD36" s="54">
        <f t="shared" si="330"/>
        <v>378506.28824865597</v>
      </c>
      <c r="DE36" s="54">
        <f t="shared" si="330"/>
        <v>326149.42571991228</v>
      </c>
      <c r="DF36" s="54">
        <f t="shared" si="330"/>
        <v>311332.28545899299</v>
      </c>
      <c r="DG36" s="54">
        <f t="shared" si="330"/>
        <v>479856.94185647985</v>
      </c>
      <c r="DH36" s="54">
        <f t="shared" si="330"/>
        <v>472768.01953699492</v>
      </c>
      <c r="DI36" s="54">
        <f t="shared" si="330"/>
        <v>495899.54041539435</v>
      </c>
      <c r="DJ36" s="54">
        <f t="shared" si="330"/>
        <v>448787.96694292134</v>
      </c>
      <c r="DK36" s="54">
        <f t="shared" si="330"/>
        <v>401844.68560479512</v>
      </c>
      <c r="DL36" s="54">
        <f t="shared" si="330"/>
        <v>367133.69944688049</v>
      </c>
      <c r="DM36" s="54">
        <f t="shared" si="330"/>
        <v>486876.18074662861</v>
      </c>
      <c r="DN36" s="54">
        <f t="shared" ref="DN36:DO36" si="331">DN19+DN28+DN11+DN31+DN35</f>
        <v>649565.36312828038</v>
      </c>
      <c r="DO36" s="54">
        <f t="shared" si="331"/>
        <v>722930.22701415746</v>
      </c>
      <c r="DP36" s="55"/>
      <c r="DQ36" s="54"/>
      <c r="DR36" s="54">
        <f t="shared" ref="DR36:EF36" si="332">DR19+DR28+DR11+DR31+DR35</f>
        <v>0</v>
      </c>
      <c r="DS36" s="54">
        <f t="shared" si="332"/>
        <v>0</v>
      </c>
      <c r="DT36" s="54">
        <f t="shared" si="332"/>
        <v>0</v>
      </c>
      <c r="DU36" s="54">
        <f t="shared" si="332"/>
        <v>0</v>
      </c>
      <c r="DV36" s="54">
        <f t="shared" si="332"/>
        <v>0</v>
      </c>
      <c r="DW36" s="54">
        <f t="shared" si="332"/>
        <v>0</v>
      </c>
      <c r="DX36" s="54">
        <f t="shared" si="332"/>
        <v>0</v>
      </c>
      <c r="DY36" s="54">
        <f t="shared" si="332"/>
        <v>0</v>
      </c>
      <c r="DZ36" s="54">
        <f t="shared" si="332"/>
        <v>0</v>
      </c>
      <c r="EA36" s="54">
        <f t="shared" si="332"/>
        <v>0</v>
      </c>
      <c r="EB36" s="54">
        <f t="shared" si="332"/>
        <v>0</v>
      </c>
      <c r="EC36" s="54">
        <f t="shared" si="332"/>
        <v>0</v>
      </c>
      <c r="ED36" s="54">
        <f t="shared" si="332"/>
        <v>0</v>
      </c>
      <c r="EE36" s="54">
        <f t="shared" si="332"/>
        <v>0</v>
      </c>
      <c r="EF36" s="54">
        <f t="shared" si="332"/>
        <v>0</v>
      </c>
      <c r="EG36" s="54">
        <f t="shared" ref="EG36:EH36" si="333">EG19+EG28+EG11+EG31+EG35</f>
        <v>0</v>
      </c>
      <c r="EH36" s="54">
        <f t="shared" si="333"/>
        <v>0</v>
      </c>
      <c r="EI36" s="55"/>
      <c r="EJ36" s="54"/>
      <c r="EK36" s="54">
        <f t="shared" ref="EK36:EY36" si="334">EK19+EK28+EK11+EK31+EK35</f>
        <v>0</v>
      </c>
      <c r="EL36" s="54">
        <f t="shared" si="334"/>
        <v>0</v>
      </c>
      <c r="EM36" s="54">
        <f t="shared" si="334"/>
        <v>0</v>
      </c>
      <c r="EN36" s="54">
        <f t="shared" si="334"/>
        <v>0</v>
      </c>
      <c r="EO36" s="54">
        <f t="shared" si="334"/>
        <v>0</v>
      </c>
      <c r="EP36" s="54">
        <f t="shared" si="334"/>
        <v>0</v>
      </c>
      <c r="EQ36" s="54">
        <f t="shared" si="334"/>
        <v>0</v>
      </c>
      <c r="ER36" s="54">
        <f t="shared" si="334"/>
        <v>0</v>
      </c>
      <c r="ES36" s="54">
        <f t="shared" si="334"/>
        <v>0</v>
      </c>
      <c r="ET36" s="54">
        <f t="shared" si="334"/>
        <v>0</v>
      </c>
      <c r="EU36" s="54">
        <f t="shared" si="334"/>
        <v>0</v>
      </c>
      <c r="EV36" s="54">
        <f t="shared" si="334"/>
        <v>0</v>
      </c>
      <c r="EW36" s="54">
        <f t="shared" si="334"/>
        <v>0</v>
      </c>
      <c r="EX36" s="54">
        <f t="shared" si="334"/>
        <v>0</v>
      </c>
      <c r="EY36" s="54">
        <f t="shared" si="334"/>
        <v>0</v>
      </c>
      <c r="EZ36" s="54">
        <f t="shared" ref="EZ36:FA36" si="335">EZ19+EZ28+EZ11+EZ31+EZ35</f>
        <v>0</v>
      </c>
      <c r="FA36" s="54">
        <f t="shared" si="335"/>
        <v>0</v>
      </c>
      <c r="FB36" s="55"/>
      <c r="FC36" s="54"/>
      <c r="FD36" s="54">
        <f t="shared" ref="FD36:FR36" si="336">FD19+FD28+FD11+FD31+FD35</f>
        <v>0</v>
      </c>
      <c r="FE36" s="54">
        <f t="shared" si="336"/>
        <v>0</v>
      </c>
      <c r="FF36" s="54">
        <f t="shared" si="336"/>
        <v>0</v>
      </c>
      <c r="FG36" s="54">
        <f t="shared" si="336"/>
        <v>0</v>
      </c>
      <c r="FH36" s="54">
        <f t="shared" si="336"/>
        <v>0</v>
      </c>
      <c r="FI36" s="54">
        <f t="shared" si="336"/>
        <v>0</v>
      </c>
      <c r="FJ36" s="54">
        <f t="shared" si="336"/>
        <v>0</v>
      </c>
      <c r="FK36" s="54">
        <f t="shared" si="336"/>
        <v>0</v>
      </c>
      <c r="FL36" s="54">
        <f t="shared" si="336"/>
        <v>0</v>
      </c>
      <c r="FM36" s="54">
        <f t="shared" si="336"/>
        <v>0</v>
      </c>
      <c r="FN36" s="54">
        <f t="shared" si="336"/>
        <v>0</v>
      </c>
      <c r="FO36" s="54">
        <f t="shared" si="336"/>
        <v>0</v>
      </c>
      <c r="FP36" s="54">
        <f t="shared" si="336"/>
        <v>0</v>
      </c>
      <c r="FQ36" s="54">
        <f t="shared" si="336"/>
        <v>0</v>
      </c>
      <c r="FR36" s="54">
        <f t="shared" si="336"/>
        <v>0</v>
      </c>
      <c r="FS36" s="54">
        <f t="shared" ref="FS36:FT36" si="337">FS19+FS28+FS11+FS31+FS35</f>
        <v>0</v>
      </c>
      <c r="FT36" s="54">
        <f t="shared" si="337"/>
        <v>0</v>
      </c>
      <c r="FU36" s="182"/>
      <c r="FV36" s="55"/>
      <c r="FW36" s="54"/>
      <c r="FX36" s="54">
        <f t="shared" ref="FX36:GL36" si="338">FX19+FX28+FX11+FX31+FX35</f>
        <v>0</v>
      </c>
      <c r="FY36" s="54">
        <f t="shared" si="338"/>
        <v>0</v>
      </c>
      <c r="FZ36" s="54">
        <f t="shared" si="338"/>
        <v>-127.44330380000001</v>
      </c>
      <c r="GA36" s="54">
        <f t="shared" si="338"/>
        <v>127.44330380000001</v>
      </c>
      <c r="GB36" s="54">
        <f t="shared" si="338"/>
        <v>575.23559999999998</v>
      </c>
      <c r="GC36" s="54">
        <f t="shared" si="338"/>
        <v>1792.6817010068112</v>
      </c>
      <c r="GD36" s="54">
        <f t="shared" si="338"/>
        <v>2444.9243964422139</v>
      </c>
      <c r="GE36" s="54">
        <f t="shared" si="338"/>
        <v>2202.3244577082742</v>
      </c>
      <c r="GF36" s="54">
        <f t="shared" si="338"/>
        <v>267.57908220072659</v>
      </c>
      <c r="GG36" s="54">
        <f t="shared" si="338"/>
        <v>749.89584478071629</v>
      </c>
      <c r="GH36" s="54">
        <f t="shared" si="338"/>
        <v>979.10496594131519</v>
      </c>
      <c r="GI36" s="54">
        <f t="shared" si="338"/>
        <v>-1995.9129058912445</v>
      </c>
      <c r="GJ36" s="54">
        <f t="shared" si="338"/>
        <v>-259.43975088952811</v>
      </c>
      <c r="GK36" s="54">
        <f t="shared" si="338"/>
        <v>-1390.1103595887198</v>
      </c>
      <c r="GL36" s="54">
        <f t="shared" si="338"/>
        <v>-3541.1987977062536</v>
      </c>
      <c r="GM36" s="54">
        <f t="shared" ref="GM36:GN36" si="339">GM19+GM28+GM11+GM31+GM35</f>
        <v>-146.35219254770254</v>
      </c>
      <c r="GN36" s="54">
        <f t="shared" si="339"/>
        <v>-2454.0931461696009</v>
      </c>
      <c r="GO36" s="55"/>
      <c r="GP36" s="54"/>
      <c r="GQ36" s="54">
        <f t="shared" ref="GQ36:HE36" si="340">GQ19+GQ28+GQ11+GQ31+GQ35</f>
        <v>322349.37769857177</v>
      </c>
      <c r="GR36" s="54">
        <f t="shared" si="340"/>
        <v>247661.31572000001</v>
      </c>
      <c r="GS36" s="54">
        <f t="shared" si="340"/>
        <v>260727.72684619977</v>
      </c>
      <c r="GT36" s="54">
        <f t="shared" si="340"/>
        <v>304041.54480380018</v>
      </c>
      <c r="GU36" s="54">
        <f t="shared" si="340"/>
        <v>326731.20419000013</v>
      </c>
      <c r="GV36" s="54">
        <f t="shared" si="340"/>
        <v>380298.96994966274</v>
      </c>
      <c r="GW36" s="54">
        <f t="shared" si="340"/>
        <v>328594.35011635453</v>
      </c>
      <c r="GX36" s="54">
        <f t="shared" si="340"/>
        <v>313534.60991670133</v>
      </c>
      <c r="GY36" s="54">
        <f t="shared" si="340"/>
        <v>480124.52093868057</v>
      </c>
      <c r="GZ36" s="54">
        <f t="shared" si="340"/>
        <v>473517.91538177559</v>
      </c>
      <c r="HA36" s="54">
        <f t="shared" si="340"/>
        <v>496878.64538133563</v>
      </c>
      <c r="HB36" s="54">
        <f t="shared" si="340"/>
        <v>446792.05403703015</v>
      </c>
      <c r="HC36" s="54">
        <f t="shared" si="340"/>
        <v>401585.24585390562</v>
      </c>
      <c r="HD36" s="54">
        <f t="shared" si="340"/>
        <v>365743.58908729174</v>
      </c>
      <c r="HE36" s="54">
        <f t="shared" si="340"/>
        <v>483334.98194892239</v>
      </c>
      <c r="HF36" s="54">
        <f t="shared" ref="HF36:HG36" si="341">HF19+HF28+HF11+HF31+HF35</f>
        <v>649419.01093573275</v>
      </c>
      <c r="HG36" s="54">
        <f t="shared" si="341"/>
        <v>720476.1338679879</v>
      </c>
    </row>
    <row r="37" spans="3:215" ht="13.5" thickTop="1" x14ac:dyDescent="0.3">
      <c r="C37" s="41" t="s">
        <v>58</v>
      </c>
      <c r="D37" s="116"/>
      <c r="E37" s="43"/>
      <c r="F37" s="43">
        <f t="shared" ref="F37:T37" si="342">(F36-F25-F18-F15-F10)/1000</f>
        <v>381.49816647637169</v>
      </c>
      <c r="G37" s="43">
        <f t="shared" si="342"/>
        <v>274.92831475629993</v>
      </c>
      <c r="H37" s="43">
        <f t="shared" si="342"/>
        <v>308.53111564271973</v>
      </c>
      <c r="I37" s="43">
        <f t="shared" si="342"/>
        <v>361.35611260098227</v>
      </c>
      <c r="J37" s="43">
        <f t="shared" si="342"/>
        <v>400.057059642458</v>
      </c>
      <c r="K37" s="43">
        <f t="shared" si="342"/>
        <v>464.67719016644679</v>
      </c>
      <c r="L37" s="43">
        <f t="shared" si="342"/>
        <v>457.18133981886228</v>
      </c>
      <c r="M37" s="43">
        <f t="shared" si="342"/>
        <v>480.37491964813256</v>
      </c>
      <c r="N37" s="43">
        <f t="shared" si="342"/>
        <v>691.15053904365368</v>
      </c>
      <c r="O37" s="43">
        <f t="shared" si="342"/>
        <v>735.11893089509692</v>
      </c>
      <c r="P37" s="43">
        <f t="shared" si="342"/>
        <v>789.5853268253469</v>
      </c>
      <c r="Q37" s="43">
        <f t="shared" si="342"/>
        <v>794.31444710325627</v>
      </c>
      <c r="R37" s="43">
        <f t="shared" si="342"/>
        <v>810.80016351909569</v>
      </c>
      <c r="S37" s="43">
        <f t="shared" si="342"/>
        <v>794.21801318599864</v>
      </c>
      <c r="T37" s="43">
        <f t="shared" si="342"/>
        <v>834.21645480301243</v>
      </c>
      <c r="U37" s="43">
        <f t="shared" ref="U37:V37" si="343">(U36-U25-U18-U15-U10)/1000</f>
        <v>1040.1023671317421</v>
      </c>
      <c r="V37" s="43">
        <f t="shared" si="343"/>
        <v>1189.546626024686</v>
      </c>
      <c r="W37" s="177"/>
      <c r="Y37" s="43"/>
      <c r="Z37" s="43">
        <f t="shared" ref="Z37:AN37" si="344">(Z36-Z25-Z18-Z15-Z10)/1000</f>
        <v>381.49816647637169</v>
      </c>
      <c r="AA37" s="43">
        <f t="shared" si="344"/>
        <v>274.92831475629993</v>
      </c>
      <c r="AB37" s="43">
        <f t="shared" si="344"/>
        <v>308.65855894651975</v>
      </c>
      <c r="AC37" s="43">
        <f t="shared" si="344"/>
        <v>361.22866929718231</v>
      </c>
      <c r="AD37" s="43">
        <f t="shared" si="344"/>
        <v>399.47947469245798</v>
      </c>
      <c r="AE37" s="43">
        <f t="shared" si="344"/>
        <v>462.88021748544003</v>
      </c>
      <c r="AF37" s="43">
        <f t="shared" si="344"/>
        <v>454.73442056241993</v>
      </c>
      <c r="AG37" s="43">
        <f t="shared" si="344"/>
        <v>478.15094338042417</v>
      </c>
      <c r="AH37" s="43">
        <f t="shared" si="344"/>
        <v>690.85785624145296</v>
      </c>
      <c r="AI37" s="43">
        <f t="shared" si="344"/>
        <v>734.34236280031632</v>
      </c>
      <c r="AJ37" s="43">
        <f t="shared" si="344"/>
        <v>788.58585484940568</v>
      </c>
      <c r="AK37" s="43">
        <f t="shared" si="344"/>
        <v>796.29063742914752</v>
      </c>
      <c r="AL37" s="43">
        <f t="shared" si="344"/>
        <v>811.03342969998528</v>
      </c>
      <c r="AM37" s="43">
        <f t="shared" si="344"/>
        <v>795.59534125558741</v>
      </c>
      <c r="AN37" s="43">
        <f t="shared" si="344"/>
        <v>837.74308131071871</v>
      </c>
      <c r="AO37" s="43">
        <f t="shared" ref="AO37:AP37" si="345">(AO36-AO25-AO18-AO15-AO10)/1000</f>
        <v>1040.2275781742901</v>
      </c>
      <c r="AP37" s="43">
        <f t="shared" si="345"/>
        <v>1191.9696096108555</v>
      </c>
      <c r="AQ37" s="177">
        <f>AP37/AL37-1</f>
        <v>0.46969232828267615</v>
      </c>
      <c r="AS37" s="43"/>
      <c r="AT37" s="43">
        <f t="shared" ref="AT37:BH37" si="346">(AT36-AT25-AT18-AT15-AT10)/1000</f>
        <v>33.82593563000021</v>
      </c>
      <c r="AU37" s="43">
        <f t="shared" si="346"/>
        <v>33.448402999999992</v>
      </c>
      <c r="AV37" s="43">
        <f t="shared" si="346"/>
        <v>9.1993607999999991</v>
      </c>
      <c r="AW37" s="43">
        <f t="shared" si="346"/>
        <v>21.949494539999982</v>
      </c>
      <c r="AX37" s="43">
        <f t="shared" si="346"/>
        <v>23.19808527</v>
      </c>
      <c r="AY37" s="43">
        <f t="shared" si="346"/>
        <v>25.290256910000004</v>
      </c>
      <c r="AZ37" s="43">
        <f t="shared" si="346"/>
        <v>8.9395045900000021</v>
      </c>
      <c r="BA37" s="43">
        <f t="shared" si="346"/>
        <v>15.515893306554258</v>
      </c>
      <c r="BB37" s="43">
        <f t="shared" si="346"/>
        <v>11.660535082982054</v>
      </c>
      <c r="BC37" s="43">
        <f t="shared" si="346"/>
        <v>16.858705626994979</v>
      </c>
      <c r="BD37" s="43">
        <f t="shared" si="346"/>
        <v>33.795201565394237</v>
      </c>
      <c r="BE37" s="43">
        <f t="shared" si="346"/>
        <v>20.004159627421565</v>
      </c>
      <c r="BF37" s="43">
        <f t="shared" si="346"/>
        <v>26.493662230819158</v>
      </c>
      <c r="BG37" s="43">
        <f t="shared" si="346"/>
        <v>27.405519036522421</v>
      </c>
      <c r="BH37" s="43">
        <f t="shared" si="346"/>
        <v>50.762681517812638</v>
      </c>
      <c r="BI37" s="43">
        <f t="shared" ref="BI37:BJ37" si="347">(BI36-BI25-BI18-BI15-BI10)/1000</f>
        <v>63.437341636498196</v>
      </c>
      <c r="BJ37" s="43">
        <f t="shared" si="347"/>
        <v>85.070604875657892</v>
      </c>
      <c r="BK37" s="57"/>
      <c r="BL37" s="43"/>
      <c r="BM37" s="43">
        <f t="shared" ref="BM37:CA37" si="348">(BM36-BM25-BM18-BM15-BM10)/1000</f>
        <v>165.99288977000012</v>
      </c>
      <c r="BN37" s="43">
        <f t="shared" si="348"/>
        <v>173.67616800000002</v>
      </c>
      <c r="BO37" s="43">
        <f t="shared" si="348"/>
        <v>150.13571233999986</v>
      </c>
      <c r="BP37" s="43">
        <f t="shared" si="348"/>
        <v>125.71483374000016</v>
      </c>
      <c r="BQ37" s="43">
        <f t="shared" si="348"/>
        <v>105.20736166999995</v>
      </c>
      <c r="BR37" s="43">
        <f t="shared" si="348"/>
        <v>83.467677099999975</v>
      </c>
      <c r="BS37" s="43">
        <f t="shared" si="348"/>
        <v>73.184217930000017</v>
      </c>
      <c r="BT37" s="43">
        <f t="shared" si="348"/>
        <v>59.564150230000003</v>
      </c>
      <c r="BU37" s="43">
        <f t="shared" si="348"/>
        <v>48.785870030000034</v>
      </c>
      <c r="BV37" s="43">
        <f t="shared" si="348"/>
        <v>38.008950160000005</v>
      </c>
      <c r="BW37" s="43">
        <f t="shared" si="348"/>
        <v>36.245685639999998</v>
      </c>
      <c r="BX37" s="43">
        <f t="shared" si="348"/>
        <v>29.422777359999976</v>
      </c>
      <c r="BY37" s="43">
        <f t="shared" si="348"/>
        <v>23.698924240000014</v>
      </c>
      <c r="BZ37" s="43">
        <f t="shared" si="348"/>
        <v>18.289747909999999</v>
      </c>
      <c r="CA37" s="43">
        <f t="shared" si="348"/>
        <v>13.013980489999994</v>
      </c>
      <c r="CB37" s="43">
        <f t="shared" ref="CB37:CC37" si="349">(CB36-CB25-CB18-CB15-CB10)/1000</f>
        <v>11.042773660000002</v>
      </c>
      <c r="CC37" s="43">
        <f t="shared" si="349"/>
        <v>10.119000129999996</v>
      </c>
      <c r="CD37" s="57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57"/>
      <c r="CX37" s="43"/>
      <c r="CY37" s="43">
        <f t="shared" ref="CY37:DM37" si="350">(CY36-CY25-CY18-CY15-CY10)/1000</f>
        <v>532.62770552857182</v>
      </c>
      <c r="CZ37" s="43">
        <f t="shared" si="350"/>
        <v>452.19290371999995</v>
      </c>
      <c r="DA37" s="43">
        <f t="shared" si="350"/>
        <v>439.08434039999975</v>
      </c>
      <c r="DB37" s="43">
        <f t="shared" si="350"/>
        <v>489.66371921000018</v>
      </c>
      <c r="DC37" s="43">
        <f t="shared" si="350"/>
        <v>515.80137866999996</v>
      </c>
      <c r="DD37" s="43">
        <f t="shared" si="350"/>
        <v>560.88703420999991</v>
      </c>
      <c r="DE37" s="43">
        <f t="shared" si="350"/>
        <v>527.15633309999998</v>
      </c>
      <c r="DF37" s="43">
        <f t="shared" si="350"/>
        <v>549.3786150765543</v>
      </c>
      <c r="DG37" s="43">
        <f t="shared" si="350"/>
        <v>749.71688282298203</v>
      </c>
      <c r="DH37" s="43">
        <f t="shared" si="350"/>
        <v>783.3377940869949</v>
      </c>
      <c r="DI37" s="43">
        <f t="shared" si="350"/>
        <v>846.25305997539454</v>
      </c>
      <c r="DJ37" s="43">
        <f t="shared" si="350"/>
        <v>841.33569745742125</v>
      </c>
      <c r="DK37" s="43">
        <f t="shared" si="350"/>
        <v>855.32591796081977</v>
      </c>
      <c r="DL37" s="43">
        <f t="shared" si="350"/>
        <v>855.10065998652215</v>
      </c>
      <c r="DM37" s="43">
        <f t="shared" si="350"/>
        <v>912.33969750781307</v>
      </c>
      <c r="DN37" s="43">
        <f t="shared" ref="DN37:DO37" si="351">(DN36-DN25-DN18-DN15-DN10)/1000</f>
        <v>1112.6961291849</v>
      </c>
      <c r="DO37" s="43">
        <f t="shared" si="351"/>
        <v>1283.656625280943</v>
      </c>
      <c r="DP37" s="57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177"/>
      <c r="FW37" s="43"/>
      <c r="FX37" s="43">
        <f t="shared" ref="FX37:GL37" si="352">(FX36-FX25-FX18-FX15-FX10)/1000</f>
        <v>0</v>
      </c>
      <c r="FY37" s="43">
        <f t="shared" si="352"/>
        <v>0</v>
      </c>
      <c r="FZ37" s="43">
        <f t="shared" si="352"/>
        <v>-0.12744330380000002</v>
      </c>
      <c r="GA37" s="43">
        <f t="shared" si="352"/>
        <v>0.12744330380000002</v>
      </c>
      <c r="GB37" s="43">
        <f t="shared" si="352"/>
        <v>0.57758494999999999</v>
      </c>
      <c r="GC37" s="43">
        <f t="shared" si="352"/>
        <v>1.7969726810068112</v>
      </c>
      <c r="GD37" s="43">
        <f t="shared" si="352"/>
        <v>2.4469192564422135</v>
      </c>
      <c r="GE37" s="43">
        <f t="shared" si="352"/>
        <v>2.2239762677082742</v>
      </c>
      <c r="GF37" s="43">
        <f t="shared" si="352"/>
        <v>0.29268280220072662</v>
      </c>
      <c r="GG37" s="43">
        <f t="shared" si="352"/>
        <v>0.7765680947807162</v>
      </c>
      <c r="GH37" s="43">
        <f t="shared" si="352"/>
        <v>0.9994719759413152</v>
      </c>
      <c r="GI37" s="43">
        <f t="shared" si="352"/>
        <v>-1.9761903258912443</v>
      </c>
      <c r="GJ37" s="43">
        <f t="shared" si="352"/>
        <v>-0.23326618088952811</v>
      </c>
      <c r="GK37" s="43">
        <f t="shared" si="352"/>
        <v>-1.3773280695887198</v>
      </c>
      <c r="GL37" s="43">
        <f t="shared" si="352"/>
        <v>-3.5266265077062533</v>
      </c>
      <c r="GM37" s="43">
        <f t="shared" ref="GM37:GN37" si="353">(GM36-GM25-GM18-GM15-GM10)/1000</f>
        <v>-0.12521104254770254</v>
      </c>
      <c r="GN37" s="43">
        <f t="shared" si="353"/>
        <v>-2.4229835861696012</v>
      </c>
      <c r="GP37" s="43"/>
      <c r="GQ37" s="43">
        <f t="shared" ref="GQ37:HE37" si="354">(GQ36-GQ25-GQ18-GQ15-GQ10)/1000</f>
        <v>532.62770552857182</v>
      </c>
      <c r="GR37" s="43">
        <f t="shared" si="354"/>
        <v>452.19290371999995</v>
      </c>
      <c r="GS37" s="43">
        <f t="shared" si="354"/>
        <v>438.95689709619973</v>
      </c>
      <c r="GT37" s="43">
        <f t="shared" si="354"/>
        <v>489.79116251380026</v>
      </c>
      <c r="GU37" s="43">
        <f t="shared" si="354"/>
        <v>516.37896362000004</v>
      </c>
      <c r="GV37" s="43">
        <f t="shared" si="354"/>
        <v>562.68400689100667</v>
      </c>
      <c r="GW37" s="43">
        <f t="shared" si="354"/>
        <v>529.60325235644211</v>
      </c>
      <c r="GX37" s="43">
        <f t="shared" si="354"/>
        <v>551.60259134426258</v>
      </c>
      <c r="GY37" s="43">
        <f t="shared" si="354"/>
        <v>750.00956562518274</v>
      </c>
      <c r="GZ37" s="43">
        <f t="shared" si="354"/>
        <v>784.11436218177562</v>
      </c>
      <c r="HA37" s="43">
        <f t="shared" si="354"/>
        <v>847.25253195133587</v>
      </c>
      <c r="HB37" s="43">
        <f t="shared" si="354"/>
        <v>839.35950713153011</v>
      </c>
      <c r="HC37" s="43">
        <f t="shared" si="354"/>
        <v>855.09265177993018</v>
      </c>
      <c r="HD37" s="43">
        <f t="shared" si="354"/>
        <v>853.72333191693326</v>
      </c>
      <c r="HE37" s="43">
        <f t="shared" si="354"/>
        <v>908.8130710001069</v>
      </c>
      <c r="HF37" s="43">
        <f t="shared" ref="HF37:HG37" si="355">(HF36-HF25-HF18-HF15-HF10)/1000</f>
        <v>1112.5709181423524</v>
      </c>
      <c r="HG37" s="43">
        <f t="shared" si="355"/>
        <v>1281.2336416947735</v>
      </c>
    </row>
    <row r="38" spans="3:215" x14ac:dyDescent="0.3">
      <c r="C38" s="41" t="s">
        <v>59</v>
      </c>
      <c r="D38" s="116"/>
      <c r="E38" s="42"/>
      <c r="F38" s="42">
        <f t="shared" ref="F38:R38" si="356">(F37*1000)/F148</f>
        <v>0.27298011327349969</v>
      </c>
      <c r="G38" s="42">
        <f t="shared" si="356"/>
        <v>0.16171370056400317</v>
      </c>
      <c r="H38" s="42">
        <f t="shared" si="356"/>
        <v>0.1857849346054031</v>
      </c>
      <c r="I38" s="42">
        <f t="shared" si="356"/>
        <v>0.20386919444987359</v>
      </c>
      <c r="J38" s="42">
        <f t="shared" si="356"/>
        <v>0.20708309747100062</v>
      </c>
      <c r="K38" s="42">
        <f t="shared" si="356"/>
        <v>0.18594883858405964</v>
      </c>
      <c r="L38" s="42">
        <f t="shared" si="356"/>
        <v>0.17522400265919108</v>
      </c>
      <c r="M38" s="42">
        <f t="shared" si="356"/>
        <v>0.15071839036670481</v>
      </c>
      <c r="N38" s="42">
        <f t="shared" si="356"/>
        <v>0.22289277818437722</v>
      </c>
      <c r="O38" s="42">
        <f t="shared" si="356"/>
        <v>0.17750952685556592</v>
      </c>
      <c r="P38" s="42">
        <f t="shared" si="356"/>
        <v>0.20821984087807452</v>
      </c>
      <c r="Q38" s="42">
        <f t="shared" si="356"/>
        <v>0.19204471746653801</v>
      </c>
      <c r="R38" s="42">
        <f t="shared" si="356"/>
        <v>0.17873045899720916</v>
      </c>
      <c r="S38" s="42">
        <f t="shared" ref="S38:T38" si="357">(S37*1000)/S148</f>
        <v>0.30695510686723732</v>
      </c>
      <c r="T38" s="42">
        <f t="shared" si="357"/>
        <v>0.38248287454488794</v>
      </c>
      <c r="U38" s="42">
        <f t="shared" ref="U38:V38" si="358">(U37*1000)/U148</f>
        <v>0.29017438493232239</v>
      </c>
      <c r="V38" s="42">
        <f t="shared" si="358"/>
        <v>0.35962091297329274</v>
      </c>
      <c r="W38" s="177"/>
      <c r="Y38" s="42"/>
      <c r="Z38" s="42">
        <f t="shared" ref="Z38:AL38" si="359">(Z37*1000)/Z148</f>
        <v>0.27298011327349969</v>
      </c>
      <c r="AA38" s="42">
        <f t="shared" si="359"/>
        <v>0.16171370056400317</v>
      </c>
      <c r="AB38" s="42">
        <f t="shared" si="359"/>
        <v>0.18586167579830698</v>
      </c>
      <c r="AC38" s="42">
        <f t="shared" si="359"/>
        <v>0.20379729373260963</v>
      </c>
      <c r="AD38" s="42">
        <f t="shared" si="359"/>
        <v>0.20678411991863463</v>
      </c>
      <c r="AE38" s="42">
        <f t="shared" si="359"/>
        <v>0.18522974801953074</v>
      </c>
      <c r="AF38" s="42">
        <f t="shared" si="359"/>
        <v>0.1742861713241074</v>
      </c>
      <c r="AG38" s="42">
        <f t="shared" si="359"/>
        <v>0.15002061429727909</v>
      </c>
      <c r="AH38" s="42">
        <f t="shared" si="359"/>
        <v>0.22279838936569879</v>
      </c>
      <c r="AI38" s="42">
        <f t="shared" si="359"/>
        <v>0.1773220085788868</v>
      </c>
      <c r="AJ38" s="42">
        <f t="shared" si="359"/>
        <v>0.20795627228235439</v>
      </c>
      <c r="AK38" s="42">
        <f t="shared" si="359"/>
        <v>0.19252250924557454</v>
      </c>
      <c r="AL38" s="42">
        <f t="shared" si="359"/>
        <v>0.17878187952406002</v>
      </c>
      <c r="AM38" s="42">
        <f t="shared" ref="AM38:AN38" si="360">(AM37*1000)/AM148</f>
        <v>0.30748742655499645</v>
      </c>
      <c r="AN38" s="42">
        <f t="shared" si="360"/>
        <v>0.38409981009722272</v>
      </c>
      <c r="AO38" s="42">
        <f t="shared" ref="AO38:AP38" si="361">(AO37*1000)/AO148</f>
        <v>0.29020931710669895</v>
      </c>
      <c r="AP38" s="42">
        <f t="shared" si="361"/>
        <v>0.36035342362089096</v>
      </c>
      <c r="AQ38" s="177"/>
      <c r="AS38" s="42"/>
      <c r="AT38" s="42">
        <f t="shared" ref="AT38:BF38" si="362">(AT37*1000)/AT145</f>
        <v>0.16127799369412721</v>
      </c>
      <c r="AU38" s="42">
        <f t="shared" si="362"/>
        <v>0.2050806711722771</v>
      </c>
      <c r="AV38" s="42">
        <f t="shared" si="362"/>
        <v>6.2434455593138309E-2</v>
      </c>
      <c r="AW38" s="42">
        <f t="shared" si="362"/>
        <v>0.17411096091181669</v>
      </c>
      <c r="AX38" s="42">
        <f t="shared" si="362"/>
        <v>0.19716157593859943</v>
      </c>
      <c r="AY38" s="42">
        <f t="shared" si="362"/>
        <v>0.29279982794335319</v>
      </c>
      <c r="AZ38" s="42">
        <f t="shared" si="362"/>
        <v>0.3608486987345052</v>
      </c>
      <c r="BA38" s="42">
        <f t="shared" si="362"/>
        <v>0.51084662006440795</v>
      </c>
      <c r="BB38" s="42">
        <f t="shared" si="362"/>
        <v>0.20885057037459273</v>
      </c>
      <c r="BC38" s="42">
        <f t="shared" si="362"/>
        <v>0.2635003150757772</v>
      </c>
      <c r="BD38" s="42">
        <f t="shared" si="362"/>
        <v>0.84503763865446491</v>
      </c>
      <c r="BE38" s="42">
        <f t="shared" si="362"/>
        <v>0.81784826457701776</v>
      </c>
      <c r="BF38" s="42">
        <f t="shared" si="362"/>
        <v>0.70938534970230838</v>
      </c>
      <c r="BG38" s="42">
        <f t="shared" ref="BG38:BH38" si="363">(BG37*1000)/BG145</f>
        <v>1.6870125599582899</v>
      </c>
      <c r="BH38" s="42">
        <f t="shared" si="363"/>
        <v>2.3669999775162096</v>
      </c>
      <c r="BI38" s="42">
        <f t="shared" ref="BI38:BJ38" si="364">(BI37*1000)/BI145</f>
        <v>0.83645732341556556</v>
      </c>
      <c r="BJ38" s="42">
        <f t="shared" si="364"/>
        <v>1.4313608284176675</v>
      </c>
      <c r="BK38" s="44"/>
      <c r="BL38" s="42"/>
      <c r="BM38" s="42">
        <f t="shared" ref="BM38:BY38" si="365">(BM37*1000)/BM148</f>
        <v>0.1187758207871142</v>
      </c>
      <c r="BN38" s="42">
        <f t="shared" si="365"/>
        <v>0.10215686897128491</v>
      </c>
      <c r="BO38" s="42">
        <f t="shared" si="365"/>
        <v>9.0405641715964352E-2</v>
      </c>
      <c r="BP38" s="42">
        <f t="shared" si="365"/>
        <v>7.0925552360239646E-2</v>
      </c>
      <c r="BQ38" s="42">
        <f t="shared" si="365"/>
        <v>5.4458897315414853E-2</v>
      </c>
      <c r="BR38" s="42">
        <f t="shared" si="365"/>
        <v>3.3401074863379468E-2</v>
      </c>
      <c r="BS38" s="42">
        <f t="shared" si="365"/>
        <v>2.8049332902033874E-2</v>
      </c>
      <c r="BT38" s="42">
        <f t="shared" si="365"/>
        <v>1.8688346287524773E-2</v>
      </c>
      <c r="BU38" s="42">
        <f t="shared" si="365"/>
        <v>1.5733212220560597E-2</v>
      </c>
      <c r="BV38" s="42">
        <f t="shared" si="365"/>
        <v>9.1780397370030339E-3</v>
      </c>
      <c r="BW38" s="42">
        <f t="shared" si="365"/>
        <v>9.5582714623404993E-3</v>
      </c>
      <c r="BX38" s="42">
        <f t="shared" si="365"/>
        <v>7.1136676234311476E-3</v>
      </c>
      <c r="BY38" s="42">
        <f t="shared" si="365"/>
        <v>5.2241227835612422E-3</v>
      </c>
      <c r="BZ38" s="42">
        <f t="shared" ref="BZ38:CA38" si="366">(BZ37*1000)/BZ148</f>
        <v>7.0687537062623894E-3</v>
      </c>
      <c r="CA38" s="42">
        <f t="shared" si="366"/>
        <v>5.9668262816293611E-3</v>
      </c>
      <c r="CB38" s="42">
        <f t="shared" ref="CB38:CC38" si="367">(CB37*1000)/CB148</f>
        <v>3.080783349790687E-3</v>
      </c>
      <c r="CC38" s="42">
        <f t="shared" si="367"/>
        <v>3.0591521051079409E-3</v>
      </c>
      <c r="CD38" s="44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4"/>
      <c r="CX38" s="42"/>
      <c r="CY38" s="42">
        <f t="shared" ref="CY38:DK38" si="368">(CY37*1000)/CY148</f>
        <v>0.38112049850912982</v>
      </c>
      <c r="CZ38" s="42">
        <f t="shared" si="368"/>
        <v>0.26598129004705406</v>
      </c>
      <c r="DA38" s="42">
        <f t="shared" si="368"/>
        <v>0.26439879588007253</v>
      </c>
      <c r="DB38" s="42">
        <f t="shared" si="368"/>
        <v>0.2762575324051692</v>
      </c>
      <c r="DC38" s="42">
        <f t="shared" si="368"/>
        <v>0.26699628115613927</v>
      </c>
      <c r="DD38" s="42">
        <f t="shared" si="368"/>
        <v>0.22444891807761946</v>
      </c>
      <c r="DE38" s="42">
        <f t="shared" si="368"/>
        <v>0.2020433352540624</v>
      </c>
      <c r="DF38" s="42">
        <f t="shared" si="368"/>
        <v>0.17236840888129337</v>
      </c>
      <c r="DG38" s="42">
        <f t="shared" si="368"/>
        <v>0.24178014690601449</v>
      </c>
      <c r="DH38" s="42">
        <f t="shared" si="368"/>
        <v>0.18915295927307293</v>
      </c>
      <c r="DI38" s="42">
        <f t="shared" si="368"/>
        <v>0.22316356637366502</v>
      </c>
      <c r="DJ38" s="42">
        <f t="shared" si="368"/>
        <v>0.20341324132018396</v>
      </c>
      <c r="DK38" s="42">
        <f t="shared" si="368"/>
        <v>0.18854558840471444</v>
      </c>
      <c r="DL38" s="42">
        <f t="shared" ref="DL38:DM38" si="369">(DL37*1000)/DL148</f>
        <v>0.33048547138270234</v>
      </c>
      <c r="DM38" s="42">
        <f t="shared" si="369"/>
        <v>0.41830187843346023</v>
      </c>
      <c r="DN38" s="42">
        <f t="shared" ref="DN38:DO38" si="370">(DN37*1000)/DN148</f>
        <v>0.31042705516879954</v>
      </c>
      <c r="DO38" s="42">
        <f t="shared" si="370"/>
        <v>0.38807202460861651</v>
      </c>
      <c r="DP38" s="44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  <c r="EZ38" s="42"/>
      <c r="FA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177"/>
      <c r="FW38" s="42"/>
      <c r="FX38" s="42">
        <f t="shared" ref="FX38:GJ38" si="371">(FX37*1000)/FX148</f>
        <v>0</v>
      </c>
      <c r="FY38" s="42">
        <f t="shared" si="371"/>
        <v>0</v>
      </c>
      <c r="FZ38" s="42">
        <f t="shared" si="371"/>
        <v>-7.674119290385492E-5</v>
      </c>
      <c r="GA38" s="42">
        <f t="shared" si="371"/>
        <v>7.1900717263986567E-5</v>
      </c>
      <c r="GB38" s="42">
        <f t="shared" si="371"/>
        <v>2.9897755236598007E-4</v>
      </c>
      <c r="GC38" s="42">
        <f t="shared" si="371"/>
        <v>7.190905645289154E-4</v>
      </c>
      <c r="GD38" s="42">
        <f t="shared" si="371"/>
        <v>9.3783133508365188E-4</v>
      </c>
      <c r="GE38" s="42">
        <f t="shared" si="371"/>
        <v>6.9777606942566335E-4</v>
      </c>
      <c r="GF38" s="42">
        <f t="shared" si="371"/>
        <v>9.4388818678455951E-5</v>
      </c>
      <c r="GG38" s="42">
        <f t="shared" si="371"/>
        <v>1.8751827667913023E-4</v>
      </c>
      <c r="GH38" s="42">
        <f t="shared" si="371"/>
        <v>2.6356859572015381E-4</v>
      </c>
      <c r="GI38" s="42">
        <f t="shared" si="371"/>
        <v>-4.7779177903653903E-4</v>
      </c>
      <c r="GJ38" s="42">
        <f t="shared" si="371"/>
        <v>-5.142052685085511E-5</v>
      </c>
      <c r="GK38" s="42">
        <f t="shared" ref="GK38:GL38" si="372">(GK37*1000)/GK148</f>
        <v>-5.3231968775913465E-4</v>
      </c>
      <c r="GL38" s="42">
        <f t="shared" si="372"/>
        <v>-1.6169355523347995E-3</v>
      </c>
      <c r="GM38" s="42">
        <f t="shared" ref="GM38:GN38" si="373">(GM37*1000)/GM148</f>
        <v>-3.4932174376459619E-5</v>
      </c>
      <c r="GN38" s="42">
        <f t="shared" si="373"/>
        <v>-7.3251064759821541E-4</v>
      </c>
      <c r="GP38" s="42"/>
      <c r="GQ38" s="42">
        <f t="shared" ref="GQ38:HC38" si="374">(GQ37*1000)/GQ148</f>
        <v>0.38112049850912982</v>
      </c>
      <c r="GR38" s="42">
        <f t="shared" si="374"/>
        <v>0.26598129004705406</v>
      </c>
      <c r="GS38" s="42">
        <f t="shared" si="374"/>
        <v>0.26432205468716868</v>
      </c>
      <c r="GT38" s="42">
        <f t="shared" si="374"/>
        <v>0.27632943312243324</v>
      </c>
      <c r="GU38" s="42">
        <f t="shared" si="374"/>
        <v>0.26729525870850535</v>
      </c>
      <c r="GV38" s="42">
        <f t="shared" si="374"/>
        <v>0.22516800864214837</v>
      </c>
      <c r="GW38" s="42">
        <f t="shared" si="374"/>
        <v>0.20298116658914606</v>
      </c>
      <c r="GX38" s="42">
        <f t="shared" si="374"/>
        <v>0.17306618495071904</v>
      </c>
      <c r="GY38" s="42">
        <f t="shared" si="374"/>
        <v>0.24187453572469292</v>
      </c>
      <c r="GZ38" s="42">
        <f t="shared" si="374"/>
        <v>0.18934047754975206</v>
      </c>
      <c r="HA38" s="42">
        <f t="shared" si="374"/>
        <v>0.22342713496938518</v>
      </c>
      <c r="HB38" s="42">
        <f t="shared" si="374"/>
        <v>0.20293544954114745</v>
      </c>
      <c r="HC38" s="42">
        <f t="shared" si="374"/>
        <v>0.18849416787786358</v>
      </c>
      <c r="HD38" s="42">
        <f t="shared" ref="HD38:HE38" si="375">(HD37*1000)/HD148</f>
        <v>0.32995315169494316</v>
      </c>
      <c r="HE38" s="42">
        <f t="shared" si="375"/>
        <v>0.41668494288112545</v>
      </c>
      <c r="HF38" s="42">
        <f t="shared" ref="HF38:HG38" si="376">(HF37*1000)/HF148</f>
        <v>0.31039212299442315</v>
      </c>
      <c r="HG38" s="42">
        <f t="shared" si="376"/>
        <v>0.35744672417065043</v>
      </c>
    </row>
    <row r="39" spans="3:215" x14ac:dyDescent="0.3">
      <c r="C39" s="41" t="s">
        <v>60</v>
      </c>
      <c r="D39" s="116"/>
      <c r="E39" s="42"/>
      <c r="F39" s="42">
        <f t="shared" ref="F39:V39" si="377">(F37*1000)/AVERAGE(E131:F131)*4</f>
        <v>0.20291945914690043</v>
      </c>
      <c r="G39" s="42">
        <f t="shared" si="377"/>
        <v>0.13366679097485276</v>
      </c>
      <c r="H39" s="42">
        <f t="shared" si="377"/>
        <v>0.13947588174838685</v>
      </c>
      <c r="I39" s="42">
        <f t="shared" si="377"/>
        <v>0.1553502084398144</v>
      </c>
      <c r="J39" s="42">
        <f t="shared" si="377"/>
        <v>0.1604008492033149</v>
      </c>
      <c r="K39" s="42">
        <f t="shared" si="377"/>
        <v>0.17066374907619666</v>
      </c>
      <c r="L39" s="42">
        <f t="shared" si="377"/>
        <v>0.15333008583662214</v>
      </c>
      <c r="M39" s="42">
        <f t="shared" si="377"/>
        <v>0.14745446932466266</v>
      </c>
      <c r="N39" s="42">
        <f t="shared" si="377"/>
        <v>0.19387890399892629</v>
      </c>
      <c r="O39" s="42">
        <f t="shared" si="377"/>
        <v>0.18594881962175278</v>
      </c>
      <c r="P39" s="42">
        <f t="shared" si="377"/>
        <v>0.1809062127283747</v>
      </c>
      <c r="Q39" s="42">
        <f t="shared" si="377"/>
        <v>0.16805752537824309</v>
      </c>
      <c r="R39" s="42">
        <f t="shared" si="377"/>
        <v>0.15884715790122322</v>
      </c>
      <c r="S39" s="42">
        <f t="shared" si="377"/>
        <v>0.15125734927934611</v>
      </c>
      <c r="T39" s="42">
        <f t="shared" si="377"/>
        <v>0.16193157724114482</v>
      </c>
      <c r="U39" s="42">
        <f t="shared" si="377"/>
        <v>0.20205236637501708</v>
      </c>
      <c r="V39" s="42">
        <f t="shared" si="377"/>
        <v>0.22690843640012182</v>
      </c>
      <c r="W39" s="177"/>
      <c r="Y39" s="42"/>
      <c r="Z39" s="42">
        <f t="shared" ref="Z39:AP39" si="378">(Z37*1000)/AVERAGE(Y131:Z131)*4</f>
        <v>0.20291945914690043</v>
      </c>
      <c r="AA39" s="42">
        <f t="shared" si="378"/>
        <v>0.13366679097485276</v>
      </c>
      <c r="AB39" s="42">
        <f t="shared" si="378"/>
        <v>0.13953349430760442</v>
      </c>
      <c r="AC39" s="42">
        <f t="shared" si="378"/>
        <v>0.15529541942941943</v>
      </c>
      <c r="AD39" s="42">
        <f t="shared" si="378"/>
        <v>0.16016926944679255</v>
      </c>
      <c r="AE39" s="42">
        <f t="shared" si="378"/>
        <v>0.17000376812335871</v>
      </c>
      <c r="AF39" s="42">
        <f t="shared" si="378"/>
        <v>0.15250943480179591</v>
      </c>
      <c r="AG39" s="42">
        <f t="shared" si="378"/>
        <v>0.14677180412518515</v>
      </c>
      <c r="AH39" s="42">
        <f t="shared" si="378"/>
        <v>0.19379680173942648</v>
      </c>
      <c r="AI39" s="42">
        <f t="shared" si="378"/>
        <v>0.18575238620872048</v>
      </c>
      <c r="AJ39" s="42">
        <f t="shared" si="378"/>
        <v>0.18067721823752891</v>
      </c>
      <c r="AK39" s="42">
        <f t="shared" si="378"/>
        <v>0.1684756389566337</v>
      </c>
      <c r="AL39" s="42">
        <f t="shared" si="378"/>
        <v>0.15889285802751324</v>
      </c>
      <c r="AM39" s="42">
        <f t="shared" si="378"/>
        <v>0.1515196588586244</v>
      </c>
      <c r="AN39" s="42">
        <f t="shared" si="378"/>
        <v>0.16261613841162442</v>
      </c>
      <c r="AO39" s="42">
        <f t="shared" si="378"/>
        <v>0.20207669012260443</v>
      </c>
      <c r="AP39" s="42">
        <f t="shared" si="378"/>
        <v>0.22737062544335271</v>
      </c>
      <c r="AQ39" s="177"/>
      <c r="AS39" s="42"/>
      <c r="AT39" s="42">
        <f t="shared" ref="AT39:BJ39" si="379">(AT37*1000)/AVERAGE(AS129:AT129)*4</f>
        <v>0.56866066544145899</v>
      </c>
      <c r="AU39" s="42">
        <f t="shared" si="379"/>
        <v>1.0127001265581701</v>
      </c>
      <c r="AV39" s="42">
        <f t="shared" si="379"/>
        <v>0.44895344097164097</v>
      </c>
      <c r="AW39" s="42">
        <f t="shared" si="379"/>
        <v>1.3770688465672858</v>
      </c>
      <c r="AX39" s="42">
        <f t="shared" si="379"/>
        <v>1.6116481561126008</v>
      </c>
      <c r="AY39" s="42">
        <f t="shared" si="379"/>
        <v>2.6519474066906978</v>
      </c>
      <c r="AZ39" s="42">
        <f t="shared" si="379"/>
        <v>1.1789112979690421</v>
      </c>
      <c r="BA39" s="42">
        <f t="shared" si="379"/>
        <v>1.7312652430621891</v>
      </c>
      <c r="BB39" s="42">
        <f t="shared" si="379"/>
        <v>1.061279786226871</v>
      </c>
      <c r="BC39" s="42">
        <f t="shared" si="379"/>
        <v>0.99116510540053804</v>
      </c>
      <c r="BD39" s="42">
        <f t="shared" si="379"/>
        <v>2.0469559326603028</v>
      </c>
      <c r="BE39" s="42">
        <f t="shared" si="379"/>
        <v>1.9525622379203276</v>
      </c>
      <c r="BF39" s="42">
        <f t="shared" si="379"/>
        <v>2.2882806262494753</v>
      </c>
      <c r="BG39" s="42">
        <f t="shared" si="379"/>
        <v>1.8439296860896539</v>
      </c>
      <c r="BH39" s="42">
        <f t="shared" si="379"/>
        <v>3.1076376967201327</v>
      </c>
      <c r="BI39" s="42">
        <f t="shared" si="379"/>
        <v>2.7558038407781553</v>
      </c>
      <c r="BJ39" s="42">
        <f t="shared" si="379"/>
        <v>3.6069239843943084</v>
      </c>
      <c r="BK39" s="44"/>
      <c r="BL39" s="42"/>
      <c r="BM39" s="42">
        <f t="shared" ref="BM39:CC39" si="380">(BM37*1000)/AVERAGE(BL127:BM127)*4</f>
        <v>0.18752881558934331</v>
      </c>
      <c r="BN39" s="42">
        <f t="shared" si="380"/>
        <v>0.1878669121393052</v>
      </c>
      <c r="BO39" s="42">
        <f t="shared" si="380"/>
        <v>0.18949222884479847</v>
      </c>
      <c r="BP39" s="42">
        <f t="shared" si="380"/>
        <v>0.18643119901223212</v>
      </c>
      <c r="BQ39" s="42">
        <f t="shared" si="380"/>
        <v>0.18568734999218733</v>
      </c>
      <c r="BR39" s="42">
        <f t="shared" si="380"/>
        <v>0.17598200034977304</v>
      </c>
      <c r="BS39" s="42">
        <f t="shared" si="380"/>
        <v>0.18418011851442867</v>
      </c>
      <c r="BT39" s="42">
        <f t="shared" si="380"/>
        <v>0.18206986359491978</v>
      </c>
      <c r="BU39" s="42">
        <f t="shared" si="380"/>
        <v>0.12857186333156401</v>
      </c>
      <c r="BV39" s="42">
        <f t="shared" si="380"/>
        <v>5.9097388630025491E-2</v>
      </c>
      <c r="BW39" s="42">
        <f t="shared" si="380"/>
        <v>3.7046188432932642E-2</v>
      </c>
      <c r="BX39" s="42">
        <f t="shared" si="380"/>
        <v>2.3655673979112928E-2</v>
      </c>
      <c r="BY39" s="42">
        <f t="shared" si="380"/>
        <v>1.6627418574464738E-2</v>
      </c>
      <c r="BZ39" s="42">
        <f t="shared" si="380"/>
        <v>1.2923570884386656E-2</v>
      </c>
      <c r="CA39" s="42">
        <f t="shared" si="380"/>
        <v>9.4689345847402476E-3</v>
      </c>
      <c r="CB39" s="42">
        <f t="shared" si="380"/>
        <v>8.3035388704207416E-3</v>
      </c>
      <c r="CC39" s="42">
        <f t="shared" si="380"/>
        <v>7.7986262399534377E-3</v>
      </c>
      <c r="CD39" s="44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4"/>
      <c r="CX39" s="42"/>
      <c r="CY39" s="42">
        <f t="shared" ref="CY39:DO39" si="381">(CY37*1000)/AVERAGE(CX131:CY131)*4</f>
        <v>0.2833054924766103</v>
      </c>
      <c r="CZ39" s="42">
        <f t="shared" si="381"/>
        <v>0.2198506705118044</v>
      </c>
      <c r="DA39" s="42">
        <f t="shared" si="381"/>
        <v>0.19849432499416658</v>
      </c>
      <c r="DB39" s="42">
        <f t="shared" si="381"/>
        <v>0.21051079030365213</v>
      </c>
      <c r="DC39" s="42">
        <f t="shared" si="381"/>
        <v>0.20680794692849847</v>
      </c>
      <c r="DD39" s="42">
        <f t="shared" si="381"/>
        <v>0.20599910237087316</v>
      </c>
      <c r="DE39" s="42">
        <f t="shared" si="381"/>
        <v>0.17679839215565277</v>
      </c>
      <c r="DF39" s="42">
        <f t="shared" si="381"/>
        <v>0.16863564026983094</v>
      </c>
      <c r="DG39" s="42">
        <f t="shared" si="381"/>
        <v>0.21030771060721187</v>
      </c>
      <c r="DH39" s="42">
        <f t="shared" si="381"/>
        <v>0.19814581294787853</v>
      </c>
      <c r="DI39" s="42">
        <f t="shared" si="381"/>
        <v>0.1938896670046785</v>
      </c>
      <c r="DJ39" s="42">
        <f t="shared" si="381"/>
        <v>0.17800607283766573</v>
      </c>
      <c r="DK39" s="42">
        <f t="shared" si="381"/>
        <v>0.16757037955892218</v>
      </c>
      <c r="DL39" s="42">
        <f t="shared" si="381"/>
        <v>0.16285233657410192</v>
      </c>
      <c r="DM39" s="42">
        <f t="shared" si="381"/>
        <v>0.17709625043542793</v>
      </c>
      <c r="DN39" s="42">
        <f t="shared" si="381"/>
        <v>0.21615457580210864</v>
      </c>
      <c r="DO39" s="42">
        <f t="shared" si="381"/>
        <v>0.244860110015655</v>
      </c>
      <c r="DP39" s="44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J39" s="42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177"/>
      <c r="FW39" s="42"/>
      <c r="FX39" s="42">
        <f t="shared" ref="FX39:GN39" si="382">(FX37*1000)/AVERAGE(FW131:FX131)*4</f>
        <v>0</v>
      </c>
      <c r="FY39" s="42">
        <f t="shared" si="382"/>
        <v>0</v>
      </c>
      <c r="FZ39" s="42">
        <f t="shared" si="382"/>
        <v>-5.7612559217581072E-5</v>
      </c>
      <c r="GA39" s="42">
        <f t="shared" si="382"/>
        <v>5.478901039499056E-5</v>
      </c>
      <c r="GB39" s="42">
        <f t="shared" si="382"/>
        <v>2.3157975652236625E-4</v>
      </c>
      <c r="GC39" s="42">
        <f t="shared" si="382"/>
        <v>6.5998095283798007E-4</v>
      </c>
      <c r="GD39" s="42">
        <f t="shared" si="382"/>
        <v>8.2065103482617877E-4</v>
      </c>
      <c r="GE39" s="42">
        <f t="shared" si="382"/>
        <v>6.8266519947747289E-4</v>
      </c>
      <c r="GF39" s="42">
        <f t="shared" si="382"/>
        <v>8.2102259499832844E-5</v>
      </c>
      <c r="GG39" s="42">
        <f t="shared" si="382"/>
        <v>1.9643341303231119E-4</v>
      </c>
      <c r="GH39" s="42">
        <f t="shared" si="382"/>
        <v>2.2899449084580464E-4</v>
      </c>
      <c r="GI39" s="42">
        <f t="shared" si="382"/>
        <v>-4.1811357839061618E-4</v>
      </c>
      <c r="GJ39" s="42">
        <f t="shared" si="382"/>
        <v>-4.5700126289998573E-5</v>
      </c>
      <c r="GK39" s="42">
        <f t="shared" si="382"/>
        <v>-2.6230957927825201E-4</v>
      </c>
      <c r="GL39" s="42">
        <f t="shared" si="382"/>
        <v>-6.845611704796137E-4</v>
      </c>
      <c r="GM39" s="42">
        <f t="shared" si="382"/>
        <v>-2.4323747587281269E-5</v>
      </c>
      <c r="GN39" s="42">
        <f t="shared" si="382"/>
        <v>-4.6218904323090768E-4</v>
      </c>
      <c r="GP39" s="42"/>
      <c r="GQ39" s="42">
        <f t="shared" ref="GQ39:HG39" si="383">(GQ37*1000)/AVERAGE(GP131:GQ131)*4</f>
        <v>0.2833054924766103</v>
      </c>
      <c r="GR39" s="42">
        <f t="shared" si="383"/>
        <v>0.2198506705118044</v>
      </c>
      <c r="GS39" s="42">
        <f t="shared" si="383"/>
        <v>0.19843671243494901</v>
      </c>
      <c r="GT39" s="42">
        <f t="shared" si="383"/>
        <v>0.21056557931404715</v>
      </c>
      <c r="GU39" s="42">
        <f t="shared" si="383"/>
        <v>0.20703952668502087</v>
      </c>
      <c r="GV39" s="42">
        <f t="shared" si="383"/>
        <v>0.20665908332371113</v>
      </c>
      <c r="GW39" s="42">
        <f t="shared" si="383"/>
        <v>0.17761904319047894</v>
      </c>
      <c r="GX39" s="42">
        <f t="shared" si="383"/>
        <v>0.16931830546930843</v>
      </c>
      <c r="GY39" s="42">
        <f t="shared" si="383"/>
        <v>0.21038981286671168</v>
      </c>
      <c r="GZ39" s="42">
        <f t="shared" si="383"/>
        <v>0.19834224636091083</v>
      </c>
      <c r="HA39" s="42">
        <f t="shared" si="383"/>
        <v>0.19411866149552429</v>
      </c>
      <c r="HB39" s="42">
        <f t="shared" si="383"/>
        <v>0.17758795925927515</v>
      </c>
      <c r="HC39" s="42">
        <f t="shared" si="383"/>
        <v>0.16752467943263216</v>
      </c>
      <c r="HD39" s="42">
        <f t="shared" si="383"/>
        <v>0.16259002699482364</v>
      </c>
      <c r="HE39" s="42">
        <f t="shared" si="383"/>
        <v>0.17641168926494832</v>
      </c>
      <c r="HF39" s="42">
        <f t="shared" si="383"/>
        <v>0.21613025205452138</v>
      </c>
      <c r="HG39" s="42">
        <f t="shared" si="383"/>
        <v>0.24613364160784484</v>
      </c>
    </row>
    <row r="40" spans="3:215" x14ac:dyDescent="0.3">
      <c r="C40" s="48"/>
      <c r="D40" s="119"/>
      <c r="E40" s="48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53"/>
      <c r="T40" s="153"/>
      <c r="U40" s="153"/>
      <c r="V40" s="153"/>
      <c r="W40" s="180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180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180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</row>
    <row r="41" spans="3:215" x14ac:dyDescent="0.3">
      <c r="C41" s="39" t="s">
        <v>23</v>
      </c>
      <c r="D41" s="114"/>
      <c r="E41" s="39"/>
      <c r="F41" s="230"/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41"/>
      <c r="T41" s="241"/>
      <c r="U41" s="241"/>
      <c r="V41" s="241"/>
      <c r="W41" s="17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17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17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</row>
    <row r="42" spans="3:215" x14ac:dyDescent="0.3">
      <c r="C42" s="38" t="s">
        <v>24</v>
      </c>
      <c r="E42" s="45"/>
      <c r="F42" s="40">
        <f>VLOOKUP($C42,Segment!$AK$152:$AP$223,6,0)/1000</f>
        <v>80939.520999999993</v>
      </c>
      <c r="G42" s="40">
        <f>VLOOKUP($C42,Segment!$I$229:$N$300,6,0)/1000</f>
        <v>124707.94500000001</v>
      </c>
      <c r="H42" s="40">
        <f>VLOOKUP($C42,Segment!$P$229:$U$300,6,0)/1000</f>
        <v>129574.62699999999</v>
      </c>
      <c r="I42" s="40">
        <f>VLOOKUP($C42,Segment!$AD$229:$AI$300,6,0)/1000</f>
        <v>121914.17</v>
      </c>
      <c r="J42" s="40">
        <f>VLOOKUP($C42,Segment!$AK$229:$AP$300,6,0)/1000</f>
        <v>140638.44699999999</v>
      </c>
      <c r="K42" s="40">
        <f>VLOOKUP($C42,Segment!$I$306:$N$377,6,0)/1000</f>
        <v>252032.70800000001</v>
      </c>
      <c r="L42" s="211">
        <f>VLOOKUP($C42,Segment!$P$306:$U$377,6,0)/1000</f>
        <v>252301.46900000001</v>
      </c>
      <c r="M42" s="211">
        <f>VLOOKUP($C42,Segment!$AD$306:$AI$377,6,0)/1000</f>
        <v>219267.05799999999</v>
      </c>
      <c r="N42" s="211">
        <f>VLOOKUP($C42,Segment!$AK$306:$AP$377,6,0)/1000</f>
        <v>224714.76</v>
      </c>
      <c r="O42" s="211">
        <f>VLOOKUP($C42,Segment!$I$383:$N$454,6,0)/1000</f>
        <v>436966.42</v>
      </c>
      <c r="P42" s="211">
        <f>VLOOKUP($C42,Segment!$P$383:$U$454,6,0)/1000</f>
        <v>395408.13400000002</v>
      </c>
      <c r="Q42" s="211">
        <f>VLOOKUP($C42,Segment!$AD$383:$AI$454,6,0)/1000</f>
        <v>336397.89</v>
      </c>
      <c r="R42" s="211">
        <f>VLOOKUP($C42,Segment!$AK$383:$AP$454,6,0)/1000</f>
        <v>323071.00900000002</v>
      </c>
      <c r="S42" s="211">
        <f>VLOOKUP($C42,Segment!$I$460:$N$531,6,0)/1000</f>
        <v>695604.69200000004</v>
      </c>
      <c r="T42" s="211">
        <f>VLOOKUP($C42,Segment!$P$460:$U$531,6,0)/1000</f>
        <v>520402.07799999998</v>
      </c>
      <c r="U42" s="211">
        <f>VLOOKUP($C42,Segment!$AD$460:$AI$531,6,0)/1000</f>
        <v>540572.14</v>
      </c>
      <c r="V42" s="211">
        <f>VLOOKUP($C42,Segment!$AK$460:$AP$531,6,0)/1000</f>
        <v>526151.16099999996</v>
      </c>
      <c r="W42" s="139">
        <f t="shared" si="14"/>
        <v>0.62859292955004809</v>
      </c>
      <c r="X42" s="139"/>
      <c r="Y42" s="40"/>
      <c r="Z42" s="40">
        <f>VLOOKUP($C42,Segment!$AK$152:$AP$223,2,0)/1000</f>
        <v>0</v>
      </c>
      <c r="AA42" s="40">
        <f>VLOOKUP($C42,Segment!$I$229:$N$300,2,0)/1000</f>
        <v>0</v>
      </c>
      <c r="AB42" s="40">
        <f>VLOOKUP($C42,Segment!$P$229:$U$300,2,0)/1000</f>
        <v>0</v>
      </c>
      <c r="AC42" s="40">
        <f>VLOOKUP($C42,Segment!$AD$229:$AI$300,2,0)/1000</f>
        <v>0</v>
      </c>
      <c r="AD42" s="40">
        <f>VLOOKUP($C42,Segment!$AK$229:$AP$300,2,0)/1000</f>
        <v>0</v>
      </c>
      <c r="AE42" s="40">
        <f>VLOOKUP($C42,Segment!$I$306:$N$377,2,0)/1000</f>
        <v>0</v>
      </c>
      <c r="AF42" s="40">
        <f>VLOOKUP($C42,Segment!$P$306:$U$377,2,0)/1000</f>
        <v>0</v>
      </c>
      <c r="AG42" s="40">
        <f>VLOOKUP($C42,Segment!$AD$306:$AI$377,2,0)/1000</f>
        <v>0</v>
      </c>
      <c r="AH42" s="40">
        <f>VLOOKUP($C42,Segment!$AK$306:$AP$377,2,0)/1000</f>
        <v>0</v>
      </c>
      <c r="AI42" s="40">
        <f>VLOOKUP($C42,Segment!$I$383:$N$454,2,0)/1000</f>
        <v>0</v>
      </c>
      <c r="AJ42" s="40">
        <f>VLOOKUP($C42,Segment!$P$383:$U$454,2,0)/1000</f>
        <v>0</v>
      </c>
      <c r="AK42" s="40">
        <f>VLOOKUP($C42,Segment!$AD$383:$AI$454,2,0)/1000</f>
        <v>0</v>
      </c>
      <c r="AL42" s="40">
        <f>VLOOKUP($C42,Segment!$AK$383:$AP$454,2,0)/1000</f>
        <v>0</v>
      </c>
      <c r="AM42" s="40">
        <f>VLOOKUP($C42,Segment!$I$460:$N$531,2,0)/1000</f>
        <v>0</v>
      </c>
      <c r="AN42" s="40">
        <f>VLOOKUP($C42,Segment!$P$460:$U$531,2,0)/1000</f>
        <v>0</v>
      </c>
      <c r="AO42" s="40">
        <f>VLOOKUP($C42,Segment!$AD$460:$AI$531,2,0)/1000</f>
        <v>0</v>
      </c>
      <c r="AP42" s="40">
        <f>VLOOKUP($C42,Segment!$AK$460:$AP$531,2,0)/1000</f>
        <v>0</v>
      </c>
      <c r="AS42" s="40"/>
      <c r="AT42" s="40">
        <f>VLOOKUP($C42,'Securitization Profit   loss &amp; '!$Z$153:$AB$224,3,0)/1000</f>
        <v>0</v>
      </c>
      <c r="AU42" s="40">
        <f>VLOOKUP($C42,'Securitization Profit   loss &amp; '!$F$230:$H$301,3,0)/1000</f>
        <v>0</v>
      </c>
      <c r="AV42" s="40">
        <f>VLOOKUP($C42,'Securitization Profit   loss &amp; '!$K$230:$M$301,3,0)/1000</f>
        <v>0</v>
      </c>
      <c r="AW42" s="40">
        <f>VLOOKUP($C42,'Securitization Profit   loss &amp; '!$U$230:$W$301,3,0)/1000</f>
        <v>0</v>
      </c>
      <c r="AX42" s="40">
        <f>VLOOKUP($C42,'Securitization Profit   loss &amp; '!$Z$230:$AB$301,3,0)/1000</f>
        <v>0</v>
      </c>
      <c r="AY42" s="40">
        <f>VLOOKUP($C42,'Securitization Profit   loss &amp; '!$F$306:$H$377,3,0)/1000</f>
        <v>0</v>
      </c>
      <c r="AZ42" s="40">
        <f>VLOOKUP($C42,'Securitization Profit   loss &amp; '!$K$306:$M$377,3,0)/1000</f>
        <v>0</v>
      </c>
      <c r="BA42" s="40">
        <f>VLOOKUP($C42,'Securitization Profit   loss &amp; '!$U$306:$W$377,3,0)/1000</f>
        <v>0</v>
      </c>
      <c r="BB42" s="40">
        <f>VLOOKUP($C42,'Securitization Profit   loss &amp; '!$Z$306:$AB$377,3,0)/1000</f>
        <v>0</v>
      </c>
      <c r="BC42" s="40">
        <f>VLOOKUP($C42,'Securitization Profit   loss &amp; '!$F$383:$H$454,3,0)/1000</f>
        <v>0</v>
      </c>
      <c r="BD42" s="40">
        <f>VLOOKUP($C42,'Securitization Profit   loss &amp; '!$K$383:$M$454,3,0)/1000</f>
        <v>0</v>
      </c>
      <c r="BE42" s="40">
        <f>VLOOKUP($C42,'Securitization Profit   loss &amp; '!$U$383:$W$454,3,0)/1000</f>
        <v>0</v>
      </c>
      <c r="BF42" s="40">
        <f>VLOOKUP($C42,'Securitization Profit   loss &amp; '!$Z$383:$AB$454,3,0)/1000</f>
        <v>0</v>
      </c>
      <c r="BG42" s="40">
        <f>VLOOKUP($C42,'Securitization Profit   loss &amp; '!$F$460:$H$531,3,0)/1000</f>
        <v>0</v>
      </c>
      <c r="BH42" s="40">
        <f>VLOOKUP($C42,'Securitization Profit   loss &amp; '!$K$460:$M$531,3,0)/1000</f>
        <v>0</v>
      </c>
      <c r="BI42" s="40">
        <f>VLOOKUP($C42,'Securitization Profit   loss &amp; '!$U$460:$X$531,3,0)/1000</f>
        <v>0</v>
      </c>
      <c r="BJ42" s="40">
        <f>VLOOKUP($C42,'Securitization Profit   loss &amp; '!$Z$460:$AC$531,3,0)/1000</f>
        <v>0</v>
      </c>
      <c r="BL42" s="40"/>
      <c r="BM42" s="40">
        <f>VLOOKUP($C42,'Securitization Profit   loss &amp; '!$Z$153:$AB$224,2,0)/1000</f>
        <v>0</v>
      </c>
      <c r="BN42" s="40">
        <f>VLOOKUP($C42,'Securitization Profit   loss &amp; '!$F$230:$H$301,2,0)/1000</f>
        <v>0</v>
      </c>
      <c r="BO42" s="40">
        <f>VLOOKUP($C42,'Securitization Profit   loss &amp; '!$K$230:$M$301,2,0)/1000</f>
        <v>0</v>
      </c>
      <c r="BP42" s="40">
        <f>VLOOKUP($C42,'Securitization Profit   loss &amp; '!$U$230:$W$301,2,0)/1000</f>
        <v>0</v>
      </c>
      <c r="BQ42" s="40">
        <f>VLOOKUP($C42,'Securitization Profit   loss &amp; '!$Z$230:$AB$301,2,0)/1000</f>
        <v>0</v>
      </c>
      <c r="BR42" s="40">
        <f>VLOOKUP($C42,'Securitization Profit   loss &amp; '!$F$306:$H$377,2,0)/1000</f>
        <v>0</v>
      </c>
      <c r="BS42" s="40">
        <f>VLOOKUP($C42,'Securitization Profit   loss &amp; '!$K$306:$M$377,2,0)/1000</f>
        <v>0</v>
      </c>
      <c r="BT42" s="40">
        <f>VLOOKUP($C42,'Securitization Profit   loss &amp; '!$U$306:$W$377,2,0)/1000</f>
        <v>0</v>
      </c>
      <c r="BU42" s="40">
        <f>VLOOKUP($C42,'Securitization Profit   loss &amp; '!$Z$306:$AB$377,2,0)/1000</f>
        <v>0</v>
      </c>
      <c r="BV42" s="40">
        <f>VLOOKUP($C42,'Securitization Profit   loss &amp; '!$F$383:$H$454,2,0)/1000</f>
        <v>0</v>
      </c>
      <c r="BW42" s="40">
        <f>VLOOKUP($C42,'Securitization Profit   loss &amp; '!$K$383:$M$454,2,0)/1000</f>
        <v>0</v>
      </c>
      <c r="BX42" s="40">
        <f>VLOOKUP($C42,'Securitization Profit   loss &amp; '!$U$383:$W$454,2,0)/1000</f>
        <v>0</v>
      </c>
      <c r="BY42" s="40">
        <f>VLOOKUP($C42,'Securitization Profit   loss &amp; '!$Z$383:$AB$454,2,0)/1000</f>
        <v>0</v>
      </c>
      <c r="BZ42" s="40">
        <f>VLOOKUP($C42,'Securitization Profit   loss &amp; '!$F$460:$H$531,2,0)/1000</f>
        <v>0</v>
      </c>
      <c r="CA42" s="40">
        <f>VLOOKUP($C42,'Securitization Profit   loss &amp; '!$K$460:$M$531,2,0)/1000</f>
        <v>0</v>
      </c>
      <c r="CB42" s="40">
        <f>VLOOKUP($C42,'Securitization Profit   loss &amp; '!$U$460:$X$531,2,0)/1000</f>
        <v>0</v>
      </c>
      <c r="CC42" s="40">
        <f>VLOOKUP($C42,'Securitization Profit   loss &amp; '!$Z$460:$AC$531,2,0)/1000</f>
        <v>0</v>
      </c>
      <c r="CE42" s="39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X42" s="40"/>
      <c r="CY42" s="40">
        <f>Z42+AT42+BM42+CF42</f>
        <v>0</v>
      </c>
      <c r="CZ42" s="40">
        <f>AA42+AU42+BN42+CG42</f>
        <v>0</v>
      </c>
      <c r="DA42" s="40">
        <f>AB42+AV42+BO42+CH42</f>
        <v>0</v>
      </c>
      <c r="DB42" s="40">
        <f>AC42+AW42+BP42+CI42</f>
        <v>0</v>
      </c>
      <c r="DC42" s="40">
        <f>AD42+AX42+BQ42+CJ42</f>
        <v>0</v>
      </c>
      <c r="DD42" s="40">
        <f>AE42+AY42+BR42+CK42</f>
        <v>0</v>
      </c>
      <c r="DE42" s="40">
        <f>AF42+AZ42+BS42+CL42</f>
        <v>0</v>
      </c>
      <c r="DF42" s="40">
        <f>AG42+BA42+BT42+CM42</f>
        <v>0</v>
      </c>
      <c r="DG42" s="40">
        <f>AH42+BB42+BU42+CN42</f>
        <v>0</v>
      </c>
      <c r="DH42" s="40">
        <f>AI42+BC42+BV42+CO42</f>
        <v>0</v>
      </c>
      <c r="DI42" s="40">
        <f>AJ42+BD42+BW42+CP42</f>
        <v>0</v>
      </c>
      <c r="DJ42" s="40">
        <f>AK42+BE42+BX42+CQ42</f>
        <v>0</v>
      </c>
      <c r="DK42" s="40">
        <f>AL42+BF42+BY42+CR42</f>
        <v>0</v>
      </c>
      <c r="DL42" s="40">
        <f>AM42+BG42+BZ42+CS42</f>
        <v>0</v>
      </c>
      <c r="DM42" s="40">
        <f>AN42+BH42+CA42+CT42</f>
        <v>0</v>
      </c>
      <c r="DN42" s="40">
        <f>AO42+BI42+CB42+CU42</f>
        <v>0</v>
      </c>
      <c r="DO42" s="40">
        <f>AP42+BJ42+CC42+CV42</f>
        <v>0</v>
      </c>
      <c r="DQ42" s="40"/>
      <c r="DR42" s="40">
        <f>VLOOKUP($C42,Segment!$AK$152:$AP$223,3,0)/1000</f>
        <v>80939.520999999993</v>
      </c>
      <c r="DS42" s="40">
        <f>VLOOKUP($C42,Segment!$I$229:$N$300,3,0)/1000</f>
        <v>124707.94500000001</v>
      </c>
      <c r="DT42" s="40">
        <f>VLOOKUP($C42,Segment!$P$229:$U$300,3,0)/1000</f>
        <v>129574.62699999999</v>
      </c>
      <c r="DU42" s="40">
        <f>VLOOKUP($C42,Segment!$AD$229:$AI$300,3,0)/1000</f>
        <v>121914.17</v>
      </c>
      <c r="DV42" s="40">
        <f>VLOOKUP($C42,Segment!$AK$229:$AP$300,3,0)/1000</f>
        <v>140638.44699999999</v>
      </c>
      <c r="DW42" s="40">
        <f>VLOOKUP($C42,Segment!$I$306:$N$377,3,0)/1000</f>
        <v>252032.70800000001</v>
      </c>
      <c r="DX42" s="40">
        <f>VLOOKUP($C42,Segment!$P$306:$U$377,3,0)/1000</f>
        <v>252301.46900000001</v>
      </c>
      <c r="DY42" s="40">
        <f>VLOOKUP($C42,Segment!$AD$306:$AI$377,3,0)/1000</f>
        <v>219267.05799999999</v>
      </c>
      <c r="DZ42" s="40">
        <f>VLOOKUP($C42,Segment!$AK$306:$AP$377,3,0)/1000</f>
        <v>224714.76</v>
      </c>
      <c r="EA42" s="40">
        <f>VLOOKUP($C42,Segment!$I$383:$N$454,3,0)/1000</f>
        <v>436966.42</v>
      </c>
      <c r="EB42" s="40">
        <f>VLOOKUP($C42,Segment!$P$383:$U$454,3,0)/1000</f>
        <v>395408.13400000002</v>
      </c>
      <c r="EC42" s="40">
        <f>VLOOKUP($C42,Segment!$AD$383:$AI$454,3,0)/1000</f>
        <v>336397.89</v>
      </c>
      <c r="ED42" s="40">
        <f>VLOOKUP($C42,Segment!$AK$383:$AP$454,3,0)/1000</f>
        <v>323071.00900000002</v>
      </c>
      <c r="EE42" s="40">
        <f>VLOOKUP($C42,Segment!$I$460:$N$531,3,0)/1000</f>
        <v>695604.69200000004</v>
      </c>
      <c r="EF42" s="40">
        <f>VLOOKUP($C42,Segment!$P$460:$U$531,3,0)/1000</f>
        <v>520402.07799999998</v>
      </c>
      <c r="EG42" s="40">
        <f>VLOOKUP($C42,Segment!$AD$460:$AI$531,3,0)/1000</f>
        <v>540572.14</v>
      </c>
      <c r="EH42" s="40">
        <f>VLOOKUP($C42,Segment!$AK$460:$AP$531,3,0)/1000</f>
        <v>526151.16099999996</v>
      </c>
      <c r="EJ42" s="40"/>
      <c r="EK42" s="40">
        <f>VLOOKUP($C42,Segment!$AK$152:$AP$223,4,0)/1000</f>
        <v>0</v>
      </c>
      <c r="EL42" s="40">
        <f>VLOOKUP($C42,Segment!$I$229:$N$300,4,0)/1000</f>
        <v>0</v>
      </c>
      <c r="EM42" s="40">
        <f>VLOOKUP($C42,Segment!$P$229:$U$300,4,0)/1000</f>
        <v>0</v>
      </c>
      <c r="EN42" s="40">
        <f>VLOOKUP($C42,Segment!$AD$229:$AI$300,4,0)/1000</f>
        <v>0</v>
      </c>
      <c r="EO42" s="40">
        <f>VLOOKUP($C42,Segment!$AK$229:$AP$300,4,0)/1000</f>
        <v>0</v>
      </c>
      <c r="EP42" s="40">
        <f>VLOOKUP($C42,Segment!$I$306:$N$377,4,0)/1000</f>
        <v>0</v>
      </c>
      <c r="EQ42" s="40">
        <f>VLOOKUP($C42,Segment!$P$306:$U$377,4,0)/1000</f>
        <v>0</v>
      </c>
      <c r="ER42" s="40">
        <f>VLOOKUP($C42,Segment!$AD$306:$AI$377,4,0)/1000</f>
        <v>0</v>
      </c>
      <c r="ES42" s="40">
        <f>VLOOKUP($C42,Segment!$AK$306:$AP$377,4,0)/1000</f>
        <v>0</v>
      </c>
      <c r="ET42" s="40">
        <f>VLOOKUP($C42,Segment!$I$383:$N$454,4,0)/1000</f>
        <v>0</v>
      </c>
      <c r="EU42" s="40">
        <f>VLOOKUP($C42,Segment!$P$383:$U$454,4,0)/1000</f>
        <v>0</v>
      </c>
      <c r="EV42" s="40">
        <f>VLOOKUP($C42,Segment!$AD$383:$AI$454,4,0)/1000</f>
        <v>0</v>
      </c>
      <c r="EW42" s="40">
        <f>VLOOKUP($C42,Segment!$AK$383:$AP$454,4,0)/1000</f>
        <v>0</v>
      </c>
      <c r="EX42" s="40">
        <f>VLOOKUP($C42,Segment!$I$460:$N$531,4,0)/1000</f>
        <v>0</v>
      </c>
      <c r="EY42" s="40">
        <f>VLOOKUP($C42,Segment!$P$460:$U$531,4,0)/1000</f>
        <v>0</v>
      </c>
      <c r="EZ42" s="40">
        <f>VLOOKUP($C42,Segment!$AD$460:$AI$531,4,0)/1000</f>
        <v>0</v>
      </c>
      <c r="FA42" s="40">
        <f>VLOOKUP($C42,Segment!$AK$460:$AP$531,4,0)/1000</f>
        <v>0</v>
      </c>
      <c r="FC42" s="40"/>
      <c r="FD42" s="40">
        <f>DR42+EK42</f>
        <v>80939.520999999993</v>
      </c>
      <c r="FE42" s="40">
        <f>DS42+EL42</f>
        <v>124707.94500000001</v>
      </c>
      <c r="FF42" s="40">
        <f>DT42+EM42</f>
        <v>129574.62699999999</v>
      </c>
      <c r="FG42" s="40">
        <f>DU42+EN42</f>
        <v>121914.17</v>
      </c>
      <c r="FH42" s="40">
        <f>DV42+EO42</f>
        <v>140638.44699999999</v>
      </c>
      <c r="FI42" s="40">
        <f>DW42+EP42</f>
        <v>252032.70800000001</v>
      </c>
      <c r="FJ42" s="40">
        <f>DX42+EQ42</f>
        <v>252301.46900000001</v>
      </c>
      <c r="FK42" s="40">
        <f>DY42+ER42</f>
        <v>219267.05799999999</v>
      </c>
      <c r="FL42" s="40">
        <f>DZ42+ES42</f>
        <v>224714.76</v>
      </c>
      <c r="FM42" s="40">
        <f>EA42+ET42</f>
        <v>436966.42</v>
      </c>
      <c r="FN42" s="40">
        <f>EB42+EU42</f>
        <v>395408.13400000002</v>
      </c>
      <c r="FO42" s="40">
        <f>EC42+EV42</f>
        <v>336397.89</v>
      </c>
      <c r="FP42" s="40">
        <f>ED42+EW42</f>
        <v>323071.00900000002</v>
      </c>
      <c r="FQ42" s="40">
        <f>EE42+EX42</f>
        <v>695604.69200000004</v>
      </c>
      <c r="FR42" s="40">
        <f>EF42+EY42</f>
        <v>520402.07799999998</v>
      </c>
      <c r="FS42" s="40">
        <f>EG42+EZ42</f>
        <v>540572.14</v>
      </c>
      <c r="FT42" s="40">
        <f>EH42+FA42</f>
        <v>526151.16099999996</v>
      </c>
      <c r="FV42" s="139"/>
      <c r="FW42" s="40"/>
      <c r="FX42" s="40">
        <f>VLOOKUP($C42,Segment!$AK$152:$AP$223,5,0)/1000</f>
        <v>0</v>
      </c>
      <c r="FY42" s="40">
        <f>VLOOKUP($C42,Segment!$I$229:$N$300,5,0)/1000</f>
        <v>0</v>
      </c>
      <c r="FZ42" s="40">
        <f>VLOOKUP($C42,Segment!$P$229:$U$300,5,0)/1000</f>
        <v>0</v>
      </c>
      <c r="GA42" s="40">
        <f>VLOOKUP($C42,Segment!$AD$229:$AI$300,5,0)/1000</f>
        <v>0</v>
      </c>
      <c r="GB42" s="40">
        <f>VLOOKUP($C42,Segment!$AK$229:$AP$300,5,0)/1000</f>
        <v>0</v>
      </c>
      <c r="GC42" s="40">
        <f>VLOOKUP($C42,Segment!$I$306:$N$377,5,0)/1000</f>
        <v>0</v>
      </c>
      <c r="GD42" s="40">
        <f>VLOOKUP($C42,Segment!$P$306:$U$377,5,0)/1000</f>
        <v>0</v>
      </c>
      <c r="GE42" s="40">
        <f>VLOOKUP($C42,Segment!$AD$306:$AI$377,5,0)/1000</f>
        <v>0</v>
      </c>
      <c r="GF42" s="40">
        <f>VLOOKUP($C42,Segment!$AK$306:$AP$377,5,0)/1000</f>
        <v>0</v>
      </c>
      <c r="GG42" s="40">
        <f>VLOOKUP($C42,Segment!$I$383:$N$454,5,0)/1000</f>
        <v>0</v>
      </c>
      <c r="GH42" s="40">
        <f>VLOOKUP($C42,Segment!$P$383:$U$454,5,0)/1000</f>
        <v>0</v>
      </c>
      <c r="GI42" s="40">
        <f>VLOOKUP($C42,Segment!$AD$383:$AI$454,5,0)/1000</f>
        <v>0</v>
      </c>
      <c r="GJ42" s="40">
        <f>VLOOKUP($C42,Segment!$AK$383:$AP$454,5,0)/1000</f>
        <v>0</v>
      </c>
      <c r="GK42" s="40">
        <f>VLOOKUP($C42,Segment!$I$460:$N$531,5,0)/1000</f>
        <v>0</v>
      </c>
      <c r="GL42" s="40">
        <f>VLOOKUP($C42,Segment!$P$460:$U$531,5,0)/1000</f>
        <v>0</v>
      </c>
      <c r="GM42" s="40">
        <f>VLOOKUP($C42,Segment!$AD$460:$AI$531,5,0)/1000</f>
        <v>0</v>
      </c>
      <c r="GN42" s="40">
        <f>VLOOKUP($C42,Segment!$AK$460:$AP$531,5,0)/1000</f>
        <v>0</v>
      </c>
      <c r="GP42" s="40"/>
      <c r="GQ42" s="40">
        <f>CY42+FD42+FX42</f>
        <v>80939.520999999993</v>
      </c>
      <c r="GR42" s="40">
        <f>CZ42+FE42+FY42</f>
        <v>124707.94500000001</v>
      </c>
      <c r="GS42" s="40">
        <f>DA42+FF42+FZ42</f>
        <v>129574.62699999999</v>
      </c>
      <c r="GT42" s="40">
        <f>DB42+FG42+GA42</f>
        <v>121914.17</v>
      </c>
      <c r="GU42" s="40">
        <f>DC42+FH42+GB42</f>
        <v>140638.44699999999</v>
      </c>
      <c r="GV42" s="40">
        <f>DD42+FI42+GC42</f>
        <v>252032.70800000001</v>
      </c>
      <c r="GW42" s="40">
        <f>DE42+FJ42+GD42</f>
        <v>252301.46900000001</v>
      </c>
      <c r="GX42" s="40">
        <f>DF42+FK42+GE42</f>
        <v>219267.05799999999</v>
      </c>
      <c r="GY42" s="40">
        <f>DG42+FL42+GF42</f>
        <v>224714.76</v>
      </c>
      <c r="GZ42" s="40">
        <f>DH42+FM42+GG42</f>
        <v>436966.42</v>
      </c>
      <c r="HA42" s="40">
        <f>DI42+FN42+GH42</f>
        <v>395408.13400000002</v>
      </c>
      <c r="HB42" s="40">
        <f>DJ42+FO42+GI42</f>
        <v>336397.89</v>
      </c>
      <c r="HC42" s="40">
        <f>DK42+FP42+GJ42</f>
        <v>323071.00900000002</v>
      </c>
      <c r="HD42" s="40">
        <f>DL42+FQ42+GK42</f>
        <v>695604.69200000004</v>
      </c>
      <c r="HE42" s="40">
        <f>DM42+FR42+GL42</f>
        <v>520402.07799999998</v>
      </c>
      <c r="HF42" s="40">
        <f>DN42+FS42+GM42</f>
        <v>540572.14</v>
      </c>
      <c r="HG42" s="40">
        <f>DO42+FT42+GN42</f>
        <v>526151.16099999996</v>
      </c>
    </row>
    <row r="43" spans="3:215" x14ac:dyDescent="0.3">
      <c r="C43" s="38" t="s">
        <v>25</v>
      </c>
      <c r="E43" s="45"/>
      <c r="F43" s="40">
        <f>VLOOKUP($C43,Segment!$AK$152:$AP$223,6,0)/1000</f>
        <v>-13675.823</v>
      </c>
      <c r="G43" s="40">
        <f>VLOOKUP($C43,Segment!$I$229:$N$300,6,0)/1000</f>
        <v>-14890.859</v>
      </c>
      <c r="H43" s="40">
        <f>VLOOKUP($C43,Segment!$P$229:$U$300,6,0)/1000</f>
        <v>-20544.231</v>
      </c>
      <c r="I43" s="40">
        <f>VLOOKUP($C43,Segment!$AD$229:$AI$300,6,0)/1000</f>
        <v>-2623.5</v>
      </c>
      <c r="J43" s="40">
        <f>VLOOKUP($C43,Segment!$AK$229:$AP$300,6,0)/1000</f>
        <v>-6093.5249999999996</v>
      </c>
      <c r="K43" s="40">
        <f>VLOOKUP($C43,Segment!$I$306:$N$377,6,0)/1000</f>
        <v>-43926.192000000003</v>
      </c>
      <c r="L43" s="40">
        <f>VLOOKUP($C43,Segment!$P$306:$U$377,6,0)/1000</f>
        <v>-55914.262000000002</v>
      </c>
      <c r="M43" s="211">
        <f>VLOOKUP($C43,Segment!$AD$306:$AI$377,6,0)/1000</f>
        <v>1178.02</v>
      </c>
      <c r="N43" s="211">
        <f>VLOOKUP($C43,Segment!$AK$306:$AP$377,6,0)/1000</f>
        <v>-7071.1189999999997</v>
      </c>
      <c r="O43" s="211">
        <f>VLOOKUP($C43,Segment!$I$383:$N$454,6,0)/1000</f>
        <v>-71292.736999999994</v>
      </c>
      <c r="P43" s="211">
        <f>VLOOKUP($C43,Segment!$P$383:$U$454,6,0)/1000</f>
        <v>-93045.021999999997</v>
      </c>
      <c r="Q43" s="211">
        <f>VLOOKUP($C43,Segment!$AD$383:$AI$454,6,0)/1000</f>
        <v>-21919.276999999998</v>
      </c>
      <c r="R43" s="211">
        <f>VLOOKUP($C43,Segment!$AK$383:$AP$454,6,0)/1000</f>
        <v>-7938.0919999999996</v>
      </c>
      <c r="S43" s="211">
        <f>VLOOKUP($C43,Segment!$I$460:$N$531,6,0)/1000</f>
        <v>-134088.28200000001</v>
      </c>
      <c r="T43" s="211">
        <f>VLOOKUP($C43,Segment!$P$460:$U$531,6,0)/1000</f>
        <v>-17167.328000000001</v>
      </c>
      <c r="U43" s="211">
        <f>VLOOKUP($C43,Segment!$AD$460:$AI$531,6,0)/1000</f>
        <v>-62511.805999999997</v>
      </c>
      <c r="V43" s="211">
        <f>VLOOKUP($C43,Segment!$AK$460:$AP$531,6,0)/1000</f>
        <v>-42186.898000000001</v>
      </c>
      <c r="W43" s="139">
        <f t="shared" si="14"/>
        <v>4.3144884186275494</v>
      </c>
      <c r="X43" s="139"/>
      <c r="Y43" s="40"/>
      <c r="Z43" s="40">
        <f>VLOOKUP($C43,Segment!$AK$152:$AP$223,2,0)/1000</f>
        <v>0</v>
      </c>
      <c r="AA43" s="40">
        <f>VLOOKUP($C43,Segment!$I$229:$N$300,2,0)/1000</f>
        <v>0</v>
      </c>
      <c r="AB43" s="40">
        <f>VLOOKUP($C43,Segment!$P$229:$U$300,2,0)/1000</f>
        <v>0</v>
      </c>
      <c r="AC43" s="40">
        <f>VLOOKUP($C43,Segment!$AD$229:$AI$300,2,0)/1000</f>
        <v>0</v>
      </c>
      <c r="AD43" s="40">
        <f>VLOOKUP($C43,Segment!$AK$229:$AP$300,2,0)/1000</f>
        <v>0</v>
      </c>
      <c r="AE43" s="40">
        <f>VLOOKUP($C43,Segment!$I$306:$N$377,2,0)/1000</f>
        <v>0</v>
      </c>
      <c r="AF43" s="40">
        <f>VLOOKUP($C43,Segment!$P$306:$U$377,2,0)/1000</f>
        <v>0</v>
      </c>
      <c r="AG43" s="40">
        <f>VLOOKUP($C43,Segment!$AD$306:$AI$377,2,0)/1000</f>
        <v>0</v>
      </c>
      <c r="AH43" s="40">
        <f>VLOOKUP($C43,Segment!$AK$306:$AP$377,2,0)/1000</f>
        <v>0</v>
      </c>
      <c r="AI43" s="40">
        <f>VLOOKUP($C43,Segment!$I$383:$N$454,2,0)/1000</f>
        <v>0</v>
      </c>
      <c r="AJ43" s="40">
        <f>VLOOKUP($C43,Segment!$P$383:$U$454,2,0)/1000</f>
        <v>0</v>
      </c>
      <c r="AK43" s="40">
        <f>VLOOKUP($C43,Segment!$AD$383:$AI$454,2,0)/1000</f>
        <v>0</v>
      </c>
      <c r="AL43" s="40">
        <f>VLOOKUP($C43,Segment!$AK$383:$AP$454,2,0)/1000</f>
        <v>0</v>
      </c>
      <c r="AM43" s="40">
        <f>VLOOKUP($C43,Segment!$I$460:$N$531,2,0)/1000</f>
        <v>0</v>
      </c>
      <c r="AN43" s="40">
        <f>VLOOKUP($C43,Segment!$P$460:$U$531,2,0)/1000</f>
        <v>0</v>
      </c>
      <c r="AO43" s="40">
        <f>VLOOKUP($C43,Segment!$AD$460:$AI$531,2,0)/1000</f>
        <v>0</v>
      </c>
      <c r="AP43" s="40">
        <f>VLOOKUP($C43,Segment!$AK$460:$AP$531,2,0)/1000</f>
        <v>0</v>
      </c>
      <c r="AS43" s="40"/>
      <c r="AT43" s="40">
        <f>VLOOKUP($C43,'Securitization Profit   loss &amp; '!$Z$153:$AB$224,3,0)/1000</f>
        <v>0</v>
      </c>
      <c r="AU43" s="40">
        <f>VLOOKUP($C43,'Securitization Profit   loss &amp; '!$F$230:$H$301,3,0)/1000</f>
        <v>0</v>
      </c>
      <c r="AV43" s="40">
        <f>VLOOKUP($C43,'Securitization Profit   loss &amp; '!$K$230:$M$301,3,0)/1000</f>
        <v>0</v>
      </c>
      <c r="AW43" s="40">
        <f>VLOOKUP($C43,'Securitization Profit   loss &amp; '!$U$230:$W$301,3,0)/1000</f>
        <v>0</v>
      </c>
      <c r="AX43" s="40">
        <f>VLOOKUP($C43,'Securitization Profit   loss &amp; '!$Z$230:$AB$301,3,0)/1000</f>
        <v>0</v>
      </c>
      <c r="AY43" s="40">
        <f>VLOOKUP($C43,'Securitization Profit   loss &amp; '!$F$306:$H$377,3,0)/1000</f>
        <v>0</v>
      </c>
      <c r="AZ43" s="40">
        <f>VLOOKUP($C43,'Securitization Profit   loss &amp; '!$K$306:$M$377,3,0)/1000</f>
        <v>0</v>
      </c>
      <c r="BA43" s="40">
        <f>VLOOKUP($C43,'Securitization Profit   loss &amp; '!$U$306:$W$377,3,0)/1000</f>
        <v>0</v>
      </c>
      <c r="BB43" s="40">
        <f>VLOOKUP($C43,'Securitization Profit   loss &amp; '!$Z$306:$AB$377,3,0)/1000</f>
        <v>0</v>
      </c>
      <c r="BC43" s="40">
        <f>VLOOKUP($C43,'Securitization Profit   loss &amp; '!$F$383:$H$454,3,0)/1000</f>
        <v>0</v>
      </c>
      <c r="BD43" s="40">
        <f>VLOOKUP($C43,'Securitization Profit   loss &amp; '!$K$383:$M$454,3,0)/1000</f>
        <v>0</v>
      </c>
      <c r="BE43" s="40">
        <f>VLOOKUP($C43,'Securitization Profit   loss &amp; '!$U$383:$W$454,3,0)/1000</f>
        <v>0</v>
      </c>
      <c r="BF43" s="40">
        <f>VLOOKUP($C43,'Securitization Profit   loss &amp; '!$Z$383:$AB$454,3,0)/1000</f>
        <v>0</v>
      </c>
      <c r="BG43" s="40">
        <f>VLOOKUP($C43,'Securitization Profit   loss &amp; '!$F$460:$H$531,3,0)/1000</f>
        <v>0</v>
      </c>
      <c r="BH43" s="40">
        <f>VLOOKUP($C43,'Securitization Profit   loss &amp; '!$K$460:$M$531,3,0)/1000</f>
        <v>0</v>
      </c>
      <c r="BI43" s="40">
        <f>VLOOKUP($C43,'Securitization Profit   loss &amp; '!$U$460:$X$531,3,0)/1000</f>
        <v>0</v>
      </c>
      <c r="BJ43" s="40">
        <f>VLOOKUP($C43,'Securitization Profit   loss &amp; '!$Z$460:$AC$531,3,0)/1000</f>
        <v>0</v>
      </c>
      <c r="BL43" s="40"/>
      <c r="BM43" s="40">
        <f>VLOOKUP($C43,'Securitization Profit   loss &amp; '!$Z$153:$AB$224,2,0)/1000</f>
        <v>0</v>
      </c>
      <c r="BN43" s="40">
        <f>VLOOKUP($C43,'Securitization Profit   loss &amp; '!$F$230:$H$301,2,0)/1000</f>
        <v>0</v>
      </c>
      <c r="BO43" s="40">
        <f>VLOOKUP($C43,'Securitization Profit   loss &amp; '!$K$230:$M$301,2,0)/1000</f>
        <v>0</v>
      </c>
      <c r="BP43" s="40">
        <f>VLOOKUP($C43,'Securitization Profit   loss &amp; '!$U$230:$W$301,2,0)/1000</f>
        <v>0</v>
      </c>
      <c r="BQ43" s="40">
        <f>VLOOKUP($C43,'Securitization Profit   loss &amp; '!$Z$230:$AB$301,2,0)/1000</f>
        <v>0</v>
      </c>
      <c r="BR43" s="40">
        <f>VLOOKUP($C43,'Securitization Profit   loss &amp; '!$F$306:$H$377,2,0)/1000</f>
        <v>0</v>
      </c>
      <c r="BS43" s="40">
        <f>VLOOKUP($C43,'Securitization Profit   loss &amp; '!$K$306:$M$377,2,0)/1000</f>
        <v>0</v>
      </c>
      <c r="BT43" s="40">
        <f>VLOOKUP($C43,'Securitization Profit   loss &amp; '!$U$306:$W$377,2,0)/1000</f>
        <v>0</v>
      </c>
      <c r="BU43" s="40">
        <f>VLOOKUP($C43,'Securitization Profit   loss &amp; '!$Z$306:$AB$377,2,0)/1000</f>
        <v>0</v>
      </c>
      <c r="BV43" s="40">
        <f>VLOOKUP($C43,'Securitization Profit   loss &amp; '!$F$383:$H$454,2,0)/1000</f>
        <v>0</v>
      </c>
      <c r="BW43" s="40">
        <f>VLOOKUP($C43,'Securitization Profit   loss &amp; '!$K$383:$M$454,2,0)/1000</f>
        <v>0</v>
      </c>
      <c r="BX43" s="40">
        <f>VLOOKUP($C43,'Securitization Profit   loss &amp; '!$U$383:$W$454,2,0)/1000</f>
        <v>0</v>
      </c>
      <c r="BY43" s="40">
        <f>VLOOKUP($C43,'Securitization Profit   loss &amp; '!$Z$383:$AB$454,2,0)/1000</f>
        <v>0</v>
      </c>
      <c r="BZ43" s="40">
        <f>VLOOKUP($C43,'Securitization Profit   loss &amp; '!$F$460:$H$531,2,0)/1000</f>
        <v>0</v>
      </c>
      <c r="CA43" s="40">
        <f>VLOOKUP($C43,'Securitization Profit   loss &amp; '!$K$460:$M$531,2,0)/1000</f>
        <v>0</v>
      </c>
      <c r="CB43" s="40">
        <f>VLOOKUP($C43,'Securitization Profit   loss &amp; '!$U$460:$X$531,2,0)/1000</f>
        <v>0</v>
      </c>
      <c r="CC43" s="40">
        <f>VLOOKUP($C43,'Securitization Profit   loss &amp; '!$Z$460:$AC$531,2,0)/1000</f>
        <v>0</v>
      </c>
      <c r="CE43" s="39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X43" s="40"/>
      <c r="CY43" s="40">
        <f>Z43+AT43+BM43+CF43</f>
        <v>0</v>
      </c>
      <c r="CZ43" s="40">
        <f>AA43+AU43+BN43+CG43</f>
        <v>0</v>
      </c>
      <c r="DA43" s="40">
        <f>AB43+AV43+BO43+CH43</f>
        <v>0</v>
      </c>
      <c r="DB43" s="40">
        <f>AC43+AW43+BP43+CI43</f>
        <v>0</v>
      </c>
      <c r="DC43" s="40">
        <f>AD43+AX43+BQ43+CJ43</f>
        <v>0</v>
      </c>
      <c r="DD43" s="40">
        <f>AE43+AY43+BR43+CK43</f>
        <v>0</v>
      </c>
      <c r="DE43" s="40">
        <f>AF43+AZ43+BS43+CL43</f>
        <v>0</v>
      </c>
      <c r="DF43" s="40">
        <f>AG43+BA43+BT43+CM43</f>
        <v>0</v>
      </c>
      <c r="DG43" s="40">
        <f>AH43+BB43+BU43+CN43</f>
        <v>0</v>
      </c>
      <c r="DH43" s="40">
        <f>AI43+BC43+BV43+CO43</f>
        <v>0</v>
      </c>
      <c r="DI43" s="40">
        <f>AJ43+BD43+BW43+CP43</f>
        <v>0</v>
      </c>
      <c r="DJ43" s="40">
        <f>AK43+BE43+BX43+CQ43</f>
        <v>0</v>
      </c>
      <c r="DK43" s="40">
        <f>AL43+BF43+BY43+CR43</f>
        <v>0</v>
      </c>
      <c r="DL43" s="40">
        <f>AM43+BG43+BZ43+CS43</f>
        <v>0</v>
      </c>
      <c r="DM43" s="40">
        <f>AN43+BH43+CA43+CT43</f>
        <v>0</v>
      </c>
      <c r="DN43" s="40">
        <f>AO43+BI43+CB43+CU43</f>
        <v>0</v>
      </c>
      <c r="DO43" s="40">
        <f>AP43+BJ43+CC43+CV43</f>
        <v>0</v>
      </c>
      <c r="DQ43" s="40"/>
      <c r="DR43" s="40">
        <f>VLOOKUP($C43,Segment!$AK$152:$AP$223,3,0)/1000</f>
        <v>-13675.823</v>
      </c>
      <c r="DS43" s="40">
        <f>VLOOKUP($C43,Segment!$I$229:$N$300,3,0)/1000</f>
        <v>-14890.859</v>
      </c>
      <c r="DT43" s="40">
        <f>VLOOKUP($C43,Segment!$P$229:$U$300,3,0)/1000</f>
        <v>-20544.231</v>
      </c>
      <c r="DU43" s="40">
        <f>VLOOKUP($C43,Segment!$AD$229:$AI$300,3,0)/1000</f>
        <v>-2623.5</v>
      </c>
      <c r="DV43" s="40">
        <f>VLOOKUP($C43,Segment!$AK$229:$AP$300,3,0)/1000</f>
        <v>-6093.5249999999996</v>
      </c>
      <c r="DW43" s="40">
        <f>VLOOKUP($C43,Segment!$I$306:$N$377,3,0)/1000</f>
        <v>-43926.192000000003</v>
      </c>
      <c r="DX43" s="40">
        <f>VLOOKUP($C43,Segment!$P$306:$U$377,3,0)/1000</f>
        <v>-55914.262000000002</v>
      </c>
      <c r="DY43" s="40">
        <f>VLOOKUP($C43,Segment!$AD$306:$AI$377,3,0)/1000</f>
        <v>1178.02</v>
      </c>
      <c r="DZ43" s="40">
        <f>VLOOKUP($C43,Segment!$AK$306:$AP$377,3,0)/1000</f>
        <v>-7071.1189999999997</v>
      </c>
      <c r="EA43" s="40">
        <f>VLOOKUP($C43,Segment!$I$383:$N$454,3,0)/1000</f>
        <v>-71292.736999999994</v>
      </c>
      <c r="EB43" s="40">
        <f>VLOOKUP($C43,Segment!$P$383:$U$454,3,0)/1000</f>
        <v>-93045.021999999997</v>
      </c>
      <c r="EC43" s="40">
        <f>VLOOKUP($C43,Segment!$AD$383:$AI$454,3,0)/1000</f>
        <v>-21919.276999999998</v>
      </c>
      <c r="ED43" s="40">
        <f>VLOOKUP($C43,Segment!$AK$383:$AP$454,3,0)/1000</f>
        <v>-7938.0919999999996</v>
      </c>
      <c r="EE43" s="40">
        <f>VLOOKUP($C43,Segment!$I$460:$N$531,3,0)/1000</f>
        <v>-134088.28200000001</v>
      </c>
      <c r="EF43" s="40">
        <f>VLOOKUP($C43,Segment!$P$460:$U$531,3,0)/1000</f>
        <v>-17167.328000000001</v>
      </c>
      <c r="EG43" s="40">
        <f>VLOOKUP($C43,Segment!$AD$460:$AI$531,3,0)/1000</f>
        <v>-62511.805999999997</v>
      </c>
      <c r="EH43" s="40">
        <f>VLOOKUP($C43,Segment!$AK$460:$AP$531,3,0)/1000</f>
        <v>-42186.898000000001</v>
      </c>
      <c r="EJ43" s="40"/>
      <c r="EK43" s="40">
        <f>VLOOKUP($C43,Segment!$AK$152:$AP$223,4,0)/1000</f>
        <v>0</v>
      </c>
      <c r="EL43" s="40">
        <f>VLOOKUP($C43,Segment!$I$229:$N$300,4,0)/1000</f>
        <v>0</v>
      </c>
      <c r="EM43" s="40">
        <f>VLOOKUP($C43,Segment!$P$229:$U$300,4,0)/1000</f>
        <v>0</v>
      </c>
      <c r="EN43" s="40">
        <f>VLOOKUP($C43,Segment!$AD$229:$AI$300,4,0)/1000</f>
        <v>0</v>
      </c>
      <c r="EO43" s="40">
        <f>VLOOKUP($C43,Segment!$AK$229:$AP$300,4,0)/1000</f>
        <v>0</v>
      </c>
      <c r="EP43" s="40">
        <f>VLOOKUP($C43,Segment!$I$306:$N$377,4,0)/1000</f>
        <v>0</v>
      </c>
      <c r="EQ43" s="40">
        <f>VLOOKUP($C43,Segment!$P$306:$U$377,4,0)/1000</f>
        <v>0</v>
      </c>
      <c r="ER43" s="40">
        <f>VLOOKUP($C43,Segment!$AD$306:$AI$377,4,0)/1000</f>
        <v>0</v>
      </c>
      <c r="ES43" s="40">
        <f>VLOOKUP($C43,Segment!$AK$306:$AP$377,4,0)/1000</f>
        <v>0</v>
      </c>
      <c r="ET43" s="40">
        <f>VLOOKUP($C43,Segment!$I$383:$N$454,4,0)/1000</f>
        <v>0</v>
      </c>
      <c r="EU43" s="40">
        <f>VLOOKUP($C43,Segment!$P$383:$U$454,4,0)/1000</f>
        <v>0</v>
      </c>
      <c r="EV43" s="40">
        <f>VLOOKUP($C43,Segment!$AD$383:$AI$454,4,0)/1000</f>
        <v>0</v>
      </c>
      <c r="EW43" s="40">
        <f>VLOOKUP($C43,Segment!$AK$383:$AP$454,4,0)/1000</f>
        <v>0</v>
      </c>
      <c r="EX43" s="40">
        <f>VLOOKUP($C43,Segment!$I$460:$N$531,4,0)/1000</f>
        <v>0</v>
      </c>
      <c r="EY43" s="40">
        <f>VLOOKUP($C43,Segment!$P$460:$U$531,4,0)/1000</f>
        <v>0</v>
      </c>
      <c r="EZ43" s="40">
        <f>VLOOKUP($C43,Segment!$AD$460:$AI$531,4,0)/1000</f>
        <v>0</v>
      </c>
      <c r="FA43" s="40">
        <f>VLOOKUP($C43,Segment!$AK$460:$AP$531,4,0)/1000</f>
        <v>0</v>
      </c>
      <c r="FC43" s="40"/>
      <c r="FD43" s="40">
        <f>DR43+EK43</f>
        <v>-13675.823</v>
      </c>
      <c r="FE43" s="40">
        <f>DS43+EL43</f>
        <v>-14890.859</v>
      </c>
      <c r="FF43" s="40">
        <f>DT43+EM43</f>
        <v>-20544.231</v>
      </c>
      <c r="FG43" s="40">
        <f>DU43+EN43</f>
        <v>-2623.5</v>
      </c>
      <c r="FH43" s="40">
        <f>DV43+EO43</f>
        <v>-6093.5249999999996</v>
      </c>
      <c r="FI43" s="40">
        <f>DW43+EP43</f>
        <v>-43926.192000000003</v>
      </c>
      <c r="FJ43" s="40">
        <f>DX43+EQ43</f>
        <v>-55914.262000000002</v>
      </c>
      <c r="FK43" s="40">
        <f>DY43+ER43</f>
        <v>1178.02</v>
      </c>
      <c r="FL43" s="40">
        <f>DZ43+ES43</f>
        <v>-7071.1189999999997</v>
      </c>
      <c r="FM43" s="40">
        <f>EA43+ET43</f>
        <v>-71292.736999999994</v>
      </c>
      <c r="FN43" s="40">
        <f>EB43+EU43</f>
        <v>-93045.021999999997</v>
      </c>
      <c r="FO43" s="40">
        <f>EC43+EV43</f>
        <v>-21919.276999999998</v>
      </c>
      <c r="FP43" s="40">
        <f>ED43+EW43</f>
        <v>-7938.0919999999996</v>
      </c>
      <c r="FQ43" s="40">
        <f>EE43+EX43</f>
        <v>-134088.28200000001</v>
      </c>
      <c r="FR43" s="40">
        <f>EF43+EY43</f>
        <v>-17167.328000000001</v>
      </c>
      <c r="FS43" s="40">
        <f>EG43+EZ43</f>
        <v>-62511.805999999997</v>
      </c>
      <c r="FT43" s="40">
        <f>EH43+FA43</f>
        <v>-42186.898000000001</v>
      </c>
      <c r="FW43" s="40"/>
      <c r="FX43" s="40">
        <f>VLOOKUP($C43,Segment!$AK$152:$AP$223,5,0)/1000</f>
        <v>0</v>
      </c>
      <c r="FY43" s="40">
        <f>VLOOKUP($C43,Segment!$I$229:$N$300,5,0)/1000</f>
        <v>0</v>
      </c>
      <c r="FZ43" s="40">
        <f>VLOOKUP($C43,Segment!$P$229:$U$300,5,0)/1000</f>
        <v>0</v>
      </c>
      <c r="GA43" s="40">
        <f>VLOOKUP($C43,Segment!$AD$229:$AI$300,5,0)/1000</f>
        <v>0</v>
      </c>
      <c r="GB43" s="40">
        <f>VLOOKUP($C43,Segment!$AK$229:$AP$300,5,0)/1000</f>
        <v>0</v>
      </c>
      <c r="GC43" s="40">
        <f>VLOOKUP($C43,Segment!$I$306:$N$377,5,0)/1000</f>
        <v>0</v>
      </c>
      <c r="GD43" s="40">
        <f>VLOOKUP($C43,Segment!$P$306:$U$377,5,0)/1000</f>
        <v>0</v>
      </c>
      <c r="GE43" s="40">
        <f>VLOOKUP($C43,Segment!$AD$306:$AI$377,5,0)/1000</f>
        <v>0</v>
      </c>
      <c r="GF43" s="40">
        <f>VLOOKUP($C43,Segment!$AK$306:$AP$377,5,0)/1000</f>
        <v>0</v>
      </c>
      <c r="GG43" s="40">
        <f>VLOOKUP($C43,Segment!$I$383:$N$454,5,0)/1000</f>
        <v>0</v>
      </c>
      <c r="GH43" s="40">
        <f>VLOOKUP($C43,Segment!$P$383:$U$454,5,0)/1000</f>
        <v>0</v>
      </c>
      <c r="GI43" s="40">
        <f>VLOOKUP($C43,Segment!$AD$383:$AI$454,5,0)/1000</f>
        <v>0</v>
      </c>
      <c r="GJ43" s="40">
        <f>VLOOKUP($C43,Segment!$AK$383:$AP$454,5,0)/1000</f>
        <v>0</v>
      </c>
      <c r="GK43" s="40">
        <f>VLOOKUP($C43,Segment!$I$460:$N$531,5,0)/1000</f>
        <v>0</v>
      </c>
      <c r="GL43" s="40">
        <f>VLOOKUP($C43,Segment!$P$460:$U$531,5,0)/1000</f>
        <v>0</v>
      </c>
      <c r="GM43" s="40">
        <f>VLOOKUP($C43,Segment!$AD$460:$AI$531,5,0)/1000</f>
        <v>0</v>
      </c>
      <c r="GN43" s="40">
        <f>VLOOKUP($C43,Segment!$AK$460:$AP$531,5,0)/1000</f>
        <v>0</v>
      </c>
      <c r="GP43" s="40"/>
      <c r="GQ43" s="40">
        <f>CY43+FD43+FX43</f>
        <v>-13675.823</v>
      </c>
      <c r="GR43" s="40">
        <f>CZ43+FE43+FY43</f>
        <v>-14890.859</v>
      </c>
      <c r="GS43" s="40">
        <f>DA43+FF43+FZ43</f>
        <v>-20544.231</v>
      </c>
      <c r="GT43" s="40">
        <f>DB43+FG43+GA43</f>
        <v>-2623.5</v>
      </c>
      <c r="GU43" s="40">
        <f>DC43+FH43+GB43</f>
        <v>-6093.5249999999996</v>
      </c>
      <c r="GV43" s="40">
        <f>DD43+FI43+GC43</f>
        <v>-43926.192000000003</v>
      </c>
      <c r="GW43" s="40">
        <f>DE43+FJ43+GD43</f>
        <v>-55914.262000000002</v>
      </c>
      <c r="GX43" s="40">
        <f>DF43+FK43+GE43</f>
        <v>1178.02</v>
      </c>
      <c r="GY43" s="40">
        <f>DG43+FL43+GF43</f>
        <v>-7071.1189999999997</v>
      </c>
      <c r="GZ43" s="40">
        <f>DH43+FM43+GG43</f>
        <v>-71292.736999999994</v>
      </c>
      <c r="HA43" s="40">
        <f>DI43+FN43+GH43</f>
        <v>-93045.021999999997</v>
      </c>
      <c r="HB43" s="40">
        <f>DJ43+FO43+GI43</f>
        <v>-21919.276999999998</v>
      </c>
      <c r="HC43" s="40">
        <f>DK43+FP43+GJ43</f>
        <v>-7938.0919999999996</v>
      </c>
      <c r="HD43" s="40">
        <f>DL43+FQ43+GK43</f>
        <v>-134088.28200000001</v>
      </c>
      <c r="HE43" s="40">
        <f>DM43+FR43+GL43</f>
        <v>-17167.328000000001</v>
      </c>
      <c r="HF43" s="40">
        <f>DN43+FS43+GM43</f>
        <v>-62511.805999999997</v>
      </c>
      <c r="HG43" s="40">
        <f>DO43+FT43+GN43</f>
        <v>-42186.898000000001</v>
      </c>
    </row>
    <row r="44" spans="3:215" x14ac:dyDescent="0.3">
      <c r="C44" s="38" t="s">
        <v>26</v>
      </c>
      <c r="E44" s="45"/>
      <c r="F44" s="40">
        <f>VLOOKUP($C44,Segment!$AK$152:$AP$223,6,0)/1000</f>
        <v>-20171.785</v>
      </c>
      <c r="G44" s="40">
        <f>VLOOKUP($C44,Segment!$I$229:$N$300,6,0)/1000</f>
        <v>-37922.277999999998</v>
      </c>
      <c r="H44" s="40">
        <f>VLOOKUP($C44,Segment!$P$229:$U$300,6,0)/1000</f>
        <v>-37917.364000000001</v>
      </c>
      <c r="I44" s="40">
        <f>VLOOKUP($C44,Segment!$AD$229:$AI$300,6,0)/1000</f>
        <v>-34374.105000000003</v>
      </c>
      <c r="J44" s="40">
        <f>VLOOKUP($C44,Segment!$AK$229:$AP$300,6,0)/1000</f>
        <v>-44434.195</v>
      </c>
      <c r="K44" s="40">
        <f>VLOOKUP($C44,Segment!$I$306:$N$377,6,0)/1000</f>
        <v>-70031.923999999999</v>
      </c>
      <c r="L44" s="40">
        <f>VLOOKUP($C44,Segment!$P$306:$U$377,6,0)/1000</f>
        <v>-67048.069000000003</v>
      </c>
      <c r="M44" s="40">
        <f>VLOOKUP($C44,Segment!$AD$306:$AI$377,6,0)/1000</f>
        <v>-74031.173999999999</v>
      </c>
      <c r="N44" s="211">
        <f>VLOOKUP($C44,Segment!$AK$306:$AP$377,6,0)/1000</f>
        <v>-73303.467000000004</v>
      </c>
      <c r="O44" s="211">
        <f>VLOOKUP($C44,Segment!$I$383:$N$454,6,0)/1000</f>
        <v>-154549.647</v>
      </c>
      <c r="P44" s="211">
        <f>VLOOKUP($C44,Segment!$P$383:$U$454,6,0)/1000</f>
        <v>-92679.672999999995</v>
      </c>
      <c r="Q44" s="211">
        <f>VLOOKUP($C44,Segment!$AD$383:$AI$454,6,0)/1000</f>
        <v>-85238.845000000001</v>
      </c>
      <c r="R44" s="211">
        <f>VLOOKUP($C44,Segment!$AK$383:$AP$454,6,0)/1000</f>
        <v>-50269.722000000002</v>
      </c>
      <c r="S44" s="211">
        <f>VLOOKUP($C44,Segment!$I$460:$N$531,6,0)/1000</f>
        <v>-195443.81700000001</v>
      </c>
      <c r="T44" s="211">
        <f>VLOOKUP($C44,Segment!$P$460:$U$531,6,0)/1000</f>
        <v>-168430.77100000001</v>
      </c>
      <c r="U44" s="211">
        <f>VLOOKUP($C44,Segment!$AD$460:$AI$531,6,0)/1000</f>
        <v>-147553.40299999999</v>
      </c>
      <c r="V44" s="211">
        <f>VLOOKUP($C44,Segment!$AK$460:$AP$531,6,0)/1000</f>
        <v>-165014.17000000001</v>
      </c>
      <c r="W44" s="139">
        <f t="shared" si="14"/>
        <v>2.2825757421137123</v>
      </c>
      <c r="X44" s="139"/>
      <c r="Y44" s="40"/>
      <c r="Z44" s="40">
        <f>VLOOKUP($C44,Segment!$AK$152:$AP$223,2,0)/1000</f>
        <v>0</v>
      </c>
      <c r="AA44" s="40">
        <f>VLOOKUP($C44,Segment!$I$229:$N$300,2,0)/1000</f>
        <v>0</v>
      </c>
      <c r="AB44" s="40">
        <f>VLOOKUP($C44,Segment!$P$229:$U$300,2,0)/1000</f>
        <v>0</v>
      </c>
      <c r="AC44" s="40">
        <f>VLOOKUP($C44,Segment!$AD$229:$AI$300,2,0)/1000</f>
        <v>0</v>
      </c>
      <c r="AD44" s="40">
        <f>VLOOKUP($C44,Segment!$AK$229:$AP$300,2,0)/1000</f>
        <v>0</v>
      </c>
      <c r="AE44" s="40">
        <f>VLOOKUP($C44,Segment!$I$306:$N$377,2,0)/1000</f>
        <v>0</v>
      </c>
      <c r="AF44" s="40">
        <f>VLOOKUP($C44,Segment!$P$306:$U$377,2,0)/1000</f>
        <v>0</v>
      </c>
      <c r="AG44" s="40">
        <f>VLOOKUP($C44,Segment!$AD$306:$AI$377,2,0)/1000</f>
        <v>0</v>
      </c>
      <c r="AH44" s="40">
        <f>VLOOKUP($C44,Segment!$AK$306:$AP$377,2,0)/1000</f>
        <v>0</v>
      </c>
      <c r="AI44" s="40">
        <f>VLOOKUP($C44,Segment!$I$383:$N$454,2,0)/1000</f>
        <v>0</v>
      </c>
      <c r="AJ44" s="40">
        <f>VLOOKUP($C44,Segment!$P$383:$U$454,2,0)/1000</f>
        <v>0</v>
      </c>
      <c r="AK44" s="40">
        <f>VLOOKUP($C44,Segment!$AD$383:$AI$454,2,0)/1000</f>
        <v>0</v>
      </c>
      <c r="AL44" s="40">
        <f>VLOOKUP($C44,Segment!$AK$383:$AP$454,2,0)/1000</f>
        <v>0</v>
      </c>
      <c r="AM44" s="40">
        <f>VLOOKUP($C44,Segment!$I$460:$N$531,2,0)/1000</f>
        <v>0</v>
      </c>
      <c r="AN44" s="40">
        <f>VLOOKUP($C44,Segment!$P$460:$U$531,2,0)/1000</f>
        <v>0</v>
      </c>
      <c r="AO44" s="40">
        <f>VLOOKUP($C44,Segment!$AD$460:$AI$531,2,0)/1000</f>
        <v>0</v>
      </c>
      <c r="AP44" s="40">
        <f>VLOOKUP($C44,Segment!$AK$460:$AP$531,2,0)/1000</f>
        <v>0</v>
      </c>
      <c r="AS44" s="40"/>
      <c r="AT44" s="40">
        <f>VLOOKUP($C44,'Securitization Profit   loss &amp; '!$Z$153:$AB$224,3,0)/1000</f>
        <v>0</v>
      </c>
      <c r="AU44" s="40">
        <f>VLOOKUP($C44,'Securitization Profit   loss &amp; '!$F$230:$H$301,3,0)/1000</f>
        <v>0</v>
      </c>
      <c r="AV44" s="40">
        <f>VLOOKUP($C44,'Securitization Profit   loss &amp; '!$K$230:$M$301,3,0)/1000</f>
        <v>0</v>
      </c>
      <c r="AW44" s="40">
        <f>VLOOKUP($C44,'Securitization Profit   loss &amp; '!$U$230:$W$301,3,0)/1000</f>
        <v>0</v>
      </c>
      <c r="AX44" s="40">
        <f>VLOOKUP($C44,'Securitization Profit   loss &amp; '!$Z$230:$AB$301,3,0)/1000</f>
        <v>0</v>
      </c>
      <c r="AY44" s="40">
        <f>VLOOKUP($C44,'Securitization Profit   loss &amp; '!$F$306:$H$377,3,0)/1000</f>
        <v>0</v>
      </c>
      <c r="AZ44" s="40">
        <f>VLOOKUP($C44,'Securitization Profit   loss &amp; '!$K$306:$M$377,3,0)/1000</f>
        <v>0</v>
      </c>
      <c r="BA44" s="40">
        <f>VLOOKUP($C44,'Securitization Profit   loss &amp; '!$U$306:$W$377,3,0)/1000</f>
        <v>0</v>
      </c>
      <c r="BB44" s="40">
        <f>VLOOKUP($C44,'Securitization Profit   loss &amp; '!$Z$306:$AB$377,3,0)/1000</f>
        <v>0</v>
      </c>
      <c r="BC44" s="40">
        <f>VLOOKUP($C44,'Securitization Profit   loss &amp; '!$F$383:$H$454,3,0)/1000</f>
        <v>0</v>
      </c>
      <c r="BD44" s="40">
        <f>VLOOKUP($C44,'Securitization Profit   loss &amp; '!$K$383:$M$454,3,0)/1000</f>
        <v>0</v>
      </c>
      <c r="BE44" s="40">
        <f>VLOOKUP($C44,'Securitization Profit   loss &amp; '!$U$383:$W$454,3,0)/1000</f>
        <v>0</v>
      </c>
      <c r="BF44" s="40">
        <f>VLOOKUP($C44,'Securitization Profit   loss &amp; '!$Z$383:$AB$454,3,0)/1000</f>
        <v>0</v>
      </c>
      <c r="BG44" s="40">
        <f>VLOOKUP($C44,'Securitization Profit   loss &amp; '!$F$460:$H$531,3,0)/1000</f>
        <v>0</v>
      </c>
      <c r="BH44" s="40">
        <f>VLOOKUP($C44,'Securitization Profit   loss &amp; '!$K$460:$M$531,3,0)/1000</f>
        <v>0</v>
      </c>
      <c r="BI44" s="40">
        <f>VLOOKUP($C44,'Securitization Profit   loss &amp; '!$U$460:$X$531,3,0)/1000</f>
        <v>0</v>
      </c>
      <c r="BJ44" s="40">
        <f>VLOOKUP($C44,'Securitization Profit   loss &amp; '!$Z$460:$AC$531,3,0)/1000</f>
        <v>0</v>
      </c>
      <c r="BL44" s="40"/>
      <c r="BM44" s="40">
        <f>VLOOKUP($C44,'Securitization Profit   loss &amp; '!$Z$153:$AB$224,2,0)/1000</f>
        <v>0</v>
      </c>
      <c r="BN44" s="40">
        <f>VLOOKUP($C44,'Securitization Profit   loss &amp; '!$F$230:$H$301,2,0)/1000</f>
        <v>0</v>
      </c>
      <c r="BO44" s="40">
        <f>VLOOKUP($C44,'Securitization Profit   loss &amp; '!$K$230:$M$301,2,0)/1000</f>
        <v>0</v>
      </c>
      <c r="BP44" s="40">
        <f>VLOOKUP($C44,'Securitization Profit   loss &amp; '!$U$230:$W$301,2,0)/1000</f>
        <v>0</v>
      </c>
      <c r="BQ44" s="40">
        <f>VLOOKUP($C44,'Securitization Profit   loss &amp; '!$Z$230:$AB$301,2,0)/1000</f>
        <v>0</v>
      </c>
      <c r="BR44" s="40">
        <f>VLOOKUP($C44,'Securitization Profit   loss &amp; '!$F$306:$H$377,2,0)/1000</f>
        <v>0</v>
      </c>
      <c r="BS44" s="40">
        <f>VLOOKUP($C44,'Securitization Profit   loss &amp; '!$K$306:$M$377,2,0)/1000</f>
        <v>0</v>
      </c>
      <c r="BT44" s="40">
        <f>VLOOKUP($C44,'Securitization Profit   loss &amp; '!$U$306:$W$377,2,0)/1000</f>
        <v>0</v>
      </c>
      <c r="BU44" s="40">
        <f>VLOOKUP($C44,'Securitization Profit   loss &amp; '!$Z$306:$AB$377,2,0)/1000</f>
        <v>0</v>
      </c>
      <c r="BV44" s="40">
        <f>VLOOKUP($C44,'Securitization Profit   loss &amp; '!$F$383:$H$454,2,0)/1000</f>
        <v>0</v>
      </c>
      <c r="BW44" s="40">
        <f>VLOOKUP($C44,'Securitization Profit   loss &amp; '!$K$383:$M$454,2,0)/1000</f>
        <v>0</v>
      </c>
      <c r="BX44" s="40">
        <f>VLOOKUP($C44,'Securitization Profit   loss &amp; '!$U$383:$W$454,2,0)/1000</f>
        <v>0</v>
      </c>
      <c r="BY44" s="40">
        <f>VLOOKUP($C44,'Securitization Profit   loss &amp; '!$Z$383:$AB$454,2,0)/1000</f>
        <v>0</v>
      </c>
      <c r="BZ44" s="40">
        <f>VLOOKUP($C44,'Securitization Profit   loss &amp; '!$F$460:$H$531,2,0)/1000</f>
        <v>0</v>
      </c>
      <c r="CA44" s="40">
        <f>VLOOKUP($C44,'Securitization Profit   loss &amp; '!$K$460:$M$531,2,0)/1000</f>
        <v>0</v>
      </c>
      <c r="CB44" s="40">
        <f>VLOOKUP($C44,'Securitization Profit   loss &amp; '!$U$460:$X$531,2,0)/1000</f>
        <v>0</v>
      </c>
      <c r="CC44" s="40">
        <f>VLOOKUP($C44,'Securitization Profit   loss &amp; '!$Z$460:$AC$531,2,0)/1000</f>
        <v>0</v>
      </c>
      <c r="CE44" s="39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X44" s="40"/>
      <c r="CY44" s="40">
        <f>Z44+AT44+BM44+CF44</f>
        <v>0</v>
      </c>
      <c r="CZ44" s="40">
        <f>AA44+AU44+BN44+CG44</f>
        <v>0</v>
      </c>
      <c r="DA44" s="40">
        <f>AB44+AV44+BO44+CH44</f>
        <v>0</v>
      </c>
      <c r="DB44" s="40">
        <f>AC44+AW44+BP44+CI44</f>
        <v>0</v>
      </c>
      <c r="DC44" s="40">
        <f>AD44+AX44+BQ44+CJ44</f>
        <v>0</v>
      </c>
      <c r="DD44" s="40">
        <f>AE44+AY44+BR44+CK44</f>
        <v>0</v>
      </c>
      <c r="DE44" s="40">
        <f>AF44+AZ44+BS44+CL44</f>
        <v>0</v>
      </c>
      <c r="DF44" s="40">
        <f>AG44+BA44+BT44+CM44</f>
        <v>0</v>
      </c>
      <c r="DG44" s="40">
        <f>AH44+BB44+BU44+CN44</f>
        <v>0</v>
      </c>
      <c r="DH44" s="40">
        <f>AI44+BC44+BV44+CO44</f>
        <v>0</v>
      </c>
      <c r="DI44" s="40">
        <f>AJ44+BD44+BW44+CP44</f>
        <v>0</v>
      </c>
      <c r="DJ44" s="40">
        <f>AK44+BE44+BX44+CQ44</f>
        <v>0</v>
      </c>
      <c r="DK44" s="40">
        <f>AL44+BF44+BY44+CR44</f>
        <v>0</v>
      </c>
      <c r="DL44" s="40">
        <f>AM44+BG44+BZ44+CS44</f>
        <v>0</v>
      </c>
      <c r="DM44" s="40">
        <f>AN44+BH44+CA44+CT44</f>
        <v>0</v>
      </c>
      <c r="DN44" s="40">
        <f>AO44+BI44+CB44+CU44</f>
        <v>0</v>
      </c>
      <c r="DO44" s="40">
        <f>AP44+BJ44+CC44+CV44</f>
        <v>0</v>
      </c>
      <c r="DQ44" s="40"/>
      <c r="DR44" s="40">
        <f>VLOOKUP($C44,Segment!$AK$152:$AP$223,3,0)/1000</f>
        <v>-20171.785</v>
      </c>
      <c r="DS44" s="40">
        <f>VLOOKUP($C44,Segment!$I$229:$N$300,3,0)/1000</f>
        <v>-37922.277999999998</v>
      </c>
      <c r="DT44" s="40">
        <f>VLOOKUP($C44,Segment!$P$229:$U$300,3,0)/1000</f>
        <v>-37917.364000000001</v>
      </c>
      <c r="DU44" s="40">
        <f>VLOOKUP($C44,Segment!$AD$229:$AI$300,3,0)/1000</f>
        <v>-34374.105000000003</v>
      </c>
      <c r="DV44" s="40">
        <f>VLOOKUP($C44,Segment!$AK$229:$AP$300,3,0)/1000</f>
        <v>-44434.195</v>
      </c>
      <c r="DW44" s="40">
        <f>VLOOKUP($C44,Segment!$I$306:$N$377,3,0)/1000</f>
        <v>-70031.923999999999</v>
      </c>
      <c r="DX44" s="40">
        <f>VLOOKUP($C44,Segment!$P$306:$U$377,3,0)/1000</f>
        <v>-67048.069000000003</v>
      </c>
      <c r="DY44" s="40">
        <f>VLOOKUP($C44,Segment!$AD$306:$AI$377,3,0)/1000</f>
        <v>-74031.173999999999</v>
      </c>
      <c r="DZ44" s="40">
        <f>VLOOKUP($C44,Segment!$AK$306:$AP$377,3,0)/1000</f>
        <v>-73303.467000000004</v>
      </c>
      <c r="EA44" s="40">
        <f>VLOOKUP($C44,Segment!$I$383:$N$454,3,0)/1000</f>
        <v>-154549.647</v>
      </c>
      <c r="EB44" s="40">
        <f>VLOOKUP($C44,Segment!$P$383:$U$454,3,0)/1000</f>
        <v>-92679.672999999995</v>
      </c>
      <c r="EC44" s="40">
        <f>VLOOKUP($C44,Segment!$AD$383:$AI$454,3,0)/1000</f>
        <v>-85238.845000000001</v>
      </c>
      <c r="ED44" s="40">
        <f>VLOOKUP($C44,Segment!$AK$383:$AP$454,3,0)/1000</f>
        <v>-50269.722000000002</v>
      </c>
      <c r="EE44" s="40">
        <f>VLOOKUP($C44,Segment!$I$460:$N$531,3,0)/1000</f>
        <v>-195443.81700000001</v>
      </c>
      <c r="EF44" s="40">
        <f>VLOOKUP($C44,Segment!$P$460:$U$531,3,0)/1000</f>
        <v>-168430.77100000001</v>
      </c>
      <c r="EG44" s="40">
        <f>VLOOKUP($C44,Segment!$AD$460:$AI$531,3,0)/1000</f>
        <v>-147553.40299999999</v>
      </c>
      <c r="EH44" s="40">
        <f>VLOOKUP($C44,Segment!$AK$460:$AP$531,3,0)/1000</f>
        <v>-165014.17000000001</v>
      </c>
      <c r="EJ44" s="40"/>
      <c r="EK44" s="40">
        <f>VLOOKUP($C44,Segment!$AK$152:$AP$223,4,0)/1000</f>
        <v>0</v>
      </c>
      <c r="EL44" s="40">
        <f>VLOOKUP($C44,Segment!$I$229:$N$300,4,0)/1000</f>
        <v>0</v>
      </c>
      <c r="EM44" s="40">
        <f>VLOOKUP($C44,Segment!$P$229:$U$300,4,0)/1000</f>
        <v>0</v>
      </c>
      <c r="EN44" s="40">
        <f>VLOOKUP($C44,Segment!$AD$229:$AI$300,4,0)/1000</f>
        <v>0</v>
      </c>
      <c r="EO44" s="40">
        <f>VLOOKUP($C44,Segment!$AK$229:$AP$300,4,0)/1000</f>
        <v>0</v>
      </c>
      <c r="EP44" s="40">
        <f>VLOOKUP($C44,Segment!$I$306:$N$377,4,0)/1000</f>
        <v>0</v>
      </c>
      <c r="EQ44" s="40">
        <f>VLOOKUP($C44,Segment!$P$306:$U$377,4,0)/1000</f>
        <v>0</v>
      </c>
      <c r="ER44" s="40">
        <f>VLOOKUP($C44,Segment!$AD$306:$AI$377,4,0)/1000</f>
        <v>0</v>
      </c>
      <c r="ES44" s="40">
        <f>VLOOKUP($C44,Segment!$AK$306:$AP$377,4,0)/1000</f>
        <v>0</v>
      </c>
      <c r="ET44" s="40">
        <f>VLOOKUP($C44,Segment!$I$383:$N$454,4,0)/1000</f>
        <v>0</v>
      </c>
      <c r="EU44" s="40">
        <f>VLOOKUP($C44,Segment!$P$383:$U$454,4,0)/1000</f>
        <v>0</v>
      </c>
      <c r="EV44" s="40">
        <f>VLOOKUP($C44,Segment!$AD$383:$AI$454,4,0)/1000</f>
        <v>0</v>
      </c>
      <c r="EW44" s="40">
        <f>VLOOKUP($C44,Segment!$AK$383:$AP$454,4,0)/1000</f>
        <v>0</v>
      </c>
      <c r="EX44" s="40">
        <f>VLOOKUP($C44,Segment!$I$460:$N$531,4,0)/1000</f>
        <v>0</v>
      </c>
      <c r="EY44" s="40">
        <f>VLOOKUP($C44,Segment!$P$460:$U$531,4,0)/1000</f>
        <v>0</v>
      </c>
      <c r="EZ44" s="40">
        <f>VLOOKUP($C44,Segment!$AD$460:$AI$531,4,0)/1000</f>
        <v>0</v>
      </c>
      <c r="FA44" s="40">
        <f>VLOOKUP($C44,Segment!$AK$460:$AP$531,4,0)/1000</f>
        <v>0</v>
      </c>
      <c r="FC44" s="40"/>
      <c r="FD44" s="40">
        <f>DR44+EK44</f>
        <v>-20171.785</v>
      </c>
      <c r="FE44" s="40">
        <f>DS44+EL44</f>
        <v>-37922.277999999998</v>
      </c>
      <c r="FF44" s="40">
        <f>DT44+EM44</f>
        <v>-37917.364000000001</v>
      </c>
      <c r="FG44" s="40">
        <f>DU44+EN44</f>
        <v>-34374.105000000003</v>
      </c>
      <c r="FH44" s="40">
        <f>DV44+EO44</f>
        <v>-44434.195</v>
      </c>
      <c r="FI44" s="40">
        <f>DW44+EP44</f>
        <v>-70031.923999999999</v>
      </c>
      <c r="FJ44" s="40">
        <f>DX44+EQ44</f>
        <v>-67048.069000000003</v>
      </c>
      <c r="FK44" s="40">
        <f>DY44+ER44</f>
        <v>-74031.173999999999</v>
      </c>
      <c r="FL44" s="40">
        <f>DZ44+ES44</f>
        <v>-73303.467000000004</v>
      </c>
      <c r="FM44" s="40">
        <f>EA44+ET44</f>
        <v>-154549.647</v>
      </c>
      <c r="FN44" s="40">
        <f>EB44+EU44</f>
        <v>-92679.672999999995</v>
      </c>
      <c r="FO44" s="40">
        <f>EC44+EV44</f>
        <v>-85238.845000000001</v>
      </c>
      <c r="FP44" s="40">
        <f>ED44+EW44</f>
        <v>-50269.722000000002</v>
      </c>
      <c r="FQ44" s="40">
        <f>EE44+EX44</f>
        <v>-195443.81700000001</v>
      </c>
      <c r="FR44" s="40">
        <f>EF44+EY44</f>
        <v>-168430.77100000001</v>
      </c>
      <c r="FS44" s="40">
        <f>EG44+EZ44</f>
        <v>-147553.40299999999</v>
      </c>
      <c r="FT44" s="40">
        <f>EH44+FA44</f>
        <v>-165014.17000000001</v>
      </c>
      <c r="FW44" s="40"/>
      <c r="FX44" s="40">
        <f>VLOOKUP($C44,Segment!$AK$152:$AP$223,5,0)/1000</f>
        <v>0</v>
      </c>
      <c r="FY44" s="40">
        <f>VLOOKUP($C44,Segment!$I$229:$N$300,5,0)/1000</f>
        <v>0</v>
      </c>
      <c r="FZ44" s="40">
        <f>VLOOKUP($C44,Segment!$P$229:$U$300,5,0)/1000</f>
        <v>0</v>
      </c>
      <c r="GA44" s="40">
        <f>VLOOKUP($C44,Segment!$AD$229:$AI$300,5,0)/1000</f>
        <v>0</v>
      </c>
      <c r="GB44" s="40">
        <f>VLOOKUP($C44,Segment!$AK$229:$AP$300,5,0)/1000</f>
        <v>0</v>
      </c>
      <c r="GC44" s="40">
        <f>VLOOKUP($C44,Segment!$I$306:$N$377,5,0)/1000</f>
        <v>0</v>
      </c>
      <c r="GD44" s="40">
        <f>VLOOKUP($C44,Segment!$P$306:$U$377,5,0)/1000</f>
        <v>0</v>
      </c>
      <c r="GE44" s="40">
        <f>VLOOKUP($C44,Segment!$AD$306:$AI$377,5,0)/1000</f>
        <v>0</v>
      </c>
      <c r="GF44" s="40">
        <f>VLOOKUP($C44,Segment!$AK$306:$AP$377,5,0)/1000</f>
        <v>0</v>
      </c>
      <c r="GG44" s="40">
        <f>VLOOKUP($C44,Segment!$I$383:$N$454,5,0)/1000</f>
        <v>0</v>
      </c>
      <c r="GH44" s="40">
        <f>VLOOKUP($C44,Segment!$P$383:$U$454,5,0)/1000</f>
        <v>0</v>
      </c>
      <c r="GI44" s="40">
        <f>VLOOKUP($C44,Segment!$AD$383:$AI$454,5,0)/1000</f>
        <v>0</v>
      </c>
      <c r="GJ44" s="40">
        <f>VLOOKUP($C44,Segment!$AK$383:$AP$454,5,0)/1000</f>
        <v>0</v>
      </c>
      <c r="GK44" s="40">
        <f>VLOOKUP($C44,Segment!$I$460:$N$531,5,0)/1000</f>
        <v>0</v>
      </c>
      <c r="GL44" s="40">
        <f>VLOOKUP($C44,Segment!$P$460:$U$531,5,0)/1000</f>
        <v>0</v>
      </c>
      <c r="GM44" s="40">
        <f>VLOOKUP($C44,Segment!$AD$460:$AI$531,5,0)/1000</f>
        <v>0</v>
      </c>
      <c r="GN44" s="40">
        <f>VLOOKUP($C44,Segment!$AK$460:$AP$531,5,0)/1000</f>
        <v>0</v>
      </c>
      <c r="GP44" s="40"/>
      <c r="GQ44" s="40">
        <f>CY44+FD44+FX44</f>
        <v>-20171.785</v>
      </c>
      <c r="GR44" s="40">
        <f>CZ44+FE44+FY44</f>
        <v>-37922.277999999998</v>
      </c>
      <c r="GS44" s="40">
        <f>DA44+FF44+FZ44</f>
        <v>-37917.364000000001</v>
      </c>
      <c r="GT44" s="40">
        <f>DB44+FG44+GA44</f>
        <v>-34374.105000000003</v>
      </c>
      <c r="GU44" s="40">
        <f>DC44+FH44+GB44</f>
        <v>-44434.195</v>
      </c>
      <c r="GV44" s="40">
        <f>DD44+FI44+GC44</f>
        <v>-70031.923999999999</v>
      </c>
      <c r="GW44" s="40">
        <f>DE44+FJ44+GD44</f>
        <v>-67048.069000000003</v>
      </c>
      <c r="GX44" s="40">
        <f>DF44+FK44+GE44</f>
        <v>-74031.173999999999</v>
      </c>
      <c r="GY44" s="40">
        <f>DG44+FL44+GF44</f>
        <v>-73303.467000000004</v>
      </c>
      <c r="GZ44" s="40">
        <f>DH44+FM44+GG44</f>
        <v>-154549.647</v>
      </c>
      <c r="HA44" s="40">
        <f>DI44+FN44+GH44</f>
        <v>-92679.672999999995</v>
      </c>
      <c r="HB44" s="40">
        <f>DJ44+FO44+GI44</f>
        <v>-85238.845000000001</v>
      </c>
      <c r="HC44" s="40">
        <f>DK44+FP44+GJ44</f>
        <v>-50269.722000000002</v>
      </c>
      <c r="HD44" s="40">
        <f>DL44+FQ44+GK44</f>
        <v>-195443.81700000001</v>
      </c>
      <c r="HE44" s="40">
        <f>DM44+FR44+GL44</f>
        <v>-168430.77100000001</v>
      </c>
      <c r="HF44" s="40">
        <f>DN44+FS44+GM44</f>
        <v>-147553.40299999999</v>
      </c>
      <c r="HG44" s="40">
        <f>DO44+FT44+GN44</f>
        <v>-165014.17000000001</v>
      </c>
    </row>
    <row r="45" spans="3:215" ht="13.5" thickBot="1" x14ac:dyDescent="0.35">
      <c r="C45" s="58" t="s">
        <v>105</v>
      </c>
      <c r="D45" s="122"/>
      <c r="E45" s="59"/>
      <c r="F45" s="59">
        <f t="shared" ref="F45:M45" si="384">SUM(F42:F44)</f>
        <v>47091.912999999986</v>
      </c>
      <c r="G45" s="59">
        <f t="shared" si="384"/>
        <v>71894.808000000019</v>
      </c>
      <c r="H45" s="59">
        <f t="shared" si="384"/>
        <v>71113.031999999992</v>
      </c>
      <c r="I45" s="59">
        <f t="shared" si="384"/>
        <v>84916.565000000002</v>
      </c>
      <c r="J45" s="59">
        <f t="shared" si="384"/>
        <v>90110.726999999984</v>
      </c>
      <c r="K45" s="59">
        <f t="shared" si="384"/>
        <v>138074.592</v>
      </c>
      <c r="L45" s="59">
        <f t="shared" si="384"/>
        <v>129339.13799999999</v>
      </c>
      <c r="M45" s="59">
        <f t="shared" si="384"/>
        <v>146413.90399999998</v>
      </c>
      <c r="N45" s="59">
        <f t="shared" ref="N45:O45" si="385">SUM(N42:N44)</f>
        <v>144340.174</v>
      </c>
      <c r="O45" s="59">
        <f t="shared" si="385"/>
        <v>211124.03599999996</v>
      </c>
      <c r="P45" s="59">
        <f t="shared" ref="P45:Q45" si="386">SUM(P42:P44)</f>
        <v>209683.43900000001</v>
      </c>
      <c r="Q45" s="59">
        <f t="shared" si="386"/>
        <v>229239.76800000001</v>
      </c>
      <c r="R45" s="59">
        <f t="shared" ref="R45:S45" si="387">SUM(R42:R44)</f>
        <v>264863.19500000001</v>
      </c>
      <c r="S45" s="59">
        <f t="shared" si="387"/>
        <v>366072.59299999999</v>
      </c>
      <c r="T45" s="59">
        <f t="shared" ref="T45:U45" si="388">SUM(T42:T44)</f>
        <v>334803.97899999999</v>
      </c>
      <c r="U45" s="59">
        <f t="shared" si="388"/>
        <v>330506.93100000004</v>
      </c>
      <c r="V45" s="59">
        <f t="shared" ref="V45" si="389">SUM(V42:V44)</f>
        <v>318950.09299999999</v>
      </c>
      <c r="W45" s="183">
        <f t="shared" si="14"/>
        <v>0.20420692274742058</v>
      </c>
      <c r="X45" s="139"/>
      <c r="Y45" s="59"/>
      <c r="Z45" s="59">
        <f t="shared" ref="Z45:AG45" si="390">SUM(Z42:Z44)</f>
        <v>0</v>
      </c>
      <c r="AA45" s="59">
        <f t="shared" si="390"/>
        <v>0</v>
      </c>
      <c r="AB45" s="59">
        <f t="shared" si="390"/>
        <v>0</v>
      </c>
      <c r="AC45" s="59">
        <f t="shared" si="390"/>
        <v>0</v>
      </c>
      <c r="AD45" s="59">
        <f t="shared" si="390"/>
        <v>0</v>
      </c>
      <c r="AE45" s="59">
        <f t="shared" si="390"/>
        <v>0</v>
      </c>
      <c r="AF45" s="59">
        <f t="shared" si="390"/>
        <v>0</v>
      </c>
      <c r="AG45" s="59">
        <f t="shared" si="390"/>
        <v>0</v>
      </c>
      <c r="AH45" s="59">
        <f t="shared" ref="AH45:AI45" si="391">SUM(AH42:AH44)</f>
        <v>0</v>
      </c>
      <c r="AI45" s="59">
        <f t="shared" si="391"/>
        <v>0</v>
      </c>
      <c r="AJ45" s="59">
        <f t="shared" ref="AJ45:AK45" si="392">SUM(AJ42:AJ44)</f>
        <v>0</v>
      </c>
      <c r="AK45" s="59">
        <f t="shared" si="392"/>
        <v>0</v>
      </c>
      <c r="AL45" s="59">
        <f t="shared" ref="AL45:AM45" si="393">SUM(AL42:AL44)</f>
        <v>0</v>
      </c>
      <c r="AM45" s="59">
        <f t="shared" si="393"/>
        <v>0</v>
      </c>
      <c r="AN45" s="59">
        <f t="shared" ref="AN45:AO45" si="394">SUM(AN42:AN44)</f>
        <v>0</v>
      </c>
      <c r="AO45" s="59">
        <f t="shared" si="394"/>
        <v>0</v>
      </c>
      <c r="AP45" s="59">
        <f t="shared" ref="AP45" si="395">SUM(AP42:AP44)</f>
        <v>0</v>
      </c>
      <c r="AQ45" s="183"/>
      <c r="AR45" s="59"/>
      <c r="AS45" s="59"/>
      <c r="AT45" s="59">
        <f t="shared" ref="AT45:BA45" si="396">SUM(AT42:AT44)</f>
        <v>0</v>
      </c>
      <c r="AU45" s="59">
        <f t="shared" si="396"/>
        <v>0</v>
      </c>
      <c r="AV45" s="59">
        <f t="shared" si="396"/>
        <v>0</v>
      </c>
      <c r="AW45" s="59">
        <f t="shared" si="396"/>
        <v>0</v>
      </c>
      <c r="AX45" s="59">
        <f t="shared" si="396"/>
        <v>0</v>
      </c>
      <c r="AY45" s="59">
        <f t="shared" si="396"/>
        <v>0</v>
      </c>
      <c r="AZ45" s="59">
        <f t="shared" si="396"/>
        <v>0</v>
      </c>
      <c r="BA45" s="59">
        <f t="shared" si="396"/>
        <v>0</v>
      </c>
      <c r="BB45" s="59">
        <f t="shared" ref="BB45:BC45" si="397">SUM(BB42:BB44)</f>
        <v>0</v>
      </c>
      <c r="BC45" s="59">
        <f t="shared" si="397"/>
        <v>0</v>
      </c>
      <c r="BD45" s="59">
        <f t="shared" ref="BD45:BE45" si="398">SUM(BD42:BD44)</f>
        <v>0</v>
      </c>
      <c r="BE45" s="59">
        <f t="shared" si="398"/>
        <v>0</v>
      </c>
      <c r="BF45" s="59">
        <f t="shared" ref="BF45:BG45" si="399">SUM(BF42:BF44)</f>
        <v>0</v>
      </c>
      <c r="BG45" s="59">
        <f t="shared" si="399"/>
        <v>0</v>
      </c>
      <c r="BH45" s="59">
        <f t="shared" ref="BH45:BI45" si="400">SUM(BH42:BH44)</f>
        <v>0</v>
      </c>
      <c r="BI45" s="59">
        <f t="shared" si="400"/>
        <v>0</v>
      </c>
      <c r="BJ45" s="59">
        <f t="shared" ref="BJ45" si="401">SUM(BJ42:BJ44)</f>
        <v>0</v>
      </c>
      <c r="BK45" s="45"/>
      <c r="BL45" s="59"/>
      <c r="BM45" s="59">
        <f t="shared" ref="BM45:BT45" si="402">SUM(BM42:BM44)</f>
        <v>0</v>
      </c>
      <c r="BN45" s="59">
        <f t="shared" si="402"/>
        <v>0</v>
      </c>
      <c r="BO45" s="59">
        <f t="shared" si="402"/>
        <v>0</v>
      </c>
      <c r="BP45" s="59">
        <f t="shared" si="402"/>
        <v>0</v>
      </c>
      <c r="BQ45" s="59">
        <f t="shared" si="402"/>
        <v>0</v>
      </c>
      <c r="BR45" s="59">
        <f t="shared" si="402"/>
        <v>0</v>
      </c>
      <c r="BS45" s="59">
        <f t="shared" si="402"/>
        <v>0</v>
      </c>
      <c r="BT45" s="59">
        <f t="shared" si="402"/>
        <v>0</v>
      </c>
      <c r="BU45" s="59">
        <f t="shared" ref="BU45:BV45" si="403">SUM(BU42:BU44)</f>
        <v>0</v>
      </c>
      <c r="BV45" s="59">
        <f t="shared" si="403"/>
        <v>0</v>
      </c>
      <c r="BW45" s="59">
        <f t="shared" ref="BW45:BX45" si="404">SUM(BW42:BW44)</f>
        <v>0</v>
      </c>
      <c r="BX45" s="59">
        <f t="shared" si="404"/>
        <v>0</v>
      </c>
      <c r="BY45" s="59">
        <f t="shared" ref="BY45:BZ45" si="405">SUM(BY42:BY44)</f>
        <v>0</v>
      </c>
      <c r="BZ45" s="59">
        <f t="shared" si="405"/>
        <v>0</v>
      </c>
      <c r="CA45" s="59">
        <f t="shared" ref="CA45:CB45" si="406">SUM(CA42:CA44)</f>
        <v>0</v>
      </c>
      <c r="CB45" s="59">
        <f t="shared" si="406"/>
        <v>0</v>
      </c>
      <c r="CC45" s="59">
        <f t="shared" ref="CC45" si="407">SUM(CC42:CC44)</f>
        <v>0</v>
      </c>
      <c r="CD45" s="59"/>
      <c r="CE45" s="59"/>
      <c r="CF45" s="59">
        <f>SUM(CF42:CF44)</f>
        <v>0</v>
      </c>
      <c r="CG45" s="59"/>
      <c r="CH45" s="59"/>
      <c r="CI45" s="59"/>
      <c r="CJ45" s="59">
        <f>SUM(CJ42:CJ44)</f>
        <v>0</v>
      </c>
      <c r="CK45" s="59"/>
      <c r="CL45" s="59"/>
      <c r="CM45" s="59"/>
      <c r="CN45" s="59"/>
      <c r="CO45" s="59"/>
      <c r="CP45" s="59"/>
      <c r="CQ45" s="59"/>
      <c r="CR45" s="59"/>
      <c r="CS45" s="59"/>
      <c r="CT45" s="59"/>
      <c r="CU45" s="59"/>
      <c r="CV45" s="59"/>
      <c r="CW45" s="59"/>
      <c r="CX45" s="59"/>
      <c r="CY45" s="59">
        <f t="shared" ref="CY45:DF45" si="408">SUM(CY42:CY44)</f>
        <v>0</v>
      </c>
      <c r="CZ45" s="59">
        <f t="shared" si="408"/>
        <v>0</v>
      </c>
      <c r="DA45" s="59">
        <f t="shared" si="408"/>
        <v>0</v>
      </c>
      <c r="DB45" s="59">
        <f t="shared" si="408"/>
        <v>0</v>
      </c>
      <c r="DC45" s="59">
        <f t="shared" si="408"/>
        <v>0</v>
      </c>
      <c r="DD45" s="59">
        <f t="shared" si="408"/>
        <v>0</v>
      </c>
      <c r="DE45" s="59">
        <f t="shared" si="408"/>
        <v>0</v>
      </c>
      <c r="DF45" s="59">
        <f t="shared" si="408"/>
        <v>0</v>
      </c>
      <c r="DG45" s="59">
        <f t="shared" ref="DG45:DH45" si="409">SUM(DG42:DG44)</f>
        <v>0</v>
      </c>
      <c r="DH45" s="59">
        <f t="shared" si="409"/>
        <v>0</v>
      </c>
      <c r="DI45" s="59">
        <f t="shared" ref="DI45:DJ45" si="410">SUM(DI42:DI44)</f>
        <v>0</v>
      </c>
      <c r="DJ45" s="59">
        <f t="shared" si="410"/>
        <v>0</v>
      </c>
      <c r="DK45" s="59">
        <f t="shared" ref="DK45:DL45" si="411">SUM(DK42:DK44)</f>
        <v>0</v>
      </c>
      <c r="DL45" s="59">
        <f t="shared" si="411"/>
        <v>0</v>
      </c>
      <c r="DM45" s="59">
        <f t="shared" ref="DM45:DN45" si="412">SUM(DM42:DM44)</f>
        <v>0</v>
      </c>
      <c r="DN45" s="59">
        <f t="shared" si="412"/>
        <v>0</v>
      </c>
      <c r="DO45" s="59">
        <f t="shared" ref="DO45" si="413">SUM(DO42:DO44)</f>
        <v>0</v>
      </c>
      <c r="DP45" s="59"/>
      <c r="DQ45" s="59"/>
      <c r="DR45" s="59">
        <f t="shared" ref="DR45:DY45" si="414">SUM(DR42:DR44)</f>
        <v>47091.912999999986</v>
      </c>
      <c r="DS45" s="59">
        <f t="shared" si="414"/>
        <v>71894.808000000019</v>
      </c>
      <c r="DT45" s="59">
        <f t="shared" si="414"/>
        <v>71113.031999999992</v>
      </c>
      <c r="DU45" s="59">
        <f t="shared" si="414"/>
        <v>84916.565000000002</v>
      </c>
      <c r="DV45" s="59">
        <f t="shared" si="414"/>
        <v>90110.726999999984</v>
      </c>
      <c r="DW45" s="59">
        <f t="shared" si="414"/>
        <v>138074.592</v>
      </c>
      <c r="DX45" s="59">
        <f t="shared" si="414"/>
        <v>129339.13799999999</v>
      </c>
      <c r="DY45" s="59">
        <f t="shared" si="414"/>
        <v>146413.90399999998</v>
      </c>
      <c r="DZ45" s="59">
        <f t="shared" ref="DZ45:EA45" si="415">SUM(DZ42:DZ44)</f>
        <v>144340.174</v>
      </c>
      <c r="EA45" s="59">
        <f t="shared" si="415"/>
        <v>211124.03599999996</v>
      </c>
      <c r="EB45" s="59">
        <f t="shared" ref="EB45:EC45" si="416">SUM(EB42:EB44)</f>
        <v>209683.43900000001</v>
      </c>
      <c r="EC45" s="59">
        <f t="shared" si="416"/>
        <v>229239.76800000001</v>
      </c>
      <c r="ED45" s="59">
        <f t="shared" ref="ED45:EE45" si="417">SUM(ED42:ED44)</f>
        <v>264863.19500000001</v>
      </c>
      <c r="EE45" s="59">
        <f t="shared" si="417"/>
        <v>366072.59299999999</v>
      </c>
      <c r="EF45" s="59">
        <f t="shared" ref="EF45:EG45" si="418">SUM(EF42:EF44)</f>
        <v>334803.97899999999</v>
      </c>
      <c r="EG45" s="59">
        <f t="shared" si="418"/>
        <v>330506.93100000004</v>
      </c>
      <c r="EH45" s="59">
        <f t="shared" ref="EH45" si="419">SUM(EH42:EH44)</f>
        <v>318950.09299999999</v>
      </c>
      <c r="EI45" s="59"/>
      <c r="EJ45" s="59"/>
      <c r="EK45" s="59">
        <f t="shared" ref="EK45:ER45" si="420">SUM(EK42:EK44)</f>
        <v>0</v>
      </c>
      <c r="EL45" s="59">
        <f t="shared" si="420"/>
        <v>0</v>
      </c>
      <c r="EM45" s="59">
        <f t="shared" si="420"/>
        <v>0</v>
      </c>
      <c r="EN45" s="59">
        <f t="shared" si="420"/>
        <v>0</v>
      </c>
      <c r="EO45" s="59">
        <f t="shared" si="420"/>
        <v>0</v>
      </c>
      <c r="EP45" s="59">
        <f t="shared" si="420"/>
        <v>0</v>
      </c>
      <c r="EQ45" s="59">
        <f t="shared" si="420"/>
        <v>0</v>
      </c>
      <c r="ER45" s="59">
        <f t="shared" si="420"/>
        <v>0</v>
      </c>
      <c r="ES45" s="59">
        <f t="shared" ref="ES45:ET45" si="421">SUM(ES42:ES44)</f>
        <v>0</v>
      </c>
      <c r="ET45" s="59">
        <f t="shared" si="421"/>
        <v>0</v>
      </c>
      <c r="EU45" s="59">
        <f t="shared" ref="EU45:EV45" si="422">SUM(EU42:EU44)</f>
        <v>0</v>
      </c>
      <c r="EV45" s="59">
        <f t="shared" si="422"/>
        <v>0</v>
      </c>
      <c r="EW45" s="59">
        <f t="shared" ref="EW45:EX45" si="423">SUM(EW42:EW44)</f>
        <v>0</v>
      </c>
      <c r="EX45" s="59">
        <f t="shared" si="423"/>
        <v>0</v>
      </c>
      <c r="EY45" s="59">
        <f t="shared" ref="EY45:EZ45" si="424">SUM(EY42:EY44)</f>
        <v>0</v>
      </c>
      <c r="EZ45" s="59">
        <f t="shared" si="424"/>
        <v>0</v>
      </c>
      <c r="FA45" s="59">
        <f t="shared" ref="FA45" si="425">SUM(FA42:FA44)</f>
        <v>0</v>
      </c>
      <c r="FB45" s="59"/>
      <c r="FC45" s="59"/>
      <c r="FD45" s="59">
        <f t="shared" ref="FD45:FK45" si="426">SUM(FD42:FD44)</f>
        <v>47091.912999999986</v>
      </c>
      <c r="FE45" s="59">
        <f t="shared" si="426"/>
        <v>71894.808000000019</v>
      </c>
      <c r="FF45" s="59">
        <f t="shared" si="426"/>
        <v>71113.031999999992</v>
      </c>
      <c r="FG45" s="59">
        <f t="shared" si="426"/>
        <v>84916.565000000002</v>
      </c>
      <c r="FH45" s="59">
        <f t="shared" si="426"/>
        <v>90110.726999999984</v>
      </c>
      <c r="FI45" s="59">
        <f t="shared" si="426"/>
        <v>138074.592</v>
      </c>
      <c r="FJ45" s="59">
        <f t="shared" si="426"/>
        <v>129339.13799999999</v>
      </c>
      <c r="FK45" s="59">
        <f t="shared" si="426"/>
        <v>146413.90399999998</v>
      </c>
      <c r="FL45" s="59">
        <f t="shared" ref="FL45:FM45" si="427">SUM(FL42:FL44)</f>
        <v>144340.174</v>
      </c>
      <c r="FM45" s="59">
        <f t="shared" si="427"/>
        <v>211124.03599999996</v>
      </c>
      <c r="FN45" s="59">
        <f t="shared" ref="FN45:FO45" si="428">SUM(FN42:FN44)</f>
        <v>209683.43900000001</v>
      </c>
      <c r="FO45" s="59">
        <f t="shared" si="428"/>
        <v>229239.76800000001</v>
      </c>
      <c r="FP45" s="59">
        <f t="shared" ref="FP45:FQ45" si="429">SUM(FP42:FP44)</f>
        <v>264863.19500000001</v>
      </c>
      <c r="FQ45" s="59">
        <f t="shared" si="429"/>
        <v>366072.59299999999</v>
      </c>
      <c r="FR45" s="59">
        <f t="shared" ref="FR45:FS45" si="430">SUM(FR42:FR44)</f>
        <v>334803.97899999999</v>
      </c>
      <c r="FS45" s="59">
        <f t="shared" si="430"/>
        <v>330506.93100000004</v>
      </c>
      <c r="FT45" s="59">
        <f t="shared" ref="FT45" si="431">SUM(FT42:FT44)</f>
        <v>318950.09299999999</v>
      </c>
      <c r="FU45" s="183">
        <f>FT45/FP45-1</f>
        <v>0.20420692274742058</v>
      </c>
      <c r="FV45" s="59"/>
      <c r="FW45" s="59"/>
      <c r="FX45" s="59">
        <f t="shared" ref="FX45:GE45" si="432">SUM(FX42:FX44)</f>
        <v>0</v>
      </c>
      <c r="FY45" s="59">
        <f t="shared" si="432"/>
        <v>0</v>
      </c>
      <c r="FZ45" s="59">
        <f t="shared" si="432"/>
        <v>0</v>
      </c>
      <c r="GA45" s="59">
        <f t="shared" si="432"/>
        <v>0</v>
      </c>
      <c r="GB45" s="59">
        <f t="shared" si="432"/>
        <v>0</v>
      </c>
      <c r="GC45" s="59">
        <f t="shared" si="432"/>
        <v>0</v>
      </c>
      <c r="GD45" s="59">
        <f t="shared" si="432"/>
        <v>0</v>
      </c>
      <c r="GE45" s="59">
        <f t="shared" si="432"/>
        <v>0</v>
      </c>
      <c r="GF45" s="59">
        <f t="shared" ref="GF45:GG45" si="433">SUM(GF42:GF44)</f>
        <v>0</v>
      </c>
      <c r="GG45" s="59">
        <f t="shared" si="433"/>
        <v>0</v>
      </c>
      <c r="GH45" s="59">
        <f t="shared" ref="GH45:GI45" si="434">SUM(GH42:GH44)</f>
        <v>0</v>
      </c>
      <c r="GI45" s="59">
        <f t="shared" si="434"/>
        <v>0</v>
      </c>
      <c r="GJ45" s="59">
        <f t="shared" ref="GJ45:GK45" si="435">SUM(GJ42:GJ44)</f>
        <v>0</v>
      </c>
      <c r="GK45" s="59">
        <f t="shared" si="435"/>
        <v>0</v>
      </c>
      <c r="GL45" s="59">
        <f t="shared" ref="GL45:GM45" si="436">SUM(GL42:GL44)</f>
        <v>0</v>
      </c>
      <c r="GM45" s="59">
        <f t="shared" si="436"/>
        <v>0</v>
      </c>
      <c r="GN45" s="59">
        <f t="shared" ref="GN45" si="437">SUM(GN42:GN44)</f>
        <v>0</v>
      </c>
      <c r="GO45" s="59"/>
      <c r="GP45" s="59"/>
      <c r="GQ45" s="59">
        <f t="shared" ref="GQ45:GX45" si="438">SUM(GQ42:GQ44)</f>
        <v>47091.912999999986</v>
      </c>
      <c r="GR45" s="59">
        <f t="shared" si="438"/>
        <v>71894.808000000019</v>
      </c>
      <c r="GS45" s="59">
        <f t="shared" si="438"/>
        <v>71113.031999999992</v>
      </c>
      <c r="GT45" s="59">
        <f t="shared" si="438"/>
        <v>84916.565000000002</v>
      </c>
      <c r="GU45" s="59">
        <f t="shared" si="438"/>
        <v>90110.726999999984</v>
      </c>
      <c r="GV45" s="59">
        <f t="shared" si="438"/>
        <v>138074.592</v>
      </c>
      <c r="GW45" s="59">
        <f t="shared" si="438"/>
        <v>129339.13799999999</v>
      </c>
      <c r="GX45" s="59">
        <f t="shared" si="438"/>
        <v>146413.90399999998</v>
      </c>
      <c r="GY45" s="59">
        <f t="shared" ref="GY45:GZ45" si="439">SUM(GY42:GY44)</f>
        <v>144340.174</v>
      </c>
      <c r="GZ45" s="59">
        <f t="shared" si="439"/>
        <v>211124.03599999996</v>
      </c>
      <c r="HA45" s="59">
        <f t="shared" ref="HA45:HB45" si="440">SUM(HA42:HA44)</f>
        <v>209683.43900000001</v>
      </c>
      <c r="HB45" s="59">
        <f t="shared" si="440"/>
        <v>229239.76800000001</v>
      </c>
      <c r="HC45" s="59">
        <f t="shared" ref="HC45:HD45" si="441">SUM(HC42:HC44)</f>
        <v>264863.19500000001</v>
      </c>
      <c r="HD45" s="59">
        <f t="shared" si="441"/>
        <v>366072.59299999999</v>
      </c>
      <c r="HE45" s="59">
        <f t="shared" ref="HE45:HF45" si="442">SUM(HE42:HE44)</f>
        <v>334803.97899999999</v>
      </c>
      <c r="HF45" s="59">
        <f t="shared" si="442"/>
        <v>330506.93100000004</v>
      </c>
      <c r="HG45" s="59">
        <f t="shared" ref="HG45" si="443">SUM(HG42:HG44)</f>
        <v>318950.09299999999</v>
      </c>
    </row>
    <row r="46" spans="3:215" ht="13.5" thickTop="1" x14ac:dyDescent="0.3">
      <c r="C46" s="41" t="s">
        <v>61</v>
      </c>
      <c r="D46" s="116"/>
      <c r="E46" s="42"/>
      <c r="F46" s="42">
        <f t="shared" ref="F46:M46" si="444">F45/F42</f>
        <v>0.58181605744862253</v>
      </c>
      <c r="G46" s="42">
        <f t="shared" si="444"/>
        <v>0.57650543435704926</v>
      </c>
      <c r="H46" s="42">
        <f t="shared" si="444"/>
        <v>0.54881911410017026</v>
      </c>
      <c r="I46" s="42">
        <f t="shared" si="444"/>
        <v>0.69652744221610996</v>
      </c>
      <c r="J46" s="42">
        <f t="shared" si="444"/>
        <v>0.64072612377467442</v>
      </c>
      <c r="K46" s="42">
        <f t="shared" si="444"/>
        <v>0.547843940953886</v>
      </c>
      <c r="L46" s="42">
        <f t="shared" si="444"/>
        <v>0.51263727679683069</v>
      </c>
      <c r="M46" s="42">
        <f t="shared" si="444"/>
        <v>0.66774236556774513</v>
      </c>
      <c r="N46" s="42">
        <f t="shared" ref="N46:O46" si="445">N45/N42</f>
        <v>0.64232618275719844</v>
      </c>
      <c r="O46" s="42">
        <f t="shared" si="445"/>
        <v>0.48315849075999928</v>
      </c>
      <c r="P46" s="42">
        <f t="shared" ref="P46:Q46" si="446">P45/P42</f>
        <v>0.53029622046166602</v>
      </c>
      <c r="Q46" s="42">
        <f t="shared" si="446"/>
        <v>0.68145423861011734</v>
      </c>
      <c r="R46" s="42">
        <f t="shared" ref="R46:S46" si="447">R45/R42</f>
        <v>0.81982965856277124</v>
      </c>
      <c r="S46" s="42">
        <f t="shared" si="447"/>
        <v>0.52626527280526159</v>
      </c>
      <c r="T46" s="42">
        <f t="shared" ref="T46:U46" si="448">T45/T42</f>
        <v>0.64335634532189556</v>
      </c>
      <c r="U46" s="42">
        <f t="shared" si="448"/>
        <v>0.61140208039578225</v>
      </c>
      <c r="V46" s="42">
        <f t="shared" ref="V46" si="449">V45/V42</f>
        <v>0.60619479085402994</v>
      </c>
      <c r="W46" s="177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177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4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4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4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4"/>
      <c r="DQ46" s="42"/>
      <c r="DR46" s="42">
        <f t="shared" ref="DR46:DY46" si="450">DR45/DR42</f>
        <v>0.58181605744862253</v>
      </c>
      <c r="DS46" s="42">
        <f t="shared" si="450"/>
        <v>0.57650543435704926</v>
      </c>
      <c r="DT46" s="42">
        <f t="shared" si="450"/>
        <v>0.54881911410017026</v>
      </c>
      <c r="DU46" s="42">
        <f t="shared" si="450"/>
        <v>0.69652744221610996</v>
      </c>
      <c r="DV46" s="42">
        <f t="shared" si="450"/>
        <v>0.64072612377467442</v>
      </c>
      <c r="DW46" s="42">
        <f t="shared" si="450"/>
        <v>0.547843940953886</v>
      </c>
      <c r="DX46" s="42">
        <f t="shared" si="450"/>
        <v>0.51263727679683069</v>
      </c>
      <c r="DY46" s="42">
        <f t="shared" si="450"/>
        <v>0.66774236556774513</v>
      </c>
      <c r="DZ46" s="42">
        <f t="shared" ref="DZ46:EA46" si="451">DZ45/DZ42</f>
        <v>0.64232618275719844</v>
      </c>
      <c r="EA46" s="42">
        <f t="shared" si="451"/>
        <v>0.48315849075999928</v>
      </c>
      <c r="EB46" s="42">
        <f t="shared" ref="EB46:EC46" si="452">EB45/EB42</f>
        <v>0.53029622046166602</v>
      </c>
      <c r="EC46" s="42">
        <f t="shared" si="452"/>
        <v>0.68145423861011734</v>
      </c>
      <c r="ED46" s="42">
        <f t="shared" ref="ED46:EE46" si="453">ED45/ED42</f>
        <v>0.81982965856277124</v>
      </c>
      <c r="EE46" s="42">
        <f t="shared" si="453"/>
        <v>0.52626527280526159</v>
      </c>
      <c r="EF46" s="42">
        <f t="shared" ref="EF46:EG46" si="454">EF45/EF42</f>
        <v>0.64335634532189556</v>
      </c>
      <c r="EG46" s="42">
        <f t="shared" si="454"/>
        <v>0.61140208039578225</v>
      </c>
      <c r="EH46" s="42">
        <f t="shared" ref="EH46" si="455">EH45/EH42</f>
        <v>0.60619479085402994</v>
      </c>
      <c r="EJ46" s="42"/>
      <c r="EK46" s="42"/>
      <c r="EL46" s="42"/>
      <c r="EM46" s="42"/>
      <c r="EN46" s="42"/>
      <c r="EO46" s="42"/>
      <c r="EP46" s="42"/>
      <c r="EQ46" s="42"/>
      <c r="ER46" s="42"/>
      <c r="ES46" s="42"/>
      <c r="ET46" s="42"/>
      <c r="EU46" s="42"/>
      <c r="EV46" s="42"/>
      <c r="EW46" s="42"/>
      <c r="EX46" s="42"/>
      <c r="EY46" s="42"/>
      <c r="EZ46" s="42"/>
      <c r="FA46" s="42"/>
      <c r="FC46" s="42"/>
      <c r="FD46" s="42">
        <f t="shared" ref="FD46:FK46" si="456">FD45/FD42</f>
        <v>0.58181605744862253</v>
      </c>
      <c r="FE46" s="42">
        <f t="shared" si="456"/>
        <v>0.57650543435704926</v>
      </c>
      <c r="FF46" s="42">
        <f t="shared" si="456"/>
        <v>0.54881911410017026</v>
      </c>
      <c r="FG46" s="42">
        <f t="shared" si="456"/>
        <v>0.69652744221610996</v>
      </c>
      <c r="FH46" s="42">
        <f t="shared" si="456"/>
        <v>0.64072612377467442</v>
      </c>
      <c r="FI46" s="42">
        <f t="shared" si="456"/>
        <v>0.547843940953886</v>
      </c>
      <c r="FJ46" s="42">
        <f t="shared" si="456"/>
        <v>0.51263727679683069</v>
      </c>
      <c r="FK46" s="42">
        <f t="shared" si="456"/>
        <v>0.66774236556774513</v>
      </c>
      <c r="FL46" s="42">
        <f t="shared" ref="FL46:FM46" si="457">FL45/FL42</f>
        <v>0.64232618275719844</v>
      </c>
      <c r="FM46" s="42">
        <f t="shared" si="457"/>
        <v>0.48315849075999928</v>
      </c>
      <c r="FN46" s="42">
        <f t="shared" ref="FN46:FO46" si="458">FN45/FN42</f>
        <v>0.53029622046166602</v>
      </c>
      <c r="FO46" s="42">
        <f t="shared" si="458"/>
        <v>0.68145423861011734</v>
      </c>
      <c r="FP46" s="42">
        <f t="shared" ref="FP46:FQ46" si="459">FP45/FP42</f>
        <v>0.81982965856277124</v>
      </c>
      <c r="FQ46" s="42">
        <f t="shared" si="459"/>
        <v>0.52626527280526159</v>
      </c>
      <c r="FR46" s="42">
        <f t="shared" ref="FR46:FS46" si="460">FR45/FR42</f>
        <v>0.64335634532189556</v>
      </c>
      <c r="FS46" s="42">
        <f t="shared" si="460"/>
        <v>0.61140208039578225</v>
      </c>
      <c r="FT46" s="42">
        <f t="shared" ref="FT46" si="461">FT45/FT42</f>
        <v>0.60619479085402994</v>
      </c>
      <c r="FU46" s="177"/>
      <c r="FW46" s="42"/>
      <c r="FX46" s="42"/>
      <c r="FY46" s="42"/>
      <c r="FZ46" s="42"/>
      <c r="GA46" s="42"/>
      <c r="GB46" s="42"/>
      <c r="GC46" s="42"/>
      <c r="GD46" s="42"/>
      <c r="GE46" s="42"/>
      <c r="GF46" s="42"/>
      <c r="GG46" s="42"/>
      <c r="GH46" s="42"/>
      <c r="GI46" s="42"/>
      <c r="GJ46" s="42"/>
      <c r="GK46" s="42"/>
      <c r="GL46" s="42"/>
      <c r="GM46" s="42"/>
      <c r="GN46" s="42"/>
      <c r="GP46" s="42"/>
      <c r="GQ46" s="42">
        <f t="shared" ref="GQ46:GX46" si="462">GQ45/GQ42</f>
        <v>0.58181605744862253</v>
      </c>
      <c r="GR46" s="42">
        <f t="shared" si="462"/>
        <v>0.57650543435704926</v>
      </c>
      <c r="GS46" s="42">
        <f t="shared" si="462"/>
        <v>0.54881911410017026</v>
      </c>
      <c r="GT46" s="42">
        <f t="shared" si="462"/>
        <v>0.69652744221610996</v>
      </c>
      <c r="GU46" s="42">
        <f t="shared" si="462"/>
        <v>0.64072612377467442</v>
      </c>
      <c r="GV46" s="42">
        <f t="shared" si="462"/>
        <v>0.547843940953886</v>
      </c>
      <c r="GW46" s="42">
        <f t="shared" si="462"/>
        <v>0.51263727679683069</v>
      </c>
      <c r="GX46" s="42">
        <f t="shared" si="462"/>
        <v>0.66774236556774513</v>
      </c>
      <c r="GY46" s="42">
        <f t="shared" ref="GY46:GZ46" si="463">GY45/GY42</f>
        <v>0.64232618275719844</v>
      </c>
      <c r="GZ46" s="42">
        <f t="shared" si="463"/>
        <v>0.48315849075999928</v>
      </c>
      <c r="HA46" s="42">
        <f t="shared" ref="HA46:HB46" si="464">HA45/HA42</f>
        <v>0.53029622046166602</v>
      </c>
      <c r="HB46" s="42">
        <f t="shared" si="464"/>
        <v>0.68145423861011734</v>
      </c>
      <c r="HC46" s="42">
        <f t="shared" ref="HC46:HD46" si="465">HC45/HC42</f>
        <v>0.81982965856277124</v>
      </c>
      <c r="HD46" s="42">
        <f t="shared" si="465"/>
        <v>0.52626527280526159</v>
      </c>
      <c r="HE46" s="42">
        <f t="shared" ref="HE46:HF46" si="466">HE45/HE42</f>
        <v>0.64335634532189556</v>
      </c>
      <c r="HF46" s="42">
        <f t="shared" si="466"/>
        <v>0.61140208039578225</v>
      </c>
      <c r="HG46" s="42">
        <f t="shared" ref="HG46" si="467">HG45/HG42</f>
        <v>0.60619479085402994</v>
      </c>
    </row>
    <row r="47" spans="3:215" x14ac:dyDescent="0.3">
      <c r="C47" s="38" t="s">
        <v>27</v>
      </c>
      <c r="D47" s="117">
        <v>14</v>
      </c>
      <c r="E47" s="45"/>
      <c r="F47" s="40">
        <f>VLOOKUP($C47,Segment!$AK$152:$AP$223,6,0)/1000</f>
        <v>-35163.660000000003</v>
      </c>
      <c r="G47" s="40">
        <f>VLOOKUP($C47,Segment!$I$229:$N$300,6,0)/1000</f>
        <v>-21840.516</v>
      </c>
      <c r="H47" s="40">
        <f>VLOOKUP($C47,Segment!$P$229:$U$300,6,0)/1000</f>
        <v>-32020.358</v>
      </c>
      <c r="I47" s="40">
        <f>VLOOKUP($C47,Segment!$AD$229:$AI$300,6,0)/1000</f>
        <v>-50984.317000000003</v>
      </c>
      <c r="J47" s="40">
        <f>VLOOKUP($C47,Segment!$AK$229:$AP$300,6,0)/1000</f>
        <v>-54068.735999999997</v>
      </c>
      <c r="K47" s="40">
        <f>VLOOKUP($C47,Segment!$I$306:$N$377,6,0)/1000</f>
        <v>-58856.811000000002</v>
      </c>
      <c r="L47" s="40">
        <f>VLOOKUP($C47,Segment!$P$306:$U$377,6,0)/1000</f>
        <v>-64261.591</v>
      </c>
      <c r="M47" s="40">
        <f>VLOOKUP($C47,Segment!$AD$306:$AI$377,6,0)/1000</f>
        <v>-81267.005999999994</v>
      </c>
      <c r="N47" s="211">
        <f>VLOOKUP($C47,Segment!$AK$306:$AP$377,6,0)/1000</f>
        <v>-82938.331000000006</v>
      </c>
      <c r="O47" s="211">
        <f>VLOOKUP($C47,Segment!$I$383:$N$454,6,0)/1000</f>
        <v>-88339.467000000004</v>
      </c>
      <c r="P47" s="211">
        <f>VLOOKUP($C47,Segment!$P$383:$U$454,6,0)/1000</f>
        <v>-90720.733999999997</v>
      </c>
      <c r="Q47" s="211">
        <f>VLOOKUP($C47,Segment!$AD$383:$AI$454,6,0)/1000</f>
        <v>-122152.325</v>
      </c>
      <c r="R47" s="211">
        <f>VLOOKUP($C47,Segment!$AK$383:$AP$454,6,0)/1000</f>
        <v>-176462.32699999999</v>
      </c>
      <c r="S47" s="211">
        <f>VLOOKUP($C47,Segment!$I$460:$N$531,6,0)/1000</f>
        <v>-174254.16800000001</v>
      </c>
      <c r="T47" s="211">
        <f>VLOOKUP($C47,Segment!$P$460:$U$531,6,0)/1000</f>
        <v>-163218.68</v>
      </c>
      <c r="U47" s="211">
        <f>VLOOKUP($C47,Segment!$AD$460:$AI$531,6,0)/1000</f>
        <v>-188263.139</v>
      </c>
      <c r="V47" s="211">
        <f>VLOOKUP($C47,Segment!$AK$460:$AP$531,6,0)/1000</f>
        <v>-182904.008</v>
      </c>
      <c r="W47" s="139">
        <f t="shared" si="14"/>
        <v>3.6504567912674091E-2</v>
      </c>
      <c r="X47" s="139"/>
      <c r="Y47" s="40"/>
      <c r="Z47" s="40">
        <f>VLOOKUP($C47,Segment!$AK$152:$AP$223,2,0)/1000</f>
        <v>0</v>
      </c>
      <c r="AA47" s="40">
        <f>VLOOKUP($C47,Segment!$I$229:$N$300,2,0)/1000</f>
        <v>0</v>
      </c>
      <c r="AB47" s="40">
        <f>VLOOKUP($C47,Segment!$P$229:$U$300,2,0)/1000</f>
        <v>0</v>
      </c>
      <c r="AC47" s="40">
        <f>VLOOKUP($C47,Segment!$AD$229:$AI$300,2,0)/1000</f>
        <v>0</v>
      </c>
      <c r="AD47" s="40">
        <f>VLOOKUP($C47,Segment!$AK$229:$AP$300,2,0)/1000</f>
        <v>0</v>
      </c>
      <c r="AE47" s="40">
        <f>VLOOKUP($C47,Segment!$I$306:$N$377,2,0)/1000</f>
        <v>0</v>
      </c>
      <c r="AF47" s="40">
        <f>VLOOKUP($C47,Segment!$P$306:$U$377,2,0)/1000</f>
        <v>0</v>
      </c>
      <c r="AG47" s="40">
        <f>VLOOKUP($C47,Segment!$AD$306:$AI$377,2,0)/1000</f>
        <v>0</v>
      </c>
      <c r="AH47" s="40">
        <f>VLOOKUP($C47,Segment!$AK$306:$AP$377,2,0)/1000</f>
        <v>0</v>
      </c>
      <c r="AI47" s="40">
        <f>VLOOKUP($C47,Segment!$I$383:$N$454,2,0)/1000</f>
        <v>0</v>
      </c>
      <c r="AJ47" s="40">
        <f>VLOOKUP($C47,Segment!$P$383:$U$454,2,0)/1000</f>
        <v>0</v>
      </c>
      <c r="AK47" s="40">
        <f>VLOOKUP($C47,Segment!$AD$383:$AI$454,2,0)/1000</f>
        <v>0</v>
      </c>
      <c r="AL47" s="40">
        <f>VLOOKUP($C47,Segment!$AK$383:$AP$454,2,0)/1000</f>
        <v>0</v>
      </c>
      <c r="AM47" s="40">
        <f>VLOOKUP($C47,Segment!$I$460:$N$531,2,0)/1000</f>
        <v>0</v>
      </c>
      <c r="AN47" s="40">
        <f>VLOOKUP($C47,Segment!$P$460:$U$531,2,0)/1000</f>
        <v>0</v>
      </c>
      <c r="AO47" s="40">
        <f>VLOOKUP($C47,Segment!$AD$460:$AI$531,2,0)/1000</f>
        <v>0</v>
      </c>
      <c r="AP47" s="40">
        <f>VLOOKUP($C47,Segment!$AK$460:$AP$531,2,0)/1000</f>
        <v>0</v>
      </c>
      <c r="AS47" s="40"/>
      <c r="AT47" s="40">
        <f>VLOOKUP($C47,'Securitization Profit   loss &amp; '!$Z$153:$AB$224,3,0)/1000</f>
        <v>0</v>
      </c>
      <c r="AU47" s="40">
        <f>VLOOKUP($C47,'Securitization Profit   loss &amp; '!$F$230:$H$301,3,0)/1000</f>
        <v>0</v>
      </c>
      <c r="AV47" s="40">
        <f>VLOOKUP($C47,'Securitization Profit   loss &amp; '!$K$230:$M$301,3,0)/1000</f>
        <v>0</v>
      </c>
      <c r="AW47" s="40">
        <f>VLOOKUP($C47,'Securitization Profit   loss &amp; '!$U$230:$W$301,3,0)/1000</f>
        <v>0</v>
      </c>
      <c r="AX47" s="40">
        <f>VLOOKUP($C47,'Securitization Profit   loss &amp; '!$Z$230:$AB$301,3,0)/1000</f>
        <v>0</v>
      </c>
      <c r="AY47" s="40">
        <f>VLOOKUP($C47,'Securitization Profit   loss &amp; '!$F$306:$H$377,3,0)/1000</f>
        <v>0</v>
      </c>
      <c r="AZ47" s="40">
        <f>VLOOKUP($C47,'Securitization Profit   loss &amp; '!$K$306:$M$377,3,0)/1000</f>
        <v>0</v>
      </c>
      <c r="BA47" s="40">
        <f>VLOOKUP($C47,'Securitization Profit   loss &amp; '!$U$306:$W$377,3,0)/1000</f>
        <v>0</v>
      </c>
      <c r="BB47" s="40">
        <f>VLOOKUP($C47,'Securitization Profit   loss &amp; '!$Z$306:$AB$377,3,0)/1000</f>
        <v>0</v>
      </c>
      <c r="BC47" s="40">
        <f>VLOOKUP($C47,'Securitization Profit   loss &amp; '!$F$383:$H$454,3,0)/1000</f>
        <v>0</v>
      </c>
      <c r="BD47" s="40">
        <f>VLOOKUP($C47,'Securitization Profit   loss &amp; '!$K$383:$M$454,3,0)/1000</f>
        <v>0</v>
      </c>
      <c r="BE47" s="40">
        <f>VLOOKUP($C47,'Securitization Profit   loss &amp; '!$U$383:$W$454,3,0)/1000</f>
        <v>0</v>
      </c>
      <c r="BF47" s="40">
        <f>VLOOKUP($C47,'Securitization Profit   loss &amp; '!$Z$383:$AB$454,3,0)/1000</f>
        <v>0</v>
      </c>
      <c r="BG47" s="40">
        <f>VLOOKUP($C47,'Securitization Profit   loss &amp; '!$F$460:$H$531,3,0)/1000</f>
        <v>0</v>
      </c>
      <c r="BH47" s="40">
        <f>VLOOKUP($C47,'Securitization Profit   loss &amp; '!$K$460:$M$531,3,0)/1000</f>
        <v>0</v>
      </c>
      <c r="BI47" s="40">
        <f>VLOOKUP($C47,'Securitization Profit   loss &amp; '!$U$460:$X$531,3,0)/1000</f>
        <v>0</v>
      </c>
      <c r="BJ47" s="40">
        <f>VLOOKUP($C47,'Securitization Profit   loss &amp; '!$Z$460:$AC$531,3,0)/1000</f>
        <v>0</v>
      </c>
      <c r="BL47" s="40"/>
      <c r="BM47" s="40">
        <f>VLOOKUP($C47,'Securitization Profit   loss &amp; '!$Z$153:$AB$224,2,0)/1000</f>
        <v>0</v>
      </c>
      <c r="BN47" s="40">
        <f>VLOOKUP($C47,'Securitization Profit   loss &amp; '!$F$230:$H$301,2,0)/1000</f>
        <v>0</v>
      </c>
      <c r="BO47" s="40">
        <f>VLOOKUP($C47,'Securitization Profit   loss &amp; '!$K$230:$M$301,2,0)/1000</f>
        <v>0</v>
      </c>
      <c r="BP47" s="40">
        <f>VLOOKUP($C47,'Securitization Profit   loss &amp; '!$U$230:$W$301,2,0)/1000</f>
        <v>0</v>
      </c>
      <c r="BQ47" s="40">
        <f>VLOOKUP($C47,'Securitization Profit   loss &amp; '!$Z$230:$AB$301,2,0)/1000</f>
        <v>0</v>
      </c>
      <c r="BR47" s="40">
        <f>VLOOKUP($C47,'Securitization Profit   loss &amp; '!$F$306:$H$377,2,0)/1000</f>
        <v>0</v>
      </c>
      <c r="BS47" s="40">
        <f>VLOOKUP($C47,'Securitization Profit   loss &amp; '!$K$306:$M$377,2,0)/1000</f>
        <v>0</v>
      </c>
      <c r="BT47" s="40">
        <f>VLOOKUP($C47,'Securitization Profit   loss &amp; '!$U$306:$W$377,2,0)/1000</f>
        <v>0</v>
      </c>
      <c r="BU47" s="40">
        <f>VLOOKUP($C47,'Securitization Profit   loss &amp; '!$Z$306:$AB$377,2,0)/1000</f>
        <v>0</v>
      </c>
      <c r="BV47" s="40">
        <f>VLOOKUP($C47,'Securitization Profit   loss &amp; '!$F$383:$H$454,2,0)/1000</f>
        <v>0</v>
      </c>
      <c r="BW47" s="40">
        <f>VLOOKUP($C47,'Securitization Profit   loss &amp; '!$K$383:$M$454,2,0)/1000</f>
        <v>0</v>
      </c>
      <c r="BX47" s="40">
        <f>VLOOKUP($C47,'Securitization Profit   loss &amp; '!$U$383:$W$454,2,0)/1000</f>
        <v>0</v>
      </c>
      <c r="BY47" s="40">
        <f>VLOOKUP($C47,'Securitization Profit   loss &amp; '!$Z$383:$AB$454,2,0)/1000</f>
        <v>0</v>
      </c>
      <c r="BZ47" s="40">
        <f>VLOOKUP($C47,'Securitization Profit   loss &amp; '!$F$460:$H$531,2,0)/1000</f>
        <v>0</v>
      </c>
      <c r="CA47" s="40">
        <f>VLOOKUP($C47,'Securitization Profit   loss &amp; '!$K$460:$M$531,2,0)/1000</f>
        <v>0</v>
      </c>
      <c r="CB47" s="40">
        <f>VLOOKUP($C47,'Securitization Profit   loss &amp; '!$U$460:$X$531,2,0)/1000</f>
        <v>0</v>
      </c>
      <c r="CC47" s="40">
        <f>VLOOKUP($C47,'Securitization Profit   loss &amp; '!$Z$460:$AC$531,2,0)/1000</f>
        <v>0</v>
      </c>
      <c r="CE47" s="39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X47" s="40"/>
      <c r="CY47" s="40">
        <f>Z47+AT47+BM47+CF47</f>
        <v>0</v>
      </c>
      <c r="CZ47" s="40">
        <f>AA47+AU47+BN47+CG47</f>
        <v>0</v>
      </c>
      <c r="DA47" s="40">
        <f>AB47+AV47+BO47+CH47</f>
        <v>0</v>
      </c>
      <c r="DB47" s="40">
        <f>AC47+AW47+BP47+CI47</f>
        <v>0</v>
      </c>
      <c r="DC47" s="40">
        <f>AD47+AX47+BQ47+CJ47</f>
        <v>0</v>
      </c>
      <c r="DD47" s="40">
        <f>AE47+AY47+BR47+CK47</f>
        <v>0</v>
      </c>
      <c r="DE47" s="40">
        <f>AF47+AZ47+BS47+CL47</f>
        <v>0</v>
      </c>
      <c r="DF47" s="40">
        <f>AG47+BA47+BT47+CM47</f>
        <v>0</v>
      </c>
      <c r="DG47" s="40">
        <f>AH47+BB47+BU47+CN47</f>
        <v>0</v>
      </c>
      <c r="DH47" s="40">
        <f>AI47+BC47+BV47+CO47</f>
        <v>0</v>
      </c>
      <c r="DI47" s="40">
        <f>AJ47+BD47+BW47+CP47</f>
        <v>0</v>
      </c>
      <c r="DJ47" s="40">
        <f>AK47+BE47+BX47+CQ47</f>
        <v>0</v>
      </c>
      <c r="DK47" s="40">
        <f>AL47+BF47+BY47+CR47</f>
        <v>0</v>
      </c>
      <c r="DL47" s="40">
        <f>AM47+BG47+BZ47+CS47</f>
        <v>0</v>
      </c>
      <c r="DM47" s="40">
        <f>AN47+BH47+CA47+CT47</f>
        <v>0</v>
      </c>
      <c r="DN47" s="40">
        <f>AO47+BI47+CB47+CU47</f>
        <v>0</v>
      </c>
      <c r="DO47" s="40">
        <f>AP47+BJ47+CC47+CV47</f>
        <v>0</v>
      </c>
      <c r="DQ47" s="40"/>
      <c r="DR47" s="40">
        <f>VLOOKUP($C47,Segment!$AK$152:$AP$223,3,0)/1000</f>
        <v>-35163.660000000003</v>
      </c>
      <c r="DS47" s="40">
        <f>VLOOKUP($C47,Segment!$I$229:$N$300,3,0)/1000</f>
        <v>-21840.516</v>
      </c>
      <c r="DT47" s="40">
        <f>VLOOKUP($C47,Segment!$P$229:$U$300,3,0)/1000</f>
        <v>-32020.358</v>
      </c>
      <c r="DU47" s="40">
        <f>VLOOKUP($C47,Segment!$AD$229:$AI$300,3,0)/1000</f>
        <v>-50984.317000000003</v>
      </c>
      <c r="DV47" s="40">
        <f>VLOOKUP($C47,Segment!$AK$229:$AP$300,3,0)/1000</f>
        <v>-54068.735999999997</v>
      </c>
      <c r="DW47" s="40">
        <f>VLOOKUP($C47,Segment!$I$306:$N$377,3,0)/1000</f>
        <v>-58856.811000000002</v>
      </c>
      <c r="DX47" s="40">
        <f>VLOOKUP($C47,Segment!$P$306:$U$377,3,0)/1000</f>
        <v>-64261.591</v>
      </c>
      <c r="DY47" s="40">
        <f>VLOOKUP($C47,Segment!$AD$306:$AI$377,3,0)/1000</f>
        <v>-81267.005999999994</v>
      </c>
      <c r="DZ47" s="40">
        <f>VLOOKUP($C47,Segment!$AK$306:$AP$377,3,0)/1000</f>
        <v>-82938.331000000006</v>
      </c>
      <c r="EA47" s="40">
        <f>VLOOKUP($C47,Segment!$I$383:$N$454,3,0)/1000</f>
        <v>-88339.467000000004</v>
      </c>
      <c r="EB47" s="40">
        <f>VLOOKUP($C47,Segment!$P$383:$U$454,3,0)/1000</f>
        <v>-90720.733999999997</v>
      </c>
      <c r="EC47" s="40">
        <f>VLOOKUP($C47,Segment!$AD$383:$AI$454,3,0)/1000</f>
        <v>-122152.325</v>
      </c>
      <c r="ED47" s="40">
        <f>VLOOKUP($C47,Segment!$AK$383:$AP$454,3,0)/1000</f>
        <v>-176462.32699999999</v>
      </c>
      <c r="EE47" s="40">
        <f>VLOOKUP($C47,Segment!$I$460:$N$531,3,0)/1000</f>
        <v>-174254.16800000001</v>
      </c>
      <c r="EF47" s="40">
        <f>VLOOKUP($C47,Segment!$P$460:$U$531,3,0)/1000</f>
        <v>-163218.68</v>
      </c>
      <c r="EG47" s="40">
        <f>VLOOKUP($C47,Segment!$AD$460:$AI$531,3,0)/1000</f>
        <v>-188263.139</v>
      </c>
      <c r="EH47" s="40">
        <f>VLOOKUP($C47,Segment!$AK$460:$AP$531,3,0)/1000</f>
        <v>-182904.008</v>
      </c>
      <c r="EJ47" s="40"/>
      <c r="EK47" s="40">
        <f>VLOOKUP($C47,Segment!$AK$152:$AP$223,4,0)/1000</f>
        <v>0</v>
      </c>
      <c r="EL47" s="40">
        <f>VLOOKUP($C47,Segment!$I$229:$N$300,4,0)/1000</f>
        <v>0</v>
      </c>
      <c r="EM47" s="40">
        <f>VLOOKUP($C47,Segment!$P$229:$U$300,4,0)/1000</f>
        <v>0</v>
      </c>
      <c r="EN47" s="40">
        <f>VLOOKUP($C47,Segment!$AD$229:$AI$300,4,0)/1000</f>
        <v>0</v>
      </c>
      <c r="EO47" s="40">
        <f>VLOOKUP($C47,Segment!$AK$229:$AP$300,4,0)/1000</f>
        <v>0</v>
      </c>
      <c r="EP47" s="40">
        <f>VLOOKUP($C47,Segment!$I$306:$N$377,4,0)/1000</f>
        <v>0</v>
      </c>
      <c r="EQ47" s="40">
        <f>VLOOKUP($C47,Segment!$P$306:$U$377,4,0)/1000</f>
        <v>0</v>
      </c>
      <c r="ER47" s="40">
        <f>VLOOKUP($C47,Segment!$AD$306:$AI$377,4,0)/1000</f>
        <v>0</v>
      </c>
      <c r="ES47" s="40">
        <f>VLOOKUP($C47,Segment!$AK$306:$AP$377,4,0)/1000</f>
        <v>0</v>
      </c>
      <c r="ET47" s="40">
        <f>VLOOKUP($C47,Segment!$I$383:$N$454,4,0)/1000</f>
        <v>0</v>
      </c>
      <c r="EU47" s="40">
        <f>VLOOKUP($C47,Segment!$P$383:$U$454,4,0)/1000</f>
        <v>0</v>
      </c>
      <c r="EV47" s="40">
        <f>VLOOKUP($C47,Segment!$AD$383:$AI$454,4,0)/1000</f>
        <v>0</v>
      </c>
      <c r="EW47" s="40">
        <f>VLOOKUP($C47,Segment!$AK$383:$AP$454,4,0)/1000</f>
        <v>0</v>
      </c>
      <c r="EX47" s="40">
        <f>VLOOKUP($C47,Segment!$I$460:$N$531,4,0)/1000</f>
        <v>0</v>
      </c>
      <c r="EY47" s="40">
        <f>VLOOKUP($C47,Segment!$P$460:$U$531,4,0)/1000</f>
        <v>0</v>
      </c>
      <c r="EZ47" s="40">
        <f>VLOOKUP($C47,Segment!$AD$460:$AI$531,4,0)/1000</f>
        <v>0</v>
      </c>
      <c r="FA47" s="40">
        <f>VLOOKUP($C47,Segment!$AK$460:$AP$531,4,0)/1000</f>
        <v>0</v>
      </c>
      <c r="FC47" s="40"/>
      <c r="FD47" s="40">
        <f>DR47+EK47</f>
        <v>-35163.660000000003</v>
      </c>
      <c r="FE47" s="40">
        <f>DS47+EL47</f>
        <v>-21840.516</v>
      </c>
      <c r="FF47" s="40">
        <f>DT47+EM47</f>
        <v>-32020.358</v>
      </c>
      <c r="FG47" s="40">
        <f>DU47+EN47</f>
        <v>-50984.317000000003</v>
      </c>
      <c r="FH47" s="40">
        <f>DV47+EO47</f>
        <v>-54068.735999999997</v>
      </c>
      <c r="FI47" s="40">
        <f>DW47+EP47</f>
        <v>-58856.811000000002</v>
      </c>
      <c r="FJ47" s="40">
        <f>DX47+EQ47</f>
        <v>-64261.591</v>
      </c>
      <c r="FK47" s="40">
        <f>DY47+ER47</f>
        <v>-81267.005999999994</v>
      </c>
      <c r="FL47" s="40">
        <f>DZ47+ES47</f>
        <v>-82938.331000000006</v>
      </c>
      <c r="FM47" s="40">
        <f>EA47+ET47</f>
        <v>-88339.467000000004</v>
      </c>
      <c r="FN47" s="40">
        <f>EB47+EU47</f>
        <v>-90720.733999999997</v>
      </c>
      <c r="FO47" s="40">
        <f>EC47+EV47</f>
        <v>-122152.325</v>
      </c>
      <c r="FP47" s="40">
        <f>ED47+EW47</f>
        <v>-176462.32699999999</v>
      </c>
      <c r="FQ47" s="40">
        <f>EE47+EX47</f>
        <v>-174254.16800000001</v>
      </c>
      <c r="FR47" s="40">
        <f>EF47+EY47</f>
        <v>-163218.68</v>
      </c>
      <c r="FS47" s="40">
        <f>EG47+EZ47</f>
        <v>-188263.139</v>
      </c>
      <c r="FT47" s="40">
        <f>EH47+FA47</f>
        <v>-182904.008</v>
      </c>
      <c r="FW47" s="40"/>
      <c r="FX47" s="40">
        <f>VLOOKUP($C47,Segment!$AK$152:$AP$223,5,0)/1000</f>
        <v>0</v>
      </c>
      <c r="FY47" s="40">
        <f>VLOOKUP($C47,Segment!$I$229:$N$300,5,0)/1000</f>
        <v>0</v>
      </c>
      <c r="FZ47" s="40">
        <f>VLOOKUP($C47,Segment!$P$229:$U$300,5,0)/1000</f>
        <v>0</v>
      </c>
      <c r="GA47" s="40">
        <f>VLOOKUP($C47,Segment!$AD$229:$AI$300,5,0)/1000</f>
        <v>0</v>
      </c>
      <c r="GB47" s="40">
        <f>VLOOKUP($C47,Segment!$AK$229:$AP$300,5,0)/1000</f>
        <v>0</v>
      </c>
      <c r="GC47" s="40">
        <f>VLOOKUP($C47,Segment!$I$306:$N$377,5,0)/1000</f>
        <v>0</v>
      </c>
      <c r="GD47" s="40">
        <f>VLOOKUP($C47,Segment!$P$306:$U$377,5,0)/1000</f>
        <v>0</v>
      </c>
      <c r="GE47" s="40">
        <f>VLOOKUP($C47,Segment!$AD$306:$AI$377,5,0)/1000</f>
        <v>0</v>
      </c>
      <c r="GF47" s="40">
        <f>VLOOKUP($C47,Segment!$AK$306:$AP$377,5,0)/1000</f>
        <v>0</v>
      </c>
      <c r="GG47" s="40">
        <f>VLOOKUP($C47,Segment!$I$383:$N$454,5,0)/1000</f>
        <v>0</v>
      </c>
      <c r="GH47" s="40">
        <f>VLOOKUP($C47,Segment!$P$383:$U$454,5,0)/1000</f>
        <v>0</v>
      </c>
      <c r="GI47" s="40">
        <f>VLOOKUP($C47,Segment!$AD$383:$AI$454,5,0)/1000</f>
        <v>0</v>
      </c>
      <c r="GJ47" s="40">
        <f>VLOOKUP($C47,Segment!$AK$383:$AP$454,5,0)/1000</f>
        <v>0</v>
      </c>
      <c r="GK47" s="40">
        <f>VLOOKUP($C47,Segment!$I$460:$N$531,5,0)/1000</f>
        <v>0</v>
      </c>
      <c r="GL47" s="40">
        <f>VLOOKUP($C47,Segment!$P$460:$U$531,5,0)/1000</f>
        <v>0</v>
      </c>
      <c r="GM47" s="40">
        <f>VLOOKUP($C47,Segment!$AD$460:$AI$531,5,0)/1000</f>
        <v>0</v>
      </c>
      <c r="GN47" s="40">
        <f>VLOOKUP($C47,Segment!$AK$460:$AP$531,5,0)/1000</f>
        <v>0</v>
      </c>
      <c r="GP47" s="40"/>
      <c r="GQ47" s="40">
        <f>CY47+FD47+FX47</f>
        <v>-35163.660000000003</v>
      </c>
      <c r="GR47" s="40">
        <f>CZ47+FE47+FY47</f>
        <v>-21840.516</v>
      </c>
      <c r="GS47" s="40">
        <f>DA47+FF47+FZ47</f>
        <v>-32020.358</v>
      </c>
      <c r="GT47" s="40">
        <f>DB47+FG47+GA47</f>
        <v>-50984.317000000003</v>
      </c>
      <c r="GU47" s="40">
        <f>DC47+FH47+GB47</f>
        <v>-54068.735999999997</v>
      </c>
      <c r="GV47" s="40">
        <f>DD47+FI47+GC47</f>
        <v>-58856.811000000002</v>
      </c>
      <c r="GW47" s="40">
        <f>DE47+FJ47+GD47</f>
        <v>-64261.591</v>
      </c>
      <c r="GX47" s="40">
        <f>DF47+FK47+GE47</f>
        <v>-81267.005999999994</v>
      </c>
      <c r="GY47" s="40">
        <f>DG47+FL47+GF47</f>
        <v>-82938.331000000006</v>
      </c>
      <c r="GZ47" s="40">
        <f>DH47+FM47+GG47</f>
        <v>-88339.467000000004</v>
      </c>
      <c r="HA47" s="40">
        <f>DI47+FN47+GH47</f>
        <v>-90720.733999999997</v>
      </c>
      <c r="HB47" s="40">
        <f>DJ47+FO47+GI47</f>
        <v>-122152.325</v>
      </c>
      <c r="HC47" s="40">
        <f>DK47+FP47+GJ47</f>
        <v>-176462.32699999999</v>
      </c>
      <c r="HD47" s="40">
        <f>DL47+FQ47+GK47</f>
        <v>-174254.16800000001</v>
      </c>
      <c r="HE47" s="40">
        <f>DM47+FR47+GL47</f>
        <v>-163218.68</v>
      </c>
      <c r="HF47" s="40">
        <f>DN47+FS47+GM47</f>
        <v>-188263.139</v>
      </c>
      <c r="HG47" s="40">
        <f>DO47+FT47+GN47</f>
        <v>-182904.008</v>
      </c>
    </row>
    <row r="48" spans="3:215" x14ac:dyDescent="0.3">
      <c r="C48" s="41" t="s">
        <v>62</v>
      </c>
      <c r="D48" s="116"/>
      <c r="E48" s="42"/>
      <c r="F48" s="42">
        <f t="shared" ref="F48:M48" si="468">-F47/F45</f>
        <v>0.74670273004199283</v>
      </c>
      <c r="G48" s="42">
        <f t="shared" si="468"/>
        <v>0.30378432890452944</v>
      </c>
      <c r="H48" s="42">
        <f t="shared" si="468"/>
        <v>0.45027412134529721</v>
      </c>
      <c r="I48" s="42">
        <f t="shared" si="468"/>
        <v>0.60040484444937214</v>
      </c>
      <c r="J48" s="42">
        <f t="shared" si="468"/>
        <v>0.6000255219336984</v>
      </c>
      <c r="K48" s="42">
        <f t="shared" si="468"/>
        <v>0.42626822319344604</v>
      </c>
      <c r="L48" s="42">
        <f t="shared" si="468"/>
        <v>0.49684567249860601</v>
      </c>
      <c r="M48" s="42">
        <f t="shared" si="468"/>
        <v>0.55504978543567829</v>
      </c>
      <c r="N48" s="42">
        <f t="shared" ref="N48:O48" si="469">-N47/N45</f>
        <v>0.57460323554826809</v>
      </c>
      <c r="O48" s="42">
        <f t="shared" si="469"/>
        <v>0.41842448957351319</v>
      </c>
      <c r="P48" s="42">
        <f t="shared" ref="P48:Q48" si="470">-P47/P45</f>
        <v>0.43265569485437516</v>
      </c>
      <c r="Q48" s="42">
        <f t="shared" si="470"/>
        <v>0.53285835204649135</v>
      </c>
      <c r="R48" s="42">
        <f t="shared" ref="R48:S48" si="471">-R47/R45</f>
        <v>0.66623951659270741</v>
      </c>
      <c r="S48" s="42">
        <f t="shared" si="471"/>
        <v>0.47600987162674591</v>
      </c>
      <c r="T48" s="42">
        <f t="shared" ref="T48:U48" si="472">-T47/T45</f>
        <v>0.48750519778022111</v>
      </c>
      <c r="U48" s="42">
        <f t="shared" si="472"/>
        <v>0.56961933727193148</v>
      </c>
      <c r="V48" s="42">
        <f t="shared" ref="V48" si="473">-V47/V45</f>
        <v>0.57345651252091034</v>
      </c>
      <c r="W48" s="177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177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4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4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4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4"/>
      <c r="DQ48" s="42"/>
      <c r="DR48" s="42">
        <f t="shared" ref="DR48:DY48" si="474">-DR47/DR45</f>
        <v>0.74670273004199283</v>
      </c>
      <c r="DS48" s="42">
        <f t="shared" si="474"/>
        <v>0.30378432890452944</v>
      </c>
      <c r="DT48" s="42">
        <f t="shared" si="474"/>
        <v>0.45027412134529721</v>
      </c>
      <c r="DU48" s="42">
        <f t="shared" si="474"/>
        <v>0.60040484444937214</v>
      </c>
      <c r="DV48" s="42">
        <f t="shared" si="474"/>
        <v>0.6000255219336984</v>
      </c>
      <c r="DW48" s="42">
        <f t="shared" si="474"/>
        <v>0.42626822319344604</v>
      </c>
      <c r="DX48" s="42">
        <f t="shared" si="474"/>
        <v>0.49684567249860601</v>
      </c>
      <c r="DY48" s="42">
        <f t="shared" si="474"/>
        <v>0.55504978543567829</v>
      </c>
      <c r="DZ48" s="42">
        <f t="shared" ref="DZ48:EA48" si="475">-DZ47/DZ45</f>
        <v>0.57460323554826809</v>
      </c>
      <c r="EA48" s="42">
        <f t="shared" si="475"/>
        <v>0.41842448957351319</v>
      </c>
      <c r="EB48" s="42">
        <f t="shared" ref="EB48:EC48" si="476">-EB47/EB45</f>
        <v>0.43265569485437516</v>
      </c>
      <c r="EC48" s="42">
        <f t="shared" si="476"/>
        <v>0.53285835204649135</v>
      </c>
      <c r="ED48" s="42">
        <f t="shared" ref="ED48:EE48" si="477">-ED47/ED45</f>
        <v>0.66623951659270741</v>
      </c>
      <c r="EE48" s="42">
        <f t="shared" si="477"/>
        <v>0.47600987162674591</v>
      </c>
      <c r="EF48" s="42">
        <f t="shared" ref="EF48:EG48" si="478">-EF47/EF45</f>
        <v>0.48750519778022111</v>
      </c>
      <c r="EG48" s="42">
        <f t="shared" si="478"/>
        <v>0.56961933727193148</v>
      </c>
      <c r="EH48" s="42">
        <f t="shared" ref="EH48" si="479">-EH47/EH45</f>
        <v>0.57345651252091034</v>
      </c>
      <c r="EJ48" s="42"/>
      <c r="EK48" s="42"/>
      <c r="EL48" s="42"/>
      <c r="EM48" s="42"/>
      <c r="EN48" s="42"/>
      <c r="EO48" s="42"/>
      <c r="EP48" s="42"/>
      <c r="EQ48" s="42"/>
      <c r="ER48" s="42"/>
      <c r="ES48" s="42"/>
      <c r="ET48" s="42"/>
      <c r="EU48" s="42"/>
      <c r="EV48" s="42"/>
      <c r="EW48" s="42"/>
      <c r="EX48" s="42"/>
      <c r="EY48" s="42"/>
      <c r="EZ48" s="42"/>
      <c r="FA48" s="42"/>
      <c r="FC48" s="42"/>
      <c r="FD48" s="42">
        <f t="shared" ref="FD48:FK48" si="480">-FD47/FD45</f>
        <v>0.74670273004199283</v>
      </c>
      <c r="FE48" s="42">
        <f t="shared" si="480"/>
        <v>0.30378432890452944</v>
      </c>
      <c r="FF48" s="42">
        <f t="shared" si="480"/>
        <v>0.45027412134529721</v>
      </c>
      <c r="FG48" s="42">
        <f t="shared" si="480"/>
        <v>0.60040484444937214</v>
      </c>
      <c r="FH48" s="42">
        <f t="shared" si="480"/>
        <v>0.6000255219336984</v>
      </c>
      <c r="FI48" s="42">
        <f t="shared" si="480"/>
        <v>0.42626822319344604</v>
      </c>
      <c r="FJ48" s="42">
        <f t="shared" si="480"/>
        <v>0.49684567249860601</v>
      </c>
      <c r="FK48" s="42">
        <f t="shared" si="480"/>
        <v>0.55504978543567829</v>
      </c>
      <c r="FL48" s="42">
        <f t="shared" ref="FL48:FM48" si="481">-FL47/FL45</f>
        <v>0.57460323554826809</v>
      </c>
      <c r="FM48" s="42">
        <f t="shared" si="481"/>
        <v>0.41842448957351319</v>
      </c>
      <c r="FN48" s="42">
        <f t="shared" ref="FN48:FO48" si="482">-FN47/FN45</f>
        <v>0.43265569485437516</v>
      </c>
      <c r="FO48" s="42">
        <f t="shared" si="482"/>
        <v>0.53285835204649135</v>
      </c>
      <c r="FP48" s="42">
        <f t="shared" ref="FP48:FQ48" si="483">-FP47/FP45</f>
        <v>0.66623951659270741</v>
      </c>
      <c r="FQ48" s="42">
        <f t="shared" si="483"/>
        <v>0.47600987162674591</v>
      </c>
      <c r="FR48" s="42">
        <f t="shared" ref="FR48:FS48" si="484">-FR47/FR45</f>
        <v>0.48750519778022111</v>
      </c>
      <c r="FS48" s="42">
        <f t="shared" si="484"/>
        <v>0.56961933727193148</v>
      </c>
      <c r="FT48" s="42">
        <f t="shared" ref="FT48" si="485">-FT47/FT45</f>
        <v>0.57345651252091034</v>
      </c>
      <c r="FU48" s="177"/>
      <c r="FW48" s="42"/>
      <c r="FX48" s="42"/>
      <c r="FY48" s="42"/>
      <c r="FZ48" s="42"/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42"/>
      <c r="GL48" s="42"/>
      <c r="GM48" s="42"/>
      <c r="GN48" s="42"/>
      <c r="GP48" s="42"/>
      <c r="GQ48" s="42">
        <f t="shared" ref="GQ48:GX48" si="486">-GQ47/GQ45</f>
        <v>0.74670273004199283</v>
      </c>
      <c r="GR48" s="42">
        <f t="shared" si="486"/>
        <v>0.30378432890452944</v>
      </c>
      <c r="GS48" s="42">
        <f t="shared" si="486"/>
        <v>0.45027412134529721</v>
      </c>
      <c r="GT48" s="42">
        <f t="shared" si="486"/>
        <v>0.60040484444937214</v>
      </c>
      <c r="GU48" s="42">
        <f t="shared" si="486"/>
        <v>0.6000255219336984</v>
      </c>
      <c r="GV48" s="42">
        <f t="shared" si="486"/>
        <v>0.42626822319344604</v>
      </c>
      <c r="GW48" s="42">
        <f t="shared" si="486"/>
        <v>0.49684567249860601</v>
      </c>
      <c r="GX48" s="42">
        <f t="shared" si="486"/>
        <v>0.55504978543567829</v>
      </c>
      <c r="GY48" s="42">
        <f t="shared" ref="GY48:GZ48" si="487">-GY47/GY45</f>
        <v>0.57460323554826809</v>
      </c>
      <c r="GZ48" s="42">
        <f t="shared" si="487"/>
        <v>0.41842448957351319</v>
      </c>
      <c r="HA48" s="42">
        <f t="shared" ref="HA48:HB48" si="488">-HA47/HA45</f>
        <v>0.43265569485437516</v>
      </c>
      <c r="HB48" s="42">
        <f t="shared" si="488"/>
        <v>0.53285835204649135</v>
      </c>
      <c r="HC48" s="42">
        <f t="shared" ref="HC48:HD48" si="489">-HC47/HC45</f>
        <v>0.66623951659270741</v>
      </c>
      <c r="HD48" s="42">
        <f t="shared" si="489"/>
        <v>0.47600987162674591</v>
      </c>
      <c r="HE48" s="42">
        <f t="shared" ref="HE48:HF48" si="490">-HE47/HE45</f>
        <v>0.48750519778022111</v>
      </c>
      <c r="HF48" s="42">
        <f t="shared" si="490"/>
        <v>0.56961933727193148</v>
      </c>
      <c r="HG48" s="42">
        <f t="shared" ref="HG48" si="491">-HG47/HG45</f>
        <v>0.57345651252091034</v>
      </c>
    </row>
    <row r="49" spans="3:215" x14ac:dyDescent="0.3">
      <c r="C49" s="38" t="s">
        <v>28</v>
      </c>
      <c r="D49" s="117">
        <v>15</v>
      </c>
      <c r="E49" s="45"/>
      <c r="F49" s="40">
        <f>VLOOKUP($C49,Segment!$AK$152:$AP$223,6,0)/1000</f>
        <v>-17699.7</v>
      </c>
      <c r="G49" s="40">
        <f>VLOOKUP($C49,Segment!$I$229:$N$300,6,0)/1000</f>
        <v>-23010.723999999998</v>
      </c>
      <c r="H49" s="40">
        <f>VLOOKUP($C49,Segment!$P$229:$U$300,6,0)/1000</f>
        <v>-28870.526000000002</v>
      </c>
      <c r="I49" s="40">
        <f>VLOOKUP($C49,Segment!$AD$229:$AI$300,6,0)/1000</f>
        <v>-27730.857</v>
      </c>
      <c r="J49" s="40">
        <f>VLOOKUP($C49,Segment!$AK$229:$AP$300,6,0)/1000</f>
        <v>-31982.891</v>
      </c>
      <c r="K49" s="40">
        <f>VLOOKUP($C49,Segment!$I$306:$N$377,6,0)/1000</f>
        <v>-46988.415000000001</v>
      </c>
      <c r="L49" s="40">
        <f>VLOOKUP($C49,Segment!$P$306:$U$377,6,0)/1000</f>
        <v>-40785.006999999998</v>
      </c>
      <c r="M49" s="40">
        <f>VLOOKUP($C49,Segment!$AD$306:$AI$377,6,0)/1000</f>
        <v>-41849.038999999997</v>
      </c>
      <c r="N49" s="211">
        <f>VLOOKUP($C49,Segment!$AK$306:$AP$377,6,0)/1000</f>
        <v>-45311.949000000001</v>
      </c>
      <c r="O49" s="211">
        <f>VLOOKUP($C49,Segment!$I$383:$N$454,6,0)/1000</f>
        <v>-72539.53</v>
      </c>
      <c r="P49" s="211">
        <f>VLOOKUP($C49,Segment!$P$383:$U$454,6,0)/1000</f>
        <v>-77112.141000000003</v>
      </c>
      <c r="Q49" s="211">
        <f>VLOOKUP($C49,Segment!$AD$383:$AI$454,6,0)/1000</f>
        <v>-71189.804000000004</v>
      </c>
      <c r="R49" s="211">
        <f>VLOOKUP($C49,Segment!$AK$383:$AP$454,6,0)/1000</f>
        <v>-68227.335999999996</v>
      </c>
      <c r="S49" s="211">
        <f>VLOOKUP($C49,Segment!$I$460:$N$531,6,0)/1000</f>
        <v>-140529.92300000001</v>
      </c>
      <c r="T49" s="211">
        <f>VLOOKUP($C49,Segment!$P$460:$U$531,6,0)/1000</f>
        <v>-94518.827000000005</v>
      </c>
      <c r="U49" s="211">
        <f>VLOOKUP($C49,Segment!$AD$460:$AI$531,6,0)/1000</f>
        <v>-127154.738</v>
      </c>
      <c r="V49" s="211">
        <f>VLOOKUP($C49,Segment!$AK$460:$AP$531,6,0)/1000</f>
        <v>-102811.942</v>
      </c>
      <c r="W49" s="139">
        <f t="shared" si="14"/>
        <v>0.50690248260609216</v>
      </c>
      <c r="X49" s="139"/>
      <c r="Y49" s="40"/>
      <c r="Z49" s="40">
        <f>VLOOKUP($C49,Segment!$AK$152:$AP$223,2,0)/1000</f>
        <v>0</v>
      </c>
      <c r="AA49" s="40">
        <f>VLOOKUP($C49,Segment!$I$229:$N$300,2,0)/1000</f>
        <v>0</v>
      </c>
      <c r="AB49" s="40">
        <f>VLOOKUP($C49,Segment!$P$229:$U$300,2,0)/1000</f>
        <v>0</v>
      </c>
      <c r="AC49" s="40">
        <f>VLOOKUP($C49,Segment!$AD$229:$AI$300,2,0)/1000</f>
        <v>0</v>
      </c>
      <c r="AD49" s="40">
        <f>VLOOKUP($C49,Segment!$AK$229:$AP$300,2,0)/1000</f>
        <v>0</v>
      </c>
      <c r="AE49" s="40">
        <f>VLOOKUP($C49,Segment!$I$306:$N$377,2,0)/1000</f>
        <v>0</v>
      </c>
      <c r="AF49" s="40">
        <f>VLOOKUP($C49,Segment!$P$306:$U$377,2,0)/1000</f>
        <v>0</v>
      </c>
      <c r="AG49" s="40">
        <f>VLOOKUP($C49,Segment!$AD$306:$AI$377,2,0)/1000</f>
        <v>0</v>
      </c>
      <c r="AH49" s="40">
        <f>VLOOKUP($C49,Segment!$AK$306:$AP$377,2,0)/1000</f>
        <v>0</v>
      </c>
      <c r="AI49" s="40">
        <f>VLOOKUP($C49,Segment!$I$383:$N$454,2,0)/1000</f>
        <v>0</v>
      </c>
      <c r="AJ49" s="40">
        <f>VLOOKUP($C49,Segment!$P$383:$U$454,2,0)/1000</f>
        <v>0</v>
      </c>
      <c r="AK49" s="40">
        <f>VLOOKUP($C49,Segment!$AD$383:$AI$454,2,0)/1000</f>
        <v>0</v>
      </c>
      <c r="AL49" s="40">
        <f>VLOOKUP($C49,Segment!$AK$383:$AP$454,2,0)/1000</f>
        <v>0</v>
      </c>
      <c r="AM49" s="40">
        <f>VLOOKUP($C49,Segment!$I$460:$N$531,2,0)/1000</f>
        <v>0</v>
      </c>
      <c r="AN49" s="40">
        <f>VLOOKUP($C49,Segment!$P$460:$U$531,2,0)/1000</f>
        <v>0</v>
      </c>
      <c r="AO49" s="40">
        <f>VLOOKUP($C49,Segment!$AD$460:$AI$531,2,0)/1000</f>
        <v>0</v>
      </c>
      <c r="AP49" s="40">
        <f>VLOOKUP($C49,Segment!$AK$460:$AP$531,2,0)/1000</f>
        <v>0</v>
      </c>
      <c r="AS49" s="40"/>
      <c r="AT49" s="40">
        <f>VLOOKUP($C49,'Securitization Profit   loss &amp; '!$Z$153:$AB$224,3,0)/1000</f>
        <v>0</v>
      </c>
      <c r="AU49" s="40">
        <f>VLOOKUP($C49,'Securitization Profit   loss &amp; '!$F$230:$H$301,3,0)/1000</f>
        <v>0</v>
      </c>
      <c r="AV49" s="40">
        <f>VLOOKUP($C49,'Securitization Profit   loss &amp; '!$K$230:$M$301,3,0)/1000</f>
        <v>0</v>
      </c>
      <c r="AW49" s="40">
        <f>VLOOKUP($C49,'Securitization Profit   loss &amp; '!$U$230:$W$301,3,0)/1000</f>
        <v>0</v>
      </c>
      <c r="AX49" s="40">
        <f>VLOOKUP($C49,'Securitization Profit   loss &amp; '!$Z$230:$AB$301,3,0)/1000</f>
        <v>0</v>
      </c>
      <c r="AY49" s="40">
        <f>VLOOKUP($C49,'Securitization Profit   loss &amp; '!$F$306:$H$377,3,0)/1000</f>
        <v>0</v>
      </c>
      <c r="AZ49" s="40">
        <f>VLOOKUP($C49,'Securitization Profit   loss &amp; '!$K$306:$M$377,3,0)/1000</f>
        <v>0</v>
      </c>
      <c r="BA49" s="40">
        <f>VLOOKUP($C49,'Securitization Profit   loss &amp; '!$U$306:$W$377,3,0)/1000</f>
        <v>0</v>
      </c>
      <c r="BB49" s="40">
        <f>VLOOKUP($C49,'Securitization Profit   loss &amp; '!$Z$306:$AB$377,3,0)/1000</f>
        <v>0</v>
      </c>
      <c r="BC49" s="40">
        <f>VLOOKUP($C49,'Securitization Profit   loss &amp; '!$F$383:$H$454,3,0)/1000</f>
        <v>0</v>
      </c>
      <c r="BD49" s="40">
        <f>VLOOKUP($C49,'Securitization Profit   loss &amp; '!$K$383:$M$454,3,0)/1000</f>
        <v>0</v>
      </c>
      <c r="BE49" s="40">
        <f>VLOOKUP($C49,'Securitization Profit   loss &amp; '!$U$383:$W$454,3,0)/1000</f>
        <v>0</v>
      </c>
      <c r="BF49" s="40">
        <f>VLOOKUP($C49,'Securitization Profit   loss &amp; '!$Z$383:$AB$454,3,0)/1000</f>
        <v>0</v>
      </c>
      <c r="BG49" s="40">
        <f>VLOOKUP($C49,'Securitization Profit   loss &amp; '!$F$460:$H$531,3,0)/1000</f>
        <v>0</v>
      </c>
      <c r="BH49" s="40">
        <f>VLOOKUP($C49,'Securitization Profit   loss &amp; '!$K$460:$M$531,3,0)/1000</f>
        <v>0</v>
      </c>
      <c r="BI49" s="40">
        <f>VLOOKUP($C49,'Securitization Profit   loss &amp; '!$U$460:$X$531,3,0)/1000</f>
        <v>0</v>
      </c>
      <c r="BJ49" s="40">
        <f>VLOOKUP($C49,'Securitization Profit   loss &amp; '!$Z$460:$AC$531,3,0)/1000</f>
        <v>0</v>
      </c>
      <c r="BL49" s="40"/>
      <c r="BM49" s="40">
        <f>VLOOKUP($C49,'Securitization Profit   loss &amp; '!$Z$153:$AB$224,2,0)/1000</f>
        <v>0</v>
      </c>
      <c r="BN49" s="40">
        <f>VLOOKUP($C49,'Securitization Profit   loss &amp; '!$F$230:$H$301,2,0)/1000</f>
        <v>0</v>
      </c>
      <c r="BO49" s="40">
        <f>VLOOKUP($C49,'Securitization Profit   loss &amp; '!$K$230:$M$301,2,0)/1000</f>
        <v>0</v>
      </c>
      <c r="BP49" s="40">
        <f>VLOOKUP($C49,'Securitization Profit   loss &amp; '!$U$230:$W$301,2,0)/1000</f>
        <v>0</v>
      </c>
      <c r="BQ49" s="40">
        <f>VLOOKUP($C49,'Securitization Profit   loss &amp; '!$Z$230:$AB$301,2,0)/1000</f>
        <v>0</v>
      </c>
      <c r="BR49" s="40">
        <f>VLOOKUP($C49,'Securitization Profit   loss &amp; '!$F$306:$H$377,2,0)/1000</f>
        <v>0</v>
      </c>
      <c r="BS49" s="40">
        <f>VLOOKUP($C49,'Securitization Profit   loss &amp; '!$K$306:$M$377,2,0)/1000</f>
        <v>0</v>
      </c>
      <c r="BT49" s="40">
        <f>VLOOKUP($C49,'Securitization Profit   loss &amp; '!$U$306:$W$377,2,0)/1000</f>
        <v>0</v>
      </c>
      <c r="BU49" s="40">
        <f>VLOOKUP($C49,'Securitization Profit   loss &amp; '!$Z$306:$AB$377,2,0)/1000</f>
        <v>0</v>
      </c>
      <c r="BV49" s="40">
        <f>VLOOKUP($C49,'Securitization Profit   loss &amp; '!$F$383:$H$454,2,0)/1000</f>
        <v>0</v>
      </c>
      <c r="BW49" s="40">
        <f>VLOOKUP($C49,'Securitization Profit   loss &amp; '!$K$383:$M$454,2,0)/1000</f>
        <v>0</v>
      </c>
      <c r="BX49" s="40">
        <f>VLOOKUP($C49,'Securitization Profit   loss &amp; '!$U$383:$W$454,2,0)/1000</f>
        <v>0</v>
      </c>
      <c r="BY49" s="40">
        <f>VLOOKUP($C49,'Securitization Profit   loss &amp; '!$Z$383:$AB$454,2,0)/1000</f>
        <v>0</v>
      </c>
      <c r="BZ49" s="40">
        <f>VLOOKUP($C49,'Securitization Profit   loss &amp; '!$F$460:$H$531,2,0)/1000</f>
        <v>0</v>
      </c>
      <c r="CA49" s="40">
        <f>VLOOKUP($C49,'Securitization Profit   loss &amp; '!$K$460:$M$531,2,0)/1000</f>
        <v>0</v>
      </c>
      <c r="CB49" s="40">
        <f>VLOOKUP($C49,'Securitization Profit   loss &amp; '!$U$460:$X$531,2,0)/1000</f>
        <v>0</v>
      </c>
      <c r="CC49" s="40">
        <f>VLOOKUP($C49,'Securitization Profit   loss &amp; '!$Z$460:$AC$531,2,0)/1000</f>
        <v>0</v>
      </c>
      <c r="CE49" s="39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X49" s="40"/>
      <c r="CY49" s="40">
        <f>Z49+AT49+BM49+CF49</f>
        <v>0</v>
      </c>
      <c r="CZ49" s="40">
        <f>AA49+AU49+BN49+CG49</f>
        <v>0</v>
      </c>
      <c r="DA49" s="40">
        <f>AB49+AV49+BO49+CH49</f>
        <v>0</v>
      </c>
      <c r="DB49" s="40">
        <f>AC49+AW49+BP49+CI49</f>
        <v>0</v>
      </c>
      <c r="DC49" s="40">
        <f>AD49+AX49+BQ49+CJ49</f>
        <v>0</v>
      </c>
      <c r="DD49" s="40">
        <f>AE49+AY49+BR49+CK49</f>
        <v>0</v>
      </c>
      <c r="DE49" s="40">
        <f>AF49+AZ49+BS49+CL49</f>
        <v>0</v>
      </c>
      <c r="DF49" s="40">
        <f>AG49+BA49+BT49+CM49</f>
        <v>0</v>
      </c>
      <c r="DG49" s="40">
        <f>AH49+BB49+BU49+CN49</f>
        <v>0</v>
      </c>
      <c r="DH49" s="40">
        <f>AI49+BC49+BV49+CO49</f>
        <v>0</v>
      </c>
      <c r="DI49" s="40">
        <f>AJ49+BD49+BW49+CP49</f>
        <v>0</v>
      </c>
      <c r="DJ49" s="40">
        <f>AK49+BE49+BX49+CQ49</f>
        <v>0</v>
      </c>
      <c r="DK49" s="40">
        <f>AL49+BF49+BY49+CR49</f>
        <v>0</v>
      </c>
      <c r="DL49" s="40">
        <f>AM49+BG49+BZ49+CS49</f>
        <v>0</v>
      </c>
      <c r="DM49" s="40">
        <f>AN49+BH49+CA49+CT49</f>
        <v>0</v>
      </c>
      <c r="DN49" s="40">
        <f>AO49+BI49+CB49+CU49</f>
        <v>0</v>
      </c>
      <c r="DO49" s="40">
        <f>AP49+BJ49+CC49+CV49</f>
        <v>0</v>
      </c>
      <c r="DQ49" s="40"/>
      <c r="DR49" s="40">
        <f>VLOOKUP($C49,Segment!$AK$152:$AP$223,3,0)/1000</f>
        <v>-17699.7</v>
      </c>
      <c r="DS49" s="40">
        <f>VLOOKUP($C49,Segment!$I$229:$N$300,3,0)/1000</f>
        <v>-23010.723999999998</v>
      </c>
      <c r="DT49" s="40">
        <f>VLOOKUP($C49,Segment!$P$229:$U$300,3,0)/1000</f>
        <v>-28870.526000000002</v>
      </c>
      <c r="DU49" s="40">
        <f>VLOOKUP($C49,Segment!$AD$229:$AI$300,3,0)/1000</f>
        <v>-27730.857</v>
      </c>
      <c r="DV49" s="40">
        <f>VLOOKUP($C49,Segment!$AK$229:$AP$300,3,0)/1000</f>
        <v>-31982.891</v>
      </c>
      <c r="DW49" s="40">
        <f>VLOOKUP($C49,Segment!$I$306:$N$377,3,0)/1000</f>
        <v>-46988.415000000001</v>
      </c>
      <c r="DX49" s="40">
        <f>VLOOKUP($C49,Segment!$P$306:$U$377,3,0)/1000</f>
        <v>-40785.006999999998</v>
      </c>
      <c r="DY49" s="40">
        <f>VLOOKUP($C49,Segment!$AD$306:$AI$377,3,0)/1000</f>
        <v>-41849.038999999997</v>
      </c>
      <c r="DZ49" s="40">
        <f>VLOOKUP($C49,Segment!$AK$306:$AP$377,3,0)/1000</f>
        <v>-45311.949000000001</v>
      </c>
      <c r="EA49" s="40">
        <f>VLOOKUP($C49,Segment!$I$383:$N$454,3,0)/1000</f>
        <v>-72539.53</v>
      </c>
      <c r="EB49" s="40">
        <f>VLOOKUP($C49,Segment!$P$383:$U$454,3,0)/1000</f>
        <v>-77112.141000000003</v>
      </c>
      <c r="EC49" s="40">
        <f>VLOOKUP($C49,Segment!$AD$383:$AI$454,3,0)/1000</f>
        <v>-71189.804000000004</v>
      </c>
      <c r="ED49" s="40">
        <f>VLOOKUP($C49,Segment!$AK$383:$AP$454,3,0)/1000</f>
        <v>-68227.335999999996</v>
      </c>
      <c r="EE49" s="40">
        <f>VLOOKUP($C49,Segment!$I$460:$N$531,3,0)/1000</f>
        <v>-140529.92300000001</v>
      </c>
      <c r="EF49" s="40">
        <f>VLOOKUP($C49,Segment!$P$460:$U$531,3,0)/1000</f>
        <v>-94518.827000000005</v>
      </c>
      <c r="EG49" s="40">
        <f>VLOOKUP($C49,Segment!$AD$460:$AI$531,3,0)/1000</f>
        <v>-127154.738</v>
      </c>
      <c r="EH49" s="40">
        <f>VLOOKUP($C49,Segment!$AK$460:$AP$531,3,0)/1000</f>
        <v>-102811.942</v>
      </c>
      <c r="EJ49" s="40"/>
      <c r="EK49" s="40">
        <f>VLOOKUP($C49,Segment!$AK$152:$AP$223,4,0)/1000</f>
        <v>0</v>
      </c>
      <c r="EL49" s="40">
        <f>VLOOKUP($C49,Segment!$I$229:$N$300,4,0)/1000</f>
        <v>0</v>
      </c>
      <c r="EM49" s="40">
        <f>VLOOKUP($C49,Segment!$P$229:$U$300,4,0)/1000</f>
        <v>0</v>
      </c>
      <c r="EN49" s="40">
        <f>VLOOKUP($C49,Segment!$AD$229:$AI$300,4,0)/1000</f>
        <v>0</v>
      </c>
      <c r="EO49" s="40">
        <f>VLOOKUP($C49,Segment!$AK$229:$AP$300,4,0)/1000</f>
        <v>0</v>
      </c>
      <c r="EP49" s="40">
        <f>VLOOKUP($C49,Segment!$I$306:$N$377,4,0)/1000</f>
        <v>0</v>
      </c>
      <c r="EQ49" s="40">
        <f>VLOOKUP($C49,Segment!$P$306:$U$377,4,0)/1000</f>
        <v>0</v>
      </c>
      <c r="ER49" s="40">
        <f>VLOOKUP($C49,Segment!$AD$306:$AI$377,4,0)/1000</f>
        <v>0</v>
      </c>
      <c r="ES49" s="40">
        <f>VLOOKUP($C49,Segment!$AK$306:$AP$377,4,0)/1000</f>
        <v>0</v>
      </c>
      <c r="ET49" s="40">
        <f>VLOOKUP($C49,Segment!$I$383:$N$454,4,0)/1000</f>
        <v>0</v>
      </c>
      <c r="EU49" s="40">
        <f>VLOOKUP($C49,Segment!$P$383:$U$454,4,0)/1000</f>
        <v>0</v>
      </c>
      <c r="EV49" s="40">
        <f>VLOOKUP($C49,Segment!$AD$383:$AI$454,4,0)/1000</f>
        <v>0</v>
      </c>
      <c r="EW49" s="40">
        <f>VLOOKUP($C49,Segment!$AK$383:$AP$454,4,0)/1000</f>
        <v>0</v>
      </c>
      <c r="EX49" s="40">
        <f>VLOOKUP($C49,Segment!$I$460:$N$531,4,0)/1000</f>
        <v>0</v>
      </c>
      <c r="EY49" s="40">
        <f>VLOOKUP($C49,Segment!$P$460:$U$531,4,0)/1000</f>
        <v>0</v>
      </c>
      <c r="EZ49" s="40">
        <f>VLOOKUP($C49,Segment!$AD$460:$AI$531,4,0)/1000</f>
        <v>0</v>
      </c>
      <c r="FA49" s="40">
        <f>VLOOKUP($C49,Segment!$AK$460:$AP$531,4,0)/1000</f>
        <v>0</v>
      </c>
      <c r="FC49" s="40"/>
      <c r="FD49" s="40">
        <f>DR49+EK49</f>
        <v>-17699.7</v>
      </c>
      <c r="FE49" s="40">
        <f>DS49+EL49</f>
        <v>-23010.723999999998</v>
      </c>
      <c r="FF49" s="40">
        <f>DT49+EM49</f>
        <v>-28870.526000000002</v>
      </c>
      <c r="FG49" s="40">
        <f>DU49+EN49</f>
        <v>-27730.857</v>
      </c>
      <c r="FH49" s="40">
        <f>DV49+EO49</f>
        <v>-31982.891</v>
      </c>
      <c r="FI49" s="40">
        <f>DW49+EP49</f>
        <v>-46988.415000000001</v>
      </c>
      <c r="FJ49" s="40">
        <f>DX49+EQ49</f>
        <v>-40785.006999999998</v>
      </c>
      <c r="FK49" s="40">
        <f>DY49+ER49</f>
        <v>-41849.038999999997</v>
      </c>
      <c r="FL49" s="40">
        <f>DZ49+ES49</f>
        <v>-45311.949000000001</v>
      </c>
      <c r="FM49" s="40">
        <f>EA49+ET49</f>
        <v>-72539.53</v>
      </c>
      <c r="FN49" s="40">
        <f>EB49+EU49</f>
        <v>-77112.141000000003</v>
      </c>
      <c r="FO49" s="40">
        <f>EC49+EV49</f>
        <v>-71189.804000000004</v>
      </c>
      <c r="FP49" s="40">
        <f>ED49+EW49</f>
        <v>-68227.335999999996</v>
      </c>
      <c r="FQ49" s="40">
        <f>EE49+EX49</f>
        <v>-140529.92300000001</v>
      </c>
      <c r="FR49" s="40">
        <f>EF49+EY49</f>
        <v>-94518.827000000005</v>
      </c>
      <c r="FS49" s="40">
        <f>EG49+EZ49</f>
        <v>-127154.738</v>
      </c>
      <c r="FT49" s="40">
        <f>EH49+FA49</f>
        <v>-102811.942</v>
      </c>
      <c r="FW49" s="40"/>
      <c r="FX49" s="40">
        <f>VLOOKUP($C49,Segment!$AK$152:$AP$223,5,0)/1000</f>
        <v>0</v>
      </c>
      <c r="FY49" s="40">
        <f>VLOOKUP($C49,Segment!$I$229:$N$300,5,0)/1000</f>
        <v>0</v>
      </c>
      <c r="FZ49" s="40">
        <f>VLOOKUP($C49,Segment!$P$229:$U$300,5,0)/1000</f>
        <v>0</v>
      </c>
      <c r="GA49" s="40">
        <f>VLOOKUP($C49,Segment!$AD$229:$AI$300,5,0)/1000</f>
        <v>0</v>
      </c>
      <c r="GB49" s="40">
        <f>VLOOKUP($C49,Segment!$AK$229:$AP$300,5,0)/1000</f>
        <v>0</v>
      </c>
      <c r="GC49" s="40">
        <f>VLOOKUP($C49,Segment!$I$306:$N$377,5,0)/1000</f>
        <v>0</v>
      </c>
      <c r="GD49" s="40">
        <f>VLOOKUP($C49,Segment!$P$306:$U$377,5,0)/1000</f>
        <v>0</v>
      </c>
      <c r="GE49" s="40">
        <f>VLOOKUP($C49,Segment!$AD$306:$AI$377,5,0)/1000</f>
        <v>0</v>
      </c>
      <c r="GF49" s="40">
        <f>VLOOKUP($C49,Segment!$AK$306:$AP$377,5,0)/1000</f>
        <v>0</v>
      </c>
      <c r="GG49" s="40">
        <f>VLOOKUP($C49,Segment!$I$383:$N$454,5,0)/1000</f>
        <v>0</v>
      </c>
      <c r="GH49" s="40">
        <f>VLOOKUP($C49,Segment!$P$383:$U$454,5,0)/1000</f>
        <v>0</v>
      </c>
      <c r="GI49" s="40">
        <f>VLOOKUP($C49,Segment!$AD$383:$AI$454,5,0)/1000</f>
        <v>0</v>
      </c>
      <c r="GJ49" s="40">
        <f>VLOOKUP($C49,Segment!$AK$383:$AP$454,5,0)/1000</f>
        <v>0</v>
      </c>
      <c r="GK49" s="40">
        <f>VLOOKUP($C49,Segment!$I$460:$N$531,5,0)/1000</f>
        <v>0</v>
      </c>
      <c r="GL49" s="40">
        <f>VLOOKUP($C49,Segment!$P$460:$U$531,5,0)/1000</f>
        <v>0</v>
      </c>
      <c r="GM49" s="40">
        <f>VLOOKUP($C49,Segment!$AD$460:$AI$531,5,0)/1000</f>
        <v>0</v>
      </c>
      <c r="GN49" s="40">
        <f>VLOOKUP($C49,Segment!$AK$460:$AP$531,5,0)/1000</f>
        <v>0</v>
      </c>
      <c r="GP49" s="40"/>
      <c r="GQ49" s="40">
        <f>CY49+FD49+FX49</f>
        <v>-17699.7</v>
      </c>
      <c r="GR49" s="40">
        <f>CZ49+FE49+FY49</f>
        <v>-23010.723999999998</v>
      </c>
      <c r="GS49" s="40">
        <f>DA49+FF49+FZ49</f>
        <v>-28870.526000000002</v>
      </c>
      <c r="GT49" s="40">
        <f>DB49+FG49+GA49</f>
        <v>-27730.857</v>
      </c>
      <c r="GU49" s="40">
        <f>DC49+FH49+GB49</f>
        <v>-31982.891</v>
      </c>
      <c r="GV49" s="40">
        <f>DD49+FI49+GC49</f>
        <v>-46988.415000000001</v>
      </c>
      <c r="GW49" s="40">
        <f>DE49+FJ49+GD49</f>
        <v>-40785.006999999998</v>
      </c>
      <c r="GX49" s="40">
        <f>DF49+FK49+GE49</f>
        <v>-41849.038999999997</v>
      </c>
      <c r="GY49" s="40">
        <f>DG49+FL49+GF49</f>
        <v>-45311.949000000001</v>
      </c>
      <c r="GZ49" s="40">
        <f>DH49+FM49+GG49</f>
        <v>-72539.53</v>
      </c>
      <c r="HA49" s="40">
        <f>DI49+FN49+GH49</f>
        <v>-77112.141000000003</v>
      </c>
      <c r="HB49" s="40">
        <f>DJ49+FO49+GI49</f>
        <v>-71189.804000000004</v>
      </c>
      <c r="HC49" s="40">
        <f>DK49+FP49+GJ49</f>
        <v>-68227.335999999996</v>
      </c>
      <c r="HD49" s="40">
        <f>DL49+FQ49+GK49</f>
        <v>-140529.92300000001</v>
      </c>
      <c r="HE49" s="40">
        <f>DM49+FR49+GL49</f>
        <v>-94518.827000000005</v>
      </c>
      <c r="HF49" s="40">
        <f>DN49+FS49+GM49</f>
        <v>-127154.738</v>
      </c>
      <c r="HG49" s="40">
        <f>DO49+FT49+GN49</f>
        <v>-102811.942</v>
      </c>
    </row>
    <row r="50" spans="3:215" x14ac:dyDescent="0.3">
      <c r="C50" s="41" t="s">
        <v>63</v>
      </c>
      <c r="D50" s="116"/>
      <c r="E50" s="42"/>
      <c r="F50" s="42">
        <f t="shared" ref="F50:M50" si="492">-F49/F45</f>
        <v>0.37585434254921873</v>
      </c>
      <c r="G50" s="42">
        <f t="shared" si="492"/>
        <v>0.32006099800697696</v>
      </c>
      <c r="H50" s="42">
        <f t="shared" si="492"/>
        <v>0.4059808053184964</v>
      </c>
      <c r="I50" s="42">
        <f t="shared" si="492"/>
        <v>0.3265659297452741</v>
      </c>
      <c r="J50" s="42">
        <f t="shared" si="492"/>
        <v>0.35492878666931638</v>
      </c>
      <c r="K50" s="42">
        <f t="shared" si="492"/>
        <v>0.34031181493550966</v>
      </c>
      <c r="L50" s="42">
        <f t="shared" si="492"/>
        <v>0.31533383963019762</v>
      </c>
      <c r="M50" s="42">
        <f t="shared" si="492"/>
        <v>0.28582694577968498</v>
      </c>
      <c r="N50" s="42">
        <f t="shared" ref="N50:O50" si="493">-N49/N45</f>
        <v>0.31392472202506838</v>
      </c>
      <c r="O50" s="42">
        <f t="shared" si="493"/>
        <v>0.34358726450265481</v>
      </c>
      <c r="P50" s="42">
        <f t="shared" ref="P50:Q50" si="494">-P49/P45</f>
        <v>0.36775503763079737</v>
      </c>
      <c r="Q50" s="42">
        <f t="shared" si="494"/>
        <v>0.3105473566872568</v>
      </c>
      <c r="R50" s="42">
        <f t="shared" ref="R50:S50" si="495">-R49/R45</f>
        <v>0.2575946272942905</v>
      </c>
      <c r="S50" s="42">
        <f t="shared" si="495"/>
        <v>0.38388539783419406</v>
      </c>
      <c r="T50" s="42">
        <f t="shared" ref="T50:U50" si="496">-T49/T45</f>
        <v>0.28231094290549041</v>
      </c>
      <c r="U50" s="42">
        <f t="shared" si="496"/>
        <v>0.38472638868804837</v>
      </c>
      <c r="V50" s="42">
        <f t="shared" ref="V50" si="497">-V49/V45</f>
        <v>0.32234491933507603</v>
      </c>
      <c r="W50" s="177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177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4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4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4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4"/>
      <c r="DQ50" s="42"/>
      <c r="DR50" s="42">
        <f t="shared" ref="DR50:DY50" si="498">-DR49/DR45</f>
        <v>0.37585434254921873</v>
      </c>
      <c r="DS50" s="42">
        <f t="shared" si="498"/>
        <v>0.32006099800697696</v>
      </c>
      <c r="DT50" s="42">
        <f t="shared" si="498"/>
        <v>0.4059808053184964</v>
      </c>
      <c r="DU50" s="42">
        <f t="shared" si="498"/>
        <v>0.3265659297452741</v>
      </c>
      <c r="DV50" s="42">
        <f t="shared" si="498"/>
        <v>0.35492878666931638</v>
      </c>
      <c r="DW50" s="42">
        <f t="shared" si="498"/>
        <v>0.34031181493550966</v>
      </c>
      <c r="DX50" s="42">
        <f t="shared" si="498"/>
        <v>0.31533383963019762</v>
      </c>
      <c r="DY50" s="42">
        <f t="shared" si="498"/>
        <v>0.28582694577968498</v>
      </c>
      <c r="DZ50" s="42">
        <f t="shared" ref="DZ50:EA50" si="499">-DZ49/DZ45</f>
        <v>0.31392472202506838</v>
      </c>
      <c r="EA50" s="42">
        <f t="shared" si="499"/>
        <v>0.34358726450265481</v>
      </c>
      <c r="EB50" s="42">
        <f t="shared" ref="EB50:EC50" si="500">-EB49/EB45</f>
        <v>0.36775503763079737</v>
      </c>
      <c r="EC50" s="42">
        <f t="shared" si="500"/>
        <v>0.3105473566872568</v>
      </c>
      <c r="ED50" s="42">
        <f t="shared" ref="ED50:EE50" si="501">-ED49/ED45</f>
        <v>0.2575946272942905</v>
      </c>
      <c r="EE50" s="42">
        <f t="shared" si="501"/>
        <v>0.38388539783419406</v>
      </c>
      <c r="EF50" s="42">
        <f t="shared" ref="EF50:EG50" si="502">-EF49/EF45</f>
        <v>0.28231094290549041</v>
      </c>
      <c r="EG50" s="42">
        <f t="shared" si="502"/>
        <v>0.38472638868804837</v>
      </c>
      <c r="EH50" s="42">
        <f t="shared" ref="EH50" si="503">-EH49/EH45</f>
        <v>0.32234491933507603</v>
      </c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2"/>
      <c r="EW50" s="42"/>
      <c r="EX50" s="42"/>
      <c r="EY50" s="42"/>
      <c r="EZ50" s="42"/>
      <c r="FA50" s="42"/>
      <c r="FC50" s="42"/>
      <c r="FD50" s="42">
        <f t="shared" ref="FD50:FK50" si="504">-FD49/FD45</f>
        <v>0.37585434254921873</v>
      </c>
      <c r="FE50" s="42">
        <f t="shared" si="504"/>
        <v>0.32006099800697696</v>
      </c>
      <c r="FF50" s="42">
        <f t="shared" si="504"/>
        <v>0.4059808053184964</v>
      </c>
      <c r="FG50" s="42">
        <f t="shared" si="504"/>
        <v>0.3265659297452741</v>
      </c>
      <c r="FH50" s="42">
        <f t="shared" si="504"/>
        <v>0.35492878666931638</v>
      </c>
      <c r="FI50" s="42">
        <f t="shared" si="504"/>
        <v>0.34031181493550966</v>
      </c>
      <c r="FJ50" s="42">
        <f t="shared" si="504"/>
        <v>0.31533383963019762</v>
      </c>
      <c r="FK50" s="42">
        <f t="shared" si="504"/>
        <v>0.28582694577968498</v>
      </c>
      <c r="FL50" s="42">
        <f t="shared" ref="FL50:FM50" si="505">-FL49/FL45</f>
        <v>0.31392472202506838</v>
      </c>
      <c r="FM50" s="42">
        <f t="shared" si="505"/>
        <v>0.34358726450265481</v>
      </c>
      <c r="FN50" s="42">
        <f t="shared" ref="FN50:FO50" si="506">-FN49/FN45</f>
        <v>0.36775503763079737</v>
      </c>
      <c r="FO50" s="42">
        <f t="shared" si="506"/>
        <v>0.3105473566872568</v>
      </c>
      <c r="FP50" s="42">
        <f t="shared" ref="FP50:FQ50" si="507">-FP49/FP45</f>
        <v>0.2575946272942905</v>
      </c>
      <c r="FQ50" s="42">
        <f t="shared" si="507"/>
        <v>0.38388539783419406</v>
      </c>
      <c r="FR50" s="42">
        <f t="shared" ref="FR50:FS50" si="508">-FR49/FR45</f>
        <v>0.28231094290549041</v>
      </c>
      <c r="FS50" s="42">
        <f t="shared" si="508"/>
        <v>0.38472638868804837</v>
      </c>
      <c r="FT50" s="42">
        <f t="shared" ref="FT50" si="509">-FT49/FT45</f>
        <v>0.32234491933507603</v>
      </c>
      <c r="FU50" s="177"/>
      <c r="FW50" s="42"/>
      <c r="FX50" s="42"/>
      <c r="FY50" s="42"/>
      <c r="FZ50" s="42"/>
      <c r="GA50" s="42"/>
      <c r="GB50" s="42"/>
      <c r="GC50" s="42"/>
      <c r="GD50" s="42"/>
      <c r="GE50" s="42"/>
      <c r="GF50" s="42"/>
      <c r="GG50" s="42"/>
      <c r="GH50" s="42"/>
      <c r="GI50" s="42"/>
      <c r="GJ50" s="42"/>
      <c r="GK50" s="42"/>
      <c r="GL50" s="42"/>
      <c r="GM50" s="42"/>
      <c r="GN50" s="42"/>
      <c r="GP50" s="42"/>
      <c r="GQ50" s="42">
        <f t="shared" ref="GQ50:GX50" si="510">-GQ49/GQ45</f>
        <v>0.37585434254921873</v>
      </c>
      <c r="GR50" s="42">
        <f t="shared" si="510"/>
        <v>0.32006099800697696</v>
      </c>
      <c r="GS50" s="42">
        <f t="shared" si="510"/>
        <v>0.4059808053184964</v>
      </c>
      <c r="GT50" s="42">
        <f t="shared" si="510"/>
        <v>0.3265659297452741</v>
      </c>
      <c r="GU50" s="42">
        <f t="shared" si="510"/>
        <v>0.35492878666931638</v>
      </c>
      <c r="GV50" s="42">
        <f t="shared" si="510"/>
        <v>0.34031181493550966</v>
      </c>
      <c r="GW50" s="42">
        <f t="shared" si="510"/>
        <v>0.31533383963019762</v>
      </c>
      <c r="GX50" s="42">
        <f t="shared" si="510"/>
        <v>0.28582694577968498</v>
      </c>
      <c r="GY50" s="42">
        <f t="shared" ref="GY50:GZ50" si="511">-GY49/GY45</f>
        <v>0.31392472202506838</v>
      </c>
      <c r="GZ50" s="42">
        <f t="shared" si="511"/>
        <v>0.34358726450265481</v>
      </c>
      <c r="HA50" s="42">
        <f t="shared" ref="HA50:HB50" si="512">-HA49/HA45</f>
        <v>0.36775503763079737</v>
      </c>
      <c r="HB50" s="42">
        <f t="shared" si="512"/>
        <v>0.3105473566872568</v>
      </c>
      <c r="HC50" s="42">
        <f t="shared" ref="HC50:HD50" si="513">-HC49/HC45</f>
        <v>0.2575946272942905</v>
      </c>
      <c r="HD50" s="42">
        <f t="shared" si="513"/>
        <v>0.38388539783419406</v>
      </c>
      <c r="HE50" s="42">
        <f t="shared" ref="HE50:HF50" si="514">-HE49/HE45</f>
        <v>0.28231094290549041</v>
      </c>
      <c r="HF50" s="42">
        <f t="shared" si="514"/>
        <v>0.38472638868804837</v>
      </c>
      <c r="HG50" s="42">
        <f t="shared" ref="HG50" si="515">-HG49/HG45</f>
        <v>0.32234491933507603</v>
      </c>
    </row>
    <row r="51" spans="3:215" x14ac:dyDescent="0.3">
      <c r="C51" s="38" t="s">
        <v>29</v>
      </c>
      <c r="E51" s="45"/>
      <c r="F51" s="40">
        <f>VLOOKUP($C51,Segment!$AK$152:$AP$223,6,0)/1000</f>
        <v>1426.5719999999999</v>
      </c>
      <c r="G51" s="40">
        <f>VLOOKUP($C51,Segment!$I$229:$N$300,6,0)/1000</f>
        <v>1409.376</v>
      </c>
      <c r="H51" s="40">
        <f>VLOOKUP($C51,Segment!$P$229:$U$300,6,0)/1000</f>
        <v>1622.5440000000001</v>
      </c>
      <c r="I51" s="40">
        <f>VLOOKUP($C51,Segment!$AD$229:$AI$300,6,0)/1000</f>
        <v>1984.752</v>
      </c>
      <c r="J51" s="40">
        <f>VLOOKUP($C51,Segment!$AK$229:$AP$300,6,0)/1000</f>
        <v>1999.0450000000001</v>
      </c>
      <c r="K51" s="40">
        <f>VLOOKUP($C51,Segment!$I$306:$N$377,6,0)/1000</f>
        <v>2573.1060000000002</v>
      </c>
      <c r="L51" s="40">
        <f>VLOOKUP($C51,Segment!$P$306:$U$377,6,0)/1000</f>
        <v>2201.799</v>
      </c>
      <c r="M51" s="40">
        <f>VLOOKUP($C51,Segment!$AD$306:$AI$377,6,0)/1000</f>
        <v>2467.252</v>
      </c>
      <c r="N51" s="211">
        <f>VLOOKUP($C51,Segment!$AK$306:$AP$377,6,0)/1000</f>
        <v>2331.2869999999998</v>
      </c>
      <c r="O51" s="211">
        <f>VLOOKUP($C51,Segment!$I$383:$N$454,6,0)/1000</f>
        <v>2496.163</v>
      </c>
      <c r="P51" s="211">
        <f>VLOOKUP($C51,Segment!$P$383:$U$454,6,0)/1000</f>
        <v>2511.3139999999999</v>
      </c>
      <c r="Q51" s="211">
        <f>VLOOKUP($C51,Segment!$AD$383:$AI$454,6,0)/1000</f>
        <v>2281.567</v>
      </c>
      <c r="R51" s="211">
        <f>VLOOKUP($C51,Segment!$AK$383:$AP$454,6,0)/1000</f>
        <v>2347.8539999999998</v>
      </c>
      <c r="S51" s="211">
        <f>VLOOKUP($C51,Segment!$I$460:$N$531,6,0)/1000</f>
        <v>2334.9879999999998</v>
      </c>
      <c r="T51" s="211">
        <f>VLOOKUP($C51,Segment!$P$460:$U$531,6,0)/1000</f>
        <v>3029.239</v>
      </c>
      <c r="U51" s="211">
        <f>VLOOKUP($C51,Segment!$AD$460:$AI$531,6,0)/1000</f>
        <v>3377.3040000000001</v>
      </c>
      <c r="V51" s="211">
        <f>VLOOKUP($C51,Segment!$AK$460:$AP$531,6,0)/1000</f>
        <v>3124.15</v>
      </c>
      <c r="W51" s="139">
        <f t="shared" si="14"/>
        <v>0.33064066164250439</v>
      </c>
      <c r="X51" s="139"/>
      <c r="Y51" s="40"/>
      <c r="Z51" s="40">
        <f>VLOOKUP($C51,Segment!$AK$152:$AP$223,2,0)/1000</f>
        <v>0</v>
      </c>
      <c r="AA51" s="40">
        <f>VLOOKUP($C51,Segment!$I$229:$N$300,2,0)/1000</f>
        <v>0</v>
      </c>
      <c r="AB51" s="40">
        <f>VLOOKUP($C51,Segment!$P$229:$U$300,2,0)/1000</f>
        <v>0</v>
      </c>
      <c r="AC51" s="40">
        <f>VLOOKUP($C51,Segment!$AD$229:$AI$300,2,0)/1000</f>
        <v>0</v>
      </c>
      <c r="AD51" s="40">
        <f>VLOOKUP($C51,Segment!$AK$229:$AP$300,2,0)/1000</f>
        <v>0</v>
      </c>
      <c r="AE51" s="40">
        <f>VLOOKUP($C51,Segment!$I$306:$N$377,2,0)/1000</f>
        <v>0</v>
      </c>
      <c r="AF51" s="40">
        <f>VLOOKUP($C51,Segment!$P$306:$U$377,2,0)/1000</f>
        <v>0</v>
      </c>
      <c r="AG51" s="40">
        <f>VLOOKUP($C51,Segment!$AD$306:$AI$377,2,0)/1000</f>
        <v>0</v>
      </c>
      <c r="AH51" s="40">
        <f>VLOOKUP($C51,Segment!$AK$306:$AP$377,2,0)/1000</f>
        <v>0</v>
      </c>
      <c r="AI51" s="40">
        <f>VLOOKUP($C51,Segment!$I$383:$N$454,2,0)/1000</f>
        <v>0</v>
      </c>
      <c r="AJ51" s="40">
        <f>VLOOKUP($C51,Segment!$P$383:$U$454,2,0)/1000</f>
        <v>0</v>
      </c>
      <c r="AK51" s="40">
        <f>VLOOKUP($C51,Segment!$AD$383:$AI$454,2,0)/1000</f>
        <v>0</v>
      </c>
      <c r="AL51" s="40">
        <f>VLOOKUP($C51,Segment!$AK$383:$AP$454,2,0)/1000</f>
        <v>0</v>
      </c>
      <c r="AM51" s="40">
        <f>VLOOKUP($C51,Segment!$I$460:$N$531,2,0)/1000</f>
        <v>0</v>
      </c>
      <c r="AN51" s="40">
        <f>VLOOKUP($C51,Segment!$P$460:$U$531,2,0)/1000</f>
        <v>0</v>
      </c>
      <c r="AO51" s="40">
        <f>VLOOKUP($C51,Segment!$AD$460:$AI$531,2,0)/1000</f>
        <v>0</v>
      </c>
      <c r="AP51" s="40">
        <f>VLOOKUP($C51,Segment!$AK$460:$AP$531,2,0)/1000</f>
        <v>0</v>
      </c>
      <c r="AS51" s="40"/>
      <c r="AT51" s="40">
        <f>VLOOKUP($C51,'Securitization Profit   loss &amp; '!$Z$153:$AB$224,3,0)/1000</f>
        <v>0</v>
      </c>
      <c r="AU51" s="40">
        <f>VLOOKUP($C51,'Securitization Profit   loss &amp; '!$F$230:$H$301,3,0)/1000</f>
        <v>0</v>
      </c>
      <c r="AV51" s="40">
        <f>VLOOKUP($C51,'Securitization Profit   loss &amp; '!$K$230:$M$301,3,0)/1000</f>
        <v>0</v>
      </c>
      <c r="AW51" s="40">
        <f>VLOOKUP($C51,'Securitization Profit   loss &amp; '!$U$230:$W$301,3,0)/1000</f>
        <v>0</v>
      </c>
      <c r="AX51" s="40">
        <f>VLOOKUP($C51,'Securitization Profit   loss &amp; '!$Z$230:$AB$301,3,0)/1000</f>
        <v>0</v>
      </c>
      <c r="AY51" s="40">
        <f>VLOOKUP($C51,'Securitization Profit   loss &amp; '!$F$306:$H$377,3,0)/1000</f>
        <v>0</v>
      </c>
      <c r="AZ51" s="40">
        <f>VLOOKUP($C51,'Securitization Profit   loss &amp; '!$K$306:$M$377,3,0)/1000</f>
        <v>0</v>
      </c>
      <c r="BA51" s="40">
        <f>VLOOKUP($C51,'Securitization Profit   loss &amp; '!$U$306:$W$377,3,0)/1000</f>
        <v>0</v>
      </c>
      <c r="BB51" s="40">
        <f>VLOOKUP($C51,'Securitization Profit   loss &amp; '!$Z$306:$AB$377,3,0)/1000</f>
        <v>0</v>
      </c>
      <c r="BC51" s="40">
        <f>VLOOKUP($C51,'Securitization Profit   loss &amp; '!$F$383:$H$454,3,0)/1000</f>
        <v>0</v>
      </c>
      <c r="BD51" s="40">
        <f>VLOOKUP($C51,'Securitization Profit   loss &amp; '!$K$383:$M$454,3,0)/1000</f>
        <v>0</v>
      </c>
      <c r="BE51" s="40">
        <f>VLOOKUP($C51,'Securitization Profit   loss &amp; '!$U$383:$W$454,3,0)/1000</f>
        <v>0</v>
      </c>
      <c r="BF51" s="40">
        <f>VLOOKUP($C51,'Securitization Profit   loss &amp; '!$Z$383:$AB$454,3,0)/1000</f>
        <v>0</v>
      </c>
      <c r="BG51" s="40">
        <f>VLOOKUP($C51,'Securitization Profit   loss &amp; '!$F$460:$H$531,3,0)/1000</f>
        <v>0</v>
      </c>
      <c r="BH51" s="40">
        <f>VLOOKUP($C51,'Securitization Profit   loss &amp; '!$K$460:$M$531,3,0)/1000</f>
        <v>0</v>
      </c>
      <c r="BI51" s="40">
        <f>VLOOKUP($C51,'Securitization Profit   loss &amp; '!$U$460:$X$531,3,0)/1000</f>
        <v>0</v>
      </c>
      <c r="BJ51" s="40">
        <f>VLOOKUP($C51,'Securitization Profit   loss &amp; '!$Z$460:$AC$531,3,0)/1000</f>
        <v>0</v>
      </c>
      <c r="BL51" s="40"/>
      <c r="BM51" s="40">
        <f>VLOOKUP($C51,'Securitization Profit   loss &amp; '!$Z$153:$AB$224,2,0)/1000</f>
        <v>0</v>
      </c>
      <c r="BN51" s="40">
        <f>VLOOKUP($C51,'Securitization Profit   loss &amp; '!$F$230:$H$301,2,0)/1000</f>
        <v>0</v>
      </c>
      <c r="BO51" s="40">
        <f>VLOOKUP($C51,'Securitization Profit   loss &amp; '!$K$230:$M$301,2,0)/1000</f>
        <v>0</v>
      </c>
      <c r="BP51" s="40">
        <f>VLOOKUP($C51,'Securitization Profit   loss &amp; '!$U$230:$W$301,2,0)/1000</f>
        <v>0</v>
      </c>
      <c r="BQ51" s="40">
        <f>VLOOKUP($C51,'Securitization Profit   loss &amp; '!$Z$230:$AB$301,2,0)/1000</f>
        <v>0</v>
      </c>
      <c r="BR51" s="40">
        <f>VLOOKUP($C51,'Securitization Profit   loss &amp; '!$F$306:$H$377,2,0)/1000</f>
        <v>0</v>
      </c>
      <c r="BS51" s="40">
        <f>VLOOKUP($C51,'Securitization Profit   loss &amp; '!$K$306:$M$377,2,0)/1000</f>
        <v>0</v>
      </c>
      <c r="BT51" s="40">
        <f>VLOOKUP($C51,'Securitization Profit   loss &amp; '!$U$306:$W$377,2,0)/1000</f>
        <v>0</v>
      </c>
      <c r="BU51" s="40">
        <f>VLOOKUP($C51,'Securitization Profit   loss &amp; '!$Z$306:$AB$377,2,0)/1000</f>
        <v>0</v>
      </c>
      <c r="BV51" s="40">
        <f>VLOOKUP($C51,'Securitization Profit   loss &amp; '!$F$383:$H$454,2,0)/1000</f>
        <v>0</v>
      </c>
      <c r="BW51" s="40">
        <f>VLOOKUP($C51,'Securitization Profit   loss &amp; '!$K$383:$M$454,2,0)/1000</f>
        <v>0</v>
      </c>
      <c r="BX51" s="40">
        <f>VLOOKUP($C51,'Securitization Profit   loss &amp; '!$U$383:$W$454,2,0)/1000</f>
        <v>0</v>
      </c>
      <c r="BY51" s="40">
        <f>VLOOKUP($C51,'Securitization Profit   loss &amp; '!$Z$383:$AB$454,2,0)/1000</f>
        <v>0</v>
      </c>
      <c r="BZ51" s="40">
        <f>VLOOKUP($C51,'Securitization Profit   loss &amp; '!$F$460:$H$531,2,0)/1000</f>
        <v>0</v>
      </c>
      <c r="CA51" s="40">
        <f>VLOOKUP($C51,'Securitization Profit   loss &amp; '!$K$460:$M$531,2,0)/1000</f>
        <v>0</v>
      </c>
      <c r="CB51" s="40">
        <f>VLOOKUP($C51,'Securitization Profit   loss &amp; '!$U$460:$X$531,2,0)/1000</f>
        <v>0</v>
      </c>
      <c r="CC51" s="40">
        <f>VLOOKUP($C51,'Securitization Profit   loss &amp; '!$Z$460:$AC$531,2,0)/1000</f>
        <v>0</v>
      </c>
      <c r="CE51" s="39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X51" s="40"/>
      <c r="CY51" s="40">
        <f>Z51+AT51+BM51+CF51</f>
        <v>0</v>
      </c>
      <c r="CZ51" s="40">
        <f>AA51+AU51+BN51+CG51</f>
        <v>0</v>
      </c>
      <c r="DA51" s="40">
        <f>AB51+AV51+BO51+CH51</f>
        <v>0</v>
      </c>
      <c r="DB51" s="40">
        <f>AC51+AW51+BP51+CI51</f>
        <v>0</v>
      </c>
      <c r="DC51" s="40">
        <f>AD51+AX51+BQ51+CJ51</f>
        <v>0</v>
      </c>
      <c r="DD51" s="40">
        <f>AE51+AY51+BR51+CK51</f>
        <v>0</v>
      </c>
      <c r="DE51" s="40">
        <f>AF51+AZ51+BS51+CL51</f>
        <v>0</v>
      </c>
      <c r="DF51" s="40">
        <f>AG51+BA51+BT51+CM51</f>
        <v>0</v>
      </c>
      <c r="DG51" s="40">
        <f>AH51+BB51+BU51+CN51</f>
        <v>0</v>
      </c>
      <c r="DH51" s="40">
        <f>AI51+BC51+BV51+CO51</f>
        <v>0</v>
      </c>
      <c r="DI51" s="40">
        <f>AJ51+BD51+BW51+CP51</f>
        <v>0</v>
      </c>
      <c r="DJ51" s="40">
        <f>AK51+BE51+BX51+CQ51</f>
        <v>0</v>
      </c>
      <c r="DK51" s="40">
        <f>AL51+BF51+BY51+CR51</f>
        <v>0</v>
      </c>
      <c r="DL51" s="40">
        <f>AM51+BG51+BZ51+CS51</f>
        <v>0</v>
      </c>
      <c r="DM51" s="40">
        <f>AN51+BH51+CA51+CT51</f>
        <v>0</v>
      </c>
      <c r="DN51" s="40">
        <f>AO51+BI51+CB51+CU51</f>
        <v>0</v>
      </c>
      <c r="DO51" s="40">
        <f>AP51+BJ51+CC51+CV51</f>
        <v>0</v>
      </c>
      <c r="DQ51" s="40"/>
      <c r="DR51" s="40">
        <f>VLOOKUP($C51,Segment!$AK$152:$AP$223,3,0)/1000</f>
        <v>1426.5719999999999</v>
      </c>
      <c r="DS51" s="40">
        <f>VLOOKUP($C51,Segment!$I$229:$N$300,3,0)/1000</f>
        <v>1409.376</v>
      </c>
      <c r="DT51" s="40">
        <f>VLOOKUP($C51,Segment!$P$229:$U$300,3,0)/1000</f>
        <v>1622.5440000000001</v>
      </c>
      <c r="DU51" s="40">
        <f>VLOOKUP($C51,Segment!$AD$229:$AI$300,3,0)/1000</f>
        <v>1984.752</v>
      </c>
      <c r="DV51" s="40">
        <f>VLOOKUP($C51,Segment!$AK$229:$AP$300,3,0)/1000</f>
        <v>1999.0450000000001</v>
      </c>
      <c r="DW51" s="40">
        <f>VLOOKUP($C51,Segment!$I$306:$N$377,3,0)/1000</f>
        <v>2573.1060000000002</v>
      </c>
      <c r="DX51" s="40">
        <f>VLOOKUP($C51,Segment!$P$306:$U$377,3,0)/1000</f>
        <v>2201.799</v>
      </c>
      <c r="DY51" s="40">
        <f>VLOOKUP($C51,Segment!$AD$306:$AI$377,3,0)/1000</f>
        <v>2467.252</v>
      </c>
      <c r="DZ51" s="40">
        <f>VLOOKUP($C51,Segment!$AK$306:$AP$377,3,0)/1000</f>
        <v>2331.2869999999998</v>
      </c>
      <c r="EA51" s="40">
        <f>VLOOKUP($C51,Segment!$I$383:$N$454,3,0)/1000</f>
        <v>2496.163</v>
      </c>
      <c r="EB51" s="40">
        <f>VLOOKUP($C51,Segment!$P$383:$U$454,3,0)/1000</f>
        <v>2511.3139999999999</v>
      </c>
      <c r="EC51" s="40">
        <f>VLOOKUP($C51,Segment!$AD$383:$AI$454,3,0)/1000</f>
        <v>2281.567</v>
      </c>
      <c r="ED51" s="40">
        <f>VLOOKUP($C51,Segment!$AK$383:$AP$454,3,0)/1000</f>
        <v>2347.8539999999998</v>
      </c>
      <c r="EE51" s="40">
        <f>VLOOKUP($C51,Segment!$I$460:$N$531,3,0)/1000</f>
        <v>2334.9879999999998</v>
      </c>
      <c r="EF51" s="40">
        <f>VLOOKUP($C51,Segment!$P$460:$U$531,3,0)/1000</f>
        <v>3029.239</v>
      </c>
      <c r="EG51" s="40">
        <f>VLOOKUP($C51,Segment!$AD$460:$AI$531,3,0)/1000</f>
        <v>3377.3040000000001</v>
      </c>
      <c r="EH51" s="40">
        <f>VLOOKUP($C51,Segment!$AK$460:$AP$531,3,0)/1000</f>
        <v>3124.15</v>
      </c>
      <c r="EJ51" s="40"/>
      <c r="EK51" s="40">
        <f>VLOOKUP($C51,Segment!$AK$152:$AP$223,4,0)/1000</f>
        <v>0</v>
      </c>
      <c r="EL51" s="40">
        <f>VLOOKUP($C51,Segment!$I$229:$N$300,4,0)/1000</f>
        <v>0</v>
      </c>
      <c r="EM51" s="40">
        <f>VLOOKUP($C51,Segment!$P$229:$U$300,4,0)/1000</f>
        <v>0</v>
      </c>
      <c r="EN51" s="40">
        <f>VLOOKUP($C51,Segment!$AD$229:$AI$300,4,0)/1000</f>
        <v>0</v>
      </c>
      <c r="EO51" s="40">
        <f>VLOOKUP($C51,Segment!$AK$229:$AP$300,4,0)/1000</f>
        <v>0</v>
      </c>
      <c r="EP51" s="40">
        <f>VLOOKUP($C51,Segment!$I$306:$N$377,4,0)/1000</f>
        <v>0</v>
      </c>
      <c r="EQ51" s="40">
        <f>VLOOKUP($C51,Segment!$P$306:$U$377,4,0)/1000</f>
        <v>0</v>
      </c>
      <c r="ER51" s="40">
        <f>VLOOKUP($C51,Segment!$AD$306:$AI$377,4,0)/1000</f>
        <v>0</v>
      </c>
      <c r="ES51" s="40">
        <f>VLOOKUP($C51,Segment!$AK$306:$AP$377,4,0)/1000</f>
        <v>0</v>
      </c>
      <c r="ET51" s="40">
        <f>VLOOKUP($C51,Segment!$I$383:$N$454,4,0)/1000</f>
        <v>0</v>
      </c>
      <c r="EU51" s="40">
        <f>VLOOKUP($C51,Segment!$P$383:$U$454,4,0)/1000</f>
        <v>0</v>
      </c>
      <c r="EV51" s="40">
        <f>VLOOKUP($C51,Segment!$AD$383:$AI$454,4,0)/1000</f>
        <v>0</v>
      </c>
      <c r="EW51" s="40">
        <f>VLOOKUP($C51,Segment!$AK$383:$AP$454,4,0)/1000</f>
        <v>0</v>
      </c>
      <c r="EX51" s="40">
        <f>VLOOKUP($C51,Segment!$I$460:$N$531,4,0)/1000</f>
        <v>0</v>
      </c>
      <c r="EY51" s="40">
        <f>VLOOKUP($C51,Segment!$P$460:$U$531,4,0)/1000</f>
        <v>0</v>
      </c>
      <c r="EZ51" s="40">
        <f>VLOOKUP($C51,Segment!$AD$460:$AI$531,4,0)/1000</f>
        <v>0</v>
      </c>
      <c r="FA51" s="40">
        <f>VLOOKUP($C51,Segment!$AK$460:$AP$531,4,0)/1000</f>
        <v>0</v>
      </c>
      <c r="FC51" s="40"/>
      <c r="FD51" s="40">
        <f>DR51+EK51</f>
        <v>1426.5719999999999</v>
      </c>
      <c r="FE51" s="40">
        <f>DS51+EL51</f>
        <v>1409.376</v>
      </c>
      <c r="FF51" s="40">
        <f>DT51+EM51</f>
        <v>1622.5440000000001</v>
      </c>
      <c r="FG51" s="40">
        <f>DU51+EN51</f>
        <v>1984.752</v>
      </c>
      <c r="FH51" s="40">
        <f>DV51+EO51</f>
        <v>1999.0450000000001</v>
      </c>
      <c r="FI51" s="40">
        <f>DW51+EP51</f>
        <v>2573.1060000000002</v>
      </c>
      <c r="FJ51" s="40">
        <f>DX51+EQ51</f>
        <v>2201.799</v>
      </c>
      <c r="FK51" s="40">
        <f>DY51+ER51</f>
        <v>2467.252</v>
      </c>
      <c r="FL51" s="40">
        <f>DZ51+ES51</f>
        <v>2331.2869999999998</v>
      </c>
      <c r="FM51" s="40">
        <f>EA51+ET51</f>
        <v>2496.163</v>
      </c>
      <c r="FN51" s="40">
        <f>EB51+EU51</f>
        <v>2511.3139999999999</v>
      </c>
      <c r="FO51" s="40">
        <f>EC51+EV51</f>
        <v>2281.567</v>
      </c>
      <c r="FP51" s="40">
        <f>ED51+EW51</f>
        <v>2347.8539999999998</v>
      </c>
      <c r="FQ51" s="40">
        <f>EE51+EX51</f>
        <v>2334.9879999999998</v>
      </c>
      <c r="FR51" s="40">
        <f>EF51+EY51</f>
        <v>3029.239</v>
      </c>
      <c r="FS51" s="40">
        <f>EG51+EZ51</f>
        <v>3377.3040000000001</v>
      </c>
      <c r="FT51" s="40">
        <f>EH51+FA51</f>
        <v>3124.15</v>
      </c>
      <c r="FW51" s="40"/>
      <c r="FX51" s="40">
        <f>VLOOKUP($C51,Segment!$AK$152:$AP$223,5,0)/1000</f>
        <v>0</v>
      </c>
      <c r="FY51" s="40">
        <f>VLOOKUP($C51,Segment!$I$229:$N$300,5,0)/1000</f>
        <v>0</v>
      </c>
      <c r="FZ51" s="40">
        <f>VLOOKUP($C51,Segment!$P$229:$U$300,5,0)/1000</f>
        <v>0</v>
      </c>
      <c r="GA51" s="40">
        <f>VLOOKUP($C51,Segment!$AD$229:$AI$300,5,0)/1000</f>
        <v>0</v>
      </c>
      <c r="GB51" s="40">
        <f>VLOOKUP($C51,Segment!$AK$229:$AP$300,5,0)/1000</f>
        <v>0</v>
      </c>
      <c r="GC51" s="40">
        <f>VLOOKUP($C51,Segment!$I$306:$N$377,5,0)/1000</f>
        <v>0</v>
      </c>
      <c r="GD51" s="40">
        <f>VLOOKUP($C51,Segment!$P$306:$U$377,5,0)/1000</f>
        <v>0</v>
      </c>
      <c r="GE51" s="40">
        <f>VLOOKUP($C51,Segment!$AD$306:$AI$377,5,0)/1000</f>
        <v>0</v>
      </c>
      <c r="GF51" s="40">
        <f>VLOOKUP($C51,Segment!$AK$306:$AP$377,5,0)/1000</f>
        <v>0</v>
      </c>
      <c r="GG51" s="40">
        <f>VLOOKUP($C51,Segment!$I$383:$N$454,5,0)/1000</f>
        <v>0</v>
      </c>
      <c r="GH51" s="40">
        <f>VLOOKUP($C51,Segment!$P$383:$U$454,5,0)/1000</f>
        <v>0</v>
      </c>
      <c r="GI51" s="40">
        <f>VLOOKUP($C51,Segment!$AD$383:$AI$454,5,0)/1000</f>
        <v>0</v>
      </c>
      <c r="GJ51" s="40">
        <f>VLOOKUP($C51,Segment!$AK$383:$AP$454,5,0)/1000</f>
        <v>0</v>
      </c>
      <c r="GK51" s="40">
        <f>VLOOKUP($C51,Segment!$I$460:$N$531,5,0)/1000</f>
        <v>0</v>
      </c>
      <c r="GL51" s="40">
        <f>VLOOKUP($C51,Segment!$P$460:$U$531,5,0)/1000</f>
        <v>0</v>
      </c>
      <c r="GM51" s="40">
        <f>VLOOKUP($C51,Segment!$AD$460:$AI$531,5,0)/1000</f>
        <v>0</v>
      </c>
      <c r="GN51" s="40">
        <f>VLOOKUP($C51,Segment!$AK$460:$AP$531,5,0)/1000</f>
        <v>0</v>
      </c>
      <c r="GP51" s="40"/>
      <c r="GQ51" s="40">
        <f>CY51+FD51+FX51</f>
        <v>1426.5719999999999</v>
      </c>
      <c r="GR51" s="40">
        <f>CZ51+FE51+FY51</f>
        <v>1409.376</v>
      </c>
      <c r="GS51" s="40">
        <f>DA51+FF51+FZ51</f>
        <v>1622.5440000000001</v>
      </c>
      <c r="GT51" s="40">
        <f>DB51+FG51+GA51</f>
        <v>1984.752</v>
      </c>
      <c r="GU51" s="40">
        <f>DC51+FH51+GB51</f>
        <v>1999.0450000000001</v>
      </c>
      <c r="GV51" s="40">
        <f>DD51+FI51+GC51</f>
        <v>2573.1060000000002</v>
      </c>
      <c r="GW51" s="40">
        <f>DE51+FJ51+GD51</f>
        <v>2201.799</v>
      </c>
      <c r="GX51" s="40">
        <f>DF51+FK51+GE51</f>
        <v>2467.252</v>
      </c>
      <c r="GY51" s="40">
        <f>DG51+FL51+GF51</f>
        <v>2331.2869999999998</v>
      </c>
      <c r="GZ51" s="40">
        <f>DH51+FM51+GG51</f>
        <v>2496.163</v>
      </c>
      <c r="HA51" s="40">
        <f>DI51+FN51+GH51</f>
        <v>2511.3139999999999</v>
      </c>
      <c r="HB51" s="40">
        <f>DJ51+FO51+GI51</f>
        <v>2281.567</v>
      </c>
      <c r="HC51" s="40">
        <f>DK51+FP51+GJ51</f>
        <v>2347.8539999999998</v>
      </c>
      <c r="HD51" s="40">
        <f>DL51+FQ51+GK51</f>
        <v>2334.9879999999998</v>
      </c>
      <c r="HE51" s="40">
        <f>DM51+FR51+GL51</f>
        <v>3029.239</v>
      </c>
      <c r="HF51" s="40">
        <f>DN51+FS51+GM51</f>
        <v>3377.3040000000001</v>
      </c>
      <c r="HG51" s="40">
        <f>DO51+FT51+GN51</f>
        <v>3124.15</v>
      </c>
    </row>
    <row r="52" spans="3:215" x14ac:dyDescent="0.3">
      <c r="C52" s="38" t="s">
        <v>30</v>
      </c>
      <c r="E52" s="45"/>
      <c r="F52" s="40">
        <f>VLOOKUP($C52,Segment!$AK$152:$AP$223,6,0)/1000</f>
        <v>-438.36</v>
      </c>
      <c r="G52" s="40">
        <f>VLOOKUP($C52,Segment!$I$229:$N$300,6,0)/1000</f>
        <v>-126.982</v>
      </c>
      <c r="H52" s="40">
        <f>VLOOKUP($C52,Segment!$P$229:$U$300,6,0)/1000</f>
        <v>-420.03100000000001</v>
      </c>
      <c r="I52" s="40">
        <f>VLOOKUP($C52,Segment!$AD$229:$AI$300,6,0)/1000</f>
        <v>-405.18700000000001</v>
      </c>
      <c r="J52" s="40">
        <f>VLOOKUP($C52,Segment!$AK$229:$AP$300,6,0)/1000</f>
        <v>-1327.742</v>
      </c>
      <c r="K52" s="40">
        <f>VLOOKUP($C52,Segment!$I$306:$N$377,6,0)/1000</f>
        <v>-900.48199999999997</v>
      </c>
      <c r="L52" s="40">
        <f>VLOOKUP($C52,Segment!$P$306:$U$377,6,0)/1000</f>
        <v>-1660.835</v>
      </c>
      <c r="M52" s="40">
        <f>VLOOKUP($C52,Segment!$AD$306:$AI$377,6,0)/1000</f>
        <v>-1774.5550000000001</v>
      </c>
      <c r="N52" s="211">
        <f>VLOOKUP($C52,Segment!$AK$306:$AP$377,6,0)/1000</f>
        <v>-4349.5919999999996</v>
      </c>
      <c r="O52" s="211">
        <f>VLOOKUP($C52,Segment!$I$383:$N$454,6,0)/1000</f>
        <v>-3126.4609999999998</v>
      </c>
      <c r="P52" s="211">
        <f>VLOOKUP($C52,Segment!$P$383:$U$454,6,0)/1000</f>
        <v>-4734.8100000000004</v>
      </c>
      <c r="Q52" s="211">
        <f>VLOOKUP($C52,Segment!$AD$383:$AI$454,6,0)/1000</f>
        <v>-4903.6350000000002</v>
      </c>
      <c r="R52" s="211">
        <f>VLOOKUP($C52,Segment!$AK$383:$AP$454,6,0)/1000</f>
        <v>4703.6390000000001</v>
      </c>
      <c r="S52" s="211">
        <f>VLOOKUP($C52,Segment!$I$460:$N$531,6,0)/1000</f>
        <v>-692.26800000000003</v>
      </c>
      <c r="T52" s="211">
        <f>VLOOKUP($C52,Segment!$P$460:$U$531,6,0)/1000</f>
        <v>-10148.299999999999</v>
      </c>
      <c r="U52" s="211">
        <f>VLOOKUP($C52,Segment!$AD$460:$AI$531,6,0)/1000</f>
        <v>2061.6190000000001</v>
      </c>
      <c r="V52" s="211">
        <f>VLOOKUP($C52,Segment!$AK$460:$AP$531,6,0)/1000</f>
        <v>-397.15300000000002</v>
      </c>
      <c r="W52" s="139">
        <f t="shared" si="14"/>
        <v>-1.084435263845716</v>
      </c>
      <c r="X52" s="139"/>
      <c r="Y52" s="40"/>
      <c r="Z52" s="40">
        <f>VLOOKUP($C52,Segment!$AK$152:$AP$223,2,0)/1000</f>
        <v>0</v>
      </c>
      <c r="AA52" s="40">
        <f>VLOOKUP($C52,Segment!$I$229:$N$300,2,0)/1000</f>
        <v>0</v>
      </c>
      <c r="AB52" s="40">
        <f>VLOOKUP($C52,Segment!$P$229:$U$300,2,0)/1000</f>
        <v>0</v>
      </c>
      <c r="AC52" s="40">
        <f>VLOOKUP($C52,Segment!$AD$229:$AI$300,2,0)/1000</f>
        <v>0</v>
      </c>
      <c r="AD52" s="40">
        <f>VLOOKUP($C52,Segment!$AK$229:$AP$300,2,0)/1000</f>
        <v>0</v>
      </c>
      <c r="AE52" s="40">
        <f>VLOOKUP($C52,Segment!$I$306:$N$377,2,0)/1000</f>
        <v>0</v>
      </c>
      <c r="AF52" s="40">
        <f>VLOOKUP($C52,Segment!$P$306:$U$377,2,0)/1000</f>
        <v>0</v>
      </c>
      <c r="AG52" s="40">
        <f>VLOOKUP($C52,Segment!$AD$306:$AI$377,2,0)/1000</f>
        <v>0</v>
      </c>
      <c r="AH52" s="40">
        <f>VLOOKUP($C52,Segment!$AK$306:$AP$377,2,0)/1000</f>
        <v>0</v>
      </c>
      <c r="AI52" s="40">
        <f>VLOOKUP($C52,Segment!$I$383:$N$454,2,0)/1000</f>
        <v>0</v>
      </c>
      <c r="AJ52" s="40">
        <f>VLOOKUP($C52,Segment!$P$383:$U$454,2,0)/1000</f>
        <v>0</v>
      </c>
      <c r="AK52" s="40">
        <f>VLOOKUP($C52,Segment!$AD$383:$AI$454,2,0)/1000</f>
        <v>0</v>
      </c>
      <c r="AL52" s="40">
        <f>VLOOKUP($C52,Segment!$AK$383:$AP$454,2,0)/1000</f>
        <v>0</v>
      </c>
      <c r="AM52" s="40">
        <f>VLOOKUP($C52,Segment!$I$460:$N$531,2,0)/1000</f>
        <v>0</v>
      </c>
      <c r="AN52" s="40">
        <f>VLOOKUP($C52,Segment!$P$460:$U$531,2,0)/1000</f>
        <v>0</v>
      </c>
      <c r="AO52" s="40">
        <f>VLOOKUP($C52,Segment!$AD$460:$AI$531,2,0)/1000</f>
        <v>0</v>
      </c>
      <c r="AP52" s="40">
        <f>VLOOKUP($C52,Segment!$AK$460:$AP$531,2,0)/1000</f>
        <v>0</v>
      </c>
      <c r="AS52" s="40"/>
      <c r="AT52" s="40">
        <f>VLOOKUP($C52,'Securitization Profit   loss &amp; '!$Z$153:$AB$224,3,0)/1000</f>
        <v>0</v>
      </c>
      <c r="AU52" s="40">
        <f>VLOOKUP($C52,'Securitization Profit   loss &amp; '!$F$230:$H$301,3,0)/1000</f>
        <v>0</v>
      </c>
      <c r="AV52" s="40">
        <f>VLOOKUP($C52,'Securitization Profit   loss &amp; '!$K$230:$M$301,3,0)/1000</f>
        <v>0</v>
      </c>
      <c r="AW52" s="40">
        <f>VLOOKUP($C52,'Securitization Profit   loss &amp; '!$U$230:$W$301,3,0)/1000</f>
        <v>0</v>
      </c>
      <c r="AX52" s="40">
        <f>VLOOKUP($C52,'Securitization Profit   loss &amp; '!$Z$230:$AB$301,3,0)/1000</f>
        <v>0</v>
      </c>
      <c r="AY52" s="40">
        <f>VLOOKUP($C52,'Securitization Profit   loss &amp; '!$F$306:$H$377,3,0)/1000</f>
        <v>0</v>
      </c>
      <c r="AZ52" s="40">
        <f>VLOOKUP($C52,'Securitization Profit   loss &amp; '!$K$306:$M$377,3,0)/1000</f>
        <v>0</v>
      </c>
      <c r="BA52" s="40">
        <f>VLOOKUP($C52,'Securitization Profit   loss &amp; '!$U$306:$W$377,3,0)/1000</f>
        <v>0</v>
      </c>
      <c r="BB52" s="40">
        <f>VLOOKUP($C52,'Securitization Profit   loss &amp; '!$Z$306:$AB$377,3,0)/1000</f>
        <v>0</v>
      </c>
      <c r="BC52" s="40">
        <f>VLOOKUP($C52,'Securitization Profit   loss &amp; '!$F$383:$H$454,3,0)/1000</f>
        <v>0</v>
      </c>
      <c r="BD52" s="40">
        <f>VLOOKUP($C52,'Securitization Profit   loss &amp; '!$K$383:$M$454,3,0)/1000</f>
        <v>0</v>
      </c>
      <c r="BE52" s="40">
        <f>VLOOKUP($C52,'Securitization Profit   loss &amp; '!$U$383:$W$454,3,0)/1000</f>
        <v>0</v>
      </c>
      <c r="BF52" s="40">
        <f>VLOOKUP($C52,'Securitization Profit   loss &amp; '!$Z$383:$AB$454,3,0)/1000</f>
        <v>0</v>
      </c>
      <c r="BG52" s="40">
        <f>VLOOKUP($C52,'Securitization Profit   loss &amp; '!$F$460:$H$531,3,0)/1000</f>
        <v>0</v>
      </c>
      <c r="BH52" s="40">
        <f>VLOOKUP($C52,'Securitization Profit   loss &amp; '!$K$460:$M$531,3,0)/1000</f>
        <v>0</v>
      </c>
      <c r="BI52" s="40">
        <f>VLOOKUP($C52,'Securitization Profit   loss &amp; '!$U$460:$X$531,3,0)/1000</f>
        <v>0</v>
      </c>
      <c r="BJ52" s="40">
        <f>VLOOKUP($C52,'Securitization Profit   loss &amp; '!$Z$460:$AC$531,3,0)/1000</f>
        <v>0</v>
      </c>
      <c r="BL52" s="40"/>
      <c r="BM52" s="40">
        <f>VLOOKUP($C52,'Securitization Profit   loss &amp; '!$Z$153:$AB$224,2,0)/1000</f>
        <v>0</v>
      </c>
      <c r="BN52" s="40">
        <f>VLOOKUP($C52,'Securitization Profit   loss &amp; '!$F$230:$H$301,2,0)/1000</f>
        <v>0</v>
      </c>
      <c r="BO52" s="40">
        <f>VLOOKUP($C52,'Securitization Profit   loss &amp; '!$K$230:$M$301,2,0)/1000</f>
        <v>0</v>
      </c>
      <c r="BP52" s="40">
        <f>VLOOKUP($C52,'Securitization Profit   loss &amp; '!$U$230:$W$301,2,0)/1000</f>
        <v>0</v>
      </c>
      <c r="BQ52" s="40">
        <f>VLOOKUP($C52,'Securitization Profit   loss &amp; '!$Z$230:$AB$301,2,0)/1000</f>
        <v>0</v>
      </c>
      <c r="BR52" s="40">
        <f>VLOOKUP($C52,'Securitization Profit   loss &amp; '!$F$306:$H$377,2,0)/1000</f>
        <v>0</v>
      </c>
      <c r="BS52" s="40">
        <f>VLOOKUP($C52,'Securitization Profit   loss &amp; '!$K$306:$M$377,2,0)/1000</f>
        <v>0</v>
      </c>
      <c r="BT52" s="40">
        <f>VLOOKUP($C52,'Securitization Profit   loss &amp; '!$U$306:$W$377,2,0)/1000</f>
        <v>0</v>
      </c>
      <c r="BU52" s="40">
        <f>VLOOKUP($C52,'Securitization Profit   loss &amp; '!$Z$306:$AB$377,2,0)/1000</f>
        <v>0</v>
      </c>
      <c r="BV52" s="40">
        <f>VLOOKUP($C52,'Securitization Profit   loss &amp; '!$F$383:$H$454,2,0)/1000</f>
        <v>0</v>
      </c>
      <c r="BW52" s="40">
        <f>VLOOKUP($C52,'Securitization Profit   loss &amp; '!$K$383:$M$454,2,0)/1000</f>
        <v>0</v>
      </c>
      <c r="BX52" s="40">
        <f>VLOOKUP($C52,'Securitization Profit   loss &amp; '!$U$383:$W$454,2,0)/1000</f>
        <v>0</v>
      </c>
      <c r="BY52" s="40">
        <f>VLOOKUP($C52,'Securitization Profit   loss &amp; '!$Z$383:$AB$454,2,0)/1000</f>
        <v>0</v>
      </c>
      <c r="BZ52" s="40">
        <f>VLOOKUP($C52,'Securitization Profit   loss &amp; '!$F$460:$H$531,2,0)/1000</f>
        <v>0</v>
      </c>
      <c r="CA52" s="40">
        <f>VLOOKUP($C52,'Securitization Profit   loss &amp; '!$K$460:$M$531,2,0)/1000</f>
        <v>0</v>
      </c>
      <c r="CB52" s="40">
        <f>VLOOKUP($C52,'Securitization Profit   loss &amp; '!$U$460:$X$531,2,0)/1000</f>
        <v>0</v>
      </c>
      <c r="CC52" s="40">
        <f>VLOOKUP($C52,'Securitization Profit   loss &amp; '!$Z$460:$AC$531,2,0)/1000</f>
        <v>0</v>
      </c>
      <c r="CE52" s="39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X52" s="40"/>
      <c r="CY52" s="40">
        <f>Z52+AT52+BM52+CF52</f>
        <v>0</v>
      </c>
      <c r="CZ52" s="40">
        <f>AA52+AU52+BN52+CG52</f>
        <v>0</v>
      </c>
      <c r="DA52" s="40">
        <f>AB52+AV52+BO52+CH52</f>
        <v>0</v>
      </c>
      <c r="DB52" s="40">
        <f>AC52+AW52+BP52+CI52</f>
        <v>0</v>
      </c>
      <c r="DC52" s="40">
        <f>AD52+AX52+BQ52+CJ52</f>
        <v>0</v>
      </c>
      <c r="DD52" s="40">
        <f>AE52+AY52+BR52+CK52</f>
        <v>0</v>
      </c>
      <c r="DE52" s="40">
        <f>AF52+AZ52+BS52+CL52</f>
        <v>0</v>
      </c>
      <c r="DF52" s="40">
        <f>AG52+BA52+BT52+CM52</f>
        <v>0</v>
      </c>
      <c r="DG52" s="40">
        <f>AH52+BB52+BU52+CN52</f>
        <v>0</v>
      </c>
      <c r="DH52" s="40">
        <f>AI52+BC52+BV52+CO52</f>
        <v>0</v>
      </c>
      <c r="DI52" s="40">
        <f>AJ52+BD52+BW52+CP52</f>
        <v>0</v>
      </c>
      <c r="DJ52" s="40">
        <f>AK52+BE52+BX52+CQ52</f>
        <v>0</v>
      </c>
      <c r="DK52" s="40">
        <f>AL52+BF52+BY52+CR52</f>
        <v>0</v>
      </c>
      <c r="DL52" s="40">
        <f>AM52+BG52+BZ52+CS52</f>
        <v>0</v>
      </c>
      <c r="DM52" s="40">
        <f>AN52+BH52+CA52+CT52</f>
        <v>0</v>
      </c>
      <c r="DN52" s="40">
        <f>AO52+BI52+CB52+CU52</f>
        <v>0</v>
      </c>
      <c r="DO52" s="40">
        <f>AP52+BJ52+CC52+CV52</f>
        <v>0</v>
      </c>
      <c r="DQ52" s="40"/>
      <c r="DR52" s="40">
        <f>VLOOKUP($C52,Segment!$AK$152:$AP$223,3,0)/1000</f>
        <v>-438.36</v>
      </c>
      <c r="DS52" s="40">
        <f>VLOOKUP($C52,Segment!$I$229:$N$300,3,0)/1000</f>
        <v>-126.982</v>
      </c>
      <c r="DT52" s="40">
        <f>VLOOKUP($C52,Segment!$P$229:$U$300,3,0)/1000</f>
        <v>-420.03100000000001</v>
      </c>
      <c r="DU52" s="40">
        <f>VLOOKUP($C52,Segment!$AD$229:$AI$300,3,0)/1000</f>
        <v>-405.18700000000001</v>
      </c>
      <c r="DV52" s="40">
        <f>VLOOKUP($C52,Segment!$AK$229:$AP$300,3,0)/1000</f>
        <v>-1327.742</v>
      </c>
      <c r="DW52" s="40">
        <f>VLOOKUP($C52,Segment!$I$306:$N$377,3,0)/1000</f>
        <v>-900.48199999999997</v>
      </c>
      <c r="DX52" s="40">
        <f>VLOOKUP($C52,Segment!$P$306:$U$377,3,0)/1000</f>
        <v>-1660.835</v>
      </c>
      <c r="DY52" s="40">
        <f>VLOOKUP($C52,Segment!$AD$306:$AI$377,3,0)/1000</f>
        <v>-1774.5550000000001</v>
      </c>
      <c r="DZ52" s="40">
        <f>VLOOKUP($C52,Segment!$AK$306:$AP$377,3,0)/1000</f>
        <v>-4349.5919999999996</v>
      </c>
      <c r="EA52" s="40">
        <f>VLOOKUP($C52,Segment!$I$383:$N$454,3,0)/1000</f>
        <v>-3126.4609999999998</v>
      </c>
      <c r="EB52" s="40">
        <f>VLOOKUP($C52,Segment!$P$383:$U$454,3,0)/1000</f>
        <v>-4734.8100000000004</v>
      </c>
      <c r="EC52" s="40">
        <f>VLOOKUP($C52,Segment!$AD$383:$AI$454,3,0)/1000</f>
        <v>-4903.6350000000002</v>
      </c>
      <c r="ED52" s="40">
        <f>VLOOKUP($C52,Segment!$AK$383:$AP$454,3,0)/1000</f>
        <v>4703.6390000000001</v>
      </c>
      <c r="EE52" s="40">
        <f>VLOOKUP($C52,Segment!$I$460:$N$531,3,0)/1000</f>
        <v>-692.26800000000003</v>
      </c>
      <c r="EF52" s="40">
        <f>VLOOKUP($C52,Segment!$P$460:$U$531,3,0)/1000</f>
        <v>-10148.299999999999</v>
      </c>
      <c r="EG52" s="40">
        <f>VLOOKUP($C52,Segment!$AD$460:$AI$531,3,0)/1000</f>
        <v>2061.6190000000001</v>
      </c>
      <c r="EH52" s="40">
        <f>VLOOKUP($C52,Segment!$AK$460:$AP$531,3,0)/1000</f>
        <v>-397.15300000000002</v>
      </c>
      <c r="EJ52" s="40"/>
      <c r="EK52" s="40">
        <f>VLOOKUP($C52,Segment!$AK$152:$AP$223,4,0)/1000</f>
        <v>0</v>
      </c>
      <c r="EL52" s="40">
        <f>VLOOKUP($C52,Segment!$I$229:$N$300,4,0)/1000</f>
        <v>0</v>
      </c>
      <c r="EM52" s="40">
        <f>VLOOKUP($C52,Segment!$P$229:$U$300,4,0)/1000</f>
        <v>0</v>
      </c>
      <c r="EN52" s="40">
        <f>VLOOKUP($C52,Segment!$AD$229:$AI$300,4,0)/1000</f>
        <v>0</v>
      </c>
      <c r="EO52" s="40">
        <f>VLOOKUP($C52,Segment!$AK$229:$AP$300,4,0)/1000</f>
        <v>0</v>
      </c>
      <c r="EP52" s="40">
        <f>VLOOKUP($C52,Segment!$I$306:$N$377,4,0)/1000</f>
        <v>0</v>
      </c>
      <c r="EQ52" s="40">
        <f>VLOOKUP($C52,Segment!$P$306:$U$377,4,0)/1000</f>
        <v>0</v>
      </c>
      <c r="ER52" s="40">
        <f>VLOOKUP($C52,Segment!$AD$306:$AI$377,4,0)/1000</f>
        <v>0</v>
      </c>
      <c r="ES52" s="40">
        <f>VLOOKUP($C52,Segment!$AK$306:$AP$377,4,0)/1000</f>
        <v>0</v>
      </c>
      <c r="ET52" s="40">
        <f>VLOOKUP($C52,Segment!$I$383:$N$454,4,0)/1000</f>
        <v>0</v>
      </c>
      <c r="EU52" s="40">
        <f>VLOOKUP($C52,Segment!$P$383:$U$454,4,0)/1000</f>
        <v>0</v>
      </c>
      <c r="EV52" s="40">
        <f>VLOOKUP($C52,Segment!$AD$383:$AI$454,4,0)/1000</f>
        <v>0</v>
      </c>
      <c r="EW52" s="40">
        <f>VLOOKUP($C52,Segment!$AK$383:$AP$454,4,0)/1000</f>
        <v>0</v>
      </c>
      <c r="EX52" s="40">
        <f>VLOOKUP($C52,Segment!$I$460:$N$531,4,0)/1000</f>
        <v>0</v>
      </c>
      <c r="EY52" s="40">
        <f>VLOOKUP($C52,Segment!$P$460:$U$531,4,0)/1000</f>
        <v>0</v>
      </c>
      <c r="EZ52" s="40">
        <f>VLOOKUP($C52,Segment!$AD$460:$AI$531,4,0)/1000</f>
        <v>0</v>
      </c>
      <c r="FA52" s="40">
        <f>VLOOKUP($C52,Segment!$AK$460:$AP$531,4,0)/1000</f>
        <v>0</v>
      </c>
      <c r="FC52" s="40"/>
      <c r="FD52" s="40">
        <f>DR52+EK52</f>
        <v>-438.36</v>
      </c>
      <c r="FE52" s="40">
        <f>DS52+EL52</f>
        <v>-126.982</v>
      </c>
      <c r="FF52" s="40">
        <f>DT52+EM52</f>
        <v>-420.03100000000001</v>
      </c>
      <c r="FG52" s="40">
        <f>DU52+EN52</f>
        <v>-405.18700000000001</v>
      </c>
      <c r="FH52" s="40">
        <f>DV52+EO52</f>
        <v>-1327.742</v>
      </c>
      <c r="FI52" s="40">
        <f>DW52+EP52</f>
        <v>-900.48199999999997</v>
      </c>
      <c r="FJ52" s="40">
        <f>DX52+EQ52</f>
        <v>-1660.835</v>
      </c>
      <c r="FK52" s="40">
        <f>DY52+ER52</f>
        <v>-1774.5550000000001</v>
      </c>
      <c r="FL52" s="40">
        <f>DZ52+ES52</f>
        <v>-4349.5919999999996</v>
      </c>
      <c r="FM52" s="40">
        <f>EA52+ET52</f>
        <v>-3126.4609999999998</v>
      </c>
      <c r="FN52" s="40">
        <f>EB52+EU52</f>
        <v>-4734.8100000000004</v>
      </c>
      <c r="FO52" s="40">
        <f>EC52+EV52</f>
        <v>-4903.6350000000002</v>
      </c>
      <c r="FP52" s="40">
        <f>ED52+EW52</f>
        <v>4703.6390000000001</v>
      </c>
      <c r="FQ52" s="40">
        <f>EE52+EX52</f>
        <v>-692.26800000000003</v>
      </c>
      <c r="FR52" s="40">
        <f>EF52+EY52</f>
        <v>-10148.299999999999</v>
      </c>
      <c r="FS52" s="40">
        <f>EG52+EZ52</f>
        <v>2061.6190000000001</v>
      </c>
      <c r="FT52" s="40">
        <f>EH52+FA52</f>
        <v>-397.15300000000002</v>
      </c>
      <c r="FW52" s="40"/>
      <c r="FX52" s="40">
        <f>VLOOKUP($C52,Segment!$AK$152:$AP$223,5,0)/1000</f>
        <v>0</v>
      </c>
      <c r="FY52" s="40">
        <f>VLOOKUP($C52,Segment!$I$229:$N$300,5,0)/1000</f>
        <v>0</v>
      </c>
      <c r="FZ52" s="40">
        <f>VLOOKUP($C52,Segment!$P$229:$U$300,5,0)/1000</f>
        <v>0</v>
      </c>
      <c r="GA52" s="40">
        <f>VLOOKUP($C52,Segment!$AD$229:$AI$300,5,0)/1000</f>
        <v>0</v>
      </c>
      <c r="GB52" s="40">
        <f>VLOOKUP($C52,Segment!$AK$229:$AP$300,5,0)/1000</f>
        <v>0</v>
      </c>
      <c r="GC52" s="40">
        <f>VLOOKUP($C52,Segment!$I$306:$N$377,5,0)/1000</f>
        <v>0</v>
      </c>
      <c r="GD52" s="40">
        <f>VLOOKUP($C52,Segment!$P$306:$U$377,5,0)/1000</f>
        <v>0</v>
      </c>
      <c r="GE52" s="40">
        <f>VLOOKUP($C52,Segment!$AD$306:$AI$377,5,0)/1000</f>
        <v>0</v>
      </c>
      <c r="GF52" s="40">
        <f>VLOOKUP($C52,Segment!$AK$306:$AP$377,5,0)/1000</f>
        <v>0</v>
      </c>
      <c r="GG52" s="40">
        <f>VLOOKUP($C52,Segment!$I$383:$N$454,5,0)/1000</f>
        <v>0</v>
      </c>
      <c r="GH52" s="40">
        <f>VLOOKUP($C52,Segment!$P$383:$U$454,5,0)/1000</f>
        <v>0</v>
      </c>
      <c r="GI52" s="40">
        <f>VLOOKUP($C52,Segment!$AD$383:$AI$454,5,0)/1000</f>
        <v>0</v>
      </c>
      <c r="GJ52" s="40">
        <f>VLOOKUP($C52,Segment!$AK$383:$AP$454,5,0)/1000</f>
        <v>0</v>
      </c>
      <c r="GK52" s="40">
        <f>VLOOKUP($C52,Segment!$I$460:$N$531,5,0)/1000</f>
        <v>0</v>
      </c>
      <c r="GL52" s="40">
        <f>VLOOKUP($C52,Segment!$P$460:$U$531,5,0)/1000</f>
        <v>0</v>
      </c>
      <c r="GM52" s="40">
        <f>VLOOKUP($C52,Segment!$AD$460:$AI$531,5,0)/1000</f>
        <v>0</v>
      </c>
      <c r="GN52" s="40">
        <f>VLOOKUP($C52,Segment!$AK$460:$AP$531,5,0)/1000</f>
        <v>0</v>
      </c>
      <c r="GP52" s="40"/>
      <c r="GQ52" s="40">
        <f>CY52+FD52+FX52</f>
        <v>-438.36</v>
      </c>
      <c r="GR52" s="40">
        <f>CZ52+FE52+FY52</f>
        <v>-126.982</v>
      </c>
      <c r="GS52" s="40">
        <f>DA52+FF52+FZ52</f>
        <v>-420.03100000000001</v>
      </c>
      <c r="GT52" s="40">
        <f>DB52+FG52+GA52</f>
        <v>-405.18700000000001</v>
      </c>
      <c r="GU52" s="40">
        <f>DC52+FH52+GB52</f>
        <v>-1327.742</v>
      </c>
      <c r="GV52" s="40">
        <f>DD52+FI52+GC52</f>
        <v>-900.48199999999997</v>
      </c>
      <c r="GW52" s="40">
        <f>DE52+FJ52+GD52</f>
        <v>-1660.835</v>
      </c>
      <c r="GX52" s="40">
        <f>DF52+FK52+GE52</f>
        <v>-1774.5550000000001</v>
      </c>
      <c r="GY52" s="40">
        <f>DG52+FL52+GF52</f>
        <v>-4349.5919999999996</v>
      </c>
      <c r="GZ52" s="40">
        <f>DH52+FM52+GG52</f>
        <v>-3126.4609999999998</v>
      </c>
      <c r="HA52" s="40">
        <f>DI52+FN52+GH52</f>
        <v>-4734.8100000000004</v>
      </c>
      <c r="HB52" s="40">
        <f>DJ52+FO52+GI52</f>
        <v>-4903.6350000000002</v>
      </c>
      <c r="HC52" s="40">
        <f>DK52+FP52+GJ52</f>
        <v>4703.6390000000001</v>
      </c>
      <c r="HD52" s="40">
        <f>DL52+FQ52+GK52</f>
        <v>-692.26800000000003</v>
      </c>
      <c r="HE52" s="40">
        <f>DM52+FR52+GL52</f>
        <v>-10148.299999999999</v>
      </c>
      <c r="HF52" s="40">
        <f>DN52+FS52+GM52</f>
        <v>2061.6190000000001</v>
      </c>
      <c r="HG52" s="40">
        <f>DO52+FT52+GN52</f>
        <v>-397.15300000000002</v>
      </c>
    </row>
    <row r="53" spans="3:215" x14ac:dyDescent="0.3">
      <c r="C53" s="41" t="s">
        <v>71</v>
      </c>
      <c r="D53" s="116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177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177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4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4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4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4"/>
      <c r="DQ53" s="42"/>
      <c r="DR53" s="42">
        <f t="shared" ref="DR53:EB53" si="516">-(DR51+DR52+DR73+DR74)/DR45</f>
        <v>0.23123949116273962</v>
      </c>
      <c r="DS53" s="42">
        <f t="shared" si="516"/>
        <v>0.22637192382515295</v>
      </c>
      <c r="DT53" s="42">
        <f t="shared" si="516"/>
        <v>0.14461792319584968</v>
      </c>
      <c r="DU53" s="42">
        <f t="shared" si="516"/>
        <v>0.13176440898192243</v>
      </c>
      <c r="DV53" s="42">
        <f t="shared" si="516"/>
        <v>0.14646289558844647</v>
      </c>
      <c r="DW53" s="42">
        <f t="shared" si="516"/>
        <v>0.1499277796163975</v>
      </c>
      <c r="DX53" s="42">
        <f t="shared" si="516"/>
        <v>0.12302625675454866</v>
      </c>
      <c r="DY53" s="42">
        <f t="shared" si="516"/>
        <v>0.10954087393230086</v>
      </c>
      <c r="DZ53" s="42">
        <f t="shared" si="516"/>
        <v>0.15171458086228992</v>
      </c>
      <c r="EA53" s="42">
        <f t="shared" si="516"/>
        <v>0.13259643255398929</v>
      </c>
      <c r="EB53" s="42">
        <f t="shared" si="516"/>
        <v>0.12295654403111919</v>
      </c>
      <c r="EC53" s="42">
        <f t="shared" ref="EC53" si="517">-(EC51+EC52+EC73+EC74)/EC45</f>
        <v>0.12080299261164841</v>
      </c>
      <c r="ED53" s="42">
        <f t="shared" ref="ED53:EH53" si="518">-(ED51+ED52+ED73+ED74)/ED45</f>
        <v>8.0379151961826933E-2</v>
      </c>
      <c r="EE53" s="42">
        <f t="shared" si="518"/>
        <v>9.9163949156936743E-2</v>
      </c>
      <c r="EF53" s="42">
        <f t="shared" si="518"/>
        <v>0.11995286949681086</v>
      </c>
      <c r="EG53" s="42">
        <f t="shared" si="518"/>
        <v>9.3519727124875343E-2</v>
      </c>
      <c r="EH53" s="42">
        <f t="shared" si="518"/>
        <v>0.12222385838903017</v>
      </c>
      <c r="EJ53" s="42"/>
      <c r="EK53" s="42"/>
      <c r="EL53" s="42"/>
      <c r="EM53" s="42"/>
      <c r="EN53" s="42"/>
      <c r="EO53" s="42"/>
      <c r="EP53" s="42"/>
      <c r="EQ53" s="42"/>
      <c r="ER53" s="42"/>
      <c r="ES53" s="42"/>
      <c r="ET53" s="42"/>
      <c r="EU53" s="42"/>
      <c r="EV53" s="42"/>
      <c r="EW53" s="42"/>
      <c r="EX53" s="42"/>
      <c r="EY53" s="42"/>
      <c r="EZ53" s="42"/>
      <c r="FA53" s="42"/>
      <c r="FC53" s="42"/>
      <c r="FD53" s="42"/>
      <c r="FE53" s="42"/>
      <c r="FF53" s="42"/>
      <c r="FG53" s="42"/>
      <c r="FH53" s="42"/>
      <c r="FI53" s="42"/>
      <c r="FJ53" s="42"/>
      <c r="FK53" s="42"/>
      <c r="FL53" s="42"/>
      <c r="FM53" s="42"/>
      <c r="FN53" s="42"/>
      <c r="FO53" s="42"/>
      <c r="FP53" s="42"/>
      <c r="FQ53" s="42"/>
      <c r="FR53" s="42"/>
      <c r="FS53" s="42"/>
      <c r="FT53" s="42"/>
      <c r="FU53" s="177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</row>
    <row r="54" spans="3:215" x14ac:dyDescent="0.3">
      <c r="C54" s="46" t="s">
        <v>93</v>
      </c>
      <c r="D54" s="118"/>
      <c r="E54" s="47"/>
      <c r="F54" s="47">
        <f t="shared" ref="F54:M54" si="519">F45+F47+F49+F51+F52</f>
        <v>-4783.2350000000179</v>
      </c>
      <c r="G54" s="47">
        <f t="shared" si="519"/>
        <v>28325.962000000018</v>
      </c>
      <c r="H54" s="47">
        <f t="shared" si="519"/>
        <v>11424.660999999989</v>
      </c>
      <c r="I54" s="47">
        <f t="shared" si="519"/>
        <v>7780.9560000000001</v>
      </c>
      <c r="J54" s="47">
        <f t="shared" si="519"/>
        <v>4730.4029999999875</v>
      </c>
      <c r="K54" s="47">
        <f t="shared" si="519"/>
        <v>33901.990000000005</v>
      </c>
      <c r="L54" s="47">
        <f t="shared" si="519"/>
        <v>24833.503999999994</v>
      </c>
      <c r="M54" s="47">
        <f t="shared" si="519"/>
        <v>23990.55599999999</v>
      </c>
      <c r="N54" s="47">
        <f t="shared" ref="N54:O54" si="520">N45+N47+N49+N51+N52</f>
        <v>14071.588999999993</v>
      </c>
      <c r="O54" s="47">
        <f t="shared" si="520"/>
        <v>49614.740999999958</v>
      </c>
      <c r="P54" s="47">
        <f t="shared" ref="P54:Q54" si="521">P45+P47+P49+P51+P52</f>
        <v>39627.068000000014</v>
      </c>
      <c r="Q54" s="47">
        <f t="shared" si="521"/>
        <v>33275.571000000011</v>
      </c>
      <c r="R54" s="47">
        <f t="shared" ref="R54:S54" si="522">R45+R47+R49+R51+R52</f>
        <v>27225.02500000002</v>
      </c>
      <c r="S54" s="47">
        <f t="shared" si="522"/>
        <v>52931.22199999998</v>
      </c>
      <c r="T54" s="47">
        <f t="shared" ref="T54:U54" si="523">T45+T47+T49+T51+T52</f>
        <v>69947.410999999993</v>
      </c>
      <c r="U54" s="47">
        <f t="shared" si="523"/>
        <v>20527.977000000046</v>
      </c>
      <c r="V54" s="47">
        <f t="shared" ref="V54" si="524">V45+V47+V49+V51+V52</f>
        <v>35961.14</v>
      </c>
      <c r="W54" s="178">
        <f t="shared" si="14"/>
        <v>0.3208854720978207</v>
      </c>
      <c r="X54" s="139"/>
      <c r="Y54" s="47"/>
      <c r="Z54" s="47">
        <f t="shared" ref="Z54:AG54" si="525">Z45+Z47+Z49+Z51+Z52</f>
        <v>0</v>
      </c>
      <c r="AA54" s="47">
        <f t="shared" si="525"/>
        <v>0</v>
      </c>
      <c r="AB54" s="47">
        <f t="shared" si="525"/>
        <v>0</v>
      </c>
      <c r="AC54" s="47">
        <f t="shared" si="525"/>
        <v>0</v>
      </c>
      <c r="AD54" s="47">
        <f t="shared" si="525"/>
        <v>0</v>
      </c>
      <c r="AE54" s="47">
        <f t="shared" si="525"/>
        <v>0</v>
      </c>
      <c r="AF54" s="47">
        <f t="shared" si="525"/>
        <v>0</v>
      </c>
      <c r="AG54" s="47">
        <f t="shared" si="525"/>
        <v>0</v>
      </c>
      <c r="AH54" s="47">
        <f t="shared" ref="AH54:AI54" si="526">AH45+AH47+AH49+AH51+AH52</f>
        <v>0</v>
      </c>
      <c r="AI54" s="47">
        <f t="shared" si="526"/>
        <v>0</v>
      </c>
      <c r="AJ54" s="47">
        <f t="shared" ref="AJ54:AK54" si="527">AJ45+AJ47+AJ49+AJ51+AJ52</f>
        <v>0</v>
      </c>
      <c r="AK54" s="47">
        <f t="shared" si="527"/>
        <v>0</v>
      </c>
      <c r="AL54" s="47">
        <f t="shared" ref="AL54:AM54" si="528">AL45+AL47+AL49+AL51+AL52</f>
        <v>0</v>
      </c>
      <c r="AM54" s="47">
        <f t="shared" si="528"/>
        <v>0</v>
      </c>
      <c r="AN54" s="47">
        <f t="shared" ref="AN54:AO54" si="529">AN45+AN47+AN49+AN51+AN52</f>
        <v>0</v>
      </c>
      <c r="AO54" s="47">
        <f t="shared" si="529"/>
        <v>0</v>
      </c>
      <c r="AP54" s="47">
        <f t="shared" ref="AP54" si="530">AP45+AP47+AP49+AP51+AP52</f>
        <v>0</v>
      </c>
      <c r="AQ54" s="178"/>
      <c r="AR54" s="47"/>
      <c r="AS54" s="47"/>
      <c r="AT54" s="47">
        <f t="shared" ref="AT54:BA54" si="531">AT45+AT47+AT49+AT51+AT52</f>
        <v>0</v>
      </c>
      <c r="AU54" s="47">
        <f t="shared" si="531"/>
        <v>0</v>
      </c>
      <c r="AV54" s="47">
        <f t="shared" si="531"/>
        <v>0</v>
      </c>
      <c r="AW54" s="47">
        <f t="shared" si="531"/>
        <v>0</v>
      </c>
      <c r="AX54" s="47">
        <f t="shared" si="531"/>
        <v>0</v>
      </c>
      <c r="AY54" s="47">
        <f t="shared" si="531"/>
        <v>0</v>
      </c>
      <c r="AZ54" s="47">
        <f t="shared" si="531"/>
        <v>0</v>
      </c>
      <c r="BA54" s="47">
        <f t="shared" si="531"/>
        <v>0</v>
      </c>
      <c r="BB54" s="47">
        <f t="shared" ref="BB54:BC54" si="532">BB45+BB47+BB49+BB51+BB52</f>
        <v>0</v>
      </c>
      <c r="BC54" s="47">
        <f t="shared" si="532"/>
        <v>0</v>
      </c>
      <c r="BD54" s="47">
        <f t="shared" ref="BD54:BE54" si="533">BD45+BD47+BD49+BD51+BD52</f>
        <v>0</v>
      </c>
      <c r="BE54" s="47">
        <f t="shared" si="533"/>
        <v>0</v>
      </c>
      <c r="BF54" s="47">
        <f t="shared" ref="BF54:BG54" si="534">BF45+BF47+BF49+BF51+BF52</f>
        <v>0</v>
      </c>
      <c r="BG54" s="47">
        <f t="shared" si="534"/>
        <v>0</v>
      </c>
      <c r="BH54" s="47">
        <f t="shared" ref="BH54:BI54" si="535">BH45+BH47+BH49+BH51+BH52</f>
        <v>0</v>
      </c>
      <c r="BI54" s="47">
        <f t="shared" si="535"/>
        <v>0</v>
      </c>
      <c r="BJ54" s="47">
        <f t="shared" ref="BJ54" si="536">BJ45+BJ47+BJ49+BJ51+BJ52</f>
        <v>0</v>
      </c>
      <c r="BK54" s="52"/>
      <c r="BL54" s="47"/>
      <c r="BM54" s="47">
        <f t="shared" ref="BM54:BT54" si="537">BM45+BM47+BM49+BM51+BM52</f>
        <v>0</v>
      </c>
      <c r="BN54" s="47">
        <f t="shared" si="537"/>
        <v>0</v>
      </c>
      <c r="BO54" s="47">
        <f t="shared" si="537"/>
        <v>0</v>
      </c>
      <c r="BP54" s="47">
        <f t="shared" si="537"/>
        <v>0</v>
      </c>
      <c r="BQ54" s="47">
        <f t="shared" si="537"/>
        <v>0</v>
      </c>
      <c r="BR54" s="47">
        <f t="shared" si="537"/>
        <v>0</v>
      </c>
      <c r="BS54" s="47">
        <f t="shared" si="537"/>
        <v>0</v>
      </c>
      <c r="BT54" s="47">
        <f t="shared" si="537"/>
        <v>0</v>
      </c>
      <c r="BU54" s="47">
        <f t="shared" ref="BU54:BV54" si="538">BU45+BU47+BU49+BU51+BU52</f>
        <v>0</v>
      </c>
      <c r="BV54" s="47">
        <f t="shared" si="538"/>
        <v>0</v>
      </c>
      <c r="BW54" s="47">
        <f t="shared" ref="BW54:BX54" si="539">BW45+BW47+BW49+BW51+BW52</f>
        <v>0</v>
      </c>
      <c r="BX54" s="47">
        <f t="shared" si="539"/>
        <v>0</v>
      </c>
      <c r="BY54" s="47">
        <f t="shared" ref="BY54:BZ54" si="540">BY45+BY47+BY49+BY51+BY52</f>
        <v>0</v>
      </c>
      <c r="BZ54" s="47">
        <f t="shared" si="540"/>
        <v>0</v>
      </c>
      <c r="CA54" s="47">
        <f t="shared" ref="CA54:CB54" si="541">CA45+CA47+CA49+CA51+CA52</f>
        <v>0</v>
      </c>
      <c r="CB54" s="47">
        <f t="shared" si="541"/>
        <v>0</v>
      </c>
      <c r="CC54" s="47">
        <f t="shared" ref="CC54" si="542">CC45+CC47+CC49+CC51+CC52</f>
        <v>0</v>
      </c>
      <c r="CD54" s="47"/>
      <c r="CE54" s="47"/>
      <c r="CF54" s="47">
        <f>CF45+CF47+CF49+CF51+CF52</f>
        <v>0</v>
      </c>
      <c r="CG54" s="47"/>
      <c r="CH54" s="47"/>
      <c r="CI54" s="47"/>
      <c r="CJ54" s="47">
        <f>CJ45+CJ47+CJ49+CJ51+CJ52</f>
        <v>0</v>
      </c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>
        <f t="shared" ref="CY54:DF54" si="543">CY45+CY47+CY49+CY51+CY52</f>
        <v>0</v>
      </c>
      <c r="CZ54" s="47">
        <f t="shared" si="543"/>
        <v>0</v>
      </c>
      <c r="DA54" s="47">
        <f t="shared" si="543"/>
        <v>0</v>
      </c>
      <c r="DB54" s="47">
        <f t="shared" si="543"/>
        <v>0</v>
      </c>
      <c r="DC54" s="47">
        <f t="shared" si="543"/>
        <v>0</v>
      </c>
      <c r="DD54" s="47">
        <f t="shared" si="543"/>
        <v>0</v>
      </c>
      <c r="DE54" s="47">
        <f t="shared" si="543"/>
        <v>0</v>
      </c>
      <c r="DF54" s="47">
        <f t="shared" si="543"/>
        <v>0</v>
      </c>
      <c r="DG54" s="47">
        <f t="shared" ref="DG54:DH54" si="544">DG45+DG47+DG49+DG51+DG52</f>
        <v>0</v>
      </c>
      <c r="DH54" s="47">
        <f t="shared" si="544"/>
        <v>0</v>
      </c>
      <c r="DI54" s="47">
        <f t="shared" ref="DI54:DJ54" si="545">DI45+DI47+DI49+DI51+DI52</f>
        <v>0</v>
      </c>
      <c r="DJ54" s="47">
        <f t="shared" si="545"/>
        <v>0</v>
      </c>
      <c r="DK54" s="47">
        <f t="shared" ref="DK54:DL54" si="546">DK45+DK47+DK49+DK51+DK52</f>
        <v>0</v>
      </c>
      <c r="DL54" s="47">
        <f t="shared" si="546"/>
        <v>0</v>
      </c>
      <c r="DM54" s="47">
        <f t="shared" ref="DM54:DN54" si="547">DM45+DM47+DM49+DM51+DM52</f>
        <v>0</v>
      </c>
      <c r="DN54" s="47">
        <f t="shared" si="547"/>
        <v>0</v>
      </c>
      <c r="DO54" s="47">
        <f t="shared" ref="DO54" si="548">DO45+DO47+DO49+DO51+DO52</f>
        <v>0</v>
      </c>
      <c r="DP54" s="47"/>
      <c r="DQ54" s="47"/>
      <c r="DR54" s="47">
        <f t="shared" ref="DR54:DY54" si="549">DR45+DR47+DR49+DR51+DR52</f>
        <v>-4783.2350000000179</v>
      </c>
      <c r="DS54" s="47">
        <f t="shared" si="549"/>
        <v>28325.962000000018</v>
      </c>
      <c r="DT54" s="47">
        <f t="shared" si="549"/>
        <v>11424.660999999989</v>
      </c>
      <c r="DU54" s="47">
        <f t="shared" si="549"/>
        <v>7780.9560000000001</v>
      </c>
      <c r="DV54" s="47">
        <f t="shared" si="549"/>
        <v>4730.4029999999875</v>
      </c>
      <c r="DW54" s="47">
        <f t="shared" si="549"/>
        <v>33901.990000000005</v>
      </c>
      <c r="DX54" s="47">
        <f t="shared" si="549"/>
        <v>24833.503999999994</v>
      </c>
      <c r="DY54" s="47">
        <f t="shared" si="549"/>
        <v>23990.55599999999</v>
      </c>
      <c r="DZ54" s="47">
        <f t="shared" ref="DZ54:EA54" si="550">DZ45+DZ47+DZ49+DZ51+DZ52</f>
        <v>14071.588999999993</v>
      </c>
      <c r="EA54" s="47">
        <f t="shared" si="550"/>
        <v>49614.740999999958</v>
      </c>
      <c r="EB54" s="47">
        <f t="shared" ref="EB54:EC54" si="551">EB45+EB47+EB49+EB51+EB52</f>
        <v>39627.068000000014</v>
      </c>
      <c r="EC54" s="47">
        <f t="shared" si="551"/>
        <v>33275.571000000011</v>
      </c>
      <c r="ED54" s="47">
        <f t="shared" ref="ED54:EE54" si="552">ED45+ED47+ED49+ED51+ED52</f>
        <v>27225.02500000002</v>
      </c>
      <c r="EE54" s="47">
        <f t="shared" si="552"/>
        <v>52931.22199999998</v>
      </c>
      <c r="EF54" s="47">
        <f t="shared" ref="EF54:EG54" si="553">EF45+EF47+EF49+EF51+EF52</f>
        <v>69947.410999999993</v>
      </c>
      <c r="EG54" s="47">
        <f t="shared" si="553"/>
        <v>20527.977000000046</v>
      </c>
      <c r="EH54" s="47">
        <f t="shared" ref="EH54" si="554">EH45+EH47+EH49+EH51+EH52</f>
        <v>35961.14</v>
      </c>
      <c r="EI54" s="47"/>
      <c r="EJ54" s="47"/>
      <c r="EK54" s="47">
        <f t="shared" ref="EK54:ER54" si="555">EK45+EK47+EK49+EK51+EK52</f>
        <v>0</v>
      </c>
      <c r="EL54" s="47">
        <f t="shared" si="555"/>
        <v>0</v>
      </c>
      <c r="EM54" s="47">
        <f t="shared" si="555"/>
        <v>0</v>
      </c>
      <c r="EN54" s="47">
        <f t="shared" si="555"/>
        <v>0</v>
      </c>
      <c r="EO54" s="47">
        <f t="shared" si="555"/>
        <v>0</v>
      </c>
      <c r="EP54" s="47">
        <f t="shared" si="555"/>
        <v>0</v>
      </c>
      <c r="EQ54" s="47">
        <f t="shared" si="555"/>
        <v>0</v>
      </c>
      <c r="ER54" s="47">
        <f t="shared" si="555"/>
        <v>0</v>
      </c>
      <c r="ES54" s="47">
        <f t="shared" ref="ES54:ET54" si="556">ES45+ES47+ES49+ES51+ES52</f>
        <v>0</v>
      </c>
      <c r="ET54" s="47">
        <f t="shared" si="556"/>
        <v>0</v>
      </c>
      <c r="EU54" s="47">
        <f t="shared" ref="EU54:EV54" si="557">EU45+EU47+EU49+EU51+EU52</f>
        <v>0</v>
      </c>
      <c r="EV54" s="47">
        <f t="shared" si="557"/>
        <v>0</v>
      </c>
      <c r="EW54" s="47">
        <f t="shared" ref="EW54:EX54" si="558">EW45+EW47+EW49+EW51+EW52</f>
        <v>0</v>
      </c>
      <c r="EX54" s="47">
        <f t="shared" si="558"/>
        <v>0</v>
      </c>
      <c r="EY54" s="47">
        <f t="shared" ref="EY54:EZ54" si="559">EY45+EY47+EY49+EY51+EY52</f>
        <v>0</v>
      </c>
      <c r="EZ54" s="47">
        <f t="shared" si="559"/>
        <v>0</v>
      </c>
      <c r="FA54" s="47">
        <f t="shared" ref="FA54" si="560">FA45+FA47+FA49+FA51+FA52</f>
        <v>0</v>
      </c>
      <c r="FB54" s="47"/>
      <c r="FC54" s="47"/>
      <c r="FD54" s="47">
        <f t="shared" ref="FD54:FK54" si="561">FD45+FD47+FD49+FD51+FD52</f>
        <v>-4783.2350000000179</v>
      </c>
      <c r="FE54" s="47">
        <f t="shared" si="561"/>
        <v>28325.962000000018</v>
      </c>
      <c r="FF54" s="47">
        <f t="shared" si="561"/>
        <v>11424.660999999989</v>
      </c>
      <c r="FG54" s="47">
        <f t="shared" si="561"/>
        <v>7780.9560000000001</v>
      </c>
      <c r="FH54" s="47">
        <f t="shared" si="561"/>
        <v>4730.4029999999875</v>
      </c>
      <c r="FI54" s="47">
        <f t="shared" si="561"/>
        <v>33901.990000000005</v>
      </c>
      <c r="FJ54" s="47">
        <f t="shared" si="561"/>
        <v>24833.503999999994</v>
      </c>
      <c r="FK54" s="47">
        <f t="shared" si="561"/>
        <v>23990.55599999999</v>
      </c>
      <c r="FL54" s="47">
        <f t="shared" ref="FL54:FM54" si="562">FL45+FL47+FL49+FL51+FL52</f>
        <v>14071.588999999993</v>
      </c>
      <c r="FM54" s="47">
        <f t="shared" si="562"/>
        <v>49614.740999999958</v>
      </c>
      <c r="FN54" s="47">
        <f t="shared" ref="FN54:FO54" si="563">FN45+FN47+FN49+FN51+FN52</f>
        <v>39627.068000000014</v>
      </c>
      <c r="FO54" s="47">
        <f t="shared" si="563"/>
        <v>33275.571000000011</v>
      </c>
      <c r="FP54" s="47">
        <f t="shared" ref="FP54:FQ54" si="564">FP45+FP47+FP49+FP51+FP52</f>
        <v>27225.02500000002</v>
      </c>
      <c r="FQ54" s="47">
        <f t="shared" si="564"/>
        <v>52931.22199999998</v>
      </c>
      <c r="FR54" s="47">
        <f t="shared" ref="FR54:FS54" si="565">FR45+FR47+FR49+FR51+FR52</f>
        <v>69947.410999999993</v>
      </c>
      <c r="FS54" s="47">
        <f t="shared" si="565"/>
        <v>20527.977000000046</v>
      </c>
      <c r="FT54" s="47">
        <f t="shared" ref="FT54" si="566">FT45+FT47+FT49+FT51+FT52</f>
        <v>35961.14</v>
      </c>
      <c r="FU54" s="178">
        <f>FT54/FP54-1</f>
        <v>0.3208854720978207</v>
      </c>
      <c r="FV54" s="154"/>
      <c r="FW54" s="47"/>
      <c r="FX54" s="47">
        <f t="shared" ref="FX54:GE54" si="567">FX45+FX47+FX49+FX51+FX52</f>
        <v>0</v>
      </c>
      <c r="FY54" s="47">
        <f t="shared" si="567"/>
        <v>0</v>
      </c>
      <c r="FZ54" s="47">
        <f t="shared" si="567"/>
        <v>0</v>
      </c>
      <c r="GA54" s="47">
        <f t="shared" si="567"/>
        <v>0</v>
      </c>
      <c r="GB54" s="47">
        <f t="shared" si="567"/>
        <v>0</v>
      </c>
      <c r="GC54" s="47">
        <f t="shared" si="567"/>
        <v>0</v>
      </c>
      <c r="GD54" s="47">
        <f t="shared" si="567"/>
        <v>0</v>
      </c>
      <c r="GE54" s="47">
        <f t="shared" si="567"/>
        <v>0</v>
      </c>
      <c r="GF54" s="47">
        <f t="shared" ref="GF54:GG54" si="568">GF45+GF47+GF49+GF51+GF52</f>
        <v>0</v>
      </c>
      <c r="GG54" s="47">
        <f t="shared" si="568"/>
        <v>0</v>
      </c>
      <c r="GH54" s="47">
        <f t="shared" ref="GH54:GI54" si="569">GH45+GH47+GH49+GH51+GH52</f>
        <v>0</v>
      </c>
      <c r="GI54" s="47">
        <f t="shared" si="569"/>
        <v>0</v>
      </c>
      <c r="GJ54" s="47">
        <f t="shared" ref="GJ54:GK54" si="570">GJ45+GJ47+GJ49+GJ51+GJ52</f>
        <v>0</v>
      </c>
      <c r="GK54" s="47">
        <f t="shared" si="570"/>
        <v>0</v>
      </c>
      <c r="GL54" s="47">
        <f t="shared" ref="GL54:GM54" si="571">GL45+GL47+GL49+GL51+GL52</f>
        <v>0</v>
      </c>
      <c r="GM54" s="47">
        <f t="shared" si="571"/>
        <v>0</v>
      </c>
      <c r="GN54" s="47">
        <f t="shared" ref="GN54" si="572">GN45+GN47+GN49+GN51+GN52</f>
        <v>0</v>
      </c>
      <c r="GO54" s="47"/>
      <c r="GP54" s="47"/>
      <c r="GQ54" s="47">
        <f t="shared" ref="GQ54:GX54" si="573">GQ45+GQ47+GQ49+GQ51+GQ52</f>
        <v>-4783.2350000000179</v>
      </c>
      <c r="GR54" s="47">
        <f t="shared" si="573"/>
        <v>28325.962000000018</v>
      </c>
      <c r="GS54" s="47">
        <f t="shared" si="573"/>
        <v>11424.660999999989</v>
      </c>
      <c r="GT54" s="47">
        <f t="shared" si="573"/>
        <v>7780.9560000000001</v>
      </c>
      <c r="GU54" s="47">
        <f t="shared" si="573"/>
        <v>4730.4029999999875</v>
      </c>
      <c r="GV54" s="47">
        <f t="shared" si="573"/>
        <v>33901.990000000005</v>
      </c>
      <c r="GW54" s="47">
        <f t="shared" si="573"/>
        <v>24833.503999999994</v>
      </c>
      <c r="GX54" s="47">
        <f t="shared" si="573"/>
        <v>23990.55599999999</v>
      </c>
      <c r="GY54" s="47">
        <f t="shared" ref="GY54:GZ54" si="574">GY45+GY47+GY49+GY51+GY52</f>
        <v>14071.588999999993</v>
      </c>
      <c r="GZ54" s="47">
        <f t="shared" si="574"/>
        <v>49614.740999999958</v>
      </c>
      <c r="HA54" s="47">
        <f t="shared" ref="HA54:HB54" si="575">HA45+HA47+HA49+HA51+HA52</f>
        <v>39627.068000000014</v>
      </c>
      <c r="HB54" s="47">
        <f t="shared" si="575"/>
        <v>33275.571000000011</v>
      </c>
      <c r="HC54" s="47">
        <f t="shared" ref="HC54:HD54" si="576">HC45+HC47+HC49+HC51+HC52</f>
        <v>27225.02500000002</v>
      </c>
      <c r="HD54" s="47">
        <f t="shared" si="576"/>
        <v>52931.22199999998</v>
      </c>
      <c r="HE54" s="47">
        <f t="shared" ref="HE54:HF54" si="577">HE45+HE47+HE49+HE51+HE52</f>
        <v>69947.410999999993</v>
      </c>
      <c r="HF54" s="47">
        <f t="shared" si="577"/>
        <v>20527.977000000046</v>
      </c>
      <c r="HG54" s="47">
        <f t="shared" ref="HG54" si="578">HG45+HG47+HG49+HG51+HG52</f>
        <v>35961.14</v>
      </c>
    </row>
    <row r="55" spans="3:215" x14ac:dyDescent="0.3">
      <c r="C55" s="41" t="s">
        <v>72</v>
      </c>
      <c r="D55" s="116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177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177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4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4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4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4"/>
      <c r="DQ55" s="42"/>
      <c r="DR55" s="42">
        <f t="shared" ref="DR55:DY55" si="579">DR48+DR50+DR53</f>
        <v>1.3537965637539511</v>
      </c>
      <c r="DS55" s="42">
        <f t="shared" si="579"/>
        <v>0.85021725073665932</v>
      </c>
      <c r="DT55" s="42">
        <f t="shared" si="579"/>
        <v>1.0008728498596433</v>
      </c>
      <c r="DU55" s="42">
        <f t="shared" si="579"/>
        <v>1.0587351831765686</v>
      </c>
      <c r="DV55" s="42">
        <f t="shared" si="579"/>
        <v>1.1014172041914612</v>
      </c>
      <c r="DW55" s="42">
        <f t="shared" si="579"/>
        <v>0.91650781774535317</v>
      </c>
      <c r="DX55" s="42">
        <f t="shared" si="579"/>
        <v>0.93520576888335227</v>
      </c>
      <c r="DY55" s="42">
        <f t="shared" si="579"/>
        <v>0.95041760514766416</v>
      </c>
      <c r="DZ55" s="42">
        <f t="shared" ref="DZ55:EA55" si="580">DZ48+DZ50+DZ53</f>
        <v>1.0402425384356264</v>
      </c>
      <c r="EA55" s="42">
        <f t="shared" si="580"/>
        <v>0.89460818663015718</v>
      </c>
      <c r="EB55" s="42">
        <f t="shared" ref="EB55:EC55" si="581">EB48+EB50+EB53</f>
        <v>0.9233672765162918</v>
      </c>
      <c r="EC55" s="42">
        <f t="shared" si="581"/>
        <v>0.96420870134539649</v>
      </c>
      <c r="ED55" s="42">
        <f t="shared" ref="ED55:EH55" si="582">ED48+ED50+ED53</f>
        <v>1.0042132958488248</v>
      </c>
      <c r="EE55" s="42">
        <f t="shared" si="582"/>
        <v>0.95905921861787669</v>
      </c>
      <c r="EF55" s="42">
        <f t="shared" si="582"/>
        <v>0.88976901018252241</v>
      </c>
      <c r="EG55" s="42">
        <f t="shared" si="582"/>
        <v>1.0478654530848552</v>
      </c>
      <c r="EH55" s="42">
        <f t="shared" si="582"/>
        <v>1.0180252902450166</v>
      </c>
      <c r="EJ55" s="42"/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2"/>
      <c r="EW55" s="42"/>
      <c r="EX55" s="42"/>
      <c r="EY55" s="42"/>
      <c r="EZ55" s="42"/>
      <c r="FA55" s="42"/>
      <c r="FC55" s="42"/>
      <c r="FD55" s="42"/>
      <c r="FE55" s="42"/>
      <c r="FF55" s="42"/>
      <c r="FG55" s="42"/>
      <c r="FH55" s="42"/>
      <c r="FI55" s="42"/>
      <c r="FJ55" s="42"/>
      <c r="FK55" s="42"/>
      <c r="FL55" s="42"/>
      <c r="FM55" s="42"/>
      <c r="FN55" s="42"/>
      <c r="FO55" s="42"/>
      <c r="FP55" s="42"/>
      <c r="FQ55" s="42"/>
      <c r="FR55" s="42"/>
      <c r="FS55" s="42"/>
      <c r="FT55" s="42"/>
      <c r="FU55" s="177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</row>
    <row r="56" spans="3:215" x14ac:dyDescent="0.3">
      <c r="C56" s="48"/>
      <c r="D56" s="119"/>
      <c r="E56" s="48"/>
      <c r="F56" s="48"/>
      <c r="G56" s="48"/>
      <c r="H56" s="48"/>
      <c r="I56" s="48"/>
      <c r="J56" s="48"/>
      <c r="K56" s="48"/>
      <c r="L56" s="48"/>
      <c r="M56" s="48"/>
      <c r="N56" s="180"/>
      <c r="O56" s="180"/>
      <c r="P56" s="180"/>
      <c r="Q56" s="180"/>
      <c r="R56" s="180"/>
      <c r="S56" s="240"/>
      <c r="T56" s="240"/>
      <c r="U56" s="240"/>
      <c r="V56" s="240"/>
      <c r="W56" s="180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180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180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</row>
    <row r="57" spans="3:215" x14ac:dyDescent="0.3">
      <c r="C57" s="49" t="s">
        <v>92</v>
      </c>
      <c r="D57" s="120"/>
      <c r="E57" s="50"/>
      <c r="F57" s="50">
        <f>VLOOKUP($C57,Segment!$AK$152:$AP$223,6,0)/1000</f>
        <v>10482.578</v>
      </c>
      <c r="G57" s="50">
        <f>VLOOKUP($C57,Segment!$I$229:$N$300,6,0)/1000</f>
        <v>10071.85</v>
      </c>
      <c r="H57" s="50">
        <f>VLOOKUP($C57,Segment!$P$229:$U$300,6,0)/1000</f>
        <v>10441.32935</v>
      </c>
      <c r="I57" s="50">
        <f>VLOOKUP($C57,Segment!$AD$229:$AI$300,6,0)/1000</f>
        <v>11830.472460000001</v>
      </c>
      <c r="J57" s="50">
        <f>VLOOKUP($C57,Segment!$AK$229:$AP$300,6,0)/1000</f>
        <v>12874.33322</v>
      </c>
      <c r="K57" s="50">
        <f>VLOOKUP($C57,Segment!$I$306:$N$377,6,0)/1000</f>
        <v>14472.061400000001</v>
      </c>
      <c r="L57" s="50">
        <f>VLOOKUP($C57,Segment!$P$306:$U$377,6,0)/1000</f>
        <v>14942.21745</v>
      </c>
      <c r="M57" s="50">
        <f>VLOOKUP($C57,Segment!$AD$306:$AI$377,6,0)/1000</f>
        <v>16724.496460000002</v>
      </c>
      <c r="N57" s="50">
        <f>VLOOKUP($C57,Segment!$AK$306:$AP$377,6,0)/1000</f>
        <v>18817.604640000001</v>
      </c>
      <c r="O57" s="50">
        <f>VLOOKUP($C57,Segment!$I$383:$N$454,6,0)/1000</f>
        <v>23650.032569999999</v>
      </c>
      <c r="P57" s="50">
        <f>VLOOKUP($C57,Segment!$P$383:$U$454,6,0)/1000</f>
        <v>29456.06338</v>
      </c>
      <c r="Q57" s="50">
        <f>VLOOKUP($C57,Segment!$AD$383:$AI$454,6,0)/1000</f>
        <v>37674.707990000003</v>
      </c>
      <c r="R57" s="50">
        <f>VLOOKUP($C57,Segment!$AK$383:$AP$454,6,0)/1000</f>
        <v>43486.401490000004</v>
      </c>
      <c r="S57" s="50">
        <f>VLOOKUP($C57,Segment!$I$460:$N$531,6,0)/1000</f>
        <v>50504.149700000002</v>
      </c>
      <c r="T57" s="50">
        <f>VLOOKUP($C57,Segment!$P$460:$U$531,6,0)/1000</f>
        <v>53838.204149999998</v>
      </c>
      <c r="U57" s="50">
        <f>VLOOKUP($C57,Segment!$AD$460:$AI$531,6,0)/1000</f>
        <v>57860.707350000004</v>
      </c>
      <c r="V57" s="50">
        <f>VLOOKUP($C57,Segment!$AK$460:$AP$531,6,0)/1000</f>
        <v>57553.907249999989</v>
      </c>
      <c r="W57" s="181">
        <f t="shared" si="14"/>
        <v>0.3234920636796057</v>
      </c>
      <c r="X57" s="139"/>
      <c r="Y57" s="50"/>
      <c r="Z57" s="50">
        <f>VLOOKUP($C57,Segment!$AK$152:$AP$223,2,0)/1000</f>
        <v>0</v>
      </c>
      <c r="AA57" s="50">
        <f>VLOOKUP($C57,Segment!$I$229:$N$300,2,0)/1000</f>
        <v>0</v>
      </c>
      <c r="AB57" s="50">
        <f>VLOOKUP($C57,Segment!$P$229:$U$300,2,0)/1000</f>
        <v>0</v>
      </c>
      <c r="AC57" s="50">
        <f>VLOOKUP($C57,Segment!$AD$229:$AI$300,2,0)/1000</f>
        <v>0</v>
      </c>
      <c r="AD57" s="50">
        <f>VLOOKUP($C57,Segment!$AK$229:$AP$300,2,0)/1000</f>
        <v>0</v>
      </c>
      <c r="AE57" s="50">
        <f>VLOOKUP($C57,Segment!$I$306:$N$377,2,0)/1000</f>
        <v>0</v>
      </c>
      <c r="AF57" s="50">
        <f>VLOOKUP($C57,Segment!$P$306:$U$377,2,0)/1000</f>
        <v>0</v>
      </c>
      <c r="AG57" s="50">
        <f>VLOOKUP($C57,Segment!$AD$306:$AI$377,2,0)/1000</f>
        <v>0</v>
      </c>
      <c r="AH57" s="50">
        <f>VLOOKUP($C57,Segment!$AK$306:$AP$377,2,0)/1000</f>
        <v>0</v>
      </c>
      <c r="AI57" s="50">
        <f>VLOOKUP($C57,Segment!$I$383:$N$454,2,0)/1000</f>
        <v>0</v>
      </c>
      <c r="AJ57" s="50">
        <f>VLOOKUP($C57,Segment!$P$383:$U$454,2,0)/1000</f>
        <v>0</v>
      </c>
      <c r="AK57" s="50">
        <f>VLOOKUP($C57,Segment!$AD$383:$AI$454,2,0)/1000</f>
        <v>0</v>
      </c>
      <c r="AL57" s="50">
        <f>VLOOKUP($C57,Segment!$AK$383:$AP$454,2,0)/1000</f>
        <v>0</v>
      </c>
      <c r="AM57" s="50">
        <f>VLOOKUP($C57,Segment!$I$460:$N$531,2,0)/1000</f>
        <v>0</v>
      </c>
      <c r="AN57" s="50">
        <f>VLOOKUP($C57,Segment!$P$460:$U$531,2,0)/1000</f>
        <v>0</v>
      </c>
      <c r="AO57" s="50">
        <f>VLOOKUP($C57,Segment!$AD$460:$AI$531,2,0)/1000</f>
        <v>0</v>
      </c>
      <c r="AP57" s="50">
        <f>VLOOKUP($C57,Segment!$AK$460:$AP$531,2,0)/1000</f>
        <v>0</v>
      </c>
      <c r="AQ57" s="181"/>
      <c r="AS57" s="50"/>
      <c r="AT57" s="50">
        <f>VLOOKUP($C57,'Securitization Profit   loss &amp; '!$Z$153:$AB$224,3,0)/1000</f>
        <v>0</v>
      </c>
      <c r="AU57" s="50">
        <f>VLOOKUP($C57,'Securitization Profit   loss &amp; '!$F$230:$H$301,3,0)/1000</f>
        <v>0</v>
      </c>
      <c r="AV57" s="50">
        <f>VLOOKUP($C57,'Securitization Profit   loss &amp; '!$K$230:$M$301,3,0)/1000</f>
        <v>0</v>
      </c>
      <c r="AW57" s="50">
        <f>VLOOKUP($C57,'Securitization Profit   loss &amp; '!$U$230:$W$301,3,0)/1000</f>
        <v>0</v>
      </c>
      <c r="AX57" s="50">
        <f>VLOOKUP($C57,'Securitization Profit   loss &amp; '!$Z$230:$AB$301,3,0)/1000</f>
        <v>0</v>
      </c>
      <c r="AY57" s="50">
        <f>VLOOKUP($C57,'Securitization Profit   loss &amp; '!$F$306:$H$377,3,0)/1000</f>
        <v>0</v>
      </c>
      <c r="AZ57" s="50">
        <f>VLOOKUP($C57,'Securitization Profit   loss &amp; '!$K$306:$M$377,3,0)/1000</f>
        <v>0</v>
      </c>
      <c r="BA57" s="50">
        <f>VLOOKUP($C57,'Securitization Profit   loss &amp; '!$U$306:$W$377,3,0)/1000</f>
        <v>0</v>
      </c>
      <c r="BB57" s="50">
        <f>VLOOKUP($C57,'Securitization Profit   loss &amp; '!$Z$306:$AB$377,3,0)/1000</f>
        <v>0</v>
      </c>
      <c r="BC57" s="50">
        <f>VLOOKUP($C57,'Securitization Profit   loss &amp; '!$F$383:$H$454,3,0)/1000</f>
        <v>0</v>
      </c>
      <c r="BD57" s="50">
        <f>VLOOKUP($C57,'Securitization Profit   loss &amp; '!$K$383:$M$454,3,0)/1000</f>
        <v>0</v>
      </c>
      <c r="BE57" s="50">
        <f>VLOOKUP($C57,'Securitization Profit   loss &amp; '!$U$383:$W$454,3,0)/1000</f>
        <v>0</v>
      </c>
      <c r="BF57" s="50">
        <f>VLOOKUP($C57,'Securitization Profit   loss &amp; '!$Z$383:$AB$454,3,0)/1000</f>
        <v>0</v>
      </c>
      <c r="BG57" s="50">
        <f>VLOOKUP($C57,'Securitization Profit   loss &amp; '!$F$460:$H$531,3,0)/1000</f>
        <v>0</v>
      </c>
      <c r="BH57" s="50">
        <f>VLOOKUP($C57,'Securitization Profit   loss &amp; '!$K$460:$M$531,3,0)/1000</f>
        <v>0</v>
      </c>
      <c r="BI57" s="50">
        <f>VLOOKUP($C57,'Securitization Profit   loss &amp; '!$U$460:$X$531,3,0)/1000</f>
        <v>0</v>
      </c>
      <c r="BJ57" s="50">
        <f>VLOOKUP($C57,'Securitization Profit   loss &amp; '!$Z$460:$AC$531,3,0)/1000</f>
        <v>0</v>
      </c>
      <c r="BL57" s="50"/>
      <c r="BM57" s="50">
        <f>VLOOKUP($C57,'Securitization Profit   loss &amp; '!$Z$153:$AB$224,2,0)/1000</f>
        <v>0</v>
      </c>
      <c r="BN57" s="50">
        <f>VLOOKUP($C57,'Securitization Profit   loss &amp; '!$F$230:$H$301,2,0)/1000</f>
        <v>0</v>
      </c>
      <c r="BO57" s="50">
        <f>VLOOKUP($C57,'Securitization Profit   loss &amp; '!$K$230:$M$301,2,0)/1000</f>
        <v>0</v>
      </c>
      <c r="BP57" s="50">
        <f>VLOOKUP($C57,'Securitization Profit   loss &amp; '!$U$230:$W$301,2,0)/1000</f>
        <v>0</v>
      </c>
      <c r="BQ57" s="50">
        <f>VLOOKUP($C57,'Securitization Profit   loss &amp; '!$Z$230:$AB$301,2,0)/1000</f>
        <v>0</v>
      </c>
      <c r="BR57" s="50">
        <f>VLOOKUP($C57,'Securitization Profit   loss &amp; '!$F$306:$H$377,2,0)/1000</f>
        <v>0</v>
      </c>
      <c r="BS57" s="50">
        <f>VLOOKUP($C57,'Securitization Profit   loss &amp; '!$K$306:$M$377,2,0)/1000</f>
        <v>0</v>
      </c>
      <c r="BT57" s="50">
        <f>VLOOKUP($C57,'Securitization Profit   loss &amp; '!$U$306:$W$377,2,0)/1000</f>
        <v>0</v>
      </c>
      <c r="BU57" s="50">
        <f>VLOOKUP($C57,'Securitization Profit   loss &amp; '!$Z$306:$AB$377,2,0)/1000</f>
        <v>0</v>
      </c>
      <c r="BV57" s="50">
        <f>VLOOKUP($C57,'Securitization Profit   loss &amp; '!$F$383:$H$454,2,0)/1000</f>
        <v>0</v>
      </c>
      <c r="BW57" s="50">
        <f>VLOOKUP($C57,'Securitization Profit   loss &amp; '!$K$383:$M$454,2,0)/1000</f>
        <v>0</v>
      </c>
      <c r="BX57" s="50">
        <f>VLOOKUP($C57,'Securitization Profit   loss &amp; '!$U$383:$W$454,2,0)/1000</f>
        <v>0</v>
      </c>
      <c r="BY57" s="50">
        <f>VLOOKUP($C57,'Securitization Profit   loss &amp; '!$Z$383:$AB$454,2,0)/1000</f>
        <v>0</v>
      </c>
      <c r="BZ57" s="50">
        <f>VLOOKUP($C57,'Securitization Profit   loss &amp; '!$F$460:$H$531,2,0)/1000</f>
        <v>0</v>
      </c>
      <c r="CA57" s="50">
        <f>VLOOKUP($C57,'Securitization Profit   loss &amp; '!$K$460:$M$531,2,0)/1000</f>
        <v>0</v>
      </c>
      <c r="CB57" s="50">
        <f>VLOOKUP($C57,'Securitization Profit   loss &amp; '!$U$460:$X$531,2,0)/1000</f>
        <v>0</v>
      </c>
      <c r="CC57" s="50">
        <f>VLOOKUP($C57,'Securitization Profit   loss &amp; '!$Z$460:$AC$531,2,0)/1000</f>
        <v>0</v>
      </c>
      <c r="CE57" s="49"/>
      <c r="CF57" s="49"/>
      <c r="CG57" s="49"/>
      <c r="CH57" s="49"/>
      <c r="CI57" s="49"/>
      <c r="CJ57" s="49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X57" s="50"/>
      <c r="CY57" s="50">
        <f>Z57+AT57+BM57+CF57</f>
        <v>0</v>
      </c>
      <c r="CZ57" s="50">
        <f>AA57+AU57+BN57+CG57</f>
        <v>0</v>
      </c>
      <c r="DA57" s="50">
        <f>AB57+AV57+BO57+CH57</f>
        <v>0</v>
      </c>
      <c r="DB57" s="50">
        <f>AC57+AW57+BP57+CI57</f>
        <v>0</v>
      </c>
      <c r="DC57" s="50">
        <f>AD57+AX57+BQ57+CJ57</f>
        <v>0</v>
      </c>
      <c r="DD57" s="50">
        <f>AE57+AY57+BR57+CK57</f>
        <v>0</v>
      </c>
      <c r="DE57" s="50">
        <f>AF57+AZ57+BS57+CL57</f>
        <v>0</v>
      </c>
      <c r="DF57" s="50">
        <f>AG57+BA57+BT57+CM57</f>
        <v>0</v>
      </c>
      <c r="DG57" s="50">
        <f>AH57+BB57+BU57+CN57</f>
        <v>0</v>
      </c>
      <c r="DH57" s="50">
        <f>AI57+BC57+BV57+CO57</f>
        <v>0</v>
      </c>
      <c r="DI57" s="50">
        <f>AJ57+BD57+BW57+CP57</f>
        <v>0</v>
      </c>
      <c r="DJ57" s="50">
        <f>AK57+BE57+BX57+CQ57</f>
        <v>0</v>
      </c>
      <c r="DK57" s="50">
        <f>AL57+BF57+BY57+CR57</f>
        <v>0</v>
      </c>
      <c r="DL57" s="50">
        <f>AM57+BG57+BZ57+CS57</f>
        <v>0</v>
      </c>
      <c r="DM57" s="50">
        <f>AN57+BH57+CA57+CT57</f>
        <v>0</v>
      </c>
      <c r="DN57" s="50">
        <f>AO57+BI57+CB57+CU57</f>
        <v>0</v>
      </c>
      <c r="DO57" s="50">
        <f>AP57+BJ57+CC57+CV57</f>
        <v>0</v>
      </c>
      <c r="DQ57" s="50"/>
      <c r="DR57" s="50">
        <f>VLOOKUP($C57,Segment!$AK$152:$AP$223,3,0)/1000</f>
        <v>9941.48</v>
      </c>
      <c r="DS57" s="50">
        <f>VLOOKUP($C57,Segment!$I$229:$N$300,3,0)/1000</f>
        <v>9767.4930000000004</v>
      </c>
      <c r="DT57" s="50">
        <f>VLOOKUP($C57,Segment!$P$229:$U$300,3,0)/1000</f>
        <v>10085.465</v>
      </c>
      <c r="DU57" s="50">
        <f>VLOOKUP($C57,Segment!$AD$229:$AI$300,3,0)/1000</f>
        <v>11167.398999999999</v>
      </c>
      <c r="DV57" s="50">
        <f>VLOOKUP($C57,Segment!$AK$229:$AP$300,3,0)/1000</f>
        <v>11978.01</v>
      </c>
      <c r="DW57" s="50">
        <f>VLOOKUP($C57,Segment!$I$306:$N$377,3,0)/1000</f>
        <v>13474.441000000001</v>
      </c>
      <c r="DX57" s="50">
        <f>VLOOKUP($C57,Segment!$P$306:$U$377,3,0)/1000</f>
        <v>14847.684999999999</v>
      </c>
      <c r="DY57" s="50">
        <f>VLOOKUP($C57,Segment!$AD$306:$AI$377,3,0)/1000</f>
        <v>16667.039000000001</v>
      </c>
      <c r="DZ57" s="50">
        <f>VLOOKUP($C57,Segment!$AK$306:$AP$377,3,0)/1000</f>
        <v>18718.05</v>
      </c>
      <c r="EA57" s="50">
        <f>VLOOKUP($C57,Segment!$I$383:$N$454,3,0)/1000</f>
        <v>23385.85</v>
      </c>
      <c r="EB57" s="50">
        <f>VLOOKUP($C57,Segment!$P$383:$U$454,3,0)/1000</f>
        <v>29059.697</v>
      </c>
      <c r="EC57" s="50">
        <f>VLOOKUP($C57,Segment!$AD$383:$AI$454,3,0)/1000</f>
        <v>37316.438000000002</v>
      </c>
      <c r="ED57" s="50">
        <f>VLOOKUP($C57,Segment!$AK$383:$AP$454,3,0)/1000</f>
        <v>43243.065999999999</v>
      </c>
      <c r="EE57" s="50">
        <f>VLOOKUP($C57,Segment!$I$460:$N$531,3,0)/1000</f>
        <v>49707.248</v>
      </c>
      <c r="EF57" s="50">
        <f>VLOOKUP($C57,Segment!$P$460:$U$531,3,0)/1000</f>
        <v>52805.447999999997</v>
      </c>
      <c r="EG57" s="50">
        <f>VLOOKUP($C57,Segment!$AD$460:$AI$531,3,0)/1000</f>
        <v>55923.152999999998</v>
      </c>
      <c r="EH57" s="50">
        <f>VLOOKUP($C57,Segment!$AK$460:$AP$531,3,0)/1000</f>
        <v>58974.167999999998</v>
      </c>
      <c r="EJ57" s="50"/>
      <c r="EK57" s="50">
        <f>VLOOKUP($C57,Segment!$AK$152:$AP$223,4,0)/1000</f>
        <v>541.09799999999996</v>
      </c>
      <c r="EL57" s="50">
        <f>VLOOKUP($C57,Segment!$I$229:$N$300,4,0)/1000</f>
        <v>304.35700000000003</v>
      </c>
      <c r="EM57" s="50">
        <f>VLOOKUP($C57,Segment!$P$229:$U$300,4,0)/1000</f>
        <v>355.86435</v>
      </c>
      <c r="EN57" s="50">
        <f>VLOOKUP($C57,Segment!$AD$229:$AI$300,4,0)/1000</f>
        <v>663.07346000000007</v>
      </c>
      <c r="EO57" s="50">
        <f>VLOOKUP($C57,Segment!$AK$229:$AP$300,4,0)/1000</f>
        <v>896.32322000000033</v>
      </c>
      <c r="EP57" s="50">
        <f>VLOOKUP($C57,Segment!$I$306:$N$377,4,0)/1000</f>
        <v>997.62040000000002</v>
      </c>
      <c r="EQ57" s="50">
        <f>VLOOKUP($C57,Segment!$P$306:$U$377,4,0)/1000</f>
        <v>94.532449999999841</v>
      </c>
      <c r="ER57" s="50">
        <f>VLOOKUP($C57,Segment!$AD$306:$AI$377,4,0)/1000</f>
        <v>57.457460000000196</v>
      </c>
      <c r="ES57" s="50">
        <f>VLOOKUP($C57,Segment!$AK$306:$AP$377,4,0)/1000</f>
        <v>99.554639999999893</v>
      </c>
      <c r="ET57" s="50">
        <f>VLOOKUP($C57,Segment!$I$383:$N$454,4,0)/1000</f>
        <v>264.18257</v>
      </c>
      <c r="EU57" s="50">
        <f>VLOOKUP($C57,Segment!$P$383:$U$454,4,0)/1000</f>
        <v>396.36638000000005</v>
      </c>
      <c r="EV57" s="50">
        <f>VLOOKUP($C57,Segment!$AD$383:$AI$454,4,0)/1000</f>
        <v>358.26998999999989</v>
      </c>
      <c r="EW57" s="50">
        <f>VLOOKUP($C57,Segment!$AK$383:$AP$454,4,0)/1000</f>
        <v>243.33548999999999</v>
      </c>
      <c r="EX57" s="50">
        <f>VLOOKUP($C57,Segment!$I$460:$N$531,4,0)/1000</f>
        <v>796.90170000000001</v>
      </c>
      <c r="EY57" s="50">
        <f>VLOOKUP($C57,Segment!$P$460:$U$531,4,0)/1000</f>
        <v>1032.7561500000002</v>
      </c>
      <c r="EZ57" s="50">
        <f>VLOOKUP($C57,Segment!$AD$460:$AI$531,4,0)/1000</f>
        <v>1937.5543500000001</v>
      </c>
      <c r="FA57" s="50">
        <f>VLOOKUP($C57,Segment!$AK$460:$AP$531,4,0)/1000</f>
        <v>-1420.2607499999999</v>
      </c>
      <c r="FC57" s="50"/>
      <c r="FD57" s="50">
        <f>DR57+EK57</f>
        <v>10482.578</v>
      </c>
      <c r="FE57" s="50">
        <f>DS57+EL57</f>
        <v>10071.85</v>
      </c>
      <c r="FF57" s="50">
        <f>DT57+EM57</f>
        <v>10441.32935</v>
      </c>
      <c r="FG57" s="50">
        <f>DU57+EN57</f>
        <v>11830.472459999999</v>
      </c>
      <c r="FH57" s="50">
        <f>DV57+EO57</f>
        <v>12874.33322</v>
      </c>
      <c r="FI57" s="50">
        <f>DW57+EP57</f>
        <v>14472.061400000001</v>
      </c>
      <c r="FJ57" s="50">
        <f>DX57+EQ57</f>
        <v>14942.21745</v>
      </c>
      <c r="FK57" s="50">
        <f>DY57+ER57</f>
        <v>16724.496460000002</v>
      </c>
      <c r="FL57" s="50">
        <f>DZ57+ES57</f>
        <v>18817.604639999998</v>
      </c>
      <c r="FM57" s="50">
        <f>EA57+ET57</f>
        <v>23650.032569999999</v>
      </c>
      <c r="FN57" s="50">
        <f>EB57+EU57</f>
        <v>29456.06338</v>
      </c>
      <c r="FO57" s="50">
        <f>EC57+EV57</f>
        <v>37674.707990000003</v>
      </c>
      <c r="FP57" s="50">
        <f>ED57+EW57</f>
        <v>43486.401489999997</v>
      </c>
      <c r="FQ57" s="50">
        <f>EE57+EX57</f>
        <v>50504.149700000002</v>
      </c>
      <c r="FR57" s="50">
        <f>EF57+EY57</f>
        <v>53838.204149999998</v>
      </c>
      <c r="FS57" s="50">
        <f>EG57+EZ57</f>
        <v>57860.707349999997</v>
      </c>
      <c r="FT57" s="50">
        <f>EH57+FA57</f>
        <v>57553.907249999997</v>
      </c>
      <c r="FU57" s="181"/>
      <c r="FW57" s="50"/>
      <c r="FX57" s="50">
        <f>VLOOKUP($C57,Segment!$AK$152:$AP$223,5,0)/1000</f>
        <v>0</v>
      </c>
      <c r="FY57" s="50">
        <f>VLOOKUP($C57,Segment!$I$229:$N$300,5,0)/1000</f>
        <v>0</v>
      </c>
      <c r="FZ57" s="50">
        <f>VLOOKUP($C57,Segment!$P$229:$U$300,5,0)/1000</f>
        <v>0</v>
      </c>
      <c r="GA57" s="50">
        <f>VLOOKUP($C57,Segment!$AD$229:$AI$300,5,0)/1000</f>
        <v>0</v>
      </c>
      <c r="GB57" s="50">
        <f>VLOOKUP($C57,Segment!$AK$229:$AP$300,5,0)/1000</f>
        <v>0</v>
      </c>
      <c r="GC57" s="50">
        <f>VLOOKUP($C57,Segment!$I$306:$N$377,5,0)/1000</f>
        <v>0</v>
      </c>
      <c r="GD57" s="50">
        <f>VLOOKUP($C57,Segment!$P$306:$U$377,5,0)/1000</f>
        <v>0</v>
      </c>
      <c r="GE57" s="50">
        <f>VLOOKUP($C57,Segment!$AD$306:$AI$377,5,0)/1000</f>
        <v>0</v>
      </c>
      <c r="GF57" s="50">
        <f>VLOOKUP($C57,Segment!$AK$306:$AP$377,5,0)/1000</f>
        <v>0</v>
      </c>
      <c r="GG57" s="50">
        <f>VLOOKUP($C57,Segment!$I$383:$N$454,5,0)/1000</f>
        <v>0</v>
      </c>
      <c r="GH57" s="50">
        <f>VLOOKUP($C57,Segment!$P$383:$U$454,5,0)/1000</f>
        <v>0</v>
      </c>
      <c r="GI57" s="50">
        <f>VLOOKUP($C57,Segment!$AD$383:$AI$454,5,0)/1000</f>
        <v>0</v>
      </c>
      <c r="GJ57" s="50">
        <f>VLOOKUP($C57,Segment!$AK$383:$AP$454,5,0)/1000</f>
        <v>0</v>
      </c>
      <c r="GK57" s="50">
        <f>VLOOKUP($C57,Segment!$I$460:$N$531,5,0)/1000</f>
        <v>0</v>
      </c>
      <c r="GL57" s="50">
        <f>VLOOKUP($C57,Segment!$P$460:$U$531,5,0)/1000</f>
        <v>0</v>
      </c>
      <c r="GM57" s="50">
        <f>VLOOKUP($C57,Segment!$AD$460:$AI$531,5,0)/1000</f>
        <v>0</v>
      </c>
      <c r="GN57" s="50">
        <f>VLOOKUP($C57,Segment!$AK$460:$AP$531,5,0)/1000</f>
        <v>0</v>
      </c>
      <c r="GP57" s="50"/>
      <c r="GQ57" s="50">
        <f>CY57+FD57+FX57</f>
        <v>10482.578</v>
      </c>
      <c r="GR57" s="50">
        <f>CZ57+FE57+FY57</f>
        <v>10071.85</v>
      </c>
      <c r="GS57" s="50">
        <f>DA57+FF57+FZ57</f>
        <v>10441.32935</v>
      </c>
      <c r="GT57" s="50">
        <f>DB57+FG57+GA57</f>
        <v>11830.472459999999</v>
      </c>
      <c r="GU57" s="50">
        <f>DC57+FH57+GB57</f>
        <v>12874.33322</v>
      </c>
      <c r="GV57" s="50">
        <f>DD57+FI57+GC57</f>
        <v>14472.061400000001</v>
      </c>
      <c r="GW57" s="50">
        <f>DE57+FJ57+GD57</f>
        <v>14942.21745</v>
      </c>
      <c r="GX57" s="50">
        <f>DF57+FK57+GE57</f>
        <v>16724.496460000002</v>
      </c>
      <c r="GY57" s="50">
        <f>DG57+FL57+GF57</f>
        <v>18817.604639999998</v>
      </c>
      <c r="GZ57" s="50">
        <f>DH57+FM57+GG57</f>
        <v>23650.032569999999</v>
      </c>
      <c r="HA57" s="50">
        <f>DI57+FN57+GH57</f>
        <v>29456.06338</v>
      </c>
      <c r="HB57" s="50">
        <f>DJ57+FO57+GI57</f>
        <v>37674.707990000003</v>
      </c>
      <c r="HC57" s="50">
        <f>DK57+FP57+GJ57</f>
        <v>43486.401489999997</v>
      </c>
      <c r="HD57" s="50">
        <f>DL57+FQ57+GK57</f>
        <v>50504.149700000002</v>
      </c>
      <c r="HE57" s="50">
        <f>DM57+FR57+GL57</f>
        <v>53838.204149999998</v>
      </c>
      <c r="HF57" s="50">
        <f>DN57+FS57+GM57</f>
        <v>57860.707349999997</v>
      </c>
      <c r="HG57" s="50">
        <f>DO57+FT57+GN57</f>
        <v>57553.907249999997</v>
      </c>
    </row>
    <row r="59" spans="3:215" x14ac:dyDescent="0.3">
      <c r="C59" s="38" t="s">
        <v>31</v>
      </c>
      <c r="D59" s="117">
        <v>16</v>
      </c>
      <c r="E59" s="45"/>
      <c r="F59" s="40">
        <f>VLOOKUP($C59,Segment!$AK$152:$AP$223,6,0)/1000</f>
        <v>7784.1440000000002</v>
      </c>
      <c r="G59" s="40">
        <f>VLOOKUP($C59,Segment!$I$229:$N$300,6,0)/1000</f>
        <v>8350.7260000000006</v>
      </c>
      <c r="H59" s="40">
        <f>VLOOKUP($C59,Segment!$P$229:$U$300,6,0)/1000</f>
        <v>8392.6128100000024</v>
      </c>
      <c r="I59" s="40">
        <f>VLOOKUP($C59,Segment!$AD$229:$AI$300,6,0)/1000</f>
        <v>13145.536669999994</v>
      </c>
      <c r="J59" s="40">
        <f>VLOOKUP($C59,Segment!$AK$229:$AP$300,6,0)/1000</f>
        <v>12181.320659999996</v>
      </c>
      <c r="K59" s="40">
        <f>VLOOKUP($C59,Segment!$I$306:$N$377,6,0)/1000</f>
        <v>10416.19182</v>
      </c>
      <c r="L59" s="40">
        <f>VLOOKUP($C59,Segment!$P$306:$U$377,6,0)/1000</f>
        <v>10046.672850000004</v>
      </c>
      <c r="M59" s="40">
        <f>VLOOKUP($C59,Segment!$AD$306:$AI$377,6,0)/1000</f>
        <v>11089.045460000001</v>
      </c>
      <c r="N59" s="211">
        <f>VLOOKUP($C59,Segment!$AK$306:$AP$377,6,0)/1000</f>
        <v>10560.725419999999</v>
      </c>
      <c r="O59" s="211">
        <f>VLOOKUP($C59,Segment!$I$383:$N$454,6,0)/1000</f>
        <v>10736.036636000003</v>
      </c>
      <c r="P59" s="211">
        <f>VLOOKUP($C59,Segment!$P$383:$U$454,6,0)/1000</f>
        <v>14329.306853999989</v>
      </c>
      <c r="Q59" s="211">
        <f>VLOOKUP($C59,Segment!$AD$383:$AI$454,6,0)/1000</f>
        <v>19325.053770000013</v>
      </c>
      <c r="R59" s="211">
        <f>VLOOKUP($C59,Segment!$AK$383:$AP$454,6,0)/1000</f>
        <v>60782.336000000003</v>
      </c>
      <c r="S59" s="211">
        <f>VLOOKUP($C59,Segment!$I$460:$N$531,6,0)/1000</f>
        <v>26873.230239999994</v>
      </c>
      <c r="T59" s="211">
        <f>VLOOKUP($C59,Segment!$P$460:$U$531,6,0)/1000</f>
        <v>27114.323859999993</v>
      </c>
      <c r="U59" s="211">
        <f>VLOOKUP($C59,Segment!$AD$460:$AI$531,6,0)/1000</f>
        <v>35273.449569999997</v>
      </c>
      <c r="V59" s="211">
        <f>VLOOKUP($C59,Segment!$AK$460:$AP$531,6,0)/1000</f>
        <v>47482.500500000024</v>
      </c>
      <c r="W59" s="139">
        <f t="shared" si="14"/>
        <v>-0.21881086472227684</v>
      </c>
      <c r="Y59" s="40"/>
      <c r="Z59" s="40">
        <f>VLOOKUP($C59,Segment!$AK$152:$AP$223,2,0)/1000</f>
        <v>0</v>
      </c>
      <c r="AA59" s="40">
        <f>VLOOKUP($C59,Segment!$I$229:$N$300,2,0)/1000</f>
        <v>0</v>
      </c>
      <c r="AB59" s="40">
        <f>VLOOKUP($C59,Segment!$P$229:$U$300,2,0)/1000</f>
        <v>0</v>
      </c>
      <c r="AC59" s="40">
        <f>VLOOKUP($C59,Segment!$AD$229:$AI$300,2,0)/1000</f>
        <v>0</v>
      </c>
      <c r="AD59" s="40">
        <f>VLOOKUP($C59,Segment!$AK$229:$AP$300,2,0)/1000</f>
        <v>0</v>
      </c>
      <c r="AE59" s="40">
        <f>VLOOKUP($C59,Segment!$I$306:$N$377,2,0)/1000</f>
        <v>0</v>
      </c>
      <c r="AF59" s="40">
        <f>VLOOKUP($C59,Segment!$P$306:$U$377,2,0)/1000</f>
        <v>0</v>
      </c>
      <c r="AG59" s="40">
        <f>VLOOKUP($C59,Segment!$AD$306:$AI$377,2,0)/1000</f>
        <v>0</v>
      </c>
      <c r="AH59" s="40">
        <f>VLOOKUP($C59,Segment!$AK$306:$AP$377,2,0)/1000</f>
        <v>0</v>
      </c>
      <c r="AI59" s="40">
        <f>VLOOKUP($C59,Segment!$I$383:$N$454,2,0)/1000</f>
        <v>0</v>
      </c>
      <c r="AJ59" s="40">
        <f>VLOOKUP($C59,Segment!$P$383:$U$454,2,0)/1000</f>
        <v>0</v>
      </c>
      <c r="AK59" s="40">
        <f>VLOOKUP($C59,Segment!$AD$383:$AI$454,2,0)/1000</f>
        <v>0</v>
      </c>
      <c r="AL59" s="40">
        <f>VLOOKUP($C59,Segment!$AK$383:$AP$454,2,0)/1000</f>
        <v>0</v>
      </c>
      <c r="AM59" s="40">
        <f>VLOOKUP($C59,Segment!$I$460:$N$531,2,0)/1000</f>
        <v>0</v>
      </c>
      <c r="AN59" s="40">
        <f>VLOOKUP($C59,Segment!$P$460:$U$531,2,0)/1000</f>
        <v>0</v>
      </c>
      <c r="AO59" s="40">
        <f>VLOOKUP($C59,Segment!$AD$460:$AI$531,2,0)/1000</f>
        <v>0</v>
      </c>
      <c r="AP59" s="40">
        <f>VLOOKUP($C59,Segment!$AK$460:$AP$531,2,0)/1000</f>
        <v>0</v>
      </c>
      <c r="AS59" s="40"/>
      <c r="AT59" s="40">
        <f>VLOOKUP($C59,'Securitization Profit   loss &amp; '!$Z$153:$AB$224,3,0)/1000</f>
        <v>0</v>
      </c>
      <c r="AU59" s="40">
        <f>VLOOKUP($C59,'Securitization Profit   loss &amp; '!$F$230:$H$301,3,0)/1000</f>
        <v>0</v>
      </c>
      <c r="AV59" s="40">
        <f>VLOOKUP($C59,'Securitization Profit   loss &amp; '!$K$230:$M$301,3,0)/1000</f>
        <v>0</v>
      </c>
      <c r="AW59" s="40">
        <f>VLOOKUP($C59,'Securitization Profit   loss &amp; '!$U$230:$W$301,3,0)/1000</f>
        <v>0</v>
      </c>
      <c r="AX59" s="40">
        <f>VLOOKUP($C59,'Securitization Profit   loss &amp; '!$Z$230:$AB$301,3,0)/1000</f>
        <v>0</v>
      </c>
      <c r="AY59" s="40">
        <f>VLOOKUP($C59,'Securitization Profit   loss &amp; '!$F$306:$H$377,3,0)/1000</f>
        <v>0</v>
      </c>
      <c r="AZ59" s="40">
        <f>VLOOKUP($C59,'Securitization Profit   loss &amp; '!$K$306:$M$377,3,0)/1000</f>
        <v>0</v>
      </c>
      <c r="BA59" s="40">
        <f>VLOOKUP($C59,'Securitization Profit   loss &amp; '!$U$306:$W$377,3,0)/1000</f>
        <v>0</v>
      </c>
      <c r="BB59" s="40">
        <f>VLOOKUP($C59,'Securitization Profit   loss &amp; '!$Z$306:$AB$377,3,0)/1000</f>
        <v>0</v>
      </c>
      <c r="BC59" s="40">
        <f>VLOOKUP($C59,'Securitization Profit   loss &amp; '!$F$383:$H$454,3,0)/1000</f>
        <v>0</v>
      </c>
      <c r="BD59" s="40">
        <f>VLOOKUP($C59,'Securitization Profit   loss &amp; '!$K$383:$M$454,3,0)/1000</f>
        <v>0</v>
      </c>
      <c r="BE59" s="40">
        <f>VLOOKUP($C59,'Securitization Profit   loss &amp; '!$U$383:$W$454,3,0)/1000</f>
        <v>0</v>
      </c>
      <c r="BF59" s="40">
        <f>VLOOKUP($C59,'Securitization Profit   loss &amp; '!$Z$383:$AB$454,3,0)/1000</f>
        <v>0</v>
      </c>
      <c r="BG59" s="40">
        <f>VLOOKUP($C59,'Securitization Profit   loss &amp; '!$F$460:$H$531,3,0)/1000</f>
        <v>0</v>
      </c>
      <c r="BH59" s="40">
        <f>VLOOKUP($C59,'Securitization Profit   loss &amp; '!$K$460:$M$531,3,0)/1000</f>
        <v>0</v>
      </c>
      <c r="BI59" s="40">
        <f>VLOOKUP($C59,'Securitization Profit   loss &amp; '!$U$460:$X$531,3,0)/1000</f>
        <v>0</v>
      </c>
      <c r="BJ59" s="40">
        <f>VLOOKUP($C59,'Securitization Profit   loss &amp; '!$Z$460:$AC$531,3,0)/1000</f>
        <v>0</v>
      </c>
      <c r="BL59" s="40"/>
      <c r="BM59" s="40">
        <f>VLOOKUP($C59,'Securitization Profit   loss &amp; '!$Z$153:$AB$224,2,0)/1000</f>
        <v>0</v>
      </c>
      <c r="BN59" s="40">
        <f>VLOOKUP($C59,'Securitization Profit   loss &amp; '!$F$230:$H$301,2,0)/1000</f>
        <v>0</v>
      </c>
      <c r="BO59" s="40">
        <f>VLOOKUP($C59,'Securitization Profit   loss &amp; '!$K$230:$M$301,2,0)/1000</f>
        <v>0</v>
      </c>
      <c r="BP59" s="40">
        <f>VLOOKUP($C59,'Securitization Profit   loss &amp; '!$U$230:$W$301,2,0)/1000</f>
        <v>0</v>
      </c>
      <c r="BQ59" s="40">
        <f>VLOOKUP($C59,'Securitization Profit   loss &amp; '!$Z$230:$AB$301,2,0)/1000</f>
        <v>0</v>
      </c>
      <c r="BR59" s="40">
        <f>VLOOKUP($C59,'Securitization Profit   loss &amp; '!$F$306:$H$377,2,0)/1000</f>
        <v>0</v>
      </c>
      <c r="BS59" s="40">
        <f>VLOOKUP($C59,'Securitization Profit   loss &amp; '!$K$306:$M$377,2,0)/1000</f>
        <v>0</v>
      </c>
      <c r="BT59" s="40">
        <f>VLOOKUP($C59,'Securitization Profit   loss &amp; '!$U$306:$W$377,2,0)/1000</f>
        <v>0</v>
      </c>
      <c r="BU59" s="40">
        <f>VLOOKUP($C59,'Securitization Profit   loss &amp; '!$Z$306:$AB$377,2,0)/1000</f>
        <v>0</v>
      </c>
      <c r="BV59" s="40">
        <f>VLOOKUP($C59,'Securitization Profit   loss &amp; '!$F$383:$H$454,2,0)/1000</f>
        <v>0</v>
      </c>
      <c r="BW59" s="40">
        <f>VLOOKUP($C59,'Securitization Profit   loss &amp; '!$K$383:$M$454,2,0)/1000</f>
        <v>0</v>
      </c>
      <c r="BX59" s="40">
        <f>VLOOKUP($C59,'Securitization Profit   loss &amp; '!$U$383:$W$454,2,0)/1000</f>
        <v>0</v>
      </c>
      <c r="BY59" s="40">
        <f>VLOOKUP($C59,'Securitization Profit   loss &amp; '!$Z$383:$AB$454,2,0)/1000</f>
        <v>0</v>
      </c>
      <c r="BZ59" s="40">
        <f>VLOOKUP($C59,'Securitization Profit   loss &amp; '!$F$460:$H$531,2,0)/1000</f>
        <v>0</v>
      </c>
      <c r="CA59" s="40">
        <f>VLOOKUP($C59,'Securitization Profit   loss &amp; '!$K$460:$M$531,2,0)/1000</f>
        <v>0</v>
      </c>
      <c r="CB59" s="40">
        <f>VLOOKUP($C59,'Securitization Profit   loss &amp; '!$U$460:$X$531,2,0)/1000</f>
        <v>0</v>
      </c>
      <c r="CC59" s="40">
        <f>VLOOKUP($C59,'Securitization Profit   loss &amp; '!$Z$460:$AC$531,2,0)/1000</f>
        <v>0</v>
      </c>
      <c r="CE59" s="39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X59" s="40"/>
      <c r="CY59" s="40">
        <f>Z59+AT59+BM59+CF59</f>
        <v>0</v>
      </c>
      <c r="CZ59" s="40">
        <f>AA59+AU59+BN59+CG59</f>
        <v>0</v>
      </c>
      <c r="DA59" s="40">
        <f>AB59+AV59+BO59+CH59</f>
        <v>0</v>
      </c>
      <c r="DB59" s="40">
        <f>AC59+AW59+BP59+CI59</f>
        <v>0</v>
      </c>
      <c r="DC59" s="40">
        <f>AD59+AX59+BQ59+CJ59</f>
        <v>0</v>
      </c>
      <c r="DD59" s="40">
        <f>AE59+AY59+BR59+CK59</f>
        <v>0</v>
      </c>
      <c r="DE59" s="40">
        <f>AF59+AZ59+BS59+CL59</f>
        <v>0</v>
      </c>
      <c r="DF59" s="40">
        <f>AG59+BA59+BT59+CM59</f>
        <v>0</v>
      </c>
      <c r="DG59" s="40">
        <f>AH59+BB59+BU59+CN59</f>
        <v>0</v>
      </c>
      <c r="DH59" s="40">
        <f>AI59+BC59+BV59+CO59</f>
        <v>0</v>
      </c>
      <c r="DI59" s="40">
        <f>AJ59+BD59+BW59+CP59</f>
        <v>0</v>
      </c>
      <c r="DJ59" s="40">
        <f>AK59+BE59+BX59+CQ59</f>
        <v>0</v>
      </c>
      <c r="DK59" s="40">
        <f>AL59+BF59+BY59+CR59</f>
        <v>0</v>
      </c>
      <c r="DL59" s="40">
        <f>AM59+BG59+BZ59+CS59</f>
        <v>0</v>
      </c>
      <c r="DM59" s="40">
        <f>AN59+BH59+CA59+CT59</f>
        <v>0</v>
      </c>
      <c r="DN59" s="40">
        <f>AO59+BI59+CB59+CU59</f>
        <v>0</v>
      </c>
      <c r="DO59" s="40">
        <f>AP59+BJ59+CC59+CV59</f>
        <v>0</v>
      </c>
      <c r="DQ59" s="40"/>
      <c r="DR59" s="40">
        <f>VLOOKUP($C59,Segment!$AK$152:$AP$223,3,0)/1000</f>
        <v>605.30399999999997</v>
      </c>
      <c r="DS59" s="40">
        <f>VLOOKUP($C59,Segment!$I$229:$N$300,3,0)/1000</f>
        <v>18.030999999999999</v>
      </c>
      <c r="DT59" s="40">
        <f>VLOOKUP($C59,Segment!$P$229:$U$300,3,0)/1000</f>
        <v>134.745</v>
      </c>
      <c r="DU59" s="40">
        <f>VLOOKUP($C59,Segment!$AD$229:$AI$300,3,0)/1000</f>
        <v>22.460999999999999</v>
      </c>
      <c r="DV59" s="40">
        <f>VLOOKUP($C59,Segment!$AK$229:$AP$300,3,0)/1000</f>
        <v>1047.9939999999999</v>
      </c>
      <c r="DW59" s="40">
        <f>VLOOKUP($C59,Segment!$I$306:$N$377,3,0)/1000</f>
        <v>136.51300000000001</v>
      </c>
      <c r="DX59" s="40">
        <f>VLOOKUP($C59,Segment!$P$306:$U$377,3,0)/1000</f>
        <v>448.73099999999999</v>
      </c>
      <c r="DY59" s="40">
        <f>VLOOKUP($C59,Segment!$AD$306:$AI$377,3,0)/1000</f>
        <v>473.82</v>
      </c>
      <c r="DZ59" s="40">
        <f>VLOOKUP($C59,Segment!$AK$306:$AP$377,3,0)/1000</f>
        <v>517.428</v>
      </c>
      <c r="EA59" s="40">
        <f>VLOOKUP($C59,Segment!$I$383:$N$454,3,0)/1000</f>
        <v>387.90100000000001</v>
      </c>
      <c r="EB59" s="40">
        <f>VLOOKUP($C59,Segment!$P$383:$U$454,3,0)/1000</f>
        <v>216.71199999999999</v>
      </c>
      <c r="EC59" s="40">
        <f>VLOOKUP($C59,Segment!$AD$383:$AI$454,3,0)/1000</f>
        <v>1282.925</v>
      </c>
      <c r="ED59" s="40">
        <f>VLOOKUP($C59,Segment!$AK$383:$AP$454,3,0)/1000</f>
        <v>1057.6220000000001</v>
      </c>
      <c r="EE59" s="40">
        <f>VLOOKUP($C59,Segment!$I$460:$N$531,3,0)/1000</f>
        <v>175.78</v>
      </c>
      <c r="EF59" s="40">
        <f>VLOOKUP($C59,Segment!$P$460:$U$531,3,0)/1000</f>
        <v>202.214</v>
      </c>
      <c r="EG59" s="40">
        <f>VLOOKUP($C59,Segment!$AD$460:$AI$531,3,0)/1000</f>
        <v>3143.3620000000001</v>
      </c>
      <c r="EH59" s="40">
        <f>VLOOKUP($C59,Segment!$AK$460:$AP$531,3,0)/1000</f>
        <v>5166.3519999999999</v>
      </c>
      <c r="EJ59" s="40"/>
      <c r="EK59" s="40">
        <f>VLOOKUP($C59,Segment!$AK$152:$AP$223,4,0)/1000</f>
        <v>7178.84</v>
      </c>
      <c r="EL59" s="40">
        <f>VLOOKUP($C59,Segment!$I$229:$N$300,4,0)/1000</f>
        <v>8332.6949999999997</v>
      </c>
      <c r="EM59" s="40">
        <f>VLOOKUP($C59,Segment!$P$229:$U$300,4,0)/1000</f>
        <v>8257.8678100000016</v>
      </c>
      <c r="EN59" s="40">
        <f>VLOOKUP($C59,Segment!$AD$229:$AI$300,4,0)/1000</f>
        <v>13123.075669999995</v>
      </c>
      <c r="EO59" s="40">
        <f>VLOOKUP($C59,Segment!$AK$229:$AP$300,4,0)/1000</f>
        <v>11133.326659999997</v>
      </c>
      <c r="EP59" s="40">
        <f>VLOOKUP($C59,Segment!$I$306:$N$377,4,0)/1000</f>
        <v>10279.678820000001</v>
      </c>
      <c r="EQ59" s="40">
        <f>VLOOKUP($C59,Segment!$P$306:$U$377,4,0)/1000</f>
        <v>9597.9418500000047</v>
      </c>
      <c r="ER59" s="40">
        <f>VLOOKUP($C59,Segment!$AD$306:$AI$377,4,0)/1000</f>
        <v>10615.225460000001</v>
      </c>
      <c r="ES59" s="40">
        <f>VLOOKUP($C59,Segment!$AK$306:$AP$377,4,0)/1000</f>
        <v>10043.297419999999</v>
      </c>
      <c r="ET59" s="40">
        <f>VLOOKUP($C59,Segment!$I$383:$N$454,4,0)/1000</f>
        <v>10348.135636000003</v>
      </c>
      <c r="EU59" s="40">
        <f>VLOOKUP($C59,Segment!$P$383:$U$454,4,0)/1000</f>
        <v>14112.59485399999</v>
      </c>
      <c r="EV59" s="40">
        <f>VLOOKUP($C59,Segment!$AD$383:$AI$454,4,0)/1000</f>
        <v>18042.128770000014</v>
      </c>
      <c r="EW59" s="40">
        <f>VLOOKUP($C59,Segment!$AK$383:$AP$454,4,0)/1000</f>
        <v>59724.714</v>
      </c>
      <c r="EX59" s="40">
        <f>VLOOKUP($C59,Segment!$I$460:$N$531,4,0)/1000</f>
        <v>26697.450239999995</v>
      </c>
      <c r="EY59" s="40">
        <f>VLOOKUP($C59,Segment!$P$460:$U$531,4,0)/1000</f>
        <v>26912.109859999993</v>
      </c>
      <c r="EZ59" s="40">
        <f>VLOOKUP($C59,Segment!$AD$460:$AI$531,4,0)/1000</f>
        <v>32130.08757</v>
      </c>
      <c r="FA59" s="40">
        <f>VLOOKUP($C59,Segment!$AK$460:$AP$531,4,0)/1000</f>
        <v>42316.148500000025</v>
      </c>
      <c r="FC59" s="40"/>
      <c r="FD59" s="40">
        <f>DR59+EK59</f>
        <v>7784.1440000000002</v>
      </c>
      <c r="FE59" s="40">
        <f>DS59+EL59</f>
        <v>8350.7260000000006</v>
      </c>
      <c r="FF59" s="40">
        <f>DT59+EM59</f>
        <v>8392.6128100000024</v>
      </c>
      <c r="FG59" s="40">
        <f>DU59+EN59</f>
        <v>13145.536669999994</v>
      </c>
      <c r="FH59" s="40">
        <f>DV59+EO59</f>
        <v>12181.320659999998</v>
      </c>
      <c r="FI59" s="40">
        <f>DW59+EP59</f>
        <v>10416.191820000002</v>
      </c>
      <c r="FJ59" s="40">
        <f>DX59+EQ59</f>
        <v>10046.672850000004</v>
      </c>
      <c r="FK59" s="40">
        <f>DY59+ER59</f>
        <v>11089.045460000001</v>
      </c>
      <c r="FL59" s="40">
        <f>DZ59+ES59</f>
        <v>10560.725419999999</v>
      </c>
      <c r="FM59" s="40">
        <f>EA59+ET59</f>
        <v>10736.036636000003</v>
      </c>
      <c r="FN59" s="40">
        <f>EB59+EU59</f>
        <v>14329.306853999989</v>
      </c>
      <c r="FO59" s="40">
        <f>EC59+EV59</f>
        <v>19325.053770000013</v>
      </c>
      <c r="FP59" s="40">
        <f>ED59+EW59</f>
        <v>60782.336000000003</v>
      </c>
      <c r="FQ59" s="40">
        <f>EE59+EX59</f>
        <v>26873.230239999994</v>
      </c>
      <c r="FR59" s="40">
        <f>EF59+EY59</f>
        <v>27114.323859999993</v>
      </c>
      <c r="FS59" s="40">
        <f>EG59+EZ59</f>
        <v>35273.449569999997</v>
      </c>
      <c r="FT59" s="40">
        <f>EH59+FA59</f>
        <v>47482.500500000024</v>
      </c>
      <c r="FW59" s="40"/>
      <c r="FX59" s="40">
        <f>VLOOKUP($C59,Segment!$AK$152:$AP$223,5,0)/1000</f>
        <v>0</v>
      </c>
      <c r="FY59" s="40">
        <f>VLOOKUP($C59,Segment!$I$229:$N$300,5,0)/1000</f>
        <v>0</v>
      </c>
      <c r="FZ59" s="40">
        <f>VLOOKUP($C59,Segment!$P$229:$U$300,5,0)/1000</f>
        <v>0</v>
      </c>
      <c r="GA59" s="40">
        <f>VLOOKUP($C59,Segment!$AD$229:$AI$300,5,0)/1000</f>
        <v>0</v>
      </c>
      <c r="GB59" s="40">
        <f>VLOOKUP($C59,Segment!$AK$229:$AP$300,5,0)/1000</f>
        <v>0</v>
      </c>
      <c r="GC59" s="40">
        <f>VLOOKUP($C59,Segment!$I$306:$N$377,5,0)/1000</f>
        <v>0</v>
      </c>
      <c r="GD59" s="40">
        <f>VLOOKUP($C59,Segment!$P$306:$U$377,5,0)/1000</f>
        <v>0</v>
      </c>
      <c r="GE59" s="40">
        <f>VLOOKUP($C59,Segment!$AD$306:$AI$377,5,0)/1000</f>
        <v>0</v>
      </c>
      <c r="GF59" s="40">
        <f>VLOOKUP($C59,Segment!$AK$306:$AP$377,5,0)/1000</f>
        <v>0</v>
      </c>
      <c r="GG59" s="40">
        <f>VLOOKUP($C59,Segment!$I$383:$N$454,5,0)/1000</f>
        <v>0</v>
      </c>
      <c r="GH59" s="40">
        <f>VLOOKUP($C59,Segment!$P$383:$U$454,5,0)/1000</f>
        <v>0</v>
      </c>
      <c r="GI59" s="40">
        <f>VLOOKUP($C59,Segment!$AD$383:$AI$454,5,0)/1000</f>
        <v>0</v>
      </c>
      <c r="GJ59" s="40">
        <f>VLOOKUP($C59,Segment!$AK$383:$AP$454,5,0)/1000</f>
        <v>0</v>
      </c>
      <c r="GK59" s="40">
        <f>VLOOKUP($C59,Segment!$I$460:$N$531,5,0)/1000</f>
        <v>0</v>
      </c>
      <c r="GL59" s="40">
        <f>VLOOKUP($C59,Segment!$P$460:$U$531,5,0)/1000</f>
        <v>0</v>
      </c>
      <c r="GM59" s="40">
        <f>VLOOKUP($C59,Segment!$AD$460:$AI$531,5,0)/1000</f>
        <v>0</v>
      </c>
      <c r="GN59" s="40">
        <f>VLOOKUP($C59,Segment!$AK$460:$AP$531,5,0)/1000</f>
        <v>0</v>
      </c>
      <c r="GP59" s="40"/>
      <c r="GQ59" s="40">
        <f>CY59+FD59+FX59</f>
        <v>7784.1440000000002</v>
      </c>
      <c r="GR59" s="40">
        <f>CZ59+FE59+FY59</f>
        <v>8350.7260000000006</v>
      </c>
      <c r="GS59" s="40">
        <f>DA59+FF59+FZ59</f>
        <v>8392.6128100000024</v>
      </c>
      <c r="GT59" s="40">
        <f>DB59+FG59+GA59</f>
        <v>13145.536669999994</v>
      </c>
      <c r="GU59" s="40">
        <f>DC59+FH59+GB59</f>
        <v>12181.320659999998</v>
      </c>
      <c r="GV59" s="40">
        <f>DD59+FI59+GC59</f>
        <v>10416.191820000002</v>
      </c>
      <c r="GW59" s="40">
        <f>DE59+FJ59+GD59</f>
        <v>10046.672850000004</v>
      </c>
      <c r="GX59" s="40">
        <f>DF59+FK59+GE59</f>
        <v>11089.045460000001</v>
      </c>
      <c r="GY59" s="40">
        <f>DG59+FL59+GF59</f>
        <v>10560.725419999999</v>
      </c>
      <c r="GZ59" s="40">
        <f>DH59+FM59+GG59</f>
        <v>10736.036636000003</v>
      </c>
      <c r="HA59" s="40">
        <f>DI59+FN59+GH59</f>
        <v>14329.306853999989</v>
      </c>
      <c r="HB59" s="40">
        <f>DJ59+FO59+GI59</f>
        <v>19325.053770000013</v>
      </c>
      <c r="HC59" s="40">
        <f>DK59+FP59+GJ59</f>
        <v>60782.336000000003</v>
      </c>
      <c r="HD59" s="40">
        <f>DL59+FQ59+GK59</f>
        <v>26873.230239999994</v>
      </c>
      <c r="HE59" s="40">
        <f>DM59+FR59+GL59</f>
        <v>27114.323859999993</v>
      </c>
      <c r="HF59" s="40">
        <f>DN59+FS59+GM59</f>
        <v>35273.449569999997</v>
      </c>
      <c r="HG59" s="40">
        <f>DO59+FT59+GN59</f>
        <v>47482.500500000024</v>
      </c>
    </row>
    <row r="60" spans="3:215" x14ac:dyDescent="0.3">
      <c r="C60" s="38" t="s">
        <v>32</v>
      </c>
      <c r="D60" s="117">
        <v>17</v>
      </c>
      <c r="E60" s="45"/>
      <c r="F60" s="40">
        <f>VLOOKUP($C60,Segment!$AK$152:$AP$223,6,0)/1000</f>
        <v>-490.79599999999999</v>
      </c>
      <c r="G60" s="40">
        <f>VLOOKUP($C60,Segment!$I$229:$N$300,6,0)/1000</f>
        <v>-262.91500000000002</v>
      </c>
      <c r="H60" s="40">
        <f>VLOOKUP($C60,Segment!$P$229:$U$300,6,0)/1000</f>
        <v>-606.00528399999985</v>
      </c>
      <c r="I60" s="40">
        <f>VLOOKUP($C60,Segment!$AD$229:$AI$300,6,0)/1000</f>
        <v>-1039.0357300000001</v>
      </c>
      <c r="J60" s="40">
        <f>VLOOKUP($C60,Segment!$AK$229:$AP$300,6,0)/1000</f>
        <v>-2075.5690199999999</v>
      </c>
      <c r="K60" s="40">
        <f>VLOOKUP($C60,Segment!$I$306:$N$377,6,0)/1000</f>
        <v>-1929.2938200000003</v>
      </c>
      <c r="L60" s="40">
        <f>VLOOKUP($C60,Segment!$P$306:$U$377,6,0)/1000</f>
        <v>-2042.3360799999991</v>
      </c>
      <c r="M60" s="40">
        <f>VLOOKUP($C60,Segment!$AD$306:$AI$377,6,0)/1000</f>
        <v>-2181.8006500000006</v>
      </c>
      <c r="N60" s="211">
        <f>VLOOKUP($C60,Segment!$AK$306:$AP$377,6,0)/1000</f>
        <v>-2440.7139799999995</v>
      </c>
      <c r="O60" s="211">
        <f>VLOOKUP($C60,Segment!$I$383:$N$454,6,0)/1000</f>
        <v>-2744.8293749999998</v>
      </c>
      <c r="P60" s="211">
        <f>VLOOKUP($C60,Segment!$P$383:$U$454,6,0)/1000</f>
        <v>-10088.927992000001</v>
      </c>
      <c r="Q60" s="211">
        <f>VLOOKUP($C60,Segment!$AD$383:$AI$454,6,0)/1000</f>
        <v>-7127.695319999998</v>
      </c>
      <c r="R60" s="211">
        <f>VLOOKUP($C60,Segment!$AK$383:$AP$454,6,0)/1000</f>
        <v>-20569.741979999995</v>
      </c>
      <c r="S60" s="211">
        <f>VLOOKUP($C60,Segment!$I$460:$N$531,6,0)/1000</f>
        <v>-10025.804930000002</v>
      </c>
      <c r="T60" s="211">
        <f>VLOOKUP($C60,Segment!$P$460:$U$531,6,0)/1000</f>
        <v>-10046.916109999998</v>
      </c>
      <c r="U60" s="211">
        <f>VLOOKUP($C60,Segment!$AD$460:$AI$531,6,0)/1000</f>
        <v>-11913.31798</v>
      </c>
      <c r="V60" s="211">
        <f>VLOOKUP($C60,Segment!$AK$460:$AP$531,6,0)/1000</f>
        <v>-26085.998760000002</v>
      </c>
      <c r="W60" s="139">
        <f t="shared" si="14"/>
        <v>0.2681733580014507</v>
      </c>
      <c r="Y60" s="40"/>
      <c r="Z60" s="40">
        <f>VLOOKUP($C60,Segment!$AK$152:$AP$223,2,0)/1000</f>
        <v>0</v>
      </c>
      <c r="AA60" s="40">
        <f>VLOOKUP($C60,Segment!$I$229:$N$300,2,0)/1000</f>
        <v>0</v>
      </c>
      <c r="AB60" s="40">
        <f>VLOOKUP($C60,Segment!$P$229:$U$300,2,0)/1000</f>
        <v>0</v>
      </c>
      <c r="AC60" s="40">
        <f>VLOOKUP($C60,Segment!$AD$229:$AI$300,2,0)/1000</f>
        <v>0</v>
      </c>
      <c r="AD60" s="40">
        <f>VLOOKUP($C60,Segment!$AK$229:$AP$300,2,0)/1000</f>
        <v>0</v>
      </c>
      <c r="AE60" s="40">
        <f>VLOOKUP($C60,Segment!$I$306:$N$377,2,0)/1000</f>
        <v>0</v>
      </c>
      <c r="AF60" s="40">
        <f>VLOOKUP($C60,Segment!$P$306:$U$377,2,0)/1000</f>
        <v>0</v>
      </c>
      <c r="AG60" s="40">
        <f>VLOOKUP($C60,Segment!$AD$306:$AI$377,2,0)/1000</f>
        <v>0</v>
      </c>
      <c r="AH60" s="40">
        <f>VLOOKUP($C60,Segment!$AK$306:$AP$377,2,0)/1000</f>
        <v>0</v>
      </c>
      <c r="AI60" s="40">
        <f>VLOOKUP($C60,Segment!$I$383:$N$454,2,0)/1000</f>
        <v>0</v>
      </c>
      <c r="AJ60" s="40">
        <f>VLOOKUP($C60,Segment!$P$383:$U$454,2,0)/1000</f>
        <v>0</v>
      </c>
      <c r="AK60" s="40">
        <f>VLOOKUP($C60,Segment!$AD$383:$AI$454,2,0)/1000</f>
        <v>0</v>
      </c>
      <c r="AL60" s="40">
        <f>VLOOKUP($C60,Segment!$AK$383:$AP$454,2,0)/1000</f>
        <v>0</v>
      </c>
      <c r="AM60" s="40">
        <f>VLOOKUP($C60,Segment!$I$460:$N$531,2,0)/1000</f>
        <v>0</v>
      </c>
      <c r="AN60" s="40">
        <f>VLOOKUP($C60,Segment!$P$460:$U$531,2,0)/1000</f>
        <v>0</v>
      </c>
      <c r="AO60" s="40">
        <f>VLOOKUP($C60,Segment!$AD$460:$AI$531,2,0)/1000</f>
        <v>0</v>
      </c>
      <c r="AP60" s="40">
        <f>VLOOKUP($C60,Segment!$AK$460:$AP$531,2,0)/1000</f>
        <v>0</v>
      </c>
      <c r="AS60" s="40"/>
      <c r="AT60" s="40">
        <f>VLOOKUP($C60,'Securitization Profit   loss &amp; '!$Z$153:$AB$224,3,0)/1000</f>
        <v>0</v>
      </c>
      <c r="AU60" s="40">
        <f>VLOOKUP($C60,'Securitization Profit   loss &amp; '!$F$230:$H$301,3,0)/1000</f>
        <v>0</v>
      </c>
      <c r="AV60" s="40">
        <f>VLOOKUP($C60,'Securitization Profit   loss &amp; '!$K$230:$M$301,3,0)/1000</f>
        <v>0</v>
      </c>
      <c r="AW60" s="40">
        <f>VLOOKUP($C60,'Securitization Profit   loss &amp; '!$U$230:$W$301,3,0)/1000</f>
        <v>0</v>
      </c>
      <c r="AX60" s="40">
        <f>VLOOKUP($C60,'Securitization Profit   loss &amp; '!$Z$230:$AB$301,3,0)/1000</f>
        <v>0</v>
      </c>
      <c r="AY60" s="40">
        <f>VLOOKUP($C60,'Securitization Profit   loss &amp; '!$F$306:$H$377,3,0)/1000</f>
        <v>0</v>
      </c>
      <c r="AZ60" s="40">
        <f>VLOOKUP($C60,'Securitization Profit   loss &amp; '!$K$306:$M$377,3,0)/1000</f>
        <v>0</v>
      </c>
      <c r="BA60" s="40">
        <f>VLOOKUP($C60,'Securitization Profit   loss &amp; '!$U$306:$W$377,3,0)/1000</f>
        <v>0</v>
      </c>
      <c r="BB60" s="40">
        <f>VLOOKUP($C60,'Securitization Profit   loss &amp; '!$Z$306:$AB$377,3,0)/1000</f>
        <v>0</v>
      </c>
      <c r="BC60" s="40">
        <f>VLOOKUP($C60,'Securitization Profit   loss &amp; '!$F$383:$H$454,3,0)/1000</f>
        <v>0</v>
      </c>
      <c r="BD60" s="40">
        <f>VLOOKUP($C60,'Securitization Profit   loss &amp; '!$K$383:$M$454,3,0)/1000</f>
        <v>0</v>
      </c>
      <c r="BE60" s="40">
        <f>VLOOKUP($C60,'Securitization Profit   loss &amp; '!$U$383:$W$454,3,0)/1000</f>
        <v>0</v>
      </c>
      <c r="BF60" s="40">
        <f>VLOOKUP($C60,'Securitization Profit   loss &amp; '!$Z$383:$AB$454,3,0)/1000</f>
        <v>0</v>
      </c>
      <c r="BG60" s="40">
        <f>VLOOKUP($C60,'Securitization Profit   loss &amp; '!$F$460:$H$531,3,0)/1000</f>
        <v>0</v>
      </c>
      <c r="BH60" s="40">
        <f>VLOOKUP($C60,'Securitization Profit   loss &amp; '!$K$460:$M$531,3,0)/1000</f>
        <v>0</v>
      </c>
      <c r="BI60" s="40">
        <f>VLOOKUP($C60,'Securitization Profit   loss &amp; '!$U$460:$X$531,3,0)/1000</f>
        <v>0</v>
      </c>
      <c r="BJ60" s="40">
        <f>VLOOKUP($C60,'Securitization Profit   loss &amp; '!$Z$460:$AC$531,3,0)/1000</f>
        <v>0</v>
      </c>
      <c r="BL60" s="40"/>
      <c r="BM60" s="40">
        <f>VLOOKUP($C60,'Securitization Profit   loss &amp; '!$Z$153:$AB$224,2,0)/1000</f>
        <v>0</v>
      </c>
      <c r="BN60" s="40">
        <f>VLOOKUP($C60,'Securitization Profit   loss &amp; '!$F$230:$H$301,2,0)/1000</f>
        <v>0</v>
      </c>
      <c r="BO60" s="40">
        <f>VLOOKUP($C60,'Securitization Profit   loss &amp; '!$K$230:$M$301,2,0)/1000</f>
        <v>0</v>
      </c>
      <c r="BP60" s="40">
        <f>VLOOKUP($C60,'Securitization Profit   loss &amp; '!$U$230:$W$301,2,0)/1000</f>
        <v>0</v>
      </c>
      <c r="BQ60" s="40">
        <f>VLOOKUP($C60,'Securitization Profit   loss &amp; '!$Z$230:$AB$301,2,0)/1000</f>
        <v>0</v>
      </c>
      <c r="BR60" s="40">
        <f>VLOOKUP($C60,'Securitization Profit   loss &amp; '!$F$306:$H$377,2,0)/1000</f>
        <v>0</v>
      </c>
      <c r="BS60" s="40">
        <f>VLOOKUP($C60,'Securitization Profit   loss &amp; '!$K$306:$M$377,2,0)/1000</f>
        <v>0</v>
      </c>
      <c r="BT60" s="40">
        <f>VLOOKUP($C60,'Securitization Profit   loss &amp; '!$U$306:$W$377,2,0)/1000</f>
        <v>0</v>
      </c>
      <c r="BU60" s="40">
        <f>VLOOKUP($C60,'Securitization Profit   loss &amp; '!$Z$306:$AB$377,2,0)/1000</f>
        <v>0</v>
      </c>
      <c r="BV60" s="40">
        <f>VLOOKUP($C60,'Securitization Profit   loss &amp; '!$F$383:$H$454,2,0)/1000</f>
        <v>0</v>
      </c>
      <c r="BW60" s="40">
        <f>VLOOKUP($C60,'Securitization Profit   loss &amp; '!$K$383:$M$454,2,0)/1000</f>
        <v>0</v>
      </c>
      <c r="BX60" s="40">
        <f>VLOOKUP($C60,'Securitization Profit   loss &amp; '!$U$383:$W$454,2,0)/1000</f>
        <v>0</v>
      </c>
      <c r="BY60" s="40">
        <f>VLOOKUP($C60,'Securitization Profit   loss &amp; '!$Z$383:$AB$454,2,0)/1000</f>
        <v>0</v>
      </c>
      <c r="BZ60" s="40">
        <f>VLOOKUP($C60,'Securitization Profit   loss &amp; '!$F$460:$H$531,2,0)/1000</f>
        <v>0</v>
      </c>
      <c r="CA60" s="40">
        <f>VLOOKUP($C60,'Securitization Profit   loss &amp; '!$K$460:$M$531,2,0)/1000</f>
        <v>0</v>
      </c>
      <c r="CB60" s="40">
        <f>VLOOKUP($C60,'Securitization Profit   loss &amp; '!$U$460:$X$531,2,0)/1000</f>
        <v>0</v>
      </c>
      <c r="CC60" s="40">
        <f>VLOOKUP($C60,'Securitization Profit   loss &amp; '!$Z$460:$AC$531,2,0)/1000</f>
        <v>0</v>
      </c>
      <c r="CE60" s="39"/>
      <c r="CK60" s="40"/>
      <c r="CL60" s="40"/>
      <c r="CM60" s="40"/>
      <c r="CN60" s="40"/>
      <c r="CO60" s="40"/>
      <c r="CP60" s="40"/>
      <c r="CQ60" s="40"/>
      <c r="CR60" s="40"/>
      <c r="CS60" s="40"/>
      <c r="CT60" s="40"/>
      <c r="CU60" s="40"/>
      <c r="CV60" s="40"/>
      <c r="CX60" s="40"/>
      <c r="CY60" s="40">
        <f>Z60+AT60+BM60+CF60</f>
        <v>0</v>
      </c>
      <c r="CZ60" s="40">
        <f>AA60+AU60+BN60+CG60</f>
        <v>0</v>
      </c>
      <c r="DA60" s="40">
        <f>AB60+AV60+BO60+CH60</f>
        <v>0</v>
      </c>
      <c r="DB60" s="40">
        <f>AC60+AW60+BP60+CI60</f>
        <v>0</v>
      </c>
      <c r="DC60" s="40">
        <f>AD60+AX60+BQ60+CJ60</f>
        <v>0</v>
      </c>
      <c r="DD60" s="40">
        <f>AE60+AY60+BR60+CK60</f>
        <v>0</v>
      </c>
      <c r="DE60" s="40">
        <f>AF60+AZ60+BS60+CL60</f>
        <v>0</v>
      </c>
      <c r="DF60" s="40">
        <f>AG60+BA60+BT60+CM60</f>
        <v>0</v>
      </c>
      <c r="DG60" s="40">
        <f>AH60+BB60+BU60+CN60</f>
        <v>0</v>
      </c>
      <c r="DH60" s="40">
        <f>AI60+BC60+BV60+CO60</f>
        <v>0</v>
      </c>
      <c r="DI60" s="40">
        <f>AJ60+BD60+BW60+CP60</f>
        <v>0</v>
      </c>
      <c r="DJ60" s="40">
        <f>AK60+BE60+BX60+CQ60</f>
        <v>0</v>
      </c>
      <c r="DK60" s="40">
        <f>AL60+BF60+BY60+CR60</f>
        <v>0</v>
      </c>
      <c r="DL60" s="40">
        <f>AM60+BG60+BZ60+CS60</f>
        <v>0</v>
      </c>
      <c r="DM60" s="40">
        <f>AN60+BH60+CA60+CT60</f>
        <v>0</v>
      </c>
      <c r="DN60" s="40">
        <f>AO60+BI60+CB60+CU60</f>
        <v>0</v>
      </c>
      <c r="DO60" s="40">
        <f>AP60+BJ60+CC60+CV60</f>
        <v>0</v>
      </c>
      <c r="DQ60" s="40"/>
      <c r="DR60" s="40">
        <f>VLOOKUP($C60,Segment!$AK$152:$AP$223,3,0)/1000</f>
        <v>0</v>
      </c>
      <c r="DS60" s="40">
        <f>VLOOKUP($C60,Segment!$I$229:$N$300,3,0)/1000</f>
        <v>0</v>
      </c>
      <c r="DT60" s="40">
        <f>VLOOKUP($C60,Segment!$P$229:$U$300,3,0)/1000</f>
        <v>0</v>
      </c>
      <c r="DU60" s="40">
        <f>VLOOKUP($C60,Segment!$AD$229:$AI$300,3,0)/1000</f>
        <v>0</v>
      </c>
      <c r="DV60" s="40">
        <f>VLOOKUP($C60,Segment!$AK$229:$AP$300,3,0)/1000</f>
        <v>0</v>
      </c>
      <c r="DW60" s="40">
        <f>VLOOKUP($C60,Segment!$I$306:$N$377,3,0)/1000</f>
        <v>0</v>
      </c>
      <c r="DX60" s="40">
        <f>VLOOKUP($C60,Segment!$P$306:$U$377,3,0)/1000</f>
        <v>0</v>
      </c>
      <c r="DY60" s="40">
        <f>VLOOKUP($C60,Segment!$AD$306:$AI$377,3,0)/1000</f>
        <v>0</v>
      </c>
      <c r="DZ60" s="40">
        <f>VLOOKUP($C60,Segment!$AK$306:$AP$377,3,0)/1000</f>
        <v>0</v>
      </c>
      <c r="EA60" s="40">
        <f>VLOOKUP($C60,Segment!$I$383:$N$454,3,0)/1000</f>
        <v>0</v>
      </c>
      <c r="EB60" s="40">
        <f>VLOOKUP($C60,Segment!$P$383:$U$454,3,0)/1000</f>
        <v>0</v>
      </c>
      <c r="EC60" s="40">
        <f>VLOOKUP($C60,Segment!$AD$383:$AI$454,3,0)/1000</f>
        <v>0</v>
      </c>
      <c r="ED60" s="40">
        <f>VLOOKUP($C60,Segment!$AK$383:$AP$454,3,0)/1000</f>
        <v>0</v>
      </c>
      <c r="EE60" s="40">
        <f>VLOOKUP($C60,Segment!$I$460:$N$531,3,0)/1000</f>
        <v>0</v>
      </c>
      <c r="EF60" s="40">
        <f>VLOOKUP($C60,Segment!$P$460:$U$531,3,0)/1000</f>
        <v>0</v>
      </c>
      <c r="EG60" s="40">
        <f>VLOOKUP($C60,Segment!$AD$460:$AI$531,3,0)/1000</f>
        <v>0</v>
      </c>
      <c r="EH60" s="40">
        <f>VLOOKUP($C60,Segment!$AK$460:$AP$531,3,0)/1000</f>
        <v>0</v>
      </c>
      <c r="EJ60" s="40"/>
      <c r="EK60" s="40">
        <f>VLOOKUP($C60,Segment!$AK$152:$AP$223,4,0)/1000</f>
        <v>-490.79599999999999</v>
      </c>
      <c r="EL60" s="40">
        <f>VLOOKUP($C60,Segment!$I$229:$N$300,4,0)/1000</f>
        <v>-262.91500000000002</v>
      </c>
      <c r="EM60" s="40">
        <f>VLOOKUP($C60,Segment!$P$229:$U$300,4,0)/1000</f>
        <v>-606.00528399999985</v>
      </c>
      <c r="EN60" s="40">
        <f>VLOOKUP($C60,Segment!$AD$229:$AI$300,4,0)/1000</f>
        <v>-1039.0357300000001</v>
      </c>
      <c r="EO60" s="40">
        <f>VLOOKUP($C60,Segment!$AK$229:$AP$300,4,0)/1000</f>
        <v>-2075.5690199999999</v>
      </c>
      <c r="EP60" s="40">
        <f>VLOOKUP($C60,Segment!$I$306:$N$377,4,0)/1000</f>
        <v>-1929.2938200000003</v>
      </c>
      <c r="EQ60" s="40">
        <f>VLOOKUP($C60,Segment!$P$306:$U$377,4,0)/1000</f>
        <v>-2042.3360799999991</v>
      </c>
      <c r="ER60" s="40">
        <f>VLOOKUP($C60,Segment!$AD$306:$AI$377,4,0)/1000</f>
        <v>-2181.8006500000006</v>
      </c>
      <c r="ES60" s="40">
        <f>VLOOKUP($C60,Segment!$AK$306:$AP$377,4,0)/1000</f>
        <v>-2440.7139799999995</v>
      </c>
      <c r="ET60" s="40">
        <f>VLOOKUP($C60,Segment!$I$383:$N$454,4,0)/1000</f>
        <v>-2744.8293749999998</v>
      </c>
      <c r="EU60" s="229">
        <f>VLOOKUP($C60,Segment!$P$383:$U$454,4,0)/1000</f>
        <v>-10088.927992000001</v>
      </c>
      <c r="EV60" s="229">
        <f>VLOOKUP($C60,Segment!$AD$383:$AI$454,4,0)/1000</f>
        <v>-7127.695319999998</v>
      </c>
      <c r="EW60" s="229">
        <f>VLOOKUP($C60,Segment!$AK$383:$AP$454,4,0)/1000</f>
        <v>-20569.741979999995</v>
      </c>
      <c r="EX60" s="229">
        <f>VLOOKUP($C60,Segment!$I$460:$N$531,4,0)/1000</f>
        <v>-10025.804930000002</v>
      </c>
      <c r="EY60" s="229">
        <f>VLOOKUP($C60,Segment!$P$460:$U$531,4,0)/1000</f>
        <v>-10046.916109999998</v>
      </c>
      <c r="EZ60" s="229">
        <f>VLOOKUP($C60,Segment!$AD$460:$AI$531,4,0)/1000</f>
        <v>-11913.31798</v>
      </c>
      <c r="FA60" s="229">
        <f>VLOOKUP($C60,Segment!$AK$460:$AP$531,4,0)/1000</f>
        <v>-26085.998760000002</v>
      </c>
      <c r="FC60" s="40"/>
      <c r="FD60" s="40">
        <f>DR60+EK60</f>
        <v>-490.79599999999999</v>
      </c>
      <c r="FE60" s="40">
        <f>DS60+EL60</f>
        <v>-262.91500000000002</v>
      </c>
      <c r="FF60" s="40">
        <f>DT60+EM60</f>
        <v>-606.00528399999985</v>
      </c>
      <c r="FG60" s="40">
        <f>DU60+EN60</f>
        <v>-1039.0357300000001</v>
      </c>
      <c r="FH60" s="40">
        <f>DV60+EO60</f>
        <v>-2075.5690199999999</v>
      </c>
      <c r="FI60" s="40">
        <f>DW60+EP60</f>
        <v>-1929.2938200000003</v>
      </c>
      <c r="FJ60" s="40">
        <f>DX60+EQ60</f>
        <v>-2042.3360799999991</v>
      </c>
      <c r="FK60" s="40">
        <f>DY60+ER60</f>
        <v>-2181.8006500000006</v>
      </c>
      <c r="FL60" s="40">
        <f>DZ60+ES60</f>
        <v>-2440.7139799999995</v>
      </c>
      <c r="FM60" s="40">
        <f>EA60+ET60</f>
        <v>-2744.8293749999998</v>
      </c>
      <c r="FN60" s="40">
        <f>EB60+EU60</f>
        <v>-10088.927992000001</v>
      </c>
      <c r="FO60" s="40">
        <f>EC60+EV60</f>
        <v>-7127.695319999998</v>
      </c>
      <c r="FP60" s="40">
        <f>ED60+EW60</f>
        <v>-20569.741979999995</v>
      </c>
      <c r="FQ60" s="40">
        <f>EE60+EX60</f>
        <v>-10025.804930000002</v>
      </c>
      <c r="FR60" s="40">
        <f>EF60+EY60</f>
        <v>-10046.916109999998</v>
      </c>
      <c r="FS60" s="40">
        <f>EG60+EZ60</f>
        <v>-11913.31798</v>
      </c>
      <c r="FT60" s="40">
        <f>EH60+FA60</f>
        <v>-26085.998760000002</v>
      </c>
      <c r="FW60" s="40"/>
      <c r="FX60" s="40">
        <f>VLOOKUP($C60,Segment!$AK$152:$AP$223,5,0)/1000</f>
        <v>0</v>
      </c>
      <c r="FY60" s="40">
        <f>VLOOKUP($C60,Segment!$I$229:$N$300,5,0)/1000</f>
        <v>0</v>
      </c>
      <c r="FZ60" s="40">
        <f>VLOOKUP($C60,Segment!$P$229:$U$300,5,0)/1000</f>
        <v>0</v>
      </c>
      <c r="GA60" s="40">
        <f>VLOOKUP($C60,Segment!$AD$229:$AI$300,5,0)/1000</f>
        <v>0</v>
      </c>
      <c r="GB60" s="40">
        <f>VLOOKUP($C60,Segment!$AK$229:$AP$300,5,0)/1000</f>
        <v>0</v>
      </c>
      <c r="GC60" s="40">
        <f>VLOOKUP($C60,Segment!$I$306:$N$377,5,0)/1000</f>
        <v>0</v>
      </c>
      <c r="GD60" s="40">
        <f>VLOOKUP($C60,Segment!$P$306:$U$377,5,0)/1000</f>
        <v>0</v>
      </c>
      <c r="GE60" s="40">
        <f>VLOOKUP($C60,Segment!$AD$306:$AI$377,5,0)/1000</f>
        <v>0</v>
      </c>
      <c r="GF60" s="40">
        <f>VLOOKUP($C60,Segment!$AK$306:$AP$377,5,0)/1000</f>
        <v>0</v>
      </c>
      <c r="GG60" s="40">
        <f>VLOOKUP($C60,Segment!$I$383:$N$454,5,0)/1000</f>
        <v>0</v>
      </c>
      <c r="GH60" s="40">
        <f>VLOOKUP($C60,Segment!$P$383:$U$454,5,0)/1000</f>
        <v>0</v>
      </c>
      <c r="GI60" s="40">
        <f>VLOOKUP($C60,Segment!$AD$383:$AI$454,5,0)/1000</f>
        <v>0</v>
      </c>
      <c r="GJ60" s="40">
        <f>VLOOKUP($C60,Segment!$AK$383:$AP$454,5,0)/1000</f>
        <v>0</v>
      </c>
      <c r="GK60" s="40">
        <f>VLOOKUP($C60,Segment!$I$460:$N$531,5,0)/1000</f>
        <v>0</v>
      </c>
      <c r="GL60" s="40">
        <f>VLOOKUP($C60,Segment!$P$460:$U$531,5,0)/1000</f>
        <v>0</v>
      </c>
      <c r="GM60" s="40">
        <f>VLOOKUP($C60,Segment!$AD$460:$AI$531,5,0)/1000</f>
        <v>0</v>
      </c>
      <c r="GN60" s="40">
        <f>VLOOKUP($C60,Segment!$AK$460:$AP$531,5,0)/1000</f>
        <v>0</v>
      </c>
      <c r="GP60" s="40"/>
      <c r="GQ60" s="40">
        <f>CY60+FD60+FX60</f>
        <v>-490.79599999999999</v>
      </c>
      <c r="GR60" s="40">
        <f>CZ60+FE60+FY60</f>
        <v>-262.91500000000002</v>
      </c>
      <c r="GS60" s="40">
        <f>DA60+FF60+FZ60</f>
        <v>-606.00528399999985</v>
      </c>
      <c r="GT60" s="40">
        <f>DB60+FG60+GA60</f>
        <v>-1039.0357300000001</v>
      </c>
      <c r="GU60" s="40">
        <f>DC60+FH60+GB60</f>
        <v>-2075.5690199999999</v>
      </c>
      <c r="GV60" s="40">
        <f>DD60+FI60+GC60</f>
        <v>-1929.2938200000003</v>
      </c>
      <c r="GW60" s="40">
        <f>DE60+FJ60+GD60</f>
        <v>-2042.3360799999991</v>
      </c>
      <c r="GX60" s="40">
        <f>DF60+FK60+GE60</f>
        <v>-2181.8006500000006</v>
      </c>
      <c r="GY60" s="40">
        <f>DG60+FL60+GF60</f>
        <v>-2440.7139799999995</v>
      </c>
      <c r="GZ60" s="40">
        <f>DH60+FM60+GG60</f>
        <v>-2744.8293749999998</v>
      </c>
      <c r="HA60" s="40">
        <f>DI60+FN60+GH60</f>
        <v>-10088.927992000001</v>
      </c>
      <c r="HB60" s="40">
        <f>DJ60+FO60+GI60</f>
        <v>-7127.695319999998</v>
      </c>
      <c r="HC60" s="40">
        <f>DK60+FP60+GJ60</f>
        <v>-20569.741979999995</v>
      </c>
      <c r="HD60" s="40">
        <f>DL60+FQ60+GK60</f>
        <v>-10025.804930000002</v>
      </c>
      <c r="HE60" s="40">
        <f>DM60+FR60+GL60</f>
        <v>-10046.916109999998</v>
      </c>
      <c r="HF60" s="40">
        <f>DN60+FS60+GM60</f>
        <v>-11913.31798</v>
      </c>
      <c r="HG60" s="40">
        <f>DO60+FT60+GN60</f>
        <v>-26085.998760000002</v>
      </c>
    </row>
    <row r="61" spans="3:215" x14ac:dyDescent="0.3">
      <c r="C61" s="60" t="s">
        <v>33</v>
      </c>
      <c r="D61" s="123"/>
      <c r="E61" s="61"/>
      <c r="F61" s="61">
        <f t="shared" ref="F61:M61" si="583">SUM(F59:F60)</f>
        <v>7293.348</v>
      </c>
      <c r="G61" s="61">
        <f t="shared" si="583"/>
        <v>8087.8110000000006</v>
      </c>
      <c r="H61" s="61">
        <f t="shared" si="583"/>
        <v>7786.6075260000025</v>
      </c>
      <c r="I61" s="61">
        <f t="shared" si="583"/>
        <v>12106.500939999994</v>
      </c>
      <c r="J61" s="61">
        <f t="shared" si="583"/>
        <v>10105.751639999995</v>
      </c>
      <c r="K61" s="61">
        <f t="shared" si="583"/>
        <v>8486.8979999999992</v>
      </c>
      <c r="L61" s="61">
        <f t="shared" si="583"/>
        <v>8004.3367700000053</v>
      </c>
      <c r="M61" s="61">
        <f t="shared" si="583"/>
        <v>8907.2448100000001</v>
      </c>
      <c r="N61" s="61">
        <f t="shared" ref="N61:O61" si="584">SUM(N59:N60)</f>
        <v>8120.0114399999993</v>
      </c>
      <c r="O61" s="61">
        <f t="shared" si="584"/>
        <v>7991.2072610000032</v>
      </c>
      <c r="P61" s="61">
        <f t="shared" ref="P61:Q61" si="585">SUM(P59:P60)</f>
        <v>4240.3788619999887</v>
      </c>
      <c r="Q61" s="61">
        <f t="shared" si="585"/>
        <v>12197.358450000014</v>
      </c>
      <c r="R61" s="61">
        <f t="shared" ref="R61:S61" si="586">SUM(R59:R60)</f>
        <v>40212.594020000004</v>
      </c>
      <c r="S61" s="61">
        <f t="shared" si="586"/>
        <v>16847.425309999991</v>
      </c>
      <c r="T61" s="61">
        <f t="shared" ref="T61:U61" si="587">SUM(T59:T60)</f>
        <v>17067.407749999995</v>
      </c>
      <c r="U61" s="61">
        <f t="shared" si="587"/>
        <v>23360.131589999997</v>
      </c>
      <c r="V61" s="61">
        <f t="shared" ref="V61" si="588">SUM(V59:V60)</f>
        <v>21396.501740000022</v>
      </c>
      <c r="W61" s="184">
        <f t="shared" si="14"/>
        <v>-0.46791540656744679</v>
      </c>
      <c r="Y61" s="61"/>
      <c r="Z61" s="61">
        <f t="shared" ref="Z61:AG61" si="589">SUM(Z59:Z60)</f>
        <v>0</v>
      </c>
      <c r="AA61" s="61">
        <f t="shared" si="589"/>
        <v>0</v>
      </c>
      <c r="AB61" s="61">
        <f t="shared" si="589"/>
        <v>0</v>
      </c>
      <c r="AC61" s="61">
        <f t="shared" si="589"/>
        <v>0</v>
      </c>
      <c r="AD61" s="61">
        <f t="shared" si="589"/>
        <v>0</v>
      </c>
      <c r="AE61" s="61">
        <f t="shared" si="589"/>
        <v>0</v>
      </c>
      <c r="AF61" s="61">
        <f t="shared" si="589"/>
        <v>0</v>
      </c>
      <c r="AG61" s="61">
        <f t="shared" si="589"/>
        <v>0</v>
      </c>
      <c r="AH61" s="61">
        <f t="shared" ref="AH61:AI61" si="590">SUM(AH59:AH60)</f>
        <v>0</v>
      </c>
      <c r="AI61" s="61">
        <f t="shared" si="590"/>
        <v>0</v>
      </c>
      <c r="AJ61" s="61">
        <f t="shared" ref="AJ61:AK61" si="591">SUM(AJ59:AJ60)</f>
        <v>0</v>
      </c>
      <c r="AK61" s="61">
        <f t="shared" si="591"/>
        <v>0</v>
      </c>
      <c r="AL61" s="61">
        <f t="shared" ref="AL61:AM61" si="592">SUM(AL59:AL60)</f>
        <v>0</v>
      </c>
      <c r="AM61" s="61">
        <f t="shared" si="592"/>
        <v>0</v>
      </c>
      <c r="AN61" s="61">
        <f t="shared" ref="AN61:AO61" si="593">SUM(AN59:AN60)</f>
        <v>0</v>
      </c>
      <c r="AO61" s="61">
        <f t="shared" si="593"/>
        <v>0</v>
      </c>
      <c r="AP61" s="61">
        <f t="shared" ref="AP61" si="594">SUM(AP59:AP60)</f>
        <v>0</v>
      </c>
      <c r="AQ61" s="184"/>
      <c r="AR61" s="61"/>
      <c r="AS61" s="61"/>
      <c r="AT61" s="61">
        <f t="shared" ref="AT61:BA61" si="595">SUM(AT59:AT60)</f>
        <v>0</v>
      </c>
      <c r="AU61" s="61">
        <f t="shared" si="595"/>
        <v>0</v>
      </c>
      <c r="AV61" s="61">
        <f t="shared" si="595"/>
        <v>0</v>
      </c>
      <c r="AW61" s="61">
        <f t="shared" si="595"/>
        <v>0</v>
      </c>
      <c r="AX61" s="61">
        <f t="shared" si="595"/>
        <v>0</v>
      </c>
      <c r="AY61" s="61">
        <f t="shared" si="595"/>
        <v>0</v>
      </c>
      <c r="AZ61" s="61">
        <f t="shared" si="595"/>
        <v>0</v>
      </c>
      <c r="BA61" s="61">
        <f t="shared" si="595"/>
        <v>0</v>
      </c>
      <c r="BB61" s="61">
        <f t="shared" ref="BB61:BC61" si="596">SUM(BB59:BB60)</f>
        <v>0</v>
      </c>
      <c r="BC61" s="61">
        <f t="shared" si="596"/>
        <v>0</v>
      </c>
      <c r="BD61" s="61">
        <f t="shared" ref="BD61:BE61" si="597">SUM(BD59:BD60)</f>
        <v>0</v>
      </c>
      <c r="BE61" s="61">
        <f t="shared" si="597"/>
        <v>0</v>
      </c>
      <c r="BF61" s="61">
        <f t="shared" ref="BF61:BG61" si="598">SUM(BF59:BF60)</f>
        <v>0</v>
      </c>
      <c r="BG61" s="61">
        <f t="shared" si="598"/>
        <v>0</v>
      </c>
      <c r="BH61" s="61">
        <f t="shared" ref="BH61:BI61" si="599">SUM(BH59:BH60)</f>
        <v>0</v>
      </c>
      <c r="BI61" s="61">
        <f t="shared" si="599"/>
        <v>0</v>
      </c>
      <c r="BJ61" s="61">
        <f t="shared" ref="BJ61" si="600">SUM(BJ59:BJ60)</f>
        <v>0</v>
      </c>
      <c r="BK61" s="45"/>
      <c r="BL61" s="61"/>
      <c r="BM61" s="61">
        <f t="shared" ref="BM61:BT61" si="601">SUM(BM59:BM60)</f>
        <v>0</v>
      </c>
      <c r="BN61" s="61">
        <f t="shared" si="601"/>
        <v>0</v>
      </c>
      <c r="BO61" s="61">
        <f t="shared" si="601"/>
        <v>0</v>
      </c>
      <c r="BP61" s="61">
        <f t="shared" si="601"/>
        <v>0</v>
      </c>
      <c r="BQ61" s="61">
        <f t="shared" si="601"/>
        <v>0</v>
      </c>
      <c r="BR61" s="61">
        <f t="shared" si="601"/>
        <v>0</v>
      </c>
      <c r="BS61" s="61">
        <f t="shared" si="601"/>
        <v>0</v>
      </c>
      <c r="BT61" s="61">
        <f t="shared" si="601"/>
        <v>0</v>
      </c>
      <c r="BU61" s="61">
        <f t="shared" ref="BU61:BV61" si="602">SUM(BU59:BU60)</f>
        <v>0</v>
      </c>
      <c r="BV61" s="61">
        <f t="shared" si="602"/>
        <v>0</v>
      </c>
      <c r="BW61" s="61">
        <f t="shared" ref="BW61:BX61" si="603">SUM(BW59:BW60)</f>
        <v>0</v>
      </c>
      <c r="BX61" s="61">
        <f t="shared" si="603"/>
        <v>0</v>
      </c>
      <c r="BY61" s="61">
        <f t="shared" ref="BY61:BZ61" si="604">SUM(BY59:BY60)</f>
        <v>0</v>
      </c>
      <c r="BZ61" s="61">
        <f t="shared" si="604"/>
        <v>0</v>
      </c>
      <c r="CA61" s="61">
        <f t="shared" ref="CA61:CB61" si="605">SUM(CA59:CA60)</f>
        <v>0</v>
      </c>
      <c r="CB61" s="61">
        <f t="shared" si="605"/>
        <v>0</v>
      </c>
      <c r="CC61" s="61">
        <f t="shared" ref="CC61" si="606">SUM(CC59:CC60)</f>
        <v>0</v>
      </c>
      <c r="CD61" s="61"/>
      <c r="CE61" s="61"/>
      <c r="CF61" s="61">
        <f>SUM(CF59:CF60)</f>
        <v>0</v>
      </c>
      <c r="CG61" s="61"/>
      <c r="CH61" s="61"/>
      <c r="CI61" s="61"/>
      <c r="CJ61" s="61">
        <f>SUM(CJ59:CJ60)</f>
        <v>0</v>
      </c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>
        <f t="shared" ref="CY61:DF61" si="607">SUM(CY59:CY60)</f>
        <v>0</v>
      </c>
      <c r="CZ61" s="61">
        <f t="shared" si="607"/>
        <v>0</v>
      </c>
      <c r="DA61" s="61">
        <f t="shared" si="607"/>
        <v>0</v>
      </c>
      <c r="DB61" s="61">
        <f t="shared" si="607"/>
        <v>0</v>
      </c>
      <c r="DC61" s="61">
        <f t="shared" si="607"/>
        <v>0</v>
      </c>
      <c r="DD61" s="61">
        <f t="shared" si="607"/>
        <v>0</v>
      </c>
      <c r="DE61" s="61">
        <f t="shared" si="607"/>
        <v>0</v>
      </c>
      <c r="DF61" s="61">
        <f t="shared" si="607"/>
        <v>0</v>
      </c>
      <c r="DG61" s="61">
        <f t="shared" ref="DG61:DH61" si="608">SUM(DG59:DG60)</f>
        <v>0</v>
      </c>
      <c r="DH61" s="61">
        <f t="shared" si="608"/>
        <v>0</v>
      </c>
      <c r="DI61" s="61">
        <f t="shared" ref="DI61:DJ61" si="609">SUM(DI59:DI60)</f>
        <v>0</v>
      </c>
      <c r="DJ61" s="61">
        <f t="shared" si="609"/>
        <v>0</v>
      </c>
      <c r="DK61" s="61">
        <f t="shared" ref="DK61:DL61" si="610">SUM(DK59:DK60)</f>
        <v>0</v>
      </c>
      <c r="DL61" s="61">
        <f t="shared" si="610"/>
        <v>0</v>
      </c>
      <c r="DM61" s="61">
        <f t="shared" ref="DM61:DN61" si="611">SUM(DM59:DM60)</f>
        <v>0</v>
      </c>
      <c r="DN61" s="61">
        <f t="shared" si="611"/>
        <v>0</v>
      </c>
      <c r="DO61" s="61">
        <f t="shared" ref="DO61" si="612">SUM(DO59:DO60)</f>
        <v>0</v>
      </c>
      <c r="DP61" s="61"/>
      <c r="DQ61" s="61"/>
      <c r="DR61" s="61">
        <f t="shared" ref="DR61:DY61" si="613">SUM(DR59:DR60)</f>
        <v>605.30399999999997</v>
      </c>
      <c r="DS61" s="61">
        <f t="shared" si="613"/>
        <v>18.030999999999999</v>
      </c>
      <c r="DT61" s="61">
        <f t="shared" si="613"/>
        <v>134.745</v>
      </c>
      <c r="DU61" s="61">
        <f t="shared" si="613"/>
        <v>22.460999999999999</v>
      </c>
      <c r="DV61" s="61">
        <f t="shared" si="613"/>
        <v>1047.9939999999999</v>
      </c>
      <c r="DW61" s="61">
        <f t="shared" si="613"/>
        <v>136.51300000000001</v>
      </c>
      <c r="DX61" s="61">
        <f t="shared" si="613"/>
        <v>448.73099999999999</v>
      </c>
      <c r="DY61" s="61">
        <f t="shared" si="613"/>
        <v>473.82</v>
      </c>
      <c r="DZ61" s="61">
        <f t="shared" ref="DZ61:EA61" si="614">SUM(DZ59:DZ60)</f>
        <v>517.428</v>
      </c>
      <c r="EA61" s="61">
        <f t="shared" si="614"/>
        <v>387.90100000000001</v>
      </c>
      <c r="EB61" s="61">
        <f t="shared" ref="EB61:EC61" si="615">SUM(EB59:EB60)</f>
        <v>216.71199999999999</v>
      </c>
      <c r="EC61" s="61">
        <f t="shared" si="615"/>
        <v>1282.925</v>
      </c>
      <c r="ED61" s="61">
        <f t="shared" ref="ED61:EE61" si="616">SUM(ED59:ED60)</f>
        <v>1057.6220000000001</v>
      </c>
      <c r="EE61" s="61">
        <f t="shared" si="616"/>
        <v>175.78</v>
      </c>
      <c r="EF61" s="61">
        <f t="shared" ref="EF61:EG61" si="617">SUM(EF59:EF60)</f>
        <v>202.214</v>
      </c>
      <c r="EG61" s="61">
        <f t="shared" si="617"/>
        <v>3143.3620000000001</v>
      </c>
      <c r="EH61" s="61">
        <f t="shared" ref="EH61" si="618">SUM(EH59:EH60)</f>
        <v>5166.3519999999999</v>
      </c>
      <c r="EI61" s="61"/>
      <c r="EJ61" s="61"/>
      <c r="EK61" s="61">
        <f t="shared" ref="EK61:ER61" si="619">SUM(EK59:EK60)</f>
        <v>6688.0439999999999</v>
      </c>
      <c r="EL61" s="61">
        <f t="shared" si="619"/>
        <v>8069.78</v>
      </c>
      <c r="EM61" s="61">
        <f t="shared" si="619"/>
        <v>7651.8625260000017</v>
      </c>
      <c r="EN61" s="61">
        <f t="shared" si="619"/>
        <v>12084.039939999995</v>
      </c>
      <c r="EO61" s="61">
        <f t="shared" si="619"/>
        <v>9057.7576399999962</v>
      </c>
      <c r="EP61" s="61">
        <f t="shared" si="619"/>
        <v>8350.3850000000002</v>
      </c>
      <c r="EQ61" s="61">
        <f t="shared" si="619"/>
        <v>7555.6057700000056</v>
      </c>
      <c r="ER61" s="61">
        <f t="shared" si="619"/>
        <v>8433.4248100000004</v>
      </c>
      <c r="ES61" s="61">
        <f t="shared" ref="ES61:ET61" si="620">SUM(ES59:ES60)</f>
        <v>7602.5834399999994</v>
      </c>
      <c r="ET61" s="61">
        <f t="shared" si="620"/>
        <v>7603.3062610000034</v>
      </c>
      <c r="EU61" s="61">
        <f t="shared" ref="EU61:EV61" si="621">SUM(EU59:EU60)</f>
        <v>4023.6668619999891</v>
      </c>
      <c r="EV61" s="61">
        <f t="shared" si="621"/>
        <v>10914.433450000015</v>
      </c>
      <c r="EW61" s="61">
        <f t="shared" ref="EW61:EX61" si="622">SUM(EW59:EW60)</f>
        <v>39154.972020000001</v>
      </c>
      <c r="EX61" s="61">
        <f t="shared" si="622"/>
        <v>16671.645309999993</v>
      </c>
      <c r="EY61" s="61">
        <f t="shared" ref="EY61:EZ61" si="623">SUM(EY59:EY60)</f>
        <v>16865.193749999995</v>
      </c>
      <c r="EZ61" s="61">
        <f t="shared" si="623"/>
        <v>20216.76959</v>
      </c>
      <c r="FA61" s="61">
        <f t="shared" ref="FA61" si="624">SUM(FA59:FA60)</f>
        <v>16230.149740000023</v>
      </c>
      <c r="FB61" s="61"/>
      <c r="FC61" s="61"/>
      <c r="FD61" s="61">
        <f t="shared" ref="FD61:FK61" si="625">SUM(FD59:FD60)</f>
        <v>7293.348</v>
      </c>
      <c r="FE61" s="61">
        <f t="shared" si="625"/>
        <v>8087.8110000000006</v>
      </c>
      <c r="FF61" s="61">
        <f t="shared" si="625"/>
        <v>7786.6075260000025</v>
      </c>
      <c r="FG61" s="61">
        <f t="shared" si="625"/>
        <v>12106.500939999994</v>
      </c>
      <c r="FH61" s="61">
        <f t="shared" si="625"/>
        <v>10105.751639999999</v>
      </c>
      <c r="FI61" s="61">
        <f t="shared" si="625"/>
        <v>8486.898000000001</v>
      </c>
      <c r="FJ61" s="61">
        <f t="shared" si="625"/>
        <v>8004.3367700000053</v>
      </c>
      <c r="FK61" s="61">
        <f t="shared" si="625"/>
        <v>8907.2448100000001</v>
      </c>
      <c r="FL61" s="61">
        <f t="shared" ref="FL61:FM61" si="626">SUM(FL59:FL60)</f>
        <v>8120.0114399999993</v>
      </c>
      <c r="FM61" s="61">
        <f t="shared" si="626"/>
        <v>7991.2072610000032</v>
      </c>
      <c r="FN61" s="61">
        <f t="shared" ref="FN61:FO61" si="627">SUM(FN59:FN60)</f>
        <v>4240.3788619999887</v>
      </c>
      <c r="FO61" s="61">
        <f t="shared" si="627"/>
        <v>12197.358450000014</v>
      </c>
      <c r="FP61" s="61">
        <f t="shared" ref="FP61:FQ61" si="628">SUM(FP59:FP60)</f>
        <v>40212.594020000004</v>
      </c>
      <c r="FQ61" s="61">
        <f t="shared" si="628"/>
        <v>16847.425309999991</v>
      </c>
      <c r="FR61" s="61">
        <f t="shared" ref="FR61:FS61" si="629">SUM(FR59:FR60)</f>
        <v>17067.407749999995</v>
      </c>
      <c r="FS61" s="61">
        <f t="shared" si="629"/>
        <v>23360.131589999997</v>
      </c>
      <c r="FT61" s="61">
        <f t="shared" ref="FT61" si="630">SUM(FT59:FT60)</f>
        <v>21396.501740000022</v>
      </c>
      <c r="FU61" s="184">
        <f>FT61/FP61-1</f>
        <v>-0.46791540656744679</v>
      </c>
      <c r="FV61" s="61"/>
      <c r="FW61" s="61"/>
      <c r="FX61" s="61">
        <f t="shared" ref="FX61:GE61" si="631">SUM(FX59:FX60)</f>
        <v>0</v>
      </c>
      <c r="FY61" s="61">
        <f t="shared" si="631"/>
        <v>0</v>
      </c>
      <c r="FZ61" s="61">
        <f t="shared" si="631"/>
        <v>0</v>
      </c>
      <c r="GA61" s="61">
        <f t="shared" si="631"/>
        <v>0</v>
      </c>
      <c r="GB61" s="61">
        <f t="shared" si="631"/>
        <v>0</v>
      </c>
      <c r="GC61" s="61">
        <f t="shared" si="631"/>
        <v>0</v>
      </c>
      <c r="GD61" s="61">
        <f t="shared" si="631"/>
        <v>0</v>
      </c>
      <c r="GE61" s="61">
        <f t="shared" si="631"/>
        <v>0</v>
      </c>
      <c r="GF61" s="61">
        <f t="shared" ref="GF61:GG61" si="632">SUM(GF59:GF60)</f>
        <v>0</v>
      </c>
      <c r="GG61" s="61">
        <f t="shared" si="632"/>
        <v>0</v>
      </c>
      <c r="GH61" s="61">
        <f t="shared" ref="GH61:GI61" si="633">SUM(GH59:GH60)</f>
        <v>0</v>
      </c>
      <c r="GI61" s="61">
        <f t="shared" si="633"/>
        <v>0</v>
      </c>
      <c r="GJ61" s="61">
        <f t="shared" ref="GJ61:GK61" si="634">SUM(GJ59:GJ60)</f>
        <v>0</v>
      </c>
      <c r="GK61" s="61">
        <f t="shared" si="634"/>
        <v>0</v>
      </c>
      <c r="GL61" s="61">
        <f t="shared" ref="GL61:GM61" si="635">SUM(GL59:GL60)</f>
        <v>0</v>
      </c>
      <c r="GM61" s="61">
        <f t="shared" si="635"/>
        <v>0</v>
      </c>
      <c r="GN61" s="61">
        <f t="shared" ref="GN61" si="636">SUM(GN59:GN60)</f>
        <v>0</v>
      </c>
      <c r="GO61" s="61"/>
      <c r="GP61" s="61"/>
      <c r="GQ61" s="61">
        <f t="shared" ref="GQ61:GX61" si="637">SUM(GQ59:GQ60)</f>
        <v>7293.348</v>
      </c>
      <c r="GR61" s="61">
        <f t="shared" si="637"/>
        <v>8087.8110000000006</v>
      </c>
      <c r="GS61" s="61">
        <f t="shared" si="637"/>
        <v>7786.6075260000025</v>
      </c>
      <c r="GT61" s="61">
        <f t="shared" si="637"/>
        <v>12106.500939999994</v>
      </c>
      <c r="GU61" s="61">
        <f t="shared" si="637"/>
        <v>10105.751639999999</v>
      </c>
      <c r="GV61" s="61">
        <f t="shared" si="637"/>
        <v>8486.898000000001</v>
      </c>
      <c r="GW61" s="61">
        <f t="shared" si="637"/>
        <v>8004.3367700000053</v>
      </c>
      <c r="GX61" s="61">
        <f t="shared" si="637"/>
        <v>8907.2448100000001</v>
      </c>
      <c r="GY61" s="61">
        <f t="shared" ref="GY61:GZ61" si="638">SUM(GY59:GY60)</f>
        <v>8120.0114399999993</v>
      </c>
      <c r="GZ61" s="61">
        <f t="shared" si="638"/>
        <v>7991.2072610000032</v>
      </c>
      <c r="HA61" s="61">
        <f t="shared" ref="HA61:HB61" si="639">SUM(HA59:HA60)</f>
        <v>4240.3788619999887</v>
      </c>
      <c r="HB61" s="61">
        <f t="shared" si="639"/>
        <v>12197.358450000014</v>
      </c>
      <c r="HC61" s="61">
        <f t="shared" ref="HC61:HD61" si="640">SUM(HC59:HC60)</f>
        <v>40212.594020000004</v>
      </c>
      <c r="HD61" s="61">
        <f t="shared" si="640"/>
        <v>16847.425309999991</v>
      </c>
      <c r="HE61" s="61">
        <f t="shared" ref="HE61:HF61" si="641">SUM(HE59:HE60)</f>
        <v>17067.407749999995</v>
      </c>
      <c r="HF61" s="61">
        <f t="shared" si="641"/>
        <v>23360.131589999997</v>
      </c>
      <c r="HG61" s="61">
        <f t="shared" ref="HG61" si="642">SUM(HG59:HG60)</f>
        <v>21396.501740000022</v>
      </c>
    </row>
    <row r="62" spans="3:215" x14ac:dyDescent="0.3">
      <c r="C62" s="41" t="s">
        <v>64</v>
      </c>
      <c r="D62" s="116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177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177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4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4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4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4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  <c r="EB62" s="42"/>
      <c r="EC62" s="42"/>
      <c r="ED62" s="42"/>
      <c r="EE62" s="42"/>
      <c r="EF62" s="42"/>
      <c r="EG62" s="42"/>
      <c r="EH62" s="42"/>
      <c r="EJ62" s="42"/>
      <c r="EK62" s="42">
        <f t="shared" ref="EK62:ES62" si="643">EK61/EK186</f>
        <v>0.16968101830698792</v>
      </c>
      <c r="EL62" s="42">
        <f t="shared" si="643"/>
        <v>0.19750464558361</v>
      </c>
      <c r="EM62" s="42">
        <f t="shared" si="643"/>
        <v>0.19533205967321554</v>
      </c>
      <c r="EN62" s="42">
        <f t="shared" si="643"/>
        <v>0.26891416125146</v>
      </c>
      <c r="EO62" s="42">
        <f t="shared" si="643"/>
        <v>0.15416640499539935</v>
      </c>
      <c r="EP62" s="42">
        <f t="shared" si="643"/>
        <v>0.16443975100497851</v>
      </c>
      <c r="EQ62" s="42">
        <f t="shared" si="643"/>
        <v>0.1436929455826407</v>
      </c>
      <c r="ER62" s="42">
        <f t="shared" si="643"/>
        <v>0.16054708746068336</v>
      </c>
      <c r="ES62" s="42">
        <f t="shared" si="643"/>
        <v>0.12088987542925628</v>
      </c>
      <c r="ET62" s="42">
        <f>ET61/ET$186</f>
        <v>9.8757328207953618E-2</v>
      </c>
      <c r="EU62" s="42">
        <f t="shared" ref="EU62:FA62" si="644">EU61/EU186</f>
        <v>3.6780608195069106E-2</v>
      </c>
      <c r="EV62" s="42">
        <f t="shared" si="644"/>
        <v>0.11887531550647455</v>
      </c>
      <c r="EW62" s="42">
        <f t="shared" si="644"/>
        <v>0.30997449054840565</v>
      </c>
      <c r="EX62" s="42">
        <f t="shared" si="644"/>
        <v>0.11563428651884325</v>
      </c>
      <c r="EY62" s="42">
        <f t="shared" si="644"/>
        <v>0.15149975085328296</v>
      </c>
      <c r="EZ62" s="42">
        <f t="shared" si="644"/>
        <v>0.15508261918371086</v>
      </c>
      <c r="FA62" s="42">
        <f t="shared" si="644"/>
        <v>0.12450130176425617</v>
      </c>
      <c r="FC62" s="42"/>
      <c r="FD62" s="42"/>
      <c r="FE62" s="42"/>
      <c r="FF62" s="42"/>
      <c r="FG62" s="42"/>
      <c r="FH62" s="42"/>
      <c r="FI62" s="42"/>
      <c r="FJ62" s="42"/>
      <c r="FK62" s="42"/>
      <c r="FL62" s="42"/>
      <c r="FM62" s="42"/>
      <c r="FN62" s="42"/>
      <c r="FO62" s="42"/>
      <c r="FP62" s="42"/>
      <c r="FQ62" s="42"/>
      <c r="FR62" s="42"/>
      <c r="FS62" s="42"/>
      <c r="FT62" s="42"/>
      <c r="FU62" s="177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</row>
    <row r="63" spans="3:215" ht="13.5" thickBot="1" x14ac:dyDescent="0.35">
      <c r="C63" s="53" t="s">
        <v>34</v>
      </c>
      <c r="D63" s="121"/>
      <c r="E63" s="54"/>
      <c r="F63" s="54">
        <f t="shared" ref="F63:P63" si="645">F54+F57+F61</f>
        <v>12992.690999999981</v>
      </c>
      <c r="G63" s="54">
        <f t="shared" si="645"/>
        <v>46485.623000000021</v>
      </c>
      <c r="H63" s="54">
        <f t="shared" si="645"/>
        <v>29652.597875999993</v>
      </c>
      <c r="I63" s="54">
        <f t="shared" si="645"/>
        <v>31717.929399999997</v>
      </c>
      <c r="J63" s="54">
        <f t="shared" si="645"/>
        <v>27710.487859999983</v>
      </c>
      <c r="K63" s="54">
        <f t="shared" si="645"/>
        <v>56860.949400000005</v>
      </c>
      <c r="L63" s="54">
        <f t="shared" si="645"/>
        <v>47780.058220000006</v>
      </c>
      <c r="M63" s="54">
        <f t="shared" si="645"/>
        <v>49622.297269999995</v>
      </c>
      <c r="N63" s="55">
        <f t="shared" si="645"/>
        <v>41009.20508</v>
      </c>
      <c r="O63" s="55">
        <f t="shared" si="645"/>
        <v>81255.980830999964</v>
      </c>
      <c r="P63" s="55">
        <f t="shared" si="645"/>
        <v>73323.510241999989</v>
      </c>
      <c r="Q63" s="55">
        <f t="shared" ref="Q63:R63" si="646">Q54+Q57+Q61</f>
        <v>83147.637440000035</v>
      </c>
      <c r="R63" s="55">
        <f t="shared" si="646"/>
        <v>110924.02051000003</v>
      </c>
      <c r="S63" s="55">
        <f t="shared" ref="S63:T63" si="647">S54+S57+S61</f>
        <v>120282.79700999998</v>
      </c>
      <c r="T63" s="55">
        <f t="shared" si="647"/>
        <v>140853.02289999998</v>
      </c>
      <c r="U63" s="55">
        <f t="shared" ref="U63:V63" si="648">U54+U57+U61</f>
        <v>101748.81594000006</v>
      </c>
      <c r="V63" s="55">
        <f t="shared" si="648"/>
        <v>114911.54899000001</v>
      </c>
      <c r="W63" s="182">
        <f t="shared" si="14"/>
        <v>3.5948286598938228E-2</v>
      </c>
      <c r="Y63" s="54"/>
      <c r="Z63" s="54">
        <f t="shared" ref="Z63:AJ63" si="649">Z54+Z57+Z61</f>
        <v>0</v>
      </c>
      <c r="AA63" s="54">
        <f t="shared" si="649"/>
        <v>0</v>
      </c>
      <c r="AB63" s="54">
        <f t="shared" si="649"/>
        <v>0</v>
      </c>
      <c r="AC63" s="54">
        <f t="shared" si="649"/>
        <v>0</v>
      </c>
      <c r="AD63" s="54">
        <f t="shared" si="649"/>
        <v>0</v>
      </c>
      <c r="AE63" s="54">
        <f t="shared" si="649"/>
        <v>0</v>
      </c>
      <c r="AF63" s="54">
        <f t="shared" si="649"/>
        <v>0</v>
      </c>
      <c r="AG63" s="54">
        <f t="shared" si="649"/>
        <v>0</v>
      </c>
      <c r="AH63" s="54">
        <f t="shared" si="649"/>
        <v>0</v>
      </c>
      <c r="AI63" s="54">
        <f t="shared" si="649"/>
        <v>0</v>
      </c>
      <c r="AJ63" s="54">
        <f t="shared" si="649"/>
        <v>0</v>
      </c>
      <c r="AK63" s="54">
        <f t="shared" ref="AK63:AL63" si="650">AK54+AK57+AK61</f>
        <v>0</v>
      </c>
      <c r="AL63" s="54">
        <f t="shared" si="650"/>
        <v>0</v>
      </c>
      <c r="AM63" s="54">
        <f t="shared" ref="AM63:AN63" si="651">AM54+AM57+AM61</f>
        <v>0</v>
      </c>
      <c r="AN63" s="54">
        <f t="shared" si="651"/>
        <v>0</v>
      </c>
      <c r="AO63" s="54">
        <f t="shared" ref="AO63:AP63" si="652">AO54+AO57+AO61</f>
        <v>0</v>
      </c>
      <c r="AP63" s="54">
        <f t="shared" si="652"/>
        <v>0</v>
      </c>
      <c r="AQ63" s="182"/>
      <c r="AR63" s="55"/>
      <c r="AS63" s="54"/>
      <c r="AT63" s="54">
        <f t="shared" ref="AT63:BD63" si="653">AT54+AT57+AT61</f>
        <v>0</v>
      </c>
      <c r="AU63" s="54">
        <f t="shared" si="653"/>
        <v>0</v>
      </c>
      <c r="AV63" s="54">
        <f t="shared" si="653"/>
        <v>0</v>
      </c>
      <c r="AW63" s="54">
        <f t="shared" si="653"/>
        <v>0</v>
      </c>
      <c r="AX63" s="54">
        <f t="shared" si="653"/>
        <v>0</v>
      </c>
      <c r="AY63" s="54">
        <f t="shared" si="653"/>
        <v>0</v>
      </c>
      <c r="AZ63" s="54">
        <f t="shared" si="653"/>
        <v>0</v>
      </c>
      <c r="BA63" s="54">
        <f t="shared" si="653"/>
        <v>0</v>
      </c>
      <c r="BB63" s="54">
        <f t="shared" si="653"/>
        <v>0</v>
      </c>
      <c r="BC63" s="54">
        <f t="shared" si="653"/>
        <v>0</v>
      </c>
      <c r="BD63" s="54">
        <f t="shared" si="653"/>
        <v>0</v>
      </c>
      <c r="BE63" s="54">
        <f t="shared" ref="BE63:BF63" si="654">BE54+BE57+BE61</f>
        <v>0</v>
      </c>
      <c r="BF63" s="54">
        <f t="shared" si="654"/>
        <v>0</v>
      </c>
      <c r="BG63" s="54">
        <f t="shared" ref="BG63:BH63" si="655">BG54+BG57+BG61</f>
        <v>0</v>
      </c>
      <c r="BH63" s="54">
        <f t="shared" si="655"/>
        <v>0</v>
      </c>
      <c r="BI63" s="54">
        <f t="shared" ref="BI63:BJ63" si="656">BI54+BI57+BI61</f>
        <v>0</v>
      </c>
      <c r="BJ63" s="54">
        <f t="shared" si="656"/>
        <v>0</v>
      </c>
      <c r="BK63" s="56"/>
      <c r="BL63" s="54"/>
      <c r="BM63" s="54">
        <f t="shared" ref="BM63:BW63" si="657">BM54+BM57+BM61</f>
        <v>0</v>
      </c>
      <c r="BN63" s="54">
        <f t="shared" si="657"/>
        <v>0</v>
      </c>
      <c r="BO63" s="54">
        <f t="shared" si="657"/>
        <v>0</v>
      </c>
      <c r="BP63" s="54">
        <f t="shared" si="657"/>
        <v>0</v>
      </c>
      <c r="BQ63" s="54">
        <f t="shared" si="657"/>
        <v>0</v>
      </c>
      <c r="BR63" s="54">
        <f t="shared" si="657"/>
        <v>0</v>
      </c>
      <c r="BS63" s="54">
        <f t="shared" si="657"/>
        <v>0</v>
      </c>
      <c r="BT63" s="54">
        <f t="shared" si="657"/>
        <v>0</v>
      </c>
      <c r="BU63" s="54">
        <f t="shared" si="657"/>
        <v>0</v>
      </c>
      <c r="BV63" s="54">
        <f t="shared" si="657"/>
        <v>0</v>
      </c>
      <c r="BW63" s="54">
        <f t="shared" si="657"/>
        <v>0</v>
      </c>
      <c r="BX63" s="54">
        <f t="shared" ref="BX63:BY63" si="658">BX54+BX57+BX61</f>
        <v>0</v>
      </c>
      <c r="BY63" s="54">
        <f t="shared" si="658"/>
        <v>0</v>
      </c>
      <c r="BZ63" s="54">
        <f t="shared" ref="BZ63:CA63" si="659">BZ54+BZ57+BZ61</f>
        <v>0</v>
      </c>
      <c r="CA63" s="54">
        <f t="shared" si="659"/>
        <v>0</v>
      </c>
      <c r="CB63" s="54">
        <f t="shared" ref="CB63:CC63" si="660">CB54+CB57+CB61</f>
        <v>0</v>
      </c>
      <c r="CC63" s="54">
        <f t="shared" si="660"/>
        <v>0</v>
      </c>
      <c r="CD63" s="55"/>
      <c r="CE63" s="54"/>
      <c r="CF63" s="54">
        <f>CF54+CF57+CF61</f>
        <v>0</v>
      </c>
      <c r="CG63" s="54"/>
      <c r="CH63" s="54"/>
      <c r="CI63" s="54"/>
      <c r="CJ63" s="54">
        <f>CJ54+CJ57+CJ61</f>
        <v>0</v>
      </c>
      <c r="CK63" s="54"/>
      <c r="CL63" s="54"/>
      <c r="CM63" s="54"/>
      <c r="CN63" s="54"/>
      <c r="CO63" s="54"/>
      <c r="CP63" s="54"/>
      <c r="CQ63" s="54"/>
      <c r="CR63" s="54"/>
      <c r="CS63" s="54"/>
      <c r="CT63" s="54"/>
      <c r="CU63" s="54"/>
      <c r="CV63" s="54"/>
      <c r="CW63" s="55"/>
      <c r="CX63" s="54"/>
      <c r="CY63" s="54">
        <f t="shared" ref="CY63:DI63" si="661">CY54+CY57+CY61</f>
        <v>0</v>
      </c>
      <c r="CZ63" s="54">
        <f t="shared" si="661"/>
        <v>0</v>
      </c>
      <c r="DA63" s="54">
        <f t="shared" si="661"/>
        <v>0</v>
      </c>
      <c r="DB63" s="54">
        <f t="shared" si="661"/>
        <v>0</v>
      </c>
      <c r="DC63" s="54">
        <f t="shared" si="661"/>
        <v>0</v>
      </c>
      <c r="DD63" s="54">
        <f t="shared" si="661"/>
        <v>0</v>
      </c>
      <c r="DE63" s="54">
        <f t="shared" si="661"/>
        <v>0</v>
      </c>
      <c r="DF63" s="54">
        <f t="shared" si="661"/>
        <v>0</v>
      </c>
      <c r="DG63" s="54">
        <f t="shared" si="661"/>
        <v>0</v>
      </c>
      <c r="DH63" s="54">
        <f t="shared" si="661"/>
        <v>0</v>
      </c>
      <c r="DI63" s="54">
        <f t="shared" si="661"/>
        <v>0</v>
      </c>
      <c r="DJ63" s="54">
        <f t="shared" ref="DJ63:DK63" si="662">DJ54+DJ57+DJ61</f>
        <v>0</v>
      </c>
      <c r="DK63" s="54">
        <f t="shared" si="662"/>
        <v>0</v>
      </c>
      <c r="DL63" s="54">
        <f t="shared" ref="DL63:DM63" si="663">DL54+DL57+DL61</f>
        <v>0</v>
      </c>
      <c r="DM63" s="54">
        <f t="shared" si="663"/>
        <v>0</v>
      </c>
      <c r="DN63" s="54">
        <f t="shared" ref="DN63:DO63" si="664">DN54+DN57+DN61</f>
        <v>0</v>
      </c>
      <c r="DO63" s="54">
        <f t="shared" si="664"/>
        <v>0</v>
      </c>
      <c r="DP63" s="55"/>
      <c r="DQ63" s="54"/>
      <c r="DR63" s="54">
        <f t="shared" ref="DR63:EB63" si="665">DR54+DR57+DR61</f>
        <v>5763.5489999999818</v>
      </c>
      <c r="DS63" s="54">
        <f t="shared" si="665"/>
        <v>38111.486000000019</v>
      </c>
      <c r="DT63" s="54">
        <f t="shared" si="665"/>
        <v>21644.870999999988</v>
      </c>
      <c r="DU63" s="54">
        <f t="shared" si="665"/>
        <v>18970.815999999999</v>
      </c>
      <c r="DV63" s="54">
        <f t="shared" si="665"/>
        <v>17756.406999999985</v>
      </c>
      <c r="DW63" s="54">
        <f t="shared" si="665"/>
        <v>47512.944000000003</v>
      </c>
      <c r="DX63" s="54">
        <f t="shared" si="665"/>
        <v>40129.919999999991</v>
      </c>
      <c r="DY63" s="54">
        <f t="shared" si="665"/>
        <v>41131.414999999986</v>
      </c>
      <c r="DZ63" s="54">
        <f t="shared" si="665"/>
        <v>33307.066999999995</v>
      </c>
      <c r="EA63" s="54">
        <f t="shared" si="665"/>
        <v>73388.491999999955</v>
      </c>
      <c r="EB63" s="54">
        <f t="shared" si="665"/>
        <v>68903.477000000014</v>
      </c>
      <c r="EC63" s="54">
        <f t="shared" ref="EC63:ED63" si="666">EC54+EC57+EC61</f>
        <v>71874.934000000023</v>
      </c>
      <c r="ED63" s="54">
        <f t="shared" si="666"/>
        <v>71525.713000000018</v>
      </c>
      <c r="EE63" s="54">
        <f t="shared" ref="EE63:EF63" si="667">EE54+EE57+EE61</f>
        <v>102814.24999999997</v>
      </c>
      <c r="EF63" s="54">
        <f t="shared" si="667"/>
        <v>122955.073</v>
      </c>
      <c r="EG63" s="54">
        <f t="shared" ref="EG63:EH63" si="668">EG54+EG57+EG61</f>
        <v>79594.492000000042</v>
      </c>
      <c r="EH63" s="54">
        <f t="shared" si="668"/>
        <v>100101.65999999999</v>
      </c>
      <c r="EI63" s="55"/>
      <c r="EJ63" s="54"/>
      <c r="EK63" s="54">
        <f t="shared" ref="EK63:EU63" si="669">EK54+EK57+EK61</f>
        <v>7229.1419999999998</v>
      </c>
      <c r="EL63" s="54">
        <f t="shared" si="669"/>
        <v>8374.1370000000006</v>
      </c>
      <c r="EM63" s="54">
        <f t="shared" si="669"/>
        <v>8007.7268760000015</v>
      </c>
      <c r="EN63" s="54">
        <f t="shared" si="669"/>
        <v>12747.113399999995</v>
      </c>
      <c r="EO63" s="54">
        <f t="shared" si="669"/>
        <v>9954.0808599999964</v>
      </c>
      <c r="EP63" s="54">
        <f t="shared" si="669"/>
        <v>9348.0054</v>
      </c>
      <c r="EQ63" s="54">
        <f t="shared" si="669"/>
        <v>7650.1382200000053</v>
      </c>
      <c r="ER63" s="54">
        <f t="shared" si="669"/>
        <v>8490.8822700000001</v>
      </c>
      <c r="ES63" s="54">
        <f t="shared" si="669"/>
        <v>7702.1380799999997</v>
      </c>
      <c r="ET63" s="54">
        <f t="shared" si="669"/>
        <v>7867.4888310000033</v>
      </c>
      <c r="EU63" s="54">
        <f t="shared" si="669"/>
        <v>4420.0332419999895</v>
      </c>
      <c r="EV63" s="54">
        <f t="shared" ref="EV63:EW63" si="670">EV54+EV57+EV61</f>
        <v>11272.703440000016</v>
      </c>
      <c r="EW63" s="54">
        <f t="shared" si="670"/>
        <v>39398.307509999999</v>
      </c>
      <c r="EX63" s="54">
        <f t="shared" ref="EX63:EY63" si="671">EX54+EX57+EX61</f>
        <v>17468.547009999991</v>
      </c>
      <c r="EY63" s="54">
        <f t="shared" si="671"/>
        <v>17897.949899999996</v>
      </c>
      <c r="EZ63" s="54">
        <f t="shared" ref="EZ63:FA63" si="672">EZ54+EZ57+EZ61</f>
        <v>22154.323939999998</v>
      </c>
      <c r="FA63" s="54">
        <f t="shared" si="672"/>
        <v>14809.888990000023</v>
      </c>
      <c r="FB63" s="55"/>
      <c r="FC63" s="54"/>
      <c r="FD63" s="54">
        <f t="shared" ref="FD63:FN63" si="673">FD54+FD57+FD61</f>
        <v>12992.690999999981</v>
      </c>
      <c r="FE63" s="54">
        <f t="shared" si="673"/>
        <v>46485.623000000021</v>
      </c>
      <c r="FF63" s="54">
        <f t="shared" si="673"/>
        <v>29652.597875999993</v>
      </c>
      <c r="FG63" s="54">
        <f t="shared" si="673"/>
        <v>31717.929399999994</v>
      </c>
      <c r="FH63" s="54">
        <f t="shared" si="673"/>
        <v>27710.487859999987</v>
      </c>
      <c r="FI63" s="54">
        <f t="shared" si="673"/>
        <v>56860.949400000005</v>
      </c>
      <c r="FJ63" s="54">
        <f t="shared" si="673"/>
        <v>47780.058220000006</v>
      </c>
      <c r="FK63" s="54">
        <f t="shared" si="673"/>
        <v>49622.297269999995</v>
      </c>
      <c r="FL63" s="54">
        <f t="shared" si="673"/>
        <v>41009.205079999992</v>
      </c>
      <c r="FM63" s="54">
        <f t="shared" si="673"/>
        <v>81255.980830999964</v>
      </c>
      <c r="FN63" s="54">
        <f t="shared" si="673"/>
        <v>73323.510241999989</v>
      </c>
      <c r="FO63" s="54">
        <f t="shared" ref="FO63:FP63" si="674">FO54+FO57+FO61</f>
        <v>83147.637440000035</v>
      </c>
      <c r="FP63" s="54">
        <f t="shared" si="674"/>
        <v>110924.02051000002</v>
      </c>
      <c r="FQ63" s="54">
        <f t="shared" ref="FQ63:FR63" si="675">FQ54+FQ57+FQ61</f>
        <v>120282.79700999998</v>
      </c>
      <c r="FR63" s="54">
        <f t="shared" si="675"/>
        <v>140853.02289999998</v>
      </c>
      <c r="FS63" s="54">
        <f t="shared" ref="FS63:FT63" si="676">FS54+FS57+FS61</f>
        <v>101748.81594000003</v>
      </c>
      <c r="FT63" s="54">
        <f t="shared" si="676"/>
        <v>114911.54899000002</v>
      </c>
      <c r="FU63" s="182">
        <f>FT63/FP63-1</f>
        <v>3.594828659893845E-2</v>
      </c>
      <c r="FV63" s="152"/>
      <c r="FW63" s="54"/>
      <c r="FX63" s="54">
        <f t="shared" ref="FX63:GH63" si="677">FX54+FX57+FX61</f>
        <v>0</v>
      </c>
      <c r="FY63" s="54">
        <f t="shared" si="677"/>
        <v>0</v>
      </c>
      <c r="FZ63" s="54">
        <f t="shared" si="677"/>
        <v>0</v>
      </c>
      <c r="GA63" s="54">
        <f t="shared" si="677"/>
        <v>0</v>
      </c>
      <c r="GB63" s="54">
        <f t="shared" si="677"/>
        <v>0</v>
      </c>
      <c r="GC63" s="54">
        <f t="shared" si="677"/>
        <v>0</v>
      </c>
      <c r="GD63" s="54">
        <f t="shared" si="677"/>
        <v>0</v>
      </c>
      <c r="GE63" s="54">
        <f t="shared" si="677"/>
        <v>0</v>
      </c>
      <c r="GF63" s="54">
        <f t="shared" si="677"/>
        <v>0</v>
      </c>
      <c r="GG63" s="54">
        <f t="shared" si="677"/>
        <v>0</v>
      </c>
      <c r="GH63" s="54">
        <f t="shared" si="677"/>
        <v>0</v>
      </c>
      <c r="GI63" s="54">
        <f t="shared" ref="GI63:GJ63" si="678">GI54+GI57+GI61</f>
        <v>0</v>
      </c>
      <c r="GJ63" s="54">
        <f t="shared" si="678"/>
        <v>0</v>
      </c>
      <c r="GK63" s="54">
        <f t="shared" ref="GK63:GL63" si="679">GK54+GK57+GK61</f>
        <v>0</v>
      </c>
      <c r="GL63" s="54">
        <f t="shared" si="679"/>
        <v>0</v>
      </c>
      <c r="GM63" s="54">
        <f t="shared" ref="GM63:GN63" si="680">GM54+GM57+GM61</f>
        <v>0</v>
      </c>
      <c r="GN63" s="54">
        <f t="shared" si="680"/>
        <v>0</v>
      </c>
      <c r="GO63" s="55"/>
      <c r="GP63" s="54"/>
      <c r="GQ63" s="54">
        <f t="shared" ref="GQ63:HA63" si="681">GQ54+GQ57+GQ61</f>
        <v>12992.690999999981</v>
      </c>
      <c r="GR63" s="54">
        <f t="shared" si="681"/>
        <v>46485.623000000021</v>
      </c>
      <c r="GS63" s="54">
        <f t="shared" si="681"/>
        <v>29652.597875999993</v>
      </c>
      <c r="GT63" s="54">
        <f t="shared" si="681"/>
        <v>31717.929399999994</v>
      </c>
      <c r="GU63" s="54">
        <f t="shared" si="681"/>
        <v>27710.487859999987</v>
      </c>
      <c r="GV63" s="54">
        <f t="shared" si="681"/>
        <v>56860.949400000005</v>
      </c>
      <c r="GW63" s="54">
        <f t="shared" si="681"/>
        <v>47780.058220000006</v>
      </c>
      <c r="GX63" s="54">
        <f t="shared" si="681"/>
        <v>49622.297269999995</v>
      </c>
      <c r="GY63" s="54">
        <f t="shared" si="681"/>
        <v>41009.205079999992</v>
      </c>
      <c r="GZ63" s="54">
        <f t="shared" si="681"/>
        <v>81255.980830999964</v>
      </c>
      <c r="HA63" s="54">
        <f t="shared" si="681"/>
        <v>73323.510241999989</v>
      </c>
      <c r="HB63" s="54">
        <f t="shared" ref="HB63:HC63" si="682">HB54+HB57+HB61</f>
        <v>83147.637440000035</v>
      </c>
      <c r="HC63" s="54">
        <f t="shared" si="682"/>
        <v>110924.02051000002</v>
      </c>
      <c r="HD63" s="54">
        <f t="shared" ref="HD63:HE63" si="683">HD54+HD57+HD61</f>
        <v>120282.79700999998</v>
      </c>
      <c r="HE63" s="54">
        <f t="shared" si="683"/>
        <v>140853.02289999998</v>
      </c>
      <c r="HF63" s="54">
        <f t="shared" ref="HF63:HG63" si="684">HF54+HF57+HF61</f>
        <v>101748.81594000003</v>
      </c>
      <c r="HG63" s="54">
        <f t="shared" si="684"/>
        <v>114911.54899000002</v>
      </c>
    </row>
    <row r="64" spans="3:215" ht="13.5" thickTop="1" x14ac:dyDescent="0.3">
      <c r="C64" s="41" t="s">
        <v>82</v>
      </c>
      <c r="D64" s="116"/>
      <c r="E64" s="43"/>
      <c r="F64" s="43">
        <f t="shared" ref="F64:P64" si="685">(F42+F51+F57+F59)/1000</f>
        <v>100.63281499999999</v>
      </c>
      <c r="G64" s="43">
        <f t="shared" si="685"/>
        <v>144.539897</v>
      </c>
      <c r="H64" s="43">
        <f t="shared" si="685"/>
        <v>150.03111315999999</v>
      </c>
      <c r="I64" s="43">
        <f t="shared" si="685"/>
        <v>148.87493112999999</v>
      </c>
      <c r="J64" s="43">
        <f t="shared" si="685"/>
        <v>167.69314588</v>
      </c>
      <c r="K64" s="43">
        <f t="shared" si="685"/>
        <v>279.49406722000003</v>
      </c>
      <c r="L64" s="43">
        <f t="shared" si="685"/>
        <v>279.49215830000009</v>
      </c>
      <c r="M64" s="43">
        <f t="shared" si="685"/>
        <v>249.54785192</v>
      </c>
      <c r="N64" s="43">
        <f t="shared" si="685"/>
        <v>256.42437706000004</v>
      </c>
      <c r="O64" s="43">
        <f t="shared" si="685"/>
        <v>473.84865220599994</v>
      </c>
      <c r="P64" s="43">
        <f t="shared" si="685"/>
        <v>441.70481823400002</v>
      </c>
      <c r="Q64" s="43">
        <f t="shared" ref="Q64:R64" si="686">(Q42+Q51+Q57+Q59)/1000</f>
        <v>395.67921876000003</v>
      </c>
      <c r="R64" s="43">
        <f t="shared" si="686"/>
        <v>429.68760049000002</v>
      </c>
      <c r="S64" s="43">
        <f t="shared" ref="S64:T64" si="687">(S42+S51+S57+S59)/1000</f>
        <v>775.31705993999992</v>
      </c>
      <c r="T64" s="43">
        <f t="shared" si="687"/>
        <v>604.38384500999996</v>
      </c>
      <c r="U64" s="43">
        <f t="shared" ref="U64:V64" si="688">(U42+U51+U57+U59)/1000</f>
        <v>637.08360092000009</v>
      </c>
      <c r="V64" s="43">
        <f t="shared" si="688"/>
        <v>634.31171874999995</v>
      </c>
      <c r="W64" s="177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177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57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57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57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57"/>
      <c r="DQ64" s="43"/>
      <c r="DR64" s="43">
        <f t="shared" ref="DR64:EB64" si="689">(DR42+DR51+DR57+DR59)/1000</f>
        <v>92.912876999999995</v>
      </c>
      <c r="DS64" s="43">
        <f t="shared" si="689"/>
        <v>135.90284500000001</v>
      </c>
      <c r="DT64" s="43">
        <f t="shared" si="689"/>
        <v>141.41738100000001</v>
      </c>
      <c r="DU64" s="43">
        <f t="shared" si="689"/>
        <v>135.08878200000001</v>
      </c>
      <c r="DV64" s="43">
        <f t="shared" si="689"/>
        <v>155.66349600000001</v>
      </c>
      <c r="DW64" s="43">
        <f t="shared" si="689"/>
        <v>268.216768</v>
      </c>
      <c r="DX64" s="43">
        <f t="shared" si="689"/>
        <v>269.79968400000007</v>
      </c>
      <c r="DY64" s="43">
        <f t="shared" si="689"/>
        <v>238.875169</v>
      </c>
      <c r="DZ64" s="43">
        <f t="shared" si="689"/>
        <v>246.28152500000002</v>
      </c>
      <c r="EA64" s="43">
        <f t="shared" si="689"/>
        <v>463.236334</v>
      </c>
      <c r="EB64" s="43">
        <f t="shared" si="689"/>
        <v>427.19585700000005</v>
      </c>
      <c r="EC64" s="43">
        <f t="shared" ref="EC64:ED64" si="690">(EC42+EC51+EC57+EC59)/1000</f>
        <v>377.27882</v>
      </c>
      <c r="ED64" s="43">
        <f t="shared" si="690"/>
        <v>369.71955099999997</v>
      </c>
      <c r="EE64" s="43">
        <f t="shared" ref="EE64:EF64" si="691">(EE42+EE51+EE57+EE59)/1000</f>
        <v>747.82270800000015</v>
      </c>
      <c r="EF64" s="43">
        <f t="shared" si="691"/>
        <v>576.43897900000002</v>
      </c>
      <c r="EG64" s="43">
        <f t="shared" ref="EG64:EH64" si="692">(EG42+EG51+EG57+EG59)/1000</f>
        <v>603.01595900000007</v>
      </c>
      <c r="EH64" s="43">
        <f t="shared" si="692"/>
        <v>593.41583099999991</v>
      </c>
      <c r="EJ64" s="43"/>
      <c r="EK64" s="43">
        <f t="shared" ref="EK64:EU64" si="693">(EK42+EK51+EK57+EK59)/1000</f>
        <v>7.719938</v>
      </c>
      <c r="EL64" s="43">
        <f t="shared" si="693"/>
        <v>8.6370519999999988</v>
      </c>
      <c r="EM64" s="43">
        <f t="shared" si="693"/>
        <v>8.6137321600000014</v>
      </c>
      <c r="EN64" s="43">
        <f t="shared" si="693"/>
        <v>13.786149129999995</v>
      </c>
      <c r="EO64" s="43">
        <f t="shared" si="693"/>
        <v>12.029649879999997</v>
      </c>
      <c r="EP64" s="43">
        <f t="shared" si="693"/>
        <v>11.277299220000002</v>
      </c>
      <c r="EQ64" s="43">
        <f t="shared" si="693"/>
        <v>9.692474300000006</v>
      </c>
      <c r="ER64" s="43">
        <f t="shared" si="693"/>
        <v>10.672682920000002</v>
      </c>
      <c r="ES64" s="43">
        <f t="shared" si="693"/>
        <v>10.142852059999999</v>
      </c>
      <c r="ET64" s="43">
        <f t="shared" si="693"/>
        <v>10.612318206000003</v>
      </c>
      <c r="EU64" s="43">
        <f t="shared" si="693"/>
        <v>14.50896123399999</v>
      </c>
      <c r="EV64" s="43">
        <f t="shared" ref="EV64:EW64" si="694">(EV42+EV51+EV57+EV59)/1000</f>
        <v>18.400398760000016</v>
      </c>
      <c r="EW64" s="43">
        <f t="shared" si="694"/>
        <v>59.968049489999999</v>
      </c>
      <c r="EX64" s="43">
        <f t="shared" ref="EX64:EY64" si="695">(EX42+EX51+EX57+EX59)/1000</f>
        <v>27.494351939999994</v>
      </c>
      <c r="EY64" s="43">
        <f t="shared" si="695"/>
        <v>27.944866009999995</v>
      </c>
      <c r="EZ64" s="43">
        <f t="shared" ref="EZ64:FA64" si="696">(EZ42+EZ51+EZ57+EZ59)/1000</f>
        <v>34.06764192</v>
      </c>
      <c r="FA64" s="43">
        <f t="shared" si="696"/>
        <v>40.895887750000021</v>
      </c>
      <c r="FC64" s="43"/>
      <c r="FD64" s="43">
        <f t="shared" ref="FD64:FN64" si="697">(FD42+FD51+FD57+FD59)/1000</f>
        <v>100.63281499999999</v>
      </c>
      <c r="FE64" s="43">
        <f t="shared" si="697"/>
        <v>144.539897</v>
      </c>
      <c r="FF64" s="43">
        <f t="shared" si="697"/>
        <v>150.03111315999999</v>
      </c>
      <c r="FG64" s="43">
        <f t="shared" si="697"/>
        <v>148.87493112999999</v>
      </c>
      <c r="FH64" s="43">
        <f t="shared" si="697"/>
        <v>167.69314588</v>
      </c>
      <c r="FI64" s="43">
        <f t="shared" si="697"/>
        <v>279.49406722000003</v>
      </c>
      <c r="FJ64" s="43">
        <f t="shared" si="697"/>
        <v>279.49215830000009</v>
      </c>
      <c r="FK64" s="43">
        <f t="shared" si="697"/>
        <v>249.54785192</v>
      </c>
      <c r="FL64" s="43">
        <f t="shared" si="697"/>
        <v>256.42437706000004</v>
      </c>
      <c r="FM64" s="43">
        <f t="shared" si="697"/>
        <v>473.84865220599994</v>
      </c>
      <c r="FN64" s="43">
        <f t="shared" si="697"/>
        <v>441.70481823400002</v>
      </c>
      <c r="FO64" s="43">
        <f t="shared" ref="FO64:FP64" si="698">(FO42+FO51+FO57+FO59)/1000</f>
        <v>395.67921876000003</v>
      </c>
      <c r="FP64" s="43">
        <f t="shared" si="698"/>
        <v>429.68760049000002</v>
      </c>
      <c r="FQ64" s="43">
        <f t="shared" ref="FQ64:FR64" si="699">(FQ42+FQ51+FQ57+FQ59)/1000</f>
        <v>775.31705993999992</v>
      </c>
      <c r="FR64" s="43">
        <f t="shared" si="699"/>
        <v>604.38384500999996</v>
      </c>
      <c r="FS64" s="43">
        <f t="shared" ref="FS64:FT64" si="700">(FS42+FS51+FS57+FS59)/1000</f>
        <v>637.08360092000009</v>
      </c>
      <c r="FT64" s="43">
        <f t="shared" si="700"/>
        <v>634.31171874999995</v>
      </c>
      <c r="FU64" s="177"/>
      <c r="FW64" s="43"/>
      <c r="FX64" s="43">
        <f t="shared" ref="FX64:GH64" si="701">(FX42+FX51+FX57+FX59)/1000</f>
        <v>0</v>
      </c>
      <c r="FY64" s="43">
        <f t="shared" si="701"/>
        <v>0</v>
      </c>
      <c r="FZ64" s="43">
        <f t="shared" si="701"/>
        <v>0</v>
      </c>
      <c r="GA64" s="43">
        <f t="shared" si="701"/>
        <v>0</v>
      </c>
      <c r="GB64" s="43">
        <f t="shared" si="701"/>
        <v>0</v>
      </c>
      <c r="GC64" s="43">
        <f t="shared" si="701"/>
        <v>0</v>
      </c>
      <c r="GD64" s="43">
        <f t="shared" si="701"/>
        <v>0</v>
      </c>
      <c r="GE64" s="43">
        <f t="shared" si="701"/>
        <v>0</v>
      </c>
      <c r="GF64" s="43">
        <f t="shared" si="701"/>
        <v>0</v>
      </c>
      <c r="GG64" s="43">
        <f t="shared" si="701"/>
        <v>0</v>
      </c>
      <c r="GH64" s="43">
        <f t="shared" si="701"/>
        <v>0</v>
      </c>
      <c r="GI64" s="43">
        <f t="shared" ref="GI64:GJ64" si="702">(GI42+GI51+GI57+GI59)/1000</f>
        <v>0</v>
      </c>
      <c r="GJ64" s="43">
        <f t="shared" si="702"/>
        <v>0</v>
      </c>
      <c r="GK64" s="43">
        <f t="shared" ref="GK64:GL64" si="703">(GK42+GK51+GK57+GK59)/1000</f>
        <v>0</v>
      </c>
      <c r="GL64" s="43">
        <f t="shared" si="703"/>
        <v>0</v>
      </c>
      <c r="GM64" s="43">
        <f t="shared" ref="GM64:GN64" si="704">(GM42+GM51+GM57+GM59)/1000</f>
        <v>0</v>
      </c>
      <c r="GN64" s="43">
        <f t="shared" si="704"/>
        <v>0</v>
      </c>
      <c r="GP64" s="43"/>
      <c r="GQ64" s="43">
        <f t="shared" ref="GQ64:HA64" si="705">(GQ42+GQ51+GQ57+GQ59)/1000</f>
        <v>100.63281499999999</v>
      </c>
      <c r="GR64" s="43">
        <f t="shared" si="705"/>
        <v>144.539897</v>
      </c>
      <c r="GS64" s="43">
        <f t="shared" si="705"/>
        <v>150.03111315999999</v>
      </c>
      <c r="GT64" s="43">
        <f t="shared" si="705"/>
        <v>148.87493112999999</v>
      </c>
      <c r="GU64" s="43">
        <f t="shared" si="705"/>
        <v>167.69314588</v>
      </c>
      <c r="GV64" s="43">
        <f t="shared" si="705"/>
        <v>279.49406722000003</v>
      </c>
      <c r="GW64" s="43">
        <f t="shared" si="705"/>
        <v>279.49215830000009</v>
      </c>
      <c r="GX64" s="43">
        <f t="shared" si="705"/>
        <v>249.54785192</v>
      </c>
      <c r="GY64" s="43">
        <f t="shared" si="705"/>
        <v>256.42437706000004</v>
      </c>
      <c r="GZ64" s="43">
        <f t="shared" si="705"/>
        <v>473.84865220599994</v>
      </c>
      <c r="HA64" s="43">
        <f t="shared" si="705"/>
        <v>441.70481823400002</v>
      </c>
      <c r="HB64" s="43">
        <f t="shared" ref="HB64:HC64" si="706">(HB42+HB51+HB57+HB59)/1000</f>
        <v>395.67921876000003</v>
      </c>
      <c r="HC64" s="43">
        <f t="shared" si="706"/>
        <v>429.68760049000002</v>
      </c>
      <c r="HD64" s="43">
        <f t="shared" ref="HD64:HE64" si="707">(HD42+HD51+HD57+HD59)/1000</f>
        <v>775.31705993999992</v>
      </c>
      <c r="HE64" s="43">
        <f t="shared" si="707"/>
        <v>604.38384500999996</v>
      </c>
      <c r="HF64" s="43">
        <f t="shared" ref="HF64:HG64" si="708">(HF42+HF51+HF57+HF59)/1000</f>
        <v>637.08360092000009</v>
      </c>
      <c r="HG64" s="43">
        <f t="shared" si="708"/>
        <v>634.31171874999995</v>
      </c>
    </row>
    <row r="66" spans="3:215" x14ac:dyDescent="0.3">
      <c r="C66" s="38" t="s">
        <v>35</v>
      </c>
      <c r="D66" s="117">
        <v>18</v>
      </c>
      <c r="E66" s="45"/>
      <c r="F66" s="40">
        <f>VLOOKUP($C66,Segment!$AK$152:$AP$223,6,0)/1000</f>
        <v>309.9601100000001</v>
      </c>
      <c r="G66" s="40">
        <f>VLOOKUP($C66,Segment!$I$229:$N$300,6,0)/1000</f>
        <v>5545.67</v>
      </c>
      <c r="H66" s="40">
        <f>VLOOKUP($C66,Segment!$P$229:$U$300,6,0)/1000</f>
        <v>2799.2057799999993</v>
      </c>
      <c r="I66" s="40">
        <f>VLOOKUP($C66,Segment!$AD$229:$AI$300,6,0)/1000</f>
        <v>3253.0058700000009</v>
      </c>
      <c r="J66" s="40">
        <f>VLOOKUP($C66,Segment!$AK$229:$AP$300,6,0)/1000</f>
        <v>6990.2783400000017</v>
      </c>
      <c r="K66" s="40">
        <f>VLOOKUP($C66,Segment!$I$306:$N$377,6,0)/1000</f>
        <v>4970.7537199999997</v>
      </c>
      <c r="L66" s="40">
        <f>VLOOKUP($C66,Segment!$P$306:$U$377,6,0)/1000</f>
        <v>5786.8422499999997</v>
      </c>
      <c r="M66" s="40">
        <f>VLOOKUP($C66,Segment!$AD$306:$AI$377,6,0)/1000</f>
        <v>6140.4144899999992</v>
      </c>
      <c r="N66" s="211">
        <f>VLOOKUP($C66,Segment!$AK$306:$AP$377,6,0)/1000</f>
        <v>5852.0622299999986</v>
      </c>
      <c r="O66" s="211">
        <f>VLOOKUP($C66,Segment!$I$383:$N$454,6,0)/1000</f>
        <v>10804.7809</v>
      </c>
      <c r="P66" s="211">
        <f>VLOOKUP($C66,Segment!$P$383:$U$454,6,0)/1000</f>
        <v>7118.8633399999999</v>
      </c>
      <c r="Q66" s="211">
        <f>VLOOKUP($C66,Segment!$AD$383:$AI$454,6,0)/1000</f>
        <v>8600.6162600000025</v>
      </c>
      <c r="R66" s="211">
        <f>VLOOKUP($C66,Segment!$AK$383:$AP$454,6,0)/1000</f>
        <v>7743.3846700000022</v>
      </c>
      <c r="S66" s="211">
        <f>VLOOKUP($C66,Segment!$I$460:$N$531,6,0)/1000</f>
        <v>9546.2405500000004</v>
      </c>
      <c r="T66" s="211">
        <f>VLOOKUP($C66,Segment!$P$460:$U$531,6,0)/1000</f>
        <v>10837.202779999998</v>
      </c>
      <c r="U66" s="211">
        <f>VLOOKUP($C66,Segment!$AD$460:$AI$531,6,0)/1000</f>
        <v>12254.647180000004</v>
      </c>
      <c r="V66" s="211">
        <f>VLOOKUP($C66,Segment!$AK$460:$AP$531,6,0)/1000</f>
        <v>21302.584629999998</v>
      </c>
      <c r="W66" s="139">
        <f t="shared" si="14"/>
        <v>1.7510688849712008</v>
      </c>
      <c r="Y66" s="40"/>
      <c r="Z66" s="40">
        <f>VLOOKUP($C66,Segment!$AK$152:$AP$223,2,0)/1000</f>
        <v>309.9601100000001</v>
      </c>
      <c r="AA66" s="40">
        <f>VLOOKUP($C66,Segment!$I$229:$N$300,2,0)/1000</f>
        <v>5137.7700000000004</v>
      </c>
      <c r="AB66" s="40">
        <f>VLOOKUP($C66,Segment!$P$229:$U$300,2,0)/1000</f>
        <v>2158.2797799999994</v>
      </c>
      <c r="AC66" s="40">
        <f>VLOOKUP($C66,Segment!$AD$229:$AI$300,2,0)/1000</f>
        <v>2871.626870000001</v>
      </c>
      <c r="AD66" s="40">
        <f>VLOOKUP($C66,Segment!$AK$229:$AP$300,2,0)/1000</f>
        <v>3476.5496100000014</v>
      </c>
      <c r="AE66" s="40">
        <f>VLOOKUP($C66,Segment!$I$306:$N$377,2,0)/1000</f>
        <v>2813.6755800000001</v>
      </c>
      <c r="AF66" s="40">
        <f>VLOOKUP($C66,Segment!$P$306:$U$377,2,0)/1000</f>
        <v>4699.1505800000004</v>
      </c>
      <c r="AG66" s="40">
        <f>VLOOKUP($C66,Segment!$AD$306:$AI$377,2,0)/1000</f>
        <v>4773.2883899999988</v>
      </c>
      <c r="AH66" s="40">
        <f>VLOOKUP($C66,Segment!$AK$306:$AP$377,2,0)/1000</f>
        <v>5351.3387999999986</v>
      </c>
      <c r="AI66" s="40">
        <f>VLOOKUP($C66,Segment!$I$383:$N$454,2,0)/1000</f>
        <v>8771.490679999999</v>
      </c>
      <c r="AJ66" s="40">
        <f>VLOOKUP($C66,Segment!$P$383:$U$454,2,0)/1000</f>
        <v>5628.8059199999998</v>
      </c>
      <c r="AK66" s="40">
        <f>VLOOKUP($C66,Segment!$AD$383:$AI$454,2,0)/1000</f>
        <v>5282.982960000003</v>
      </c>
      <c r="AL66" s="40">
        <f>VLOOKUP($C66,Segment!$AK$383:$AP$454,2,0)/1000</f>
        <v>5733.0285300000032</v>
      </c>
      <c r="AM66" s="40">
        <f>VLOOKUP($C66,Segment!$I$460:$N$531,2,0)/1000</f>
        <v>5898.3331200000002</v>
      </c>
      <c r="AN66" s="40">
        <f>VLOOKUP($C66,Segment!$P$460:$U$531,2,0)/1000</f>
        <v>5448.0921899999985</v>
      </c>
      <c r="AO66" s="40">
        <f>VLOOKUP($C66,Segment!$AD$460:$AI$531,2,0)/1000</f>
        <v>6181.2788500000015</v>
      </c>
      <c r="AP66" s="40">
        <f>VLOOKUP($C66,Segment!$AK$460:$AP$531,2,0)/1000</f>
        <v>15149.061380000003</v>
      </c>
      <c r="AQ66" s="139">
        <f t="shared" ref="AQ66:AQ67" si="709">AP66/AL66-1</f>
        <v>1.6424186275591399</v>
      </c>
      <c r="AS66" s="40"/>
      <c r="AT66" s="40">
        <f>VLOOKUP($C66,'Securitization Profit   loss &amp; '!$Z$153:$AB$224,3,0)/1000</f>
        <v>1440.00047</v>
      </c>
      <c r="AU66" s="40">
        <f>VLOOKUP($C66,'Securitization Profit   loss &amp; '!$F$230:$H$301,3,0)/1000</f>
        <v>124.879</v>
      </c>
      <c r="AV66" s="40">
        <f>VLOOKUP($C66,'Securitization Profit   loss &amp; '!$K$230:$M$301,3,0)/1000</f>
        <v>-5.5400000000081486E-3</v>
      </c>
      <c r="AW66" s="40">
        <f>VLOOKUP($C66,'Securitization Profit   loss &amp; '!$U$230:$W$301,3,0)/1000</f>
        <v>-1.6459999999991849E-2</v>
      </c>
      <c r="AX66" s="40">
        <f>VLOOKUP($C66,'Securitization Profit   loss &amp; '!$Z$230:$AB$301,3,0)/1000</f>
        <v>1459.8691799999999</v>
      </c>
      <c r="AY66" s="40">
        <f>VLOOKUP($C66,'Securitization Profit   loss &amp; '!$F$306:$H$377,3,0)/1000</f>
        <v>199.17354928</v>
      </c>
      <c r="AZ66" s="40">
        <f>VLOOKUP($C66,'Securitization Profit   loss &amp; '!$K$306:$M$377,3,0)/1000</f>
        <v>441.47832467250004</v>
      </c>
      <c r="BA66" s="40">
        <f>VLOOKUP($C66,'Securitization Profit   loss &amp; '!$U$306:$W$377,3,0)/1000</f>
        <v>541.51460448916657</v>
      </c>
      <c r="BB66" s="40">
        <f>VLOOKUP($C66,'Securitization Profit   loss &amp; '!$Z$306:$AB$377,3,0)/1000</f>
        <v>1754.7277328516668</v>
      </c>
      <c r="BC66" s="40">
        <f>VLOOKUP($C66,'Securitization Profit   loss &amp; '!$F$383:$H$454,3,0)/1000</f>
        <v>1967.848888</v>
      </c>
      <c r="BD66" s="40">
        <f>VLOOKUP($C66,'Securitization Profit   loss &amp; '!$K$383:$M$454,3,0)/1000</f>
        <v>1952.0180814285709</v>
      </c>
      <c r="BE66" s="40">
        <f>VLOOKUP($C66,'Securitization Profit   loss &amp; '!$U$383:$W$454,3,0)/1000</f>
        <v>88648.603576883121</v>
      </c>
      <c r="BF66" s="40">
        <f>VLOOKUP($C66,'Securitization Profit   loss &amp; '!$Z$383:$AB$454,3,0)/1000</f>
        <v>50520.117693688262</v>
      </c>
      <c r="BG66" s="40">
        <f>VLOOKUP($C66,'Securitization Profit   loss &amp; '!$F$460:$H$531,3,0)/1000</f>
        <v>39672.00432</v>
      </c>
      <c r="BH66" s="40">
        <f>VLOOKUP($C66,'Securitization Profit   loss &amp; '!$K$460:$M$531,3,0)/1000</f>
        <v>22857.861880000004</v>
      </c>
      <c r="BI66" s="40">
        <f>VLOOKUP($C66,'Securitization Profit   loss &amp; '!$U$460:$X$531,3,0)/1000</f>
        <v>27005.846090000003</v>
      </c>
      <c r="BJ66" s="40">
        <f>VLOOKUP($C66,'Securitization Profit   loss &amp; '!$Z$460:$AC$531,3,0)/1000</f>
        <v>19290.114909999997</v>
      </c>
      <c r="BL66" s="40"/>
      <c r="BM66" s="40">
        <f>VLOOKUP($C66,'Securitization Profit   loss &amp; '!$Z$153:$AB$224,2,0)/1000</f>
        <v>0</v>
      </c>
      <c r="BN66" s="40">
        <f>VLOOKUP($C66,'Securitization Profit   loss &amp; '!$F$230:$H$301,2,0)/1000</f>
        <v>0</v>
      </c>
      <c r="BO66" s="40">
        <f>VLOOKUP($C66,'Securitization Profit   loss &amp; '!$K$230:$M$301,2,0)/1000</f>
        <v>0</v>
      </c>
      <c r="BP66" s="40">
        <f>VLOOKUP($C66,'Securitization Profit   loss &amp; '!$U$230:$W$301,2,0)/1000</f>
        <v>0</v>
      </c>
      <c r="BQ66" s="40">
        <f>VLOOKUP($C66,'Securitization Profit   loss &amp; '!$Z$230:$AB$301,2,0)/1000</f>
        <v>0</v>
      </c>
      <c r="BR66" s="40">
        <f>VLOOKUP($C66,'Securitization Profit   loss &amp; '!$F$306:$H$377,2,0)/1000</f>
        <v>0</v>
      </c>
      <c r="BS66" s="40">
        <f>VLOOKUP($C66,'Securitization Profit   loss &amp; '!$K$306:$M$377,2,0)/1000</f>
        <v>0</v>
      </c>
      <c r="BT66" s="40">
        <f>VLOOKUP($C66,'Securitization Profit   loss &amp; '!$U$306:$W$377,2,0)/1000</f>
        <v>0</v>
      </c>
      <c r="BU66" s="40">
        <f>VLOOKUP($C66,'Securitization Profit   loss &amp; '!$Z$306:$AB$377,2,0)/1000</f>
        <v>0</v>
      </c>
      <c r="BV66" s="40">
        <f>VLOOKUP($C66,'Securitization Profit   loss &amp; '!$F$383:$H$454,2,0)/1000</f>
        <v>0</v>
      </c>
      <c r="BW66" s="40">
        <f>VLOOKUP($C66,'Securitization Profit   loss &amp; '!$K$383:$M$454,2,0)/1000</f>
        <v>0</v>
      </c>
      <c r="BX66" s="40">
        <f>VLOOKUP($C66,'Securitization Profit   loss &amp; '!$U$383:$W$454,2,0)/1000</f>
        <v>0</v>
      </c>
      <c r="BY66" s="40">
        <f>VLOOKUP($C66,'Securitization Profit   loss &amp; '!$Z$383:$AB$454,2,0)/1000</f>
        <v>0</v>
      </c>
      <c r="BZ66" s="40">
        <f>VLOOKUP($C66,'Securitization Profit   loss &amp; '!$F$460:$H$531,2,0)/1000</f>
        <v>0</v>
      </c>
      <c r="CA66" s="40">
        <f>VLOOKUP($C66,'Securitization Profit   loss &amp; '!$K$460:$M$531,2,0)/1000</f>
        <v>0</v>
      </c>
      <c r="CB66" s="40">
        <f>VLOOKUP($C66,'Securitization Profit   loss &amp; '!$U$460:$X$531,2,0)/1000</f>
        <v>0</v>
      </c>
      <c r="CC66" s="40">
        <f>VLOOKUP($C66,'Securitization Profit   loss &amp; '!$Z$460:$AC$531,2,0)/1000</f>
        <v>0</v>
      </c>
      <c r="CE66" s="39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X66" s="40"/>
      <c r="CY66" s="40">
        <f>Z66+AT66+BM66+CF66</f>
        <v>1749.9605799999999</v>
      </c>
      <c r="CZ66" s="40">
        <f>AA66+AU66+BN66+CG66</f>
        <v>5262.6490000000003</v>
      </c>
      <c r="DA66" s="40">
        <f>AB66+AV66+BO66+CH66</f>
        <v>2158.2742399999993</v>
      </c>
      <c r="DB66" s="40">
        <f>AC66+AW66+BP66+CI66</f>
        <v>2871.6104100000011</v>
      </c>
      <c r="DC66" s="40">
        <f>AD66+AX66+BQ66+CJ66</f>
        <v>4936.4187900000015</v>
      </c>
      <c r="DD66" s="40">
        <f>AE66+AY66+BR66+CK66</f>
        <v>3012.8491292799999</v>
      </c>
      <c r="DE66" s="40">
        <f>AF66+AZ66+BS66+CL66</f>
        <v>5140.6289046725005</v>
      </c>
      <c r="DF66" s="40">
        <f>AG66+BA66+BT66+CM66</f>
        <v>5314.802994489165</v>
      </c>
      <c r="DG66" s="40">
        <f>AH66+BB66+BU66+CN66</f>
        <v>7106.0665328516652</v>
      </c>
      <c r="DH66" s="40">
        <f>AI66+BC66+BV66+CO66</f>
        <v>10739.339567999999</v>
      </c>
      <c r="DI66" s="40">
        <f>AJ66+BD66+BW66+CP66</f>
        <v>7580.8240014285711</v>
      </c>
      <c r="DJ66" s="40">
        <f>AK66+BE66+BX66+CQ66</f>
        <v>93931.586536883129</v>
      </c>
      <c r="DK66" s="40">
        <f>AL66+BF66+BY66+CR66</f>
        <v>56253.146223688265</v>
      </c>
      <c r="DL66" s="40">
        <f>AM66+BG66+BZ66+CS66</f>
        <v>45570.337440000003</v>
      </c>
      <c r="DM66" s="40">
        <f>AN66+BH66+CA66+CT66</f>
        <v>28305.954070000003</v>
      </c>
      <c r="DN66" s="40">
        <f>AO66+BI66+CB66+CU66</f>
        <v>33187.124940000002</v>
      </c>
      <c r="DO66" s="40">
        <f>AP66+BJ66+CC66+CV66</f>
        <v>34439.176290000003</v>
      </c>
      <c r="DQ66" s="40"/>
      <c r="DR66" s="40">
        <f>VLOOKUP($C66,Segment!$AK$152:$AP$223,3,0)/1000</f>
        <v>0</v>
      </c>
      <c r="DS66" s="40">
        <f>VLOOKUP($C66,Segment!$I$229:$N$300,3,0)/1000</f>
        <v>407.9</v>
      </c>
      <c r="DT66" s="40">
        <f>VLOOKUP($C66,Segment!$P$229:$U$300,3,0)/1000</f>
        <v>640.92600000000004</v>
      </c>
      <c r="DU66" s="40">
        <f>VLOOKUP($C66,Segment!$AD$229:$AI$300,3,0)/1000</f>
        <v>381.37900000000002</v>
      </c>
      <c r="DV66" s="40">
        <f>VLOOKUP($C66,Segment!$AK$229:$AP$300,3,0)/1000</f>
        <v>1378.4380000000001</v>
      </c>
      <c r="DW66" s="40">
        <f>VLOOKUP($C66,Segment!$I$306:$N$377,3,0)/1000</f>
        <v>840.29899999999998</v>
      </c>
      <c r="DX66" s="40">
        <f>VLOOKUP($C66,Segment!$P$306:$U$377,3,0)/1000</f>
        <v>536.05700000000002</v>
      </c>
      <c r="DY66" s="40">
        <f>VLOOKUP($C66,Segment!$AD$306:$AI$377,3,0)/1000</f>
        <v>698.94500000000005</v>
      </c>
      <c r="DZ66" s="40">
        <f>VLOOKUP($C66,Segment!$AK$306:$AP$377,3,0)/1000</f>
        <v>301.90800000000002</v>
      </c>
      <c r="EA66" s="40">
        <f>VLOOKUP($C66,Segment!$I$383:$N$454,3,0)/1000</f>
        <v>945.80100000000004</v>
      </c>
      <c r="EB66" s="40">
        <f>VLOOKUP($C66,Segment!$P$383:$U$454,3,0)/1000</f>
        <v>218.339</v>
      </c>
      <c r="EC66" s="40">
        <f>VLOOKUP($C66,Segment!$AD$383:$AI$454,3,0)/1000</f>
        <v>327.899</v>
      </c>
      <c r="ED66" s="40">
        <f>VLOOKUP($C66,Segment!$AK$383:$AP$454,3,0)/1000</f>
        <v>-442.34699999999998</v>
      </c>
      <c r="EE66" s="40">
        <f>VLOOKUP($C66,Segment!$I$460:$N$531,3,0)/1000</f>
        <v>335.88900000000001</v>
      </c>
      <c r="EF66" s="40">
        <f>VLOOKUP($C66,Segment!$P$460:$U$531,3,0)/1000</f>
        <v>358.36</v>
      </c>
      <c r="EG66" s="40">
        <f>VLOOKUP($C66,Segment!$AD$460:$AI$531,3,0)/1000</f>
        <v>450.78300000000002</v>
      </c>
      <c r="EH66" s="40">
        <f>VLOOKUP($C66,Segment!$AK$460:$AP$531,3,0)/1000</f>
        <v>-373.178</v>
      </c>
      <c r="EJ66" s="40"/>
      <c r="EK66" s="40">
        <f>VLOOKUP($C66,Segment!$AK$152:$AP$223,4,0)/1000</f>
        <v>0</v>
      </c>
      <c r="EL66" s="40">
        <f>VLOOKUP($C66,Segment!$I$229:$N$300,4,0)/1000</f>
        <v>0</v>
      </c>
      <c r="EM66" s="40">
        <f>VLOOKUP($C66,Segment!$P$229:$U$300,4,0)/1000</f>
        <v>0</v>
      </c>
      <c r="EN66" s="40">
        <f>VLOOKUP($C66,Segment!$AD$229:$AI$300,4,0)/1000</f>
        <v>0</v>
      </c>
      <c r="EO66" s="40">
        <f>VLOOKUP($C66,Segment!$AK$229:$AP$300,4,0)/1000</f>
        <v>0</v>
      </c>
      <c r="EP66" s="40">
        <f>VLOOKUP($C66,Segment!$I$306:$N$377,4,0)/1000</f>
        <v>0</v>
      </c>
      <c r="EQ66" s="40">
        <f>VLOOKUP($C66,Segment!$P$306:$U$377,4,0)/1000</f>
        <v>0</v>
      </c>
      <c r="ER66" s="40">
        <f>VLOOKUP($C66,Segment!$AD$306:$AI$377,4,0)/1000</f>
        <v>0</v>
      </c>
      <c r="ES66" s="40">
        <f>VLOOKUP($C66,Segment!$AK$306:$AP$377,4,0)/1000</f>
        <v>0</v>
      </c>
      <c r="ET66" s="40">
        <f>VLOOKUP($C66,Segment!$I$383:$N$454,4,0)/1000</f>
        <v>0</v>
      </c>
      <c r="EU66" s="40">
        <f>VLOOKUP($C66,Segment!$P$383:$U$454,4,0)/1000</f>
        <v>0</v>
      </c>
      <c r="EV66" s="40">
        <f>VLOOKUP($C66,Segment!$AD$383:$AI$454,4,0)/1000</f>
        <v>0</v>
      </c>
      <c r="EW66" s="40">
        <f>VLOOKUP($C66,Segment!$AK$383:$AP$454,4,0)/1000</f>
        <v>0</v>
      </c>
      <c r="EX66" s="40">
        <f>VLOOKUP($C66,Segment!$I$460:$N$531,4,0)/1000</f>
        <v>0</v>
      </c>
      <c r="EY66" s="40">
        <f>VLOOKUP($C66,Segment!$P$460:$U$531,4,0)/1000</f>
        <v>0</v>
      </c>
      <c r="EZ66" s="40">
        <f>VLOOKUP($C66,Segment!$AD$460:$AI$531,4,0)/1000</f>
        <v>0</v>
      </c>
      <c r="FA66" s="40">
        <f>VLOOKUP($C66,Segment!$AK$460:$AP$531,4,0)/1000</f>
        <v>0</v>
      </c>
      <c r="FC66" s="40"/>
      <c r="FD66" s="40">
        <f>DR66+EK66</f>
        <v>0</v>
      </c>
      <c r="FE66" s="40">
        <f>DS66+EL66</f>
        <v>407.9</v>
      </c>
      <c r="FF66" s="40">
        <f>DT66+EM66</f>
        <v>640.92600000000004</v>
      </c>
      <c r="FG66" s="40">
        <f>DU66+EN66</f>
        <v>381.37900000000002</v>
      </c>
      <c r="FH66" s="40">
        <f>DV66+EO66</f>
        <v>1378.4380000000001</v>
      </c>
      <c r="FI66" s="40">
        <f>DW66+EP66</f>
        <v>840.29899999999998</v>
      </c>
      <c r="FJ66" s="40">
        <f>DX66+EQ66</f>
        <v>536.05700000000002</v>
      </c>
      <c r="FK66" s="40">
        <f>DY66+ER66</f>
        <v>698.94500000000005</v>
      </c>
      <c r="FL66" s="40">
        <f>DZ66+ES66</f>
        <v>301.90800000000002</v>
      </c>
      <c r="FM66" s="40">
        <f>EA66+ET66</f>
        <v>945.80100000000004</v>
      </c>
      <c r="FN66" s="40">
        <f>EB66+EU66</f>
        <v>218.339</v>
      </c>
      <c r="FO66" s="40">
        <f>EC66+EV66</f>
        <v>327.899</v>
      </c>
      <c r="FP66" s="40">
        <f>ED66+EW66</f>
        <v>-442.34699999999998</v>
      </c>
      <c r="FQ66" s="40">
        <f>EE66+EX66</f>
        <v>335.88900000000001</v>
      </c>
      <c r="FR66" s="40">
        <f>EF66+EY66</f>
        <v>358.36</v>
      </c>
      <c r="FS66" s="40">
        <f>EG66+EZ66</f>
        <v>450.78300000000002</v>
      </c>
      <c r="FT66" s="40">
        <f>EH66+FA66</f>
        <v>-373.178</v>
      </c>
      <c r="FW66" s="40"/>
      <c r="FX66" s="40">
        <f>VLOOKUP($C66,Segment!$AK$152:$AP$223,5,0)/1000</f>
        <v>0</v>
      </c>
      <c r="FY66" s="40">
        <f>VLOOKUP($C66,Segment!$I$229:$N$300,5,0)/1000</f>
        <v>0</v>
      </c>
      <c r="FZ66" s="40">
        <f>VLOOKUP($C66,Segment!$P$229:$U$300,5,0)/1000</f>
        <v>0</v>
      </c>
      <c r="GA66" s="40">
        <f>VLOOKUP($C66,Segment!$AD$229:$AI$300,5,0)/1000</f>
        <v>0</v>
      </c>
      <c r="GB66" s="40">
        <f>VLOOKUP($C66,Segment!$AK$229:$AP$300,5,0)/1000</f>
        <v>2135.2907300000002</v>
      </c>
      <c r="GC66" s="40">
        <f>VLOOKUP($C66,Segment!$I$306:$N$377,5,0)/1000</f>
        <v>1316.7791399999999</v>
      </c>
      <c r="GD66" s="40">
        <f>VLOOKUP($C66,Segment!$P$306:$U$377,5,0)/1000</f>
        <v>551.63466999999991</v>
      </c>
      <c r="GE66" s="40">
        <f>VLOOKUP($C66,Segment!$AD$306:$AI$377,5,0)/1000</f>
        <v>668.18110000000036</v>
      </c>
      <c r="GF66" s="40">
        <f>VLOOKUP($C66,Segment!$AK$306:$AP$377,5,0)/1000</f>
        <v>198.81543000000016</v>
      </c>
      <c r="GG66" s="40">
        <f>VLOOKUP($C66,Segment!$I$383:$N$454,5,0)/1000</f>
        <v>1087.4892199999999</v>
      </c>
      <c r="GH66" s="40">
        <f>VLOOKUP($C66,Segment!$P$383:$U$454,5,0)/1000</f>
        <v>1271.7184200000002</v>
      </c>
      <c r="GI66" s="40">
        <f>VLOOKUP($C66,Segment!$AD$383:$AI$454,5,0)/1000</f>
        <v>2989.7342999999992</v>
      </c>
      <c r="GJ66" s="40">
        <f>VLOOKUP($C66,Segment!$AK$383:$AP$454,5,0)/1000</f>
        <v>2452.7031399999992</v>
      </c>
      <c r="GK66" s="40">
        <f>VLOOKUP($C66,Segment!$I$460:$N$531,5,0)/1000</f>
        <v>3312.0184300000001</v>
      </c>
      <c r="GL66" s="40">
        <f>VLOOKUP($C66,Segment!$P$460:$U$531,5,0)/1000</f>
        <v>5030.7505899999996</v>
      </c>
      <c r="GM66" s="40">
        <f>VLOOKUP($C66,Segment!$AD$460:$AI$531,5,0)/1000</f>
        <v>5622.5853300000008</v>
      </c>
      <c r="GN66" s="40">
        <f>VLOOKUP($C66,Segment!$AK$460:$AP$531,5,0)/1000</f>
        <v>6526.7012499999973</v>
      </c>
      <c r="GP66" s="40"/>
      <c r="GQ66" s="40">
        <f>CY66+FD66+FX66</f>
        <v>1749.9605799999999</v>
      </c>
      <c r="GR66" s="40">
        <f>CZ66+FE66+FY66</f>
        <v>5670.549</v>
      </c>
      <c r="GS66" s="40">
        <f>DA66+FF66+FZ66</f>
        <v>2799.2002399999992</v>
      </c>
      <c r="GT66" s="40">
        <f>DB66+FG66+GA66</f>
        <v>3252.989410000001</v>
      </c>
      <c r="GU66" s="40">
        <f>DC66+FH66+GB66</f>
        <v>8450.1475200000023</v>
      </c>
      <c r="GV66" s="40">
        <f>DD66+FI66+GC66</f>
        <v>5169.9272692799996</v>
      </c>
      <c r="GW66" s="40">
        <f>DE66+FJ66+GD66</f>
        <v>6228.3205746724998</v>
      </c>
      <c r="GX66" s="40">
        <f>DF66+FK66+GE66</f>
        <v>6681.9290944891654</v>
      </c>
      <c r="GY66" s="40">
        <f>DG66+FL66+GF66</f>
        <v>7606.7899628516661</v>
      </c>
      <c r="GZ66" s="40">
        <f>DH66+FM66+GG66</f>
        <v>12772.629787999998</v>
      </c>
      <c r="HA66" s="40">
        <f>DI66+FN66+GH66</f>
        <v>9070.8814214285703</v>
      </c>
      <c r="HB66" s="40">
        <f>DJ66+FO66+GI66</f>
        <v>97249.21983688313</v>
      </c>
      <c r="HC66" s="40">
        <f>DK66+FP66+GJ66</f>
        <v>58263.502363688262</v>
      </c>
      <c r="HD66" s="40">
        <f>DL66+FQ66+GK66</f>
        <v>49218.24487000001</v>
      </c>
      <c r="HE66" s="40">
        <f>DM66+FR66+GL66</f>
        <v>33695.064660000004</v>
      </c>
      <c r="HF66" s="40">
        <f>DN66+FS66+GM66</f>
        <v>39260.493270000006</v>
      </c>
      <c r="HG66" s="40">
        <f>DO66+FT66+GN66</f>
        <v>40592.699540000001</v>
      </c>
    </row>
    <row r="67" spans="3:215" x14ac:dyDescent="0.3">
      <c r="C67" s="38" t="s">
        <v>36</v>
      </c>
      <c r="D67" s="117">
        <v>19</v>
      </c>
      <c r="E67" s="45"/>
      <c r="F67" s="40">
        <f>VLOOKUP($C67,Segment!$AK$152:$AP$223,6,0)/1000</f>
        <v>-1772.7914500000002</v>
      </c>
      <c r="G67" s="40">
        <f>VLOOKUP($C67,Segment!$I$229:$N$300,6,0)/1000</f>
        <v>-1800.124</v>
      </c>
      <c r="H67" s="40">
        <f>VLOOKUP($C67,Segment!$P$229:$U$300,6,0)/1000</f>
        <v>-3545.7300499999997</v>
      </c>
      <c r="I67" s="40">
        <f>VLOOKUP($C67,Segment!$AD$229:$AI$300,6,0)/1000</f>
        <v>-3381.6846599999972</v>
      </c>
      <c r="J67" s="40">
        <f>VLOOKUP($C67,Segment!$AK$229:$AP$300,6,0)/1000</f>
        <v>-5892.0359700000045</v>
      </c>
      <c r="K67" s="40">
        <f>VLOOKUP($C67,Segment!$I$306:$N$377,6,0)/1000</f>
        <v>-5424.8769299999994</v>
      </c>
      <c r="L67" s="40">
        <f>VLOOKUP($C67,Segment!$P$306:$U$377,6,0)/1000</f>
        <v>-8029.1934200000014</v>
      </c>
      <c r="M67" s="40">
        <f>VLOOKUP($C67,Segment!$AD$306:$AI$377,6,0)/1000</f>
        <v>-4331.0613099999964</v>
      </c>
      <c r="N67" s="211">
        <f>VLOOKUP($C67,Segment!$AK$306:$AP$377,6,0)/1000</f>
        <v>-9638.2766200000024</v>
      </c>
      <c r="O67" s="211">
        <f>VLOOKUP($C67,Segment!$I$383:$N$454,6,0)/1000</f>
        <v>-6877.7478799999999</v>
      </c>
      <c r="P67" s="211">
        <f>VLOOKUP($C67,Segment!$P$383:$U$454,6,0)/1000</f>
        <v>-7975.2173100000018</v>
      </c>
      <c r="Q67" s="211">
        <f>VLOOKUP($C67,Segment!$AD$383:$AI$454,6,0)/1000</f>
        <v>-11734.361309999998</v>
      </c>
      <c r="R67" s="211">
        <f>VLOOKUP($C67,Segment!$AK$383:$AP$454,6,0)/1000</f>
        <v>-13150.603670000002</v>
      </c>
      <c r="S67" s="211">
        <f>VLOOKUP($C67,Segment!$I$460:$N$531,6,0)/1000</f>
        <v>-10670.84779</v>
      </c>
      <c r="T67" s="211">
        <f>VLOOKUP($C67,Segment!$P$460:$U$531,6,0)/1000</f>
        <v>-11703.755550000003</v>
      </c>
      <c r="U67" s="211">
        <f>VLOOKUP($C67,Segment!$AD$460:$AI$531,6,0)/1000</f>
        <v>-11655.239379999999</v>
      </c>
      <c r="V67" s="211">
        <f>VLOOKUP($C67,Segment!$AK$460:$AP$531,6,0)/1000</f>
        <v>-13612.211870000001</v>
      </c>
      <c r="W67" s="139">
        <f t="shared" si="14"/>
        <v>3.5101673777383269E-2</v>
      </c>
      <c r="Y67" s="40"/>
      <c r="Z67" s="40">
        <f>VLOOKUP($C67,Segment!$AK$152:$AP$223,2,0)/1000</f>
        <v>-1772.7914500000002</v>
      </c>
      <c r="AA67" s="40">
        <f>VLOOKUP($C67,Segment!$I$229:$N$300,2,0)/1000</f>
        <v>-1800.124</v>
      </c>
      <c r="AB67" s="40">
        <f>VLOOKUP($C67,Segment!$P$229:$U$300,2,0)/1000</f>
        <v>-3545.7300499999997</v>
      </c>
      <c r="AC67" s="40">
        <f>VLOOKUP($C67,Segment!$AD$229:$AI$300,2,0)/1000</f>
        <v>-3381.6846599999972</v>
      </c>
      <c r="AD67" s="40">
        <f>VLOOKUP($C67,Segment!$AK$229:$AP$300,2,0)/1000</f>
        <v>-4579.971110000004</v>
      </c>
      <c r="AE67" s="40">
        <f>VLOOKUP($C67,Segment!$I$306:$N$377,2,0)/1000</f>
        <v>-4737.6229699999994</v>
      </c>
      <c r="AF67" s="40">
        <f>VLOOKUP($C67,Segment!$P$306:$U$377,2,0)/1000</f>
        <v>-7781.063790000002</v>
      </c>
      <c r="AG67" s="40">
        <f>VLOOKUP($C67,Segment!$AD$306:$AI$377,2,0)/1000</f>
        <v>-4055.5159099999964</v>
      </c>
      <c r="AH67" s="40">
        <f>VLOOKUP($C67,Segment!$AK$306:$AP$377,2,0)/1000</f>
        <v>-9207.8079700000017</v>
      </c>
      <c r="AI67" s="40">
        <f>VLOOKUP($C67,Segment!$I$383:$N$454,2,0)/1000</f>
        <v>-6329.6872999999996</v>
      </c>
      <c r="AJ67" s="40">
        <f>VLOOKUP($C67,Segment!$P$383:$U$454,2,0)/1000</f>
        <v>-6867.8168000000014</v>
      </c>
      <c r="AK67" s="40">
        <f>VLOOKUP($C67,Segment!$AD$383:$AI$454,2,0)/1000</f>
        <v>-10485.032929999999</v>
      </c>
      <c r="AL67" s="40">
        <f>VLOOKUP($C67,Segment!$AK$383:$AP$454,2,0)/1000</f>
        <v>-12885.364990000002</v>
      </c>
      <c r="AM67" s="40">
        <f>VLOOKUP($C67,Segment!$I$460:$N$531,2,0)/1000</f>
        <v>-9394.9259699999984</v>
      </c>
      <c r="AN67" s="40">
        <f>VLOOKUP($C67,Segment!$P$460:$U$531,2,0)/1000</f>
        <v>-10059.831290000004</v>
      </c>
      <c r="AO67" s="40">
        <f>VLOOKUP($C67,Segment!$AD$460:$AI$531,2,0)/1000</f>
        <v>-10129.145109999999</v>
      </c>
      <c r="AP67" s="40">
        <f>VLOOKUP($C67,Segment!$AK$460:$AP$531,2,0)/1000</f>
        <v>-11905.893669999998</v>
      </c>
      <c r="AQ67" s="139">
        <f t="shared" si="709"/>
        <v>-7.6014247230105303E-2</v>
      </c>
      <c r="AS67" s="40"/>
      <c r="AT67" s="40">
        <f>VLOOKUP($C67,'Securitization Profit   loss &amp; '!$Z$153:$AB$224,3,0)/1000</f>
        <v>-4399.0344399999994</v>
      </c>
      <c r="AU67" s="40">
        <f>VLOOKUP($C67,'Securitization Profit   loss &amp; '!$F$230:$H$301,3,0)/1000</f>
        <v>-2892.5839999999998</v>
      </c>
      <c r="AV67" s="40">
        <f>VLOOKUP($C67,'Securitization Profit   loss &amp; '!$K$230:$M$301,3,0)/1000</f>
        <v>-2637.6109799999995</v>
      </c>
      <c r="AW67" s="40">
        <f>VLOOKUP($C67,'Securitization Profit   loss &amp; '!$U$230:$W$301,3,0)/1000</f>
        <v>-2228.1434300000005</v>
      </c>
      <c r="AX67" s="40">
        <f>VLOOKUP($C67,'Securitization Profit   loss &amp; '!$Z$230:$AB$301,3,0)/1000</f>
        <v>-2466.8448700000013</v>
      </c>
      <c r="AY67" s="40">
        <f>VLOOKUP($C67,'Securitization Profit   loss &amp; '!$F$306:$H$377,3,0)/1000</f>
        <v>-2870.5810199999996</v>
      </c>
      <c r="AZ67" s="40">
        <f>VLOOKUP($C67,'Securitization Profit   loss &amp; '!$K$306:$M$377,3,0)/1000</f>
        <v>-1527.9373799999998</v>
      </c>
      <c r="BA67" s="40">
        <f>VLOOKUP($C67,'Securitization Profit   loss &amp; '!$U$306:$W$377,3,0)/1000</f>
        <v>-1188.8123500000006</v>
      </c>
      <c r="BB67" s="40">
        <f>VLOOKUP($C67,'Securitization Profit   loss &amp; '!$Z$306:$AB$377,3,0)/1000</f>
        <v>-1268.1694099999993</v>
      </c>
      <c r="BC67" s="40">
        <f>VLOOKUP($C67,'Securitization Profit   loss &amp; '!$F$383:$H$454,3,0)/1000</f>
        <v>-1255.1860099999999</v>
      </c>
      <c r="BD67" s="40">
        <f>VLOOKUP($C67,'Securitization Profit   loss &amp; '!$K$383:$M$454,3,0)/1000</f>
        <v>-638.95354000000032</v>
      </c>
      <c r="BE67" s="40">
        <f>VLOOKUP($C67,'Securitization Profit   loss &amp; '!$U$383:$W$454,3,0)/1000</f>
        <v>-81579.367459999994</v>
      </c>
      <c r="BF67" s="40">
        <f>VLOOKUP($C67,'Securitization Profit   loss &amp; '!$Z$383:$AB$454,3,0)/1000</f>
        <v>-50029.617870000002</v>
      </c>
      <c r="BG67" s="40">
        <f>VLOOKUP($C67,'Securitization Profit   loss &amp; '!$F$460:$H$531,3,0)/1000</f>
        <v>-35842.42841</v>
      </c>
      <c r="BH67" s="40">
        <f>VLOOKUP($C67,'Securitization Profit   loss &amp; '!$K$460:$M$531,3,0)/1000</f>
        <v>-23681.549189999998</v>
      </c>
      <c r="BI67" s="40">
        <f>VLOOKUP($C67,'Securitization Profit   loss &amp; '!$U$460:$X$531,3,0)/1000</f>
        <v>-26253.072029999992</v>
      </c>
      <c r="BJ67" s="40">
        <f>VLOOKUP($C67,'Securitization Profit   loss &amp; '!$Z$460:$AC$531,3,0)/1000</f>
        <v>-18282.714120000004</v>
      </c>
      <c r="BL67" s="40"/>
      <c r="BM67" s="40">
        <f>VLOOKUP($C67,'Securitization Profit   loss &amp; '!$Z$153:$AB$224,2,0)/1000</f>
        <v>-18488.281999999999</v>
      </c>
      <c r="BN67" s="40">
        <f>VLOOKUP($C67,'Securitization Profit   loss &amp; '!$F$230:$H$301,2,0)/1000</f>
        <v>-23463.755000000001</v>
      </c>
      <c r="BO67" s="40">
        <f>VLOOKUP($C67,'Securitization Profit   loss &amp; '!$K$230:$M$301,2,0)/1000</f>
        <v>-20183.493299999998</v>
      </c>
      <c r="BP67" s="40">
        <f>VLOOKUP($C67,'Securitization Profit   loss &amp; '!$U$230:$W$301,2,0)/1000</f>
        <v>-20309.952790000007</v>
      </c>
      <c r="BQ67" s="40">
        <f>VLOOKUP($C67,'Securitization Profit   loss &amp; '!$Z$230:$AB$301,2,0)/1000</f>
        <v>-11290.364109999999</v>
      </c>
      <c r="BR67" s="40">
        <f>VLOOKUP($C67,'Securitization Profit   loss &amp; '!$F$306:$H$377,2,0)/1000</f>
        <v>-12078.075070000001</v>
      </c>
      <c r="BS67" s="40">
        <f>VLOOKUP($C67,'Securitization Profit   loss &amp; '!$K$306:$M$377,2,0)/1000</f>
        <v>-10116.391609999999</v>
      </c>
      <c r="BT67" s="40">
        <f>VLOOKUP($C67,'Securitization Profit   loss &amp; '!$U$306:$W$377,2,0)/1000</f>
        <v>-8315.3877899999989</v>
      </c>
      <c r="BU67" s="40">
        <f>VLOOKUP($C67,'Securitization Profit   loss &amp; '!$Z$306:$AB$377,2,0)/1000</f>
        <v>-6701.5953900000004</v>
      </c>
      <c r="BV67" s="40">
        <f>VLOOKUP($C67,'Securitization Profit   loss &amp; '!$F$383:$H$454,2,0)/1000</f>
        <v>-5324.3536399999994</v>
      </c>
      <c r="BW67" s="40">
        <f>VLOOKUP($C67,'Securitization Profit   loss &amp; '!$K$383:$M$454,2,0)/1000</f>
        <v>-4188.5527700000002</v>
      </c>
      <c r="BX67" s="40">
        <f>VLOOKUP($C67,'Securitization Profit   loss &amp; '!$U$383:$W$454,2,0)/1000</f>
        <v>-3207.8024700000005</v>
      </c>
      <c r="BY67" s="40">
        <f>VLOOKUP($C67,'Securitization Profit   loss &amp; '!$Z$383:$AB$454,2,0)/1000</f>
        <v>-2409.7592399999985</v>
      </c>
      <c r="BZ67" s="40">
        <f>VLOOKUP($C67,'Securitization Profit   loss &amp; '!$F$460:$H$531,2,0)/1000</f>
        <v>-1437.30908</v>
      </c>
      <c r="CA67" s="40">
        <f>VLOOKUP($C67,'Securitization Profit   loss &amp; '!$K$460:$M$531,2,0)/1000</f>
        <v>-439.79208999999986</v>
      </c>
      <c r="CB67" s="40">
        <f>VLOOKUP($C67,'Securitization Profit   loss &amp; '!$U$460:$X$531,2,0)/1000</f>
        <v>-268.57137999999986</v>
      </c>
      <c r="CC67" s="40">
        <f>VLOOKUP($C67,'Securitization Profit   loss &amp; '!$Z$460:$AC$531,2,0)/1000</f>
        <v>-141.49779000000004</v>
      </c>
      <c r="CE67" s="39"/>
      <c r="CF67" s="40">
        <f>18438+4356</f>
        <v>22794</v>
      </c>
      <c r="CG67" s="40">
        <f>23404+2848</f>
        <v>26252</v>
      </c>
      <c r="CH67" s="40">
        <f>20123+2623</f>
        <v>22746</v>
      </c>
      <c r="CI67" s="40">
        <f>17131+2237</f>
        <v>19368</v>
      </c>
      <c r="CJ67" s="40">
        <f>14350+2468</f>
        <v>16818</v>
      </c>
      <c r="CK67" s="40">
        <f>12018+2829</f>
        <v>14847</v>
      </c>
      <c r="CL67" s="40">
        <f>10056+1416</f>
        <v>11472</v>
      </c>
      <c r="CM67" s="40">
        <f>8256+1014</f>
        <v>9270</v>
      </c>
      <c r="CN67" s="40">
        <f>6641+1210</f>
        <v>7851</v>
      </c>
      <c r="CO67" s="40">
        <f>5264+1182</f>
        <v>6446</v>
      </c>
      <c r="CP67" s="40">
        <f>9363+1773-CO67</f>
        <v>4690</v>
      </c>
      <c r="CQ67" s="40">
        <f>12540+2360-CP67-CO67</f>
        <v>3764</v>
      </c>
      <c r="CR67" s="40">
        <f>14890+2946-CQ67-CP67-CO67</f>
        <v>2936</v>
      </c>
      <c r="CS67" s="40">
        <f>1382+341</f>
        <v>1723</v>
      </c>
      <c r="CT67" s="40">
        <f>395+308</f>
        <v>703</v>
      </c>
      <c r="CU67" s="40">
        <f>224+462</f>
        <v>686</v>
      </c>
      <c r="CV67" s="40">
        <f>106+782</f>
        <v>888</v>
      </c>
      <c r="CX67" s="40"/>
      <c r="CY67" s="40">
        <f>Z67+AT67+BM67+CF67</f>
        <v>-1866.1078899999993</v>
      </c>
      <c r="CZ67" s="40">
        <f>AA67+AU67+BN67+CG67</f>
        <v>-1904.4629999999997</v>
      </c>
      <c r="DA67" s="40">
        <f>AB67+AV67+BO67+CH67</f>
        <v>-3620.8343299999979</v>
      </c>
      <c r="DB67" s="40">
        <f>AC67+AW67+BP67+CI67</f>
        <v>-6551.7808800000057</v>
      </c>
      <c r="DC67" s="40">
        <f>AD67+AX67+BQ67+CJ67</f>
        <v>-1519.1800900000017</v>
      </c>
      <c r="DD67" s="40">
        <f>AE67+AY67+BR67+CK67</f>
        <v>-4839.2790600000008</v>
      </c>
      <c r="DE67" s="40">
        <f>AF67+AZ67+BS67+CL67</f>
        <v>-7953.3927800000019</v>
      </c>
      <c r="DF67" s="40">
        <f>AG67+BA67+BT67+CM67</f>
        <v>-4289.7160499999954</v>
      </c>
      <c r="DG67" s="40">
        <f>AH67+BB67+BU67+CN67</f>
        <v>-9326.5727699999989</v>
      </c>
      <c r="DH67" s="40">
        <f>AI67+BC67+BV67+CO67</f>
        <v>-6463.2269499999984</v>
      </c>
      <c r="DI67" s="40">
        <f>AJ67+BD67+BW67+CP67</f>
        <v>-7005.3231100000012</v>
      </c>
      <c r="DJ67" s="40">
        <f>AK67+BE67+BX67+CQ67</f>
        <v>-91508.20285999999</v>
      </c>
      <c r="DK67" s="40">
        <f>AL67+BF67+BY67+CR67</f>
        <v>-62388.742100000003</v>
      </c>
      <c r="DL67" s="40">
        <f>AM67+BG67+BZ67+CS67</f>
        <v>-44951.663459999996</v>
      </c>
      <c r="DM67" s="40">
        <f>AN67+BH67+CA67+CT67</f>
        <v>-33478.172570000002</v>
      </c>
      <c r="DN67" s="40">
        <f>AO67+BI67+CB67+CU67</f>
        <v>-35964.788519999995</v>
      </c>
      <c r="DO67" s="40">
        <f>AP67+BJ67+CC67+CV67</f>
        <v>-29442.105580000003</v>
      </c>
      <c r="DQ67" s="40"/>
      <c r="DR67" s="40">
        <f>VLOOKUP($C67,Segment!$AK$152:$AP$223,3,0)/1000</f>
        <v>0</v>
      </c>
      <c r="DS67" s="40">
        <f>VLOOKUP($C67,Segment!$I$229:$N$300,3,0)/1000</f>
        <v>0</v>
      </c>
      <c r="DT67" s="40">
        <f>VLOOKUP($C67,Segment!$P$229:$U$300,3,0)/1000</f>
        <v>0</v>
      </c>
      <c r="DU67" s="40">
        <f>VLOOKUP($C67,Segment!$AD$229:$AI$300,3,0)/1000</f>
        <v>0</v>
      </c>
      <c r="DV67" s="40">
        <f>VLOOKUP($C67,Segment!$AK$229:$AP$300,3,0)/1000</f>
        <v>0</v>
      </c>
      <c r="DW67" s="40">
        <f>VLOOKUP($C67,Segment!$I$306:$N$377,3,0)/1000</f>
        <v>0</v>
      </c>
      <c r="DX67" s="40">
        <f>VLOOKUP($C67,Segment!$P$306:$U$377,3,0)/1000</f>
        <v>0</v>
      </c>
      <c r="DY67" s="40">
        <f>VLOOKUP($C67,Segment!$AD$306:$AI$377,3,0)/1000</f>
        <v>0</v>
      </c>
      <c r="DZ67" s="40">
        <f>VLOOKUP($C67,Segment!$AK$306:$AP$377,3,0)/1000</f>
        <v>0</v>
      </c>
      <c r="EA67" s="40">
        <f>VLOOKUP($C67,Segment!$I$383:$N$454,3,0)/1000</f>
        <v>0</v>
      </c>
      <c r="EB67" s="40">
        <f>VLOOKUP($C67,Segment!$P$383:$U$454,3,0)/1000</f>
        <v>0</v>
      </c>
      <c r="EC67" s="40">
        <f>VLOOKUP($C67,Segment!$AD$383:$AI$454,3,0)/1000</f>
        <v>0</v>
      </c>
      <c r="ED67" s="40">
        <f>VLOOKUP($C67,Segment!$AK$383:$AP$454,3,0)/1000</f>
        <v>0</v>
      </c>
      <c r="EE67" s="40">
        <f>VLOOKUP($C67,Segment!$I$460:$N$531,3,0)/1000</f>
        <v>0</v>
      </c>
      <c r="EF67" s="40">
        <f>VLOOKUP($C67,Segment!$P$460:$U$531,3,0)/1000</f>
        <v>0</v>
      </c>
      <c r="EG67" s="40">
        <f>VLOOKUP($C67,Segment!$AD$460:$AI$531,3,0)/1000</f>
        <v>0</v>
      </c>
      <c r="EH67" s="40">
        <f>VLOOKUP($C67,Segment!$AK$460:$AP$531,3,0)/1000</f>
        <v>0</v>
      </c>
      <c r="EJ67" s="40"/>
      <c r="EK67" s="40">
        <f>VLOOKUP($C67,Segment!$AK$152:$AP$223,4,0)/1000</f>
        <v>0</v>
      </c>
      <c r="EL67" s="40">
        <f>VLOOKUP($C67,Segment!$I$229:$N$300,4,0)/1000</f>
        <v>0</v>
      </c>
      <c r="EM67" s="40">
        <f>VLOOKUP($C67,Segment!$P$229:$U$300,4,0)/1000</f>
        <v>0</v>
      </c>
      <c r="EN67" s="40">
        <f>VLOOKUP($C67,Segment!$AD$229:$AI$300,4,0)/1000</f>
        <v>0</v>
      </c>
      <c r="EO67" s="40">
        <f>VLOOKUP($C67,Segment!$AK$229:$AP$300,4,0)/1000</f>
        <v>0</v>
      </c>
      <c r="EP67" s="40">
        <f>VLOOKUP($C67,Segment!$I$306:$N$377,4,0)/1000</f>
        <v>0</v>
      </c>
      <c r="EQ67" s="40">
        <f>VLOOKUP($C67,Segment!$P$306:$U$377,4,0)/1000</f>
        <v>0</v>
      </c>
      <c r="ER67" s="40">
        <f>VLOOKUP($C67,Segment!$AD$306:$AI$377,4,0)/1000</f>
        <v>0</v>
      </c>
      <c r="ES67" s="40">
        <f>VLOOKUP($C67,Segment!$AK$306:$AP$377,4,0)/1000</f>
        <v>0</v>
      </c>
      <c r="ET67" s="40">
        <f>VLOOKUP($C67,Segment!$I$383:$N$454,4,0)/1000</f>
        <v>0</v>
      </c>
      <c r="EU67" s="40">
        <f>VLOOKUP($C67,Segment!$P$383:$U$454,4,0)/1000</f>
        <v>0</v>
      </c>
      <c r="EV67" s="40">
        <f>VLOOKUP($C67,Segment!$AD$383:$AI$454,4,0)/1000</f>
        <v>0</v>
      </c>
      <c r="EW67" s="40">
        <f>VLOOKUP($C67,Segment!$AK$383:$AP$454,4,0)/1000</f>
        <v>0</v>
      </c>
      <c r="EX67" s="40">
        <f>VLOOKUP($C67,Segment!$I$460:$N$531,4,0)/1000</f>
        <v>0</v>
      </c>
      <c r="EY67" s="40">
        <f>VLOOKUP($C67,Segment!$P$460:$U$531,4,0)/1000</f>
        <v>0</v>
      </c>
      <c r="EZ67" s="40">
        <f>VLOOKUP($C67,Segment!$AD$460:$AI$531,4,0)/1000</f>
        <v>0</v>
      </c>
      <c r="FA67" s="40">
        <f>VLOOKUP($C67,Segment!$AK$460:$AP$531,4,0)/1000</f>
        <v>0</v>
      </c>
      <c r="FC67" s="40"/>
      <c r="FD67" s="40">
        <f>DR67+EK67</f>
        <v>0</v>
      </c>
      <c r="FE67" s="40">
        <f>DS67+EL67</f>
        <v>0</v>
      </c>
      <c r="FF67" s="40">
        <f>DT67+EM67</f>
        <v>0</v>
      </c>
      <c r="FG67" s="40">
        <f>DU67+EN67</f>
        <v>0</v>
      </c>
      <c r="FH67" s="40">
        <f>DV67+EO67</f>
        <v>0</v>
      </c>
      <c r="FI67" s="40">
        <f>DW67+EP67</f>
        <v>0</v>
      </c>
      <c r="FJ67" s="40">
        <f>DX67+EQ67</f>
        <v>0</v>
      </c>
      <c r="FK67" s="40">
        <f>DY67+ER67</f>
        <v>0</v>
      </c>
      <c r="FL67" s="40">
        <f>DZ67+ES67</f>
        <v>0</v>
      </c>
      <c r="FM67" s="40">
        <f>EA67+ET67</f>
        <v>0</v>
      </c>
      <c r="FN67" s="40">
        <f>EB67+EU67</f>
        <v>0</v>
      </c>
      <c r="FO67" s="40">
        <f>EC67+EV67</f>
        <v>0</v>
      </c>
      <c r="FP67" s="40">
        <f>ED67+EW67</f>
        <v>0</v>
      </c>
      <c r="FQ67" s="40">
        <f>EE67+EX67</f>
        <v>0</v>
      </c>
      <c r="FR67" s="40">
        <f>EF67+EY67</f>
        <v>0</v>
      </c>
      <c r="FS67" s="40">
        <f>EG67+EZ67</f>
        <v>0</v>
      </c>
      <c r="FT67" s="40">
        <f>EH67+FA67</f>
        <v>0</v>
      </c>
      <c r="FW67" s="40"/>
      <c r="FX67" s="40">
        <f>VLOOKUP($C67,Segment!$AK$152:$AP$223,5,0)/1000</f>
        <v>0</v>
      </c>
      <c r="FY67" s="40">
        <f>VLOOKUP($C67,Segment!$I$229:$N$300,5,0)/1000</f>
        <v>0</v>
      </c>
      <c r="FZ67" s="40">
        <f>VLOOKUP($C67,Segment!$P$229:$U$300,5,0)/1000</f>
        <v>0</v>
      </c>
      <c r="GA67" s="40">
        <f>VLOOKUP($C67,Segment!$AD$229:$AI$300,5,0)/1000</f>
        <v>0</v>
      </c>
      <c r="GB67" s="40">
        <f>VLOOKUP($C67,Segment!$AK$229:$AP$300,5,0)/1000</f>
        <v>-1312.0648600000002</v>
      </c>
      <c r="GC67" s="40">
        <f>VLOOKUP($C67,Segment!$I$306:$N$377,5,0)/1000</f>
        <v>-687.25396000000001</v>
      </c>
      <c r="GD67" s="40">
        <f>VLOOKUP($C67,Segment!$P$306:$U$377,5,0)/1000</f>
        <v>-248.12962999999999</v>
      </c>
      <c r="GE67" s="40">
        <f>VLOOKUP($C67,Segment!$AD$306:$AI$377,5,0)/1000</f>
        <v>-275.54540000000026</v>
      </c>
      <c r="GF67" s="40">
        <f>VLOOKUP($C67,Segment!$AK$306:$AP$377,5,0)/1000</f>
        <v>-430.4686499999998</v>
      </c>
      <c r="GG67" s="40">
        <f>VLOOKUP($C67,Segment!$I$383:$N$454,5,0)/1000</f>
        <v>-548.06058000000007</v>
      </c>
      <c r="GH67" s="40">
        <f>VLOOKUP($C67,Segment!$P$383:$U$454,5,0)/1000</f>
        <v>-1107.4005099999997</v>
      </c>
      <c r="GI67" s="40">
        <f>VLOOKUP($C67,Segment!$AD$383:$AI$454,5,0)/1000</f>
        <v>-1249.3283799999999</v>
      </c>
      <c r="GJ67" s="40">
        <f>VLOOKUP($C67,Segment!$AK$383:$AP$454,5,0)/1000</f>
        <v>-265.23868000000016</v>
      </c>
      <c r="GK67" s="40">
        <f>VLOOKUP($C67,Segment!$I$460:$N$531,5,0)/1000</f>
        <v>-1275.9218199999998</v>
      </c>
      <c r="GL67" s="40">
        <f>VLOOKUP($C67,Segment!$P$460:$U$531,5,0)/1000</f>
        <v>-1643.9242600000002</v>
      </c>
      <c r="GM67" s="40">
        <f>VLOOKUP($C67,Segment!$AD$460:$AI$531,5,0)/1000</f>
        <v>-1526.0942700000005</v>
      </c>
      <c r="GN67" s="40">
        <f>VLOOKUP($C67,Segment!$AK$460:$AP$531,5,0)/1000</f>
        <v>-1706.3182000000002</v>
      </c>
      <c r="GP67" s="40"/>
      <c r="GQ67" s="40">
        <f>CY67+FD67+FX67</f>
        <v>-1866.1078899999993</v>
      </c>
      <c r="GR67" s="40">
        <f>CZ67+FE67+FY67</f>
        <v>-1904.4629999999997</v>
      </c>
      <c r="GS67" s="40">
        <f>DA67+FF67+FZ67</f>
        <v>-3620.8343299999979</v>
      </c>
      <c r="GT67" s="40">
        <f>DB67+FG67+GA67</f>
        <v>-6551.7808800000057</v>
      </c>
      <c r="GU67" s="40">
        <f>DC67+FH67+GB67</f>
        <v>-2831.2449500000021</v>
      </c>
      <c r="GV67" s="40">
        <f>DD67+FI67+GC67</f>
        <v>-5526.5330200000008</v>
      </c>
      <c r="GW67" s="40">
        <f>DE67+FJ67+GD67</f>
        <v>-8201.5224100000014</v>
      </c>
      <c r="GX67" s="40">
        <f>DF67+FK67+GE67</f>
        <v>-4565.2614499999954</v>
      </c>
      <c r="GY67" s="40">
        <f>DG67+FL67+GF67</f>
        <v>-9757.0414199999977</v>
      </c>
      <c r="GZ67" s="40">
        <f>DH67+FM67+GG67</f>
        <v>-7011.2875299999987</v>
      </c>
      <c r="HA67" s="40">
        <f>DI67+FN67+GH67</f>
        <v>-8112.7236200000007</v>
      </c>
      <c r="HB67" s="40">
        <f>DJ67+FO67+GI67</f>
        <v>-92757.531239999997</v>
      </c>
      <c r="HC67" s="40">
        <f>DK67+FP67+GJ67</f>
        <v>-62653.980780000005</v>
      </c>
      <c r="HD67" s="40">
        <f>DL67+FQ67+GK67</f>
        <v>-46227.585279999999</v>
      </c>
      <c r="HE67" s="40">
        <f>DM67+FR67+GL67</f>
        <v>-35122.096830000002</v>
      </c>
      <c r="HF67" s="40">
        <f>DN67+FS67+GM67</f>
        <v>-37490.882789999996</v>
      </c>
      <c r="HG67" s="40">
        <f>DO67+FT67+GN67</f>
        <v>-31148.423780000005</v>
      </c>
    </row>
    <row r="68" spans="3:215" ht="13.5" thickBot="1" x14ac:dyDescent="0.35">
      <c r="C68" s="53" t="s">
        <v>37</v>
      </c>
      <c r="D68" s="121"/>
      <c r="E68" s="62"/>
      <c r="F68" s="62">
        <f t="shared" ref="F68:M68" si="710">SUM(F66:F67)</f>
        <v>-1462.8313400000002</v>
      </c>
      <c r="G68" s="62">
        <f t="shared" si="710"/>
        <v>3745.5460000000003</v>
      </c>
      <c r="H68" s="62">
        <f t="shared" si="710"/>
        <v>-746.52427000000034</v>
      </c>
      <c r="I68" s="62">
        <f t="shared" si="710"/>
        <v>-128.6787899999963</v>
      </c>
      <c r="J68" s="62">
        <f t="shared" si="710"/>
        <v>1098.2423699999972</v>
      </c>
      <c r="K68" s="62">
        <f t="shared" si="710"/>
        <v>-454.12320999999974</v>
      </c>
      <c r="L68" s="62">
        <f t="shared" si="710"/>
        <v>-2242.3511700000017</v>
      </c>
      <c r="M68" s="62">
        <f t="shared" si="710"/>
        <v>1809.3531800000028</v>
      </c>
      <c r="N68" s="62">
        <f t="shared" ref="N68:O68" si="711">SUM(N66:N67)</f>
        <v>-3786.2143900000037</v>
      </c>
      <c r="O68" s="62">
        <f t="shared" si="711"/>
        <v>3927.0330199999999</v>
      </c>
      <c r="P68" s="62">
        <f t="shared" ref="P68:Q68" si="712">SUM(P66:P67)</f>
        <v>-856.35397000000194</v>
      </c>
      <c r="Q68" s="62">
        <f t="shared" si="712"/>
        <v>-3133.7450499999959</v>
      </c>
      <c r="R68" s="62">
        <f t="shared" ref="R68:S68" si="713">SUM(R66:R67)</f>
        <v>-5407.2190000000001</v>
      </c>
      <c r="S68" s="62">
        <f t="shared" si="713"/>
        <v>-1124.6072399999994</v>
      </c>
      <c r="T68" s="62">
        <f t="shared" ref="T68:U68" si="714">SUM(T66:T67)</f>
        <v>-866.55277000000569</v>
      </c>
      <c r="U68" s="62">
        <f t="shared" si="714"/>
        <v>599.4078000000045</v>
      </c>
      <c r="V68" s="62">
        <f t="shared" ref="V68" si="715">SUM(V66:V67)</f>
        <v>7690.3727599999966</v>
      </c>
      <c r="W68" s="182">
        <f t="shared" si="14"/>
        <v>-2.4222417771501386</v>
      </c>
      <c r="X68" s="139"/>
      <c r="Y68" s="62"/>
      <c r="Z68" s="62">
        <f t="shared" ref="Z68:AG68" si="716">SUM(Z66:Z67)</f>
        <v>-1462.8313400000002</v>
      </c>
      <c r="AA68" s="62">
        <f t="shared" si="716"/>
        <v>3337.6460000000006</v>
      </c>
      <c r="AB68" s="62">
        <f t="shared" si="716"/>
        <v>-1387.4502700000003</v>
      </c>
      <c r="AC68" s="62">
        <f t="shared" si="716"/>
        <v>-510.0577899999962</v>
      </c>
      <c r="AD68" s="62">
        <f t="shared" si="716"/>
        <v>-1103.4215000000027</v>
      </c>
      <c r="AE68" s="62">
        <f t="shared" si="716"/>
        <v>-1923.9473899999994</v>
      </c>
      <c r="AF68" s="62">
        <f t="shared" si="716"/>
        <v>-3081.9132100000015</v>
      </c>
      <c r="AG68" s="62">
        <f t="shared" si="716"/>
        <v>717.77248000000236</v>
      </c>
      <c r="AH68" s="62">
        <f t="shared" ref="AH68:AI68" si="717">SUM(AH66:AH67)</f>
        <v>-3856.469170000003</v>
      </c>
      <c r="AI68" s="62">
        <f t="shared" si="717"/>
        <v>2441.8033799999994</v>
      </c>
      <c r="AJ68" s="62">
        <f t="shared" ref="AJ68:AK68" si="718">SUM(AJ66:AJ67)</f>
        <v>-1239.0108800000016</v>
      </c>
      <c r="AK68" s="62">
        <f t="shared" si="718"/>
        <v>-5202.0499699999964</v>
      </c>
      <c r="AL68" s="62">
        <f t="shared" ref="AL68:AM68" si="719">SUM(AL66:AL67)</f>
        <v>-7152.3364599999986</v>
      </c>
      <c r="AM68" s="62">
        <f t="shared" si="719"/>
        <v>-3496.5928499999982</v>
      </c>
      <c r="AN68" s="62">
        <f t="shared" ref="AN68:AO68" si="720">SUM(AN66:AN67)</f>
        <v>-4611.7391000000052</v>
      </c>
      <c r="AO68" s="62">
        <f t="shared" si="720"/>
        <v>-3947.866259999998</v>
      </c>
      <c r="AP68" s="62">
        <f t="shared" ref="AP68" si="721">SUM(AP66:AP67)</f>
        <v>3243.1677100000052</v>
      </c>
      <c r="AQ68" s="182">
        <f>AP68/AL68-1</f>
        <v>-1.453441714905007</v>
      </c>
      <c r="AR68" s="62"/>
      <c r="AS68" s="62"/>
      <c r="AT68" s="62">
        <f t="shared" ref="AT68:BA68" si="722">SUM(AT66:AT67)</f>
        <v>-2959.0339699999995</v>
      </c>
      <c r="AU68" s="62">
        <f t="shared" si="722"/>
        <v>-2767.7049999999999</v>
      </c>
      <c r="AV68" s="62">
        <f t="shared" si="722"/>
        <v>-2637.6165199999996</v>
      </c>
      <c r="AW68" s="62">
        <f t="shared" si="722"/>
        <v>-2228.1598900000004</v>
      </c>
      <c r="AX68" s="62">
        <f t="shared" si="722"/>
        <v>-1006.9756900000014</v>
      </c>
      <c r="AY68" s="62">
        <f t="shared" si="722"/>
        <v>-2671.4074707199998</v>
      </c>
      <c r="AZ68" s="62">
        <f t="shared" si="722"/>
        <v>-1086.4590553274998</v>
      </c>
      <c r="BA68" s="62">
        <f t="shared" si="722"/>
        <v>-647.29774551083403</v>
      </c>
      <c r="BB68" s="62">
        <f t="shared" ref="BB68:BC68" si="723">SUM(BB66:BB67)</f>
        <v>486.55832285166753</v>
      </c>
      <c r="BC68" s="62">
        <f t="shared" si="723"/>
        <v>712.66287800000009</v>
      </c>
      <c r="BD68" s="62">
        <f t="shared" ref="BD68:BE68" si="724">SUM(BD66:BD67)</f>
        <v>1313.0645414285705</v>
      </c>
      <c r="BE68" s="62">
        <f t="shared" si="724"/>
        <v>7069.2361168831267</v>
      </c>
      <c r="BF68" s="62">
        <f t="shared" ref="BF68:BG68" si="725">SUM(BF66:BF67)</f>
        <v>490.49982368826022</v>
      </c>
      <c r="BG68" s="62">
        <f t="shared" si="725"/>
        <v>3829.5759099999996</v>
      </c>
      <c r="BH68" s="62">
        <f t="shared" ref="BH68:BI68" si="726">SUM(BH66:BH67)</f>
        <v>-823.68730999999389</v>
      </c>
      <c r="BI68" s="62">
        <f t="shared" si="726"/>
        <v>752.77406000001065</v>
      </c>
      <c r="BJ68" s="62">
        <f t="shared" ref="BJ68" si="727">SUM(BJ66:BJ67)</f>
        <v>1007.4007899999924</v>
      </c>
      <c r="BK68" s="52"/>
      <c r="BL68" s="62"/>
      <c r="BM68" s="62">
        <f t="shared" ref="BM68:BT68" si="728">SUM(BM66:BM67)</f>
        <v>-18488.281999999999</v>
      </c>
      <c r="BN68" s="62">
        <f t="shared" si="728"/>
        <v>-23463.755000000001</v>
      </c>
      <c r="BO68" s="62">
        <f t="shared" si="728"/>
        <v>-20183.493299999998</v>
      </c>
      <c r="BP68" s="62">
        <f t="shared" si="728"/>
        <v>-20309.952790000007</v>
      </c>
      <c r="BQ68" s="62">
        <f t="shared" si="728"/>
        <v>-11290.364109999999</v>
      </c>
      <c r="BR68" s="62">
        <f t="shared" si="728"/>
        <v>-12078.075070000001</v>
      </c>
      <c r="BS68" s="62">
        <f t="shared" si="728"/>
        <v>-10116.391609999999</v>
      </c>
      <c r="BT68" s="62">
        <f t="shared" si="728"/>
        <v>-8315.3877899999989</v>
      </c>
      <c r="BU68" s="62">
        <f t="shared" ref="BU68:BV68" si="729">SUM(BU66:BU67)</f>
        <v>-6701.5953900000004</v>
      </c>
      <c r="BV68" s="62">
        <f t="shared" si="729"/>
        <v>-5324.3536399999994</v>
      </c>
      <c r="BW68" s="62">
        <f t="shared" ref="BW68:BX68" si="730">SUM(BW66:BW67)</f>
        <v>-4188.5527700000002</v>
      </c>
      <c r="BX68" s="62">
        <f t="shared" si="730"/>
        <v>-3207.8024700000005</v>
      </c>
      <c r="BY68" s="62">
        <f t="shared" ref="BY68:BZ68" si="731">SUM(BY66:BY67)</f>
        <v>-2409.7592399999985</v>
      </c>
      <c r="BZ68" s="62">
        <f t="shared" si="731"/>
        <v>-1437.30908</v>
      </c>
      <c r="CA68" s="62">
        <f t="shared" ref="CA68:CB68" si="732">SUM(CA66:CA67)</f>
        <v>-439.79208999999986</v>
      </c>
      <c r="CB68" s="62">
        <f t="shared" si="732"/>
        <v>-268.57137999999986</v>
      </c>
      <c r="CC68" s="62">
        <f t="shared" ref="CC68" si="733">SUM(CC66:CC67)</f>
        <v>-141.49779000000004</v>
      </c>
      <c r="CD68" s="62"/>
      <c r="CE68" s="62"/>
      <c r="CF68" s="62">
        <f t="shared" ref="CF68:CM68" si="734">SUM(CF66:CF67)</f>
        <v>22794</v>
      </c>
      <c r="CG68" s="62">
        <f t="shared" si="734"/>
        <v>26252</v>
      </c>
      <c r="CH68" s="62">
        <f t="shared" si="734"/>
        <v>22746</v>
      </c>
      <c r="CI68" s="62">
        <f t="shared" si="734"/>
        <v>19368</v>
      </c>
      <c r="CJ68" s="62">
        <f t="shared" si="734"/>
        <v>16818</v>
      </c>
      <c r="CK68" s="62">
        <f t="shared" si="734"/>
        <v>14847</v>
      </c>
      <c r="CL68" s="62">
        <f t="shared" si="734"/>
        <v>11472</v>
      </c>
      <c r="CM68" s="62">
        <f t="shared" si="734"/>
        <v>9270</v>
      </c>
      <c r="CN68" s="62">
        <f t="shared" ref="CN68:CO68" si="735">SUM(CN66:CN67)</f>
        <v>7851</v>
      </c>
      <c r="CO68" s="62">
        <f t="shared" si="735"/>
        <v>6446</v>
      </c>
      <c r="CP68" s="62">
        <f t="shared" ref="CP68:CQ68" si="736">SUM(CP66:CP67)</f>
        <v>4690</v>
      </c>
      <c r="CQ68" s="62">
        <f t="shared" si="736"/>
        <v>3764</v>
      </c>
      <c r="CR68" s="62">
        <f t="shared" ref="CR68:CS68" si="737">SUM(CR66:CR67)</f>
        <v>2936</v>
      </c>
      <c r="CS68" s="62">
        <f t="shared" si="737"/>
        <v>1723</v>
      </c>
      <c r="CT68" s="62">
        <f t="shared" ref="CT68:CU68" si="738">SUM(CT66:CT67)</f>
        <v>703</v>
      </c>
      <c r="CU68" s="62">
        <f t="shared" si="738"/>
        <v>686</v>
      </c>
      <c r="CV68" s="62">
        <f t="shared" ref="CV68" si="739">SUM(CV66:CV67)</f>
        <v>888</v>
      </c>
      <c r="CW68" s="62"/>
      <c r="CX68" s="62"/>
      <c r="CY68" s="62">
        <f t="shared" ref="CY68:DF68" si="740">SUM(CY66:CY67)</f>
        <v>-116.14730999999938</v>
      </c>
      <c r="CZ68" s="62">
        <f t="shared" si="740"/>
        <v>3358.1860000000006</v>
      </c>
      <c r="DA68" s="62">
        <f t="shared" si="740"/>
        <v>-1462.5600899999986</v>
      </c>
      <c r="DB68" s="62">
        <f t="shared" si="740"/>
        <v>-3680.1704700000046</v>
      </c>
      <c r="DC68" s="62">
        <f t="shared" si="740"/>
        <v>3417.2386999999999</v>
      </c>
      <c r="DD68" s="62">
        <f t="shared" si="740"/>
        <v>-1826.4299307200008</v>
      </c>
      <c r="DE68" s="62">
        <f t="shared" si="740"/>
        <v>-2812.7638753275014</v>
      </c>
      <c r="DF68" s="62">
        <f t="shared" si="740"/>
        <v>1025.0869444891696</v>
      </c>
      <c r="DG68" s="62">
        <f t="shared" ref="DG68:DH68" si="741">SUM(DG66:DG67)</f>
        <v>-2220.5062371483336</v>
      </c>
      <c r="DH68" s="62">
        <f t="shared" si="741"/>
        <v>4276.112618000001</v>
      </c>
      <c r="DI68" s="62">
        <f t="shared" ref="DI68:DJ68" si="742">SUM(DI66:DI67)</f>
        <v>575.50089142856996</v>
      </c>
      <c r="DJ68" s="62">
        <f t="shared" si="742"/>
        <v>2423.3836768831388</v>
      </c>
      <c r="DK68" s="62">
        <f t="shared" ref="DK68:DL68" si="743">SUM(DK66:DK67)</f>
        <v>-6135.5958763117378</v>
      </c>
      <c r="DL68" s="62">
        <f t="shared" si="743"/>
        <v>618.67398000000685</v>
      </c>
      <c r="DM68" s="62">
        <f t="shared" ref="DM68:DN68" si="744">SUM(DM66:DM67)</f>
        <v>-5172.218499999999</v>
      </c>
      <c r="DN68" s="62">
        <f t="shared" si="744"/>
        <v>-2777.6635799999931</v>
      </c>
      <c r="DO68" s="62">
        <f t="shared" ref="DO68" si="745">SUM(DO66:DO67)</f>
        <v>4997.07071</v>
      </c>
      <c r="DP68" s="62"/>
      <c r="DQ68" s="62"/>
      <c r="DR68" s="62">
        <f t="shared" ref="DR68:DY68" si="746">SUM(DR66:DR67)</f>
        <v>0</v>
      </c>
      <c r="DS68" s="62">
        <f t="shared" si="746"/>
        <v>407.9</v>
      </c>
      <c r="DT68" s="62">
        <f t="shared" si="746"/>
        <v>640.92600000000004</v>
      </c>
      <c r="DU68" s="62">
        <f t="shared" si="746"/>
        <v>381.37900000000002</v>
      </c>
      <c r="DV68" s="62">
        <f t="shared" si="746"/>
        <v>1378.4380000000001</v>
      </c>
      <c r="DW68" s="62">
        <f t="shared" si="746"/>
        <v>840.29899999999998</v>
      </c>
      <c r="DX68" s="62">
        <f t="shared" si="746"/>
        <v>536.05700000000002</v>
      </c>
      <c r="DY68" s="62">
        <f t="shared" si="746"/>
        <v>698.94500000000005</v>
      </c>
      <c r="DZ68" s="62">
        <f t="shared" ref="DZ68:EA68" si="747">SUM(DZ66:DZ67)</f>
        <v>301.90800000000002</v>
      </c>
      <c r="EA68" s="62">
        <f t="shared" si="747"/>
        <v>945.80100000000004</v>
      </c>
      <c r="EB68" s="62">
        <f t="shared" ref="EB68:EC68" si="748">SUM(EB66:EB67)</f>
        <v>218.339</v>
      </c>
      <c r="EC68" s="62">
        <f t="shared" si="748"/>
        <v>327.899</v>
      </c>
      <c r="ED68" s="62">
        <f t="shared" ref="ED68:EE68" si="749">SUM(ED66:ED67)</f>
        <v>-442.34699999999998</v>
      </c>
      <c r="EE68" s="62">
        <f t="shared" si="749"/>
        <v>335.88900000000001</v>
      </c>
      <c r="EF68" s="62">
        <f t="shared" ref="EF68:EG68" si="750">SUM(EF66:EF67)</f>
        <v>358.36</v>
      </c>
      <c r="EG68" s="62">
        <f t="shared" si="750"/>
        <v>450.78300000000002</v>
      </c>
      <c r="EH68" s="62">
        <f t="shared" ref="EH68" si="751">SUM(EH66:EH67)</f>
        <v>-373.178</v>
      </c>
      <c r="EI68" s="62"/>
      <c r="EJ68" s="62"/>
      <c r="EK68" s="62">
        <f t="shared" ref="EK68:ER68" si="752">SUM(EK66:EK67)</f>
        <v>0</v>
      </c>
      <c r="EL68" s="62">
        <f t="shared" si="752"/>
        <v>0</v>
      </c>
      <c r="EM68" s="62">
        <f t="shared" si="752"/>
        <v>0</v>
      </c>
      <c r="EN68" s="62">
        <f t="shared" si="752"/>
        <v>0</v>
      </c>
      <c r="EO68" s="62">
        <f t="shared" si="752"/>
        <v>0</v>
      </c>
      <c r="EP68" s="62">
        <f t="shared" si="752"/>
        <v>0</v>
      </c>
      <c r="EQ68" s="62">
        <f t="shared" si="752"/>
        <v>0</v>
      </c>
      <c r="ER68" s="62">
        <f t="shared" si="752"/>
        <v>0</v>
      </c>
      <c r="ES68" s="62">
        <f t="shared" ref="ES68:ET68" si="753">SUM(ES66:ES67)</f>
        <v>0</v>
      </c>
      <c r="ET68" s="62">
        <f t="shared" si="753"/>
        <v>0</v>
      </c>
      <c r="EU68" s="62">
        <f t="shared" ref="EU68:EV68" si="754">SUM(EU66:EU67)</f>
        <v>0</v>
      </c>
      <c r="EV68" s="62">
        <f t="shared" si="754"/>
        <v>0</v>
      </c>
      <c r="EW68" s="62">
        <f t="shared" ref="EW68:EX68" si="755">SUM(EW66:EW67)</f>
        <v>0</v>
      </c>
      <c r="EX68" s="62">
        <f t="shared" si="755"/>
        <v>0</v>
      </c>
      <c r="EY68" s="62">
        <f t="shared" ref="EY68:EZ68" si="756">SUM(EY66:EY67)</f>
        <v>0</v>
      </c>
      <c r="EZ68" s="62">
        <f t="shared" si="756"/>
        <v>0</v>
      </c>
      <c r="FA68" s="62">
        <f t="shared" ref="FA68" si="757">SUM(FA66:FA67)</f>
        <v>0</v>
      </c>
      <c r="FB68" s="62"/>
      <c r="FC68" s="62"/>
      <c r="FD68" s="62">
        <f t="shared" ref="FD68:FK68" si="758">SUM(FD66:FD67)</f>
        <v>0</v>
      </c>
      <c r="FE68" s="62">
        <f t="shared" si="758"/>
        <v>407.9</v>
      </c>
      <c r="FF68" s="62">
        <f t="shared" si="758"/>
        <v>640.92600000000004</v>
      </c>
      <c r="FG68" s="62">
        <f t="shared" si="758"/>
        <v>381.37900000000002</v>
      </c>
      <c r="FH68" s="62">
        <f t="shared" si="758"/>
        <v>1378.4380000000001</v>
      </c>
      <c r="FI68" s="62">
        <f t="shared" si="758"/>
        <v>840.29899999999998</v>
      </c>
      <c r="FJ68" s="62">
        <f t="shared" si="758"/>
        <v>536.05700000000002</v>
      </c>
      <c r="FK68" s="62">
        <f t="shared" si="758"/>
        <v>698.94500000000005</v>
      </c>
      <c r="FL68" s="62">
        <f t="shared" ref="FL68:FM68" si="759">SUM(FL66:FL67)</f>
        <v>301.90800000000002</v>
      </c>
      <c r="FM68" s="62">
        <f t="shared" si="759"/>
        <v>945.80100000000004</v>
      </c>
      <c r="FN68" s="62">
        <f t="shared" ref="FN68:FO68" si="760">SUM(FN66:FN67)</f>
        <v>218.339</v>
      </c>
      <c r="FO68" s="62">
        <f t="shared" si="760"/>
        <v>327.899</v>
      </c>
      <c r="FP68" s="62">
        <f t="shared" ref="FP68:FQ68" si="761">SUM(FP66:FP67)</f>
        <v>-442.34699999999998</v>
      </c>
      <c r="FQ68" s="62">
        <f t="shared" si="761"/>
        <v>335.88900000000001</v>
      </c>
      <c r="FR68" s="62">
        <f t="shared" ref="FR68:FS68" si="762">SUM(FR66:FR67)</f>
        <v>358.36</v>
      </c>
      <c r="FS68" s="62">
        <f t="shared" si="762"/>
        <v>450.78300000000002</v>
      </c>
      <c r="FT68" s="62">
        <f t="shared" ref="FT68" si="763">SUM(FT66:FT67)</f>
        <v>-373.178</v>
      </c>
      <c r="FU68" s="182">
        <f>FT68/FP68-1</f>
        <v>-0.15636819058341078</v>
      </c>
      <c r="FV68" s="62"/>
      <c r="FW68" s="62"/>
      <c r="FX68" s="62">
        <f t="shared" ref="FX68:GE68" si="764">SUM(FX66:FX67)</f>
        <v>0</v>
      </c>
      <c r="FY68" s="62">
        <f t="shared" si="764"/>
        <v>0</v>
      </c>
      <c r="FZ68" s="62">
        <f t="shared" si="764"/>
        <v>0</v>
      </c>
      <c r="GA68" s="62">
        <f t="shared" si="764"/>
        <v>0</v>
      </c>
      <c r="GB68" s="62">
        <f t="shared" si="764"/>
        <v>823.22586999999999</v>
      </c>
      <c r="GC68" s="62">
        <f t="shared" si="764"/>
        <v>629.52517999999986</v>
      </c>
      <c r="GD68" s="62">
        <f t="shared" si="764"/>
        <v>303.50503999999989</v>
      </c>
      <c r="GE68" s="62">
        <f t="shared" si="764"/>
        <v>392.6357000000001</v>
      </c>
      <c r="GF68" s="62">
        <f t="shared" ref="GF68:GG68" si="765">SUM(GF66:GF67)</f>
        <v>-231.65321999999964</v>
      </c>
      <c r="GG68" s="62">
        <f t="shared" si="765"/>
        <v>539.42863999999986</v>
      </c>
      <c r="GH68" s="62">
        <f t="shared" ref="GH68:GI68" si="766">SUM(GH66:GH67)</f>
        <v>164.31791000000044</v>
      </c>
      <c r="GI68" s="62">
        <f t="shared" si="766"/>
        <v>1740.4059199999992</v>
      </c>
      <c r="GJ68" s="62">
        <f t="shared" ref="GJ68:GK68" si="767">SUM(GJ66:GJ67)</f>
        <v>2187.4644599999992</v>
      </c>
      <c r="GK68" s="62">
        <f t="shared" si="767"/>
        <v>2036.0966100000003</v>
      </c>
      <c r="GL68" s="62">
        <f t="shared" ref="GL68:GM68" si="768">SUM(GL66:GL67)</f>
        <v>3386.8263299999994</v>
      </c>
      <c r="GM68" s="62">
        <f t="shared" si="768"/>
        <v>4096.4910600000003</v>
      </c>
      <c r="GN68" s="62">
        <f t="shared" ref="GN68" si="769">SUM(GN66:GN67)</f>
        <v>4820.3830499999967</v>
      </c>
      <c r="GO68" s="62"/>
      <c r="GP68" s="62"/>
      <c r="GQ68" s="62">
        <f t="shared" ref="GQ68:GX68" si="770">SUM(GQ66:GQ67)</f>
        <v>-116.14730999999938</v>
      </c>
      <c r="GR68" s="62">
        <f t="shared" si="770"/>
        <v>3766.0860000000002</v>
      </c>
      <c r="GS68" s="62">
        <f t="shared" si="770"/>
        <v>-821.63408999999865</v>
      </c>
      <c r="GT68" s="62">
        <f t="shared" si="770"/>
        <v>-3298.7914700000047</v>
      </c>
      <c r="GU68" s="62">
        <f t="shared" si="770"/>
        <v>5618.9025700000002</v>
      </c>
      <c r="GV68" s="62">
        <f t="shared" si="770"/>
        <v>-356.6057507200012</v>
      </c>
      <c r="GW68" s="62">
        <f t="shared" si="770"/>
        <v>-1973.2018353275016</v>
      </c>
      <c r="GX68" s="62">
        <f t="shared" si="770"/>
        <v>2116.66764448917</v>
      </c>
      <c r="GY68" s="62">
        <f t="shared" ref="GY68:GZ68" si="771">SUM(GY66:GY67)</f>
        <v>-2150.2514571483316</v>
      </c>
      <c r="GZ68" s="62">
        <f t="shared" si="771"/>
        <v>5761.3422579999997</v>
      </c>
      <c r="HA68" s="62">
        <f t="shared" ref="HA68:HB68" si="772">SUM(HA66:HA67)</f>
        <v>958.15780142856966</v>
      </c>
      <c r="HB68" s="62">
        <f t="shared" si="772"/>
        <v>4491.6885968831339</v>
      </c>
      <c r="HC68" s="62">
        <f t="shared" ref="HC68:HD68" si="773">SUM(HC66:HC67)</f>
        <v>-4390.4784163117438</v>
      </c>
      <c r="HD68" s="62">
        <f t="shared" si="773"/>
        <v>2990.6595900000102</v>
      </c>
      <c r="HE68" s="62">
        <f t="shared" ref="HE68:HF68" si="774">SUM(HE66:HE67)</f>
        <v>-1427.0321699999986</v>
      </c>
      <c r="HF68" s="62">
        <f t="shared" si="774"/>
        <v>1769.6104800000103</v>
      </c>
      <c r="HG68" s="62">
        <f t="shared" ref="HG68" si="775">SUM(HG66:HG67)</f>
        <v>9444.2757599999968</v>
      </c>
    </row>
    <row r="69" spans="3:215" ht="13.5" thickTop="1" x14ac:dyDescent="0.3">
      <c r="C69" s="48"/>
      <c r="D69" s="119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180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180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  <c r="CV69" s="48"/>
      <c r="CX69" s="48"/>
      <c r="CY69" s="48"/>
      <c r="CZ69" s="48"/>
      <c r="DA69" s="48"/>
      <c r="DB69" s="48"/>
      <c r="DC69" s="48"/>
      <c r="DD69" s="48"/>
      <c r="DE69" s="48"/>
      <c r="DF69" s="48"/>
      <c r="DG69" s="48"/>
      <c r="DH69" s="48"/>
      <c r="DI69" s="48"/>
      <c r="DJ69" s="48"/>
      <c r="DK69" s="48"/>
      <c r="DL69" s="48"/>
      <c r="DM69" s="48"/>
      <c r="DN69" s="48"/>
      <c r="DO69" s="48"/>
      <c r="DQ69" s="48"/>
      <c r="DR69" s="48"/>
      <c r="DS69" s="48"/>
      <c r="DT69" s="48"/>
      <c r="DU69" s="48"/>
      <c r="DV69" s="48"/>
      <c r="DW69" s="48"/>
      <c r="DX69" s="48"/>
      <c r="DY69" s="48"/>
      <c r="DZ69" s="48"/>
      <c r="EA69" s="48"/>
      <c r="EB69" s="48"/>
      <c r="EC69" s="48"/>
      <c r="ED69" s="48"/>
      <c r="EE69" s="48"/>
      <c r="EF69" s="48"/>
      <c r="EG69" s="48"/>
      <c r="EH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C69" s="48"/>
      <c r="FD69" s="48"/>
      <c r="FE69" s="48"/>
      <c r="FF69" s="48"/>
      <c r="FG69" s="48"/>
      <c r="FH69" s="48"/>
      <c r="FI69" s="48"/>
      <c r="FJ69" s="48"/>
      <c r="FK69" s="48"/>
      <c r="FL69" s="48"/>
      <c r="FM69" s="48"/>
      <c r="FN69" s="48"/>
      <c r="FO69" s="48"/>
      <c r="FP69" s="48"/>
      <c r="FQ69" s="48"/>
      <c r="FR69" s="48"/>
      <c r="FS69" s="48"/>
      <c r="FT69" s="48"/>
      <c r="FU69" s="180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</row>
    <row r="70" spans="3:215" ht="13.5" thickBot="1" x14ac:dyDescent="0.35">
      <c r="C70" s="53" t="s">
        <v>104</v>
      </c>
      <c r="D70" s="121"/>
      <c r="E70" s="62"/>
      <c r="F70" s="62">
        <f t="shared" ref="F70:P70" si="776">F36+F63+F68</f>
        <v>323478.86067637167</v>
      </c>
      <c r="G70" s="62">
        <f t="shared" si="776"/>
        <v>282484.67475629994</v>
      </c>
      <c r="H70" s="62">
        <f t="shared" si="776"/>
        <v>283693.12259871978</v>
      </c>
      <c r="I70" s="62">
        <f t="shared" si="776"/>
        <v>320087.79788098228</v>
      </c>
      <c r="J70" s="62">
        <f t="shared" si="776"/>
        <v>341945.16032245802</v>
      </c>
      <c r="K70" s="62">
        <f t="shared" si="776"/>
        <v>418887.0950264468</v>
      </c>
      <c r="L70" s="62">
        <f t="shared" si="776"/>
        <v>368288.73477886227</v>
      </c>
      <c r="M70" s="62">
        <f t="shared" si="776"/>
        <v>350548.20943813253</v>
      </c>
      <c r="N70" s="62">
        <f t="shared" si="776"/>
        <v>505046.85723365372</v>
      </c>
      <c r="O70" s="62">
        <f t="shared" si="776"/>
        <v>548066.31373609696</v>
      </c>
      <c r="P70" s="62">
        <f t="shared" si="776"/>
        <v>543677.04878734681</v>
      </c>
      <c r="Q70" s="62">
        <f t="shared" ref="Q70:R70" si="777">Q36+Q63+Q68</f>
        <v>508647.74837325647</v>
      </c>
      <c r="R70" s="62">
        <f t="shared" si="777"/>
        <v>483442.78511909611</v>
      </c>
      <c r="S70" s="62">
        <f t="shared" ref="S70:T70" si="778">S36+S63+S68</f>
        <v>442846.86183599872</v>
      </c>
      <c r="T70" s="62">
        <f t="shared" si="778"/>
        <v>561827.58109301259</v>
      </c>
      <c r="U70" s="62">
        <f t="shared" ref="U70:V70" si="779">U36+U63+U68</f>
        <v>691613.86810082884</v>
      </c>
      <c r="V70" s="62">
        <f t="shared" si="779"/>
        <v>767084.85791314964</v>
      </c>
      <c r="W70" s="182">
        <f t="shared" si="14"/>
        <v>0.58671280557879935</v>
      </c>
      <c r="X70" s="139">
        <f>SUM(U70:V70)/SUM(S70:T70)-1</f>
        <v>0.45191184694746722</v>
      </c>
      <c r="Y70" s="62"/>
      <c r="Z70" s="62">
        <f t="shared" ref="Z70:AJ70" si="780">Z36+Z63+Z68</f>
        <v>310486.16967637168</v>
      </c>
      <c r="AA70" s="62">
        <f t="shared" si="780"/>
        <v>235591.15175629998</v>
      </c>
      <c r="AB70" s="62">
        <f t="shared" si="780"/>
        <v>253527.0420265198</v>
      </c>
      <c r="AC70" s="62">
        <f t="shared" si="780"/>
        <v>287861.04617718229</v>
      </c>
      <c r="AD70" s="62">
        <f t="shared" si="780"/>
        <v>311457.77299245802</v>
      </c>
      <c r="AE70" s="62">
        <f t="shared" si="780"/>
        <v>358763.63974544004</v>
      </c>
      <c r="AF70" s="62">
        <f t="shared" si="780"/>
        <v>317224.19012241991</v>
      </c>
      <c r="AG70" s="62">
        <f t="shared" si="780"/>
        <v>297632.00701042422</v>
      </c>
      <c r="AH70" s="62">
        <f t="shared" si="780"/>
        <v>463699.81829145295</v>
      </c>
      <c r="AI70" s="62">
        <f t="shared" si="780"/>
        <v>464575.20742031618</v>
      </c>
      <c r="AJ70" s="62">
        <f t="shared" si="780"/>
        <v>468991.77666940552</v>
      </c>
      <c r="AK70" s="62">
        <f t="shared" ref="AK70:AL70" si="781">AK36+AK63+AK68</f>
        <v>425427.71891914762</v>
      </c>
      <c r="AL70" s="62">
        <f t="shared" si="781"/>
        <v>371033.0868999855</v>
      </c>
      <c r="AM70" s="62">
        <f t="shared" ref="AM70:AN70" si="782">AM36+AM63+AM68</f>
        <v>321582.18957558752</v>
      </c>
      <c r="AN70" s="62">
        <f t="shared" si="782"/>
        <v>420770.57066071877</v>
      </c>
      <c r="AO70" s="62">
        <f t="shared" ref="AO70:AP70" si="783">AO36+AO63+AO68</f>
        <v>585464.13029337663</v>
      </c>
      <c r="AP70" s="62">
        <f t="shared" si="783"/>
        <v>650180.19701931917</v>
      </c>
      <c r="AQ70" s="182">
        <f>AP70/AL70-1</f>
        <v>0.75235098964254821</v>
      </c>
      <c r="AR70" s="62"/>
      <c r="AS70" s="62"/>
      <c r="AT70" s="62">
        <f t="shared" ref="AT70:BD70" si="784">AT36+AT63+AT68</f>
        <v>20210.325500000214</v>
      </c>
      <c r="AU70" s="62">
        <f t="shared" si="784"/>
        <v>18275.71699999999</v>
      </c>
      <c r="AV70" s="62">
        <f t="shared" si="784"/>
        <v>12496.001789999998</v>
      </c>
      <c r="AW70" s="62">
        <f t="shared" si="784"/>
        <v>17785.008889999983</v>
      </c>
      <c r="AX70" s="62">
        <f t="shared" si="784"/>
        <v>20493.476979999996</v>
      </c>
      <c r="AY70" s="62">
        <f t="shared" si="784"/>
        <v>21165.593567936005</v>
      </c>
      <c r="AZ70" s="62">
        <f t="shared" si="784"/>
        <v>7219.5326245848355</v>
      </c>
      <c r="BA70" s="62">
        <f t="shared" si="784"/>
        <v>13523.621103482174</v>
      </c>
      <c r="BB70" s="62">
        <f t="shared" si="784"/>
        <v>9993.5769793316394</v>
      </c>
      <c r="BC70" s="62">
        <f t="shared" si="784"/>
        <v>14838.196434994978</v>
      </c>
      <c r="BD70" s="62">
        <f t="shared" si="784"/>
        <v>31131.630336822807</v>
      </c>
      <c r="BE70" s="62">
        <f t="shared" ref="BE70:BF70" si="785">BE36+BE63+BE68</f>
        <v>23269.590669804689</v>
      </c>
      <c r="BF70" s="62">
        <f t="shared" si="785"/>
        <v>23294.820318482529</v>
      </c>
      <c r="BG70" s="62">
        <f t="shared" ref="BG70:BH70" si="786">BG36+BG63+BG68</f>
        <v>26361.541256880755</v>
      </c>
      <c r="BH70" s="62">
        <f t="shared" si="786"/>
        <v>45503.908706628106</v>
      </c>
      <c r="BI70" s="62">
        <f t="shared" ref="BI70:BJ70" si="787">BI36+BI63+BI68</f>
        <v>58646.608540792004</v>
      </c>
      <c r="BJ70" s="62">
        <f t="shared" si="787"/>
        <v>74756.373960408877</v>
      </c>
      <c r="BK70" s="52"/>
      <c r="BL70" s="62"/>
      <c r="BM70" s="62">
        <f t="shared" ref="BM70:BW70" si="788">BM36+BM63+BM68</f>
        <v>17432.021560000117</v>
      </c>
      <c r="BN70" s="62">
        <f t="shared" si="788"/>
        <v>760.6150000000016</v>
      </c>
      <c r="BO70" s="62">
        <f t="shared" si="788"/>
        <v>-467.14207000012902</v>
      </c>
      <c r="BP70" s="62">
        <f t="shared" si="788"/>
        <v>-5550.8456699998969</v>
      </c>
      <c r="BQ70" s="62">
        <f t="shared" si="788"/>
        <v>-7112.4997199998852</v>
      </c>
      <c r="BR70" s="62">
        <f t="shared" si="788"/>
        <v>-7345.257710000029</v>
      </c>
      <c r="BS70" s="62">
        <f t="shared" si="788"/>
        <v>-2877.250919999984</v>
      </c>
      <c r="BT70" s="62">
        <f t="shared" si="788"/>
        <v>-4215.8838700000051</v>
      </c>
      <c r="BU70" s="62">
        <f t="shared" si="788"/>
        <v>-2320.5811199999989</v>
      </c>
      <c r="BV70" s="62">
        <f t="shared" si="788"/>
        <v>-2943.0471999999827</v>
      </c>
      <c r="BW70" s="62">
        <f t="shared" si="788"/>
        <v>4035.3163799999893</v>
      </c>
      <c r="BX70" s="62">
        <f t="shared" ref="BX70:BY70" si="789">BX36+BX63+BX68</f>
        <v>3131.9179899999854</v>
      </c>
      <c r="BY70" s="62">
        <f t="shared" si="789"/>
        <v>4345.2807199999934</v>
      </c>
      <c r="BZ70" s="62">
        <f t="shared" ref="BZ70:CA70" si="790">BZ36+BZ63+BZ68</f>
        <v>4275.5908099999979</v>
      </c>
      <c r="CA70" s="62">
        <f t="shared" si="790"/>
        <v>3906.5286900000028</v>
      </c>
      <c r="CB70" s="62">
        <f t="shared" ref="CB70:CC70" si="791">CB36+CB63+CB68</f>
        <v>4002.5249999999974</v>
      </c>
      <c r="CC70" s="62">
        <f t="shared" si="791"/>
        <v>5605.3160800000005</v>
      </c>
      <c r="CD70" s="62"/>
      <c r="CE70" s="62"/>
      <c r="CF70" s="62">
        <f t="shared" ref="CF70:CP70" si="792">CF36+CF63+CF68</f>
        <v>-25895.286347800138</v>
      </c>
      <c r="CG70" s="62">
        <f t="shared" si="792"/>
        <v>-3607.9820362999926</v>
      </c>
      <c r="CH70" s="62">
        <f t="shared" si="792"/>
        <v>-6163.2916865198604</v>
      </c>
      <c r="CI70" s="62">
        <f t="shared" si="792"/>
        <v>138.72163281782923</v>
      </c>
      <c r="CJ70" s="62">
        <f t="shared" si="792"/>
        <v>4734.4570375420517</v>
      </c>
      <c r="CK70" s="62">
        <f t="shared" si="792"/>
        <v>4095.8827145600208</v>
      </c>
      <c r="CL70" s="62">
        <f t="shared" si="792"/>
        <v>1770.1900175800038</v>
      </c>
      <c r="CM70" s="62">
        <f t="shared" si="792"/>
        <v>5417.6281595757837</v>
      </c>
      <c r="CN70" s="62">
        <f t="shared" si="792"/>
        <v>6263.6214685468212</v>
      </c>
      <c r="CO70" s="62">
        <f t="shared" si="792"/>
        <v>573.77549968370658</v>
      </c>
      <c r="CP70" s="62">
        <f t="shared" si="792"/>
        <v>-7683.6820794055457</v>
      </c>
      <c r="CQ70" s="62">
        <f t="shared" ref="CQ70:CR70" si="793">CQ36+CQ63+CQ68</f>
        <v>-617.8769591478158</v>
      </c>
      <c r="CR70" s="62">
        <f t="shared" si="793"/>
        <v>-2964.098209984797</v>
      </c>
      <c r="CS70" s="62">
        <f t="shared" ref="CS70:CT70" si="794">CS36+CS63+CS68</f>
        <v>15533.051784412281</v>
      </c>
      <c r="CT70" s="62">
        <f t="shared" si="794"/>
        <v>11522.954189281758</v>
      </c>
      <c r="CU70" s="62">
        <f t="shared" ref="CU70:CV70" si="795">CU36+CU63+CU68</f>
        <v>-1325.5642858880378</v>
      </c>
      <c r="CV70" s="62">
        <f t="shared" si="795"/>
        <v>-2614.5893355707021</v>
      </c>
      <c r="CW70" s="62"/>
      <c r="CX70" s="62"/>
      <c r="CY70" s="62">
        <f t="shared" ref="CY70:DI70" si="796">CY36+CY63+CY68</f>
        <v>322233.2303885718</v>
      </c>
      <c r="CZ70" s="62">
        <f t="shared" si="796"/>
        <v>251019.50172</v>
      </c>
      <c r="DA70" s="62">
        <f t="shared" si="796"/>
        <v>259392.6100599998</v>
      </c>
      <c r="DB70" s="62">
        <f t="shared" si="796"/>
        <v>300233.93103000015</v>
      </c>
      <c r="DC70" s="62">
        <f t="shared" si="796"/>
        <v>329573.20729000011</v>
      </c>
      <c r="DD70" s="62">
        <f t="shared" si="796"/>
        <v>376679.85831793596</v>
      </c>
      <c r="DE70" s="62">
        <f t="shared" si="796"/>
        <v>323336.6618445848</v>
      </c>
      <c r="DF70" s="62">
        <f t="shared" si="796"/>
        <v>312357.37240348215</v>
      </c>
      <c r="DG70" s="62">
        <f t="shared" si="796"/>
        <v>477636.43561933155</v>
      </c>
      <c r="DH70" s="62">
        <f t="shared" si="796"/>
        <v>477044.13215499494</v>
      </c>
      <c r="DI70" s="62">
        <f t="shared" si="796"/>
        <v>496475.04130682291</v>
      </c>
      <c r="DJ70" s="62">
        <f t="shared" ref="DJ70:DK70" si="797">DJ36+DJ63+DJ68</f>
        <v>451211.35061980446</v>
      </c>
      <c r="DK70" s="62">
        <f t="shared" si="797"/>
        <v>395709.08972848335</v>
      </c>
      <c r="DL70" s="62">
        <f t="shared" ref="DL70:DM70" si="798">DL36+DL63+DL68</f>
        <v>367752.37342688051</v>
      </c>
      <c r="DM70" s="62">
        <f t="shared" si="798"/>
        <v>481703.96224662859</v>
      </c>
      <c r="DN70" s="62">
        <f t="shared" ref="DN70:DO70" si="799">DN36+DN63+DN68</f>
        <v>646787.69954828033</v>
      </c>
      <c r="DO70" s="62">
        <f t="shared" si="799"/>
        <v>727927.29772415746</v>
      </c>
      <c r="DP70" s="62"/>
      <c r="DQ70" s="62"/>
      <c r="DR70" s="62">
        <f t="shared" ref="DR70:EB70" si="800">DR36+DR63+DR68</f>
        <v>5763.5489999999818</v>
      </c>
      <c r="DS70" s="62">
        <f t="shared" si="800"/>
        <v>38519.38600000002</v>
      </c>
      <c r="DT70" s="62">
        <f t="shared" si="800"/>
        <v>22285.796999999988</v>
      </c>
      <c r="DU70" s="62">
        <f t="shared" si="800"/>
        <v>19352.195</v>
      </c>
      <c r="DV70" s="62">
        <f t="shared" si="800"/>
        <v>19134.844999999987</v>
      </c>
      <c r="DW70" s="62">
        <f t="shared" si="800"/>
        <v>48353.243000000002</v>
      </c>
      <c r="DX70" s="62">
        <f t="shared" si="800"/>
        <v>40665.976999999992</v>
      </c>
      <c r="DY70" s="62">
        <f t="shared" si="800"/>
        <v>41830.359999999986</v>
      </c>
      <c r="DZ70" s="62">
        <f t="shared" si="800"/>
        <v>33608.974999999999</v>
      </c>
      <c r="EA70" s="62">
        <f t="shared" si="800"/>
        <v>74334.292999999961</v>
      </c>
      <c r="EB70" s="62">
        <f t="shared" si="800"/>
        <v>69121.816000000021</v>
      </c>
      <c r="EC70" s="62">
        <f t="shared" ref="EC70:ED70" si="801">EC36+EC63+EC68</f>
        <v>72202.833000000028</v>
      </c>
      <c r="ED70" s="62">
        <f t="shared" si="801"/>
        <v>71083.366000000024</v>
      </c>
      <c r="EE70" s="62">
        <f t="shared" ref="EE70:EF70" si="802">EE36+EE63+EE68</f>
        <v>103150.13899999997</v>
      </c>
      <c r="EF70" s="62">
        <f t="shared" si="802"/>
        <v>123313.433</v>
      </c>
      <c r="EG70" s="62">
        <f t="shared" ref="EG70:EH70" si="803">EG36+EG63+EG68</f>
        <v>80045.275000000038</v>
      </c>
      <c r="EH70" s="62">
        <f t="shared" si="803"/>
        <v>99728.481999999989</v>
      </c>
      <c r="EI70" s="62"/>
      <c r="EJ70" s="62"/>
      <c r="EK70" s="62">
        <f t="shared" ref="EK70:EU70" si="804">EK36+EK63+EK68</f>
        <v>7229.1419999999998</v>
      </c>
      <c r="EL70" s="62">
        <f t="shared" si="804"/>
        <v>8374.1370000000006</v>
      </c>
      <c r="EM70" s="62">
        <f t="shared" si="804"/>
        <v>8007.7268760000015</v>
      </c>
      <c r="EN70" s="62">
        <f t="shared" si="804"/>
        <v>12747.113399999995</v>
      </c>
      <c r="EO70" s="62">
        <f t="shared" si="804"/>
        <v>9954.0808599999964</v>
      </c>
      <c r="EP70" s="62">
        <f t="shared" si="804"/>
        <v>9348.0054</v>
      </c>
      <c r="EQ70" s="62">
        <f t="shared" si="804"/>
        <v>7650.1382200000053</v>
      </c>
      <c r="ER70" s="62">
        <f t="shared" si="804"/>
        <v>8490.8822700000001</v>
      </c>
      <c r="ES70" s="62">
        <f t="shared" si="804"/>
        <v>7702.1380799999997</v>
      </c>
      <c r="ET70" s="62">
        <f t="shared" si="804"/>
        <v>7867.4888310000033</v>
      </c>
      <c r="EU70" s="62">
        <f t="shared" si="804"/>
        <v>4420.0332419999895</v>
      </c>
      <c r="EV70" s="62">
        <f t="shared" ref="EV70:EW70" si="805">EV36+EV63+EV68</f>
        <v>11272.703440000016</v>
      </c>
      <c r="EW70" s="62">
        <f t="shared" si="805"/>
        <v>39398.307509999999</v>
      </c>
      <c r="EX70" s="62">
        <f t="shared" ref="EX70:EY70" si="806">EX36+EX63+EX68</f>
        <v>17468.547009999991</v>
      </c>
      <c r="EY70" s="62">
        <f t="shared" si="806"/>
        <v>17897.949899999996</v>
      </c>
      <c r="EZ70" s="62">
        <f t="shared" ref="EZ70:FA70" si="807">EZ36+EZ63+EZ68</f>
        <v>22154.323939999998</v>
      </c>
      <c r="FA70" s="62">
        <f t="shared" si="807"/>
        <v>14809.888990000023</v>
      </c>
      <c r="FB70" s="62"/>
      <c r="FC70" s="62"/>
      <c r="FD70" s="62">
        <f t="shared" ref="FD70:FN70" si="808">FD36+FD63+FD68</f>
        <v>12992.690999999981</v>
      </c>
      <c r="FE70" s="62">
        <f t="shared" si="808"/>
        <v>46893.523000000023</v>
      </c>
      <c r="FF70" s="62">
        <f t="shared" si="808"/>
        <v>30293.523875999992</v>
      </c>
      <c r="FG70" s="62">
        <f t="shared" si="808"/>
        <v>32099.308399999994</v>
      </c>
      <c r="FH70" s="62">
        <f t="shared" si="808"/>
        <v>29088.925859999988</v>
      </c>
      <c r="FI70" s="62">
        <f t="shared" si="808"/>
        <v>57701.248400000004</v>
      </c>
      <c r="FJ70" s="62">
        <f t="shared" si="808"/>
        <v>48316.115220000007</v>
      </c>
      <c r="FK70" s="62">
        <f t="shared" si="808"/>
        <v>50321.242269999995</v>
      </c>
      <c r="FL70" s="62">
        <f t="shared" si="808"/>
        <v>41311.113079999996</v>
      </c>
      <c r="FM70" s="62">
        <f t="shared" si="808"/>
        <v>82201.781830999971</v>
      </c>
      <c r="FN70" s="62">
        <f t="shared" si="808"/>
        <v>73541.849241999997</v>
      </c>
      <c r="FO70" s="62">
        <f t="shared" ref="FO70:FP70" si="809">FO36+FO63+FO68</f>
        <v>83475.53644000004</v>
      </c>
      <c r="FP70" s="62">
        <f t="shared" si="809"/>
        <v>110481.67351000002</v>
      </c>
      <c r="FQ70" s="62">
        <f t="shared" ref="FQ70:FR70" si="810">FQ36+FQ63+FQ68</f>
        <v>120618.68600999998</v>
      </c>
      <c r="FR70" s="62">
        <f t="shared" si="810"/>
        <v>141211.38289999997</v>
      </c>
      <c r="FS70" s="62">
        <f t="shared" ref="FS70:FT70" si="811">FS36+FS63+FS68</f>
        <v>102199.59894000003</v>
      </c>
      <c r="FT70" s="62">
        <f t="shared" si="811"/>
        <v>114538.37099000002</v>
      </c>
      <c r="FU70" s="182">
        <f>FT70/FP70-1</f>
        <v>3.6718284138163693E-2</v>
      </c>
      <c r="FV70" s="182"/>
      <c r="FW70" s="62"/>
      <c r="FX70" s="62">
        <f t="shared" ref="FX70:GH70" si="812">FX36+FX63+FX68</f>
        <v>0</v>
      </c>
      <c r="FY70" s="62">
        <f t="shared" si="812"/>
        <v>0</v>
      </c>
      <c r="FZ70" s="62">
        <f t="shared" si="812"/>
        <v>-127.44330380000001</v>
      </c>
      <c r="GA70" s="62">
        <f t="shared" si="812"/>
        <v>127.44330380000001</v>
      </c>
      <c r="GB70" s="62">
        <f t="shared" si="812"/>
        <v>1398.46147</v>
      </c>
      <c r="GC70" s="62">
        <f t="shared" si="812"/>
        <v>2422.2068810068113</v>
      </c>
      <c r="GD70" s="62">
        <f t="shared" si="812"/>
        <v>2748.429436442214</v>
      </c>
      <c r="GE70" s="62">
        <f t="shared" si="812"/>
        <v>2594.9601577082744</v>
      </c>
      <c r="GF70" s="62">
        <f t="shared" si="812"/>
        <v>35.925862200726954</v>
      </c>
      <c r="GG70" s="62">
        <f t="shared" si="812"/>
        <v>1289.3244847807161</v>
      </c>
      <c r="GH70" s="62">
        <f t="shared" si="812"/>
        <v>1143.4228759413156</v>
      </c>
      <c r="GI70" s="62">
        <f t="shared" ref="GI70:GJ70" si="813">GI36+GI63+GI68</f>
        <v>-255.50698589124522</v>
      </c>
      <c r="GJ70" s="62">
        <f t="shared" si="813"/>
        <v>1928.0247091104711</v>
      </c>
      <c r="GK70" s="62">
        <f t="shared" ref="GK70:GL70" si="814">GK36+GK63+GK68</f>
        <v>645.98625041128048</v>
      </c>
      <c r="GL70" s="62">
        <f t="shared" si="814"/>
        <v>-154.37246770625416</v>
      </c>
      <c r="GM70" s="62">
        <f t="shared" ref="GM70:GN70" si="815">GM36+GM63+GM68</f>
        <v>3950.1388674522977</v>
      </c>
      <c r="GN70" s="62">
        <f t="shared" si="815"/>
        <v>2366.2899038303958</v>
      </c>
      <c r="GO70" s="62"/>
      <c r="GP70" s="62"/>
      <c r="GQ70" s="62">
        <f t="shared" ref="GQ70:HA70" si="816">GQ36+GQ63+GQ68</f>
        <v>335225.92138857179</v>
      </c>
      <c r="GR70" s="62">
        <f t="shared" si="816"/>
        <v>297913.02472000004</v>
      </c>
      <c r="GS70" s="62">
        <f t="shared" si="816"/>
        <v>289558.69063219975</v>
      </c>
      <c r="GT70" s="62">
        <f t="shared" si="816"/>
        <v>332460.6827338002</v>
      </c>
      <c r="GU70" s="62">
        <f t="shared" si="816"/>
        <v>360060.59462000011</v>
      </c>
      <c r="GV70" s="62">
        <f t="shared" si="816"/>
        <v>436803.31359894271</v>
      </c>
      <c r="GW70" s="62">
        <f t="shared" si="816"/>
        <v>374401.20650102705</v>
      </c>
      <c r="GX70" s="62">
        <f t="shared" si="816"/>
        <v>365273.57483119046</v>
      </c>
      <c r="GY70" s="62">
        <f t="shared" si="816"/>
        <v>518983.4745615322</v>
      </c>
      <c r="GZ70" s="62">
        <f t="shared" si="816"/>
        <v>560535.23847077554</v>
      </c>
      <c r="HA70" s="62">
        <f t="shared" si="816"/>
        <v>571160.3134247642</v>
      </c>
      <c r="HB70" s="62">
        <f t="shared" ref="HB70:HC70" si="817">HB36+HB63+HB68</f>
        <v>534431.38007391326</v>
      </c>
      <c r="HC70" s="62">
        <f t="shared" si="817"/>
        <v>508118.7879475939</v>
      </c>
      <c r="HD70" s="62">
        <f t="shared" ref="HD70:HE70" si="818">HD36+HD63+HD68</f>
        <v>489017.04568729171</v>
      </c>
      <c r="HE70" s="62">
        <f t="shared" si="818"/>
        <v>622760.97267892235</v>
      </c>
      <c r="HF70" s="62">
        <f t="shared" ref="HF70:HG70" si="819">HF36+HF63+HF68</f>
        <v>752937.43735573278</v>
      </c>
      <c r="HG70" s="62">
        <f t="shared" si="819"/>
        <v>844831.95861798793</v>
      </c>
    </row>
    <row r="71" spans="3:215" ht="13.5" thickTop="1" x14ac:dyDescent="0.3">
      <c r="C71" s="38" t="s">
        <v>220</v>
      </c>
      <c r="D71" s="119"/>
      <c r="E71" s="48"/>
      <c r="F71" s="211">
        <v>0</v>
      </c>
      <c r="G71" s="211">
        <v>0</v>
      </c>
      <c r="H71" s="211">
        <v>0</v>
      </c>
      <c r="I71" s="211">
        <v>0</v>
      </c>
      <c r="J71" s="211">
        <v>0</v>
      </c>
      <c r="K71" s="211">
        <v>0</v>
      </c>
      <c r="L71" s="211">
        <v>0</v>
      </c>
      <c r="M71" s="211">
        <v>0</v>
      </c>
      <c r="N71" s="211">
        <v>0</v>
      </c>
      <c r="O71" s="211">
        <f>VLOOKUP($C71,Segment!$I$383:$N$454,6,0)/1000</f>
        <v>0</v>
      </c>
      <c r="P71" s="211">
        <f>VLOOKUP($C71,Segment!$P$383:$U$454,6,0)/1000</f>
        <v>0</v>
      </c>
      <c r="Q71" s="211">
        <f>VLOOKUP($C71,Segment!$AD$383:$AI$454,6,0)/1000</f>
        <v>0</v>
      </c>
      <c r="R71" s="211">
        <f>VLOOKUP($C71,Segment!$AK$383:$AP$454,6,0)/1000</f>
        <v>194676.58113999999</v>
      </c>
      <c r="S71" s="211">
        <f>VLOOKUP($C71,Segment!$I$460:$N$531,6,0)/1000</f>
        <v>0</v>
      </c>
      <c r="T71" s="211">
        <f>VLOOKUP($C71,Segment!$P$460:$U$531,6,0)/1000</f>
        <v>0</v>
      </c>
      <c r="U71" s="211">
        <f>VLOOKUP($C71,Segment!$AD$460:$AI$531,6,0)/1000</f>
        <v>0</v>
      </c>
      <c r="V71" s="211">
        <f>VLOOKUP($C71,Segment!$AK$460:$AP$531,6,0)/1000</f>
        <v>0</v>
      </c>
      <c r="W71" s="139">
        <f t="shared" ref="W71:W134" si="820">V71/R71-1</f>
        <v>-1</v>
      </c>
      <c r="Y71" s="48"/>
      <c r="Z71" s="40"/>
      <c r="AA71" s="40"/>
      <c r="AB71" s="40"/>
      <c r="AC71" s="40"/>
      <c r="AD71" s="40"/>
      <c r="AE71" s="40"/>
      <c r="AF71" s="40"/>
      <c r="AG71" s="40"/>
      <c r="AH71" s="40"/>
      <c r="AI71" s="40">
        <f>VLOOKUP($C71,Segment!$I$383:$N$454,2,0)/1000</f>
        <v>0</v>
      </c>
      <c r="AJ71" s="40">
        <f>VLOOKUP($C71,Segment!$P$383:$U$454,2,0)/1000</f>
        <v>0</v>
      </c>
      <c r="AK71" s="40">
        <f>VLOOKUP($C71,Segment!$AD$383:$AI$454,2,0)/1000</f>
        <v>0</v>
      </c>
      <c r="AL71" s="40">
        <f>VLOOKUP($C71,Segment!$AK$383:$AP$454,2,0)/1000</f>
        <v>194676.58113999999</v>
      </c>
      <c r="AM71" s="40">
        <f>VLOOKUP($C71,Segment!$I$460:$N$531,2,0)/1000</f>
        <v>0</v>
      </c>
      <c r="AN71" s="40">
        <f>VLOOKUP($C71,Segment!$P$460:$U$531,2,0)/1000</f>
        <v>0</v>
      </c>
      <c r="AO71" s="40">
        <f>VLOOKUP($C71,Segment!$AD$460:$AI$531,2,0)/1000</f>
        <v>0</v>
      </c>
      <c r="AP71" s="40">
        <f>VLOOKUP($C71,Segment!$AK$460:$AP$531,2,0)/1000</f>
        <v>0</v>
      </c>
      <c r="AQ71" s="139">
        <f t="shared" ref="AQ71:AQ74" si="821">AP71/AL71-1</f>
        <v>-1</v>
      </c>
      <c r="AS71" s="48"/>
      <c r="AT71" s="40"/>
      <c r="AU71" s="40"/>
      <c r="AV71" s="40"/>
      <c r="AW71" s="40"/>
      <c r="AX71" s="40"/>
      <c r="AY71" s="40"/>
      <c r="AZ71" s="40"/>
      <c r="BA71" s="40"/>
      <c r="BB71" s="40"/>
      <c r="BC71" s="40">
        <f>VLOOKUP($C71,'Securitization Profit   loss &amp; '!$F$383:$H$454,3,0)/1000</f>
        <v>0</v>
      </c>
      <c r="BD71" s="40">
        <f>VLOOKUP($C71,'Securitization Profit   loss &amp; '!$K$383:$M$454,3,0)/1000</f>
        <v>0</v>
      </c>
      <c r="BE71" s="40">
        <f>VLOOKUP($C71,'Securitization Profit   loss &amp; '!$U$383:$W$454,3,0)/1000</f>
        <v>0</v>
      </c>
      <c r="BF71" s="40">
        <f>VLOOKUP($C71,'Securitization Profit   loss &amp; '!$Z$383:$AB$454,3,0)/1000</f>
        <v>0</v>
      </c>
      <c r="BG71" s="40">
        <f>VLOOKUP($C71,'Securitization Profit   loss &amp; '!$F$460:$H$531,3,0)/1000</f>
        <v>0</v>
      </c>
      <c r="BH71" s="40">
        <f>VLOOKUP($C71,'Securitization Profit   loss &amp; '!$K$460:$M$531,3,0)/1000</f>
        <v>0</v>
      </c>
      <c r="BI71" s="40">
        <f>VLOOKUP($C71,'Securitization Profit   loss &amp; '!$U$460:$X$531,3,0)/1000</f>
        <v>0</v>
      </c>
      <c r="BJ71" s="40">
        <f>VLOOKUP($C71,'Securitization Profit   loss &amp; '!$Z$460:$AC$531,3,0)/1000</f>
        <v>0</v>
      </c>
      <c r="BL71" s="48"/>
      <c r="BM71" s="40"/>
      <c r="BN71" s="40"/>
      <c r="BO71" s="40"/>
      <c r="BP71" s="40"/>
      <c r="BQ71" s="40"/>
      <c r="BR71" s="40"/>
      <c r="BS71" s="40"/>
      <c r="BT71" s="40"/>
      <c r="BU71" s="40"/>
      <c r="BV71" s="40">
        <f>VLOOKUP($C71,'Securitization Profit   loss &amp; '!$F$383:$H$454,2,0)/1000</f>
        <v>0</v>
      </c>
      <c r="BW71" s="40">
        <f>VLOOKUP($C71,'Securitization Profit   loss &amp; '!$K$383:$M$454,2,0)/1000</f>
        <v>0</v>
      </c>
      <c r="BX71" s="40">
        <f>VLOOKUP($C71,'Securitization Profit   loss &amp; '!$U$383:$W$454,2,0)/1000</f>
        <v>0</v>
      </c>
      <c r="BY71" s="40">
        <f>VLOOKUP($C71,'Securitization Profit   loss &amp; '!$Z$383:$AB$454,2,0)/1000</f>
        <v>0</v>
      </c>
      <c r="BZ71" s="40">
        <f>VLOOKUP($C71,'Securitization Profit   loss &amp; '!$F$460:$H$531,2,0)/1000</f>
        <v>0</v>
      </c>
      <c r="CA71" s="40">
        <f>VLOOKUP($C71,'Securitization Profit   loss &amp; '!$K$460:$M$531,2,0)/1000</f>
        <v>0</v>
      </c>
      <c r="CB71" s="40">
        <f>VLOOKUP($C71,'Securitization Profit   loss &amp; '!$U$460:$X$531,2,0)/1000</f>
        <v>0</v>
      </c>
      <c r="CC71" s="40">
        <f>VLOOKUP($C71,'Securitization Profit   loss &amp; '!$Z$460:$AC$531,2,0)/1000</f>
        <v>0</v>
      </c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X71" s="48"/>
      <c r="CY71" s="40">
        <v>0</v>
      </c>
      <c r="CZ71" s="40">
        <v>0</v>
      </c>
      <c r="DA71" s="40">
        <v>0</v>
      </c>
      <c r="DB71" s="40">
        <v>0</v>
      </c>
      <c r="DC71" s="40">
        <v>0</v>
      </c>
      <c r="DD71" s="40">
        <v>0</v>
      </c>
      <c r="DE71" s="40">
        <v>0</v>
      </c>
      <c r="DF71" s="40">
        <v>0</v>
      </c>
      <c r="DG71" s="40">
        <v>0</v>
      </c>
      <c r="DH71" s="40">
        <f>AI71+BC71+BV71+CO71</f>
        <v>0</v>
      </c>
      <c r="DI71" s="40">
        <f>AJ71+BD71+BW71+CP71</f>
        <v>0</v>
      </c>
      <c r="DJ71" s="40">
        <f>AK71+BE71+BX71+CQ71</f>
        <v>0</v>
      </c>
      <c r="DK71" s="40">
        <f>AL71+BF71+BY71+CR71</f>
        <v>194676.58113999999</v>
      </c>
      <c r="DL71" s="40">
        <f>AM71+BG71+BZ71+CS71</f>
        <v>0</v>
      </c>
      <c r="DM71" s="40">
        <f>AN71+BH71+CA71+CT71</f>
        <v>0</v>
      </c>
      <c r="DN71" s="40">
        <f>AO71+BI71+CB71+CU71</f>
        <v>0</v>
      </c>
      <c r="DO71" s="40">
        <f>AP71+BJ71+CC71+CV71</f>
        <v>0</v>
      </c>
      <c r="DQ71" s="48"/>
      <c r="DR71" s="40">
        <v>0</v>
      </c>
      <c r="DS71" s="40">
        <v>0</v>
      </c>
      <c r="DT71" s="40">
        <v>0</v>
      </c>
      <c r="DU71" s="40">
        <v>0</v>
      </c>
      <c r="DV71" s="40">
        <v>0</v>
      </c>
      <c r="DW71" s="40">
        <v>0</v>
      </c>
      <c r="DX71" s="40">
        <v>0</v>
      </c>
      <c r="DY71" s="40">
        <v>0</v>
      </c>
      <c r="DZ71" s="40">
        <v>0</v>
      </c>
      <c r="EA71" s="40">
        <f>VLOOKUP($C71,Segment!$I$383:$N$454,3,0)/1000</f>
        <v>0</v>
      </c>
      <c r="EB71" s="40">
        <f>VLOOKUP($C71,Segment!$P$383:$U$454,3,0)/1000</f>
        <v>0</v>
      </c>
      <c r="EC71" s="40">
        <f>VLOOKUP($C71,Segment!$AD$383:$AI$454,3,0)/1000</f>
        <v>0</v>
      </c>
      <c r="ED71" s="40">
        <f>VLOOKUP($C71,Segment!$AK$383:$AP$454,3,0)/1000</f>
        <v>0</v>
      </c>
      <c r="EE71" s="40">
        <f>VLOOKUP($C71,Segment!$I$460:$N$531,3,0)/1000</f>
        <v>0</v>
      </c>
      <c r="EF71" s="40">
        <f>VLOOKUP($C71,Segment!$I$460:$N$531,3,0)/1000</f>
        <v>0</v>
      </c>
      <c r="EG71" s="40">
        <f>VLOOKUP($C71,Segment!$AD$460:$AI$531,3,0)/1000</f>
        <v>0</v>
      </c>
      <c r="EH71" s="40">
        <f>VLOOKUP($C71,Segment!$AK$460:$AP$531,3,0)/1000</f>
        <v>0</v>
      </c>
      <c r="EJ71" s="48"/>
      <c r="EK71" s="40"/>
      <c r="EL71" s="40"/>
      <c r="EM71" s="40"/>
      <c r="EN71" s="40"/>
      <c r="EO71" s="40"/>
      <c r="EP71" s="40"/>
      <c r="EQ71" s="40"/>
      <c r="ER71" s="40"/>
      <c r="ES71" s="40"/>
      <c r="ET71" s="40">
        <f>VLOOKUP($C71,Segment!$I$383:$N$454,4,0)/1000</f>
        <v>0</v>
      </c>
      <c r="EU71" s="40">
        <f>VLOOKUP($C71,Segment!$P$383:$U$454,4,0)/1000</f>
        <v>0</v>
      </c>
      <c r="EV71" s="40">
        <f>VLOOKUP($C71,Segment!$AD$383:$AI$454,4,0)/1000</f>
        <v>0</v>
      </c>
      <c r="EW71" s="40">
        <f>VLOOKUP($C71,Segment!$AK$383:$AP$454,4,0)/1000</f>
        <v>0</v>
      </c>
      <c r="EX71" s="40">
        <f>VLOOKUP($C71,Segment!$I$460:$N$531,4,0)/1000</f>
        <v>0</v>
      </c>
      <c r="EY71" s="40">
        <f>VLOOKUP($C71,Segment!$P$460:$U$531,4,0)/1000</f>
        <v>0</v>
      </c>
      <c r="EZ71" s="40">
        <f>VLOOKUP($C71,Segment!$AD$460:$AI$531,4,0)/1000</f>
        <v>0</v>
      </c>
      <c r="FA71" s="40">
        <f>VLOOKUP($C71,Segment!$AK$460:$AP$531,4,0)/1000</f>
        <v>0</v>
      </c>
      <c r="FC71" s="48"/>
      <c r="FD71" s="40">
        <f>DR71+EK71</f>
        <v>0</v>
      </c>
      <c r="FE71" s="40">
        <f>DS71+EL71</f>
        <v>0</v>
      </c>
      <c r="FF71" s="40">
        <f>DT71+EM71</f>
        <v>0</v>
      </c>
      <c r="FG71" s="40">
        <f>DU71+EN71</f>
        <v>0</v>
      </c>
      <c r="FH71" s="40">
        <f>DV71+EO71</f>
        <v>0</v>
      </c>
      <c r="FI71" s="40">
        <f>DW71+EP71</f>
        <v>0</v>
      </c>
      <c r="FJ71" s="40">
        <f>DX71+EQ71</f>
        <v>0</v>
      </c>
      <c r="FK71" s="40">
        <f>DY71+ER71</f>
        <v>0</v>
      </c>
      <c r="FL71" s="40">
        <f>DZ71+ES71</f>
        <v>0</v>
      </c>
      <c r="FM71" s="40">
        <f>EA71+ET71</f>
        <v>0</v>
      </c>
      <c r="FN71" s="40">
        <f>EB71+EU71</f>
        <v>0</v>
      </c>
      <c r="FO71" s="40">
        <f>EC71+EV71</f>
        <v>0</v>
      </c>
      <c r="FP71" s="40">
        <f>ED71+EW71</f>
        <v>0</v>
      </c>
      <c r="FQ71" s="40">
        <f>EE71+EX71</f>
        <v>0</v>
      </c>
      <c r="FR71" s="40">
        <f>EF71+EY71</f>
        <v>0</v>
      </c>
      <c r="FS71" s="40">
        <f>EG71+EZ71</f>
        <v>0</v>
      </c>
      <c r="FT71" s="40">
        <f>EH71+FA71</f>
        <v>0</v>
      </c>
      <c r="FW71" s="48"/>
      <c r="FX71" s="40"/>
      <c r="FY71" s="40"/>
      <c r="FZ71" s="40"/>
      <c r="GA71" s="40"/>
      <c r="GB71" s="40"/>
      <c r="GC71" s="40"/>
      <c r="GD71" s="40"/>
      <c r="GE71" s="40"/>
      <c r="GF71" s="40"/>
      <c r="GG71" s="40">
        <f>VLOOKUP($C71,Segment!$I$383:$N$454,5,0)/1000</f>
        <v>0</v>
      </c>
      <c r="GH71" s="40">
        <f>VLOOKUP($C71,Segment!$P$383:$U$454,5,0)/1000</f>
        <v>0</v>
      </c>
      <c r="GI71" s="40">
        <f>VLOOKUP($C71,Segment!$AD$383:$AI$454,5,0)/1000</f>
        <v>0</v>
      </c>
      <c r="GJ71" s="40">
        <f>VLOOKUP($C71,Segment!$AK$383:$AP$454,5,0)/1000</f>
        <v>0</v>
      </c>
      <c r="GK71" s="40">
        <f>VLOOKUP($C71,Segment!$I$460:$N$531,5,0)/1000</f>
        <v>0</v>
      </c>
      <c r="GL71" s="40">
        <f>VLOOKUP($C71,Segment!$P$460:$U$531,5,0)/1000</f>
        <v>0</v>
      </c>
      <c r="GM71" s="40">
        <f>VLOOKUP($C71,Segment!$AD$460:$AI$531,5,0)/1000</f>
        <v>0</v>
      </c>
      <c r="GN71" s="40">
        <f>VLOOKUP($C71,Segment!$AK$460:$AP$531,5,0)/1000</f>
        <v>0</v>
      </c>
      <c r="GP71" s="48"/>
      <c r="GQ71" s="40">
        <v>0</v>
      </c>
      <c r="GR71" s="40">
        <v>0</v>
      </c>
      <c r="GS71" s="40">
        <v>0</v>
      </c>
      <c r="GT71" s="40">
        <v>0</v>
      </c>
      <c r="GU71" s="40">
        <v>0</v>
      </c>
      <c r="GV71" s="40">
        <v>0</v>
      </c>
      <c r="GW71" s="40">
        <v>0</v>
      </c>
      <c r="GX71" s="40">
        <v>0</v>
      </c>
      <c r="GY71" s="40">
        <v>0</v>
      </c>
      <c r="GZ71" s="40">
        <f>DH71+FM71+GG71</f>
        <v>0</v>
      </c>
      <c r="HA71" s="40">
        <f>DI71+FN71+GH71</f>
        <v>0</v>
      </c>
      <c r="HB71" s="40">
        <f>DJ71+FO71+GI71</f>
        <v>0</v>
      </c>
      <c r="HC71" s="40">
        <f>DK71+FP71+GJ71</f>
        <v>194676.58113999999</v>
      </c>
      <c r="HD71" s="40">
        <f>DL71+FQ71+GK71</f>
        <v>0</v>
      </c>
      <c r="HE71" s="40">
        <f>DM71+FR71+GL71</f>
        <v>0</v>
      </c>
      <c r="HF71" s="40">
        <f>DN71+FS71+GM71</f>
        <v>0</v>
      </c>
      <c r="HG71" s="40">
        <f>DO71+FT71+GN71</f>
        <v>0</v>
      </c>
    </row>
    <row r="72" spans="3:215" x14ac:dyDescent="0.3">
      <c r="C72" s="38" t="s">
        <v>38</v>
      </c>
      <c r="D72" s="117">
        <v>20</v>
      </c>
      <c r="E72" s="45"/>
      <c r="F72" s="40">
        <f>VLOOKUP($C72,Segment!$AK$152:$AP$223,6,0)/1000</f>
        <v>-6233.7790000000005</v>
      </c>
      <c r="G72" s="40">
        <f>VLOOKUP($C72,Segment!$I$229:$N$300,6,0)/1000</f>
        <v>-13903.800999999999</v>
      </c>
      <c r="H72" s="40">
        <f>VLOOKUP($C72,Segment!$P$229:$U$300,6,0)/1000</f>
        <v>-15494.251350000004</v>
      </c>
      <c r="I72" s="40">
        <f>VLOOKUP($C72,Segment!$AD$229:$AI$300,6,0)/1000</f>
        <v>-15748.203255000006</v>
      </c>
      <c r="J72" s="40">
        <f>VLOOKUP($C72,Segment!$AK$229:$AP$300,6,0)/1000</f>
        <v>-18646.61981</v>
      </c>
      <c r="K72" s="40">
        <f>VLOOKUP($C72,Segment!$I$306:$N$377,6,0)/1000</f>
        <v>-23690.657079999997</v>
      </c>
      <c r="L72" s="40">
        <f>VLOOKUP($C72,Segment!$P$306:$U$377,6,0)/1000</f>
        <v>-21520.986340000007</v>
      </c>
      <c r="M72" s="40">
        <f>VLOOKUP($C72,Segment!$AD$306:$AI$377,6,0)/1000</f>
        <v>-24885.869409999996</v>
      </c>
      <c r="N72" s="211">
        <f>VLOOKUP($C72,Segment!$AK$306:$AP$377,6,0)/1000</f>
        <v>-26698.657380000015</v>
      </c>
      <c r="O72" s="211">
        <f>VLOOKUP($C72,Segment!$I$383:$N$454,6,0)/1000</f>
        <v>-27805.965580000007</v>
      </c>
      <c r="P72" s="211">
        <f>VLOOKUP($C72,Segment!$P$383:$U$454,6,0)/1000</f>
        <v>-28844.880439999994</v>
      </c>
      <c r="Q72" s="211">
        <f>VLOOKUP($C72,Segment!$AD$383:$AI$454,6,0)/1000</f>
        <v>-31120.549920999983</v>
      </c>
      <c r="R72" s="211">
        <f>VLOOKUP($C72,Segment!$AK$383:$AP$454,6,0)/1000</f>
        <v>-31079.893479999992</v>
      </c>
      <c r="S72" s="211">
        <f>VLOOKUP($C72,Segment!$I$460:$N$531,6,0)/1000</f>
        <v>-31566.03457</v>
      </c>
      <c r="T72" s="211">
        <f>VLOOKUP($C72,Segment!$P$460:$U$531,6,0)/1000</f>
        <v>-31837.049690000025</v>
      </c>
      <c r="U72" s="211">
        <f>VLOOKUP($C72,Segment!$AD$460:$AI$531,6,0)/1000</f>
        <v>-33619.384128502497</v>
      </c>
      <c r="V72" s="211">
        <f>VLOOKUP($C72,Segment!$AK$460:$AP$531,6,0)/1000</f>
        <v>-35686.228741497478</v>
      </c>
      <c r="W72" s="139">
        <f t="shared" si="820"/>
        <v>0.14820949320375498</v>
      </c>
      <c r="X72" s="139"/>
      <c r="Y72" s="40"/>
      <c r="Z72" s="40">
        <f>VLOOKUP($C72,Segment!$AK$152:$AP$223,2,0)/1000</f>
        <v>-5444.366</v>
      </c>
      <c r="AA72" s="40">
        <f>VLOOKUP($C72,Segment!$I$229:$N$300,2,0)/1000</f>
        <v>-11451.534</v>
      </c>
      <c r="AB72" s="40">
        <f>VLOOKUP($C72,Segment!$P$229:$U$300,2,0)/1000</f>
        <v>-12721.017200000004</v>
      </c>
      <c r="AC72" s="40">
        <f>VLOOKUP($C72,Segment!$AD$229:$AI$300,2,0)/1000</f>
        <v>-14018.907430000007</v>
      </c>
      <c r="AD72" s="40">
        <f>VLOOKUP($C72,Segment!$AK$229:$AP$300,2,0)/1000</f>
        <v>-16654.931589999997</v>
      </c>
      <c r="AE72" s="40">
        <f>VLOOKUP($C72,Segment!$I$306:$N$377,2,0)/1000</f>
        <v>-21568.601489999997</v>
      </c>
      <c r="AF72" s="40">
        <f>VLOOKUP($C72,Segment!$P$306:$U$377,2,0)/1000</f>
        <v>-16544.984410000008</v>
      </c>
      <c r="AG72" s="40">
        <f>VLOOKUP($C72,Segment!$AD$306:$AI$377,2,0)/1000</f>
        <v>-21291.950809999995</v>
      </c>
      <c r="AH72" s="40">
        <f>VLOOKUP($C72,Segment!$AK$306:$AP$377,2,0)/1000</f>
        <v>-22958.680840000012</v>
      </c>
      <c r="AI72" s="40">
        <f>VLOOKUP($C72,Segment!$I$383:$N$454,2,0)/1000</f>
        <v>-23780.565520000007</v>
      </c>
      <c r="AJ72" s="40">
        <f>VLOOKUP($C72,Segment!$P$383:$U$454,2,0)/1000</f>
        <v>-25775.837729999992</v>
      </c>
      <c r="AK72" s="40">
        <f>VLOOKUP($C72,Segment!$AD$383:$AI$454,2,0)/1000</f>
        <v>-27118.784499999983</v>
      </c>
      <c r="AL72" s="40">
        <f>VLOOKUP($C72,Segment!$AK$383:$AP$454,2,0)/1000</f>
        <v>-26740.370399999993</v>
      </c>
      <c r="AM72" s="40">
        <f>VLOOKUP($C72,Segment!$I$460:$N$531,2,0)/1000</f>
        <v>-26968.82589</v>
      </c>
      <c r="AN72" s="40">
        <f>VLOOKUP($C72,Segment!$P$460:$U$531,2,0)/1000</f>
        <v>-27071.755200000025</v>
      </c>
      <c r="AO72" s="40">
        <f>VLOOKUP($C72,Segment!$AD$460:$AI$531,2,0)/1000</f>
        <v>-28432.331788502492</v>
      </c>
      <c r="AP72" s="40">
        <f>VLOOKUP($C72,Segment!$AK$460:$AP$531,2,0)/1000</f>
        <v>-29755.591931497485</v>
      </c>
      <c r="AQ72" s="139">
        <f t="shared" si="821"/>
        <v>0.11275915353429422</v>
      </c>
      <c r="AS72" s="40"/>
      <c r="AT72" s="40">
        <f>VLOOKUP($C72,'Securitization Profit   loss &amp; '!$Z$153:$AB$224,3,0)/1000</f>
        <v>0</v>
      </c>
      <c r="AU72" s="40">
        <f>VLOOKUP($C72,'Securitization Profit   loss &amp; '!$F$230:$H$301,3,0)/1000</f>
        <v>0</v>
      </c>
      <c r="AV72" s="40">
        <f>VLOOKUP($C72,'Securitization Profit   loss &amp; '!$K$230:$M$301,3,0)/1000</f>
        <v>0</v>
      </c>
      <c r="AW72" s="40">
        <f>VLOOKUP($C72,'Securitization Profit   loss &amp; '!$U$230:$W$301,3,0)/1000</f>
        <v>0</v>
      </c>
      <c r="AX72" s="40">
        <f>VLOOKUP($C72,'Securitization Profit   loss &amp; '!$Z$230:$AB$301,3,0)/1000</f>
        <v>0</v>
      </c>
      <c r="AY72" s="40">
        <f>VLOOKUP($C72,'Securitization Profit   loss &amp; '!$F$306:$H$377,3,0)/1000</f>
        <v>-52.639130399999999</v>
      </c>
      <c r="AZ72" s="40">
        <f>VLOOKUP($C72,'Securitization Profit   loss &amp; '!$K$306:$M$377,3,0)/1000</f>
        <v>-70.679166999999993</v>
      </c>
      <c r="BA72" s="40">
        <f>VLOOKUP($C72,'Securitization Profit   loss &amp; '!$U$306:$W$377,3,0)/1000</f>
        <v>-109.69530749999998</v>
      </c>
      <c r="BB72" s="40">
        <f>VLOOKUP($C72,'Securitization Profit   loss &amp; '!$Z$306:$AB$377,3,0)/1000</f>
        <v>-473.06413830000014</v>
      </c>
      <c r="BC72" s="40">
        <f>VLOOKUP($C72,'Securitization Profit   loss &amp; '!$F$383:$H$454,3,0)/1000</f>
        <v>-365.50204000000002</v>
      </c>
      <c r="BD72" s="40">
        <f>VLOOKUP($C72,'Securitization Profit   loss &amp; '!$K$383:$M$454,3,0)/1000</f>
        <v>-981.15174177328799</v>
      </c>
      <c r="BE72" s="40">
        <f>VLOOKUP($C72,'Securitization Profit   loss &amp; '!$U$383:$W$454,3,0)/1000</f>
        <v>-1866.7789476424844</v>
      </c>
      <c r="BF72" s="40">
        <f>VLOOKUP($C72,'Securitization Profit   loss &amp; '!$Z$383:$AB$454,3,0)/1000</f>
        <v>-1441.5400634158382</v>
      </c>
      <c r="BG72" s="40">
        <f>VLOOKUP($C72,'Securitization Profit   loss &amp; '!$F$460:$H$531,3,0)/1000</f>
        <v>-1239.1733764902904</v>
      </c>
      <c r="BH72" s="40">
        <f>VLOOKUP($C72,'Securitization Profit   loss &amp; '!$K$460:$M$531,3,0)/1000</f>
        <v>-1581.85631302612</v>
      </c>
      <c r="BI72" s="40">
        <f>VLOOKUP($C72,'Securitization Profit   loss &amp; '!$U$460:$X$531,3,0)/1000</f>
        <v>-1621.6995010341629</v>
      </c>
      <c r="BJ72" s="40">
        <f>VLOOKUP($C72,'Securitization Profit   loss &amp; '!$Z$460:$AC$531,3,0)/1000</f>
        <v>-1616.7819515479737</v>
      </c>
      <c r="BL72" s="40"/>
      <c r="BM72" s="40">
        <f>VLOOKUP($C72,'Securitization Profit   loss &amp; '!$Z$153:$AB$224,2,0)/1000</f>
        <v>0</v>
      </c>
      <c r="BN72" s="40">
        <f>VLOOKUP($C72,'Securitization Profit   loss &amp; '!$F$230:$H$301,2,0)/1000</f>
        <v>0</v>
      </c>
      <c r="BO72" s="40">
        <f>VLOOKUP($C72,'Securitization Profit   loss &amp; '!$K$230:$M$301,2,0)/1000</f>
        <v>0</v>
      </c>
      <c r="BP72" s="40">
        <f>VLOOKUP($C72,'Securitization Profit   loss &amp; '!$U$230:$W$301,2,0)/1000</f>
        <v>0</v>
      </c>
      <c r="BQ72" s="40">
        <f>VLOOKUP($C72,'Securitization Profit   loss &amp; '!$Z$230:$AB$301,2,0)/1000</f>
        <v>0</v>
      </c>
      <c r="BR72" s="40">
        <f>VLOOKUP($C72,'Securitization Profit   loss &amp; '!$F$306:$H$377,2,0)/1000</f>
        <v>0</v>
      </c>
      <c r="BS72" s="40">
        <f>VLOOKUP($C72,'Securitization Profit   loss &amp; '!$K$306:$M$377,2,0)/1000</f>
        <v>0</v>
      </c>
      <c r="BT72" s="40">
        <f>VLOOKUP($C72,'Securitization Profit   loss &amp; '!$U$306:$W$377,2,0)/1000</f>
        <v>0</v>
      </c>
      <c r="BU72" s="40">
        <f>VLOOKUP($C72,'Securitization Profit   loss &amp; '!$Z$306:$AB$377,2,0)/1000</f>
        <v>0</v>
      </c>
      <c r="BV72" s="40">
        <f>VLOOKUP($C72,'Securitization Profit   loss &amp; '!$F$383:$H$454,2,0)/1000</f>
        <v>0</v>
      </c>
      <c r="BW72" s="40">
        <f>VLOOKUP($C72,'Securitization Profit   loss &amp; '!$K$383:$M$454,2,0)/1000</f>
        <v>0</v>
      </c>
      <c r="BX72" s="40">
        <f>VLOOKUP($C72,'Securitization Profit   loss &amp; '!$U$383:$W$454,2,0)/1000</f>
        <v>0</v>
      </c>
      <c r="BY72" s="40">
        <f>VLOOKUP($C72,'Securitization Profit   loss &amp; '!$Z$383:$AB$454,2,0)/1000</f>
        <v>0</v>
      </c>
      <c r="BZ72" s="40">
        <f>VLOOKUP($C72,'Securitization Profit   loss &amp; '!$F$460:$H$531,2,0)/1000</f>
        <v>0</v>
      </c>
      <c r="CA72" s="40">
        <f>VLOOKUP($C72,'Securitization Profit   loss &amp; '!$K$460:$M$531,2,0)/1000</f>
        <v>0</v>
      </c>
      <c r="CB72" s="40">
        <f>VLOOKUP($C72,'Securitization Profit   loss &amp; '!$U$460:$X$531,2,0)/1000</f>
        <v>0</v>
      </c>
      <c r="CC72" s="40">
        <f>VLOOKUP($C72,'Securitization Profit   loss &amp; '!$Z$460:$AC$531,2,0)/1000</f>
        <v>0</v>
      </c>
      <c r="CE72" s="39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X72" s="40"/>
      <c r="CY72" s="40">
        <f>Z72+AT72+BM72+CF72</f>
        <v>-5444.366</v>
      </c>
      <c r="CZ72" s="40">
        <f>AA72+AU72+BN72+CG72</f>
        <v>-11451.534</v>
      </c>
      <c r="DA72" s="40">
        <f>AB72+AV72+BO72+CH72</f>
        <v>-12721.017200000004</v>
      </c>
      <c r="DB72" s="40">
        <f>AC72+AW72+BP72+CI72</f>
        <v>-14018.907430000007</v>
      </c>
      <c r="DC72" s="40">
        <f>AD72+AX72+BQ72+CJ72</f>
        <v>-16654.931589999997</v>
      </c>
      <c r="DD72" s="40">
        <f>AE72+AY72+BR72+CK72</f>
        <v>-21621.240620399996</v>
      </c>
      <c r="DE72" s="40">
        <f>AF72+AZ72+BS72+CL72</f>
        <v>-16615.663577000007</v>
      </c>
      <c r="DF72" s="40">
        <f>AG72+BA72+BT72+CM72</f>
        <v>-21401.646117499993</v>
      </c>
      <c r="DG72" s="40">
        <f>AH72+BB72+BU72+CN72</f>
        <v>-23431.744978300012</v>
      </c>
      <c r="DH72" s="40">
        <f>AI72+BC72+BV72+CO72</f>
        <v>-24146.067560000007</v>
      </c>
      <c r="DI72" s="40">
        <f>AJ72+BD72+BW72+CP72</f>
        <v>-26756.989471773279</v>
      </c>
      <c r="DJ72" s="40">
        <f>AK72+BE72+BX72+CQ72</f>
        <v>-28985.563447642468</v>
      </c>
      <c r="DK72" s="40">
        <f>AL72+BF72+BY72+CR72</f>
        <v>-28181.910463415832</v>
      </c>
      <c r="DL72" s="40">
        <f>AM72+BG72+BZ72+CS72</f>
        <v>-28207.999266490289</v>
      </c>
      <c r="DM72" s="40">
        <f>AN72+BH72+CA72+CT72</f>
        <v>-28653.611513026146</v>
      </c>
      <c r="DN72" s="40">
        <f>AO72+BI72+CB72+CU72</f>
        <v>-30054.031289536655</v>
      </c>
      <c r="DO72" s="40">
        <f>AP72+BJ72+CC72+CV72</f>
        <v>-31372.37388304546</v>
      </c>
      <c r="DQ72" s="40"/>
      <c r="DR72" s="40">
        <f>VLOOKUP($C72,Segment!$AK$152:$AP$223,3,0)/1000</f>
        <v>-651.96799999999996</v>
      </c>
      <c r="DS72" s="40">
        <f>VLOOKUP($C72,Segment!$I$229:$N$300,3,0)/1000</f>
        <v>-2248.5450000000001</v>
      </c>
      <c r="DT72" s="40">
        <f>VLOOKUP($C72,Segment!$P$229:$U$300,3,0)/1000</f>
        <v>-2560.3069999999998</v>
      </c>
      <c r="DU72" s="40">
        <f>VLOOKUP($C72,Segment!$AD$229:$AI$300,3,0)/1000</f>
        <v>-1508.6659999999999</v>
      </c>
      <c r="DV72" s="40">
        <f>VLOOKUP($C72,Segment!$AK$229:$AP$300,3,0)/1000</f>
        <v>-1649.711</v>
      </c>
      <c r="DW72" s="40">
        <f>VLOOKUP($C72,Segment!$I$306:$N$377,3,0)/1000</f>
        <v>-1748.873</v>
      </c>
      <c r="DX72" s="40">
        <f>VLOOKUP($C72,Segment!$P$306:$U$377,3,0)/1000</f>
        <v>-4127.7929999999997</v>
      </c>
      <c r="DY72" s="40">
        <f>VLOOKUP($C72,Segment!$AD$306:$AI$377,3,0)/1000</f>
        <v>-2932.663</v>
      </c>
      <c r="DZ72" s="40">
        <f>VLOOKUP($C72,Segment!$AK$306:$AP$377,3,0)/1000</f>
        <v>-3031.8820000000001</v>
      </c>
      <c r="EA72" s="40">
        <f>VLOOKUP($C72,Segment!$I$383:$N$454,3,0)/1000</f>
        <v>-3350.7579999999998</v>
      </c>
      <c r="EB72" s="40">
        <f>VLOOKUP($C72,Segment!$P$383:$U$454,3,0)/1000</f>
        <v>-2435.9090000000001</v>
      </c>
      <c r="EC72" s="40">
        <f>VLOOKUP($C72,Segment!$AD$383:$AI$454,3,0)/1000</f>
        <v>-3068.7510000000002</v>
      </c>
      <c r="ED72" s="40">
        <f>VLOOKUP($C72,Segment!$AK$383:$AP$454,3,0)/1000</f>
        <v>-3252.643</v>
      </c>
      <c r="EE72" s="40">
        <f>VLOOKUP($C72,Segment!$I$460:$N$531,3,0)/1000</f>
        <v>-3474.2649999999999</v>
      </c>
      <c r="EF72" s="40">
        <f>VLOOKUP($C72,Segment!$P$460:$U$531,3,0)/1000</f>
        <v>-3641.3380000000002</v>
      </c>
      <c r="EG72" s="40">
        <f>VLOOKUP($C72,Segment!$AD$460:$AI$531,3,0)/1000</f>
        <v>-4034.1529999999998</v>
      </c>
      <c r="EH72" s="40">
        <f>VLOOKUP($C72,Segment!$AK$460:$AP$531,3,0)/1000</f>
        <v>-4855.1139999999996</v>
      </c>
      <c r="EJ72" s="40"/>
      <c r="EK72" s="40">
        <f>VLOOKUP($C72,Segment!$AK$152:$AP$223,4,0)/1000</f>
        <v>-137.44499999999999</v>
      </c>
      <c r="EL72" s="40">
        <f>VLOOKUP($C72,Segment!$I$229:$N$300,4,0)/1000</f>
        <v>-203.72200000000001</v>
      </c>
      <c r="EM72" s="40">
        <f>VLOOKUP($C72,Segment!$P$229:$U$300,4,0)/1000</f>
        <v>-212.92715000000001</v>
      </c>
      <c r="EN72" s="40">
        <f>VLOOKUP($C72,Segment!$AD$229:$AI$300,4,0)/1000</f>
        <v>-220.62982499999995</v>
      </c>
      <c r="EO72" s="40">
        <f>VLOOKUP($C72,Segment!$AK$229:$AP$300,4,0)/1000</f>
        <v>-230.68878000000015</v>
      </c>
      <c r="EP72" s="40">
        <f>VLOOKUP($C72,Segment!$I$306:$N$377,4,0)/1000</f>
        <v>-239.09710999999999</v>
      </c>
      <c r="EQ72" s="40">
        <f>VLOOKUP($C72,Segment!$P$306:$U$377,4,0)/1000</f>
        <v>-706.84845000000007</v>
      </c>
      <c r="ER72" s="40">
        <f>VLOOKUP($C72,Segment!$AD$306:$AI$377,4,0)/1000</f>
        <v>-487.11552999999981</v>
      </c>
      <c r="ES72" s="40">
        <f>VLOOKUP($C72,Segment!$AK$306:$AP$377,4,0)/1000</f>
        <v>-518.37785000000008</v>
      </c>
      <c r="ET72" s="40">
        <f>VLOOKUP($C72,Segment!$I$383:$N$454,4,0)/1000</f>
        <v>-485.92282</v>
      </c>
      <c r="EU72" s="40">
        <f>VLOOKUP($C72,Segment!$P$383:$U$454,4,0)/1000</f>
        <v>-422.90300000000008</v>
      </c>
      <c r="EV72" s="40">
        <f>VLOOKUP($C72,Segment!$AD$383:$AI$454,4,0)/1000</f>
        <v>-468.60467099999988</v>
      </c>
      <c r="EW72" s="40">
        <f>VLOOKUP($C72,Segment!$AK$383:$AP$454,4,0)/1000</f>
        <v>-484.2267999999998</v>
      </c>
      <c r="EX72" s="40">
        <f>VLOOKUP($C72,Segment!$I$460:$N$531,4,0)/1000</f>
        <v>-518.67039999999997</v>
      </c>
      <c r="EY72" s="40">
        <f>VLOOKUP($C72,Segment!$P$460:$U$531,4,0)/1000</f>
        <v>-519.68320000000006</v>
      </c>
      <c r="EZ72" s="40">
        <f>VLOOKUP($C72,Segment!$AD$460:$AI$531,4,0)/1000</f>
        <v>-539.75581999999986</v>
      </c>
      <c r="FA72" s="40">
        <f>VLOOKUP($C72,Segment!$AK$460:$AP$531,4,0)/1000</f>
        <v>-550.04606000000001</v>
      </c>
      <c r="FC72" s="40"/>
      <c r="FD72" s="40">
        <f>DR72+EK72</f>
        <v>-789.41300000000001</v>
      </c>
      <c r="FE72" s="40">
        <f>DS72+EL72</f>
        <v>-2452.2670000000003</v>
      </c>
      <c r="FF72" s="40">
        <f>DT72+EM72</f>
        <v>-2773.2341499999998</v>
      </c>
      <c r="FG72" s="40">
        <f>DU72+EN72</f>
        <v>-1729.2958249999999</v>
      </c>
      <c r="FH72" s="40">
        <f>DV72+EO72</f>
        <v>-1880.3997800000002</v>
      </c>
      <c r="FI72" s="40">
        <f>DW72+EP72</f>
        <v>-1987.97011</v>
      </c>
      <c r="FJ72" s="40">
        <f>DX72+EQ72</f>
        <v>-4834.6414500000001</v>
      </c>
      <c r="FK72" s="40">
        <f>DY72+ER72</f>
        <v>-3419.7785299999996</v>
      </c>
      <c r="FL72" s="40">
        <f>DZ72+ES72</f>
        <v>-3550.2598500000004</v>
      </c>
      <c r="FM72" s="40">
        <f>EA72+ET72</f>
        <v>-3836.6808199999996</v>
      </c>
      <c r="FN72" s="40">
        <f>EB72+EU72</f>
        <v>-2858.8120000000004</v>
      </c>
      <c r="FO72" s="40">
        <f>EC72+EV72</f>
        <v>-3537.3556710000003</v>
      </c>
      <c r="FP72" s="40">
        <f>ED72+EW72</f>
        <v>-3736.8697999999999</v>
      </c>
      <c r="FQ72" s="40">
        <f>EE72+EX72</f>
        <v>-3992.9353999999998</v>
      </c>
      <c r="FR72" s="40">
        <f>EF72+EY72</f>
        <v>-4161.0212000000001</v>
      </c>
      <c r="FS72" s="40">
        <f>EG72+EZ72</f>
        <v>-4573.9088199999997</v>
      </c>
      <c r="FT72" s="40">
        <f>EH72+FA72</f>
        <v>-5405.1600599999992</v>
      </c>
      <c r="FW72" s="40"/>
      <c r="FX72" s="40">
        <f>VLOOKUP($C72,Segment!$AK$152:$AP$223,5,0)/1000</f>
        <v>0</v>
      </c>
      <c r="FY72" s="40">
        <f>VLOOKUP($C72,Segment!$I$229:$N$300,5,0)/1000</f>
        <v>0</v>
      </c>
      <c r="FZ72" s="40">
        <f>VLOOKUP($C72,Segment!$P$229:$U$300,5,0)/1000</f>
        <v>0</v>
      </c>
      <c r="GA72" s="40">
        <f>VLOOKUP($C72,Segment!$AD$229:$AI$300,5,0)/1000</f>
        <v>0</v>
      </c>
      <c r="GB72" s="40">
        <f>VLOOKUP($C72,Segment!$AK$229:$AP$300,5,0)/1000</f>
        <v>-111.28844000000001</v>
      </c>
      <c r="GC72" s="40">
        <f>VLOOKUP($C72,Segment!$I$306:$N$377,5,0)/1000</f>
        <v>-134.08548000000002</v>
      </c>
      <c r="GD72" s="40">
        <f>VLOOKUP($C72,Segment!$P$306:$U$377,5,0)/1000</f>
        <v>-141.36048000000002</v>
      </c>
      <c r="GE72" s="40">
        <f>VLOOKUP($C72,Segment!$AD$306:$AI$377,5,0)/1000</f>
        <v>-174.14006999999995</v>
      </c>
      <c r="GF72" s="40">
        <f>VLOOKUP($C72,Segment!$AK$306:$AP$377,5,0)/1000</f>
        <v>-189.71669000000011</v>
      </c>
      <c r="GG72" s="40">
        <f>VLOOKUP($C72,Segment!$I$383:$N$454,5,0)/1000</f>
        <v>-188.71923999999999</v>
      </c>
      <c r="GH72" s="40">
        <f>VLOOKUP($C72,Segment!$P$383:$U$454,5,0)/1000</f>
        <v>-210.23071000000002</v>
      </c>
      <c r="GI72" s="40">
        <f>VLOOKUP($C72,Segment!$AD$383:$AI$454,5,0)/1000</f>
        <v>-464.40974999999992</v>
      </c>
      <c r="GJ72" s="40">
        <f>VLOOKUP($C72,Segment!$AK$383:$AP$454,5,0)/1000</f>
        <v>-602.65328</v>
      </c>
      <c r="GK72" s="40">
        <f>VLOOKUP($C72,Segment!$I$460:$N$531,5,0)/1000</f>
        <v>-604.27328</v>
      </c>
      <c r="GL72" s="40">
        <f>VLOOKUP($C72,Segment!$P$460:$U$531,5,0)/1000</f>
        <v>-604.27329000000009</v>
      </c>
      <c r="GM72" s="40">
        <f>VLOOKUP($C72,Segment!$AD$460:$AI$531,5,0)/1000</f>
        <v>-613.14351999999997</v>
      </c>
      <c r="GN72" s="40">
        <f>VLOOKUP($C72,Segment!$AK$460:$AP$531,5,0)/1000</f>
        <v>-525.47674999999981</v>
      </c>
      <c r="GP72" s="40"/>
      <c r="GQ72" s="40">
        <f>CY72+FD72+FX72</f>
        <v>-6233.7790000000005</v>
      </c>
      <c r="GR72" s="40">
        <f>CZ72+FE72+FY72</f>
        <v>-13903.800999999999</v>
      </c>
      <c r="GS72" s="40">
        <f>DA72+FF72+FZ72</f>
        <v>-15494.251350000004</v>
      </c>
      <c r="GT72" s="40">
        <f>DB72+FG72+GA72</f>
        <v>-15748.203255000006</v>
      </c>
      <c r="GU72" s="40">
        <f>DC72+FH72+GB72</f>
        <v>-18646.619809999997</v>
      </c>
      <c r="GV72" s="40">
        <f>DD72+FI72+GC72</f>
        <v>-23743.296210399996</v>
      </c>
      <c r="GW72" s="40">
        <f>DE72+FJ72+GD72</f>
        <v>-21591.665507000005</v>
      </c>
      <c r="GX72" s="40">
        <f>DF72+FK72+GE72</f>
        <v>-24995.564717499994</v>
      </c>
      <c r="GY72" s="40">
        <f>DG72+FL72+GF72</f>
        <v>-27171.721518300015</v>
      </c>
      <c r="GZ72" s="40">
        <f>DH72+FM72+GG72</f>
        <v>-28171.467620000003</v>
      </c>
      <c r="HA72" s="40">
        <f>DI72+FN72+GH72</f>
        <v>-29826.03218177328</v>
      </c>
      <c r="HB72" s="40">
        <f>DJ72+FO72+GI72</f>
        <v>-32987.328868642471</v>
      </c>
      <c r="HC72" s="40">
        <f>DK72+FP72+GJ72</f>
        <v>-32521.433543415831</v>
      </c>
      <c r="HD72" s="40">
        <f>DL72+FQ72+GK72</f>
        <v>-32805.207946490285</v>
      </c>
      <c r="HE72" s="40">
        <f>DM72+FR72+GL72</f>
        <v>-33418.906003026146</v>
      </c>
      <c r="HF72" s="40">
        <f>DN72+FS72+GM72</f>
        <v>-35241.083629536653</v>
      </c>
      <c r="HG72" s="40">
        <f>DO72+FT72+GN72</f>
        <v>-37303.010693045464</v>
      </c>
    </row>
    <row r="73" spans="3:215" x14ac:dyDescent="0.3">
      <c r="C73" s="38" t="s">
        <v>81</v>
      </c>
      <c r="E73" s="45"/>
      <c r="F73" s="40">
        <f>VLOOKUP($C73,Segment!$AK$152:$AP$223,6,0)/1000</f>
        <v>-73989.409440000003</v>
      </c>
      <c r="G73" s="40">
        <f>VLOOKUP($C73,Segment!$I$229:$N$300,6,0)/1000</f>
        <v>-89221.28</v>
      </c>
      <c r="H73" s="40">
        <f>VLOOKUP($C73,Segment!$P$229:$U$300,6,0)/1000</f>
        <v>-86632.82257400002</v>
      </c>
      <c r="I73" s="40">
        <f>VLOOKUP($C73,Segment!$AD$229:$AI$300,6,0)/1000</f>
        <v>-90260.208737000008</v>
      </c>
      <c r="J73" s="40">
        <f>VLOOKUP($C73,Segment!$AK$229:$AP$300,6,0)/1000</f>
        <v>-97519.980396000014</v>
      </c>
      <c r="K73" s="40">
        <f>VLOOKUP($C73,Segment!$I$306:$N$377,6,0)/1000</f>
        <v>-117400.24662999999</v>
      </c>
      <c r="L73" s="40">
        <f>VLOOKUP($C73,Segment!$P$306:$U$377,6,0)/1000</f>
        <v>-123205.22119000001</v>
      </c>
      <c r="M73" s="40">
        <f>VLOOKUP($C73,Segment!$AD$306:$AI$377,6,0)/1000</f>
        <v>-122406.06623000008</v>
      </c>
      <c r="N73" s="211">
        <f>VLOOKUP($C73,Segment!$AK$306:$AP$377,6,0)/1000</f>
        <v>-120720.07513999999</v>
      </c>
      <c r="O73" s="211">
        <f>VLOOKUP($C73,Segment!$I$383:$N$454,6,0)/1000</f>
        <v>-149647.36709000004</v>
      </c>
      <c r="P73" s="211">
        <f>VLOOKUP($C73,Segment!$P$383:$U$454,6,0)/1000</f>
        <v>-149413.85399</v>
      </c>
      <c r="Q73" s="211">
        <f>VLOOKUP($C73,Segment!$AD$383:$AI$454,6,0)/1000</f>
        <v>-145241.55290999997</v>
      </c>
      <c r="R73" s="211">
        <f>VLOOKUP($C73,Segment!$AK$383:$AP$454,6,0)/1000</f>
        <v>-158948.27828</v>
      </c>
      <c r="S73" s="211">
        <f>VLOOKUP($C73,Segment!$I$460:$N$531,6,0)/1000</f>
        <v>-209798.33867999993</v>
      </c>
      <c r="T73" s="211">
        <f>VLOOKUP($C73,Segment!$P$460:$U$531,6,0)/1000</f>
        <v>-199083.91736000025</v>
      </c>
      <c r="U73" s="211">
        <f>VLOOKUP($C73,Segment!$AD$460:$AI$531,6,0)/1000</f>
        <v>-206962.11465389794</v>
      </c>
      <c r="V73" s="211">
        <f>VLOOKUP($C73,Segment!$AK$460:$AP$531,6,0)/1000</f>
        <v>-220530.36323228609</v>
      </c>
      <c r="W73" s="139">
        <f t="shared" si="820"/>
        <v>0.38743474052486659</v>
      </c>
      <c r="X73" s="140"/>
      <c r="Y73" s="40"/>
      <c r="Z73" s="40">
        <f>VLOOKUP($C73,Segment!$AK$152:$AP$223,2,0)/1000</f>
        <v>-63402.064439999995</v>
      </c>
      <c r="AA73" s="40">
        <f>VLOOKUP($C73,Segment!$I$229:$N$300,2,0)/1000</f>
        <v>-71992.97</v>
      </c>
      <c r="AB73" s="40">
        <f>VLOOKUP($C73,Segment!$P$229:$U$300,2,0)/1000</f>
        <v>-74600.217480000021</v>
      </c>
      <c r="AC73" s="40">
        <f>VLOOKUP($C73,Segment!$AD$229:$AI$300,2,0)/1000</f>
        <v>-77531.255560000005</v>
      </c>
      <c r="AD73" s="40">
        <f>VLOOKUP($C73,Segment!$AK$229:$AP$300,2,0)/1000</f>
        <v>-75568.913990000015</v>
      </c>
      <c r="AE73" s="40">
        <f>VLOOKUP($C73,Segment!$I$306:$N$377,2,0)/1000</f>
        <v>-92060.886849999995</v>
      </c>
      <c r="AF73" s="40">
        <f>VLOOKUP($C73,Segment!$P$306:$U$377,2,0)/1000</f>
        <v>-104130.39480000001</v>
      </c>
      <c r="AG73" s="40">
        <f>VLOOKUP($C73,Segment!$AD$306:$AI$377,2,0)/1000</f>
        <v>-102459.14514000008</v>
      </c>
      <c r="AH73" s="40">
        <f>VLOOKUP($C73,Segment!$AK$306:$AP$377,2,0)/1000</f>
        <v>-100261.43797</v>
      </c>
      <c r="AI73" s="40">
        <f>VLOOKUP($C73,Segment!$I$383:$N$454,2,0)/1000</f>
        <v>-117728.79645000002</v>
      </c>
      <c r="AJ73" s="40">
        <f>VLOOKUP($C73,Segment!$P$383:$U$454,2,0)/1000</f>
        <v>-123066.97621000001</v>
      </c>
      <c r="AK73" s="40">
        <f>VLOOKUP($C73,Segment!$AD$383:$AI$454,2,0)/1000</f>
        <v>-119334.72021999997</v>
      </c>
      <c r="AL73" s="40">
        <f>VLOOKUP($C73,Segment!$AK$383:$AP$454,2,0)/1000</f>
        <v>-132838.0147</v>
      </c>
      <c r="AM73" s="40">
        <f>VLOOKUP($C73,Segment!$I$460:$N$531,2,0)/1000</f>
        <v>-166745.85901999989</v>
      </c>
      <c r="AN73" s="40">
        <f>VLOOKUP($C73,Segment!$P$460:$U$531,2,0)/1000</f>
        <v>-165130.25728000025</v>
      </c>
      <c r="AO73" s="40">
        <f>VLOOKUP($C73,Segment!$AD$460:$AI$531,2,0)/1000</f>
        <v>-170656.66116389792</v>
      </c>
      <c r="AP73" s="40">
        <f>VLOOKUP($C73,Segment!$AK$460:$AP$531,2,0)/1000</f>
        <v>-184788.68992228614</v>
      </c>
      <c r="AQ73" s="139">
        <f t="shared" si="821"/>
        <v>0.39108289400147256</v>
      </c>
      <c r="AR73" s="139"/>
      <c r="AS73" s="40"/>
      <c r="AT73" s="40">
        <f>VLOOKUP($C73,'Securitization Profit   loss &amp; '!$Z$153:$AB$224,3,0)/1000</f>
        <v>1821.0652399999992</v>
      </c>
      <c r="AU73" s="40">
        <f>VLOOKUP($C73,'Securitization Profit   loss &amp; '!$F$230:$H$301,3,0)/1000</f>
        <v>-3329.10077</v>
      </c>
      <c r="AV73" s="40">
        <f>VLOOKUP($C73,'Securitization Profit   loss &amp; '!$K$230:$M$301,3,0)/1000</f>
        <v>-3122.9648499999994</v>
      </c>
      <c r="AW73" s="40">
        <f>VLOOKUP($C73,'Securitization Profit   loss &amp; '!$U$230:$W$301,3,0)/1000</f>
        <v>2466.734629999999</v>
      </c>
      <c r="AX73" s="40">
        <f>VLOOKUP($C73,'Securitization Profit   loss &amp; '!$Z$230:$AB$301,3,0)/1000</f>
        <v>-803.34784999999965</v>
      </c>
      <c r="AY73" s="40">
        <f>VLOOKUP($C73,'Securitization Profit   loss &amp; '!$F$306:$H$377,3,0)/1000</f>
        <v>-7370.2891600000003</v>
      </c>
      <c r="AZ73" s="40">
        <f>VLOOKUP($C73,'Securitization Profit   loss &amp; '!$K$306:$M$377,3,0)/1000</f>
        <v>-4838.7920500000009</v>
      </c>
      <c r="BA73" s="40">
        <f>VLOOKUP($C73,'Securitization Profit   loss &amp; '!$U$306:$W$377,3,0)/1000</f>
        <v>-10827.783391907435</v>
      </c>
      <c r="BB73" s="40">
        <f>VLOOKUP($C73,'Securitization Profit   loss &amp; '!$Z$306:$AB$377,3,0)/1000</f>
        <v>-8936.0499443893877</v>
      </c>
      <c r="BC73" s="40">
        <f>VLOOKUP($C73,'Securitization Profit   loss &amp; '!$F$383:$H$454,3,0)/1000</f>
        <v>-12178.315275373116</v>
      </c>
      <c r="BD73" s="40">
        <f>VLOOKUP($C73,'Securitization Profit   loss &amp; '!$K$383:$M$454,3,0)/1000</f>
        <v>-8905.5662179767296</v>
      </c>
      <c r="BE73" s="40">
        <f>VLOOKUP($C73,'Securitization Profit   loss &amp; '!$U$383:$W$454,3,0)/1000</f>
        <v>-12862.527859393489</v>
      </c>
      <c r="BF73" s="40">
        <f>VLOOKUP($C73,'Securitization Profit   loss &amp; '!$Z$383:$AB$454,3,0)/1000</f>
        <v>-6618.9712725967693</v>
      </c>
      <c r="BG73" s="40">
        <f>VLOOKUP($C73,'Securitization Profit   loss &amp; '!$F$460:$H$531,3,0)/1000</f>
        <v>-11686.404843684722</v>
      </c>
      <c r="BH73" s="40">
        <f>VLOOKUP($C73,'Securitization Profit   loss &amp; '!$K$460:$M$531,3,0)/1000</f>
        <v>-13260.39076066139</v>
      </c>
      <c r="BI73" s="40">
        <f>VLOOKUP($C73,'Securitization Profit   loss &amp; '!$U$460:$X$531,3,0)/1000</f>
        <v>-13901.452346975997</v>
      </c>
      <c r="BJ73" s="40">
        <f>VLOOKUP($C73,'Securitization Profit   loss &amp; '!$Z$460:$AC$531,3,0)/1000</f>
        <v>-15881.506035970971</v>
      </c>
      <c r="BL73" s="40"/>
      <c r="BM73" s="40">
        <f>VLOOKUP($C73,'Securitization Profit   loss &amp; '!$Z$153:$AB$224,2,0)/1000</f>
        <v>0</v>
      </c>
      <c r="BN73" s="40">
        <f>VLOOKUP($C73,'Securitization Profit   loss &amp; '!$F$230:$H$301,2,0)/1000</f>
        <v>0</v>
      </c>
      <c r="BO73" s="40">
        <f>VLOOKUP($C73,'Securitization Profit   loss &amp; '!$K$230:$M$301,2,0)/1000</f>
        <v>0</v>
      </c>
      <c r="BP73" s="40">
        <f>VLOOKUP($C73,'Securitization Profit   loss &amp; '!$U$230:$W$301,2,0)/1000</f>
        <v>0</v>
      </c>
      <c r="BQ73" s="40">
        <f>VLOOKUP($C73,'Securitization Profit   loss &amp; '!$Z$230:$AB$301,2,0)/1000</f>
        <v>0</v>
      </c>
      <c r="BR73" s="40">
        <f>VLOOKUP($C73,'Securitization Profit   loss &amp; '!$F$306:$H$377,2,0)/1000</f>
        <v>0</v>
      </c>
      <c r="BS73" s="40">
        <f>VLOOKUP($C73,'Securitization Profit   loss &amp; '!$K$306:$M$377,2,0)/1000</f>
        <v>0</v>
      </c>
      <c r="BT73" s="40">
        <f>VLOOKUP($C73,'Securitization Profit   loss &amp; '!$U$306:$W$377,2,0)/1000</f>
        <v>0</v>
      </c>
      <c r="BU73" s="40">
        <f>VLOOKUP($C73,'Securitization Profit   loss &amp; '!$Z$306:$AB$377,2,0)/1000</f>
        <v>0</v>
      </c>
      <c r="BV73" s="40">
        <f>VLOOKUP($C73,'Securitization Profit   loss &amp; '!$F$383:$H$454,2,0)/1000</f>
        <v>0</v>
      </c>
      <c r="BW73" s="40">
        <f>VLOOKUP($C73,'Securitization Profit   loss &amp; '!$K$383:$M$454,2,0)/1000</f>
        <v>0</v>
      </c>
      <c r="BX73" s="40">
        <f>VLOOKUP($C73,'Securitization Profit   loss &amp; '!$U$383:$W$454,2,0)/1000</f>
        <v>0</v>
      </c>
      <c r="BY73" s="40">
        <f>VLOOKUP($C73,'Securitization Profit   loss &amp; '!$Z$383:$AB$454,2,0)/1000</f>
        <v>0</v>
      </c>
      <c r="BZ73" s="40">
        <f>VLOOKUP($C73,'Securitization Profit   loss &amp; '!$F$460:$H$531,2,0)/1000</f>
        <v>0</v>
      </c>
      <c r="CA73" s="40">
        <f>VLOOKUP($C73,'Securitization Profit   loss &amp; '!$K$460:$M$531,2,0)/1000</f>
        <v>0</v>
      </c>
      <c r="CB73" s="40">
        <f>VLOOKUP($C73,'Securitization Profit   loss &amp; '!$U$460:$X$531,2,0)/1000</f>
        <v>0</v>
      </c>
      <c r="CC73" s="40">
        <f>VLOOKUP($C73,'Securitization Profit   loss &amp; '!$Z$460:$AC$531,2,0)/1000</f>
        <v>0</v>
      </c>
      <c r="CE73" s="39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X73" s="40"/>
      <c r="CY73" s="40">
        <f>Z73+AT73+BM73+CF73</f>
        <v>-61580.999199999998</v>
      </c>
      <c r="CZ73" s="40">
        <f>AA73+AU73+BN73+CG73</f>
        <v>-75322.070770000006</v>
      </c>
      <c r="DA73" s="40">
        <f>AB73+AV73+BO73+CH73</f>
        <v>-77723.182330000025</v>
      </c>
      <c r="DB73" s="40">
        <f>AC73+AW73+BP73+CI73</f>
        <v>-75064.520929999999</v>
      </c>
      <c r="DC73" s="40">
        <f>AD73+AX73+BQ73+CJ73</f>
        <v>-76372.261840000021</v>
      </c>
      <c r="DD73" s="40">
        <f>AE73+AY73+BR73+CK73</f>
        <v>-99431.176009999996</v>
      </c>
      <c r="DE73" s="40">
        <f>AF73+AZ73+BS73+CL73</f>
        <v>-108969.18685000001</v>
      </c>
      <c r="DF73" s="40">
        <f>AG73+BA73+BT73+CM73</f>
        <v>-113286.92853190751</v>
      </c>
      <c r="DG73" s="40">
        <f>AH73+BB73+BU73+CN73</f>
        <v>-109197.48791438939</v>
      </c>
      <c r="DH73" s="40">
        <f>AI73+BC73+BV73+CO73</f>
        <v>-129907.11172537314</v>
      </c>
      <c r="DI73" s="40">
        <f>AJ73+BD73+BW73+CP73</f>
        <v>-131972.54242797673</v>
      </c>
      <c r="DJ73" s="40">
        <f>AK73+BE73+BX73+CQ73</f>
        <v>-132197.24807939347</v>
      </c>
      <c r="DK73" s="40">
        <f>AL73+BF73+BY73+CR73</f>
        <v>-139456.98597259677</v>
      </c>
      <c r="DL73" s="40">
        <f>AM73+BG73+BZ73+CS73</f>
        <v>-178432.26386368461</v>
      </c>
      <c r="DM73" s="40">
        <f>AN73+BH73+CA73+CT73</f>
        <v>-178390.64804066165</v>
      </c>
      <c r="DN73" s="40">
        <f>AO73+BI73+CB73+CU73</f>
        <v>-184558.11351087393</v>
      </c>
      <c r="DO73" s="40">
        <f>AP73+BJ73+CC73+CV73</f>
        <v>-200670.1959582571</v>
      </c>
      <c r="DQ73" s="40"/>
      <c r="DR73" s="40">
        <f>VLOOKUP($C73,Segment!$AK$152:$AP$223,3,0)/1000</f>
        <v>-8746.6970000000001</v>
      </c>
      <c r="DS73" s="40">
        <f>VLOOKUP($C73,Segment!$I$229:$N$300,3,0)/1000</f>
        <v>-15199.218000000001</v>
      </c>
      <c r="DT73" s="40">
        <f>VLOOKUP($C73,Segment!$P$229:$U$300,3,0)/1000</f>
        <v>-9729.6530000000002</v>
      </c>
      <c r="DU73" s="40">
        <f>VLOOKUP($C73,Segment!$AD$229:$AI$300,3,0)/1000</f>
        <v>-10346.534</v>
      </c>
      <c r="DV73" s="40">
        <f>VLOOKUP($C73,Segment!$AK$229:$AP$300,3,0)/1000</f>
        <v>-11891.829</v>
      </c>
      <c r="DW73" s="40">
        <f>VLOOKUP($C73,Segment!$I$306:$N$377,3,0)/1000</f>
        <v>-18982.030999999999</v>
      </c>
      <c r="DX73" s="40">
        <f>VLOOKUP($C73,Segment!$P$306:$U$377,3,0)/1000</f>
        <v>-12824.300999999999</v>
      </c>
      <c r="DY73" s="40">
        <f>VLOOKUP($C73,Segment!$AD$306:$AI$377,3,0)/1000</f>
        <v>-13202.612999999999</v>
      </c>
      <c r="DZ73" s="40">
        <f>VLOOKUP($C73,Segment!$AK$306:$AP$377,3,0)/1000</f>
        <v>-13175.48</v>
      </c>
      <c r="EA73" s="40">
        <f>VLOOKUP($C73,Segment!$I$383:$N$454,3,0)/1000</f>
        <v>-21484.366000000002</v>
      </c>
      <c r="EB73" s="40">
        <f>VLOOKUP($C73,Segment!$P$383:$U$454,3,0)/1000</f>
        <v>-17712.616999999998</v>
      </c>
      <c r="EC73" s="40">
        <f>VLOOKUP($C73,Segment!$AD$383:$AI$454,3,0)/1000</f>
        <v>-17361.724999999999</v>
      </c>
      <c r="ED73" s="40">
        <f>VLOOKUP($C73,Segment!$AK$383:$AP$454,3,0)/1000</f>
        <v>-18111.742999999999</v>
      </c>
      <c r="EE73" s="40">
        <f>VLOOKUP($C73,Segment!$I$460:$N$531,3,0)/1000</f>
        <v>-28575.083999999999</v>
      </c>
      <c r="EF73" s="40">
        <f>VLOOKUP($C73,Segment!$P$460:$U$531,3,0)/1000</f>
        <v>-23101.055</v>
      </c>
      <c r="EG73" s="40">
        <f>VLOOKUP($C73,Segment!$AD$460:$AI$531,3,0)/1000</f>
        <v>-25657.24</v>
      </c>
      <c r="EH73" s="40">
        <f>VLOOKUP($C73,Segment!$AK$460:$AP$531,3,0)/1000</f>
        <v>-24686.297999999999</v>
      </c>
      <c r="EJ73" s="40"/>
      <c r="EK73" s="40">
        <f>VLOOKUP($C73,Segment!$AK$152:$AP$223,4,0)/1000</f>
        <v>-1840.6479999999999</v>
      </c>
      <c r="EL73" s="40">
        <f>VLOOKUP($C73,Segment!$I$229:$N$300,4,0)/1000</f>
        <v>-2029.0920000000001</v>
      </c>
      <c r="EM73" s="40">
        <f>VLOOKUP($C73,Segment!$P$229:$U$300,4,0)/1000</f>
        <v>-2302.9520939999998</v>
      </c>
      <c r="EN73" s="40">
        <f>VLOOKUP($C73,Segment!$AD$229:$AI$300,4,0)/1000</f>
        <v>-2382.4191770000002</v>
      </c>
      <c r="EO73" s="40">
        <f>VLOOKUP($C73,Segment!$AK$229:$AP$300,4,0)/1000</f>
        <v>-2682.7535060000009</v>
      </c>
      <c r="EP73" s="40">
        <f>VLOOKUP($C73,Segment!$I$306:$N$377,4,0)/1000</f>
        <v>-2898.9414700000002</v>
      </c>
      <c r="EQ73" s="40">
        <f>VLOOKUP($C73,Segment!$P$306:$U$377,4,0)/1000</f>
        <v>-3066.6809499999999</v>
      </c>
      <c r="ER73" s="40">
        <f>VLOOKUP($C73,Segment!$AD$306:$AI$377,4,0)/1000</f>
        <v>-3355.1612900000009</v>
      </c>
      <c r="ES73" s="40">
        <f>VLOOKUP($C73,Segment!$AK$306:$AP$377,4,0)/1000</f>
        <v>-3460.2822999999971</v>
      </c>
      <c r="ET73" s="40">
        <f>VLOOKUP($C73,Segment!$I$383:$N$454,4,0)/1000</f>
        <v>-4573.9110000000001</v>
      </c>
      <c r="EU73" s="40">
        <f>VLOOKUP($C73,Segment!$P$383:$U$454,4,0)/1000</f>
        <v>-4715.0530400000007</v>
      </c>
      <c r="EV73" s="40">
        <f>VLOOKUP($C73,Segment!$AD$383:$AI$454,4,0)/1000</f>
        <v>-4746.1309599999968</v>
      </c>
      <c r="EW73" s="40">
        <f>VLOOKUP($C73,Segment!$AK$383:$AP$454,4,0)/1000</f>
        <v>-4938.5223300000034</v>
      </c>
      <c r="EX73" s="40">
        <f>VLOOKUP($C73,Segment!$I$460:$N$531,4,0)/1000</f>
        <v>-6566.1625800000002</v>
      </c>
      <c r="EY73" s="40">
        <f>VLOOKUP($C73,Segment!$P$460:$U$531,4,0)/1000</f>
        <v>-6687.2196899999999</v>
      </c>
      <c r="EZ73" s="40">
        <f>VLOOKUP($C73,Segment!$AD$460:$AI$531,4,0)/1000</f>
        <v>-6777.8381600000002</v>
      </c>
      <c r="FA73" s="40">
        <f>VLOOKUP($C73,Segment!$AK$460:$AP$531,4,0)/1000</f>
        <v>-7109.5342400000018</v>
      </c>
      <c r="FC73" s="40"/>
      <c r="FD73" s="40">
        <f>DR73+EK73</f>
        <v>-10587.344999999999</v>
      </c>
      <c r="FE73" s="40">
        <f>DS73+EL73</f>
        <v>-17228.310000000001</v>
      </c>
      <c r="FF73" s="40">
        <f>DT73+EM73</f>
        <v>-12032.605094</v>
      </c>
      <c r="FG73" s="40">
        <f>DU73+EN73</f>
        <v>-12728.953176999999</v>
      </c>
      <c r="FH73" s="40">
        <f>DV73+EO73</f>
        <v>-14574.582506000001</v>
      </c>
      <c r="FI73" s="40">
        <f>DW73+EP73</f>
        <v>-21880.972470000001</v>
      </c>
      <c r="FJ73" s="40">
        <f>DX73+EQ73</f>
        <v>-15890.981949999999</v>
      </c>
      <c r="FK73" s="40">
        <f>DY73+ER73</f>
        <v>-16557.774290000001</v>
      </c>
      <c r="FL73" s="40">
        <f>DZ73+ES73</f>
        <v>-16635.762299999995</v>
      </c>
      <c r="FM73" s="40">
        <f>EA73+ET73</f>
        <v>-26058.277000000002</v>
      </c>
      <c r="FN73" s="40">
        <f>EB73+EU73</f>
        <v>-22427.670039999997</v>
      </c>
      <c r="FO73" s="40">
        <f>EC73+EV73</f>
        <v>-22107.855959999994</v>
      </c>
      <c r="FP73" s="40">
        <f>ED73+EW73</f>
        <v>-23050.265330000002</v>
      </c>
      <c r="FQ73" s="40">
        <f>EE73+EX73</f>
        <v>-35141.246579999999</v>
      </c>
      <c r="FR73" s="40">
        <f>EF73+EY73</f>
        <v>-29788.274689999998</v>
      </c>
      <c r="FS73" s="40">
        <f>EG73+EZ73</f>
        <v>-32435.078160000001</v>
      </c>
      <c r="FT73" s="40">
        <f>EH73+FA73</f>
        <v>-31795.83224</v>
      </c>
      <c r="FW73" s="40"/>
      <c r="FX73" s="40">
        <f>VLOOKUP($C73,Segment!$AK$152:$AP$223,5,0)/1000</f>
        <v>0</v>
      </c>
      <c r="FY73" s="40">
        <f>VLOOKUP($C73,Segment!$I$229:$N$300,5,0)/1000</f>
        <v>0</v>
      </c>
      <c r="FZ73" s="40">
        <f>VLOOKUP($C73,Segment!$P$229:$U$300,5,0)/1000</f>
        <v>0</v>
      </c>
      <c r="GA73" s="40">
        <f>VLOOKUP($C73,Segment!$AD$229:$AI$300,5,0)/1000</f>
        <v>0</v>
      </c>
      <c r="GB73" s="40">
        <f>VLOOKUP($C73,Segment!$AK$229:$AP$300,5,0)/1000</f>
        <v>-7376.4839000000011</v>
      </c>
      <c r="GC73" s="40">
        <f>VLOOKUP($C73,Segment!$I$306:$N$377,5,0)/1000</f>
        <v>-3458.3873100000001</v>
      </c>
      <c r="GD73" s="40">
        <f>VLOOKUP($C73,Segment!$P$306:$U$377,5,0)/1000</f>
        <v>-3183.8444400000008</v>
      </c>
      <c r="GE73" s="40">
        <f>VLOOKUP($C73,Segment!$AD$306:$AI$377,5,0)/1000</f>
        <v>-3389.1468000000018</v>
      </c>
      <c r="GF73" s="40">
        <f>VLOOKUP($C73,Segment!$AK$306:$AP$377,5,0)/1000</f>
        <v>-3822.8748699999965</v>
      </c>
      <c r="GG73" s="40">
        <f>VLOOKUP($C73,Segment!$I$383:$N$454,5,0)/1000</f>
        <v>-5860.2936400000008</v>
      </c>
      <c r="GH73" s="40">
        <f>VLOOKUP($C73,Segment!$P$383:$U$454,5,0)/1000</f>
        <v>-3919.2077400000003</v>
      </c>
      <c r="GI73" s="40">
        <f>VLOOKUP($C73,Segment!$AD$383:$AI$454,5,0)/1000</f>
        <v>-3798.9767299999985</v>
      </c>
      <c r="GJ73" s="40">
        <f>VLOOKUP($C73,Segment!$AK$383:$AP$454,5,0)/1000</f>
        <v>-3059.9982500000019</v>
      </c>
      <c r="GK73" s="40">
        <f>VLOOKUP($C73,Segment!$I$460:$N$531,5,0)/1000</f>
        <v>-7911.2330799999991</v>
      </c>
      <c r="GL73" s="40">
        <f>VLOOKUP($C73,Segment!$P$460:$U$531,5,0)/1000</f>
        <v>-4165.3853900000031</v>
      </c>
      <c r="GM73" s="40">
        <f>VLOOKUP($C73,Segment!$AD$460:$AI$531,5,0)/1000</f>
        <v>-3870.375329999998</v>
      </c>
      <c r="GN73" s="40">
        <f>VLOOKUP($C73,Segment!$AK$460:$AP$531,5,0)/1000</f>
        <v>-3945.8410700000004</v>
      </c>
      <c r="GP73" s="40"/>
      <c r="GQ73" s="40">
        <f>CY73+FD73+FX73</f>
        <v>-72168.344199999992</v>
      </c>
      <c r="GR73" s="40">
        <f>CZ73+FE73+FY73</f>
        <v>-92550.380770000003</v>
      </c>
      <c r="GS73" s="40">
        <f>DA73+FF73+FZ73</f>
        <v>-89755.787424000024</v>
      </c>
      <c r="GT73" s="40">
        <f>DB73+FG73+GA73</f>
        <v>-87793.474107000002</v>
      </c>
      <c r="GU73" s="40">
        <f>DC73+FH73+GB73</f>
        <v>-98323.328246000034</v>
      </c>
      <c r="GV73" s="40">
        <f>DD73+FI73+GC73</f>
        <v>-124770.53579000001</v>
      </c>
      <c r="GW73" s="40">
        <f>DE73+FJ73+GD73</f>
        <v>-128044.01324000001</v>
      </c>
      <c r="GX73" s="40">
        <f>DF73+FK73+GE73</f>
        <v>-133233.84962190752</v>
      </c>
      <c r="GY73" s="40">
        <f>DG73+FL73+GF73</f>
        <v>-129656.12508438938</v>
      </c>
      <c r="GZ73" s="40">
        <f>DH73+FM73+GG73</f>
        <v>-161825.68236537313</v>
      </c>
      <c r="HA73" s="40">
        <f>DI73+FN73+GH73</f>
        <v>-158319.42020797674</v>
      </c>
      <c r="HB73" s="40">
        <f>DJ73+FO73+GI73</f>
        <v>-158104.08076939345</v>
      </c>
      <c r="HC73" s="40">
        <f>DK73+FP73+GJ73</f>
        <v>-165567.24955259677</v>
      </c>
      <c r="HD73" s="40">
        <f>DL73+FQ73+GK73</f>
        <v>-221484.74352368462</v>
      </c>
      <c r="HE73" s="40">
        <f>DM73+FR73+GL73</f>
        <v>-212344.30812066165</v>
      </c>
      <c r="HF73" s="40">
        <f>DN73+FS73+GM73</f>
        <v>-220863.56700087394</v>
      </c>
      <c r="HG73" s="40">
        <f>DO73+FT73+GN73</f>
        <v>-236411.86926825708</v>
      </c>
    </row>
    <row r="74" spans="3:215" x14ac:dyDescent="0.3">
      <c r="C74" s="38" t="s">
        <v>39</v>
      </c>
      <c r="D74" s="117">
        <v>21</v>
      </c>
      <c r="E74" s="45"/>
      <c r="F74" s="40">
        <f>VLOOKUP($C74,Segment!$AK$152:$AP$223,6,0)/1000</f>
        <v>-26097.418030079782</v>
      </c>
      <c r="G74" s="40">
        <f>VLOOKUP($C74,Segment!$I$229:$N$300,6,0)/1000</f>
        <v>-19794.974850000002</v>
      </c>
      <c r="H74" s="40">
        <f>VLOOKUP($C74,Segment!$P$229:$U$300,6,0)/1000</f>
        <v>-20551.659737000016</v>
      </c>
      <c r="I74" s="40">
        <f>VLOOKUP($C74,Segment!$AD$229:$AI$300,6,0)/1000</f>
        <v>-23500.159489999973</v>
      </c>
      <c r="J74" s="40">
        <f>VLOOKUP($C74,Segment!$AK$229:$AP$300,6,0)/1000</f>
        <v>-16471.243640000001</v>
      </c>
      <c r="K74" s="40">
        <f>VLOOKUP($C74,Segment!$I$306:$N$377,6,0)/1000</f>
        <v>-26166.210770000002</v>
      </c>
      <c r="L74" s="40">
        <f>VLOOKUP($C74,Segment!$P$306:$U$377,6,0)/1000</f>
        <v>-28833.366190000001</v>
      </c>
      <c r="M74" s="40">
        <f>VLOOKUP($C74,Segment!$AD$306:$AI$377,6,0)/1000</f>
        <v>-31003.390049999998</v>
      </c>
      <c r="N74" s="211">
        <f>VLOOKUP($C74,Segment!$AK$306:$AP$377,6,0)/1000</f>
        <v>-42184.520090000005</v>
      </c>
      <c r="O74" s="211">
        <f>VLOOKUP($C74,Segment!$I$383:$N$454,6,0)/1000</f>
        <v>-43057.48803</v>
      </c>
      <c r="P74" s="211">
        <f>VLOOKUP($C74,Segment!$P$383:$U$454,6,0)/1000</f>
        <v>-38835.445511000027</v>
      </c>
      <c r="Q74" s="211">
        <f>VLOOKUP($C74,Segment!$AD$383:$AI$454,6,0)/1000</f>
        <v>-42000.902229999949</v>
      </c>
      <c r="R74" s="211">
        <f>VLOOKUP($C74,Segment!$AK$383:$AP$454,6,0)/1000</f>
        <v>-58885.520419999943</v>
      </c>
      <c r="S74" s="211">
        <f>VLOOKUP($C74,Segment!$I$460:$N$531,6,0)/1000</f>
        <v>-50731.120400000022</v>
      </c>
      <c r="T74" s="211">
        <f>VLOOKUP($C74,Segment!$P$460:$U$531,6,0)/1000</f>
        <v>-51967.13147</v>
      </c>
      <c r="U74" s="211">
        <f>VLOOKUP($C74,Segment!$AD$460:$AI$531,6,0)/1000</f>
        <v>-53018.250505014825</v>
      </c>
      <c r="V74" s="211">
        <f>VLOOKUP($C74,Segment!$AK$460:$AP$531,6,0)/1000</f>
        <v>-55895.035026111589</v>
      </c>
      <c r="W74" s="139">
        <f t="shared" si="820"/>
        <v>-5.0784732351158102E-2</v>
      </c>
      <c r="X74" s="140"/>
      <c r="Y74" s="40"/>
      <c r="Z74" s="40">
        <f>VLOOKUP($C74,Segment!$AK$152:$AP$223,2,0)/1000</f>
        <v>-22587.030030079783</v>
      </c>
      <c r="AA74" s="40">
        <f>VLOOKUP($C74,Segment!$I$229:$N$300,2,0)/1000</f>
        <v>-16625.558850000001</v>
      </c>
      <c r="AB74" s="40">
        <f>VLOOKUP($C74,Segment!$P$229:$U$300,2,0)/1000</f>
        <v>-18412.285000000014</v>
      </c>
      <c r="AC74" s="40">
        <f>VLOOKUP($C74,Segment!$AD$229:$AI$300,2,0)/1000</f>
        <v>-20676.506089999973</v>
      </c>
      <c r="AD74" s="40">
        <f>VLOOKUP($C74,Segment!$AK$229:$AP$300,2,0)/1000</f>
        <v>-11056.34318</v>
      </c>
      <c r="AE74" s="40">
        <f>VLOOKUP($C74,Segment!$I$306:$N$377,2,0)/1000</f>
        <v>-20519.504210000006</v>
      </c>
      <c r="AF74" s="40">
        <f>VLOOKUP($C74,Segment!$P$306:$U$377,2,0)/1000</f>
        <v>-23123.247879999999</v>
      </c>
      <c r="AG74" s="40">
        <f>VLOOKUP($C74,Segment!$AD$306:$AI$377,2,0)/1000</f>
        <v>-25628.810019999997</v>
      </c>
      <c r="AH74" s="40">
        <f>VLOOKUP($C74,Segment!$AK$306:$AP$377,2,0)/1000</f>
        <v>-33006.563110000003</v>
      </c>
      <c r="AI74" s="40">
        <f>VLOOKUP($C74,Segment!$I$383:$N$454,2,0)/1000</f>
        <v>-33225.38437</v>
      </c>
      <c r="AJ74" s="40">
        <f>VLOOKUP($C74,Segment!$P$383:$U$454,2,0)/1000</f>
        <v>-29545.302500000031</v>
      </c>
      <c r="AK74" s="40">
        <f>VLOOKUP($C74,Segment!$AD$383:$AI$454,2,0)/1000</f>
        <v>-30944.909229999954</v>
      </c>
      <c r="AL74" s="40">
        <f>VLOOKUP($C74,Segment!$AK$383:$AP$454,2,0)/1000</f>
        <v>-45772.909409999942</v>
      </c>
      <c r="AM74" s="40">
        <f>VLOOKUP($C74,Segment!$I$460:$N$531,2,0)/1000</f>
        <v>-37400.922950000022</v>
      </c>
      <c r="AN74" s="40">
        <f>VLOOKUP($C74,Segment!$P$460:$U$531,2,0)/1000</f>
        <v>-39066.102650000001</v>
      </c>
      <c r="AO74" s="40">
        <f>VLOOKUP($C74,Segment!$AD$460:$AI$531,2,0)/1000</f>
        <v>-38745.108675014824</v>
      </c>
      <c r="AP74" s="40">
        <f>VLOOKUP($C74,Segment!$AK$460:$AP$531,2,0)/1000</f>
        <v>-34463.844077251524</v>
      </c>
      <c r="AQ74" s="139">
        <f t="shared" si="821"/>
        <v>-0.24706896455827521</v>
      </c>
      <c r="AS74" s="40"/>
      <c r="AT74" s="40">
        <f>VLOOKUP($C74,'Securitization Profit   loss &amp; '!$Z$153:$AB$224,3,0)/1000</f>
        <v>2318.6752999999999</v>
      </c>
      <c r="AU74" s="40">
        <f>VLOOKUP($C74,'Securitization Profit   loss &amp; '!$F$230:$H$301,3,0)/1000</f>
        <v>-982.56123000000002</v>
      </c>
      <c r="AV74" s="40">
        <f>VLOOKUP($C74,'Securitization Profit   loss &amp; '!$K$230:$M$301,3,0)/1000</f>
        <v>622.40865999999926</v>
      </c>
      <c r="AW74" s="40">
        <f>VLOOKUP($C74,'Securitization Profit   loss &amp; '!$U$230:$W$301,3,0)/1000</f>
        <v>-4941.3302699999995</v>
      </c>
      <c r="AX74" s="40">
        <f>VLOOKUP($C74,'Securitization Profit   loss &amp; '!$Z$230:$AB$301,3,0)/1000</f>
        <v>-2352.0669599999987</v>
      </c>
      <c r="AY74" s="40">
        <f>VLOOKUP($C74,'Securitization Profit   loss &amp; '!$F$306:$H$377,3,0)/1000</f>
        <v>-1467.2269786879999</v>
      </c>
      <c r="AZ74" s="40">
        <f>VLOOKUP($C74,'Securitization Profit   loss &amp; '!$K$306:$M$377,3,0)/1000</f>
        <v>298.32256434133348</v>
      </c>
      <c r="BA74" s="40">
        <f>VLOOKUP($C74,'Securitization Profit   loss &amp; '!$U$306:$W$377,3,0)/1000</f>
        <v>-5896.158265480557</v>
      </c>
      <c r="BB74" s="40">
        <f>VLOOKUP($C74,'Securitization Profit   loss &amp; '!$Z$306:$AB$377,3,0)/1000</f>
        <v>-6043.4428670531533</v>
      </c>
      <c r="BC74" s="40">
        <f>VLOOKUP($C74,'Securitization Profit   loss &amp; '!$F$383:$H$454,3,0)/1000</f>
        <v>-7243.0169226877597</v>
      </c>
      <c r="BD74" s="40">
        <f>VLOOKUP($C74,'Securitization Profit   loss &amp; '!$K$383:$M$454,3,0)/1000</f>
        <v>-20091.778216559866</v>
      </c>
      <c r="BE74" s="40">
        <f>VLOOKUP($C74,'Securitization Profit   loss &amp; '!$U$383:$W$454,3,0)/1000</f>
        <v>-18947.410612948584</v>
      </c>
      <c r="BF74" s="40">
        <f>VLOOKUP($C74,'Securitization Profit   loss &amp; '!$Z$383:$AB$454,3,0)/1000</f>
        <v>-26986.090320638854</v>
      </c>
      <c r="BG74" s="40">
        <f>VLOOKUP($C74,'Securitization Profit   loss &amp; '!$F$460:$H$531,3,0)/1000</f>
        <v>-22855.386579484635</v>
      </c>
      <c r="BH74" s="40">
        <f>VLOOKUP($C74,'Securitization Profit   loss &amp; '!$K$460:$M$531,3,0)/1000</f>
        <v>-45176.250373158568</v>
      </c>
      <c r="BI74" s="40">
        <f>VLOOKUP($C74,'Securitization Profit   loss &amp; '!$U$460:$X$531,3,0)/1000</f>
        <v>-35964.323438907224</v>
      </c>
      <c r="BJ74" s="40">
        <f>VLOOKUP($C74,'Securitization Profit   loss &amp; '!$Z$460:$AC$531,3,0)/1000</f>
        <v>-46582.682434929106</v>
      </c>
      <c r="BL74" s="40"/>
      <c r="BM74" s="40">
        <f>VLOOKUP($C74,'Securitization Profit   loss &amp; '!$Z$153:$AB$224,2,0)/1000</f>
        <v>0</v>
      </c>
      <c r="BN74" s="40">
        <f>VLOOKUP($C74,'Securitization Profit   loss &amp; '!$F$230:$H$301,2,0)/1000</f>
        <v>0</v>
      </c>
      <c r="BO74" s="40">
        <f>VLOOKUP($C74,'Securitization Profit   loss &amp; '!$K$230:$M$301,2,0)/1000</f>
        <v>0</v>
      </c>
      <c r="BP74" s="40">
        <f>VLOOKUP($C74,'Securitization Profit   loss &amp; '!$U$230:$W$301,2,0)/1000</f>
        <v>0</v>
      </c>
      <c r="BQ74" s="40">
        <f>VLOOKUP($C74,'Securitization Profit   loss &amp; '!$Z$230:$AB$301,2,0)/1000</f>
        <v>0</v>
      </c>
      <c r="BR74" s="40">
        <f>VLOOKUP($C74,'Securitization Profit   loss &amp; '!$F$306:$H$377,2,0)/1000</f>
        <v>0</v>
      </c>
      <c r="BS74" s="40">
        <f>VLOOKUP($C74,'Securitization Profit   loss &amp; '!$K$306:$M$377,2,0)/1000</f>
        <v>0</v>
      </c>
      <c r="BT74" s="40">
        <f>VLOOKUP($C74,'Securitization Profit   loss &amp; '!$U$306:$W$377,2,0)/1000</f>
        <v>0</v>
      </c>
      <c r="BU74" s="40">
        <f>VLOOKUP($C74,'Securitization Profit   loss &amp; '!$Z$306:$AB$377,2,0)/1000</f>
        <v>0</v>
      </c>
      <c r="BV74" s="40">
        <f>VLOOKUP($C74,'Securitization Profit   loss &amp; '!$F$383:$H$454,2,0)/1000</f>
        <v>0</v>
      </c>
      <c r="BW74" s="40">
        <f>VLOOKUP($C74,'Securitization Profit   loss &amp; '!$K$383:$M$454,2,0)/1000</f>
        <v>0</v>
      </c>
      <c r="BX74" s="40">
        <f>VLOOKUP($C74,'Securitization Profit   loss &amp; '!$U$383:$W$454,2,0)/1000</f>
        <v>0</v>
      </c>
      <c r="BY74" s="40">
        <f>VLOOKUP($C74,'Securitization Profit   loss &amp; '!$Z$383:$AB$454,2,0)/1000</f>
        <v>0</v>
      </c>
      <c r="BZ74" s="40">
        <f>VLOOKUP($C74,'Securitization Profit   loss &amp; '!$F$460:$H$531,2,0)/1000</f>
        <v>0</v>
      </c>
      <c r="CA74" s="40">
        <f>VLOOKUP($C74,'Securitization Profit   loss &amp; '!$K$460:$M$531,2,0)/1000</f>
        <v>0</v>
      </c>
      <c r="CB74" s="40">
        <f>VLOOKUP($C74,'Securitization Profit   loss &amp; '!$U$460:$X$531,2,0)/1000</f>
        <v>0</v>
      </c>
      <c r="CC74" s="40">
        <f>VLOOKUP($C74,'Securitization Profit   loss &amp; '!$Z$460:$AC$531,2,0)/1000</f>
        <v>0</v>
      </c>
      <c r="CE74" s="39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X74" s="40"/>
      <c r="CY74" s="40">
        <f>Z74+AT74+BM74+CF74</f>
        <v>-20268.354730079784</v>
      </c>
      <c r="CZ74" s="40">
        <f>AA74+AU74+BN74+CG74</f>
        <v>-17608.120080000001</v>
      </c>
      <c r="DA74" s="40">
        <f>AB74+AV74+BO74+CH74</f>
        <v>-17789.876340000013</v>
      </c>
      <c r="DB74" s="40">
        <f>AC74+AW74+BP74+CI74</f>
        <v>-25617.836359999972</v>
      </c>
      <c r="DC74" s="40">
        <f>AD74+AX74+BQ74+CJ74</f>
        <v>-13408.410139999998</v>
      </c>
      <c r="DD74" s="40">
        <f>AE74+AY74+BR74+CK74</f>
        <v>-21986.731188688005</v>
      </c>
      <c r="DE74" s="40">
        <f>AF74+AZ74+BS74+CL74</f>
        <v>-22824.925315658664</v>
      </c>
      <c r="DF74" s="40">
        <f>AG74+BA74+BT74+CM74</f>
        <v>-31524.968285480554</v>
      </c>
      <c r="DG74" s="40">
        <f>AH74+BB74+BU74+CN74</f>
        <v>-39050.005977053159</v>
      </c>
      <c r="DH74" s="40">
        <f>AI74+BC74+BV74+CO74</f>
        <v>-40468.401292687762</v>
      </c>
      <c r="DI74" s="40">
        <f>AJ74+BD74+BW74+CP74</f>
        <v>-49637.080716559896</v>
      </c>
      <c r="DJ74" s="40">
        <f>AK74+BE74+BX74+CQ74</f>
        <v>-49892.319842948535</v>
      </c>
      <c r="DK74" s="40">
        <f>AL74+BF74+BY74+CR74</f>
        <v>-72758.999730638796</v>
      </c>
      <c r="DL74" s="40">
        <f>AM74+BG74+BZ74+CS74</f>
        <v>-60256.309529484657</v>
      </c>
      <c r="DM74" s="40">
        <f>AN74+BH74+CA74+CT74</f>
        <v>-84242.353023158561</v>
      </c>
      <c r="DN74" s="40">
        <f>AO74+BI74+CB74+CU74</f>
        <v>-74709.432113922056</v>
      </c>
      <c r="DO74" s="40">
        <f>AP74+BJ74+CC74+CV74</f>
        <v>-81046.52651218063</v>
      </c>
      <c r="DQ74" s="40"/>
      <c r="DR74" s="40">
        <f>VLOOKUP($C74,Segment!$AK$152:$AP$223,3,0)/1000</f>
        <v>-3131.0250000000001</v>
      </c>
      <c r="DS74" s="40">
        <f>VLOOKUP($C74,Segment!$I$229:$N$300,3,0)/1000</f>
        <v>-2358.1419999999998</v>
      </c>
      <c r="DT74" s="40">
        <f>VLOOKUP($C74,Segment!$P$229:$U$300,3,0)/1000</f>
        <v>-1757.079</v>
      </c>
      <c r="DU74" s="40">
        <f>VLOOKUP($C74,Segment!$AD$229:$AI$300,3,0)/1000</f>
        <v>-2422.0120000000002</v>
      </c>
      <c r="DV74" s="40">
        <f>VLOOKUP($C74,Segment!$AK$229:$AP$300,3,0)/1000</f>
        <v>-1977.3520000000001</v>
      </c>
      <c r="DW74" s="40">
        <f>VLOOKUP($C74,Segment!$I$306:$N$377,3,0)/1000</f>
        <v>-3391.81</v>
      </c>
      <c r="DX74" s="40">
        <f>VLOOKUP($C74,Segment!$P$306:$U$377,3,0)/1000</f>
        <v>-3628.7730000000001</v>
      </c>
      <c r="DY74" s="40">
        <f>VLOOKUP($C74,Segment!$AD$306:$AI$377,3,0)/1000</f>
        <v>-3528.3910000000001</v>
      </c>
      <c r="DZ74" s="40">
        <f>VLOOKUP($C74,Segment!$AK$306:$AP$377,3,0)/1000</f>
        <v>-6704.7240000000002</v>
      </c>
      <c r="EA74" s="40">
        <f>VLOOKUP($C74,Segment!$I$383:$N$454,3,0)/1000</f>
        <v>-5879.63</v>
      </c>
      <c r="EB74" s="40">
        <f>VLOOKUP($C74,Segment!$P$383:$U$454,3,0)/1000</f>
        <v>-5845.8379999999997</v>
      </c>
      <c r="EC74" s="40">
        <f>VLOOKUP($C74,Segment!$AD$383:$AI$454,3,0)/1000</f>
        <v>-7709.0569999999998</v>
      </c>
      <c r="ED74" s="40">
        <f>VLOOKUP($C74,Segment!$AK$383:$AP$454,3,0)/1000</f>
        <v>-10229.228999999999</v>
      </c>
      <c r="EE74" s="40">
        <f>VLOOKUP($C74,Segment!$I$460:$N$531,3,0)/1000</f>
        <v>-9368.84</v>
      </c>
      <c r="EF74" s="40">
        <f>VLOOKUP($C74,Segment!$P$460:$U$531,3,0)/1000</f>
        <v>-9940.5820000000003</v>
      </c>
      <c r="EG74" s="40">
        <f>VLOOKUP($C74,Segment!$AD$460:$AI$531,3,0)/1000</f>
        <v>-10690.601000000001</v>
      </c>
      <c r="EH74" s="40">
        <f>VLOOKUP($C74,Segment!$AK$460:$AP$531,3,0)/1000</f>
        <v>-17024.009999999998</v>
      </c>
      <c r="EJ74" s="40"/>
      <c r="EK74" s="40">
        <f>VLOOKUP($C74,Segment!$AK$152:$AP$223,4,0)/1000</f>
        <v>-379.363</v>
      </c>
      <c r="EL74" s="40">
        <f>VLOOKUP($C74,Segment!$I$229:$N$300,4,0)/1000</f>
        <v>-811.274</v>
      </c>
      <c r="EM74" s="40">
        <f>VLOOKUP($C74,Segment!$P$229:$U$300,4,0)/1000</f>
        <v>-382.29573699999997</v>
      </c>
      <c r="EN74" s="40">
        <f>VLOOKUP($C74,Segment!$AD$229:$AI$300,4,0)/1000</f>
        <v>-401.64139999999992</v>
      </c>
      <c r="EO74" s="40">
        <f>VLOOKUP($C74,Segment!$AK$229:$AP$300,4,0)/1000</f>
        <v>-332.3058300000003</v>
      </c>
      <c r="EP74" s="40">
        <f>VLOOKUP($C74,Segment!$I$306:$N$377,4,0)/1000</f>
        <v>-950.13300000000004</v>
      </c>
      <c r="EQ74" s="40">
        <f>VLOOKUP($C74,Segment!$P$306:$U$377,4,0)/1000</f>
        <v>-767.28909999999985</v>
      </c>
      <c r="ER74" s="40">
        <f>VLOOKUP($C74,Segment!$AD$306:$AI$377,4,0)/1000</f>
        <v>-467.98012000000034</v>
      </c>
      <c r="ES74" s="40">
        <f>VLOOKUP($C74,Segment!$AK$306:$AP$377,4,0)/1000</f>
        <v>-462.1389199999997</v>
      </c>
      <c r="ET74" s="40">
        <f>VLOOKUP($C74,Segment!$I$383:$N$454,4,0)/1000</f>
        <v>-1633.3395700000001</v>
      </c>
      <c r="EU74" s="40">
        <f>VLOOKUP($C74,Segment!$P$383:$U$454,4,0)/1000</f>
        <v>-1387.2592510000004</v>
      </c>
      <c r="EV74" s="40">
        <f>VLOOKUP($C74,Segment!$AD$383:$AI$454,4,0)/1000</f>
        <v>-1189.31917</v>
      </c>
      <c r="EW74" s="40">
        <f>VLOOKUP($C74,Segment!$AK$383:$AP$454,4,0)/1000</f>
        <v>-1126.8976099999993</v>
      </c>
      <c r="EX74" s="40">
        <f>VLOOKUP($C74,Segment!$I$460:$N$531,4,0)/1000</f>
        <v>-2144.3555099999999</v>
      </c>
      <c r="EY74" s="40">
        <f>VLOOKUP($C74,Segment!$P$460:$U$531,4,0)/1000</f>
        <v>-1006.653330000001</v>
      </c>
      <c r="EZ74" s="40">
        <f>VLOOKUP($C74,Segment!$AD$460:$AI$531,4,0)/1000</f>
        <v>-1599.4027900000001</v>
      </c>
      <c r="FA74" s="40">
        <f>VLOOKUP($C74,Segment!$AK$460:$AP$531,4,0)/1000</f>
        <v>-1916.4202399999992</v>
      </c>
      <c r="FC74" s="40"/>
      <c r="FD74" s="40">
        <f>DR74+EK74</f>
        <v>-3510.3879999999999</v>
      </c>
      <c r="FE74" s="40">
        <f>DS74+EL74</f>
        <v>-3169.4159999999997</v>
      </c>
      <c r="FF74" s="40">
        <f>DT74+EM74</f>
        <v>-2139.3747370000001</v>
      </c>
      <c r="FG74" s="40">
        <f>DU74+EN74</f>
        <v>-2823.6534000000001</v>
      </c>
      <c r="FH74" s="40">
        <f>DV74+EO74</f>
        <v>-2309.6578300000006</v>
      </c>
      <c r="FI74" s="40">
        <f>DW74+EP74</f>
        <v>-4341.9430000000002</v>
      </c>
      <c r="FJ74" s="40">
        <f>DX74+EQ74</f>
        <v>-4396.0621000000001</v>
      </c>
      <c r="FK74" s="40">
        <f>DY74+ER74</f>
        <v>-3996.3711200000002</v>
      </c>
      <c r="FL74" s="40">
        <f>DZ74+ES74</f>
        <v>-7166.8629199999996</v>
      </c>
      <c r="FM74" s="40">
        <f>EA74+ET74</f>
        <v>-7512.9695700000002</v>
      </c>
      <c r="FN74" s="40">
        <f>EB74+EU74</f>
        <v>-7233.0972510000001</v>
      </c>
      <c r="FO74" s="40">
        <f>EC74+EV74</f>
        <v>-8898.3761699999995</v>
      </c>
      <c r="FP74" s="40">
        <f>ED74+EW74</f>
        <v>-11356.126609999999</v>
      </c>
      <c r="FQ74" s="40">
        <f>EE74+EX74</f>
        <v>-11513.19551</v>
      </c>
      <c r="FR74" s="40">
        <f>EF74+EY74</f>
        <v>-10947.235330000001</v>
      </c>
      <c r="FS74" s="40">
        <f>EG74+EZ74</f>
        <v>-12290.003790000001</v>
      </c>
      <c r="FT74" s="40">
        <f>EH74+FA74</f>
        <v>-18940.430239999998</v>
      </c>
      <c r="FW74" s="40"/>
      <c r="FX74" s="40">
        <f>VLOOKUP($C74,Segment!$AK$152:$AP$223,5,0)/1000</f>
        <v>0</v>
      </c>
      <c r="FY74" s="40">
        <f>VLOOKUP($C74,Segment!$I$229:$N$300,5,0)/1000</f>
        <v>0</v>
      </c>
      <c r="FZ74" s="40">
        <f>VLOOKUP($C74,Segment!$P$229:$U$300,5,0)/1000</f>
        <v>0</v>
      </c>
      <c r="GA74" s="40">
        <f>VLOOKUP($C74,Segment!$AD$229:$AI$300,5,0)/1000</f>
        <v>0</v>
      </c>
      <c r="GB74" s="40">
        <f>VLOOKUP($C74,Segment!$AK$229:$AP$300,5,0)/1000</f>
        <v>-3105.2426300000002</v>
      </c>
      <c r="GC74" s="40">
        <f>VLOOKUP($C74,Segment!$I$306:$N$377,5,0)/1000</f>
        <v>-1304.7635599999999</v>
      </c>
      <c r="GD74" s="40">
        <f>VLOOKUP($C74,Segment!$P$306:$U$377,5,0)/1000</f>
        <v>-1314.0562100000002</v>
      </c>
      <c r="GE74" s="40">
        <f>VLOOKUP($C74,Segment!$AD$306:$AI$377,5,0)/1000</f>
        <v>-1378.2089100000001</v>
      </c>
      <c r="GF74" s="40">
        <f>VLOOKUP($C74,Segment!$AK$306:$AP$377,5,0)/1000</f>
        <v>-2011.0940599999992</v>
      </c>
      <c r="GG74" s="40">
        <f>VLOOKUP($C74,Segment!$I$383:$N$454,5,0)/1000</f>
        <v>-2319.13409</v>
      </c>
      <c r="GH74" s="40">
        <f>VLOOKUP($C74,Segment!$P$383:$U$454,5,0)/1000</f>
        <v>-2057.0457600000009</v>
      </c>
      <c r="GI74" s="40">
        <f>VLOOKUP($C74,Segment!$AD$383:$AI$454,5,0)/1000</f>
        <v>-2157.6168299999999</v>
      </c>
      <c r="GJ74" s="40">
        <f>VLOOKUP($C74,Segment!$AK$383:$AP$454,5,0)/1000</f>
        <v>-1756.4843999999985</v>
      </c>
      <c r="GK74" s="40">
        <f>VLOOKUP($C74,Segment!$I$460:$N$531,5,0)/1000</f>
        <v>-1817.0019399999999</v>
      </c>
      <c r="GL74" s="40">
        <f>VLOOKUP($C74,Segment!$P$460:$U$531,5,0)/1000</f>
        <v>-1953.7934900000002</v>
      </c>
      <c r="GM74" s="40">
        <f>VLOOKUP($C74,Segment!$AD$460:$AI$531,5,0)/1000</f>
        <v>-1983.1380400000005</v>
      </c>
      <c r="GN74" s="40">
        <f>VLOOKUP($C74,Segment!$AK$460:$AP$531,5,0)/1000</f>
        <v>-2490.7607088600589</v>
      </c>
      <c r="GP74" s="40"/>
      <c r="GQ74" s="40">
        <f>CY74+FD74+FX74</f>
        <v>-23778.742730079783</v>
      </c>
      <c r="GR74" s="40">
        <f>CZ74+FE74+FY74</f>
        <v>-20777.536080000002</v>
      </c>
      <c r="GS74" s="40">
        <f>DA74+FF74+FZ74</f>
        <v>-19929.251077000015</v>
      </c>
      <c r="GT74" s="40">
        <f>DB74+FG74+GA74</f>
        <v>-28441.489759999971</v>
      </c>
      <c r="GU74" s="40">
        <f>DC74+FH74+GB74</f>
        <v>-18823.310599999997</v>
      </c>
      <c r="GV74" s="40">
        <f>DD74+FI74+GC74</f>
        <v>-27633.437748688004</v>
      </c>
      <c r="GW74" s="40">
        <f>DE74+FJ74+GD74</f>
        <v>-28535.043625658662</v>
      </c>
      <c r="GX74" s="40">
        <f>DF74+FK74+GE74</f>
        <v>-36899.548315480555</v>
      </c>
      <c r="GY74" s="40">
        <f>DG74+FL74+GF74</f>
        <v>-48227.962957053154</v>
      </c>
      <c r="GZ74" s="40">
        <f>DH74+FM74+GG74</f>
        <v>-50300.504952687763</v>
      </c>
      <c r="HA74" s="40">
        <f>DI74+FN74+GH74</f>
        <v>-58927.223727559896</v>
      </c>
      <c r="HB74" s="40">
        <f>DJ74+FO74+GI74</f>
        <v>-60948.312842948537</v>
      </c>
      <c r="HC74" s="40">
        <f>DK74+FP74+GJ74</f>
        <v>-85871.610740638789</v>
      </c>
      <c r="HD74" s="40">
        <f>DL74+FQ74+GK74</f>
        <v>-73586.506979484664</v>
      </c>
      <c r="HE74" s="40">
        <f>DM74+FR74+GL74</f>
        <v>-97143.381843158553</v>
      </c>
      <c r="HF74" s="40">
        <f>DN74+FS74+GM74</f>
        <v>-88982.573943922063</v>
      </c>
      <c r="HG74" s="40">
        <f>DO74+FT74+GN74</f>
        <v>-102477.71746104069</v>
      </c>
    </row>
    <row r="75" spans="3:215" x14ac:dyDescent="0.3">
      <c r="C75" s="41" t="s">
        <v>96</v>
      </c>
      <c r="D75" s="116"/>
      <c r="E75" s="42"/>
      <c r="F75" s="42">
        <f t="shared" ref="F75:M75" si="822">-SUM(F73:F74)/F70</f>
        <v>0.30940762948405726</v>
      </c>
      <c r="G75" s="42">
        <f t="shared" si="822"/>
        <v>0.38591918285141852</v>
      </c>
      <c r="H75" s="42">
        <f t="shared" si="822"/>
        <v>0.37781840225507007</v>
      </c>
      <c r="I75" s="42">
        <f t="shared" si="822"/>
        <v>0.35540363918933054</v>
      </c>
      <c r="J75" s="42">
        <f t="shared" si="822"/>
        <v>0.3333611270547156</v>
      </c>
      <c r="K75" s="42">
        <f>-SUM(K73:K74)/K70</f>
        <v>0.34273306364555295</v>
      </c>
      <c r="L75" s="42">
        <f t="shared" si="822"/>
        <v>0.41282443100327537</v>
      </c>
      <c r="M75" s="42">
        <f t="shared" si="822"/>
        <v>0.43762727108459232</v>
      </c>
      <c r="N75" s="42">
        <f t="shared" ref="N75:O75" si="823">-SUM(N73:N74)/N70</f>
        <v>0.32255342825474542</v>
      </c>
      <c r="O75" s="42">
        <f t="shared" si="823"/>
        <v>0.35160864714774398</v>
      </c>
      <c r="P75" s="42">
        <f t="shared" ref="P75:Q75" si="824">-SUM(P73:P74)/P70</f>
        <v>0.34625206254500479</v>
      </c>
      <c r="Q75" s="42">
        <f t="shared" si="824"/>
        <v>0.36811812445613629</v>
      </c>
      <c r="R75" s="42">
        <f t="shared" ref="R75:V75" si="825">-SUM(R73:R74)/R70</f>
        <v>0.45058858132785368</v>
      </c>
      <c r="S75" s="42">
        <f t="shared" si="825"/>
        <v>0.58830598460124772</v>
      </c>
      <c r="T75" s="42">
        <f t="shared" si="825"/>
        <v>0.44684714186083691</v>
      </c>
      <c r="U75" s="42">
        <f t="shared" si="825"/>
        <v>0.37590392146533824</v>
      </c>
      <c r="V75" s="42">
        <f t="shared" si="825"/>
        <v>0.36035830378716061</v>
      </c>
      <c r="W75" s="177"/>
      <c r="X75" s="140"/>
      <c r="Y75" s="42"/>
      <c r="Z75" s="42">
        <f t="shared" ref="Z75:AG75" si="826">-SUM(Z73:Z74)/Z70</f>
        <v>0.27694983824789554</v>
      </c>
      <c r="AA75" s="42">
        <f t="shared" si="826"/>
        <v>0.37615389283239598</v>
      </c>
      <c r="AB75" s="42">
        <f t="shared" si="826"/>
        <v>0.36687408860420739</v>
      </c>
      <c r="AC75" s="42">
        <f t="shared" si="826"/>
        <v>0.34116377660057484</v>
      </c>
      <c r="AD75" s="42">
        <f t="shared" si="826"/>
        <v>0.27812841637475411</v>
      </c>
      <c r="AE75" s="42">
        <f t="shared" si="826"/>
        <v>0.31380100597675159</v>
      </c>
      <c r="AF75" s="42">
        <f t="shared" si="826"/>
        <v>0.40114734828668513</v>
      </c>
      <c r="AG75" s="42">
        <f t="shared" si="826"/>
        <v>0.43035679007303113</v>
      </c>
      <c r="AH75" s="42">
        <f t="shared" ref="AH75:AI75" si="827">-SUM(AH73:AH74)/AH70</f>
        <v>0.2874014520235072</v>
      </c>
      <c r="AI75" s="42">
        <f t="shared" si="827"/>
        <v>0.32492948054248383</v>
      </c>
      <c r="AJ75" s="42">
        <f t="shared" ref="AJ75:AK75" si="828">-SUM(AJ73:AJ74)/AJ70</f>
        <v>0.32540502051825343</v>
      </c>
      <c r="AK75" s="42">
        <f t="shared" si="828"/>
        <v>0.3532436246321799</v>
      </c>
      <c r="AL75" s="42">
        <f t="shared" ref="AL75:AM75" si="829">-SUM(AL73:AL74)/AL70</f>
        <v>0.48138813064438568</v>
      </c>
      <c r="AM75" s="42">
        <f t="shared" si="829"/>
        <v>0.63481992656193242</v>
      </c>
      <c r="AN75" s="42">
        <f t="shared" ref="AN75:AO75" si="830">-SUM(AN73:AN74)/AN70</f>
        <v>0.48529144899406607</v>
      </c>
      <c r="AO75" s="42">
        <f t="shared" si="830"/>
        <v>0.35766797486633611</v>
      </c>
      <c r="AP75" s="42">
        <f t="shared" ref="AP75" si="831">-SUM(AP73:AP74)/AP70</f>
        <v>0.3372181050802181</v>
      </c>
      <c r="AQ75" s="177"/>
      <c r="AS75" s="42"/>
      <c r="AT75" s="42">
        <f t="shared" ref="AT75:BA75" si="832">-SUM(AT73:AT74)/AT70</f>
        <v>-0.20483294739611962</v>
      </c>
      <c r="AU75" s="42">
        <f t="shared" si="832"/>
        <v>0.23592300099634958</v>
      </c>
      <c r="AV75" s="42">
        <f t="shared" si="832"/>
        <v>0.20010850126486743</v>
      </c>
      <c r="AW75" s="42">
        <f t="shared" si="832"/>
        <v>0.13913940978637335</v>
      </c>
      <c r="AX75" s="42">
        <f t="shared" si="832"/>
        <v>0.15397166684206065</v>
      </c>
      <c r="AY75" s="42">
        <f t="shared" si="832"/>
        <v>0.41754161584563609</v>
      </c>
      <c r="AZ75" s="42">
        <f t="shared" si="832"/>
        <v>0.62891460178418002</v>
      </c>
      <c r="BA75" s="42">
        <f t="shared" si="832"/>
        <v>1.2366467183173133</v>
      </c>
      <c r="BB75" s="42">
        <f t="shared" ref="BB75:BC75" si="833">-SUM(BB73:BB74)/BB70</f>
        <v>1.4989120354426244</v>
      </c>
      <c r="BC75" s="42">
        <f t="shared" si="833"/>
        <v>1.3088741804399389</v>
      </c>
      <c r="BD75" s="42">
        <f t="shared" ref="BD75:BE75" si="834">-SUM(BD73:BD74)/BD70</f>
        <v>0.9314431695611598</v>
      </c>
      <c r="BE75" s="42">
        <f t="shared" si="834"/>
        <v>1.367017534761348</v>
      </c>
      <c r="BF75" s="42">
        <f t="shared" ref="BF75:BG75" si="835">-SUM(BF73:BF74)/BF70</f>
        <v>1.4425980168034507</v>
      </c>
      <c r="BG75" s="42">
        <f t="shared" si="835"/>
        <v>1.310310011337195</v>
      </c>
      <c r="BH75" s="42">
        <f t="shared" ref="BH75:BI75" si="836">-SUM(BH73:BH74)/BH70</f>
        <v>1.2842114621530978</v>
      </c>
      <c r="BI75" s="42">
        <f t="shared" si="836"/>
        <v>0.85027552362552694</v>
      </c>
      <c r="BJ75" s="42">
        <f t="shared" ref="BJ75" si="837">-SUM(BJ73:BJ74)/BJ70</f>
        <v>0.83557006796478961</v>
      </c>
      <c r="BK75" s="44"/>
      <c r="BL75" s="42"/>
      <c r="BM75" s="42">
        <f t="shared" ref="BM75:BT75" si="838">-SUM(BM73:BM74)/BM70</f>
        <v>0</v>
      </c>
      <c r="BN75" s="42">
        <f t="shared" si="838"/>
        <v>0</v>
      </c>
      <c r="BO75" s="42">
        <f t="shared" si="838"/>
        <v>0</v>
      </c>
      <c r="BP75" s="42">
        <f t="shared" si="838"/>
        <v>0</v>
      </c>
      <c r="BQ75" s="42">
        <f t="shared" si="838"/>
        <v>0</v>
      </c>
      <c r="BR75" s="42">
        <f t="shared" si="838"/>
        <v>0</v>
      </c>
      <c r="BS75" s="42">
        <f t="shared" si="838"/>
        <v>0</v>
      </c>
      <c r="BT75" s="42">
        <f t="shared" si="838"/>
        <v>0</v>
      </c>
      <c r="BU75" s="42">
        <f t="shared" ref="BU75:BV75" si="839">-SUM(BU73:BU74)/BU70</f>
        <v>0</v>
      </c>
      <c r="BV75" s="42">
        <f t="shared" si="839"/>
        <v>0</v>
      </c>
      <c r="BW75" s="42">
        <f t="shared" ref="BW75:BX75" si="840">-SUM(BW73:BW74)/BW70</f>
        <v>0</v>
      </c>
      <c r="BX75" s="42">
        <f t="shared" si="840"/>
        <v>0</v>
      </c>
      <c r="BY75" s="42">
        <f t="shared" ref="BY75:BZ75" si="841">-SUM(BY73:BY74)/BY70</f>
        <v>0</v>
      </c>
      <c r="BZ75" s="42">
        <f t="shared" si="841"/>
        <v>0</v>
      </c>
      <c r="CA75" s="42">
        <f t="shared" ref="CA75:CB75" si="842">-SUM(CA73:CA74)/CA70</f>
        <v>0</v>
      </c>
      <c r="CB75" s="42">
        <f t="shared" si="842"/>
        <v>0</v>
      </c>
      <c r="CC75" s="42">
        <f t="shared" ref="CC75" si="843">-SUM(CC73:CC74)/CC70</f>
        <v>0</v>
      </c>
      <c r="CD75" s="44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4"/>
      <c r="CX75" s="42"/>
      <c r="CY75" s="42">
        <f t="shared" ref="CY75:DF75" si="844">-SUM(CY73:CY74)/CY70</f>
        <v>0.2540065586388468</v>
      </c>
      <c r="CZ75" s="42">
        <f t="shared" si="844"/>
        <v>0.37021104023088652</v>
      </c>
      <c r="DA75" s="42">
        <f t="shared" si="844"/>
        <v>0.36821811788665465</v>
      </c>
      <c r="DB75" s="42">
        <f t="shared" si="844"/>
        <v>0.33534636456510147</v>
      </c>
      <c r="DC75" s="42">
        <f t="shared" si="844"/>
        <v>0.27241495969361262</v>
      </c>
      <c r="DD75" s="42">
        <f t="shared" si="844"/>
        <v>0.32233713727322644</v>
      </c>
      <c r="DE75" s="42">
        <f t="shared" si="844"/>
        <v>0.40760646013289675</v>
      </c>
      <c r="DF75" s="42">
        <f t="shared" si="844"/>
        <v>0.46360966511886853</v>
      </c>
      <c r="DG75" s="42">
        <f t="shared" ref="DG75:DH75" si="845">-SUM(DG73:DG74)/DG70</f>
        <v>0.31037727199185738</v>
      </c>
      <c r="DH75" s="42">
        <f t="shared" si="845"/>
        <v>0.35714832556142773</v>
      </c>
      <c r="DI75" s="42">
        <f t="shared" ref="DI75:DJ75" si="846">-SUM(DI73:DI74)/DI70</f>
        <v>0.3657980926221453</v>
      </c>
      <c r="DJ75" s="42">
        <f t="shared" si="846"/>
        <v>0.40355715270064785</v>
      </c>
      <c r="DK75" s="42">
        <f t="shared" ref="DK75:DL75" si="847">-SUM(DK73:DK74)/DK70</f>
        <v>0.53629292632334524</v>
      </c>
      <c r="DL75" s="42">
        <f t="shared" si="847"/>
        <v>0.64904699640402796</v>
      </c>
      <c r="DM75" s="42">
        <f t="shared" ref="DM75:DN75" si="848">-SUM(DM73:DM74)/DM70</f>
        <v>0.54521660946885508</v>
      </c>
      <c r="DN75" s="42">
        <f t="shared" si="848"/>
        <v>0.40085416869533802</v>
      </c>
      <c r="DO75" s="42">
        <f t="shared" ref="DO75" si="849">-SUM(DO73:DO74)/DO70</f>
        <v>0.38701216914273789</v>
      </c>
      <c r="DP75" s="44"/>
      <c r="DQ75" s="42"/>
      <c r="DR75" s="42">
        <f t="shared" ref="DR75:DY75" si="850">-SUM(DR73:DR74)/DR70</f>
        <v>2.0608347391511788</v>
      </c>
      <c r="DS75" s="42">
        <f t="shared" si="850"/>
        <v>0.45580581165026857</v>
      </c>
      <c r="DT75" s="42">
        <f t="shared" si="850"/>
        <v>0.51542836901906652</v>
      </c>
      <c r="DU75" s="42">
        <f t="shared" si="850"/>
        <v>0.65979833295396206</v>
      </c>
      <c r="DV75" s="42">
        <f t="shared" si="850"/>
        <v>0.72481282184412832</v>
      </c>
      <c r="DW75" s="42">
        <f t="shared" si="850"/>
        <v>0.46271645109718906</v>
      </c>
      <c r="DX75" s="42">
        <f t="shared" si="850"/>
        <v>0.40459064834468389</v>
      </c>
      <c r="DY75" s="42">
        <f t="shared" si="850"/>
        <v>0.39997274706696301</v>
      </c>
      <c r="DZ75" s="42">
        <f t="shared" ref="DZ75:EA75" si="851">-SUM(DZ73:DZ74)/DZ70</f>
        <v>0.59151473676302235</v>
      </c>
      <c r="EA75" s="42">
        <f t="shared" si="851"/>
        <v>0.36812075417196766</v>
      </c>
      <c r="EB75" s="42">
        <f t="shared" ref="EB75:EC75" si="852">-SUM(EB73:EB74)/EB70</f>
        <v>0.3408251745006235</v>
      </c>
      <c r="EC75" s="42">
        <f t="shared" si="852"/>
        <v>0.34722712334570016</v>
      </c>
      <c r="ED75" s="42">
        <f t="shared" ref="ED75:EE75" si="853">-SUM(ED73:ED74)/ED70</f>
        <v>0.39870047797117525</v>
      </c>
      <c r="EE75" s="42">
        <f t="shared" si="853"/>
        <v>0.3678514092937869</v>
      </c>
      <c r="EF75" s="42">
        <f t="shared" ref="EF75:EG75" si="854">-SUM(EF73:EF74)/EF70</f>
        <v>0.26794839942538945</v>
      </c>
      <c r="EG75" s="42">
        <f t="shared" si="854"/>
        <v>0.45409102536033491</v>
      </c>
      <c r="EH75" s="42">
        <f t="shared" ref="EH75" si="855">-SUM(EH73:EH74)/EH70</f>
        <v>0.4182386732809189</v>
      </c>
      <c r="EJ75" s="42"/>
      <c r="EK75" s="42">
        <f t="shared" ref="EK75:ER75" si="856">-SUM(EK73:EK74)/EK70</f>
        <v>0.30709190661907043</v>
      </c>
      <c r="EL75" s="42">
        <f t="shared" si="856"/>
        <v>0.33918313015418783</v>
      </c>
      <c r="EM75" s="42">
        <f t="shared" si="856"/>
        <v>0.33533209518521034</v>
      </c>
      <c r="EN75" s="42">
        <f t="shared" si="856"/>
        <v>0.21840713969015144</v>
      </c>
      <c r="EO75" s="42">
        <f t="shared" si="856"/>
        <v>0.30289680970102167</v>
      </c>
      <c r="EP75" s="42">
        <f t="shared" si="856"/>
        <v>0.41175355653945178</v>
      </c>
      <c r="EQ75" s="42">
        <f t="shared" si="856"/>
        <v>0.50116350054652958</v>
      </c>
      <c r="ER75" s="42">
        <f t="shared" si="856"/>
        <v>0.45026432924502213</v>
      </c>
      <c r="ES75" s="42">
        <f t="shared" ref="ES75:ET75" si="857">-SUM(ES73:ES74)/ES70</f>
        <v>0.5092639445383712</v>
      </c>
      <c r="ET75" s="42">
        <f t="shared" si="857"/>
        <v>0.78897481818363413</v>
      </c>
      <c r="EU75" s="42">
        <f t="shared" ref="EU75:EV75" si="858">-SUM(EU73:EU74)/EU70</f>
        <v>1.3806032572367735</v>
      </c>
      <c r="EV75" s="42">
        <f t="shared" si="858"/>
        <v>0.52653297956359513</v>
      </c>
      <c r="EW75" s="42">
        <f t="shared" ref="EW75:EX75" si="859">-SUM(EW73:EW74)/EW70</f>
        <v>0.15395128175139225</v>
      </c>
      <c r="EX75" s="42">
        <f t="shared" si="859"/>
        <v>0.4986401035537531</v>
      </c>
      <c r="EY75" s="42">
        <f t="shared" ref="EY75:EZ75" si="860">-SUM(EY73:EY74)/EY70</f>
        <v>0.42987454222340865</v>
      </c>
      <c r="EZ75" s="42">
        <f t="shared" si="860"/>
        <v>0.37813119338183698</v>
      </c>
      <c r="FA75" s="42">
        <f t="shared" ref="FA75" si="861">-SUM(FA73:FA74)/FA70</f>
        <v>0.6094545668839606</v>
      </c>
      <c r="FC75" s="42"/>
      <c r="FD75" s="42">
        <f t="shared" ref="FD75:FK75" si="862">-SUM(FD73:FD74)/FD70</f>
        <v>1.0850510490859839</v>
      </c>
      <c r="FE75" s="42">
        <f t="shared" si="862"/>
        <v>0.43497960262017404</v>
      </c>
      <c r="FF75" s="42">
        <f t="shared" si="862"/>
        <v>0.4678220958713798</v>
      </c>
      <c r="FG75" s="42">
        <f t="shared" si="862"/>
        <v>0.48451531675367815</v>
      </c>
      <c r="FH75" s="42">
        <f t="shared" si="862"/>
        <v>0.58043533189437646</v>
      </c>
      <c r="FI75" s="42">
        <f t="shared" si="862"/>
        <v>0.4544601061005813</v>
      </c>
      <c r="FJ75" s="42">
        <f t="shared" si="862"/>
        <v>0.41988152312382859</v>
      </c>
      <c r="FK75" s="42">
        <f t="shared" si="862"/>
        <v>0.40845862468410804</v>
      </c>
      <c r="FL75" s="42">
        <f t="shared" ref="FL75:FM75" si="863">-SUM(FL73:FL74)/FL70</f>
        <v>0.57617971159251069</v>
      </c>
      <c r="FM75" s="42">
        <f t="shared" si="863"/>
        <v>0.40840047286346781</v>
      </c>
      <c r="FN75" s="42">
        <f t="shared" ref="FN75:FO75" si="864">-SUM(FN73:FN74)/FN70</f>
        <v>0.40331821400624546</v>
      </c>
      <c r="FO75" s="42">
        <f t="shared" si="864"/>
        <v>0.37144094488433071</v>
      </c>
      <c r="FP75" s="42">
        <f t="shared" ref="FP75:FQ75" si="865">-SUM(FP73:FP74)/FP70</f>
        <v>0.31142171227960064</v>
      </c>
      <c r="FQ75" s="42">
        <f t="shared" si="865"/>
        <v>0.38679282317942076</v>
      </c>
      <c r="FR75" s="42">
        <f t="shared" ref="FR75:FS75" si="866">-SUM(FR73:FR74)/FR70</f>
        <v>0.28847185817057819</v>
      </c>
      <c r="FS75" s="42">
        <f t="shared" si="866"/>
        <v>0.43762482841304962</v>
      </c>
      <c r="FT75" s="42">
        <f t="shared" ref="FT75" si="867">-SUM(FT73:FT74)/FT70</f>
        <v>0.44296301790803028</v>
      </c>
      <c r="FU75" s="177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P75" s="42"/>
      <c r="GQ75" s="42">
        <f t="shared" ref="GQ75:GX75" si="868">-SUM(GQ73:GQ74)/GQ70</f>
        <v>0.28621619274741061</v>
      </c>
      <c r="GR75" s="42">
        <f t="shared" si="868"/>
        <v>0.38040604957273583</v>
      </c>
      <c r="GS75" s="42">
        <f t="shared" si="868"/>
        <v>0.3788007131180291</v>
      </c>
      <c r="GT75" s="42">
        <f t="shared" si="868"/>
        <v>0.34962018038105513</v>
      </c>
      <c r="GU75" s="42">
        <f t="shared" si="868"/>
        <v>0.32535256730782763</v>
      </c>
      <c r="GV75" s="42">
        <f t="shared" si="868"/>
        <v>0.3489075489903905</v>
      </c>
      <c r="GW75" s="42">
        <f t="shared" si="868"/>
        <v>0.41821194522574046</v>
      </c>
      <c r="GX75" s="42">
        <f t="shared" si="868"/>
        <v>0.46576979464231555</v>
      </c>
      <c r="GY75" s="42">
        <f t="shared" ref="GY75:GZ75" si="869">-SUM(GY73:GY74)/GY70</f>
        <v>0.34275482122379614</v>
      </c>
      <c r="GZ75" s="42">
        <f t="shared" si="869"/>
        <v>0.378435061276028</v>
      </c>
      <c r="HA75" s="42">
        <f t="shared" ref="HA75:HB75" si="870">-SUM(HA73:HA74)/HA70</f>
        <v>0.38036018755030909</v>
      </c>
      <c r="HB75" s="42">
        <f t="shared" si="870"/>
        <v>0.409879362963392</v>
      </c>
      <c r="HC75" s="42">
        <f t="shared" ref="HC75:HD75" si="871">-SUM(HC73:HC74)/HC70</f>
        <v>0.4948426750934633</v>
      </c>
      <c r="HD75" s="42">
        <f t="shared" si="871"/>
        <v>0.60339665683526378</v>
      </c>
      <c r="HE75" s="42">
        <f t="shared" ref="HE75:HF75" si="872">-SUM(HE73:HE74)/HE70</f>
        <v>0.49696063745372682</v>
      </c>
      <c r="HF75" s="42">
        <f t="shared" si="872"/>
        <v>0.41151644953789984</v>
      </c>
      <c r="HG75" s="42">
        <f t="shared" ref="HG75" si="873">-SUM(HG73:HG74)/HG70</f>
        <v>0.40113253679899585</v>
      </c>
    </row>
    <row r="76" spans="3:215" x14ac:dyDescent="0.3">
      <c r="C76" s="38" t="s">
        <v>40</v>
      </c>
      <c r="E76" s="45"/>
      <c r="F76" s="40">
        <f>VLOOKUP($C76,Segment!$AK$152:$AP$223,6,0)/1000</f>
        <v>-11384.04</v>
      </c>
      <c r="G76" s="40">
        <f>VLOOKUP($C76,Segment!$I$229:$N$300,6,0)/1000</f>
        <v>-3255.9450000000002</v>
      </c>
      <c r="H76" s="40">
        <f>VLOOKUP($C76,Segment!$P$229:$U$300,6,0)/1000</f>
        <v>-6055.2146200000007</v>
      </c>
      <c r="I76" s="40">
        <f>VLOOKUP($C76,Segment!$AD$229:$AI$300,6,0)/1000</f>
        <v>-12210.934919999998</v>
      </c>
      <c r="J76" s="40">
        <f>VLOOKUP($C76,Segment!$AK$229:$AP$300,6,0)/1000</f>
        <v>-11530.641920000004</v>
      </c>
      <c r="K76" s="40">
        <f>VLOOKUP($C76,Segment!$I$306:$N$377,6,0)/1000</f>
        <v>-7737.7078099999999</v>
      </c>
      <c r="L76" s="40">
        <f>VLOOKUP($C76,Segment!$P$306:$U$377,6,0)/1000</f>
        <v>-11801.765720000001</v>
      </c>
      <c r="M76" s="40">
        <f>VLOOKUP($C76,Segment!$AD$306:$AI$377,6,0)/1000</f>
        <v>-7376.6103800000019</v>
      </c>
      <c r="N76" s="211">
        <f>VLOOKUP($C76,Segment!$AK$306:$AP$377,6,0)/1000</f>
        <v>-9137.869179999996</v>
      </c>
      <c r="O76" s="211">
        <f>VLOOKUP($C76,Segment!$I$383:$N$454,6,0)/1000</f>
        <v>-22138.284299999996</v>
      </c>
      <c r="P76" s="211">
        <f>VLOOKUP($C76,Segment!$P$383:$U$454,6,0)/1000</f>
        <v>-14652.800800000005</v>
      </c>
      <c r="Q76" s="211">
        <f>VLOOKUP($C76,Segment!$AD$383:$AI$454,6,0)/1000</f>
        <v>-12379.768450000003</v>
      </c>
      <c r="R76" s="211">
        <f>VLOOKUP($C76,Segment!$AK$383:$AP$454,6,0)/1000</f>
        <v>-20433.839800000002</v>
      </c>
      <c r="S76" s="211">
        <f>VLOOKUP($C76,Segment!$I$460:$N$531,6,0)/1000</f>
        <v>-14208.82718</v>
      </c>
      <c r="T76" s="211">
        <f>VLOOKUP($C76,Segment!$P$460:$U$531,6,0)/1000</f>
        <v>-20024.151009999998</v>
      </c>
      <c r="U76" s="211">
        <f>VLOOKUP($C76,Segment!$AD$460:$AI$531,6,0)/1000</f>
        <v>-31075.186279999998</v>
      </c>
      <c r="V76" s="211">
        <f>VLOOKUP($C76,Segment!$AK$460:$AP$531,6,0)/1000</f>
        <v>-47927.350410000014</v>
      </c>
      <c r="W76" s="139">
        <f t="shared" si="820"/>
        <v>1.3454891923934928</v>
      </c>
      <c r="X76" s="139"/>
      <c r="Y76" s="40"/>
      <c r="Z76" s="40">
        <f>VLOOKUP($C76,Segment!$AK$152:$AP$223,2,0)/1000</f>
        <v>-10782.982</v>
      </c>
      <c r="AA76" s="40">
        <f>VLOOKUP($C76,Segment!$I$229:$N$300,2,0)/1000</f>
        <v>-2931.873</v>
      </c>
      <c r="AB76" s="40">
        <f>VLOOKUP($C76,Segment!$P$229:$U$300,2,0)/1000</f>
        <v>-5813.9006200000013</v>
      </c>
      <c r="AC76" s="40">
        <f>VLOOKUP($C76,Segment!$AD$229:$AI$300,2,0)/1000</f>
        <v>-11794.013919999998</v>
      </c>
      <c r="AD76" s="40">
        <f>VLOOKUP($C76,Segment!$AK$229:$AP$300,2,0)/1000</f>
        <v>-8039.5695200000036</v>
      </c>
      <c r="AE76" s="40">
        <f>VLOOKUP($C76,Segment!$I$306:$N$377,2,0)/1000</f>
        <v>-5241.7258099999999</v>
      </c>
      <c r="AF76" s="40">
        <f>VLOOKUP($C76,Segment!$P$306:$U$377,2,0)/1000</f>
        <v>-5639.2748199999996</v>
      </c>
      <c r="AG76" s="40">
        <f>VLOOKUP($C76,Segment!$AD$306:$AI$377,2,0)/1000</f>
        <v>-4885.2202200000029</v>
      </c>
      <c r="AH76" s="40">
        <f>VLOOKUP($C76,Segment!$AK$306:$AP$377,2,0)/1000</f>
        <v>-5276.7611999999954</v>
      </c>
      <c r="AI76" s="40">
        <f>VLOOKUP($C76,Segment!$I$383:$N$454,2,0)/1000</f>
        <v>-17857.764079999997</v>
      </c>
      <c r="AJ76" s="40">
        <f>VLOOKUP($C76,Segment!$P$383:$U$454,2,0)/1000</f>
        <v>-7451.5702100000044</v>
      </c>
      <c r="AK76" s="40">
        <f>VLOOKUP($C76,Segment!$AD$383:$AI$454,2,0)/1000</f>
        <v>-8334.2475400000021</v>
      </c>
      <c r="AL76" s="40">
        <f>VLOOKUP($C76,Segment!$AK$383:$AP$454,2,0)/1000</f>
        <v>-14658.520489999999</v>
      </c>
      <c r="AM76" s="40">
        <f>VLOOKUP($C76,Segment!$I$460:$N$531,2,0)/1000</f>
        <v>-9843.5131400000009</v>
      </c>
      <c r="AN76" s="40">
        <f>VLOOKUP($C76,Segment!$P$460:$U$531,2,0)/1000</f>
        <v>-12924.784059999998</v>
      </c>
      <c r="AO76" s="40">
        <f>VLOOKUP($C76,Segment!$AD$460:$AI$531,2,0)/1000</f>
        <v>-27461.980099999997</v>
      </c>
      <c r="AP76" s="40">
        <f>VLOOKUP($C76,Segment!$AK$460:$AP$531,2,0)/1000</f>
        <v>-42444.444160000014</v>
      </c>
      <c r="AQ76" s="139">
        <f t="shared" ref="AQ76:AQ81" si="874">AP76/AL76-1</f>
        <v>1.8955476228965598</v>
      </c>
      <c r="AS76" s="40"/>
      <c r="AT76" s="40">
        <f>VLOOKUP($C76,'Securitization Profit   loss &amp; '!$Z$153:$AB$224,3,0)/1000</f>
        <v>0</v>
      </c>
      <c r="AU76" s="40">
        <f>VLOOKUP($C76,'Securitization Profit   loss &amp; '!$F$230:$H$301,3,0)/1000</f>
        <v>0</v>
      </c>
      <c r="AV76" s="40">
        <f>VLOOKUP($C76,'Securitization Profit   loss &amp; '!$K$230:$M$301,3,0)/1000</f>
        <v>-21.731999999999999</v>
      </c>
      <c r="AW76" s="40">
        <f>VLOOKUP($C76,'Securitization Profit   loss &amp; '!$U$230:$W$301,3,0)/1000</f>
        <v>15.132</v>
      </c>
      <c r="AX76" s="40">
        <f>VLOOKUP($C76,'Securitization Profit   loss &amp; '!$Z$230:$AB$301,3,0)/1000</f>
        <v>-18.149999999999999</v>
      </c>
      <c r="AY76" s="40">
        <f>VLOOKUP($C76,'Securitization Profit   loss &amp; '!$F$306:$H$377,3,0)/1000</f>
        <v>-436.60203139200001</v>
      </c>
      <c r="AZ76" s="40">
        <f>VLOOKUP($C76,'Securitization Profit   loss &amp; '!$K$306:$M$377,3,0)/1000</f>
        <v>-493.39746667050002</v>
      </c>
      <c r="BA76" s="40">
        <f>VLOOKUP($C76,'Securitization Profit   loss &amp; '!$U$306:$W$377,3,0)/1000</f>
        <v>-860.5421388958332</v>
      </c>
      <c r="BB76" s="40">
        <f>VLOOKUP($C76,'Securitization Profit   loss &amp; '!$Z$306:$AB$377,3,0)/1000</f>
        <v>-1223.3264266683336</v>
      </c>
      <c r="BC76" s="40">
        <f>VLOOKUP($C76,'Securitization Profit   loss &amp; '!$F$383:$H$454,3,0)/1000</f>
        <v>-764.47502314244002</v>
      </c>
      <c r="BD76" s="40">
        <f>VLOOKUP($C76,'Securitization Profit   loss &amp; '!$K$383:$M$454,3,0)/1000</f>
        <v>-1510.3138998759996</v>
      </c>
      <c r="BE76" s="40">
        <f>VLOOKUP($C76,'Securitization Profit   loss &amp; '!$U$383:$W$454,3,0)/1000</f>
        <v>-1804.3607700000005</v>
      </c>
      <c r="BF76" s="40">
        <f>VLOOKUP($C76,'Securitization Profit   loss &amp; '!$Z$383:$AB$454,3,0)/1000</f>
        <v>-1747.6484869815595</v>
      </c>
      <c r="BG76" s="40">
        <f>VLOOKUP($C76,'Securitization Profit   loss &amp; '!$F$460:$H$531,3,0)/1000</f>
        <v>-608.45010000000002</v>
      </c>
      <c r="BH76" s="40">
        <f>VLOOKUP($C76,'Securitization Profit   loss &amp; '!$K$460:$M$531,3,0)/1000</f>
        <v>-198.95102000000003</v>
      </c>
      <c r="BI76" s="40">
        <f>VLOOKUP($C76,'Securitization Profit   loss &amp; '!$U$460:$X$531,3,0)/1000</f>
        <v>-209.48843999999994</v>
      </c>
      <c r="BJ76" s="40">
        <f>VLOOKUP($C76,'Securitization Profit   loss &amp; '!$Z$460:$AC$531,3,0)/1000</f>
        <v>-185.10638000000023</v>
      </c>
      <c r="BL76" s="40"/>
      <c r="BM76" s="40">
        <f>VLOOKUP($C76,'Securitization Profit   loss &amp; '!$Z$153:$AB$224,2,0)/1000</f>
        <v>0</v>
      </c>
      <c r="BN76" s="40">
        <f>VLOOKUP($C76,'Securitization Profit   loss &amp; '!$F$230:$H$301,2,0)/1000</f>
        <v>0</v>
      </c>
      <c r="BO76" s="40">
        <f>VLOOKUP($C76,'Securitization Profit   loss &amp; '!$K$230:$M$301,2,0)/1000</f>
        <v>0</v>
      </c>
      <c r="BP76" s="40">
        <f>VLOOKUP($C76,'Securitization Profit   loss &amp; '!$U$230:$W$301,2,0)/1000</f>
        <v>0</v>
      </c>
      <c r="BQ76" s="40">
        <f>VLOOKUP($C76,'Securitization Profit   loss &amp; '!$Z$230:$AB$301,2,0)/1000</f>
        <v>0</v>
      </c>
      <c r="BR76" s="40">
        <f>VLOOKUP($C76,'Securitization Profit   loss &amp; '!$F$306:$H$377,2,0)/1000</f>
        <v>0</v>
      </c>
      <c r="BS76" s="40">
        <f>VLOOKUP($C76,'Securitization Profit   loss &amp; '!$K$306:$M$377,2,0)/1000</f>
        <v>0</v>
      </c>
      <c r="BT76" s="40">
        <f>VLOOKUP($C76,'Securitization Profit   loss &amp; '!$U$306:$W$377,2,0)/1000</f>
        <v>0</v>
      </c>
      <c r="BU76" s="40">
        <f>VLOOKUP($C76,'Securitization Profit   loss &amp; '!$Z$306:$AB$377,2,0)/1000</f>
        <v>0</v>
      </c>
      <c r="BV76" s="40">
        <f>VLOOKUP($C76,'Securitization Profit   loss &amp; '!$F$383:$H$454,2,0)/1000</f>
        <v>0</v>
      </c>
      <c r="BW76" s="40">
        <f>VLOOKUP($C76,'Securitization Profit   loss &amp; '!$K$383:$M$454,2,0)/1000</f>
        <v>0</v>
      </c>
      <c r="BX76" s="40">
        <f>VLOOKUP($C76,'Securitization Profit   loss &amp; '!$U$383:$W$454,2,0)/1000</f>
        <v>0</v>
      </c>
      <c r="BY76" s="40">
        <f>VLOOKUP($C76,'Securitization Profit   loss &amp; '!$Z$383:$AB$454,2,0)/1000</f>
        <v>0</v>
      </c>
      <c r="BZ76" s="40">
        <f>VLOOKUP($C76,'Securitization Profit   loss &amp; '!$F$460:$H$531,2,0)/1000</f>
        <v>0</v>
      </c>
      <c r="CA76" s="40">
        <f>VLOOKUP($C76,'Securitization Profit   loss &amp; '!$K$460:$M$531,2,0)/1000</f>
        <v>0</v>
      </c>
      <c r="CB76" s="40">
        <f>VLOOKUP($C76,'Securitization Profit   loss &amp; '!$U$460:$X$531,2,0)/1000</f>
        <v>0</v>
      </c>
      <c r="CC76" s="40">
        <f>VLOOKUP($C76,'Securitization Profit   loss &amp; '!$Z$460:$AC$531,2,0)/1000</f>
        <v>0</v>
      </c>
      <c r="CE76" s="39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X76" s="40"/>
      <c r="CY76" s="40">
        <f>Z76+AT76+BM76+CF76</f>
        <v>-10782.982</v>
      </c>
      <c r="CZ76" s="40">
        <f>AA76+AU76+BN76+CG76</f>
        <v>-2931.873</v>
      </c>
      <c r="DA76" s="40">
        <f>AB76+AV76+BO76+CH76</f>
        <v>-5835.6326200000012</v>
      </c>
      <c r="DB76" s="40">
        <f>AC76+AW76+BP76+CI76</f>
        <v>-11778.881919999998</v>
      </c>
      <c r="DC76" s="40">
        <f>AD76+AX76+BQ76+CJ76</f>
        <v>-8057.7195200000033</v>
      </c>
      <c r="DD76" s="40">
        <f>AE76+AY76+BR76+CK76</f>
        <v>-5678.3278413919998</v>
      </c>
      <c r="DE76" s="40">
        <f>AF76+AZ76+BS76+CL76</f>
        <v>-6132.6722866704995</v>
      </c>
      <c r="DF76" s="40">
        <f>AG76+BA76+BT76+CM76</f>
        <v>-5745.7623588958359</v>
      </c>
      <c r="DG76" s="40">
        <f>AH76+BB76+BU76+CN76</f>
        <v>-6500.087626668329</v>
      </c>
      <c r="DH76" s="40">
        <f>AI76+BC76+BV76+CO76</f>
        <v>-18622.239103142438</v>
      </c>
      <c r="DI76" s="40">
        <f>AJ76+BD76+BW76+CP76</f>
        <v>-8961.884109876004</v>
      </c>
      <c r="DJ76" s="40">
        <f>AK76+BE76+BX76+CQ76</f>
        <v>-10138.608310000003</v>
      </c>
      <c r="DK76" s="40">
        <f>AL76+BF76+BY76+CR76</f>
        <v>-16406.168976981557</v>
      </c>
      <c r="DL76" s="40">
        <f>AM76+BG76+BZ76+CS76</f>
        <v>-10451.963240000001</v>
      </c>
      <c r="DM76" s="40">
        <f>AN76+BH76+CA76+CT76</f>
        <v>-13123.735079999999</v>
      </c>
      <c r="DN76" s="40">
        <f>AO76+BI76+CB76+CU76</f>
        <v>-27671.468539999998</v>
      </c>
      <c r="DO76" s="40">
        <f>AP76+BJ76+CC76+CV76</f>
        <v>-42629.550540000011</v>
      </c>
      <c r="DQ76" s="40"/>
      <c r="DR76" s="40">
        <f>VLOOKUP($C76,Segment!$AK$152:$AP$223,3,0)/1000</f>
        <v>-278.81799999999998</v>
      </c>
      <c r="DS76" s="40">
        <f>VLOOKUP($C76,Segment!$I$229:$N$300,3,0)/1000</f>
        <v>-162.952</v>
      </c>
      <c r="DT76" s="40">
        <f>VLOOKUP($C76,Segment!$P$229:$U$300,3,0)/1000</f>
        <v>-241.31399999999999</v>
      </c>
      <c r="DU76" s="40">
        <f>VLOOKUP($C76,Segment!$AD$229:$AI$300,3,0)/1000</f>
        <v>-415.92099999999999</v>
      </c>
      <c r="DV76" s="40">
        <f>VLOOKUP($C76,Segment!$AK$229:$AP$300,3,0)/1000</f>
        <v>-278.04000000000002</v>
      </c>
      <c r="DW76" s="40">
        <f>VLOOKUP($C76,Segment!$I$306:$N$377,3,0)/1000</f>
        <v>-363.63600000000002</v>
      </c>
      <c r="DX76" s="40">
        <f>VLOOKUP($C76,Segment!$P$306:$U$377,3,0)/1000</f>
        <v>-4811.1980000000003</v>
      </c>
      <c r="DY76" s="40">
        <f>VLOOKUP($C76,Segment!$AD$306:$AI$377,3,0)/1000</f>
        <v>-1190.9079999999999</v>
      </c>
      <c r="DZ76" s="40">
        <f>VLOOKUP($C76,Segment!$AK$306:$AP$377,3,0)/1000</f>
        <v>-1472.903</v>
      </c>
      <c r="EA76" s="40">
        <f>VLOOKUP($C76,Segment!$I$383:$N$454,3,0)/1000</f>
        <v>-1520.7370000000001</v>
      </c>
      <c r="EB76" s="40">
        <f>VLOOKUP($C76,Segment!$P$383:$U$454,3,0)/1000</f>
        <v>-5677.1090000000004</v>
      </c>
      <c r="EC76" s="40">
        <f>VLOOKUP($C76,Segment!$AD$383:$AI$454,3,0)/1000</f>
        <v>-2799.46</v>
      </c>
      <c r="ED76" s="40">
        <f>VLOOKUP($C76,Segment!$AK$383:$AP$454,3,0)/1000</f>
        <v>-4375.424</v>
      </c>
      <c r="EE76" s="40">
        <f>VLOOKUP($C76,Segment!$I$460:$N$531,3,0)/1000</f>
        <v>-4025.9609999999998</v>
      </c>
      <c r="EF76" s="40">
        <f>VLOOKUP($C76,Segment!$P$460:$U$531,3,0)/1000</f>
        <v>-6674.9989999999998</v>
      </c>
      <c r="EG76" s="40">
        <f>VLOOKUP($C76,Segment!$AD$460:$AI$531,3,0)/1000</f>
        <v>-3474.337</v>
      </c>
      <c r="EH76" s="40">
        <f>VLOOKUP($C76,Segment!$AK$460:$AP$531,3,0)/1000</f>
        <v>-4506.5020000000004</v>
      </c>
      <c r="EJ76" s="40"/>
      <c r="EK76" s="40">
        <f>VLOOKUP($C76,Segment!$AK$152:$AP$223,4,0)/1000</f>
        <v>-322.24</v>
      </c>
      <c r="EL76" s="40">
        <f>VLOOKUP($C76,Segment!$I$229:$N$300,4,0)/1000</f>
        <v>-161.12</v>
      </c>
      <c r="EM76" s="40">
        <f>VLOOKUP($C76,Segment!$P$229:$U$300,4,0)/1000</f>
        <v>0</v>
      </c>
      <c r="EN76" s="40">
        <f>VLOOKUP($C76,Segment!$AD$229:$AI$300,4,0)/1000</f>
        <v>-1</v>
      </c>
      <c r="EO76" s="40">
        <f>VLOOKUP($C76,Segment!$AK$229:$AP$300,4,0)/1000</f>
        <v>-23</v>
      </c>
      <c r="EP76" s="40">
        <f>VLOOKUP($C76,Segment!$I$306:$N$377,4,0)/1000</f>
        <v>-46.9</v>
      </c>
      <c r="EQ76" s="40">
        <f>VLOOKUP($C76,Segment!$P$306:$U$377,4,0)/1000</f>
        <v>-6.7</v>
      </c>
      <c r="ER76" s="40">
        <f>VLOOKUP($C76,Segment!$AD$306:$AI$377,4,0)/1000</f>
        <v>-14.8</v>
      </c>
      <c r="ES76" s="40">
        <f>VLOOKUP($C76,Segment!$AK$306:$AP$377,4,0)/1000</f>
        <v>5.7</v>
      </c>
      <c r="ET76" s="40">
        <f>VLOOKUP($C76,Segment!$I$383:$N$454,4,0)/1000</f>
        <v>-974.17100000000005</v>
      </c>
      <c r="EU76" s="40">
        <f>VLOOKUP($C76,Segment!$P$383:$U$454,4,0)/1000</f>
        <v>-40</v>
      </c>
      <c r="EV76" s="40">
        <f>VLOOKUP($C76,Segment!$AD$383:$AI$454,4,0)/1000</f>
        <v>-27.074999999999999</v>
      </c>
      <c r="EW76" s="40">
        <f>VLOOKUP($C76,Segment!$AK$383:$AP$454,4,0)/1000</f>
        <v>-224.27068999999995</v>
      </c>
      <c r="EX76" s="40">
        <f>VLOOKUP($C76,Segment!$I$460:$N$531,4,0)/1000</f>
        <v>-63.483700000000013</v>
      </c>
      <c r="EY76" s="40">
        <f>VLOOKUP($C76,Segment!$P$460:$U$531,4,0)/1000</f>
        <v>-6.0248999999999944</v>
      </c>
      <c r="EZ76" s="40">
        <f>VLOOKUP($C76,Segment!$AD$460:$AI$531,4,0)/1000</f>
        <v>-17.010249999999999</v>
      </c>
      <c r="FA76" s="40">
        <f>VLOOKUP($C76,Segment!$AK$460:$AP$531,4,0)/1000</f>
        <v>-94.280529999999999</v>
      </c>
      <c r="FC76" s="40"/>
      <c r="FD76" s="40">
        <f>DR76+EK76</f>
        <v>-601.05799999999999</v>
      </c>
      <c r="FE76" s="40">
        <f>DS76+EL76</f>
        <v>-324.072</v>
      </c>
      <c r="FF76" s="40">
        <f>DT76+EM76</f>
        <v>-241.31399999999999</v>
      </c>
      <c r="FG76" s="40">
        <f>DU76+EN76</f>
        <v>-416.92099999999999</v>
      </c>
      <c r="FH76" s="40">
        <f>DV76+EO76</f>
        <v>-301.04000000000002</v>
      </c>
      <c r="FI76" s="40">
        <f>DW76+EP76</f>
        <v>-410.536</v>
      </c>
      <c r="FJ76" s="40">
        <f>DX76+EQ76</f>
        <v>-4817.8980000000001</v>
      </c>
      <c r="FK76" s="40">
        <f>DY76+ER76</f>
        <v>-1205.7079999999999</v>
      </c>
      <c r="FL76" s="40">
        <f>DZ76+ES76</f>
        <v>-1467.203</v>
      </c>
      <c r="FM76" s="40">
        <f>EA76+ET76</f>
        <v>-2494.9080000000004</v>
      </c>
      <c r="FN76" s="40">
        <f>EB76+EU76</f>
        <v>-5717.1090000000004</v>
      </c>
      <c r="FO76" s="40">
        <f>EC76+EV76</f>
        <v>-2826.5349999999999</v>
      </c>
      <c r="FP76" s="40">
        <f>ED76+EW76</f>
        <v>-4599.6946900000003</v>
      </c>
      <c r="FQ76" s="40">
        <f>EE76+EX76</f>
        <v>-4089.4447</v>
      </c>
      <c r="FR76" s="40">
        <f>EF76+EY76</f>
        <v>-6681.0239000000001</v>
      </c>
      <c r="FS76" s="40">
        <f>EG76+EZ76</f>
        <v>-3491.3472499999998</v>
      </c>
      <c r="FT76" s="40">
        <f>EH76+FA76</f>
        <v>-4600.7825300000004</v>
      </c>
      <c r="FW76" s="40"/>
      <c r="FX76" s="40">
        <f>VLOOKUP($C76,Segment!$AK$152:$AP$223,5,0)/1000</f>
        <v>0</v>
      </c>
      <c r="FY76" s="40">
        <f>VLOOKUP($C76,Segment!$I$229:$N$300,5,0)/1000</f>
        <v>0</v>
      </c>
      <c r="FZ76" s="40">
        <f>VLOOKUP($C76,Segment!$P$229:$U$300,5,0)/1000</f>
        <v>0</v>
      </c>
      <c r="GA76" s="40">
        <f>VLOOKUP($C76,Segment!$AD$229:$AI$300,5,0)/1000</f>
        <v>0</v>
      </c>
      <c r="GB76" s="40">
        <f>VLOOKUP($C76,Segment!$AK$229:$AP$300,5,0)/1000</f>
        <v>-3190.0324000000001</v>
      </c>
      <c r="GC76" s="40">
        <f>VLOOKUP($C76,Segment!$I$306:$N$377,5,0)/1000</f>
        <v>-2085.4459999999999</v>
      </c>
      <c r="GD76" s="40">
        <f>VLOOKUP($C76,Segment!$P$306:$U$377,5,0)/1000</f>
        <v>-1344.5929000000003</v>
      </c>
      <c r="GE76" s="40">
        <f>VLOOKUP($C76,Segment!$AD$306:$AI$377,5,0)/1000</f>
        <v>-1285.6821599999992</v>
      </c>
      <c r="GF76" s="40">
        <f>VLOOKUP($C76,Segment!$AK$306:$AP$377,5,0)/1000</f>
        <v>-2393.9049799999993</v>
      </c>
      <c r="GG76" s="40">
        <f>VLOOKUP($C76,Segment!$I$383:$N$454,5,0)/1000</f>
        <v>-1785.61222</v>
      </c>
      <c r="GH76" s="40">
        <f>VLOOKUP($C76,Segment!$P$383:$U$454,5,0)/1000</f>
        <v>-1484.1215900000002</v>
      </c>
      <c r="GI76" s="40">
        <f>VLOOKUP($C76,Segment!$AD$383:$AI$454,5,0)/1000</f>
        <v>-1218.9859099999996</v>
      </c>
      <c r="GJ76" s="40">
        <f>VLOOKUP($C76,Segment!$AK$383:$AP$454,5,0)/1000</f>
        <v>-1175.6246199999996</v>
      </c>
      <c r="GK76" s="40">
        <f>VLOOKUP($C76,Segment!$I$460:$N$531,5,0)/1000</f>
        <v>-275.86934000000002</v>
      </c>
      <c r="GL76" s="40">
        <f>VLOOKUP($C76,Segment!$P$460:$U$531,5,0)/1000</f>
        <v>-418.34305000000001</v>
      </c>
      <c r="GM76" s="40">
        <f>VLOOKUP($C76,Segment!$AD$460:$AI$531,5,0)/1000</f>
        <v>-121.85892999999993</v>
      </c>
      <c r="GN76" s="40">
        <f>VLOOKUP($C76,Segment!$AK$460:$AP$531,5,0)/1000</f>
        <v>-882.12372000000005</v>
      </c>
      <c r="GP76" s="40"/>
      <c r="GQ76" s="40">
        <f>CY76+FD76+FX76</f>
        <v>-11384.04</v>
      </c>
      <c r="GR76" s="40">
        <f>CZ76+FE76+FY76</f>
        <v>-3255.9450000000002</v>
      </c>
      <c r="GS76" s="40">
        <f>DA76+FF76+FZ76</f>
        <v>-6076.9466200000015</v>
      </c>
      <c r="GT76" s="40">
        <f>DB76+FG76+GA76</f>
        <v>-12195.802919999998</v>
      </c>
      <c r="GU76" s="40">
        <f>DC76+FH76+GB76</f>
        <v>-11548.791920000003</v>
      </c>
      <c r="GV76" s="40">
        <f>DD76+FI76+GC76</f>
        <v>-8174.3098413919997</v>
      </c>
      <c r="GW76" s="40">
        <f>DE76+FJ76+GD76</f>
        <v>-12295.163186670499</v>
      </c>
      <c r="GX76" s="40">
        <f>DF76+FK76+GE76</f>
        <v>-8237.1525188958349</v>
      </c>
      <c r="GY76" s="40">
        <f>DG76+FL76+GF76</f>
        <v>-10361.195606668329</v>
      </c>
      <c r="GZ76" s="40">
        <f>DH76+FM76+GG76</f>
        <v>-22902.759323142436</v>
      </c>
      <c r="HA76" s="40">
        <f>DI76+FN76+GH76</f>
        <v>-16163.114699876005</v>
      </c>
      <c r="HB76" s="40">
        <f>DJ76+FO76+GI76</f>
        <v>-14184.129220000003</v>
      </c>
      <c r="HC76" s="40">
        <f>DK76+FP76+GJ76</f>
        <v>-22181.488286981556</v>
      </c>
      <c r="HD76" s="40">
        <f>DL76+FQ76+GK76</f>
        <v>-14817.27728</v>
      </c>
      <c r="HE76" s="40">
        <f>DM76+FR76+GL76</f>
        <v>-20223.102029999998</v>
      </c>
      <c r="HF76" s="40">
        <f>DN76+FS76+GM76</f>
        <v>-31284.674719999995</v>
      </c>
      <c r="HG76" s="40">
        <f>DO76+FT76+GN76</f>
        <v>-48112.456790000011</v>
      </c>
    </row>
    <row r="77" spans="3:215" x14ac:dyDescent="0.3">
      <c r="C77" s="38" t="s">
        <v>41</v>
      </c>
      <c r="E77" s="45"/>
      <c r="F77" s="40">
        <f>VLOOKUP($C77,Segment!$AK$152:$AP$223,6,0)/1000</f>
        <v>99.524000000000001</v>
      </c>
      <c r="G77" s="40">
        <f>VLOOKUP($C77,Segment!$I$229:$N$300,6,0)/1000</f>
        <v>3000</v>
      </c>
      <c r="H77" s="40">
        <f>VLOOKUP($C77,Segment!$P$229:$U$300,6,0)/1000</f>
        <v>1924.864</v>
      </c>
      <c r="I77" s="40">
        <f>VLOOKUP($C77,Segment!$AD$229:$AI$300,6,0)/1000</f>
        <v>3894.98</v>
      </c>
      <c r="J77" s="40">
        <f>VLOOKUP($C77,Segment!$AK$229:$AP$300,6,0)/1000</f>
        <v>1266.6275000000001</v>
      </c>
      <c r="K77" s="40">
        <f>VLOOKUP($C77,Segment!$I$306:$N$377,6,0)/1000</f>
        <v>-16.55594</v>
      </c>
      <c r="L77" s="40">
        <f>VLOOKUP($C77,Segment!$P$306:$U$377,6,0)/1000</f>
        <v>16.55594</v>
      </c>
      <c r="M77" s="40">
        <f>VLOOKUP($C77,Segment!$AD$306:$AI$377,6,0)/1000</f>
        <v>-520</v>
      </c>
      <c r="N77" s="211">
        <f>VLOOKUP($C77,Segment!$AK$306:$AP$377,6,0)/1000</f>
        <v>-100</v>
      </c>
      <c r="O77" s="211">
        <f>VLOOKUP($C77,Segment!$I$383:$N$454,6,0)/1000</f>
        <v>0</v>
      </c>
      <c r="P77" s="211">
        <f>VLOOKUP($C77,Segment!$P$383:$U$454,6,0)/1000</f>
        <v>0</v>
      </c>
      <c r="Q77" s="211">
        <f>VLOOKUP($C77,Segment!$AD$383:$AI$454,6,0)/1000</f>
        <v>-300</v>
      </c>
      <c r="R77" s="211">
        <f>VLOOKUP($C77,Segment!$AK$383:$AP$454,6,0)/1000</f>
        <v>-15000</v>
      </c>
      <c r="S77" s="211">
        <f>VLOOKUP($C77,Segment!$I$460:$N$531,6,0)/1000</f>
        <v>14800</v>
      </c>
      <c r="T77" s="211">
        <f>VLOOKUP($C77,Segment!$P$460:$U$531,6,0)/1000</f>
        <v>0</v>
      </c>
      <c r="U77" s="211">
        <f>VLOOKUP($C77,Segment!$AD$460:$AI$531,6,0)/1000</f>
        <v>0</v>
      </c>
      <c r="V77" s="211">
        <f>VLOOKUP($C77,Segment!$AK$460:$AP$531,6,0)/1000</f>
        <v>0</v>
      </c>
      <c r="W77" s="139">
        <f t="shared" si="820"/>
        <v>-1</v>
      </c>
      <c r="X77" s="139"/>
      <c r="Y77" s="40"/>
      <c r="Z77" s="40">
        <f>VLOOKUP($C77,Segment!$AK$152:$AP$223,2,0)/1000</f>
        <v>99.524000000000001</v>
      </c>
      <c r="AA77" s="40">
        <f>VLOOKUP($C77,Segment!$I$229:$N$300,2,0)/1000</f>
        <v>3000</v>
      </c>
      <c r="AB77" s="40">
        <f>VLOOKUP($C77,Segment!$P$229:$U$300,2,0)/1000</f>
        <v>1924.864</v>
      </c>
      <c r="AC77" s="40">
        <f>VLOOKUP($C77,Segment!$AD$229:$AI$300,2,0)/1000</f>
        <v>3894.98</v>
      </c>
      <c r="AD77" s="40">
        <f>VLOOKUP($C77,Segment!$AK$229:$AP$300,2,0)/1000</f>
        <v>1266.6275000000001</v>
      </c>
      <c r="AE77" s="40">
        <f>VLOOKUP($C77,Segment!$I$306:$N$377,2,0)/1000</f>
        <v>-16.55594</v>
      </c>
      <c r="AF77" s="40">
        <f>VLOOKUP($C77,Segment!$P$306:$U$377,2,0)/1000</f>
        <v>16.55594</v>
      </c>
      <c r="AG77" s="40">
        <f>VLOOKUP($C77,Segment!$AD$306:$AI$377,2,0)/1000</f>
        <v>0</v>
      </c>
      <c r="AH77" s="40">
        <f>VLOOKUP($C77,Segment!$AK$306:$AP$377,2,0)/1000</f>
        <v>0</v>
      </c>
      <c r="AI77" s="40">
        <f>VLOOKUP($C77,Segment!$I$383:$N$454,2,0)/1000</f>
        <v>0</v>
      </c>
      <c r="AJ77" s="40">
        <f>VLOOKUP($C77,Segment!$P$383:$U$454,2,0)/1000</f>
        <v>0</v>
      </c>
      <c r="AK77" s="40">
        <f>VLOOKUP($C77,Segment!$AD$383:$AI$454,2,0)/1000</f>
        <v>0</v>
      </c>
      <c r="AL77" s="40">
        <f>VLOOKUP($C77,Segment!$AK$383:$AP$454,2,0)/1000</f>
        <v>-15000</v>
      </c>
      <c r="AM77" s="40">
        <f>VLOOKUP($C77,Segment!$I$460:$N$531,2,0)/1000</f>
        <v>15000</v>
      </c>
      <c r="AN77" s="40">
        <f>VLOOKUP($C77,Segment!$P$460:$U$531,2,0)/1000</f>
        <v>0</v>
      </c>
      <c r="AO77" s="40">
        <f>VLOOKUP($C77,Segment!$AD$460:$AI$531,2,0)/1000</f>
        <v>0</v>
      </c>
      <c r="AP77" s="40">
        <f>VLOOKUP($C77,Segment!$AK$460:$AP$531,2,0)/1000</f>
        <v>0</v>
      </c>
      <c r="AQ77" s="139">
        <f t="shared" si="874"/>
        <v>-1</v>
      </c>
      <c r="AS77" s="40"/>
      <c r="AT77" s="40">
        <f>VLOOKUP($C77,'Securitization Profit   loss &amp; '!$Z$153:$AB$224,3,0)/1000</f>
        <v>-1766.625</v>
      </c>
      <c r="AU77" s="40">
        <f>VLOOKUP($C77,'Securitization Profit   loss &amp; '!$F$230:$H$301,3,0)/1000</f>
        <v>-29.959</v>
      </c>
      <c r="AV77" s="40">
        <f>VLOOKUP($C77,'Securitization Profit   loss &amp; '!$K$230:$M$301,3,0)/1000</f>
        <v>-3.4409999999999998</v>
      </c>
      <c r="AW77" s="40">
        <f>VLOOKUP($C77,'Securitization Profit   loss &amp; '!$U$230:$W$301,3,0)/1000</f>
        <v>-34.898739999999989</v>
      </c>
      <c r="AX77" s="40">
        <f>VLOOKUP($C77,'Securitization Profit   loss &amp; '!$Z$230:$AB$301,3,0)/1000</f>
        <v>-9706.6390200000005</v>
      </c>
      <c r="AY77" s="40">
        <f>VLOOKUP($C77,'Securitization Profit   loss &amp; '!$F$306:$H$377,3,0)/1000</f>
        <v>0</v>
      </c>
      <c r="AZ77" s="40">
        <f>VLOOKUP($C77,'Securitization Profit   loss &amp; '!$K$306:$M$377,3,0)/1000</f>
        <v>-29.949000000000002</v>
      </c>
      <c r="BA77" s="40">
        <f>VLOOKUP($C77,'Securitization Profit   loss &amp; '!$U$306:$W$377,3,0)/1000</f>
        <v>-14.734999999999999</v>
      </c>
      <c r="BB77" s="40">
        <f>VLOOKUP($C77,'Securitization Profit   loss &amp; '!$Z$306:$AB$377,3,0)/1000</f>
        <v>-5.6929999999999996</v>
      </c>
      <c r="BC77" s="40">
        <f>VLOOKUP($C77,'Securitization Profit   loss &amp; '!$F$383:$H$454,3,0)/1000</f>
        <v>0</v>
      </c>
      <c r="BD77" s="40">
        <f>VLOOKUP($C77,'Securitization Profit   loss &amp; '!$K$383:$M$454,3,0)/1000</f>
        <v>0</v>
      </c>
      <c r="BE77" s="40">
        <f>VLOOKUP($C77,'Securitization Profit   loss &amp; '!$U$383:$W$454,3,0)/1000</f>
        <v>0</v>
      </c>
      <c r="BF77" s="40">
        <f>VLOOKUP($C77,'Securitization Profit   loss &amp; '!$Z$383:$AB$454,3,0)/1000</f>
        <v>-41.832000000000001</v>
      </c>
      <c r="BG77" s="40">
        <f>VLOOKUP($C77,'Securitization Profit   loss &amp; '!$F$460:$H$531,3,0)/1000</f>
        <v>-4.0049999999999999</v>
      </c>
      <c r="BH77" s="40">
        <f>VLOOKUP($C77,'Securitization Profit   loss &amp; '!$K$460:$M$531,3,0)/1000</f>
        <v>0</v>
      </c>
      <c r="BI77" s="40">
        <f>VLOOKUP($C77,'Securitization Profit   loss &amp; '!$U$460:$X$531,3,0)/1000</f>
        <v>2.3079999999999998</v>
      </c>
      <c r="BJ77" s="40">
        <f>VLOOKUP($C77,'Securitization Profit   loss &amp; '!$Z$460:$AC$531,3,0)/1000</f>
        <v>-53.811</v>
      </c>
      <c r="BL77" s="40"/>
      <c r="BM77" s="40">
        <f>VLOOKUP($C77,'Securitization Profit   loss &amp; '!$Z$153:$AB$224,2,0)/1000</f>
        <v>0</v>
      </c>
      <c r="BN77" s="40">
        <f>VLOOKUP($C77,'Securitization Profit   loss &amp; '!$F$230:$H$301,2,0)/1000</f>
        <v>0</v>
      </c>
      <c r="BO77" s="40">
        <f>VLOOKUP($C77,'Securitization Profit   loss &amp; '!$K$230:$M$301,2,0)/1000</f>
        <v>0</v>
      </c>
      <c r="BP77" s="40">
        <f>VLOOKUP($C77,'Securitization Profit   loss &amp; '!$U$230:$W$301,2,0)/1000</f>
        <v>0</v>
      </c>
      <c r="BQ77" s="40">
        <f>VLOOKUP($C77,'Securitization Profit   loss &amp; '!$Z$230:$AB$301,2,0)/1000</f>
        <v>0</v>
      </c>
      <c r="BR77" s="40">
        <f>VLOOKUP($C77,'Securitization Profit   loss &amp; '!$F$306:$H$377,2,0)/1000</f>
        <v>0</v>
      </c>
      <c r="BS77" s="40">
        <f>VLOOKUP($C77,'Securitization Profit   loss &amp; '!$K$306:$M$377,2,0)/1000</f>
        <v>0</v>
      </c>
      <c r="BT77" s="40">
        <f>VLOOKUP($C77,'Securitization Profit   loss &amp; '!$U$306:$W$377,2,0)/1000</f>
        <v>0</v>
      </c>
      <c r="BU77" s="40">
        <f>VLOOKUP($C77,'Securitization Profit   loss &amp; '!$Z$306:$AB$377,2,0)/1000</f>
        <v>0</v>
      </c>
      <c r="BV77" s="40">
        <f>VLOOKUP($C77,'Securitization Profit   loss &amp; '!$F$383:$H$454,2,0)/1000</f>
        <v>0</v>
      </c>
      <c r="BW77" s="40">
        <f>VLOOKUP($C77,'Securitization Profit   loss &amp; '!$K$383:$M$454,2,0)/1000</f>
        <v>0</v>
      </c>
      <c r="BX77" s="40">
        <f>VLOOKUP($C77,'Securitization Profit   loss &amp; '!$U$383:$W$454,2,0)/1000</f>
        <v>0</v>
      </c>
      <c r="BY77" s="40">
        <f>VLOOKUP($C77,'Securitization Profit   loss &amp; '!$Z$383:$AB$454,2,0)/1000</f>
        <v>0</v>
      </c>
      <c r="BZ77" s="40">
        <f>VLOOKUP($C77,'Securitization Profit   loss &amp; '!$F$460:$H$531,2,0)/1000</f>
        <v>0</v>
      </c>
      <c r="CA77" s="40">
        <f>VLOOKUP($C77,'Securitization Profit   loss &amp; '!$K$460:$M$531,2,0)/1000</f>
        <v>0</v>
      </c>
      <c r="CB77" s="40">
        <f>VLOOKUP($C77,'Securitization Profit   loss &amp; '!$U$460:$X$531,2,0)/1000</f>
        <v>0</v>
      </c>
      <c r="CC77" s="40">
        <f>VLOOKUP($C77,'Securitization Profit   loss &amp; '!$Z$460:$AC$531,2,0)/1000</f>
        <v>0</v>
      </c>
      <c r="CE77" s="39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X77" s="40"/>
      <c r="CY77" s="40">
        <f>Z77+AT77+BM77+CF77</f>
        <v>-1667.1010000000001</v>
      </c>
      <c r="CZ77" s="40">
        <f>AA77+AU77+BN77+CG77</f>
        <v>2970.0410000000002</v>
      </c>
      <c r="DA77" s="40">
        <f>AB77+AV77+BO77+CH77</f>
        <v>1921.423</v>
      </c>
      <c r="DB77" s="40">
        <f>AC77+AW77+BP77+CI77</f>
        <v>3860.0812599999999</v>
      </c>
      <c r="DC77" s="40">
        <f>AD77+AX77+BQ77+CJ77</f>
        <v>-8440.01152</v>
      </c>
      <c r="DD77" s="40">
        <f>AE77+AY77+BR77+CK77</f>
        <v>-16.55594</v>
      </c>
      <c r="DE77" s="40">
        <f>AF77+AZ77+BS77+CL77</f>
        <v>-13.393060000000002</v>
      </c>
      <c r="DF77" s="40">
        <f>AG77+BA77+BT77+CM77</f>
        <v>-14.734999999999999</v>
      </c>
      <c r="DG77" s="40">
        <f>AH77+BB77+BU77+CN77</f>
        <v>-5.6929999999999996</v>
      </c>
      <c r="DH77" s="40">
        <f>AI77+BC77+BV77+CO77</f>
        <v>0</v>
      </c>
      <c r="DI77" s="40">
        <f>AJ77+BD77+BW77+CP77</f>
        <v>0</v>
      </c>
      <c r="DJ77" s="40">
        <f>AK77+BE77+BX77+CQ77</f>
        <v>0</v>
      </c>
      <c r="DK77" s="40">
        <f>AL77+BF77+BY77+CR77</f>
        <v>-15041.832</v>
      </c>
      <c r="DL77" s="40">
        <f>AM77+BG77+BZ77+CS77</f>
        <v>14995.995000000001</v>
      </c>
      <c r="DM77" s="40">
        <f>AN77+BH77+CA77+CT77</f>
        <v>0</v>
      </c>
      <c r="DN77" s="40">
        <f>AO77+BI77+CB77+CU77</f>
        <v>2.3079999999999998</v>
      </c>
      <c r="DO77" s="40">
        <f>AP77+BJ77+CC77+CV77</f>
        <v>-53.811</v>
      </c>
      <c r="DQ77" s="40"/>
      <c r="DR77" s="40">
        <f>VLOOKUP($C77,Segment!$AK$152:$AP$223,3,0)/1000</f>
        <v>0</v>
      </c>
      <c r="DS77" s="40">
        <f>VLOOKUP($C77,Segment!$I$229:$N$300,3,0)/1000</f>
        <v>0</v>
      </c>
      <c r="DT77" s="40">
        <f>VLOOKUP($C77,Segment!$P$229:$U$300,3,0)/1000</f>
        <v>0</v>
      </c>
      <c r="DU77" s="40">
        <f>VLOOKUP($C77,Segment!$AD$229:$AI$300,3,0)/1000</f>
        <v>0</v>
      </c>
      <c r="DV77" s="40">
        <f>VLOOKUP($C77,Segment!$AK$229:$AP$300,3,0)/1000</f>
        <v>0</v>
      </c>
      <c r="DW77" s="40">
        <f>VLOOKUP($C77,Segment!$I$306:$N$377,3,0)/1000</f>
        <v>0</v>
      </c>
      <c r="DX77" s="40">
        <f>VLOOKUP($C77,Segment!$P$306:$U$377,3,0)/1000</f>
        <v>0</v>
      </c>
      <c r="DY77" s="40">
        <f>VLOOKUP($C77,Segment!$AD$306:$AI$377,3,0)/1000</f>
        <v>-520</v>
      </c>
      <c r="DZ77" s="40">
        <f>VLOOKUP($C77,Segment!$AK$306:$AP$377,3,0)/1000</f>
        <v>-100</v>
      </c>
      <c r="EA77" s="40">
        <f>VLOOKUP($C77,Segment!$I$383:$N$454,3,0)/1000</f>
        <v>0</v>
      </c>
      <c r="EB77" s="40">
        <f>VLOOKUP($C77,Segment!$P$383:$U$454,3,0)/1000</f>
        <v>0</v>
      </c>
      <c r="EC77" s="40">
        <f>VLOOKUP($C77,Segment!$AD$383:$AI$454,3,0)/1000</f>
        <v>-300</v>
      </c>
      <c r="ED77" s="40">
        <f>VLOOKUP($C77,Segment!$AK$383:$AP$454,3,0)/1000</f>
        <v>0</v>
      </c>
      <c r="EE77" s="40">
        <f>VLOOKUP($C77,Segment!$I$460:$N$531,3,0)/1000</f>
        <v>-200</v>
      </c>
      <c r="EF77" s="40">
        <f>VLOOKUP($C77,Segment!$P$460:$U$531,3,0)/1000</f>
        <v>0</v>
      </c>
      <c r="EG77" s="40">
        <f>VLOOKUP($C77,Segment!$AD$460:$AI$531,3,0)/1000</f>
        <v>0</v>
      </c>
      <c r="EH77" s="40">
        <f>VLOOKUP($C77,Segment!$AK$460:$AP$531,3,0)/1000</f>
        <v>0</v>
      </c>
      <c r="EJ77" s="40"/>
      <c r="EK77" s="40">
        <f>VLOOKUP($C77,Segment!$AK$152:$AP$223,4,0)/1000</f>
        <v>0</v>
      </c>
      <c r="EL77" s="40">
        <f>VLOOKUP($C77,Segment!$I$229:$N$300,4,0)/1000</f>
        <v>0</v>
      </c>
      <c r="EM77" s="40">
        <f>VLOOKUP($C77,Segment!$P$229:$U$300,4,0)/1000</f>
        <v>0</v>
      </c>
      <c r="EN77" s="40">
        <f>VLOOKUP($C77,Segment!$AD$229:$AI$300,4,0)/1000</f>
        <v>0</v>
      </c>
      <c r="EO77" s="40">
        <f>VLOOKUP($C77,Segment!$AK$229:$AP$300,4,0)/1000</f>
        <v>0</v>
      </c>
      <c r="EP77" s="40">
        <f>VLOOKUP($C77,Segment!$I$306:$N$377,4,0)/1000</f>
        <v>0</v>
      </c>
      <c r="EQ77" s="40">
        <f>VLOOKUP($C77,Segment!$P$306:$U$377,4,0)/1000</f>
        <v>0</v>
      </c>
      <c r="ER77" s="40">
        <f>VLOOKUP($C77,Segment!$AD$306:$AI$377,4,0)/1000</f>
        <v>0</v>
      </c>
      <c r="ES77" s="40">
        <f>VLOOKUP($C77,Segment!$AK$306:$AP$377,4,0)/1000</f>
        <v>0</v>
      </c>
      <c r="ET77" s="40">
        <f>VLOOKUP($C77,Segment!$I$383:$N$454,4,0)/1000</f>
        <v>0</v>
      </c>
      <c r="EU77" s="40">
        <f>VLOOKUP($C77,Segment!$P$383:$U$454,4,0)/1000</f>
        <v>0</v>
      </c>
      <c r="EV77" s="40">
        <f>VLOOKUP($C77,Segment!$AD$383:$AI$454,4,0)/1000</f>
        <v>0</v>
      </c>
      <c r="EW77" s="40">
        <f>VLOOKUP($C77,Segment!$AK$383:$AP$454,4,0)/1000</f>
        <v>0</v>
      </c>
      <c r="EX77" s="40">
        <f>VLOOKUP($C77,Segment!$I$460:$N$531,4,0)/1000</f>
        <v>0</v>
      </c>
      <c r="EY77" s="40">
        <f>VLOOKUP($C77,Segment!$P$460:$U$531,4,0)/1000</f>
        <v>0</v>
      </c>
      <c r="EZ77" s="40">
        <f>VLOOKUP($C77,Segment!$AD$460:$AI$531,4,0)/1000</f>
        <v>0</v>
      </c>
      <c r="FA77" s="40">
        <f>VLOOKUP($C77,Segment!$AK$460:$AP$531,4,0)/1000</f>
        <v>0</v>
      </c>
      <c r="FC77" s="40"/>
      <c r="FD77" s="40">
        <f>DR77+EK77</f>
        <v>0</v>
      </c>
      <c r="FE77" s="40">
        <f>DS77+EL77</f>
        <v>0</v>
      </c>
      <c r="FF77" s="40">
        <f>DT77+EM77</f>
        <v>0</v>
      </c>
      <c r="FG77" s="40">
        <f>DU77+EN77</f>
        <v>0</v>
      </c>
      <c r="FH77" s="40">
        <f>DV77+EO77</f>
        <v>0</v>
      </c>
      <c r="FI77" s="40">
        <f>DW77+EP77</f>
        <v>0</v>
      </c>
      <c r="FJ77" s="40">
        <f>DX77+EQ77</f>
        <v>0</v>
      </c>
      <c r="FK77" s="40">
        <f>DY77+ER77</f>
        <v>-520</v>
      </c>
      <c r="FL77" s="40">
        <f>DZ77+ES77</f>
        <v>-100</v>
      </c>
      <c r="FM77" s="40">
        <f>EA77+ET77</f>
        <v>0</v>
      </c>
      <c r="FN77" s="40">
        <f>EB77+EU77</f>
        <v>0</v>
      </c>
      <c r="FO77" s="40">
        <f>EC77+EV77</f>
        <v>-300</v>
      </c>
      <c r="FP77" s="40">
        <f>ED77+EW77</f>
        <v>0</v>
      </c>
      <c r="FQ77" s="40">
        <f>EE77+EX77</f>
        <v>-200</v>
      </c>
      <c r="FR77" s="40">
        <f>EF77+EY77</f>
        <v>0</v>
      </c>
      <c r="FS77" s="40">
        <f>EG77+EZ77</f>
        <v>0</v>
      </c>
      <c r="FT77" s="40">
        <f>EH77+FA77</f>
        <v>0</v>
      </c>
      <c r="FW77" s="40"/>
      <c r="FX77" s="40">
        <f>VLOOKUP($C77,Segment!$AK$152:$AP$223,5,0)/1000</f>
        <v>0</v>
      </c>
      <c r="FY77" s="40">
        <f>VLOOKUP($C77,Segment!$I$229:$N$300,5,0)/1000</f>
        <v>0</v>
      </c>
      <c r="FZ77" s="40">
        <f>VLOOKUP($C77,Segment!$P$229:$U$300,5,0)/1000</f>
        <v>0</v>
      </c>
      <c r="GA77" s="40">
        <f>VLOOKUP($C77,Segment!$AD$229:$AI$300,5,0)/1000</f>
        <v>0</v>
      </c>
      <c r="GB77" s="40">
        <f>VLOOKUP($C77,Segment!$AK$229:$AP$300,5,0)/1000</f>
        <v>0</v>
      </c>
      <c r="GC77" s="40">
        <f>VLOOKUP($C77,Segment!$I$306:$N$377,5,0)/1000</f>
        <v>0</v>
      </c>
      <c r="GD77" s="40">
        <f>VLOOKUP($C77,Segment!$P$306:$U$377,5,0)/1000</f>
        <v>0</v>
      </c>
      <c r="GE77" s="40">
        <f>VLOOKUP($C77,Segment!$AD$306:$AI$377,5,0)/1000</f>
        <v>0</v>
      </c>
      <c r="GF77" s="40">
        <f>VLOOKUP($C77,Segment!$AK$306:$AP$377,5,0)/1000</f>
        <v>0</v>
      </c>
      <c r="GG77" s="40">
        <f>VLOOKUP($C77,Segment!$I$383:$N$454,5,0)/1000</f>
        <v>0</v>
      </c>
      <c r="GH77" s="40">
        <f>VLOOKUP($C77,Segment!$P$383:$U$454,5,0)/1000</f>
        <v>0</v>
      </c>
      <c r="GI77" s="40">
        <f>VLOOKUP($C77,Segment!$AD$383:$AI$454,5,0)/1000</f>
        <v>0</v>
      </c>
      <c r="GJ77" s="40">
        <f>VLOOKUP($C77,Segment!$AK$383:$AP$454,5,0)/1000</f>
        <v>0</v>
      </c>
      <c r="GK77" s="40">
        <f>VLOOKUP($C77,Segment!$I$460:$N$531,5,0)/1000</f>
        <v>0</v>
      </c>
      <c r="GL77" s="40">
        <f>VLOOKUP($C77,Segment!$P$460:$U$531,5,0)/1000</f>
        <v>0</v>
      </c>
      <c r="GM77" s="40">
        <f>VLOOKUP($C77,Segment!$AD$460:$AI$531,5,0)/1000</f>
        <v>0</v>
      </c>
      <c r="GN77" s="40">
        <f>VLOOKUP($C77,Segment!$AK$460:$AP$531,5,0)/1000</f>
        <v>0</v>
      </c>
      <c r="GP77" s="40"/>
      <c r="GQ77" s="40">
        <f>CY77+FD77+FX77</f>
        <v>-1667.1010000000001</v>
      </c>
      <c r="GR77" s="40">
        <f>CZ77+FE77+FY77</f>
        <v>2970.0410000000002</v>
      </c>
      <c r="GS77" s="40">
        <f>DA77+FF77+FZ77</f>
        <v>1921.423</v>
      </c>
      <c r="GT77" s="40">
        <f>DB77+FG77+GA77</f>
        <v>3860.0812599999999</v>
      </c>
      <c r="GU77" s="40">
        <f>DC77+FH77+GB77</f>
        <v>-8440.01152</v>
      </c>
      <c r="GV77" s="40">
        <f>DD77+FI77+GC77</f>
        <v>-16.55594</v>
      </c>
      <c r="GW77" s="40">
        <f>DE77+FJ77+GD77</f>
        <v>-13.393060000000002</v>
      </c>
      <c r="GX77" s="40">
        <f>DF77+FK77+GE77</f>
        <v>-534.73500000000001</v>
      </c>
      <c r="GY77" s="40">
        <f>DG77+FL77+GF77</f>
        <v>-105.693</v>
      </c>
      <c r="GZ77" s="40">
        <f>DH77+FM77+GG77</f>
        <v>0</v>
      </c>
      <c r="HA77" s="40">
        <f>DI77+FN77+GH77</f>
        <v>0</v>
      </c>
      <c r="HB77" s="40">
        <f>DJ77+FO77+GI77</f>
        <v>-300</v>
      </c>
      <c r="HC77" s="40">
        <f>DK77+FP77+GJ77</f>
        <v>-15041.832</v>
      </c>
      <c r="HD77" s="40">
        <f>DL77+FQ77+GK77</f>
        <v>14795.995000000001</v>
      </c>
      <c r="HE77" s="40">
        <f>DM77+FR77+GL77</f>
        <v>0</v>
      </c>
      <c r="HF77" s="40">
        <f>DN77+FS77+GM77</f>
        <v>2.3079999999999998</v>
      </c>
      <c r="HG77" s="40">
        <f>DO77+FT77+GN77</f>
        <v>-53.811</v>
      </c>
    </row>
    <row r="78" spans="3:215" x14ac:dyDescent="0.3">
      <c r="C78" s="38" t="s">
        <v>42</v>
      </c>
      <c r="D78" s="117">
        <v>40</v>
      </c>
      <c r="E78" s="45"/>
      <c r="F78" s="40">
        <f>VLOOKUP($C78,Segment!$AK$152:$AP$223,6,0)/1000</f>
        <v>0</v>
      </c>
      <c r="G78" s="40">
        <f>VLOOKUP($C78,Segment!$I$229:$N$300,6,0)/1000</f>
        <v>-1084.432</v>
      </c>
      <c r="H78" s="40">
        <f>VLOOKUP($C78,Segment!$P$229:$U$300,6,0)/1000</f>
        <v>-6146.2209099999991</v>
      </c>
      <c r="I78" s="40">
        <f>VLOOKUP($C78,Segment!$AD$229:$AI$300,6,0)/1000</f>
        <v>-10335.05665</v>
      </c>
      <c r="J78" s="40">
        <f>VLOOKUP($C78,Segment!$AK$229:$AP$300,6,0)/1000</f>
        <v>-5608.7994700000027</v>
      </c>
      <c r="K78" s="40">
        <f>VLOOKUP($C78,Segment!$I$306:$N$377,6,0)/1000</f>
        <v>-10237.25072</v>
      </c>
      <c r="L78" s="40">
        <f>VLOOKUP($C78,Segment!$P$306:$U$377,6,0)/1000</f>
        <v>-8519.2827200000011</v>
      </c>
      <c r="M78" s="40">
        <f>VLOOKUP($C78,Segment!$AD$306:$AI$377,6,0)/1000</f>
        <v>-12180.632540000002</v>
      </c>
      <c r="N78" s="211">
        <f>VLOOKUP($C78,Segment!$AK$306:$AP$377,6,0)/1000</f>
        <v>-11400.146709999994</v>
      </c>
      <c r="O78" s="211">
        <f>VLOOKUP($C78,Segment!$I$383:$N$454,6,0)/1000</f>
        <v>-11037.411050000001</v>
      </c>
      <c r="P78" s="211">
        <f>VLOOKUP($C78,Segment!$P$383:$U$454,6,0)/1000</f>
        <v>-14401.606940000003</v>
      </c>
      <c r="Q78" s="211">
        <f>VLOOKUP($C78,Segment!$AD$383:$AI$454,6,0)/1000</f>
        <v>-14816.069139999991</v>
      </c>
      <c r="R78" s="211">
        <f>VLOOKUP($C78,Segment!$AK$383:$AP$454,6,0)/1000</f>
        <v>-14089.736310000009</v>
      </c>
      <c r="S78" s="211">
        <f>VLOOKUP($C78,Segment!$I$460:$N$531,6,0)/1000</f>
        <v>-15572.818310000002</v>
      </c>
      <c r="T78" s="211">
        <f>VLOOKUP($C78,Segment!$P$460:$U$531,6,0)/1000</f>
        <v>-17510.381040000004</v>
      </c>
      <c r="U78" s="211">
        <f>VLOOKUP($C78,Segment!$AD$460:$AI$531,6,0)/1000</f>
        <v>-18060.837549999993</v>
      </c>
      <c r="V78" s="211">
        <f>VLOOKUP($C78,Segment!$AK$460:$AP$531,6,0)/1000</f>
        <v>-18523.977660000015</v>
      </c>
      <c r="W78" s="139">
        <f t="shared" si="820"/>
        <v>0.31471428935492995</v>
      </c>
      <c r="X78" s="139"/>
      <c r="Y78" s="40"/>
      <c r="Z78" s="40">
        <f>VLOOKUP($C78,Segment!$AK$152:$AP$223,2,0)/1000</f>
        <v>0</v>
      </c>
      <c r="AA78" s="40">
        <f>VLOOKUP($C78,Segment!$I$229:$N$300,2,0)/1000</f>
        <v>-586.17399999999998</v>
      </c>
      <c r="AB78" s="40">
        <f>VLOOKUP($C78,Segment!$P$229:$U$300,2,0)/1000</f>
        <v>-6170.8480299999992</v>
      </c>
      <c r="AC78" s="40">
        <f>VLOOKUP($C78,Segment!$AD$229:$AI$300,2,0)/1000</f>
        <v>-9920.2968199999996</v>
      </c>
      <c r="AD78" s="40">
        <f>VLOOKUP($C78,Segment!$AK$229:$AP$300,2,0)/1000</f>
        <v>-5222.0513200000023</v>
      </c>
      <c r="AE78" s="40">
        <f>VLOOKUP($C78,Segment!$I$306:$N$377,2,0)/1000</f>
        <v>-9816.1239300000016</v>
      </c>
      <c r="AF78" s="40">
        <f>VLOOKUP($C78,Segment!$P$306:$U$377,2,0)/1000</f>
        <v>-8586.4207200000001</v>
      </c>
      <c r="AG78" s="40">
        <f>VLOOKUP($C78,Segment!$AD$306:$AI$377,2,0)/1000</f>
        <v>-11661.559540000002</v>
      </c>
      <c r="AH78" s="40">
        <f>VLOOKUP($C78,Segment!$AK$306:$AP$377,2,0)/1000</f>
        <v>-11005.569709999994</v>
      </c>
      <c r="AI78" s="40">
        <f>VLOOKUP($C78,Segment!$I$383:$N$454,2,0)/1000</f>
        <v>-10659.49805</v>
      </c>
      <c r="AJ78" s="40">
        <f>VLOOKUP($C78,Segment!$P$383:$U$454,2,0)/1000</f>
        <v>-7157.602380000003</v>
      </c>
      <c r="AK78" s="40">
        <f>VLOOKUP($C78,Segment!$AD$383:$AI$454,2,0)/1000</f>
        <v>-9958.9820399999917</v>
      </c>
      <c r="AL78" s="40">
        <f>VLOOKUP($C78,Segment!$AK$383:$AP$454,2,0)/1000</f>
        <v>-9068.4271200000094</v>
      </c>
      <c r="AM78" s="40">
        <f>VLOOKUP($C78,Segment!$I$460:$N$531,2,0)/1000</f>
        <v>-10058.926210000001</v>
      </c>
      <c r="AN78" s="40">
        <f>VLOOKUP($C78,Segment!$P$460:$U$531,2,0)/1000</f>
        <v>-11954.344509999997</v>
      </c>
      <c r="AO78" s="40">
        <f>VLOOKUP($C78,Segment!$AD$460:$AI$531,2,0)/1000</f>
        <v>-12362.964699999995</v>
      </c>
      <c r="AP78" s="40">
        <f>VLOOKUP($C78,Segment!$AK$460:$AP$531,2,0)/1000</f>
        <v>-12842.131140000001</v>
      </c>
      <c r="AQ78" s="139">
        <f t="shared" si="874"/>
        <v>0.41613655489133916</v>
      </c>
      <c r="AS78" s="40"/>
      <c r="AT78" s="40">
        <f>VLOOKUP($C78,'Securitization Profit   loss &amp; '!$Z$153:$AB$224,3,0)/1000</f>
        <v>0</v>
      </c>
      <c r="AU78" s="40">
        <f>VLOOKUP($C78,'Securitization Profit   loss &amp; '!$F$230:$H$301,3,0)/1000</f>
        <v>0</v>
      </c>
      <c r="AV78" s="40">
        <f>VLOOKUP($C78,'Securitization Profit   loss &amp; '!$K$230:$M$301,3,0)/1000</f>
        <v>0</v>
      </c>
      <c r="AW78" s="40">
        <f>VLOOKUP($C78,'Securitization Profit   loss &amp; '!$U$230:$W$301,3,0)/1000</f>
        <v>0</v>
      </c>
      <c r="AX78" s="40">
        <f>VLOOKUP($C78,'Securitization Profit   loss &amp; '!$Z$230:$AB$301,3,0)/1000</f>
        <v>0</v>
      </c>
      <c r="AY78" s="40">
        <f>VLOOKUP($C78,'Securitization Profit   loss &amp; '!$F$306:$H$377,3,0)/1000</f>
        <v>0</v>
      </c>
      <c r="AZ78" s="40">
        <f>VLOOKUP($C78,'Securitization Profit   loss &amp; '!$K$306:$M$377,3,0)/1000</f>
        <v>0</v>
      </c>
      <c r="BA78" s="40">
        <f>VLOOKUP($C78,'Securitization Profit   loss &amp; '!$U$306:$W$377,3,0)/1000</f>
        <v>0</v>
      </c>
      <c r="BB78" s="40">
        <f>VLOOKUP($C78,'Securitization Profit   loss &amp; '!$Z$306:$AB$377,3,0)/1000</f>
        <v>-156.27699999999999</v>
      </c>
      <c r="BC78" s="40">
        <f>VLOOKUP($C78,'Securitization Profit   loss &amp; '!$F$383:$H$454,3,0)/1000</f>
        <v>-127.17</v>
      </c>
      <c r="BD78" s="40">
        <f>VLOOKUP($C78,'Securitization Profit   loss &amp; '!$K$383:$M$454,3,0)/1000</f>
        <v>-154.21087</v>
      </c>
      <c r="BE78" s="40">
        <f>VLOOKUP($C78,'Securitization Profit   loss &amp; '!$U$383:$W$454,3,0)/1000</f>
        <v>-398.4108462643303</v>
      </c>
      <c r="BF78" s="40">
        <f>VLOOKUP($C78,'Securitization Profit   loss &amp; '!$Z$383:$AB$454,3,0)/1000</f>
        <v>-303.15214578376487</v>
      </c>
      <c r="BG78" s="40">
        <f>VLOOKUP($C78,'Securitization Profit   loss &amp; '!$F$460:$H$531,3,0)/1000</f>
        <v>-291.04538956867816</v>
      </c>
      <c r="BH78" s="40">
        <f>VLOOKUP($C78,'Securitization Profit   loss &amp; '!$K$460:$M$531,3,0)/1000</f>
        <v>-349.74645376020362</v>
      </c>
      <c r="BI78" s="40">
        <f>VLOOKUP($C78,'Securitization Profit   loss &amp; '!$U$460:$X$531,3,0)/1000</f>
        <v>-358.23394898592994</v>
      </c>
      <c r="BJ78" s="40">
        <f>VLOOKUP($C78,'Securitization Profit   loss &amp; '!$Z$460:$AC$531,3,0)/1000</f>
        <v>-346.58920867737652</v>
      </c>
      <c r="BL78" s="40"/>
      <c r="BM78" s="40">
        <f>VLOOKUP($C78,'Securitization Profit   loss &amp; '!$Z$153:$AB$224,2,0)/1000</f>
        <v>0</v>
      </c>
      <c r="BN78" s="40">
        <f>VLOOKUP($C78,'Securitization Profit   loss &amp; '!$F$230:$H$301,2,0)/1000</f>
        <v>0</v>
      </c>
      <c r="BO78" s="40">
        <f>VLOOKUP($C78,'Securitization Profit   loss &amp; '!$K$230:$M$301,2,0)/1000</f>
        <v>0</v>
      </c>
      <c r="BP78" s="40">
        <f>VLOOKUP($C78,'Securitization Profit   loss &amp; '!$U$230:$W$301,2,0)/1000</f>
        <v>0</v>
      </c>
      <c r="BQ78" s="40">
        <f>VLOOKUP($C78,'Securitization Profit   loss &amp; '!$Z$230:$AB$301,2,0)/1000</f>
        <v>0</v>
      </c>
      <c r="BR78" s="40">
        <f>VLOOKUP($C78,'Securitization Profit   loss &amp; '!$F$306:$H$377,2,0)/1000</f>
        <v>0</v>
      </c>
      <c r="BS78" s="40">
        <f>VLOOKUP($C78,'Securitization Profit   loss &amp; '!$K$306:$M$377,2,0)/1000</f>
        <v>0</v>
      </c>
      <c r="BT78" s="40">
        <f>VLOOKUP($C78,'Securitization Profit   loss &amp; '!$U$306:$W$377,2,0)/1000</f>
        <v>0</v>
      </c>
      <c r="BU78" s="40">
        <f>VLOOKUP($C78,'Securitization Profit   loss &amp; '!$Z$306:$AB$377,2,0)/1000</f>
        <v>0</v>
      </c>
      <c r="BV78" s="40">
        <f>VLOOKUP($C78,'Securitization Profit   loss &amp; '!$F$383:$H$454,2,0)/1000</f>
        <v>0</v>
      </c>
      <c r="BW78" s="40">
        <f>VLOOKUP($C78,'Securitization Profit   loss &amp; '!$K$383:$M$454,2,0)/1000</f>
        <v>0</v>
      </c>
      <c r="BX78" s="40">
        <f>VLOOKUP($C78,'Securitization Profit   loss &amp; '!$U$383:$W$454,2,0)/1000</f>
        <v>0</v>
      </c>
      <c r="BY78" s="40">
        <f>VLOOKUP($C78,'Securitization Profit   loss &amp; '!$Z$383:$AB$454,2,0)/1000</f>
        <v>0</v>
      </c>
      <c r="BZ78" s="40">
        <f>VLOOKUP($C78,'Securitization Profit   loss &amp; '!$F$460:$H$531,2,0)/1000</f>
        <v>0</v>
      </c>
      <c r="CA78" s="40">
        <f>VLOOKUP($C78,'Securitization Profit   loss &amp; '!$K$460:$M$531,2,0)/1000</f>
        <v>0</v>
      </c>
      <c r="CB78" s="40">
        <f>VLOOKUP($C78,'Securitization Profit   loss &amp; '!$U$460:$X$531,2,0)/1000</f>
        <v>0</v>
      </c>
      <c r="CC78" s="40">
        <f>VLOOKUP($C78,'Securitization Profit   loss &amp; '!$Z$460:$AC$531,2,0)/1000</f>
        <v>0</v>
      </c>
      <c r="CE78" s="39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X78" s="40"/>
      <c r="CY78" s="40">
        <f>Z78+AT78+BM78+CF78</f>
        <v>0</v>
      </c>
      <c r="CZ78" s="40">
        <f>AA78+AU78+BN78+CG78</f>
        <v>-586.17399999999998</v>
      </c>
      <c r="DA78" s="40">
        <f>AB78+AV78+BO78+CH78</f>
        <v>-6170.8480299999992</v>
      </c>
      <c r="DB78" s="40">
        <f>AC78+AW78+BP78+CI78</f>
        <v>-9920.2968199999996</v>
      </c>
      <c r="DC78" s="40">
        <f>AD78+AX78+BQ78+CJ78</f>
        <v>-5222.0513200000023</v>
      </c>
      <c r="DD78" s="40">
        <f>AE78+AY78+BR78+CK78</f>
        <v>-9816.1239300000016</v>
      </c>
      <c r="DE78" s="40">
        <f>AF78+AZ78+BS78+CL78</f>
        <v>-8586.4207200000001</v>
      </c>
      <c r="DF78" s="40">
        <f>AG78+BA78+BT78+CM78</f>
        <v>-11661.559540000002</v>
      </c>
      <c r="DG78" s="40">
        <f>AH78+BB78+BU78+CN78</f>
        <v>-11161.846709999994</v>
      </c>
      <c r="DH78" s="40">
        <f>AI78+BC78+BV78+CO78</f>
        <v>-10786.66805</v>
      </c>
      <c r="DI78" s="40">
        <f>AJ78+BD78+BW78+CP78</f>
        <v>-7311.8132500000029</v>
      </c>
      <c r="DJ78" s="40">
        <f>AK78+BE78+BX78+CQ78</f>
        <v>-10357.392886264322</v>
      </c>
      <c r="DK78" s="40">
        <f>AL78+BF78+BY78+CR78</f>
        <v>-9371.5792657837737</v>
      </c>
      <c r="DL78" s="40">
        <f>AM78+BG78+BZ78+CS78</f>
        <v>-10349.97159956868</v>
      </c>
      <c r="DM78" s="40">
        <f>AN78+BH78+CA78+CT78</f>
        <v>-12304.090963760202</v>
      </c>
      <c r="DN78" s="40">
        <f>AO78+BI78+CB78+CU78</f>
        <v>-12721.198648985925</v>
      </c>
      <c r="DO78" s="40">
        <f>AP78+BJ78+CC78+CV78</f>
        <v>-13188.720348677378</v>
      </c>
      <c r="DQ78" s="40"/>
      <c r="DR78" s="40">
        <f>VLOOKUP($C78,Segment!$AK$152:$AP$223,3,0)/1000</f>
        <v>0</v>
      </c>
      <c r="DS78" s="40">
        <f>VLOOKUP($C78,Segment!$I$229:$N$300,3,0)/1000</f>
        <v>-471.24700000000001</v>
      </c>
      <c r="DT78" s="40">
        <f>VLOOKUP($C78,Segment!$P$229:$U$300,3,0)/1000</f>
        <v>66.007000000000005</v>
      </c>
      <c r="DU78" s="40">
        <f>VLOOKUP($C78,Segment!$AD$229:$AI$300,3,0)/1000</f>
        <v>-374.25700000000001</v>
      </c>
      <c r="DV78" s="40">
        <f>VLOOKUP($C78,Segment!$AK$229:$AP$300,3,0)/1000</f>
        <v>-347.63299999999998</v>
      </c>
      <c r="DW78" s="40">
        <f>VLOOKUP($C78,Segment!$I$306:$N$377,3,0)/1000</f>
        <v>-383.52100000000002</v>
      </c>
      <c r="DX78" s="40">
        <f>VLOOKUP($C78,Segment!$P$306:$U$377,3,0)/1000</f>
        <v>67.138000000000005</v>
      </c>
      <c r="DY78" s="40">
        <f>VLOOKUP($C78,Segment!$AD$306:$AI$377,3,0)/1000</f>
        <v>-519.07299999999998</v>
      </c>
      <c r="DZ78" s="40">
        <f>VLOOKUP($C78,Segment!$AK$306:$AP$377,3,0)/1000</f>
        <v>-394.577</v>
      </c>
      <c r="EA78" s="40">
        <f>VLOOKUP($C78,Segment!$I$383:$N$454,3,0)/1000</f>
        <v>-377.91300000000001</v>
      </c>
      <c r="EB78" s="40">
        <f>VLOOKUP($C78,Segment!$P$383:$U$454,3,0)/1000</f>
        <v>-6113.50216</v>
      </c>
      <c r="EC78" s="40">
        <f>VLOOKUP($C78,Segment!$AD$383:$AI$454,3,0)/1000</f>
        <v>-4119.7831199999991</v>
      </c>
      <c r="ED78" s="40">
        <f>VLOOKUP($C78,Segment!$AK$383:$AP$454,3,0)/1000</f>
        <v>-4238.2509200000022</v>
      </c>
      <c r="EE78" s="40">
        <f>VLOOKUP($C78,Segment!$I$460:$N$531,3,0)/1000</f>
        <v>-4414.8024400000004</v>
      </c>
      <c r="EF78" s="40">
        <f>VLOOKUP($C78,Segment!$P$460:$U$531,3,0)/1000</f>
        <v>-4605.6594200000009</v>
      </c>
      <c r="EG78" s="40">
        <f>VLOOKUP($C78,Segment!$AD$460:$AI$531,3,0)/1000</f>
        <v>-4751.6403799999989</v>
      </c>
      <c r="EH78" s="40">
        <f>VLOOKUP($C78,Segment!$AK$460:$AP$531,3,0)/1000</f>
        <v>-4753.6297999999988</v>
      </c>
      <c r="EJ78" s="40"/>
      <c r="EK78" s="40">
        <f>VLOOKUP($C78,Segment!$AK$152:$AP$223,4,0)/1000</f>
        <v>0</v>
      </c>
      <c r="EL78" s="40">
        <f>VLOOKUP($C78,Segment!$I$229:$N$300,4,0)/1000</f>
        <v>-27.010999999999999</v>
      </c>
      <c r="EM78" s="40">
        <f>VLOOKUP($C78,Segment!$P$229:$U$300,4,0)/1000</f>
        <v>-41.379880000000007</v>
      </c>
      <c r="EN78" s="40">
        <f>VLOOKUP($C78,Segment!$AD$229:$AI$300,4,0)/1000</f>
        <v>-40.502830000000003</v>
      </c>
      <c r="EO78" s="40">
        <f>VLOOKUP($C78,Segment!$AK$229:$AP$300,4,0)/1000</f>
        <v>-39.115149999999979</v>
      </c>
      <c r="EP78" s="40">
        <f>VLOOKUP($C78,Segment!$I$306:$N$377,4,0)/1000</f>
        <v>-37.605789999999999</v>
      </c>
      <c r="EQ78" s="40">
        <f>VLOOKUP($C78,Segment!$P$306:$U$377,4,0)/1000</f>
        <v>0</v>
      </c>
      <c r="ER78" s="40">
        <f>VLOOKUP($C78,Segment!$AD$306:$AI$377,4,0)/1000</f>
        <v>0</v>
      </c>
      <c r="ES78" s="40">
        <f>VLOOKUP($C78,Segment!$AK$306:$AP$377,4,0)/1000</f>
        <v>0</v>
      </c>
      <c r="ET78" s="40">
        <f>VLOOKUP($C78,Segment!$I$383:$N$454,4,0)/1000</f>
        <v>0</v>
      </c>
      <c r="EU78" s="40">
        <f>VLOOKUP($C78,Segment!$P$383:$U$454,4,0)/1000</f>
        <v>-1130.5023999999999</v>
      </c>
      <c r="EV78" s="40">
        <f>VLOOKUP($C78,Segment!$AD$383:$AI$454,4,0)/1000</f>
        <v>-734.62297999999998</v>
      </c>
      <c r="EW78" s="40">
        <f>VLOOKUP($C78,Segment!$AK$383:$AP$454,4,0)/1000</f>
        <v>-759.74026000000026</v>
      </c>
      <c r="EX78" s="40">
        <f>VLOOKUP($C78,Segment!$I$460:$N$531,4,0)/1000</f>
        <v>-795.60027000000002</v>
      </c>
      <c r="EY78" s="40">
        <f>VLOOKUP($C78,Segment!$P$460:$U$531,4,0)/1000</f>
        <v>-836.64743999999996</v>
      </c>
      <c r="EZ78" s="40">
        <f>VLOOKUP($C78,Segment!$AD$460:$AI$531,4,0)/1000</f>
        <v>-851.27549000000022</v>
      </c>
      <c r="FA78" s="40">
        <f>VLOOKUP($C78,Segment!$AK$460:$AP$531,4,0)/1000</f>
        <v>-855.63982999999962</v>
      </c>
      <c r="FC78" s="40"/>
      <c r="FD78" s="40">
        <f>DR78+EK78</f>
        <v>0</v>
      </c>
      <c r="FE78" s="40">
        <f>DS78+EL78</f>
        <v>-498.25800000000004</v>
      </c>
      <c r="FF78" s="40">
        <f>DT78+EM78</f>
        <v>24.627119999999998</v>
      </c>
      <c r="FG78" s="40">
        <f>DU78+EN78</f>
        <v>-414.75983000000002</v>
      </c>
      <c r="FH78" s="40">
        <f>DV78+EO78</f>
        <v>-386.74814999999995</v>
      </c>
      <c r="FI78" s="40">
        <f>DW78+EP78</f>
        <v>-421.12679000000003</v>
      </c>
      <c r="FJ78" s="40">
        <f>DX78+EQ78</f>
        <v>67.138000000000005</v>
      </c>
      <c r="FK78" s="40">
        <f>DY78+ER78</f>
        <v>-519.07299999999998</v>
      </c>
      <c r="FL78" s="40">
        <f>DZ78+ES78</f>
        <v>-394.577</v>
      </c>
      <c r="FM78" s="40">
        <f>EA78+ET78</f>
        <v>-377.91300000000001</v>
      </c>
      <c r="FN78" s="40">
        <f>EB78+EU78</f>
        <v>-7244.0045599999994</v>
      </c>
      <c r="FO78" s="40">
        <f>EC78+EV78</f>
        <v>-4854.4060999999992</v>
      </c>
      <c r="FP78" s="40">
        <f>ED78+EW78</f>
        <v>-4997.9911800000027</v>
      </c>
      <c r="FQ78" s="40">
        <f>EE78+EX78</f>
        <v>-5210.4027100000003</v>
      </c>
      <c r="FR78" s="40">
        <f>EF78+EY78</f>
        <v>-5442.3068600000006</v>
      </c>
      <c r="FS78" s="40">
        <f>EG78+EZ78</f>
        <v>-5602.9158699999989</v>
      </c>
      <c r="FT78" s="40">
        <f>EH78+FA78</f>
        <v>-5609.2696299999989</v>
      </c>
      <c r="FW78" s="40"/>
      <c r="FX78" s="40">
        <f>VLOOKUP($C78,Segment!$AK$152:$AP$223,5,0)/1000</f>
        <v>0</v>
      </c>
      <c r="FY78" s="40">
        <f>VLOOKUP($C78,Segment!$I$229:$N$300,5,0)/1000</f>
        <v>0</v>
      </c>
      <c r="FZ78" s="40">
        <f>VLOOKUP($C78,Segment!$P$229:$U$300,5,0)/1000</f>
        <v>0</v>
      </c>
      <c r="GA78" s="40">
        <f>VLOOKUP($C78,Segment!$AD$229:$AI$300,5,0)/1000</f>
        <v>0</v>
      </c>
      <c r="GB78" s="40">
        <f>VLOOKUP($C78,Segment!$AK$229:$AP$300,5,0)/1000</f>
        <v>0</v>
      </c>
      <c r="GC78" s="40">
        <f>VLOOKUP($C78,Segment!$I$306:$N$377,5,0)/1000</f>
        <v>0</v>
      </c>
      <c r="GD78" s="40">
        <f>VLOOKUP($C78,Segment!$P$306:$U$377,5,0)/1000</f>
        <v>0</v>
      </c>
      <c r="GE78" s="40">
        <f>VLOOKUP($C78,Segment!$AD$306:$AI$377,5,0)/1000</f>
        <v>0</v>
      </c>
      <c r="GF78" s="40">
        <f>VLOOKUP($C78,Segment!$AK$306:$AP$377,5,0)/1000</f>
        <v>0</v>
      </c>
      <c r="GG78" s="40">
        <f>VLOOKUP($C78,Segment!$I$383:$N$454,5,0)/1000</f>
        <v>0</v>
      </c>
      <c r="GH78" s="40">
        <f>VLOOKUP($C78,Segment!$P$383:$U$454,5,0)/1000</f>
        <v>0</v>
      </c>
      <c r="GI78" s="40">
        <f>VLOOKUP($C78,Segment!$AD$383:$AI$454,5,0)/1000</f>
        <v>-2.681</v>
      </c>
      <c r="GJ78" s="40">
        <f>VLOOKUP($C78,Segment!$AK$383:$AP$454,5,0)/1000</f>
        <v>-23.318009999999997</v>
      </c>
      <c r="GK78" s="40">
        <f>VLOOKUP($C78,Segment!$I$460:$N$531,5,0)/1000</f>
        <v>-303.48939000000001</v>
      </c>
      <c r="GL78" s="40">
        <f>VLOOKUP($C78,Segment!$P$460:$U$531,5,0)/1000</f>
        <v>-113.72966999999998</v>
      </c>
      <c r="GM78" s="40">
        <f>VLOOKUP($C78,Segment!$AD$460:$AI$531,5,0)/1000</f>
        <v>-94.956979999999987</v>
      </c>
      <c r="GN78" s="40">
        <f>VLOOKUP($C78,Segment!$AK$460:$AP$531,5,0)/1000</f>
        <v>-72.576890000000077</v>
      </c>
      <c r="GP78" s="40"/>
      <c r="GQ78" s="40">
        <f>CY78+FD78+FX78</f>
        <v>0</v>
      </c>
      <c r="GR78" s="40">
        <f>CZ78+FE78+FY78</f>
        <v>-1084.432</v>
      </c>
      <c r="GS78" s="40">
        <f>DA78+FF78+FZ78</f>
        <v>-6146.2209099999991</v>
      </c>
      <c r="GT78" s="40">
        <f>DB78+FG78+GA78</f>
        <v>-10335.05665</v>
      </c>
      <c r="GU78" s="40">
        <f>DC78+FH78+GB78</f>
        <v>-5608.7994700000027</v>
      </c>
      <c r="GV78" s="40">
        <f>DD78+FI78+GC78</f>
        <v>-10237.250720000002</v>
      </c>
      <c r="GW78" s="40">
        <f>DE78+FJ78+GD78</f>
        <v>-8519.2827199999992</v>
      </c>
      <c r="GX78" s="40">
        <f>DF78+FK78+GE78</f>
        <v>-12180.632540000002</v>
      </c>
      <c r="GY78" s="40">
        <f>DG78+FL78+GF78</f>
        <v>-11556.423709999994</v>
      </c>
      <c r="GZ78" s="40">
        <f>DH78+FM78+GG78</f>
        <v>-11164.581050000001</v>
      </c>
      <c r="HA78" s="40">
        <f>DI78+FN78+GH78</f>
        <v>-14555.817810000002</v>
      </c>
      <c r="HB78" s="40">
        <f>DJ78+FO78+GI78</f>
        <v>-15214.479986264323</v>
      </c>
      <c r="HC78" s="40">
        <f>DK78+FP78+GJ78</f>
        <v>-14392.888455783777</v>
      </c>
      <c r="HD78" s="40">
        <f>DL78+FQ78+GK78</f>
        <v>-15863.863699568681</v>
      </c>
      <c r="HE78" s="40">
        <f>DM78+FR78+GL78</f>
        <v>-17860.127493760203</v>
      </c>
      <c r="HF78" s="40">
        <f>DN78+FS78+GM78</f>
        <v>-18419.071498985923</v>
      </c>
      <c r="HG78" s="40">
        <f>DO78+FT78+GN78</f>
        <v>-18870.566868677375</v>
      </c>
    </row>
    <row r="79" spans="3:215" x14ac:dyDescent="0.3">
      <c r="C79" s="38" t="s">
        <v>4</v>
      </c>
      <c r="E79" s="45"/>
      <c r="F79" s="40">
        <f>VLOOKUP($C79,Segment!$AK$152:$AP$223,6,0)/1000</f>
        <v>67.042000000000002</v>
      </c>
      <c r="G79" s="40">
        <f>VLOOKUP($C79,Segment!$I$229:$N$300,6,0)/1000</f>
        <v>56.716999999999999</v>
      </c>
      <c r="H79" s="40">
        <f>VLOOKUP($C79,Segment!$P$229:$U$300,6,0)/1000</f>
        <v>47.848999999999997</v>
      </c>
      <c r="I79" s="40">
        <f>VLOOKUP($C79,Segment!$AD$229:$AI$300,6,0)/1000</f>
        <v>20.209</v>
      </c>
      <c r="J79" s="40">
        <f>VLOOKUP($C79,Segment!$AK$229:$AP$300,6,0)/1000</f>
        <v>-42.596820000000001</v>
      </c>
      <c r="K79" s="40">
        <f>VLOOKUP($C79,Segment!$I$306:$N$377,6,0)/1000</f>
        <v>634.68299000000002</v>
      </c>
      <c r="L79" s="40">
        <f>VLOOKUP($C79,Segment!$P$306:$U$377,6,0)/1000</f>
        <v>-337.09100000000001</v>
      </c>
      <c r="M79" s="40">
        <f>VLOOKUP($C79,Segment!$AD$306:$AI$377,6,0)/1000</f>
        <v>-170.44200000000001</v>
      </c>
      <c r="N79" s="211">
        <f>VLOOKUP($C79,Segment!$AK$306:$AP$377,6,0)/1000</f>
        <v>630.36162000000002</v>
      </c>
      <c r="O79" s="211">
        <f>VLOOKUP($C79,Segment!$I$383:$N$454,6,0)/1000</f>
        <v>0</v>
      </c>
      <c r="P79" s="211">
        <f>VLOOKUP($C79,Segment!$P$383:$U$454,6,0)/1000</f>
        <v>0</v>
      </c>
      <c r="Q79" s="211">
        <f>VLOOKUP($C79,Segment!$AD$383:$AI$454,6,0)/1000</f>
        <v>-1E-3</v>
      </c>
      <c r="R79" s="211">
        <f>VLOOKUP($C79,Segment!$AK$383:$AP$454,6,0)/1000</f>
        <v>3.0000000000000001E-3</v>
      </c>
      <c r="S79" s="211">
        <f>VLOOKUP($C79,Segment!$I$460:$N$531,6,0)/1000</f>
        <v>343.39501000000001</v>
      </c>
      <c r="T79" s="211">
        <f>VLOOKUP($C79,Segment!$P$460:$U$531,6,0)/1000</f>
        <v>26.712739999999947</v>
      </c>
      <c r="U79" s="211">
        <f>VLOOKUP($C79,Segment!$AD$460:$AI$531,6,0)/1000</f>
        <v>245.91876000000008</v>
      </c>
      <c r="V79" s="211">
        <f>VLOOKUP($C79,Segment!$AK$460:$AP$531,6,0)/1000</f>
        <v>871.69708048264476</v>
      </c>
      <c r="X79" s="139"/>
      <c r="Y79" s="40"/>
      <c r="Z79" s="40">
        <f>VLOOKUP($C79,Segment!$AK$152:$AP$223,2,0)/1000</f>
        <v>0.52700000000000002</v>
      </c>
      <c r="AA79" s="40">
        <f>VLOOKUP($C79,Segment!$I$229:$N$300,2,0)/1000</f>
        <v>0</v>
      </c>
      <c r="AB79" s="40">
        <f>VLOOKUP($C79,Segment!$P$229:$U$300,2,0)/1000</f>
        <v>0</v>
      </c>
      <c r="AC79" s="40">
        <f>VLOOKUP($C79,Segment!$AD$229:$AI$300,2,0)/1000</f>
        <v>0</v>
      </c>
      <c r="AD79" s="40">
        <f>VLOOKUP($C79,Segment!$AK$229:$AP$300,2,0)/1000</f>
        <v>1.7999999999999998E-4</v>
      </c>
      <c r="AE79" s="40">
        <f>VLOOKUP($C79,Segment!$I$306:$N$377,2,0)/1000</f>
        <v>627.47599000000002</v>
      </c>
      <c r="AF79" s="40">
        <f>VLOOKUP($C79,Segment!$P$306:$U$377,2,0)/1000</f>
        <v>0</v>
      </c>
      <c r="AG79" s="40">
        <f>VLOOKUP($C79,Segment!$AD$306:$AI$377,2,0)/1000</f>
        <v>0</v>
      </c>
      <c r="AH79" s="40">
        <f>VLOOKUP($C79,Segment!$AK$306:$AP$377,2,0)/1000</f>
        <v>129.95962</v>
      </c>
      <c r="AI79" s="40">
        <f>VLOOKUP($C79,Segment!$I$383:$N$454,2,0)/1000</f>
        <v>0</v>
      </c>
      <c r="AJ79" s="40">
        <f>VLOOKUP($C79,Segment!$P$383:$U$454,2,0)/1000</f>
        <v>0</v>
      </c>
      <c r="AK79" s="40">
        <f>VLOOKUP($C79,Segment!$AD$383:$AI$454,2,0)/1000</f>
        <v>0</v>
      </c>
      <c r="AL79" s="40">
        <f>VLOOKUP($C79,Segment!$AK$383:$AP$454,2,0)/1000</f>
        <v>0</v>
      </c>
      <c r="AM79" s="40">
        <f>VLOOKUP($C79,Segment!$I$460:$N$531,2,0)/1000</f>
        <v>343.39501000000001</v>
      </c>
      <c r="AN79" s="40">
        <f>VLOOKUP($C79,Segment!$P$460:$U$531,2,0)/1000</f>
        <v>17.172129999999946</v>
      </c>
      <c r="AO79" s="40">
        <f>VLOOKUP($C79,Segment!$AD$460:$AI$531,2,0)/1000</f>
        <v>57.504750000000058</v>
      </c>
      <c r="AP79" s="40">
        <f>VLOOKUP($C79,Segment!$AK$460:$AP$531,2,0)/1000</f>
        <v>332.39100999999999</v>
      </c>
      <c r="AQ79" s="139" t="e">
        <f t="shared" si="874"/>
        <v>#DIV/0!</v>
      </c>
      <c r="AS79" s="40"/>
      <c r="AT79" s="40">
        <f>VLOOKUP($C79,'Securitization Profit   loss &amp; '!$Z$153:$AB$224,3,0)/1000</f>
        <v>0</v>
      </c>
      <c r="AU79" s="40">
        <f>VLOOKUP($C79,'Securitization Profit   loss &amp; '!$F$230:$H$301,3,0)/1000</f>
        <v>0</v>
      </c>
      <c r="AV79" s="40">
        <f>VLOOKUP($C79,'Securitization Profit   loss &amp; '!$K$230:$M$301,3,0)/1000</f>
        <v>0</v>
      </c>
      <c r="AW79" s="40">
        <f>VLOOKUP($C79,'Securitization Profit   loss &amp; '!$U$230:$W$301,3,0)/1000</f>
        <v>0</v>
      </c>
      <c r="AX79" s="40">
        <f>VLOOKUP($C79,'Securitization Profit   loss &amp; '!$Z$230:$AB$301,3,0)/1000</f>
        <v>0</v>
      </c>
      <c r="AY79" s="40">
        <f>VLOOKUP($C79,'Securitization Profit   loss &amp; '!$F$306:$H$377,3,0)/1000</f>
        <v>-4453.716412591999</v>
      </c>
      <c r="AZ79" s="40">
        <f>VLOOKUP($C79,'Securitization Profit   loss &amp; '!$K$306:$M$377,3,0)/1000</f>
        <v>-511.89016886716706</v>
      </c>
      <c r="BA79" s="40">
        <f>VLOOKUP($C79,'Securitization Profit   loss &amp; '!$U$306:$W$377,3,0)/1000</f>
        <v>5277.6761943455995</v>
      </c>
      <c r="BB79" s="40">
        <f>VLOOKUP($C79,'Securitization Profit   loss &amp; '!$Z$306:$AB$377,3,0)/1000</f>
        <v>2795.8745752395821</v>
      </c>
      <c r="BC79" s="40">
        <f>VLOOKUP($C79,'Securitization Profit   loss &amp; '!$F$383:$H$454,3,0)/1000</f>
        <v>12814.022195735299</v>
      </c>
      <c r="BD79" s="40">
        <f>VLOOKUP($C79,'Securitization Profit   loss &amp; '!$K$383:$M$454,3,0)/1000</f>
        <v>13551.741682825599</v>
      </c>
      <c r="BE79" s="40">
        <f>VLOOKUP($C79,'Securitization Profit   loss &amp; '!$U$383:$W$454,3,0)/1000</f>
        <v>11955.872711034801</v>
      </c>
      <c r="BF79" s="40">
        <f>VLOOKUP($C79,'Securitization Profit   loss &amp; '!$Z$383:$AB$454,3,0)/1000</f>
        <v>10724.399440621961</v>
      </c>
      <c r="BG79" s="40">
        <f>VLOOKUP($C79,'Securitization Profit   loss &amp; '!$F$460:$H$531,3,0)/1000</f>
        <v>-33443.020189838942</v>
      </c>
      <c r="BH79" s="40">
        <f>VLOOKUP($C79,'Securitization Profit   loss &amp; '!$K$460:$M$531,3,0)/1000</f>
        <v>-13557.551537723504</v>
      </c>
      <c r="BI79" s="40">
        <f>VLOOKUP($C79,'Securitization Profit   loss &amp; '!$U$460:$X$531,3,0)/1000</f>
        <v>-6321.1989624333828</v>
      </c>
      <c r="BJ79" s="40">
        <f>VLOOKUP($C79,'Securitization Profit   loss &amp; '!$Z$460:$AC$531,3,0)/1000</f>
        <v>-5032.6632437313874</v>
      </c>
      <c r="BL79" s="40"/>
      <c r="BM79" s="40">
        <f>VLOOKUP($C79,'Securitization Profit   loss &amp; '!$Z$153:$AB$224,2,0)/1000</f>
        <v>0</v>
      </c>
      <c r="BN79" s="40">
        <f>VLOOKUP($C79,'Securitization Profit   loss &amp; '!$F$230:$H$301,2,0)/1000</f>
        <v>0</v>
      </c>
      <c r="BO79" s="40">
        <f>VLOOKUP($C79,'Securitization Profit   loss &amp; '!$K$230:$M$301,2,0)/1000</f>
        <v>0</v>
      </c>
      <c r="BP79" s="40">
        <f>VLOOKUP($C79,'Securitization Profit   loss &amp; '!$U$230:$W$301,2,0)/1000</f>
        <v>0</v>
      </c>
      <c r="BQ79" s="40">
        <f>VLOOKUP($C79,'Securitization Profit   loss &amp; '!$Z$230:$AB$301,2,0)/1000</f>
        <v>0</v>
      </c>
      <c r="BR79" s="40">
        <f>VLOOKUP($C79,'Securitization Profit   loss &amp; '!$F$306:$H$377,2,0)/1000</f>
        <v>0</v>
      </c>
      <c r="BS79" s="40">
        <f>VLOOKUP($C79,'Securitization Profit   loss &amp; '!$K$306:$M$377,2,0)/1000</f>
        <v>0</v>
      </c>
      <c r="BT79" s="40">
        <f>VLOOKUP($C79,'Securitization Profit   loss &amp; '!$U$306:$W$377,2,0)/1000</f>
        <v>0</v>
      </c>
      <c r="BU79" s="40">
        <f>VLOOKUP($C79,'Securitization Profit   loss &amp; '!$Z$306:$AB$377,2,0)/1000</f>
        <v>0</v>
      </c>
      <c r="BV79" s="40">
        <f>VLOOKUP($C79,'Securitization Profit   loss &amp; '!$F$383:$H$454,2,0)/1000</f>
        <v>0</v>
      </c>
      <c r="BW79" s="40">
        <f>VLOOKUP($C79,'Securitization Profit   loss &amp; '!$K$383:$M$454,2,0)/1000</f>
        <v>0</v>
      </c>
      <c r="BX79" s="40">
        <f>VLOOKUP($C79,'Securitization Profit   loss &amp; '!$U$383:$W$454,2,0)/1000</f>
        <v>0</v>
      </c>
      <c r="BY79" s="40">
        <f>VLOOKUP($C79,'Securitization Profit   loss &amp; '!$Z$383:$AB$454,2,0)/1000</f>
        <v>0</v>
      </c>
      <c r="BZ79" s="40">
        <f>VLOOKUP($C79,'Securitization Profit   loss &amp; '!$F$460:$H$531,2,0)/1000</f>
        <v>0</v>
      </c>
      <c r="CA79" s="40">
        <f>VLOOKUP($C79,'Securitization Profit   loss &amp; '!$K$460:$M$531,2,0)/1000</f>
        <v>0</v>
      </c>
      <c r="CB79" s="40">
        <f>VLOOKUP($C79,'Securitization Profit   loss &amp; '!$U$460:$X$531,2,0)/1000</f>
        <v>0</v>
      </c>
      <c r="CC79" s="40">
        <f>VLOOKUP($C79,'Securitization Profit   loss &amp; '!$Z$460:$AC$531,2,0)/1000</f>
        <v>0</v>
      </c>
      <c r="CE79" s="39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X79" s="40"/>
      <c r="CY79" s="40">
        <f>Z79+AT79+BM79+CF79</f>
        <v>0.52700000000000002</v>
      </c>
      <c r="CZ79" s="40">
        <f>AA79+AU79+BN79+CG79</f>
        <v>0</v>
      </c>
      <c r="DA79" s="40">
        <f>AB79+AV79+BO79+CH79</f>
        <v>0</v>
      </c>
      <c r="DB79" s="40">
        <f>AC79+AW79+BP79+CI79</f>
        <v>0</v>
      </c>
      <c r="DC79" s="40">
        <f>AD79+AX79+BQ79+CJ79</f>
        <v>1.7999999999999998E-4</v>
      </c>
      <c r="DD79" s="40">
        <f>AE79+AY79+BR79+CK79</f>
        <v>-3826.240422591999</v>
      </c>
      <c r="DE79" s="40">
        <f>AF79+AZ79+BS79+CL79</f>
        <v>-511.89016886716706</v>
      </c>
      <c r="DF79" s="40">
        <f>AG79+BA79+BT79+CM79</f>
        <v>5277.6761943455995</v>
      </c>
      <c r="DG79" s="40">
        <f>AH79+BB79+BU79+CN79</f>
        <v>2925.8341952395822</v>
      </c>
      <c r="DH79" s="40">
        <f>AI79+BC79+BV79+CO79</f>
        <v>12814.022195735299</v>
      </c>
      <c r="DI79" s="40">
        <f>AJ79+BD79+BW79+CP79</f>
        <v>13551.741682825599</v>
      </c>
      <c r="DJ79" s="40">
        <f>AK79+BE79+BX79+CQ79</f>
        <v>11955.872711034801</v>
      </c>
      <c r="DK79" s="40">
        <f>AL79+BF79+BY79+CR79</f>
        <v>10724.399440621961</v>
      </c>
      <c r="DL79" s="40">
        <f>AM79+BG79+BZ79+CS79</f>
        <v>-33099.625179838942</v>
      </c>
      <c r="DM79" s="40">
        <f>AN79+BH79+CA79+CT79</f>
        <v>-13540.379407723503</v>
      </c>
      <c r="DN79" s="40">
        <f>AO79+BI79+CB79+CU79</f>
        <v>-6263.6942124333827</v>
      </c>
      <c r="DO79" s="40">
        <f>AP79+BJ79+CC79+CV79</f>
        <v>-4700.2722337313871</v>
      </c>
      <c r="DQ79" s="40"/>
      <c r="DR79" s="40">
        <f>VLOOKUP($C79,Segment!$AK$152:$AP$223,3,0)/1000</f>
        <v>66.515000000000001</v>
      </c>
      <c r="DS79" s="40">
        <f>VLOOKUP($C79,Segment!$I$229:$N$300,3,0)/1000</f>
        <v>56.716999999999999</v>
      </c>
      <c r="DT79" s="40">
        <f>VLOOKUP($C79,Segment!$P$229:$U$300,3,0)/1000</f>
        <v>47.848999999999997</v>
      </c>
      <c r="DU79" s="40">
        <f>VLOOKUP($C79,Segment!$AD$229:$AI$300,3,0)/1000</f>
        <v>20.209</v>
      </c>
      <c r="DV79" s="40">
        <f>VLOOKUP($C79,Segment!$AK$229:$AP$300,3,0)/1000</f>
        <v>-42.597000000000001</v>
      </c>
      <c r="DW79" s="40">
        <f>VLOOKUP($C79,Segment!$I$306:$N$377,3,0)/1000</f>
        <v>7.2069999999999999</v>
      </c>
      <c r="DX79" s="40">
        <f>VLOOKUP($C79,Segment!$P$306:$U$377,3,0)/1000</f>
        <v>-337.09100000000001</v>
      </c>
      <c r="DY79" s="40">
        <f>VLOOKUP($C79,Segment!$AD$306:$AI$377,3,0)/1000</f>
        <v>-170.44200000000001</v>
      </c>
      <c r="DZ79" s="40">
        <f>VLOOKUP($C79,Segment!$AK$306:$AP$377,3,0)/1000</f>
        <v>500.40199999999999</v>
      </c>
      <c r="EA79" s="40">
        <f>VLOOKUP($C79,Segment!$I$383:$N$454,3,0)/1000</f>
        <v>0</v>
      </c>
      <c r="EB79" s="40">
        <f>VLOOKUP($C79,Segment!$P$383:$U$454,3,0)/1000</f>
        <v>0</v>
      </c>
      <c r="EC79" s="40">
        <f>VLOOKUP($C79,Segment!$AD$383:$AI$454,3,0)/1000</f>
        <v>-1E-3</v>
      </c>
      <c r="ED79" s="40">
        <f>VLOOKUP($C79,Segment!$AK$383:$AP$454,3,0)/1000</f>
        <v>3.0000000000000001E-3</v>
      </c>
      <c r="EE79" s="40">
        <f>VLOOKUP($C79,Segment!$I$460:$N$531,3,0)/1000</f>
        <v>0</v>
      </c>
      <c r="EF79" s="40">
        <f>VLOOKUP($C79,Segment!$P$460:$U$531,3,0)/1000</f>
        <v>-6.0000000000000001E-3</v>
      </c>
      <c r="EG79" s="40">
        <f>VLOOKUP($C79,Segment!$AD$460:$AI$531,3,0)/1000</f>
        <v>188.46899999999999</v>
      </c>
      <c r="EH79" s="40">
        <f>VLOOKUP($C79,Segment!$AK$460:$AP$531,3,0)/1000</f>
        <v>-2391.2399999999998</v>
      </c>
      <c r="EJ79" s="40"/>
      <c r="EK79" s="40">
        <f>VLOOKUP($C79,Segment!$AK$152:$AP$223,4,0)/1000</f>
        <v>0</v>
      </c>
      <c r="EL79" s="40">
        <f>VLOOKUP($C79,Segment!$I$229:$N$300,4,0)/1000</f>
        <v>0</v>
      </c>
      <c r="EM79" s="40">
        <f>VLOOKUP($C79,Segment!$P$229:$U$300,4,0)/1000</f>
        <v>0</v>
      </c>
      <c r="EN79" s="40">
        <f>VLOOKUP($C79,Segment!$AD$229:$AI$300,4,0)/1000</f>
        <v>0</v>
      </c>
      <c r="EO79" s="40">
        <f>VLOOKUP($C79,Segment!$AK$229:$AP$300,4,0)/1000</f>
        <v>0</v>
      </c>
      <c r="EP79" s="40">
        <f>VLOOKUP($C79,Segment!$I$306:$N$377,4,0)/1000</f>
        <v>0</v>
      </c>
      <c r="EQ79" s="40">
        <f>VLOOKUP($C79,Segment!$P$306:$U$377,4,0)/1000</f>
        <v>0</v>
      </c>
      <c r="ER79" s="40">
        <f>VLOOKUP($C79,Segment!$AD$306:$AI$377,4,0)/1000</f>
        <v>0</v>
      </c>
      <c r="ES79" s="40">
        <f>VLOOKUP($C79,Segment!$AK$306:$AP$377,4,0)/1000</f>
        <v>0</v>
      </c>
      <c r="ET79" s="40">
        <f>VLOOKUP($C79,Segment!$I$383:$N$454,4,0)/1000</f>
        <v>0</v>
      </c>
      <c r="EU79" s="40">
        <f>VLOOKUP($C79,Segment!$P$383:$U$454,4,0)/1000</f>
        <v>0</v>
      </c>
      <c r="EV79" s="40">
        <f>VLOOKUP($C79,Segment!$AD$383:$AI$454,4,0)/1000</f>
        <v>0</v>
      </c>
      <c r="EW79" s="40">
        <f>VLOOKUP($C79,Segment!$AK$383:$AP$454,4,0)/1000</f>
        <v>0</v>
      </c>
      <c r="EX79" s="40">
        <f>VLOOKUP($C79,Segment!$I$460:$N$531,4,0)/1000</f>
        <v>0</v>
      </c>
      <c r="EY79" s="40">
        <f>VLOOKUP($C79,Segment!$P$460:$U$531,4,0)/1000</f>
        <v>0</v>
      </c>
      <c r="EZ79" s="40">
        <f>VLOOKUP($C79,Segment!$AD$460:$AI$531,4,0)/1000</f>
        <v>0</v>
      </c>
      <c r="FA79" s="40">
        <f>VLOOKUP($C79,Segment!$AK$460:$AP$531,4,0)/1000</f>
        <v>2901.88168</v>
      </c>
      <c r="FC79" s="40"/>
      <c r="FD79" s="40">
        <f>DR79+EK79</f>
        <v>66.515000000000001</v>
      </c>
      <c r="FE79" s="40">
        <f>DS79+EL79</f>
        <v>56.716999999999999</v>
      </c>
      <c r="FF79" s="40">
        <f>DT79+EM79</f>
        <v>47.848999999999997</v>
      </c>
      <c r="FG79" s="40">
        <f>DU79+EN79</f>
        <v>20.209</v>
      </c>
      <c r="FH79" s="40">
        <f>DV79+EO79</f>
        <v>-42.597000000000001</v>
      </c>
      <c r="FI79" s="40">
        <f>DW79+EP79</f>
        <v>7.2069999999999999</v>
      </c>
      <c r="FJ79" s="40">
        <f>DX79+EQ79</f>
        <v>-337.09100000000001</v>
      </c>
      <c r="FK79" s="40">
        <f>DY79+ER79</f>
        <v>-170.44200000000001</v>
      </c>
      <c r="FL79" s="40">
        <f>DZ79+ES79</f>
        <v>500.40199999999999</v>
      </c>
      <c r="FM79" s="40">
        <f>EA79+ET79</f>
        <v>0</v>
      </c>
      <c r="FN79" s="40">
        <f>EB79+EU79</f>
        <v>0</v>
      </c>
      <c r="FO79" s="40">
        <f>EC79+EV79</f>
        <v>-1E-3</v>
      </c>
      <c r="FP79" s="40">
        <f>ED79+EW79</f>
        <v>3.0000000000000001E-3</v>
      </c>
      <c r="FQ79" s="40">
        <f>EE79+EX79</f>
        <v>0</v>
      </c>
      <c r="FR79" s="40">
        <f>EF79+EY79</f>
        <v>-6.0000000000000001E-3</v>
      </c>
      <c r="FS79" s="40">
        <f>EG79+EZ79</f>
        <v>188.46899999999999</v>
      </c>
      <c r="FT79" s="40">
        <f>EH79+FA79</f>
        <v>510.64168000000018</v>
      </c>
      <c r="FW79" s="40"/>
      <c r="FX79" s="40">
        <f>VLOOKUP($C79,Segment!$AK$152:$AP$223,5,0)/1000</f>
        <v>0</v>
      </c>
      <c r="FY79" s="40">
        <f>VLOOKUP($C79,Segment!$I$229:$N$300,5,0)/1000</f>
        <v>0</v>
      </c>
      <c r="FZ79" s="40">
        <f>VLOOKUP($C79,Segment!$P$229:$U$300,5,0)/1000</f>
        <v>0</v>
      </c>
      <c r="GA79" s="40">
        <f>VLOOKUP($C79,Segment!$AD$229:$AI$300,5,0)/1000</f>
        <v>0</v>
      </c>
      <c r="GB79" s="40">
        <f>VLOOKUP($C79,Segment!$AK$229:$AP$300,5,0)/1000</f>
        <v>0</v>
      </c>
      <c r="GC79" s="40">
        <f>VLOOKUP($C79,Segment!$I$306:$N$377,5,0)/1000</f>
        <v>0</v>
      </c>
      <c r="GD79" s="40">
        <f>VLOOKUP($C79,Segment!$P$306:$U$377,5,0)/1000</f>
        <v>0</v>
      </c>
      <c r="GE79" s="40">
        <f>VLOOKUP($C79,Segment!$AD$306:$AI$377,5,0)/1000</f>
        <v>0</v>
      </c>
      <c r="GF79" s="40">
        <f>VLOOKUP($C79,Segment!$AK$306:$AP$377,5,0)/1000</f>
        <v>0</v>
      </c>
      <c r="GG79" s="40">
        <f>VLOOKUP($C79,Segment!$I$383:$N$454,5,0)/1000</f>
        <v>0</v>
      </c>
      <c r="GH79" s="40">
        <f>VLOOKUP($C79,Segment!$P$383:$U$454,5,0)/1000</f>
        <v>0</v>
      </c>
      <c r="GI79" s="40">
        <f>VLOOKUP($C79,Segment!$AD$383:$AI$454,5,0)/1000</f>
        <v>0</v>
      </c>
      <c r="GJ79" s="40">
        <f>VLOOKUP($C79,Segment!$AK$383:$AP$454,5,0)/1000</f>
        <v>0</v>
      </c>
      <c r="GK79" s="40">
        <f>VLOOKUP($C79,Segment!$I$460:$N$531,5,0)/1000</f>
        <v>0</v>
      </c>
      <c r="GL79" s="40">
        <f>VLOOKUP($C79,Segment!$P$460:$U$531,5,0)/1000</f>
        <v>9.5466100000000012</v>
      </c>
      <c r="GM79" s="40">
        <f>VLOOKUP($C79,Segment!$AD$460:$AI$531,5,0)/1000</f>
        <v>-5.4989999999999782E-2</v>
      </c>
      <c r="GN79" s="40">
        <f>VLOOKUP($C79,Segment!$AK$460:$AP$531,5,0)/1000</f>
        <v>28.664390482644603</v>
      </c>
      <c r="GP79" s="40"/>
      <c r="GQ79" s="40">
        <f>CY79+FD79+FX79</f>
        <v>67.042000000000002</v>
      </c>
      <c r="GR79" s="40">
        <f>CZ79+FE79+FY79</f>
        <v>56.716999999999999</v>
      </c>
      <c r="GS79" s="40">
        <f>DA79+FF79+FZ79</f>
        <v>47.848999999999997</v>
      </c>
      <c r="GT79" s="40">
        <f>DB79+FG79+GA79</f>
        <v>20.209</v>
      </c>
      <c r="GU79" s="40">
        <f>DC79+FH79+GB79</f>
        <v>-42.596820000000001</v>
      </c>
      <c r="GV79" s="40">
        <f>DD79+FI79+GC79</f>
        <v>-3819.0334225919992</v>
      </c>
      <c r="GW79" s="40">
        <f>DE79+FJ79+GD79</f>
        <v>-848.98116886716707</v>
      </c>
      <c r="GX79" s="40">
        <f>DF79+FK79+GE79</f>
        <v>5107.2341943455995</v>
      </c>
      <c r="GY79" s="40">
        <f>DG79+FL79+GF79</f>
        <v>3426.2361952395822</v>
      </c>
      <c r="GZ79" s="40">
        <f>DH79+FM79+GG79</f>
        <v>12814.022195735299</v>
      </c>
      <c r="HA79" s="40">
        <f>DI79+FN79+GH79</f>
        <v>13551.741682825599</v>
      </c>
      <c r="HB79" s="40">
        <f>DJ79+FO79+GI79</f>
        <v>11955.871711034801</v>
      </c>
      <c r="HC79" s="40">
        <f>DK79+FP79+GJ79</f>
        <v>10724.402440621961</v>
      </c>
      <c r="HD79" s="40">
        <f>DL79+FQ79+GK79</f>
        <v>-33099.625179838942</v>
      </c>
      <c r="HE79" s="40">
        <f>DM79+FR79+GL79</f>
        <v>-13530.838797723503</v>
      </c>
      <c r="HF79" s="40">
        <f>DN79+FS79+GM79</f>
        <v>-6075.2802024333823</v>
      </c>
      <c r="HG79" s="40">
        <f>DO79+FT79+GN79</f>
        <v>-4160.9661632487432</v>
      </c>
    </row>
    <row r="80" spans="3:215" x14ac:dyDescent="0.3">
      <c r="C80" s="38" t="s">
        <v>5</v>
      </c>
      <c r="E80" s="45"/>
      <c r="F80" s="40">
        <f>VLOOKUP($C80,Segment!$AK$152:$AP$223,6,0)/1000</f>
        <v>-175</v>
      </c>
      <c r="G80" s="40">
        <f>VLOOKUP($C80,Segment!$I$229:$N$300,6,0)/1000</f>
        <v>-319</v>
      </c>
      <c r="H80" s="40">
        <f>VLOOKUP($C80,Segment!$P$229:$U$300,6,0)/1000</f>
        <v>-206</v>
      </c>
      <c r="I80" s="40">
        <f>VLOOKUP($C80,Segment!$AD$229:$AI$300,6,0)/1000</f>
        <v>-164</v>
      </c>
      <c r="J80" s="40">
        <f>VLOOKUP($C80,Segment!$AK$229:$AP$300,6,0)/1000</f>
        <v>-275</v>
      </c>
      <c r="K80" s="40">
        <f>VLOOKUP($C80,Segment!$I$306:$N$377,6,0)/1000</f>
        <v>-317</v>
      </c>
      <c r="L80" s="40">
        <f>VLOOKUP($C80,Segment!$P$306:$U$377,6,0)/1000</f>
        <v>-251</v>
      </c>
      <c r="M80" s="40">
        <f>VLOOKUP($C80,Segment!$AD$306:$AI$377,6,0)/1000</f>
        <v>-507</v>
      </c>
      <c r="N80" s="211">
        <f>VLOOKUP($C80,Segment!$AK$306:$AP$377,6,0)/1000</f>
        <v>-268</v>
      </c>
      <c r="O80" s="211">
        <f>VLOOKUP($C80,Segment!$I$383:$N$454,6,0)/1000</f>
        <v>-370</v>
      </c>
      <c r="P80" s="211">
        <f>VLOOKUP($C80,Segment!$P$383:$U$454,6,0)/1000</f>
        <v>-696</v>
      </c>
      <c r="Q80" s="211">
        <f>VLOOKUP($C80,Segment!$AD$383:$AI$454,6,0)/1000</f>
        <v>-377</v>
      </c>
      <c r="R80" s="211">
        <f>VLOOKUP($C80,Segment!$AK$383:$AP$454,6,0)/1000</f>
        <v>-371</v>
      </c>
      <c r="S80" s="211">
        <f>VLOOKUP($C80,Segment!$I$460:$N$531,6,0)/1000</f>
        <v>-463</v>
      </c>
      <c r="T80" s="211">
        <f>VLOOKUP($C80,Segment!$P$460:$U$531,6,0)/1000</f>
        <v>-895</v>
      </c>
      <c r="U80" s="211">
        <f>VLOOKUP($C80,Segment!$AD$460:$AI$531,6,0)/1000</f>
        <v>-1145</v>
      </c>
      <c r="V80" s="211">
        <f>VLOOKUP($C80,Segment!$AK$460:$AP$531,6,0)/1000</f>
        <v>-1290</v>
      </c>
      <c r="W80" s="139">
        <f t="shared" si="820"/>
        <v>2.477088948787062</v>
      </c>
      <c r="X80" s="139"/>
      <c r="Y80" s="40"/>
      <c r="Z80" s="40">
        <f>VLOOKUP($C80,Segment!$AK$152:$AP$223,2,0)/1000</f>
        <v>-175</v>
      </c>
      <c r="AA80" s="40">
        <f>VLOOKUP($C80,Segment!$I$229:$N$300,2,0)/1000</f>
        <v>-319</v>
      </c>
      <c r="AB80" s="40">
        <f>VLOOKUP($C80,Segment!$P$229:$U$300,2,0)/1000</f>
        <v>-206</v>
      </c>
      <c r="AC80" s="40">
        <f>VLOOKUP($C80,Segment!$AD$229:$AI$300,2,0)/1000</f>
        <v>-164</v>
      </c>
      <c r="AD80" s="40">
        <f>VLOOKUP($C80,Segment!$AK$229:$AP$300,2,0)/1000</f>
        <v>-275</v>
      </c>
      <c r="AE80" s="40">
        <f>VLOOKUP($C80,Segment!$I$306:$N$377,2,0)/1000</f>
        <v>-317</v>
      </c>
      <c r="AF80" s="40">
        <f>VLOOKUP($C80,Segment!$P$306:$U$377,2,0)/1000</f>
        <v>-251</v>
      </c>
      <c r="AG80" s="40">
        <f>VLOOKUP($C80,Segment!$AD$306:$AI$377,2,0)/1000</f>
        <v>-507</v>
      </c>
      <c r="AH80" s="40">
        <f>VLOOKUP($C80,Segment!$AK$306:$AP$377,2,0)/1000</f>
        <v>-268</v>
      </c>
      <c r="AI80" s="40">
        <f>VLOOKUP($C80,Segment!$I$383:$N$454,2,0)/1000</f>
        <v>-370</v>
      </c>
      <c r="AJ80" s="40">
        <f>VLOOKUP($C80,Segment!$P$383:$U$454,2,0)/1000</f>
        <v>-696</v>
      </c>
      <c r="AK80" s="40">
        <f>VLOOKUP($C80,Segment!$AD$383:$AI$454,2,0)/1000</f>
        <v>-377</v>
      </c>
      <c r="AL80" s="40">
        <f>VLOOKUP($C80,Segment!$AK$383:$AP$454,2,0)/1000</f>
        <v>-371</v>
      </c>
      <c r="AM80" s="40">
        <f>VLOOKUP($C80,Segment!$I$460:$N$531,2,0)/1000</f>
        <v>-463</v>
      </c>
      <c r="AN80" s="40">
        <f>VLOOKUP($C80,Segment!$P$460:$U$531,2,0)/1000</f>
        <v>-895</v>
      </c>
      <c r="AO80" s="40">
        <f>VLOOKUP($C80,Segment!$AD$460:$AI$531,2,0)/1000</f>
        <v>-1145</v>
      </c>
      <c r="AP80" s="40">
        <f>VLOOKUP($C80,Segment!$AK$460:$AP$531,2,0)/1000</f>
        <v>-1290</v>
      </c>
      <c r="AQ80" s="139">
        <f t="shared" si="874"/>
        <v>2.477088948787062</v>
      </c>
      <c r="AS80" s="40"/>
      <c r="AT80" s="40">
        <f>VLOOKUP($C80,'Securitization Profit   loss &amp; '!$Z$153:$AB$224,3,0)/1000</f>
        <v>0</v>
      </c>
      <c r="AU80" s="40">
        <f>VLOOKUP($C80,'Securitization Profit   loss &amp; '!$F$230:$H$301,3,0)/1000</f>
        <v>0</v>
      </c>
      <c r="AV80" s="40">
        <f>VLOOKUP($C80,'Securitization Profit   loss &amp; '!$K$230:$M$301,3,0)/1000</f>
        <v>0</v>
      </c>
      <c r="AW80" s="40">
        <f>VLOOKUP($C80,'Securitization Profit   loss &amp; '!$U$230:$W$301,3,0)/1000</f>
        <v>0</v>
      </c>
      <c r="AX80" s="40">
        <f>VLOOKUP($C80,'Securitization Profit   loss &amp; '!$Z$230:$AB$301,3,0)/1000</f>
        <v>0</v>
      </c>
      <c r="AY80" s="40">
        <f>VLOOKUP($C80,'Securitization Profit   loss &amp; '!$F$306:$H$377,3,0)/1000</f>
        <v>0</v>
      </c>
      <c r="AZ80" s="40">
        <f>VLOOKUP($C80,'Securitization Profit   loss &amp; '!$K$306:$M$377,3,0)/1000</f>
        <v>0</v>
      </c>
      <c r="BA80" s="40">
        <f>VLOOKUP($C80,'Securitization Profit   loss &amp; '!$U$306:$W$377,3,0)/1000</f>
        <v>-3212.6268034420182</v>
      </c>
      <c r="BB80" s="40">
        <f>VLOOKUP($C80,'Securitization Profit   loss &amp; '!$Z$306:$AB$377,3,0)/1000</f>
        <v>-1158.3844220379833</v>
      </c>
      <c r="BC80" s="40">
        <f>VLOOKUP($C80,'Securitization Profit   loss &amp; '!$F$383:$H$454,3,0)/1000</f>
        <v>-1785.0429339315831</v>
      </c>
      <c r="BD80" s="40">
        <f>VLOOKUP($C80,'Securitization Profit   loss &amp; '!$K$383:$M$454,3,0)/1000</f>
        <v>-19.458908921552357</v>
      </c>
      <c r="BE80" s="40">
        <f>VLOOKUP($C80,'Securitization Profit   loss &amp; '!$U$383:$W$454,3,0)/1000</f>
        <v>-3.4571617992152461</v>
      </c>
      <c r="BF80" s="40">
        <f>VLOOKUP($C80,'Securitization Profit   loss &amp; '!$Z$383:$AB$454,3,0)/1000</f>
        <v>2.5128593915456441</v>
      </c>
      <c r="BG80" s="40">
        <f>VLOOKUP($C80,'Securitization Profit   loss &amp; '!$F$460:$H$531,3,0)/1000</f>
        <v>0</v>
      </c>
      <c r="BH80" s="40">
        <f>VLOOKUP($C80,'Securitization Profit   loss &amp; '!$K$460:$M$531,3,0)/1000</f>
        <v>0</v>
      </c>
      <c r="BI80" s="40">
        <f>VLOOKUP($C80,'Securitization Profit   loss &amp; '!$U$460:$X$531,3,0)/1000</f>
        <v>0</v>
      </c>
      <c r="BJ80" s="40">
        <f>VLOOKUP($C80,'Securitization Profit   loss &amp; '!$Z$460:$AC$531,3,0)/1000</f>
        <v>0</v>
      </c>
      <c r="BL80" s="40"/>
      <c r="BM80" s="40">
        <f>VLOOKUP($C80,'Securitization Profit   loss &amp; '!$Z$153:$AB$224,2,0)/1000</f>
        <v>0</v>
      </c>
      <c r="BN80" s="40">
        <f>VLOOKUP($C80,'Securitization Profit   loss &amp; '!$F$230:$H$301,2,0)/1000</f>
        <v>0</v>
      </c>
      <c r="BO80" s="40">
        <f>VLOOKUP($C80,'Securitization Profit   loss &amp; '!$K$230:$M$301,2,0)/1000</f>
        <v>0</v>
      </c>
      <c r="BP80" s="40">
        <f>VLOOKUP($C80,'Securitization Profit   loss &amp; '!$U$230:$W$301,2,0)/1000</f>
        <v>0</v>
      </c>
      <c r="BQ80" s="40">
        <f>VLOOKUP($C80,'Securitization Profit   loss &amp; '!$Z$230:$AB$301,2,0)/1000</f>
        <v>0</v>
      </c>
      <c r="BR80" s="40">
        <f>VLOOKUP($C80,'Securitization Profit   loss &amp; '!$F$306:$H$377,2,0)/1000</f>
        <v>0</v>
      </c>
      <c r="BS80" s="40">
        <f>VLOOKUP($C80,'Securitization Profit   loss &amp; '!$K$306:$M$377,2,0)/1000</f>
        <v>0</v>
      </c>
      <c r="BT80" s="40">
        <f>VLOOKUP($C80,'Securitization Profit   loss &amp; '!$U$306:$W$377,2,0)/1000</f>
        <v>0</v>
      </c>
      <c r="BU80" s="40">
        <f>VLOOKUP($C80,'Securitization Profit   loss &amp; '!$Z$306:$AB$377,2,0)/1000</f>
        <v>0</v>
      </c>
      <c r="BV80" s="40">
        <f>VLOOKUP($C80,'Securitization Profit   loss &amp; '!$F$383:$H$454,2,0)/1000</f>
        <v>0</v>
      </c>
      <c r="BW80" s="40">
        <f>VLOOKUP($C80,'Securitization Profit   loss &amp; '!$K$383:$M$454,2,0)/1000</f>
        <v>0</v>
      </c>
      <c r="BX80" s="40">
        <f>VLOOKUP($C80,'Securitization Profit   loss &amp; '!$U$383:$W$454,2,0)/1000</f>
        <v>0</v>
      </c>
      <c r="BY80" s="40">
        <f>VLOOKUP($C80,'Securitization Profit   loss &amp; '!$Z$383:$AB$454,2,0)/1000</f>
        <v>0</v>
      </c>
      <c r="BZ80" s="40">
        <f>VLOOKUP($C80,'Securitization Profit   loss &amp; '!$F$460:$H$531,2,0)/1000</f>
        <v>0</v>
      </c>
      <c r="CA80" s="40">
        <f>VLOOKUP($C80,'Securitization Profit   loss &amp; '!$K$460:$M$531,2,0)/1000</f>
        <v>0</v>
      </c>
      <c r="CB80" s="40">
        <f>VLOOKUP($C80,'Securitization Profit   loss &amp; '!$U$460:$X$531,2,0)/1000</f>
        <v>0</v>
      </c>
      <c r="CC80" s="40">
        <f>VLOOKUP($C80,'Securitization Profit   loss &amp; '!$Z$460:$AC$531,2,0)/1000</f>
        <v>0</v>
      </c>
      <c r="CE80" s="39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X80" s="40"/>
      <c r="CY80" s="40">
        <f>Z80+AT80+BM80+CF80</f>
        <v>-175</v>
      </c>
      <c r="CZ80" s="40">
        <f>AA80+AU80+BN80+CG80</f>
        <v>-319</v>
      </c>
      <c r="DA80" s="40">
        <f>AB80+AV80+BO80+CH80</f>
        <v>-206</v>
      </c>
      <c r="DB80" s="40">
        <f>AC80+AW80+BP80+CI80</f>
        <v>-164</v>
      </c>
      <c r="DC80" s="40">
        <f>AD80+AX80+BQ80+CJ80</f>
        <v>-275</v>
      </c>
      <c r="DD80" s="40">
        <f>AE80+AY80+BR80+CK80</f>
        <v>-317</v>
      </c>
      <c r="DE80" s="40">
        <f>AF80+AZ80+BS80+CL80</f>
        <v>-251</v>
      </c>
      <c r="DF80" s="40">
        <f>AG80+BA80+BT80+CM80</f>
        <v>-3719.6268034420182</v>
      </c>
      <c r="DG80" s="40">
        <f>AH80+BB80+BU80+CN80</f>
        <v>-1426.3844220379833</v>
      </c>
      <c r="DH80" s="40">
        <f>AI80+BC80+BV80+CO80</f>
        <v>-2155.0429339315833</v>
      </c>
      <c r="DI80" s="40">
        <f>AJ80+BD80+BW80+CP80</f>
        <v>-715.45890892155239</v>
      </c>
      <c r="DJ80" s="40">
        <f>AK80+BE80+BX80+CQ80</f>
        <v>-380.45716179921527</v>
      </c>
      <c r="DK80" s="40">
        <f>AL80+BF80+BY80+CR80</f>
        <v>-368.48714060845435</v>
      </c>
      <c r="DL80" s="40">
        <f>AM80+BG80+BZ80+CS80</f>
        <v>-463</v>
      </c>
      <c r="DM80" s="40">
        <f>AN80+BH80+CA80+CT80</f>
        <v>-895</v>
      </c>
      <c r="DN80" s="40">
        <f>AO80+BI80+CB80+CU80</f>
        <v>-1145</v>
      </c>
      <c r="DO80" s="40">
        <f>AP80+BJ80+CC80+CV80</f>
        <v>-1290</v>
      </c>
      <c r="DQ80" s="40"/>
      <c r="DR80" s="40">
        <f>VLOOKUP($C80,Segment!$AK$152:$AP$223,3,0)/1000</f>
        <v>0</v>
      </c>
      <c r="DS80" s="40">
        <f>VLOOKUP($C80,Segment!$I$229:$N$300,3,0)/1000</f>
        <v>0</v>
      </c>
      <c r="DT80" s="40">
        <f>VLOOKUP($C80,Segment!$P$229:$U$300,3,0)/1000</f>
        <v>0</v>
      </c>
      <c r="DU80" s="40">
        <f>VLOOKUP($C80,Segment!$AD$229:$AI$300,3,0)/1000</f>
        <v>0</v>
      </c>
      <c r="DV80" s="40">
        <f>VLOOKUP($C80,Segment!$AK$229:$AP$300,3,0)/1000</f>
        <v>0</v>
      </c>
      <c r="DW80" s="40">
        <f>VLOOKUP($C80,Segment!$I$306:$N$377,3,0)/1000</f>
        <v>0</v>
      </c>
      <c r="DX80" s="40">
        <f>VLOOKUP($C80,Segment!$P$306:$U$377,3,0)/1000</f>
        <v>0</v>
      </c>
      <c r="DY80" s="40">
        <f>VLOOKUP($C80,Segment!$AD$306:$AI$377,3,0)/1000</f>
        <v>0</v>
      </c>
      <c r="DZ80" s="40">
        <f>VLOOKUP($C80,Segment!$AK$306:$AP$377,3,0)/1000</f>
        <v>0</v>
      </c>
      <c r="EA80" s="40">
        <f>VLOOKUP($C80,Segment!$I$383:$N$454,3,0)/1000</f>
        <v>0</v>
      </c>
      <c r="EB80" s="40">
        <f>VLOOKUP($C80,Segment!$P$383:$U$454,3,0)/1000</f>
        <v>0</v>
      </c>
      <c r="EC80" s="40">
        <f>VLOOKUP($C80,Segment!$AD$383:$AI$454,3,0)/1000</f>
        <v>0</v>
      </c>
      <c r="ED80" s="40">
        <f>VLOOKUP($C80,Segment!$AK$383:$AP$454,3,0)/1000</f>
        <v>0</v>
      </c>
      <c r="EE80" s="40">
        <f>VLOOKUP($C80,Segment!$I$460:$N$531,3,0)/1000</f>
        <v>0</v>
      </c>
      <c r="EF80" s="40">
        <f>VLOOKUP($C80,Segment!$P$460:$U$531,3,0)/1000</f>
        <v>0</v>
      </c>
      <c r="EG80" s="40">
        <f>VLOOKUP($C80,Segment!$AD$460:$AI$531,3,0)/1000</f>
        <v>0</v>
      </c>
      <c r="EH80" s="40">
        <f>VLOOKUP($C80,Segment!$AK$460:$AP$531,3,0)/1000</f>
        <v>0</v>
      </c>
      <c r="EJ80" s="40"/>
      <c r="EK80" s="40">
        <f>VLOOKUP($C80,Segment!$AK$152:$AP$223,4,0)/1000</f>
        <v>0</v>
      </c>
      <c r="EL80" s="40">
        <f>VLOOKUP($C80,Segment!$I$229:$N$300,4,0)/1000</f>
        <v>0</v>
      </c>
      <c r="EM80" s="40">
        <f>VLOOKUP($C80,Segment!$P$229:$U$300,4,0)/1000</f>
        <v>0</v>
      </c>
      <c r="EN80" s="40">
        <f>VLOOKUP($C80,Segment!$AD$229:$AI$300,4,0)/1000</f>
        <v>0</v>
      </c>
      <c r="EO80" s="40">
        <f>VLOOKUP($C80,Segment!$AK$229:$AP$300,4,0)/1000</f>
        <v>0</v>
      </c>
      <c r="EP80" s="40">
        <f>VLOOKUP($C80,Segment!$I$306:$N$377,4,0)/1000</f>
        <v>0</v>
      </c>
      <c r="EQ80" s="40">
        <f>VLOOKUP($C80,Segment!$P$306:$U$377,4,0)/1000</f>
        <v>0</v>
      </c>
      <c r="ER80" s="40">
        <f>VLOOKUP($C80,Segment!$AD$306:$AI$377,4,0)/1000</f>
        <v>0</v>
      </c>
      <c r="ES80" s="40">
        <f>VLOOKUP($C80,Segment!$AK$306:$AP$377,4,0)/1000</f>
        <v>0</v>
      </c>
      <c r="ET80" s="40">
        <f>VLOOKUP($C80,Segment!$I$383:$N$454,4,0)/1000</f>
        <v>0</v>
      </c>
      <c r="EU80" s="40">
        <f>VLOOKUP($C80,Segment!$P$383:$U$454,4,0)/1000</f>
        <v>0</v>
      </c>
      <c r="EV80" s="40">
        <f>VLOOKUP($C80,Segment!$AD$383:$AI$454,4,0)/1000</f>
        <v>0</v>
      </c>
      <c r="EW80" s="40">
        <f>VLOOKUP($C80,Segment!$AK$383:$AP$454,4,0)/1000</f>
        <v>0</v>
      </c>
      <c r="EX80" s="40">
        <f>VLOOKUP($C80,Segment!$I$460:$N$531,4,0)/1000</f>
        <v>0</v>
      </c>
      <c r="EY80" s="40">
        <f>VLOOKUP($C80,Segment!$P$460:$U$531,4,0)/1000</f>
        <v>0</v>
      </c>
      <c r="EZ80" s="40">
        <f>VLOOKUP($C80,Segment!$AD$460:$AI$531,4,0)/1000</f>
        <v>0</v>
      </c>
      <c r="FA80" s="40">
        <f>VLOOKUP($C80,Segment!$AK$460:$AP$531,4,0)/1000</f>
        <v>0</v>
      </c>
      <c r="FC80" s="40"/>
      <c r="FD80" s="40">
        <f>DR80+EK80</f>
        <v>0</v>
      </c>
      <c r="FE80" s="40">
        <f>DS80+EL80</f>
        <v>0</v>
      </c>
      <c r="FF80" s="40">
        <f>DT80+EM80</f>
        <v>0</v>
      </c>
      <c r="FG80" s="40">
        <f>DU80+EN80</f>
        <v>0</v>
      </c>
      <c r="FH80" s="40">
        <f>DV80+EO80</f>
        <v>0</v>
      </c>
      <c r="FI80" s="40">
        <f>DW80+EP80</f>
        <v>0</v>
      </c>
      <c r="FJ80" s="40">
        <f>DX80+EQ80</f>
        <v>0</v>
      </c>
      <c r="FK80" s="40">
        <f>DY80+ER80</f>
        <v>0</v>
      </c>
      <c r="FL80" s="40">
        <f>DZ80+ES80</f>
        <v>0</v>
      </c>
      <c r="FM80" s="40">
        <f>EA80+ET80</f>
        <v>0</v>
      </c>
      <c r="FN80" s="40">
        <f>EB80+EU80</f>
        <v>0</v>
      </c>
      <c r="FO80" s="40">
        <f>EC80+EV80</f>
        <v>0</v>
      </c>
      <c r="FP80" s="40">
        <f>ED80+EW80</f>
        <v>0</v>
      </c>
      <c r="FQ80" s="40">
        <f>EE80+EX80</f>
        <v>0</v>
      </c>
      <c r="FR80" s="40">
        <f>EF80+EY80</f>
        <v>0</v>
      </c>
      <c r="FS80" s="40">
        <f>EG80+EZ80</f>
        <v>0</v>
      </c>
      <c r="FT80" s="40">
        <f>EH80+FA80</f>
        <v>0</v>
      </c>
      <c r="FW80" s="40"/>
      <c r="FX80" s="40">
        <f>VLOOKUP($C80,Segment!$AK$152:$AP$223,5,0)/1000</f>
        <v>0</v>
      </c>
      <c r="FY80" s="40">
        <f>VLOOKUP($C80,Segment!$I$229:$N$300,5,0)/1000</f>
        <v>0</v>
      </c>
      <c r="FZ80" s="40">
        <f>VLOOKUP($C80,Segment!$P$229:$U$300,5,0)/1000</f>
        <v>0</v>
      </c>
      <c r="GA80" s="40">
        <f>VLOOKUP($C80,Segment!$AD$229:$AI$300,5,0)/1000</f>
        <v>0</v>
      </c>
      <c r="GB80" s="40">
        <f>VLOOKUP($C80,Segment!$AK$229:$AP$300,5,0)/1000</f>
        <v>0</v>
      </c>
      <c r="GC80" s="40">
        <f>VLOOKUP($C80,Segment!$I$306:$N$377,5,0)/1000</f>
        <v>0</v>
      </c>
      <c r="GD80" s="40">
        <f>VLOOKUP($C80,Segment!$P$306:$U$377,5,0)/1000</f>
        <v>0</v>
      </c>
      <c r="GE80" s="40">
        <f>VLOOKUP($C80,Segment!$AD$306:$AI$377,5,0)/1000</f>
        <v>0</v>
      </c>
      <c r="GF80" s="40">
        <f>VLOOKUP($C80,Segment!$AK$306:$AP$377,5,0)/1000</f>
        <v>0</v>
      </c>
      <c r="GG80" s="40">
        <f>VLOOKUP($C80,Segment!$I$383:$N$454,5,0)/1000</f>
        <v>0</v>
      </c>
      <c r="GH80" s="40">
        <f>VLOOKUP($C80,Segment!$P$383:$U$454,5,0)/1000</f>
        <v>0</v>
      </c>
      <c r="GI80" s="40">
        <f>VLOOKUP($C80,Segment!$AD$383:$AI$454,5,0)/1000</f>
        <v>0</v>
      </c>
      <c r="GJ80" s="40">
        <f>VLOOKUP($C80,Segment!$AK$383:$AP$454,5,0)/1000</f>
        <v>0</v>
      </c>
      <c r="GK80" s="40">
        <f>VLOOKUP($C80,Segment!$I$460:$N$531,5,0)/1000</f>
        <v>0</v>
      </c>
      <c r="GL80" s="40">
        <f>VLOOKUP($C80,Segment!$P$460:$U$531,5,0)/1000</f>
        <v>0</v>
      </c>
      <c r="GM80" s="40">
        <f>VLOOKUP($C80,Segment!$AD$460:$AI$531,5,0)/1000</f>
        <v>0</v>
      </c>
      <c r="GN80" s="40">
        <f>VLOOKUP($C80,Segment!$AK$460:$AP$531,5,0)/1000</f>
        <v>0</v>
      </c>
      <c r="GP80" s="40"/>
      <c r="GQ80" s="40">
        <f>CY80+FD80+FX80</f>
        <v>-175</v>
      </c>
      <c r="GR80" s="40">
        <f>CZ80+FE80+FY80</f>
        <v>-319</v>
      </c>
      <c r="GS80" s="40">
        <f>DA80+FF80+FZ80</f>
        <v>-206</v>
      </c>
      <c r="GT80" s="40">
        <f>DB80+FG80+GA80</f>
        <v>-164</v>
      </c>
      <c r="GU80" s="40">
        <f>DC80+FH80+GB80</f>
        <v>-275</v>
      </c>
      <c r="GV80" s="40">
        <f>DD80+FI80+GC80</f>
        <v>-317</v>
      </c>
      <c r="GW80" s="40">
        <f>DE80+FJ80+GD80</f>
        <v>-251</v>
      </c>
      <c r="GX80" s="40">
        <f>DF80+FK80+GE80</f>
        <v>-3719.6268034420182</v>
      </c>
      <c r="GY80" s="40">
        <f>DG80+FL80+GF80</f>
        <v>-1426.3844220379833</v>
      </c>
      <c r="GZ80" s="40">
        <f>DH80+FM80+GG80</f>
        <v>-2155.0429339315833</v>
      </c>
      <c r="HA80" s="40">
        <f>DI80+FN80+GH80</f>
        <v>-715.45890892155239</v>
      </c>
      <c r="HB80" s="40">
        <f>DJ80+FO80+GI80</f>
        <v>-380.45716179921527</v>
      </c>
      <c r="HC80" s="40">
        <f>DK80+FP80+GJ80</f>
        <v>-368.48714060845435</v>
      </c>
      <c r="HD80" s="40">
        <f>DL80+FQ80+GK80</f>
        <v>-463</v>
      </c>
      <c r="HE80" s="40">
        <f>DM80+FR80+GL80</f>
        <v>-895</v>
      </c>
      <c r="HF80" s="40">
        <f>DN80+FS80+GM80</f>
        <v>-1145</v>
      </c>
      <c r="HG80" s="40">
        <f>DO80+FT80+GN80</f>
        <v>-1290</v>
      </c>
    </row>
    <row r="81" spans="2:215" x14ac:dyDescent="0.3">
      <c r="C81" s="38" t="s">
        <v>189</v>
      </c>
      <c r="D81" s="117">
        <v>22</v>
      </c>
      <c r="E81" s="45"/>
      <c r="F81" s="40">
        <f>VLOOKUP($C81,Segment!$AK$152:$AP$223,6,0)/1000</f>
        <v>20963.257410314298</v>
      </c>
      <c r="G81" s="40">
        <f>VLOOKUP($C81,Segment!$I$229:$N$300,6,0)/1000</f>
        <v>-4077.1950000000002</v>
      </c>
      <c r="H81" s="40">
        <f>VLOOKUP($C81,Segment!$P$229:$U$300,6,0)/1000</f>
        <v>1467.4000300000007</v>
      </c>
      <c r="I81" s="40">
        <f>VLOOKUP($C81,Segment!$AD$229:$AI$300,6,0)/1000</f>
        <v>-7984.4992864880996</v>
      </c>
      <c r="J81" s="40">
        <f>VLOOKUP($C81,Segment!$AK$229:$AP$300,6,0)/1000</f>
        <v>-759.40956351190118</v>
      </c>
      <c r="K81" s="40">
        <f>VLOOKUP($C81,Segment!$I$306:$N$377,6,0)/1000</f>
        <v>-13407.116358587</v>
      </c>
      <c r="L81" s="40">
        <f>VLOOKUP($C81,Segment!$P$306:$U$377,6,0)/1000</f>
        <v>-13269.114693521198</v>
      </c>
      <c r="M81" s="40">
        <f>VLOOKUP($C81,Segment!$AD$306:$AI$377,6,0)/1000</f>
        <v>-28655.271060740404</v>
      </c>
      <c r="N81" s="40">
        <f>VLOOKUP($C81,Segment!$AK$306:$AP$377,6,0)/1000</f>
        <v>-52009.791459195774</v>
      </c>
      <c r="O81" s="211">
        <f>VLOOKUP($C81,Segment!$I$383:$N$454,6,0)/1000</f>
        <v>-79650.763228381518</v>
      </c>
      <c r="P81" s="211">
        <f>VLOOKUP($C81,Segment!$P$383:$U$454,6,0)/1000</f>
        <v>-49328.227828022165</v>
      </c>
      <c r="Q81" s="211">
        <f>VLOOKUP($C81,Segment!$AD$383:$AI$454,6,0)/1000</f>
        <v>-60282.663773575783</v>
      </c>
      <c r="R81" s="211">
        <f>VLOOKUP($C81,Segment!$AK$383:$AP$454,6,0)/1000</f>
        <v>-25861.614291967155</v>
      </c>
      <c r="S81" s="211">
        <f>VLOOKUP($C81,Segment!$I$460:$N$531,6,0)/1000</f>
        <v>-42955.058603729893</v>
      </c>
      <c r="T81" s="211">
        <f>VLOOKUP($C81,Segment!$P$460:$U$531,6,0)/1000</f>
        <v>-23680.631340586206</v>
      </c>
      <c r="U81" s="211">
        <f>VLOOKUP($C81,Segment!$AD$460:$AI$531,6,0)/1000</f>
        <v>-14644.751280054486</v>
      </c>
      <c r="V81" s="211">
        <f>VLOOKUP($C81,Segment!$AK$460:$AP$531,6,0)/1000</f>
        <v>-31999.103048228131</v>
      </c>
      <c r="W81" s="139">
        <f t="shared" si="820"/>
        <v>0.2373204041701038</v>
      </c>
      <c r="X81" s="139"/>
      <c r="Y81" s="40"/>
      <c r="Z81" s="40">
        <f>VLOOKUP($C81,Segment!$AK$152:$AP$223,2,0)/1000</f>
        <v>17879.047509999997</v>
      </c>
      <c r="AA81" s="40">
        <f>VLOOKUP($C81,Segment!$I$229:$N$300,2,0)/1000</f>
        <v>927.20600000000002</v>
      </c>
      <c r="AB81" s="40">
        <f>VLOOKUP($C81,Segment!$P$229:$U$300,2,0)/1000</f>
        <v>321.44179000000048</v>
      </c>
      <c r="AC81" s="40">
        <f>VLOOKUP($C81,Segment!$AD$229:$AI$300,2,0)/1000</f>
        <v>-9419.4204900000004</v>
      </c>
      <c r="AD81" s="40">
        <f>VLOOKUP($C81,Segment!$AK$229:$AP$300,2,0)/1000</f>
        <v>2160.9784599999994</v>
      </c>
      <c r="AE81" s="40">
        <f>VLOOKUP($C81,Segment!$I$306:$N$377,2,0)/1000</f>
        <v>-14127.29797</v>
      </c>
      <c r="AF81" s="40">
        <f>VLOOKUP($C81,Segment!$P$306:$U$377,2,0)/1000</f>
        <v>-12008.204139999996</v>
      </c>
      <c r="AG81" s="40">
        <f>VLOOKUP($C81,Segment!$AD$306:$AI$377,2,0)/1000</f>
        <v>-28992.583449999998</v>
      </c>
      <c r="AH81" s="40">
        <f>VLOOKUP($C81,Segment!$AK$306:$AP$377,2,0)/1000</f>
        <v>-51643.104479999973</v>
      </c>
      <c r="AI81" s="40">
        <f>VLOOKUP($C81,Segment!$I$383:$N$454,2,0)/1000</f>
        <v>-76769.622410000011</v>
      </c>
      <c r="AJ81" s="40">
        <f>VLOOKUP($C81,Segment!$P$383:$U$454,2,0)/1000</f>
        <v>-47019.690219999968</v>
      </c>
      <c r="AK81" s="40">
        <f>VLOOKUP($C81,Segment!$AD$383:$AI$454,2,0)/1000</f>
        <v>-54364.720930000083</v>
      </c>
      <c r="AL81" s="40">
        <f>VLOOKUP($C81,Segment!$AK$383:$AP$454,2,0)/1000</f>
        <v>-29189.272229999857</v>
      </c>
      <c r="AM81" s="40">
        <f>VLOOKUP($C81,Segment!$I$460:$N$531,2,0)/1000</f>
        <v>-41602.798909999998</v>
      </c>
      <c r="AN81" s="40">
        <f>VLOOKUP($C81,Segment!$P$460:$U$531,2,0)/1000</f>
        <v>-25501.418230000003</v>
      </c>
      <c r="AO81" s="40">
        <f>VLOOKUP($C81,Segment!$AD$460:$AI$531,2,0)/1000</f>
        <v>-16261.414059999988</v>
      </c>
      <c r="AP81" s="40">
        <f>VLOOKUP($C81,Segment!$AK$460:$AP$531,2,0)/1000</f>
        <v>-37090.444390000033</v>
      </c>
      <c r="AQ81" s="139">
        <f t="shared" si="874"/>
        <v>0.27068753539800805</v>
      </c>
      <c r="AS81" s="40"/>
      <c r="AT81" s="40">
        <f>VLOOKUP($C81,'Securitization Profit   loss &amp; '!$Z$153:$AB$224,3,0)/1000</f>
        <v>1820.8972699999999</v>
      </c>
      <c r="AU81" s="40">
        <f>VLOOKUP($C81,'Securitization Profit   loss &amp; '!$F$230:$H$301,3,0)/1000</f>
        <v>408.42399999999998</v>
      </c>
      <c r="AV81" s="40">
        <f>VLOOKUP($C81,'Securitization Profit   loss &amp; '!$K$230:$M$301,3,0)/1000</f>
        <v>929.14636999999993</v>
      </c>
      <c r="AW81" s="40">
        <f>VLOOKUP($C81,'Securitization Profit   loss &amp; '!$U$230:$W$301,3,0)/1000</f>
        <v>-507.09070999999983</v>
      </c>
      <c r="AX81" s="40">
        <f>VLOOKUP($C81,'Securitization Profit   loss &amp; '!$Z$230:$AB$301,3,0)/1000</f>
        <v>1235.1627800000001</v>
      </c>
      <c r="AY81" s="40">
        <f>VLOOKUP($C81,'Securitization Profit   loss &amp; '!$F$306:$H$377,3,0)/1000</f>
        <v>-277.95646889599993</v>
      </c>
      <c r="AZ81" s="40">
        <f>VLOOKUP($C81,'Securitization Profit   loss &amp; '!$K$306:$M$377,3,0)/1000</f>
        <v>604.49811205349988</v>
      </c>
      <c r="BA81" s="40">
        <f>VLOOKUP($C81,'Securitization Profit   loss &amp; '!$U$306:$W$377,3,0)/1000</f>
        <v>-1517.2109546758331</v>
      </c>
      <c r="BB81" s="40">
        <f>VLOOKUP($C81,'Securitization Profit   loss &amp; '!$Z$306:$AB$377,3,0)/1000</f>
        <v>2590.1462100183335</v>
      </c>
      <c r="BC81" s="40">
        <f>VLOOKUP($C81,'Securitization Profit   loss &amp; '!$F$383:$H$454,3,0)/1000</f>
        <v>1302.2995300000002</v>
      </c>
      <c r="BD81" s="40">
        <f>VLOOKUP($C81,'Securitization Profit   loss &amp; '!$K$383:$M$454,3,0)/1000</f>
        <v>-3213.3264799735516</v>
      </c>
      <c r="BE81" s="40">
        <f>VLOOKUP($C81,'Securitization Profit   loss &amp; '!$U$383:$W$454,3,0)/1000</f>
        <v>-4399.6702392888183</v>
      </c>
      <c r="BF81" s="40">
        <f>VLOOKUP($C81,'Securitization Profit   loss &amp; '!$Z$383:$AB$454,3,0)/1000</f>
        <v>-185.89537580860966</v>
      </c>
      <c r="BG81" s="40">
        <f>VLOOKUP($C81,'Securitization Profit   loss &amp; '!$F$460:$H$531,3,0)/1000</f>
        <v>-3211.7891412941308</v>
      </c>
      <c r="BH81" s="40">
        <f>VLOOKUP($C81,'Securitization Profit   loss &amp; '!$K$460:$M$531,3,0)/1000</f>
        <v>-2257.777471102715</v>
      </c>
      <c r="BI81" s="40">
        <f>VLOOKUP($C81,'Securitization Profit   loss &amp; '!$U$460:$X$531,3,0)/1000</f>
        <v>-5781.4052362351003</v>
      </c>
      <c r="BJ81" s="40">
        <f>VLOOKUP($C81,'Securitization Profit   loss &amp; '!$Z$460:$AC$531,3,0)/1000</f>
        <v>-3069.5445324593188</v>
      </c>
      <c r="BL81" s="40"/>
      <c r="BM81" s="40">
        <f>VLOOKUP($C81,'Securitization Profit   loss &amp; '!$Z$153:$AB$224,2,0)/1000</f>
        <v>0</v>
      </c>
      <c r="BN81" s="40">
        <f>VLOOKUP($C81,'Securitization Profit   loss &amp; '!$F$230:$H$301,2,0)/1000</f>
        <v>0</v>
      </c>
      <c r="BO81" s="40">
        <f>VLOOKUP($C81,'Securitization Profit   loss &amp; '!$K$230:$M$301,2,0)/1000</f>
        <v>0</v>
      </c>
      <c r="BP81" s="40">
        <f>VLOOKUP($C81,'Securitization Profit   loss &amp; '!$U$230:$W$301,2,0)/1000</f>
        <v>0</v>
      </c>
      <c r="BQ81" s="40">
        <f>VLOOKUP($C81,'Securitization Profit   loss &amp; '!$Z$230:$AB$301,2,0)/1000</f>
        <v>0</v>
      </c>
      <c r="BR81" s="40">
        <f>VLOOKUP($C81,'Securitization Profit   loss &amp; '!$F$306:$H$377,2,0)/1000</f>
        <v>0</v>
      </c>
      <c r="BS81" s="40">
        <f>VLOOKUP($C81,'Securitization Profit   loss &amp; '!$K$306:$M$377,2,0)/1000</f>
        <v>0</v>
      </c>
      <c r="BT81" s="40">
        <f>VLOOKUP($C81,'Securitization Profit   loss &amp; '!$U$306:$W$377,2,0)/1000</f>
        <v>0</v>
      </c>
      <c r="BU81" s="40">
        <f>VLOOKUP($C81,'Securitization Profit   loss &amp; '!$Z$306:$AB$377,2,0)/1000</f>
        <v>0</v>
      </c>
      <c r="BV81" s="40">
        <f>VLOOKUP($C81,'Securitization Profit   loss &amp; '!$F$383:$H$454,2,0)/1000</f>
        <v>0</v>
      </c>
      <c r="BW81" s="40">
        <f>VLOOKUP($C81,'Securitization Profit   loss &amp; '!$K$383:$M$454,2,0)/1000</f>
        <v>0</v>
      </c>
      <c r="BX81" s="40">
        <f>VLOOKUP($C81,'Securitization Profit   loss &amp; '!$U$383:$W$454,2,0)/1000</f>
        <v>0</v>
      </c>
      <c r="BY81" s="40">
        <f>VLOOKUP($C81,'Securitization Profit   loss &amp; '!$Z$383:$AB$454,2,0)/1000</f>
        <v>0</v>
      </c>
      <c r="BZ81" s="40">
        <f>VLOOKUP($C81,'Securitization Profit   loss &amp; '!$F$460:$H$531,2,0)/1000</f>
        <v>0</v>
      </c>
      <c r="CA81" s="40">
        <f>VLOOKUP($C81,'Securitization Profit   loss &amp; '!$K$460:$M$531,2,0)/1000</f>
        <v>0</v>
      </c>
      <c r="CB81" s="40">
        <f>VLOOKUP($C81,'Securitization Profit   loss &amp; '!$U$460:$X$531,2,0)/1000</f>
        <v>0</v>
      </c>
      <c r="CC81" s="40">
        <f>VLOOKUP($C81,'Securitization Profit   loss &amp; '!$Z$460:$AC$531,2,0)/1000</f>
        <v>0</v>
      </c>
      <c r="CE81" s="39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X81" s="40"/>
      <c r="CY81" s="40">
        <f>Z81+AT81+BM81+CF81</f>
        <v>19699.944779999998</v>
      </c>
      <c r="CZ81" s="40">
        <f>AA81+AU81+BN81+CG81</f>
        <v>1335.63</v>
      </c>
      <c r="DA81" s="40">
        <f>AB81+AV81+BO81+CH81</f>
        <v>1250.5881600000005</v>
      </c>
      <c r="DB81" s="40">
        <f>AC81+AW81+BP81+CI81</f>
        <v>-9926.5112000000008</v>
      </c>
      <c r="DC81" s="40">
        <f>AD81+AX81+BQ81+CJ81</f>
        <v>3396.1412399999995</v>
      </c>
      <c r="DD81" s="40">
        <f>AE81+AY81+BR81+CK81</f>
        <v>-14405.254438896</v>
      </c>
      <c r="DE81" s="40">
        <f>AF81+AZ81+BS81+CL81</f>
        <v>-11403.706027946497</v>
      </c>
      <c r="DF81" s="40">
        <f>AG81+BA81+BT81+CM81</f>
        <v>-30509.794404675831</v>
      </c>
      <c r="DG81" s="40">
        <f>AH81+BB81+BU81+CN81</f>
        <v>-49052.958269981638</v>
      </c>
      <c r="DH81" s="40">
        <f>AI81+BC81+BV81+CO81</f>
        <v>-75467.322880000007</v>
      </c>
      <c r="DI81" s="40">
        <f>AJ81+BD81+BW81+CP81</f>
        <v>-50233.016699973523</v>
      </c>
      <c r="DJ81" s="40">
        <f>AK81+BE81+BX81+CQ81</f>
        <v>-58764.391169288901</v>
      </c>
      <c r="DK81" s="40">
        <f>AL81+BF81+BY81+CR81</f>
        <v>-29375.167605808467</v>
      </c>
      <c r="DL81" s="40">
        <f>AM81+BG81+BZ81+CS81</f>
        <v>-44814.588051294129</v>
      </c>
      <c r="DM81" s="40">
        <f>AN81+BH81+CA81+CT81</f>
        <v>-27759.195701102719</v>
      </c>
      <c r="DN81" s="40">
        <f>AO81+BI81+CB81+CU81</f>
        <v>-22042.819296235088</v>
      </c>
      <c r="DO81" s="40">
        <f>AP81+BJ81+CC81+CV81</f>
        <v>-40159.98892245935</v>
      </c>
      <c r="DQ81" s="40"/>
      <c r="DR81" s="40">
        <f>VLOOKUP($C81,Segment!$AK$152:$AP$223,3,0)/1000</f>
        <v>529.80990031429997</v>
      </c>
      <c r="DS81" s="40">
        <f>VLOOKUP($C81,Segment!$I$229:$N$300,3,0)/1000</f>
        <v>-2726.1930000000002</v>
      </c>
      <c r="DT81" s="40">
        <f>VLOOKUP($C81,Segment!$P$229:$U$300,3,0)/1000</f>
        <v>474.57900000000001</v>
      </c>
      <c r="DU81" s="40">
        <f>VLOOKUP($C81,Segment!$AD$229:$AI$300,3,0)/1000</f>
        <v>1890.5242035118999</v>
      </c>
      <c r="DV81" s="40">
        <f>VLOOKUP($C81,Segment!$AK$229:$AP$300,3,0)/1000</f>
        <v>-2186.0072035119001</v>
      </c>
      <c r="DW81" s="40">
        <f>VLOOKUP($C81,Segment!$I$306:$N$377,3,0)/1000</f>
        <v>371.07499141299996</v>
      </c>
      <c r="DX81" s="40">
        <f>VLOOKUP($C81,Segment!$P$306:$U$377,3,0)/1000</f>
        <v>-1015.4278935212</v>
      </c>
      <c r="DY81" s="40">
        <f>VLOOKUP($C81,Segment!$AD$306:$AI$377,3,0)/1000</f>
        <v>150.55574925960008</v>
      </c>
      <c r="DZ81" s="40">
        <f>VLOOKUP($C81,Segment!$AK$306:$AP$377,3,0)/1000</f>
        <v>-801.72002919579984</v>
      </c>
      <c r="EA81" s="40">
        <f>VLOOKUP($C81,Segment!$I$383:$N$454,3,0)/1000</f>
        <v>-2993.6902103815</v>
      </c>
      <c r="EB81" s="40">
        <f>VLOOKUP($C81,Segment!$P$383:$U$454,3,0)/1000</f>
        <v>-2293.8410910221996</v>
      </c>
      <c r="EC81" s="40">
        <f>VLOOKUP($C81,Segment!$AD$383:$AI$454,3,0)/1000</f>
        <v>-6434.5039235757013</v>
      </c>
      <c r="ED81" s="40">
        <f>VLOOKUP($C81,Segment!$AK$383:$AP$454,3,0)/1000</f>
        <v>5937.4450180327003</v>
      </c>
      <c r="EE81" s="40">
        <f>VLOOKUP($C81,Segment!$I$460:$N$531,3,0)/1000</f>
        <v>-2389.9393237299</v>
      </c>
      <c r="EF81" s="40">
        <f>VLOOKUP($C81,Segment!$P$460:$U$531,3,0)/1000</f>
        <v>2717.0721494138002</v>
      </c>
      <c r="EG81" s="40">
        <f>VLOOKUP($C81,Segment!$AD$460:$AI$531,3,0)/1000</f>
        <v>-163.45803005450009</v>
      </c>
      <c r="EH81" s="40">
        <f>VLOOKUP($C81,Segment!$AK$460:$AP$531,3,0)/1000</f>
        <v>3582.1910317719003</v>
      </c>
      <c r="EJ81" s="40"/>
      <c r="EK81" s="40">
        <f>VLOOKUP($C81,Segment!$AK$152:$AP$223,4,0)/1000</f>
        <v>2554.4</v>
      </c>
      <c r="EL81" s="40">
        <f>VLOOKUP($C81,Segment!$I$229:$N$300,4,0)/1000</f>
        <v>-2278.2080000000001</v>
      </c>
      <c r="EM81" s="40">
        <f>VLOOKUP($C81,Segment!$P$229:$U$300,4,0)/1000</f>
        <v>671.37924000000021</v>
      </c>
      <c r="EN81" s="40">
        <f>VLOOKUP($C81,Segment!$AD$229:$AI$300,4,0)/1000</f>
        <v>-455.60300000000001</v>
      </c>
      <c r="EO81" s="40">
        <f>VLOOKUP($C81,Segment!$AK$229:$AP$300,4,0)/1000</f>
        <v>-733.73215000000039</v>
      </c>
      <c r="EP81" s="40">
        <f>VLOOKUP($C81,Segment!$I$306:$N$377,4,0)/1000</f>
        <v>378.37317999999999</v>
      </c>
      <c r="EQ81" s="40">
        <f>VLOOKUP($C81,Segment!$P$306:$U$377,4,0)/1000</f>
        <v>-243.44994999999997</v>
      </c>
      <c r="ER81" s="40">
        <f>VLOOKUP($C81,Segment!$AD$306:$AI$377,4,0)/1000</f>
        <v>197.10357999999994</v>
      </c>
      <c r="ES81" s="40">
        <f>VLOOKUP($C81,Segment!$AK$306:$AP$377,4,0)/1000</f>
        <v>428.10668000000004</v>
      </c>
      <c r="ET81" s="40">
        <f>VLOOKUP($C81,Segment!$I$383:$N$454,4,0)/1000</f>
        <v>120.100342</v>
      </c>
      <c r="EU81" s="40">
        <f>VLOOKUP($C81,Segment!$P$383:$U$454,4,0)/1000</f>
        <v>1.9176430000000109</v>
      </c>
      <c r="EV81" s="40">
        <f>VLOOKUP($C81,Segment!$AD$383:$AI$454,4,0)/1000</f>
        <v>507.83107999999999</v>
      </c>
      <c r="EW81" s="40">
        <f>VLOOKUP($C81,Segment!$AK$383:$AP$454,4,0)/1000</f>
        <v>-2660.5907000000002</v>
      </c>
      <c r="EX81" s="40">
        <f>VLOOKUP($C81,Segment!$I$460:$N$531,4,0)/1000</f>
        <v>1093.5258200000001</v>
      </c>
      <c r="EY81" s="40">
        <f>VLOOKUP($C81,Segment!$P$460:$U$531,4,0)/1000</f>
        <v>-896.28525999999999</v>
      </c>
      <c r="EZ81" s="40">
        <f>VLOOKUP($C81,Segment!$AD$460:$AI$531,4,0)/1000</f>
        <v>1780.1208099999999</v>
      </c>
      <c r="FA81" s="40">
        <f>VLOOKUP($C81,Segment!$AK$460:$AP$531,4,0)/1000</f>
        <v>1509.1503099999998</v>
      </c>
      <c r="FC81" s="40"/>
      <c r="FD81" s="40">
        <f>DR81+EK81</f>
        <v>3084.2099003143003</v>
      </c>
      <c r="FE81" s="40">
        <f>DS81+EL81</f>
        <v>-5004.4009999999998</v>
      </c>
      <c r="FF81" s="40">
        <f>DT81+EM81</f>
        <v>1145.9582400000002</v>
      </c>
      <c r="FG81" s="40">
        <f>DU81+EN81</f>
        <v>1434.9212035118999</v>
      </c>
      <c r="FH81" s="40">
        <f>DV81+EO81</f>
        <v>-2919.7393535119004</v>
      </c>
      <c r="FI81" s="40">
        <f>DW81+EP81</f>
        <v>749.44817141299995</v>
      </c>
      <c r="FJ81" s="40">
        <f>DX81+EQ81</f>
        <v>-1258.8778435212</v>
      </c>
      <c r="FK81" s="40">
        <f>DY81+ER81</f>
        <v>347.65932925959999</v>
      </c>
      <c r="FL81" s="40">
        <f>DZ81+ES81</f>
        <v>-373.6133491957998</v>
      </c>
      <c r="FM81" s="40">
        <f>EA81+ET81</f>
        <v>-2873.5898683814999</v>
      </c>
      <c r="FN81" s="40">
        <f>EB81+EU81</f>
        <v>-2291.9234480221994</v>
      </c>
      <c r="FO81" s="40">
        <f>EC81+EV81</f>
        <v>-5926.6728435757013</v>
      </c>
      <c r="FP81" s="40">
        <f>ED81+EW81</f>
        <v>3276.8543180327001</v>
      </c>
      <c r="FQ81" s="40">
        <f>EE81+EX81</f>
        <v>-1296.4135037299</v>
      </c>
      <c r="FR81" s="40">
        <f>EF81+EY81</f>
        <v>1820.7868894138001</v>
      </c>
      <c r="FS81" s="40">
        <f>EG81+EZ81</f>
        <v>1616.6627799454998</v>
      </c>
      <c r="FT81" s="40">
        <f>EH81+FA81</f>
        <v>5091.3413417719003</v>
      </c>
      <c r="FW81" s="40"/>
      <c r="FX81" s="40">
        <f>VLOOKUP($C81,Segment!$AK$152:$AP$223,5,0)/1000</f>
        <v>0</v>
      </c>
      <c r="FY81" s="40">
        <f>VLOOKUP($C81,Segment!$I$229:$N$300,5,0)/1000</f>
        <v>0</v>
      </c>
      <c r="FZ81" s="40">
        <f>VLOOKUP($C81,Segment!$P$229:$U$300,5,0)/1000</f>
        <v>0</v>
      </c>
      <c r="GA81" s="40">
        <f>VLOOKUP($C81,Segment!$AD$229:$AI$300,5,0)/1000</f>
        <v>0</v>
      </c>
      <c r="GB81" s="40">
        <f>VLOOKUP($C81,Segment!$AK$229:$AP$300,5,0)/1000</f>
        <v>-0.64867000000000008</v>
      </c>
      <c r="GC81" s="40">
        <f>VLOOKUP($C81,Segment!$I$306:$N$377,5,0)/1000</f>
        <v>-29.266560000000002</v>
      </c>
      <c r="GD81" s="40">
        <f>VLOOKUP($C81,Segment!$P$306:$U$377,5,0)/1000</f>
        <v>-2.0327099999999989</v>
      </c>
      <c r="GE81" s="40">
        <f>VLOOKUP($C81,Segment!$AD$306:$AI$377,5,0)/1000</f>
        <v>-10.346939999999998</v>
      </c>
      <c r="GF81" s="40">
        <f>VLOOKUP($C81,Segment!$AK$306:$AP$377,5,0)/1000</f>
        <v>6.926370000000003</v>
      </c>
      <c r="GG81" s="40">
        <f>VLOOKUP($C81,Segment!$I$383:$N$454,5,0)/1000</f>
        <v>-7.5509499999999994</v>
      </c>
      <c r="GH81" s="40">
        <f>VLOOKUP($C81,Segment!$P$383:$U$454,5,0)/1000</f>
        <v>-16.614159999999998</v>
      </c>
      <c r="GI81" s="40">
        <f>VLOOKUP($C81,Segment!$AD$383:$AI$454,5,0)/1000</f>
        <v>8.73</v>
      </c>
      <c r="GJ81" s="40">
        <f>VLOOKUP($C81,Segment!$AK$383:$AP$454,5,0)/1000</f>
        <v>50.803620000000002</v>
      </c>
      <c r="GK81" s="40">
        <f>VLOOKUP($C81,Segment!$I$460:$N$531,5,0)/1000</f>
        <v>-55.84619</v>
      </c>
      <c r="GL81" s="40">
        <f>VLOOKUP($C81,Segment!$P$460:$U$531,5,0)/1000</f>
        <v>0</v>
      </c>
      <c r="GM81" s="40">
        <f>VLOOKUP($C81,Segment!$AD$460:$AI$531,5,0)/1000</f>
        <v>0</v>
      </c>
      <c r="GN81" s="40">
        <f>VLOOKUP($C81,Segment!$AK$460:$AP$531,5,0)/1000</f>
        <v>0</v>
      </c>
      <c r="GP81" s="40"/>
      <c r="GQ81" s="40">
        <f>CY81+FD81+FX81</f>
        <v>22784.154680314299</v>
      </c>
      <c r="GR81" s="40">
        <f>CZ81+FE81+FY81</f>
        <v>-3668.7709999999997</v>
      </c>
      <c r="GS81" s="40">
        <f>DA81+FF81+FZ81</f>
        <v>2396.5464000000006</v>
      </c>
      <c r="GT81" s="40">
        <f>DB81+FG81+GA81</f>
        <v>-8491.589996488101</v>
      </c>
      <c r="GU81" s="40">
        <f>DC81+FH81+GB81</f>
        <v>475.7532164880991</v>
      </c>
      <c r="GV81" s="40">
        <f>DD81+FI81+GC81</f>
        <v>-13685.072827483</v>
      </c>
      <c r="GW81" s="40">
        <f>DE81+FJ81+GD81</f>
        <v>-12664.616581467697</v>
      </c>
      <c r="GX81" s="40">
        <f>DF81+FK81+GE81</f>
        <v>-30172.48201541623</v>
      </c>
      <c r="GY81" s="40">
        <f>DG81+FL81+GF81</f>
        <v>-49419.64524917744</v>
      </c>
      <c r="GZ81" s="40">
        <f>DH81+FM81+GG81</f>
        <v>-78348.463698381514</v>
      </c>
      <c r="HA81" s="40">
        <f>DI81+FN81+GH81</f>
        <v>-52541.554307995721</v>
      </c>
      <c r="HB81" s="40">
        <f>DJ81+FO81+GI81</f>
        <v>-64682.334012864601</v>
      </c>
      <c r="HC81" s="40">
        <f>DK81+FP81+GJ81</f>
        <v>-26047.509667775768</v>
      </c>
      <c r="HD81" s="40">
        <f>DL81+FQ81+GK81</f>
        <v>-46166.847745024024</v>
      </c>
      <c r="HE81" s="40">
        <f>DM81+FR81+GL81</f>
        <v>-25938.408811688918</v>
      </c>
      <c r="HF81" s="40">
        <f>DN81+FS81+GM81</f>
        <v>-20426.156516289589</v>
      </c>
      <c r="HG81" s="40">
        <f>DO81+FT81+GN81</f>
        <v>-35068.647580687451</v>
      </c>
    </row>
    <row r="82" spans="2:215" x14ac:dyDescent="0.3">
      <c r="C82" s="46" t="s">
        <v>11</v>
      </c>
      <c r="D82" s="118"/>
      <c r="E82" s="47"/>
      <c r="F82" s="47">
        <f t="shared" ref="F82:Q82" si="875">F72+F73+F74+F76+F77+F78+F79+F80+F81+F71</f>
        <v>-96749.823059765477</v>
      </c>
      <c r="G82" s="47">
        <f t="shared" si="875"/>
        <v>-128599.91085000001</v>
      </c>
      <c r="H82" s="47">
        <f t="shared" si="875"/>
        <v>-131646.05616100004</v>
      </c>
      <c r="I82" s="47">
        <f t="shared" si="875"/>
        <v>-156287.87333848808</v>
      </c>
      <c r="J82" s="47">
        <f t="shared" si="875"/>
        <v>-149587.66411951193</v>
      </c>
      <c r="K82" s="47">
        <f t="shared" si="875"/>
        <v>-198338.06231858698</v>
      </c>
      <c r="L82" s="47">
        <f t="shared" si="875"/>
        <v>-207721.2719135212</v>
      </c>
      <c r="M82" s="47">
        <f t="shared" si="875"/>
        <v>-227705.28167074046</v>
      </c>
      <c r="N82" s="47">
        <f t="shared" si="875"/>
        <v>-261888.69833919578</v>
      </c>
      <c r="O82" s="47">
        <f t="shared" si="875"/>
        <v>-333707.27927838161</v>
      </c>
      <c r="P82" s="47">
        <f t="shared" si="875"/>
        <v>-296172.81550902221</v>
      </c>
      <c r="Q82" s="47">
        <f t="shared" si="875"/>
        <v>-306518.50742457563</v>
      </c>
      <c r="R82" s="47">
        <f t="shared" ref="R82:V82" si="876">R72+R73+R74+R76+R77+R78+R79+R80+R81+R71</f>
        <v>-129993.29844196714</v>
      </c>
      <c r="S82" s="47">
        <f t="shared" si="876"/>
        <v>-350151.80273372988</v>
      </c>
      <c r="T82" s="47">
        <f t="shared" si="876"/>
        <v>-344971.54917058651</v>
      </c>
      <c r="U82" s="47">
        <f t="shared" si="876"/>
        <v>-358279.60563746985</v>
      </c>
      <c r="V82" s="47">
        <f t="shared" si="876"/>
        <v>-410980.36103764066</v>
      </c>
      <c r="W82" s="178">
        <f t="shared" si="820"/>
        <v>2.1615503719302458</v>
      </c>
      <c r="X82" s="139"/>
      <c r="Y82" s="47"/>
      <c r="Z82" s="47">
        <f t="shared" ref="Z82:AL82" si="877">Z72+Z73+Z74+Z76+Z77+Z78+Z79+Z80+Z81+Z71</f>
        <v>-84412.343960079772</v>
      </c>
      <c r="AA82" s="47">
        <f t="shared" si="877"/>
        <v>-99979.903850000002</v>
      </c>
      <c r="AB82" s="47">
        <f t="shared" si="877"/>
        <v>-115677.96254000004</v>
      </c>
      <c r="AC82" s="47">
        <f t="shared" si="877"/>
        <v>-139629.42030999999</v>
      </c>
      <c r="AD82" s="47">
        <f t="shared" si="877"/>
        <v>-113389.20346</v>
      </c>
      <c r="AE82" s="47">
        <f t="shared" si="877"/>
        <v>-163040.22021</v>
      </c>
      <c r="AF82" s="47">
        <f t="shared" si="877"/>
        <v>-170266.97083000001</v>
      </c>
      <c r="AG82" s="47">
        <f t="shared" si="877"/>
        <v>-195426.26918000009</v>
      </c>
      <c r="AH82" s="47">
        <f t="shared" si="877"/>
        <v>-224290.15768999996</v>
      </c>
      <c r="AI82" s="47">
        <f t="shared" si="877"/>
        <v>-280391.63088000001</v>
      </c>
      <c r="AJ82" s="47">
        <f t="shared" si="877"/>
        <v>-240712.97924999997</v>
      </c>
      <c r="AK82" s="47">
        <f t="shared" si="877"/>
        <v>-250433.36446000001</v>
      </c>
      <c r="AL82" s="47">
        <f t="shared" si="877"/>
        <v>-78961.933209999785</v>
      </c>
      <c r="AM82" s="47">
        <f t="shared" ref="AM82:AN82" si="878">AM72+AM73+AM74+AM76+AM77+AM78+AM79+AM80+AM81+AM71</f>
        <v>-277740.45110999991</v>
      </c>
      <c r="AN82" s="47">
        <f t="shared" si="878"/>
        <v>-282526.48980000027</v>
      </c>
      <c r="AO82" s="47">
        <f t="shared" ref="AO82:AP82" si="879">AO72+AO73+AO74+AO76+AO77+AO78+AO79+AO80+AO81+AO71</f>
        <v>-295007.95573741518</v>
      </c>
      <c r="AP82" s="47">
        <f t="shared" si="879"/>
        <v>-342342.75461103517</v>
      </c>
      <c r="AQ82" s="178">
        <f>AP82/AL82-1</f>
        <v>3.3355417059074828</v>
      </c>
      <c r="AR82" s="47"/>
      <c r="AS82" s="47"/>
      <c r="AT82" s="47">
        <f t="shared" ref="AT82" si="880">AT72+AT73+AT74+AT76+AT77+AT78+AT79+AT80+AT81+AT71</f>
        <v>4194.0128099999984</v>
      </c>
      <c r="AU82" s="47">
        <f t="shared" ref="AU82" si="881">AU72+AU73+AU74+AU76+AU77+AU78+AU79+AU80+AU81+AU71</f>
        <v>-3933.1970000000001</v>
      </c>
      <c r="AV82" s="47">
        <f t="shared" ref="AV82" si="882">AV72+AV73+AV74+AV76+AV77+AV78+AV79+AV80+AV81+AV71</f>
        <v>-1596.5828200000001</v>
      </c>
      <c r="AW82" s="47">
        <f t="shared" ref="AW82" si="883">AW72+AW73+AW74+AW76+AW77+AW78+AW79+AW80+AW81+AW71</f>
        <v>-3001.4530900000004</v>
      </c>
      <c r="AX82" s="47">
        <f t="shared" ref="AX82" si="884">AX72+AX73+AX74+AX76+AX77+AX78+AX79+AX80+AX81+AX71</f>
        <v>-11645.041049999998</v>
      </c>
      <c r="AY82" s="47">
        <f t="shared" ref="AY82" si="885">AY72+AY73+AY74+AY76+AY77+AY78+AY79+AY80+AY81+AY71</f>
        <v>-14058.430181967999</v>
      </c>
      <c r="AZ82" s="47">
        <f t="shared" ref="AZ82" si="886">AZ72+AZ73+AZ74+AZ76+AZ77+AZ78+AZ79+AZ80+AZ81+AZ71</f>
        <v>-5041.8871761428345</v>
      </c>
      <c r="BA82" s="47">
        <f t="shared" ref="BA82" si="887">BA72+BA73+BA74+BA76+BA77+BA78+BA79+BA80+BA81+BA71</f>
        <v>-17161.075667556077</v>
      </c>
      <c r="BB82" s="47">
        <f t="shared" ref="BB82" si="888">BB72+BB73+BB74+BB76+BB77+BB78+BB79+BB80+BB81+BB71</f>
        <v>-12610.217013190941</v>
      </c>
      <c r="BC82" s="47">
        <f t="shared" ref="BC82" si="889">BC72+BC73+BC74+BC76+BC77+BC78+BC79+BC80+BC81+BC71</f>
        <v>-8347.2004693995968</v>
      </c>
      <c r="BD82" s="47">
        <f t="shared" ref="BD82" si="890">BD72+BD73+BD74+BD76+BD77+BD78+BD79+BD80+BD81+BD71</f>
        <v>-21324.064652255387</v>
      </c>
      <c r="BE82" s="47">
        <f t="shared" ref="BE82" si="891">BE72+BE73+BE74+BE76+BE77+BE78+BE79+BE80+BE81+BE71</f>
        <v>-28326.74372630212</v>
      </c>
      <c r="BF82" s="47">
        <f t="shared" ref="BF82:BG82" si="892">BF72+BF73+BF74+BF76+BF77+BF78+BF79+BF80+BF81+BF71</f>
        <v>-26598.217365211891</v>
      </c>
      <c r="BG82" s="47">
        <f t="shared" si="892"/>
        <v>-73339.274620361393</v>
      </c>
      <c r="BH82" s="47">
        <f t="shared" ref="BH82:BI82" si="893">BH72+BH73+BH74+BH76+BH77+BH78+BH79+BH80+BH81+BH71</f>
        <v>-76382.5239294325</v>
      </c>
      <c r="BI82" s="47">
        <f t="shared" si="893"/>
        <v>-64155.493874571795</v>
      </c>
      <c r="BJ82" s="47">
        <f t="shared" ref="BJ82" si="894">BJ72+BJ73+BJ74+BJ76+BJ77+BJ78+BJ79+BJ80+BJ81+BJ71</f>
        <v>-72768.684787316131</v>
      </c>
      <c r="BK82" s="52"/>
      <c r="BL82" s="47"/>
      <c r="BM82" s="47">
        <f t="shared" ref="BM82" si="895">BM72+BM73+BM74+BM76+BM77+BM78+BM79+BM80+BM81+BM71</f>
        <v>0</v>
      </c>
      <c r="BN82" s="47">
        <f t="shared" ref="BN82" si="896">BN72+BN73+BN74+BN76+BN77+BN78+BN79+BN80+BN81+BN71</f>
        <v>0</v>
      </c>
      <c r="BO82" s="47">
        <f t="shared" ref="BO82" si="897">BO72+BO73+BO74+BO76+BO77+BO78+BO79+BO80+BO81+BO71</f>
        <v>0</v>
      </c>
      <c r="BP82" s="47">
        <f t="shared" ref="BP82" si="898">BP72+BP73+BP74+BP76+BP77+BP78+BP79+BP80+BP81+BP71</f>
        <v>0</v>
      </c>
      <c r="BQ82" s="47">
        <f t="shared" ref="BQ82" si="899">BQ72+BQ73+BQ74+BQ76+BQ77+BQ78+BQ79+BQ80+BQ81+BQ71</f>
        <v>0</v>
      </c>
      <c r="BR82" s="47">
        <f t="shared" ref="BR82" si="900">BR72+BR73+BR74+BR76+BR77+BR78+BR79+BR80+BR81+BR71</f>
        <v>0</v>
      </c>
      <c r="BS82" s="47">
        <f t="shared" ref="BS82" si="901">BS72+BS73+BS74+BS76+BS77+BS78+BS79+BS80+BS81+BS71</f>
        <v>0</v>
      </c>
      <c r="BT82" s="47">
        <f t="shared" ref="BT82" si="902">BT72+BT73+BT74+BT76+BT77+BT78+BT79+BT80+BT81+BT71</f>
        <v>0</v>
      </c>
      <c r="BU82" s="47">
        <f t="shared" ref="BU82" si="903">BU72+BU73+BU74+BU76+BU77+BU78+BU79+BU80+BU81+BU71</f>
        <v>0</v>
      </c>
      <c r="BV82" s="47">
        <f t="shared" ref="BV82" si="904">BV72+BV73+BV74+BV76+BV77+BV78+BV79+BV80+BV81+BV71</f>
        <v>0</v>
      </c>
      <c r="BW82" s="47">
        <f t="shared" ref="BW82" si="905">BW72+BW73+BW74+BW76+BW77+BW78+BW79+BW80+BW81+BW71</f>
        <v>0</v>
      </c>
      <c r="BX82" s="47">
        <f t="shared" ref="BX82" si="906">BX72+BX73+BX74+BX76+BX77+BX78+BX79+BX80+BX81+BX71</f>
        <v>0</v>
      </c>
      <c r="BY82" s="47">
        <f t="shared" ref="BY82:BZ82" si="907">BY72+BY73+BY74+BY76+BY77+BY78+BY79+BY80+BY81+BY71</f>
        <v>0</v>
      </c>
      <c r="BZ82" s="47">
        <f t="shared" si="907"/>
        <v>0</v>
      </c>
      <c r="CA82" s="47">
        <f t="shared" ref="CA82:CB82" si="908">CA72+CA73+CA74+CA76+CA77+CA78+CA79+CA80+CA81+CA71</f>
        <v>0</v>
      </c>
      <c r="CB82" s="47">
        <f t="shared" si="908"/>
        <v>0</v>
      </c>
      <c r="CC82" s="47">
        <f t="shared" ref="CC82" si="909">CC72+CC73+CC74+CC76+CC77+CC78+CC79+CC80+CC81+CC71</f>
        <v>0</v>
      </c>
      <c r="CD82" s="47"/>
      <c r="CE82" s="47"/>
      <c r="CF82" s="47">
        <f t="shared" ref="CF82" si="910">CF72+CF73+CF74+CF76+CF77+CF78+CF79+CF80+CF81+CF71</f>
        <v>0</v>
      </c>
      <c r="CG82" s="47">
        <f t="shared" ref="CG82" si="911">CG72+CG73+CG74+CG76+CG77+CG78+CG79+CG80+CG81+CG71</f>
        <v>0</v>
      </c>
      <c r="CH82" s="47">
        <f t="shared" ref="CH82" si="912">CH72+CH73+CH74+CH76+CH77+CH78+CH79+CH80+CH81+CH71</f>
        <v>0</v>
      </c>
      <c r="CI82" s="47">
        <f t="shared" ref="CI82" si="913">CI72+CI73+CI74+CI76+CI77+CI78+CI79+CI80+CI81+CI71</f>
        <v>0</v>
      </c>
      <c r="CJ82" s="47">
        <f t="shared" ref="CJ82" si="914">CJ72+CJ73+CJ74+CJ76+CJ77+CJ78+CJ79+CJ80+CJ81+CJ71</f>
        <v>0</v>
      </c>
      <c r="CK82" s="47">
        <f t="shared" ref="CK82" si="915">CK72+CK73+CK74+CK76+CK77+CK78+CK79+CK80+CK81+CK71</f>
        <v>0</v>
      </c>
      <c r="CL82" s="47">
        <f t="shared" ref="CL82" si="916">CL72+CL73+CL74+CL76+CL77+CL78+CL79+CL80+CL81+CL71</f>
        <v>0</v>
      </c>
      <c r="CM82" s="47">
        <f t="shared" ref="CM82" si="917">CM72+CM73+CM74+CM76+CM77+CM78+CM79+CM80+CM81+CM71</f>
        <v>0</v>
      </c>
      <c r="CN82" s="47">
        <f t="shared" ref="CN82" si="918">CN72+CN73+CN74+CN76+CN77+CN78+CN79+CN80+CN81+CN71</f>
        <v>0</v>
      </c>
      <c r="CO82" s="47">
        <f t="shared" ref="CO82" si="919">CO72+CO73+CO74+CO76+CO77+CO78+CO79+CO80+CO81+CO71</f>
        <v>0</v>
      </c>
      <c r="CP82" s="47">
        <f t="shared" ref="CP82" si="920">CP72+CP73+CP74+CP76+CP77+CP78+CP79+CP80+CP81+CP71</f>
        <v>0</v>
      </c>
      <c r="CQ82" s="47">
        <f t="shared" ref="CQ82" si="921">CQ72+CQ73+CQ74+CQ76+CQ77+CQ78+CQ79+CQ80+CQ81+CQ71</f>
        <v>0</v>
      </c>
      <c r="CR82" s="47">
        <f t="shared" ref="CR82:CS82" si="922">CR72+CR73+CR74+CR76+CR77+CR78+CR79+CR80+CR81+CR71</f>
        <v>0</v>
      </c>
      <c r="CS82" s="47">
        <f t="shared" si="922"/>
        <v>0</v>
      </c>
      <c r="CT82" s="47">
        <f t="shared" ref="CT82:CU82" si="923">CT72+CT73+CT74+CT76+CT77+CT78+CT79+CT80+CT81+CT71</f>
        <v>0</v>
      </c>
      <c r="CU82" s="47">
        <f t="shared" si="923"/>
        <v>0</v>
      </c>
      <c r="CV82" s="47">
        <f t="shared" ref="CV82" si="924">CV72+CV73+CV74+CV76+CV77+CV78+CV79+CV80+CV81+CV71</f>
        <v>0</v>
      </c>
      <c r="CW82" s="47"/>
      <c r="CX82" s="47"/>
      <c r="CY82" s="47">
        <f t="shared" ref="CY82" si="925">CY72+CY73+CY74+CY76+CY77+CY78+CY79+CY80+CY81+CY71</f>
        <v>-80218.331150079786</v>
      </c>
      <c r="CZ82" s="47">
        <f t="shared" ref="CZ82" si="926">CZ72+CZ73+CZ74+CZ76+CZ77+CZ78+CZ79+CZ80+CZ81+CZ71</f>
        <v>-103913.10085</v>
      </c>
      <c r="DA82" s="47">
        <f t="shared" ref="DA82" si="927">DA72+DA73+DA74+DA76+DA77+DA78+DA79+DA80+DA81+DA71</f>
        <v>-117274.54536000005</v>
      </c>
      <c r="DB82" s="47">
        <f t="shared" ref="DB82" si="928">DB72+DB73+DB74+DB76+DB77+DB78+DB79+DB80+DB81+DB71</f>
        <v>-142630.87339999998</v>
      </c>
      <c r="DC82" s="47">
        <f t="shared" ref="DC82" si="929">DC72+DC73+DC74+DC76+DC77+DC78+DC79+DC80+DC81+DC71</f>
        <v>-125034.24451</v>
      </c>
      <c r="DD82" s="47">
        <f t="shared" ref="DD82" si="930">DD72+DD73+DD74+DD76+DD77+DD78+DD79+DD80+DD81+DD71</f>
        <v>-177098.650391968</v>
      </c>
      <c r="DE82" s="47">
        <f t="shared" ref="DE82" si="931">DE72+DE73+DE74+DE76+DE77+DE78+DE79+DE80+DE81+DE71</f>
        <v>-175308.85800614287</v>
      </c>
      <c r="DF82" s="47">
        <f t="shared" ref="DF82" si="932">DF72+DF73+DF74+DF76+DF77+DF78+DF79+DF80+DF81+DF71</f>
        <v>-212587.34484755612</v>
      </c>
      <c r="DG82" s="47">
        <f t="shared" ref="DG82" si="933">DG72+DG73+DG74+DG76+DG77+DG78+DG79+DG80+DG81+DG71</f>
        <v>-236900.37470319093</v>
      </c>
      <c r="DH82" s="47">
        <f t="shared" ref="DH82" si="934">DH72+DH73+DH74+DH76+DH77+DH78+DH79+DH80+DH81+DH71</f>
        <v>-288738.83134939958</v>
      </c>
      <c r="DI82" s="47">
        <f t="shared" ref="DI82" si="935">DI72+DI73+DI74+DI76+DI77+DI78+DI79+DI80+DI81+DI71</f>
        <v>-262037.04390225536</v>
      </c>
      <c r="DJ82" s="47">
        <f t="shared" ref="DJ82" si="936">DJ72+DJ73+DJ74+DJ76+DJ77+DJ78+DJ79+DJ80+DJ81+DJ71</f>
        <v>-278760.10818630212</v>
      </c>
      <c r="DK82" s="47">
        <f t="shared" ref="DK82:DL82" si="937">DK72+DK73+DK74+DK76+DK77+DK78+DK79+DK80+DK81+DK71</f>
        <v>-105560.15057521165</v>
      </c>
      <c r="DL82" s="47">
        <f t="shared" si="937"/>
        <v>-351079.72573036136</v>
      </c>
      <c r="DM82" s="47">
        <f t="shared" ref="DM82:DN82" si="938">DM72+DM73+DM74+DM76+DM77+DM78+DM79+DM80+DM81+DM71</f>
        <v>-358909.01372943283</v>
      </c>
      <c r="DN82" s="47">
        <f t="shared" si="938"/>
        <v>-359163.44961198699</v>
      </c>
      <c r="DO82" s="47">
        <f t="shared" ref="DO82" si="939">DO72+DO73+DO74+DO76+DO77+DO78+DO79+DO80+DO81+DO71</f>
        <v>-415111.4393983513</v>
      </c>
      <c r="DP82" s="47"/>
      <c r="DQ82" s="47"/>
      <c r="DR82" s="47">
        <f t="shared" ref="DR82" si="940">DR72+DR73+DR74+DR76+DR77+DR78+DR79+DR80+DR81+DR71</f>
        <v>-12212.183099685701</v>
      </c>
      <c r="DS82" s="47">
        <f t="shared" ref="DS82" si="941">DS72+DS73+DS74+DS76+DS77+DS78+DS79+DS80+DS81+DS71</f>
        <v>-23109.579999999998</v>
      </c>
      <c r="DT82" s="47">
        <f t="shared" ref="DT82" si="942">DT72+DT73+DT74+DT76+DT77+DT78+DT79+DT80+DT81+DT71</f>
        <v>-13699.918</v>
      </c>
      <c r="DU82" s="47">
        <f t="shared" ref="DU82" si="943">DU72+DU73+DU74+DU76+DU77+DU78+DU79+DU80+DU81+DU71</f>
        <v>-13156.6567964881</v>
      </c>
      <c r="DV82" s="47">
        <f t="shared" ref="DV82" si="944">DV72+DV73+DV74+DV76+DV77+DV78+DV79+DV80+DV81+DV71</f>
        <v>-18373.169203511901</v>
      </c>
      <c r="DW82" s="47">
        <f t="shared" ref="DW82" si="945">DW72+DW73+DW74+DW76+DW77+DW78+DW79+DW80+DW81+DW71</f>
        <v>-24491.589008587001</v>
      </c>
      <c r="DX82" s="47">
        <f t="shared" ref="DX82" si="946">DX72+DX73+DX74+DX76+DX77+DX78+DX79+DX80+DX81+DX71</f>
        <v>-26677.445893521199</v>
      </c>
      <c r="DY82" s="47">
        <f t="shared" ref="DY82" si="947">DY72+DY73+DY74+DY76+DY77+DY78+DY79+DY80+DY81+DY71</f>
        <v>-21913.534250740398</v>
      </c>
      <c r="DZ82" s="47">
        <f t="shared" ref="DZ82" si="948">DZ72+DZ73+DZ74+DZ76+DZ77+DZ78+DZ79+DZ80+DZ81+DZ71</f>
        <v>-25180.8840291958</v>
      </c>
      <c r="EA82" s="47">
        <f t="shared" ref="EA82" si="949">EA72+EA73+EA74+EA76+EA77+EA78+EA79+EA80+EA81+EA71</f>
        <v>-35607.094210381503</v>
      </c>
      <c r="EB82" s="47">
        <f t="shared" ref="EB82" si="950">EB72+EB73+EB74+EB76+EB77+EB78+EB79+EB80+EB81+EB71</f>
        <v>-40078.816251022203</v>
      </c>
      <c r="EC82" s="47">
        <f t="shared" ref="EC82" si="951">EC72+EC73+EC74+EC76+EC77+EC78+EC79+EC80+EC81+EC71</f>
        <v>-41793.281043575691</v>
      </c>
      <c r="ED82" s="47">
        <f t="shared" ref="ED82:EE82" si="952">ED72+ED73+ED74+ED76+ED77+ED78+ED79+ED80+ED81+ED71</f>
        <v>-34269.841901967302</v>
      </c>
      <c r="EE82" s="47">
        <f t="shared" si="952"/>
        <v>-52448.891763729902</v>
      </c>
      <c r="EF82" s="47">
        <f t="shared" ref="EF82:EG82" si="953">EF72+EF73+EF74+EF76+EF77+EF78+EF79+EF80+EF81+EF71</f>
        <v>-45246.567270586209</v>
      </c>
      <c r="EG82" s="47">
        <f t="shared" si="953"/>
        <v>-48582.960410054497</v>
      </c>
      <c r="EH82" s="47">
        <f t="shared" ref="EH82" si="954">EH72+EH73+EH74+EH76+EH77+EH78+EH79+EH80+EH81+EH71</f>
        <v>-54634.602768228091</v>
      </c>
      <c r="EI82" s="47"/>
      <c r="EJ82" s="47"/>
      <c r="EK82" s="47">
        <f t="shared" ref="EK82" si="955">EK72+EK73+EK74+EK76+EK77+EK78+EK79+EK80+EK81+EK71</f>
        <v>-125.29599999999982</v>
      </c>
      <c r="EL82" s="47">
        <f t="shared" ref="EL82" si="956">EL72+EL73+EL74+EL76+EL77+EL78+EL79+EL80+EL81+EL71</f>
        <v>-5510.4269999999997</v>
      </c>
      <c r="EM82" s="47">
        <f t="shared" ref="EM82" si="957">EM72+EM73+EM74+EM76+EM77+EM78+EM79+EM80+EM81+EM71</f>
        <v>-2268.1756209999994</v>
      </c>
      <c r="EN82" s="47">
        <f t="shared" ref="EN82" si="958">EN72+EN73+EN74+EN76+EN77+EN78+EN79+EN80+EN81+EN71</f>
        <v>-3501.7962320000001</v>
      </c>
      <c r="EO82" s="47">
        <f t="shared" ref="EO82" si="959">EO72+EO73+EO74+EO76+EO77+EO78+EO79+EO80+EO81+EO71</f>
        <v>-4041.5954160000015</v>
      </c>
      <c r="EP82" s="47">
        <f t="shared" ref="EP82" si="960">EP72+EP73+EP74+EP76+EP77+EP78+EP79+EP80+EP81+EP71</f>
        <v>-3794.3041899999994</v>
      </c>
      <c r="EQ82" s="47">
        <f t="shared" ref="EQ82" si="961">EQ72+EQ73+EQ74+EQ76+EQ77+EQ78+EQ79+EQ80+EQ81+EQ71</f>
        <v>-4790.9684499999994</v>
      </c>
      <c r="ER82" s="47">
        <f t="shared" ref="ER82" si="962">ER72+ER73+ER74+ER76+ER77+ER78+ER79+ER80+ER81+ER71</f>
        <v>-4127.9533600000013</v>
      </c>
      <c r="ES82" s="47">
        <f t="shared" ref="ES82" si="963">ES72+ES73+ES74+ES76+ES77+ES78+ES79+ES80+ES81+ES71</f>
        <v>-4006.9923899999967</v>
      </c>
      <c r="ET82" s="47">
        <f t="shared" ref="ET82" si="964">ET72+ET73+ET74+ET76+ET77+ET78+ET79+ET80+ET81+ET71</f>
        <v>-7547.2440480000005</v>
      </c>
      <c r="EU82" s="47">
        <f t="shared" ref="EU82" si="965">EU72+EU73+EU74+EU76+EU77+EU78+EU79+EU80+EU81+EU71</f>
        <v>-7693.8000480000019</v>
      </c>
      <c r="EV82" s="47">
        <f t="shared" ref="EV82" si="966">EV72+EV73+EV74+EV76+EV77+EV78+EV79+EV80+EV81+EV71</f>
        <v>-6657.9217009999966</v>
      </c>
      <c r="EW82" s="47">
        <f t="shared" ref="EW82:EX82" si="967">EW72+EW73+EW74+EW76+EW77+EW78+EW79+EW80+EW81+EW71</f>
        <v>-10194.248390000002</v>
      </c>
      <c r="EX82" s="47">
        <f t="shared" si="967"/>
        <v>-8994.7466400000012</v>
      </c>
      <c r="EY82" s="47">
        <f t="shared" ref="EY82:EZ82" si="968">EY72+EY73+EY74+EY76+EY77+EY78+EY79+EY80+EY81+EY71</f>
        <v>-9952.5138200000038</v>
      </c>
      <c r="EZ82" s="47">
        <f t="shared" si="968"/>
        <v>-8005.1616999999987</v>
      </c>
      <c r="FA82" s="47">
        <f t="shared" ref="FA82" si="969">FA72+FA73+FA74+FA76+FA77+FA78+FA79+FA80+FA81+FA71</f>
        <v>-6114.8889100000006</v>
      </c>
      <c r="FB82" s="47"/>
      <c r="FC82" s="47"/>
      <c r="FD82" s="47">
        <f t="shared" ref="FD82" si="970">FD72+FD73+FD74+FD76+FD77+FD78+FD79+FD80+FD81+FD71</f>
        <v>-12337.479099685701</v>
      </c>
      <c r="FE82" s="47">
        <f t="shared" ref="FE82" si="971">FE72+FE73+FE74+FE76+FE77+FE78+FE79+FE80+FE81+FE71</f>
        <v>-28620.007000000005</v>
      </c>
      <c r="FF82" s="47">
        <f t="shared" ref="FF82" si="972">FF72+FF73+FF74+FF76+FF77+FF78+FF79+FF80+FF81+FF71</f>
        <v>-15968.093621</v>
      </c>
      <c r="FG82" s="47">
        <f t="shared" ref="FG82" si="973">FG72+FG73+FG74+FG76+FG77+FG78+FG79+FG80+FG81+FG71</f>
        <v>-16658.453028488097</v>
      </c>
      <c r="FH82" s="47">
        <f t="shared" ref="FH82" si="974">FH72+FH73+FH74+FH76+FH77+FH78+FH79+FH80+FH81+FH71</f>
        <v>-22414.764619511905</v>
      </c>
      <c r="FI82" s="47">
        <f t="shared" ref="FI82" si="975">FI72+FI73+FI74+FI76+FI77+FI78+FI79+FI80+FI81+FI71</f>
        <v>-28285.893198586997</v>
      </c>
      <c r="FJ82" s="47">
        <f t="shared" ref="FJ82" si="976">FJ72+FJ73+FJ74+FJ76+FJ77+FJ78+FJ79+FJ80+FJ81+FJ71</f>
        <v>-31468.414343521203</v>
      </c>
      <c r="FK82" s="47">
        <f t="shared" ref="FK82" si="977">FK72+FK73+FK74+FK76+FK77+FK78+FK79+FK80+FK81+FK71</f>
        <v>-26041.487610740398</v>
      </c>
      <c r="FL82" s="47">
        <f t="shared" ref="FL82" si="978">FL72+FL73+FL74+FL76+FL77+FL78+FL79+FL80+FL81+FL71</f>
        <v>-29187.8764191958</v>
      </c>
      <c r="FM82" s="47">
        <f t="shared" ref="FM82" si="979">FM72+FM73+FM74+FM76+FM77+FM78+FM79+FM80+FM81+FM71</f>
        <v>-43154.338258381511</v>
      </c>
      <c r="FN82" s="47">
        <f t="shared" ref="FN82" si="980">FN72+FN73+FN74+FN76+FN77+FN78+FN79+FN80+FN81+FN71</f>
        <v>-47772.6162990222</v>
      </c>
      <c r="FO82" s="47">
        <f t="shared" ref="FO82" si="981">FO72+FO73+FO74+FO76+FO77+FO78+FO79+FO80+FO81+FO71</f>
        <v>-48451.20274457569</v>
      </c>
      <c r="FP82" s="47">
        <f t="shared" ref="FP82:FQ82" si="982">FP72+FP73+FP74+FP76+FP77+FP78+FP79+FP80+FP81+FP71</f>
        <v>-44464.09029196731</v>
      </c>
      <c r="FQ82" s="47">
        <f t="shared" si="982"/>
        <v>-61443.638403729899</v>
      </c>
      <c r="FR82" s="47">
        <f t="shared" ref="FR82:FS82" si="983">FR72+FR73+FR74+FR76+FR77+FR78+FR79+FR80+FR81+FR71</f>
        <v>-55199.081090586202</v>
      </c>
      <c r="FS82" s="47">
        <f t="shared" si="983"/>
        <v>-56588.122110054501</v>
      </c>
      <c r="FT82" s="47">
        <f t="shared" ref="FT82" si="984">FT72+FT73+FT74+FT76+FT77+FT78+FT79+FT80+FT81+FT71</f>
        <v>-60749.491678228092</v>
      </c>
      <c r="FU82" s="178">
        <f>FT82/FP82-1</f>
        <v>0.3662596328705916</v>
      </c>
      <c r="FV82" s="47"/>
      <c r="FW82" s="47"/>
      <c r="FX82" s="47">
        <f t="shared" ref="FX82" si="985">FX72+FX73+FX74+FX76+FX77+FX78+FX79+FX80+FX81+FX71</f>
        <v>0</v>
      </c>
      <c r="FY82" s="47">
        <f t="shared" ref="FY82" si="986">FY72+FY73+FY74+FY76+FY77+FY78+FY79+FY80+FY81+FY71</f>
        <v>0</v>
      </c>
      <c r="FZ82" s="47">
        <f t="shared" ref="FZ82" si="987">FZ72+FZ73+FZ74+FZ76+FZ77+FZ78+FZ79+FZ80+FZ81+FZ71</f>
        <v>0</v>
      </c>
      <c r="GA82" s="47">
        <f t="shared" ref="GA82" si="988">GA72+GA73+GA74+GA76+GA77+GA78+GA79+GA80+GA81+GA71</f>
        <v>0</v>
      </c>
      <c r="GB82" s="47">
        <f t="shared" ref="GB82" si="989">GB72+GB73+GB74+GB76+GB77+GB78+GB79+GB80+GB81+GB71</f>
        <v>-13783.696040000003</v>
      </c>
      <c r="GC82" s="47">
        <f t="shared" ref="GC82" si="990">GC72+GC73+GC74+GC76+GC77+GC78+GC79+GC80+GC81+GC71</f>
        <v>-7011.9489100000001</v>
      </c>
      <c r="GD82" s="47">
        <f t="shared" ref="GD82" si="991">GD72+GD73+GD74+GD76+GD77+GD78+GD79+GD80+GD81+GD71</f>
        <v>-5985.8867400000017</v>
      </c>
      <c r="GE82" s="47">
        <f t="shared" ref="GE82" si="992">GE72+GE73+GE74+GE76+GE77+GE78+GE79+GE80+GE81+GE71</f>
        <v>-6237.5248800000018</v>
      </c>
      <c r="GF82" s="47">
        <f t="shared" ref="GF82" si="993">GF72+GF73+GF74+GF76+GF77+GF78+GF79+GF80+GF81+GF71</f>
        <v>-8410.6642299999967</v>
      </c>
      <c r="GG82" s="47">
        <f t="shared" ref="GG82" si="994">GG72+GG73+GG74+GG76+GG77+GG78+GG79+GG80+GG81+GG71</f>
        <v>-10161.310140000001</v>
      </c>
      <c r="GH82" s="47">
        <f t="shared" ref="GH82" si="995">GH72+GH73+GH74+GH76+GH77+GH78+GH79+GH80+GH81+GH71</f>
        <v>-7687.2199600000013</v>
      </c>
      <c r="GI82" s="47">
        <f t="shared" ref="GI82" si="996">GI72+GI73+GI74+GI76+GI77+GI78+GI79+GI80+GI81+GI71</f>
        <v>-7633.9402199999977</v>
      </c>
      <c r="GJ82" s="47">
        <f t="shared" ref="GJ82:GK82" si="997">GJ72+GJ73+GJ74+GJ76+GJ77+GJ78+GJ79+GJ80+GJ81+GJ71</f>
        <v>-6567.2749400000002</v>
      </c>
      <c r="GK82" s="47">
        <f t="shared" si="997"/>
        <v>-10967.71322</v>
      </c>
      <c r="GL82" s="47">
        <f t="shared" ref="GL82:GM82" si="998">GL72+GL73+GL74+GL76+GL77+GL78+GL79+GL80+GL81+GL71</f>
        <v>-7245.978280000003</v>
      </c>
      <c r="GM82" s="47">
        <f t="shared" si="998"/>
        <v>-6683.5277899999983</v>
      </c>
      <c r="GN82" s="47">
        <f t="shared" ref="GN82" si="999">GN72+GN73+GN74+GN76+GN77+GN78+GN79+GN80+GN81+GN71</f>
        <v>-7888.1147483774157</v>
      </c>
      <c r="GO82" s="47"/>
      <c r="GP82" s="47"/>
      <c r="GQ82" s="47">
        <f t="shared" ref="GQ82" si="1000">GQ72+GQ73+GQ74+GQ76+GQ77+GQ78+GQ79+GQ80+GQ81+GQ71</f>
        <v>-92555.810249765476</v>
      </c>
      <c r="GR82" s="47">
        <f t="shared" ref="GR82" si="1001">GR72+GR73+GR74+GR76+GR77+GR78+GR79+GR80+GR81+GR71</f>
        <v>-132533.10785</v>
      </c>
      <c r="GS82" s="47">
        <f t="shared" ref="GS82" si="1002">GS72+GS73+GS74+GS76+GS77+GS78+GS79+GS80+GS81+GS71</f>
        <v>-133242.63898100005</v>
      </c>
      <c r="GT82" s="47">
        <f t="shared" ref="GT82" si="1003">GT72+GT73+GT74+GT76+GT77+GT78+GT79+GT80+GT81+GT71</f>
        <v>-159289.32642848807</v>
      </c>
      <c r="GU82" s="47">
        <f t="shared" ref="GU82" si="1004">GU72+GU73+GU74+GU76+GU77+GU78+GU79+GU80+GU81+GU71</f>
        <v>-161232.7051695119</v>
      </c>
      <c r="GV82" s="47">
        <f t="shared" ref="GV82" si="1005">GV72+GV73+GV74+GV76+GV77+GV78+GV79+GV80+GV81+GV71</f>
        <v>-212396.49250055503</v>
      </c>
      <c r="GW82" s="47">
        <f t="shared" ref="GW82" si="1006">GW72+GW73+GW74+GW76+GW77+GW78+GW79+GW80+GW81+GW71</f>
        <v>-212763.15908966406</v>
      </c>
      <c r="GX82" s="47">
        <f t="shared" ref="GX82" si="1007">GX72+GX73+GX74+GX76+GX77+GX78+GX79+GX80+GX81+GX71</f>
        <v>-244866.35733829654</v>
      </c>
      <c r="GY82" s="47">
        <f t="shared" ref="GY82" si="1008">GY72+GY73+GY74+GY76+GY77+GY78+GY79+GY80+GY81+GY71</f>
        <v>-274498.91535238671</v>
      </c>
      <c r="GZ82" s="47">
        <f t="shared" ref="GZ82" si="1009">GZ72+GZ73+GZ74+GZ76+GZ77+GZ78+GZ79+GZ80+GZ81+GZ71</f>
        <v>-342054.47974778106</v>
      </c>
      <c r="HA82" s="47">
        <f t="shared" ref="HA82" si="1010">HA72+HA73+HA74+HA76+HA77+HA78+HA79+HA80+HA81+HA71</f>
        <v>-317496.8801612776</v>
      </c>
      <c r="HB82" s="47">
        <f t="shared" ref="HB82" si="1011">HB72+HB73+HB74+HB76+HB77+HB78+HB79+HB80+HB81+HB71</f>
        <v>-334845.2511508778</v>
      </c>
      <c r="HC82" s="47">
        <f t="shared" ref="HC82:HD82" si="1012">HC72+HC73+HC74+HC76+HC77+HC78+HC79+HC80+HC81+HC71</f>
        <v>-156591.51580717889</v>
      </c>
      <c r="HD82" s="47">
        <f t="shared" si="1012"/>
        <v>-423491.07735409122</v>
      </c>
      <c r="HE82" s="47">
        <f t="shared" ref="HE82:HF82" si="1013">HE72+HE73+HE74+HE76+HE77+HE78+HE79+HE80+HE81+HE71</f>
        <v>-421354.07310001901</v>
      </c>
      <c r="HF82" s="47">
        <f t="shared" si="1013"/>
        <v>-422435.09951204155</v>
      </c>
      <c r="HG82" s="47">
        <f t="shared" ref="HG82" si="1014">HG72+HG73+HG74+HG76+HG77+HG78+HG79+HG80+HG81+HG71</f>
        <v>-483749.04582495685</v>
      </c>
    </row>
    <row r="83" spans="2:215" s="48" customFormat="1" x14ac:dyDescent="0.3">
      <c r="C83" s="94" t="s">
        <v>43</v>
      </c>
      <c r="D83" s="124"/>
      <c r="E83" s="95"/>
      <c r="F83" s="95">
        <f t="shared" ref="F83:Q83" si="1015">F36+F63+F82+F68</f>
        <v>226729.03761660616</v>
      </c>
      <c r="G83" s="95">
        <f t="shared" si="1015"/>
        <v>153884.76390629995</v>
      </c>
      <c r="H83" s="95">
        <f t="shared" si="1015"/>
        <v>152047.06643771974</v>
      </c>
      <c r="I83" s="95">
        <f t="shared" si="1015"/>
        <v>163799.92454249418</v>
      </c>
      <c r="J83" s="95">
        <f t="shared" si="1015"/>
        <v>192357.49620294609</v>
      </c>
      <c r="K83" s="95">
        <f t="shared" si="1015"/>
        <v>220549.03270785982</v>
      </c>
      <c r="L83" s="95">
        <f t="shared" si="1015"/>
        <v>160567.46286534105</v>
      </c>
      <c r="M83" s="95">
        <f t="shared" si="1015"/>
        <v>122842.9277673921</v>
      </c>
      <c r="N83" s="95">
        <f t="shared" si="1015"/>
        <v>243158.15889445791</v>
      </c>
      <c r="O83" s="95">
        <f t="shared" si="1015"/>
        <v>214359.03445771537</v>
      </c>
      <c r="P83" s="95">
        <f t="shared" si="1015"/>
        <v>247504.23327832465</v>
      </c>
      <c r="Q83" s="95">
        <f t="shared" si="1015"/>
        <v>202129.24094868082</v>
      </c>
      <c r="R83" s="95">
        <f t="shared" ref="R83:S83" si="1016">R36+R63+R82+R68</f>
        <v>353449.486677129</v>
      </c>
      <c r="S83" s="95">
        <f t="shared" si="1016"/>
        <v>92695.059102268817</v>
      </c>
      <c r="T83" s="95">
        <f t="shared" ref="T83:U83" si="1017">T36+T63+T82+T68</f>
        <v>216856.03192242602</v>
      </c>
      <c r="U83" s="95">
        <f t="shared" si="1017"/>
        <v>333334.26246335893</v>
      </c>
      <c r="V83" s="95">
        <f t="shared" ref="V83" si="1018">V36+V63+V82+V68</f>
        <v>356104.49687550904</v>
      </c>
      <c r="W83" s="185">
        <f t="shared" si="820"/>
        <v>7.5117104380049149E-3</v>
      </c>
      <c r="X83" s="139"/>
      <c r="Y83" s="95"/>
      <c r="Z83" s="95">
        <f t="shared" ref="Z83:AK83" si="1019">Z36+Z63+Z82+Z68</f>
        <v>226073.82571629187</v>
      </c>
      <c r="AA83" s="95">
        <f t="shared" si="1019"/>
        <v>135611.24790629998</v>
      </c>
      <c r="AB83" s="95">
        <f t="shared" si="1019"/>
        <v>137849.07948651977</v>
      </c>
      <c r="AC83" s="95">
        <f t="shared" si="1019"/>
        <v>148231.6258671823</v>
      </c>
      <c r="AD83" s="95">
        <f t="shared" si="1019"/>
        <v>198068.56953245803</v>
      </c>
      <c r="AE83" s="95">
        <f t="shared" si="1019"/>
        <v>195723.41953544004</v>
      </c>
      <c r="AF83" s="95">
        <f t="shared" si="1019"/>
        <v>146957.21929241993</v>
      </c>
      <c r="AG83" s="95">
        <f t="shared" si="1019"/>
        <v>102205.73783042414</v>
      </c>
      <c r="AH83" s="95">
        <f t="shared" si="1019"/>
        <v>239409.66060145298</v>
      </c>
      <c r="AI83" s="95">
        <f t="shared" si="1019"/>
        <v>184183.57654031616</v>
      </c>
      <c r="AJ83" s="95">
        <f t="shared" si="1019"/>
        <v>228278.79741940554</v>
      </c>
      <c r="AK83" s="95">
        <f t="shared" si="1019"/>
        <v>174994.35445914761</v>
      </c>
      <c r="AL83" s="95">
        <f t="shared" ref="AL83:AM83" si="1020">AL36+AL63+AL82+AL68</f>
        <v>292071.15368998575</v>
      </c>
      <c r="AM83" s="95">
        <f t="shared" si="1020"/>
        <v>43841.738465587623</v>
      </c>
      <c r="AN83" s="95">
        <f t="shared" ref="AN83:AO83" si="1021">AN36+AN63+AN82+AN68</f>
        <v>138244.0808607185</v>
      </c>
      <c r="AO83" s="95">
        <f t="shared" si="1021"/>
        <v>290456.17455596151</v>
      </c>
      <c r="AP83" s="95">
        <f t="shared" ref="AP83" si="1022">AP36+AP63+AP82+AP68</f>
        <v>307837.44240828406</v>
      </c>
      <c r="AQ83" s="185">
        <f>AP83/AL83-1</f>
        <v>5.3980985520511782E-2</v>
      </c>
      <c r="AR83" s="96"/>
      <c r="AS83" s="95"/>
      <c r="AT83" s="95">
        <f t="shared" ref="AT83:BE83" si="1023">AT36+AT63+AT82+AT68</f>
        <v>24404.338310000214</v>
      </c>
      <c r="AU83" s="95">
        <f t="shared" si="1023"/>
        <v>14342.519999999991</v>
      </c>
      <c r="AV83" s="95">
        <f t="shared" si="1023"/>
        <v>10899.418969999999</v>
      </c>
      <c r="AW83" s="95">
        <f t="shared" si="1023"/>
        <v>14783.555799999982</v>
      </c>
      <c r="AX83" s="95">
        <f t="shared" si="1023"/>
        <v>8848.4359299999996</v>
      </c>
      <c r="AY83" s="95">
        <f t="shared" si="1023"/>
        <v>7107.1633859680041</v>
      </c>
      <c r="AZ83" s="95">
        <f t="shared" si="1023"/>
        <v>2177.6454484420005</v>
      </c>
      <c r="BA83" s="95">
        <f t="shared" si="1023"/>
        <v>-3637.4545640739034</v>
      </c>
      <c r="BB83" s="95">
        <f t="shared" si="1023"/>
        <v>-2616.6400338593016</v>
      </c>
      <c r="BC83" s="95">
        <f t="shared" si="1023"/>
        <v>6490.9959655953817</v>
      </c>
      <c r="BD83" s="95">
        <f t="shared" si="1023"/>
        <v>9807.5656845674184</v>
      </c>
      <c r="BE83" s="95">
        <f t="shared" si="1023"/>
        <v>-5057.1530564974291</v>
      </c>
      <c r="BF83" s="95">
        <f t="shared" ref="BF83:BG83" si="1024">BF36+BF63+BF82+BF68</f>
        <v>-3303.397046729362</v>
      </c>
      <c r="BG83" s="95">
        <f t="shared" si="1024"/>
        <v>-46977.733363480642</v>
      </c>
      <c r="BH83" s="95">
        <f t="shared" ref="BH83:BI83" si="1025">BH36+BH63+BH82+BH68</f>
        <v>-30878.615222804394</v>
      </c>
      <c r="BI83" s="95">
        <f t="shared" si="1025"/>
        <v>-5508.8853337797918</v>
      </c>
      <c r="BJ83" s="95">
        <f t="shared" ref="BJ83" si="1026">BJ36+BJ63+BJ82+BJ68</f>
        <v>1987.6891730927382</v>
      </c>
      <c r="BK83" s="97"/>
      <c r="BL83" s="95"/>
      <c r="BM83" s="95">
        <f t="shared" ref="BM83:BX83" si="1027">BM36+BM63+BM82+BM68</f>
        <v>17432.021560000117</v>
      </c>
      <c r="BN83" s="95">
        <f t="shared" si="1027"/>
        <v>760.6150000000016</v>
      </c>
      <c r="BO83" s="95">
        <f t="shared" si="1027"/>
        <v>-467.14207000012902</v>
      </c>
      <c r="BP83" s="95">
        <f t="shared" si="1027"/>
        <v>-5550.8456699998969</v>
      </c>
      <c r="BQ83" s="95">
        <f t="shared" si="1027"/>
        <v>-7112.4997199998852</v>
      </c>
      <c r="BR83" s="95">
        <f t="shared" si="1027"/>
        <v>-7345.257710000029</v>
      </c>
      <c r="BS83" s="95">
        <f t="shared" si="1027"/>
        <v>-2877.250919999984</v>
      </c>
      <c r="BT83" s="95">
        <f t="shared" si="1027"/>
        <v>-4215.8838700000051</v>
      </c>
      <c r="BU83" s="95">
        <f t="shared" si="1027"/>
        <v>-2320.5811199999989</v>
      </c>
      <c r="BV83" s="95">
        <f t="shared" si="1027"/>
        <v>-2943.0471999999827</v>
      </c>
      <c r="BW83" s="95">
        <f t="shared" si="1027"/>
        <v>4035.3163799999893</v>
      </c>
      <c r="BX83" s="95">
        <f t="shared" si="1027"/>
        <v>3131.9179899999854</v>
      </c>
      <c r="BY83" s="95">
        <f t="shared" ref="BY83:BZ83" si="1028">BY36+BY63+BY82+BY68</f>
        <v>4345.2807199999934</v>
      </c>
      <c r="BZ83" s="95">
        <f t="shared" si="1028"/>
        <v>4275.5908099999979</v>
      </c>
      <c r="CA83" s="95">
        <f t="shared" ref="CA83:CB83" si="1029">CA36+CA63+CA82+CA68</f>
        <v>3906.5286900000028</v>
      </c>
      <c r="CB83" s="95">
        <f t="shared" si="1029"/>
        <v>4002.5249999999974</v>
      </c>
      <c r="CC83" s="95">
        <f t="shared" ref="CC83" si="1030">CC36+CC63+CC82+CC68</f>
        <v>5605.3160800000005</v>
      </c>
      <c r="CD83" s="96"/>
      <c r="CE83" s="95"/>
      <c r="CF83" s="95">
        <f t="shared" ref="CF83:CQ83" si="1031">CF36+CF63+CF82+CF68</f>
        <v>-25895.286347800138</v>
      </c>
      <c r="CG83" s="95">
        <f t="shared" si="1031"/>
        <v>-3607.9820362999926</v>
      </c>
      <c r="CH83" s="95">
        <f t="shared" si="1031"/>
        <v>-6163.2916865198604</v>
      </c>
      <c r="CI83" s="95">
        <f t="shared" si="1031"/>
        <v>138.72163281782923</v>
      </c>
      <c r="CJ83" s="95">
        <f t="shared" si="1031"/>
        <v>4734.4570375420517</v>
      </c>
      <c r="CK83" s="95">
        <f t="shared" si="1031"/>
        <v>4095.8827145600208</v>
      </c>
      <c r="CL83" s="95">
        <f t="shared" si="1031"/>
        <v>1770.1900175800038</v>
      </c>
      <c r="CM83" s="95">
        <f t="shared" si="1031"/>
        <v>5417.6281595757837</v>
      </c>
      <c r="CN83" s="95">
        <f t="shared" si="1031"/>
        <v>6263.6214685468212</v>
      </c>
      <c r="CO83" s="95">
        <f t="shared" si="1031"/>
        <v>573.77549968370658</v>
      </c>
      <c r="CP83" s="95">
        <f t="shared" si="1031"/>
        <v>-7683.6820794055457</v>
      </c>
      <c r="CQ83" s="95">
        <f t="shared" si="1031"/>
        <v>-617.8769591478158</v>
      </c>
      <c r="CR83" s="95">
        <f t="shared" ref="CR83:CS83" si="1032">CR36+CR63+CR82+CR68</f>
        <v>-2964.098209984797</v>
      </c>
      <c r="CS83" s="95">
        <f t="shared" si="1032"/>
        <v>15533.051784412281</v>
      </c>
      <c r="CT83" s="95">
        <f t="shared" ref="CT83:CU83" si="1033">CT36+CT63+CT82+CT68</f>
        <v>11522.954189281758</v>
      </c>
      <c r="CU83" s="95">
        <f t="shared" si="1033"/>
        <v>-1325.5642858880378</v>
      </c>
      <c r="CV83" s="95">
        <f t="shared" ref="CV83" si="1034">CV36+CV63+CV82+CV68</f>
        <v>-2614.5893355707021</v>
      </c>
      <c r="CW83" s="96"/>
      <c r="CX83" s="95"/>
      <c r="CY83" s="95">
        <f t="shared" ref="CY83:DJ83" si="1035">CY36+CY63+CY82+CY68</f>
        <v>242014.89923849198</v>
      </c>
      <c r="CZ83" s="95">
        <f t="shared" si="1035"/>
        <v>147106.40087000001</v>
      </c>
      <c r="DA83" s="95">
        <f t="shared" si="1035"/>
        <v>142118.06469999976</v>
      </c>
      <c r="DB83" s="95">
        <f t="shared" si="1035"/>
        <v>157603.05763000017</v>
      </c>
      <c r="DC83" s="95">
        <f t="shared" si="1035"/>
        <v>204538.96278000012</v>
      </c>
      <c r="DD83" s="95">
        <f t="shared" si="1035"/>
        <v>199581.20792596796</v>
      </c>
      <c r="DE83" s="95">
        <f t="shared" si="1035"/>
        <v>148027.80383844191</v>
      </c>
      <c r="DF83" s="95">
        <f t="shared" si="1035"/>
        <v>99770.027555926048</v>
      </c>
      <c r="DG83" s="95">
        <f t="shared" si="1035"/>
        <v>240736.06091614059</v>
      </c>
      <c r="DH83" s="95">
        <f t="shared" si="1035"/>
        <v>188305.30080559535</v>
      </c>
      <c r="DI83" s="95">
        <f t="shared" si="1035"/>
        <v>234437.99740456755</v>
      </c>
      <c r="DJ83" s="95">
        <f t="shared" si="1035"/>
        <v>172451.24243350234</v>
      </c>
      <c r="DK83" s="95">
        <f t="shared" ref="DK83:DL83" si="1036">DK36+DK63+DK82+DK68</f>
        <v>290148.93915327173</v>
      </c>
      <c r="DL83" s="95">
        <f t="shared" si="1036"/>
        <v>16672.64769651914</v>
      </c>
      <c r="DM83" s="95">
        <f t="shared" ref="DM83:DN83" si="1037">DM36+DM63+DM82+DM68</f>
        <v>122794.94851719578</v>
      </c>
      <c r="DN83" s="95">
        <f t="shared" si="1037"/>
        <v>287624.2499362934</v>
      </c>
      <c r="DO83" s="95">
        <f t="shared" ref="DO83" si="1038">DO36+DO63+DO82+DO68</f>
        <v>312815.85832580616</v>
      </c>
      <c r="DP83" s="96"/>
      <c r="DQ83" s="95"/>
      <c r="DR83" s="95">
        <f t="shared" ref="DR83:EC83" si="1039">DR36+DR63+DR82+DR68</f>
        <v>-6448.6340996857189</v>
      </c>
      <c r="DS83" s="95">
        <f t="shared" si="1039"/>
        <v>15409.806000000021</v>
      </c>
      <c r="DT83" s="95">
        <f t="shared" si="1039"/>
        <v>8585.8789999999881</v>
      </c>
      <c r="DU83" s="95">
        <f t="shared" si="1039"/>
        <v>6195.5382035118992</v>
      </c>
      <c r="DV83" s="95">
        <f t="shared" si="1039"/>
        <v>761.67579648808351</v>
      </c>
      <c r="DW83" s="95">
        <f t="shared" si="1039"/>
        <v>23861.653991413001</v>
      </c>
      <c r="DX83" s="95">
        <f t="shared" si="1039"/>
        <v>13988.531106478793</v>
      </c>
      <c r="DY83" s="95">
        <f t="shared" si="1039"/>
        <v>19916.825749259588</v>
      </c>
      <c r="DZ83" s="95">
        <f t="shared" si="1039"/>
        <v>8428.0909708041945</v>
      </c>
      <c r="EA83" s="95">
        <f t="shared" si="1039"/>
        <v>38727.198789618451</v>
      </c>
      <c r="EB83" s="95">
        <f t="shared" si="1039"/>
        <v>29042.999748977811</v>
      </c>
      <c r="EC83" s="95">
        <f t="shared" si="1039"/>
        <v>30409.551956424333</v>
      </c>
      <c r="ED83" s="95">
        <f t="shared" ref="ED83:EE83" si="1040">ED36+ED63+ED82+ED68</f>
        <v>36813.524098032714</v>
      </c>
      <c r="EE83" s="95">
        <f t="shared" si="1040"/>
        <v>50701.247236270072</v>
      </c>
      <c r="EF83" s="95">
        <f t="shared" ref="EF83:EG83" si="1041">EF36+EF63+EF82+EF68</f>
        <v>78066.865729413796</v>
      </c>
      <c r="EG83" s="95">
        <f t="shared" si="1041"/>
        <v>31462.314589945545</v>
      </c>
      <c r="EH83" s="95">
        <f t="shared" ref="EH83" si="1042">EH36+EH63+EH82+EH68</f>
        <v>45093.879231771898</v>
      </c>
      <c r="EI83" s="96"/>
      <c r="EJ83" s="95"/>
      <c r="EK83" s="95">
        <f t="shared" ref="EK83:EV83" si="1043">EK36+EK63+EK82+EK68</f>
        <v>7103.8459999999995</v>
      </c>
      <c r="EL83" s="95">
        <f t="shared" si="1043"/>
        <v>2863.7100000000009</v>
      </c>
      <c r="EM83" s="95">
        <f t="shared" si="1043"/>
        <v>5739.5512550000021</v>
      </c>
      <c r="EN83" s="95">
        <f t="shared" si="1043"/>
        <v>9245.3171679999941</v>
      </c>
      <c r="EO83" s="95">
        <f t="shared" si="1043"/>
        <v>5912.4854439999945</v>
      </c>
      <c r="EP83" s="95">
        <f t="shared" si="1043"/>
        <v>5553.7012100000011</v>
      </c>
      <c r="EQ83" s="95">
        <f t="shared" si="1043"/>
        <v>2859.1697700000059</v>
      </c>
      <c r="ER83" s="95">
        <f t="shared" si="1043"/>
        <v>4362.9289099999987</v>
      </c>
      <c r="ES83" s="95">
        <f t="shared" si="1043"/>
        <v>3695.145690000003</v>
      </c>
      <c r="ET83" s="95">
        <f t="shared" si="1043"/>
        <v>320.24478300000283</v>
      </c>
      <c r="EU83" s="95">
        <f t="shared" si="1043"/>
        <v>-3273.7668060000124</v>
      </c>
      <c r="EV83" s="95">
        <f t="shared" si="1043"/>
        <v>4614.7817390000191</v>
      </c>
      <c r="EW83" s="95">
        <f t="shared" ref="EW83:EX83" si="1044">EW36+EW63+EW82+EW68</f>
        <v>29204.059119999998</v>
      </c>
      <c r="EX83" s="95">
        <f t="shared" si="1044"/>
        <v>8473.8003699999899</v>
      </c>
      <c r="EY83" s="95">
        <f t="shared" ref="EY83:EZ83" si="1045">EY36+EY63+EY82+EY68</f>
        <v>7945.4360799999922</v>
      </c>
      <c r="EZ83" s="95">
        <f t="shared" si="1045"/>
        <v>14149.16224</v>
      </c>
      <c r="FA83" s="95">
        <f t="shared" ref="FA83" si="1046">FA36+FA63+FA82+FA68</f>
        <v>8695.0000800000234</v>
      </c>
      <c r="FB83" s="96"/>
      <c r="FC83" s="95"/>
      <c r="FD83" s="95">
        <f t="shared" ref="FD83:FO83" si="1047">FD36+FD63+FD82+FD68</f>
        <v>655.21190031427977</v>
      </c>
      <c r="FE83" s="95">
        <f t="shared" si="1047"/>
        <v>18273.516000000018</v>
      </c>
      <c r="FF83" s="95">
        <f t="shared" si="1047"/>
        <v>14325.430254999992</v>
      </c>
      <c r="FG83" s="95">
        <f t="shared" si="1047"/>
        <v>15440.855371511898</v>
      </c>
      <c r="FH83" s="95">
        <f t="shared" si="1047"/>
        <v>6674.1612404880816</v>
      </c>
      <c r="FI83" s="95">
        <f t="shared" si="1047"/>
        <v>29415.355201413007</v>
      </c>
      <c r="FJ83" s="95">
        <f t="shared" si="1047"/>
        <v>16847.700876478804</v>
      </c>
      <c r="FK83" s="95">
        <f t="shared" si="1047"/>
        <v>24279.754659259597</v>
      </c>
      <c r="FL83" s="95">
        <f t="shared" si="1047"/>
        <v>12123.236660804192</v>
      </c>
      <c r="FM83" s="95">
        <f t="shared" si="1047"/>
        <v>39047.443572618453</v>
      </c>
      <c r="FN83" s="95">
        <f t="shared" si="1047"/>
        <v>25769.232942977789</v>
      </c>
      <c r="FO83" s="95">
        <f t="shared" si="1047"/>
        <v>35024.333695424342</v>
      </c>
      <c r="FP83" s="95">
        <f t="shared" ref="FP83:FQ83" si="1048">FP36+FP63+FP82+FP68</f>
        <v>66017.583218032712</v>
      </c>
      <c r="FQ83" s="95">
        <f t="shared" si="1048"/>
        <v>59175.047606270084</v>
      </c>
      <c r="FR83" s="95">
        <f t="shared" ref="FR83:FS83" si="1049">FR36+FR63+FR82+FR68</f>
        <v>86012.301809413781</v>
      </c>
      <c r="FS83" s="95">
        <f t="shared" si="1049"/>
        <v>45611.476829945532</v>
      </c>
      <c r="FT83" s="95">
        <f t="shared" ref="FT83" si="1050">FT36+FT63+FT82+FT68</f>
        <v>53788.879311771932</v>
      </c>
      <c r="FU83" s="185">
        <f>FT83/FP83-1</f>
        <v>-0.18523404387394338</v>
      </c>
      <c r="FV83" s="96"/>
      <c r="FW83" s="95"/>
      <c r="FX83" s="95">
        <f t="shared" ref="FX83:GI83" si="1051">FX36+FX63+FX82+FX68</f>
        <v>0</v>
      </c>
      <c r="FY83" s="95">
        <f t="shared" si="1051"/>
        <v>0</v>
      </c>
      <c r="FZ83" s="95">
        <f t="shared" si="1051"/>
        <v>-127.44330380000001</v>
      </c>
      <c r="GA83" s="95">
        <f t="shared" si="1051"/>
        <v>127.44330380000001</v>
      </c>
      <c r="GB83" s="95">
        <f t="shared" si="1051"/>
        <v>-12385.234570000002</v>
      </c>
      <c r="GC83" s="95">
        <f t="shared" si="1051"/>
        <v>-4589.7420289931897</v>
      </c>
      <c r="GD83" s="95">
        <f t="shared" si="1051"/>
        <v>-3237.4573035577878</v>
      </c>
      <c r="GE83" s="95">
        <f t="shared" si="1051"/>
        <v>-3642.5647222917273</v>
      </c>
      <c r="GF83" s="95">
        <f t="shared" si="1051"/>
        <v>-8374.7383677992693</v>
      </c>
      <c r="GG83" s="95">
        <f t="shared" si="1051"/>
        <v>-8871.985655219285</v>
      </c>
      <c r="GH83" s="95">
        <f t="shared" si="1051"/>
        <v>-6543.797084058685</v>
      </c>
      <c r="GI83" s="95">
        <f t="shared" si="1051"/>
        <v>-7889.4472058912434</v>
      </c>
      <c r="GJ83" s="95">
        <f t="shared" ref="GJ83:GK83" si="1052">GJ36+GJ63+GJ82+GJ68</f>
        <v>-4639.2502308895291</v>
      </c>
      <c r="GK83" s="95">
        <f t="shared" si="1052"/>
        <v>-10321.726969588719</v>
      </c>
      <c r="GL83" s="95">
        <f t="shared" ref="GL83:GM83" si="1053">GL36+GL63+GL82+GL68</f>
        <v>-7400.3507477062558</v>
      </c>
      <c r="GM83" s="95">
        <f t="shared" si="1053"/>
        <v>-2733.3889225477005</v>
      </c>
      <c r="GN83" s="95">
        <f t="shared" ref="GN83" si="1054">GN36+GN63+GN82+GN68</f>
        <v>-5521.8248445470199</v>
      </c>
      <c r="GO83" s="96"/>
      <c r="GP83" s="95"/>
      <c r="GQ83" s="95">
        <f t="shared" ref="GQ83:HB83" si="1055">GQ36+GQ63+GQ82+GQ68</f>
        <v>242670.1111388063</v>
      </c>
      <c r="GR83" s="95">
        <f t="shared" si="1055"/>
        <v>165379.91687000004</v>
      </c>
      <c r="GS83" s="95">
        <f t="shared" si="1055"/>
        <v>156316.0516511997</v>
      </c>
      <c r="GT83" s="95">
        <f t="shared" si="1055"/>
        <v>173171.35630531213</v>
      </c>
      <c r="GU83" s="95">
        <f t="shared" si="1055"/>
        <v>198827.88945048823</v>
      </c>
      <c r="GV83" s="95">
        <f t="shared" si="1055"/>
        <v>224406.82109838771</v>
      </c>
      <c r="GW83" s="95">
        <f t="shared" si="1055"/>
        <v>161638.04741136299</v>
      </c>
      <c r="GX83" s="95">
        <f t="shared" si="1055"/>
        <v>120407.21749289393</v>
      </c>
      <c r="GY83" s="95">
        <f t="shared" si="1055"/>
        <v>244484.55920914552</v>
      </c>
      <c r="GZ83" s="95">
        <f t="shared" si="1055"/>
        <v>218480.75872299442</v>
      </c>
      <c r="HA83" s="95">
        <f t="shared" si="1055"/>
        <v>253663.4332634866</v>
      </c>
      <c r="HB83" s="95">
        <f t="shared" si="1055"/>
        <v>199586.12892303552</v>
      </c>
      <c r="HC83" s="95">
        <f t="shared" ref="HC83:HD83" si="1056">HC36+HC63+HC82+HC68</f>
        <v>351527.27214041498</v>
      </c>
      <c r="HD83" s="95">
        <f t="shared" si="1056"/>
        <v>65525.968333200508</v>
      </c>
      <c r="HE83" s="95">
        <f t="shared" ref="HE83:HF83" si="1057">HE36+HE63+HE82+HE68</f>
        <v>201406.89957890337</v>
      </c>
      <c r="HF83" s="95">
        <f t="shared" si="1057"/>
        <v>330502.33784369123</v>
      </c>
      <c r="HG83" s="95">
        <f t="shared" ref="HG83" si="1058">HG36+HG63+HG82+HG68</f>
        <v>361082.91279303108</v>
      </c>
    </row>
    <row r="84" spans="2:215" x14ac:dyDescent="0.3">
      <c r="C84" s="38" t="s">
        <v>6</v>
      </c>
      <c r="D84" s="117">
        <v>23</v>
      </c>
      <c r="E84" s="45"/>
      <c r="F84" s="40">
        <f>VLOOKUP($C84,Segment!$AK$152:$AP$223,6,0)/1000</f>
        <v>-61560.086775714291</v>
      </c>
      <c r="G84" s="40">
        <f>VLOOKUP($C84,Segment!$I$229:$N$300,6,0)/1000</f>
        <v>-39108.584999999999</v>
      </c>
      <c r="H84" s="40">
        <f>VLOOKUP($C84,Segment!$P$229:$U$300,6,0)/1000</f>
        <v>-39067.707510000007</v>
      </c>
      <c r="I84" s="40">
        <f>VLOOKUP($C84,Segment!$AD$229:$AI$300,6,0)/1000</f>
        <v>-49631.793726999982</v>
      </c>
      <c r="J84" s="40">
        <f>VLOOKUP($C84,Segment!$AK$229:$AP$300,6,0)/1000</f>
        <v>-56220.592079999959</v>
      </c>
      <c r="K84" s="40">
        <f>VLOOKUP($C84,Segment!$I$306:$N$377,6,0)/1000</f>
        <v>-60138.553410000008</v>
      </c>
      <c r="L84" s="40">
        <f>VLOOKUP($C84,Segment!$P$306:$U$377,6,0)/1000</f>
        <v>-52428.148979999998</v>
      </c>
      <c r="M84" s="40">
        <f>VLOOKUP($C84,Segment!$AD$306:$AI$377,6,0)/1000</f>
        <v>-40846.149260000013</v>
      </c>
      <c r="N84" s="40">
        <f>VLOOKUP($C84,Segment!$AK$306:$AP$377,6,0)/1000</f>
        <v>-64921.786379999961</v>
      </c>
      <c r="O84" s="211">
        <f>VLOOKUP($C84,Segment!$I$383:$N$454,6,0)/1000</f>
        <v>-70015.862030000004</v>
      </c>
      <c r="P84" s="211">
        <f>VLOOKUP($C84,Segment!$P$383:$U$454,6,0)/1000</f>
        <v>-69538.803470000013</v>
      </c>
      <c r="Q84" s="211">
        <f>VLOOKUP($C84,Segment!$AD$383:$AI$454,6,0)/1000</f>
        <v>-61129.139720000021</v>
      </c>
      <c r="R84" s="211">
        <f>VLOOKUP($C84,Segment!$AK$383:$AP$454,6,0)/1000</f>
        <v>-88689.863650000014</v>
      </c>
      <c r="S84" s="211">
        <f>VLOOKUP($C84,Segment!$I$460:$N$531,6,0)/1000</f>
        <v>-36085.541210000003</v>
      </c>
      <c r="T84" s="211">
        <f>VLOOKUP($C84,Segment!$P$460:$U$531,6,0)/1000</f>
        <v>-54880.666930000007</v>
      </c>
      <c r="U84" s="211">
        <f>VLOOKUP($C84,Segment!$AD$460:$AI$531,6,0)/1000</f>
        <v>-97865.767369999987</v>
      </c>
      <c r="V84" s="211">
        <f>VLOOKUP($C84,Segment!$AK$460:$AP$531,6,0)/1000</f>
        <v>-80202.71044000001</v>
      </c>
      <c r="W84" s="139">
        <f t="shared" si="820"/>
        <v>-9.5694737377127526E-2</v>
      </c>
      <c r="Y84" s="40"/>
      <c r="Z84" s="40">
        <f>VLOOKUP($C84,Segment!$AK$152:$AP$223,2,0)/1000</f>
        <v>-58795.808775714293</v>
      </c>
      <c r="AA84" s="40">
        <f>VLOOKUP($C84,Segment!$I$229:$N$300,2,0)/1000</f>
        <v>-37149.423000000003</v>
      </c>
      <c r="AB84" s="40">
        <f>VLOOKUP($C84,Segment!$P$229:$U$300,2,0)/1000</f>
        <v>-37180.143760000006</v>
      </c>
      <c r="AC84" s="40">
        <f>VLOOKUP($C84,Segment!$AD$229:$AI$300,2,0)/1000</f>
        <v>-45885.186139999983</v>
      </c>
      <c r="AD84" s="40">
        <f>VLOOKUP($C84,Segment!$AK$229:$AP$300,2,0)/1000</f>
        <v>-52390.381219999952</v>
      </c>
      <c r="AE84" s="40">
        <f>VLOOKUP($C84,Segment!$I$306:$N$377,2,0)/1000</f>
        <v>-53075.267620000013</v>
      </c>
      <c r="AF84" s="40">
        <f>VLOOKUP($C84,Segment!$P$306:$U$377,2,0)/1000</f>
        <v>-47403.481949999994</v>
      </c>
      <c r="AG84" s="40">
        <f>VLOOKUP($C84,Segment!$AD$306:$AI$377,2,0)/1000</f>
        <v>-36373.440190000016</v>
      </c>
      <c r="AH84" s="40">
        <f>VLOOKUP($C84,Segment!$AK$306:$AP$377,2,0)/1000</f>
        <v>-60024.92858999996</v>
      </c>
      <c r="AI84" s="40">
        <f>VLOOKUP($C84,Segment!$I$383:$N$454,2,0)/1000</f>
        <v>-60838.738399999987</v>
      </c>
      <c r="AJ84" s="40">
        <f>VLOOKUP($C84,Segment!$P$383:$U$454,2,0)/1000</f>
        <v>-60342.029160000027</v>
      </c>
      <c r="AK84" s="40">
        <f>VLOOKUP($C84,Segment!$AD$383:$AI$454,2,0)/1000</f>
        <v>-50455.607020000025</v>
      </c>
      <c r="AL84" s="40">
        <f>VLOOKUP($C84,Segment!$AK$383:$AP$454,2,0)/1000</f>
        <v>-70078.286970000016</v>
      </c>
      <c r="AM84" s="40">
        <f>VLOOKUP($C84,Segment!$I$460:$N$531,2,0)/1000</f>
        <v>-20985.703220000003</v>
      </c>
      <c r="AN84" s="40">
        <f>VLOOKUP($C84,Segment!$P$460:$U$531,2,0)/1000</f>
        <v>-44767.532770000013</v>
      </c>
      <c r="AO84" s="40">
        <f>VLOOKUP($C84,Segment!$AD$460:$AI$531,2,0)/1000</f>
        <v>-80194.309849999991</v>
      </c>
      <c r="AP84" s="40">
        <f>VLOOKUP($C84,Segment!$AK$460:$AP$531,2,0)/1000</f>
        <v>-64838.959699999956</v>
      </c>
      <c r="AQ84" s="139">
        <f>AP84/AL84-1</f>
        <v>-7.4763917563267168E-2</v>
      </c>
      <c r="AS84" s="40"/>
      <c r="AT84" s="40">
        <f>VLOOKUP($C84,'Securitization Profit   loss &amp; '!$Z$153:$AB$224,3,0)/1000</f>
        <v>-5642.048139999999</v>
      </c>
      <c r="AU84" s="40">
        <f>VLOOKUP($C84,'Securitization Profit   loss &amp; '!$F$230:$H$301,3,0)/1000</f>
        <v>-2994.1570000000002</v>
      </c>
      <c r="AV84" s="40">
        <f>VLOOKUP($C84,'Securitization Profit   loss &amp; '!$K$230:$M$301,3,0)/1000</f>
        <v>-2922.6194399999995</v>
      </c>
      <c r="AW84" s="40">
        <f>VLOOKUP($C84,'Securitization Profit   loss &amp; '!$U$230:$W$301,3,0)/1000</f>
        <v>-3354.9768299999982</v>
      </c>
      <c r="AX84" s="40">
        <f>VLOOKUP($C84,'Securitization Profit   loss &amp; '!$Z$230:$AB$301,3,0)/1000</f>
        <v>-3742.9862700000012</v>
      </c>
      <c r="AY84" s="40">
        <f>VLOOKUP($C84,'Securitization Profit   loss &amp; '!$F$306:$H$377,3,0)/1000</f>
        <v>-3637.4187599999996</v>
      </c>
      <c r="AZ84" s="40">
        <f>VLOOKUP($C84,'Securitization Profit   loss &amp; '!$K$306:$M$377,3,0)/1000</f>
        <v>-886.61540000000036</v>
      </c>
      <c r="BA84" s="40">
        <f>VLOOKUP($C84,'Securitization Profit   loss &amp; '!$U$306:$W$377,3,0)/1000</f>
        <v>-614.1768499999996</v>
      </c>
      <c r="BB84" s="40">
        <f>VLOOKUP($C84,'Securitization Profit   loss &amp; '!$Z$306:$AB$377,3,0)/1000</f>
        <v>-1553.6513399999999</v>
      </c>
      <c r="BC84" s="40">
        <f>VLOOKUP($C84,'Securitization Profit   loss &amp; '!$F$383:$H$454,3,0)/1000</f>
        <v>-743.04763000000003</v>
      </c>
      <c r="BD84" s="40">
        <f>VLOOKUP($C84,'Securitization Profit   loss &amp; '!$K$383:$M$454,3,0)/1000</f>
        <v>-937.25399999999991</v>
      </c>
      <c r="BE84" s="40">
        <f>VLOOKUP($C84,'Securitization Profit   loss &amp; '!$U$383:$W$454,3,0)/1000</f>
        <v>-755.08299999999997</v>
      </c>
      <c r="BF84" s="40">
        <f>VLOOKUP($C84,'Securitization Profit   loss &amp; '!$Z$383:$AB$454,3,0)/1000</f>
        <v>-1373.8702200000002</v>
      </c>
      <c r="BG84" s="40">
        <f>VLOOKUP($C84,'Securitization Profit   loss &amp; '!$F$460:$H$531,3,0)/1000</f>
        <v>-451.74200000000002</v>
      </c>
      <c r="BH84" s="40">
        <f>VLOOKUP($C84,'Securitization Profit   loss &amp; '!$K$460:$M$531,3,0)/1000</f>
        <v>-2142.0309999999999</v>
      </c>
      <c r="BI84" s="40">
        <f>VLOOKUP($C84,'Securitization Profit   loss &amp; '!$U$460:$X$531,3,0)/1000</f>
        <v>-694.06</v>
      </c>
      <c r="BJ84" s="40">
        <f>VLOOKUP($C84,'Securitization Profit   loss &amp; '!$Z$460:$AC$531,3,0)/1000</f>
        <v>-7225.5262899999989</v>
      </c>
      <c r="BL84" s="40"/>
      <c r="BM84" s="40">
        <f>VLOOKUP($C84,'Securitization Profit   loss &amp; '!$Z$153:$AB$224,2,0)/1000</f>
        <v>0</v>
      </c>
      <c r="BN84" s="40">
        <f>VLOOKUP($C84,'Securitization Profit   loss &amp; '!$F$230:$H$301,2,0)/1000</f>
        <v>0</v>
      </c>
      <c r="BO84" s="40">
        <f>VLOOKUP($C84,'Securitization Profit   loss &amp; '!$K$230:$M$301,2,0)/1000</f>
        <v>0</v>
      </c>
      <c r="BP84" s="40">
        <f>VLOOKUP($C84,'Securitization Profit   loss &amp; '!$U$230:$W$301,2,0)/1000</f>
        <v>0</v>
      </c>
      <c r="BQ84" s="40">
        <f>VLOOKUP($C84,'Securitization Profit   loss &amp; '!$Z$230:$AB$301,2,0)/1000</f>
        <v>0</v>
      </c>
      <c r="BR84" s="40">
        <f>VLOOKUP($C84,'Securitization Profit   loss &amp; '!$F$306:$H$377,2,0)/1000</f>
        <v>0</v>
      </c>
      <c r="BS84" s="40">
        <f>VLOOKUP($C84,'Securitization Profit   loss &amp; '!$K$306:$M$377,2,0)/1000</f>
        <v>0</v>
      </c>
      <c r="BT84" s="40">
        <f>VLOOKUP($C84,'Securitization Profit   loss &amp; '!$U$306:$W$377,2,0)/1000</f>
        <v>0</v>
      </c>
      <c r="BU84" s="40">
        <f>VLOOKUP($C84,'Securitization Profit   loss &amp; '!$Z$306:$AB$377,2,0)/1000</f>
        <v>0</v>
      </c>
      <c r="BV84" s="40">
        <f>VLOOKUP($C84,'Securitization Profit   loss &amp; '!$F$383:$H$454,2,0)/1000</f>
        <v>0</v>
      </c>
      <c r="BW84" s="40">
        <f>VLOOKUP($C84,'Securitization Profit   loss &amp; '!$K$383:$M$454,2,0)/1000</f>
        <v>0</v>
      </c>
      <c r="BX84" s="40">
        <f>VLOOKUP($C84,'Securitization Profit   loss &amp; '!$U$383:$W$454,2,0)/1000</f>
        <v>0</v>
      </c>
      <c r="BY84" s="40">
        <f>VLOOKUP($C84,'Securitization Profit   loss &amp; '!$Z$383:$AB$454,2,0)/1000</f>
        <v>0</v>
      </c>
      <c r="BZ84" s="40">
        <f>VLOOKUP($C84,'Securitization Profit   loss &amp; '!$F$460:$H$531,2,0)/1000</f>
        <v>0</v>
      </c>
      <c r="CA84" s="40">
        <f>VLOOKUP($C84,'Securitization Profit   loss &amp; '!$K$460:$M$531,2,0)/1000</f>
        <v>0</v>
      </c>
      <c r="CB84" s="40">
        <f>VLOOKUP($C84,'Securitization Profit   loss &amp; '!$U$460:$X$531,2,0)/1000</f>
        <v>0</v>
      </c>
      <c r="CC84" s="40">
        <f>VLOOKUP($C84,'Securitization Profit   loss &amp; '!$Z$460:$AC$531,2,0)/1000</f>
        <v>0</v>
      </c>
      <c r="CE84" s="39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X84" s="40"/>
      <c r="CY84" s="40">
        <f>Z84+AT84+BM84+CF84</f>
        <v>-64437.856915714292</v>
      </c>
      <c r="CZ84" s="40">
        <f>AA84+AU84+BN84+CG84</f>
        <v>-40143.58</v>
      </c>
      <c r="DA84" s="40">
        <f>AB84+AV84+BO84+CH84</f>
        <v>-40102.763200000009</v>
      </c>
      <c r="DB84" s="40">
        <f>AC84+AW84+BP84+CI84</f>
        <v>-49240.162969999983</v>
      </c>
      <c r="DC84" s="40">
        <f>AD84+AX84+BQ84+CJ84</f>
        <v>-56133.367489999953</v>
      </c>
      <c r="DD84" s="40">
        <f>AE84+AY84+BR84+CK84</f>
        <v>-56712.686380000014</v>
      </c>
      <c r="DE84" s="40">
        <f>AF84+AZ84+BS84+CL84</f>
        <v>-48290.097349999996</v>
      </c>
      <c r="DF84" s="40">
        <f>AG84+BA84+BT84+CM84</f>
        <v>-36987.617040000012</v>
      </c>
      <c r="DG84" s="40">
        <f>AH84+BB84+BU84+CN84</f>
        <v>-61578.579929999956</v>
      </c>
      <c r="DH84" s="40">
        <f>AI84+BC84+BV84+CO84</f>
        <v>-61581.786029999988</v>
      </c>
      <c r="DI84" s="40">
        <f>AJ84+BD84+BW84+CP84</f>
        <v>-61279.283160000028</v>
      </c>
      <c r="DJ84" s="40">
        <f>AK84+BE84+BX84+CQ84</f>
        <v>-51210.690020000024</v>
      </c>
      <c r="DK84" s="40">
        <f>AL84+BF84+BY84+CR84</f>
        <v>-71452.157190000013</v>
      </c>
      <c r="DL84" s="40">
        <f>AM84+BG84+BZ84+CS84</f>
        <v>-21437.445220000001</v>
      </c>
      <c r="DM84" s="40">
        <f>AN84+BH84+CA84+CT84</f>
        <v>-46909.563770000015</v>
      </c>
      <c r="DN84" s="40">
        <f>AO84+BI84+CB84+CU84</f>
        <v>-80888.369849999988</v>
      </c>
      <c r="DO84" s="40">
        <f>AP84+BJ84+CC84+CV84</f>
        <v>-72064.485989999957</v>
      </c>
      <c r="DQ84" s="40"/>
      <c r="DR84" s="40">
        <f>VLOOKUP($C84,Segment!$AK$152:$AP$223,3,0)/1000</f>
        <v>-1713.9090000000001</v>
      </c>
      <c r="DS84" s="40">
        <f>VLOOKUP($C84,Segment!$I$229:$N$300,3,0)/1000</f>
        <v>-1894.7529999999999</v>
      </c>
      <c r="DT84" s="40">
        <f>VLOOKUP($C84,Segment!$P$229:$U$300,3,0)/1000</f>
        <v>-1668.585</v>
      </c>
      <c r="DU84" s="40">
        <f>VLOOKUP($C84,Segment!$AD$229:$AI$300,3,0)/1000</f>
        <v>-2231.2750000000001</v>
      </c>
      <c r="DV84" s="40">
        <f>VLOOKUP($C84,Segment!$AK$229:$AP$300,3,0)/1000</f>
        <v>-2404.8870000000002</v>
      </c>
      <c r="DW84" s="40">
        <f>VLOOKUP($C84,Segment!$I$306:$N$377,3,0)/1000</f>
        <v>-5246.7160000000003</v>
      </c>
      <c r="DX84" s="40">
        <f>VLOOKUP($C84,Segment!$P$306:$U$377,3,0)/1000</f>
        <v>-3870.665</v>
      </c>
      <c r="DY84" s="40">
        <f>VLOOKUP($C84,Segment!$AD$306:$AI$377,3,0)/1000</f>
        <v>-3026.47</v>
      </c>
      <c r="DZ84" s="40">
        <f>VLOOKUP($C84,Segment!$AK$306:$AP$377,3,0)/1000</f>
        <v>-3363.4549999999999</v>
      </c>
      <c r="EA84" s="40">
        <f>VLOOKUP($C84,Segment!$I$383:$N$454,3,0)/1000</f>
        <v>-8294.5509999999995</v>
      </c>
      <c r="EB84" s="40">
        <f>VLOOKUP($C84,Segment!$P$383:$U$454,3,0)/1000</f>
        <v>-8392.6119999999992</v>
      </c>
      <c r="EC84" s="40">
        <f>VLOOKUP($C84,Segment!$AD$383:$AI$454,3,0)/1000</f>
        <v>-9730.7240000000002</v>
      </c>
      <c r="ED84" s="40">
        <f>VLOOKUP($C84,Segment!$AK$383:$AP$454,3,0)/1000</f>
        <v>-10691.159</v>
      </c>
      <c r="EE84" s="40">
        <f>VLOOKUP($C84,Segment!$I$460:$N$531,3,0)/1000</f>
        <v>-12752.815000000001</v>
      </c>
      <c r="EF84" s="40">
        <f>VLOOKUP($C84,Segment!$P$460:$U$531,3,0)/1000</f>
        <v>-7894.2420000000002</v>
      </c>
      <c r="EG84" s="40">
        <f>VLOOKUP($C84,Segment!$AD$460:$AI$531,3,0)/1000</f>
        <v>-13652.164000000001</v>
      </c>
      <c r="EH84" s="40">
        <f>VLOOKUP($C84,Segment!$AK$460:$AP$531,3,0)/1000</f>
        <v>-12559.933999999999</v>
      </c>
      <c r="EJ84" s="40"/>
      <c r="EK84" s="40">
        <f>VLOOKUP($C84,Segment!$AK$152:$AP$223,4,0)/1000</f>
        <v>-1050.3689999999999</v>
      </c>
      <c r="EL84" s="40">
        <f>VLOOKUP($C84,Segment!$I$229:$N$300,4,0)/1000</f>
        <v>-64.409000000000006</v>
      </c>
      <c r="EM84" s="40">
        <f>VLOOKUP($C84,Segment!$P$229:$U$300,4,0)/1000</f>
        <v>-218.97874999999999</v>
      </c>
      <c r="EN84" s="40">
        <f>VLOOKUP($C84,Segment!$AD$229:$AI$300,4,0)/1000</f>
        <v>-1515.3325869999999</v>
      </c>
      <c r="EO84" s="40">
        <f>VLOOKUP($C84,Segment!$AK$229:$AP$300,4,0)/1000</f>
        <v>-1178.9932699999999</v>
      </c>
      <c r="EP84" s="40">
        <f>VLOOKUP($C84,Segment!$I$306:$N$377,4,0)/1000</f>
        <v>-1082.4367299999999</v>
      </c>
      <c r="EQ84" s="40">
        <f>VLOOKUP($C84,Segment!$P$306:$U$377,4,0)/1000</f>
        <v>-507.04409999999984</v>
      </c>
      <c r="ER84" s="40">
        <f>VLOOKUP($C84,Segment!$AD$306:$AI$377,4,0)/1000</f>
        <v>-760.48394999999994</v>
      </c>
      <c r="ES84" s="40">
        <f>VLOOKUP($C84,Segment!$AK$306:$AP$377,4,0)/1000</f>
        <v>-339.59149000000025</v>
      </c>
      <c r="ET84" s="40">
        <f>VLOOKUP($C84,Segment!$I$383:$N$454,4,0)/1000</f>
        <v>-3.5365399999999991</v>
      </c>
      <c r="EU84" s="40">
        <f>VLOOKUP($C84,Segment!$P$383:$U$454,4,0)/1000</f>
        <v>-11.115100000000002</v>
      </c>
      <c r="EV84" s="40">
        <f>VLOOKUP($C84,Segment!$AD$383:$AI$454,4,0)/1000</f>
        <v>-114.61648000000002</v>
      </c>
      <c r="EW84" s="40">
        <f>VLOOKUP($C84,Segment!$AK$383:$AP$454,4,0)/1000</f>
        <v>-7094.4931500000002</v>
      </c>
      <c r="EX84" s="40">
        <f>VLOOKUP($C84,Segment!$I$460:$N$531,4,0)/1000</f>
        <v>-1938.0113200000001</v>
      </c>
      <c r="EY84" s="40">
        <f>VLOOKUP($C84,Segment!$P$460:$U$531,4,0)/1000</f>
        <v>-1837.0110899999995</v>
      </c>
      <c r="EZ84" s="40">
        <f>VLOOKUP($C84,Segment!$AD$460:$AI$531,4,0)/1000</f>
        <v>-2785.8861600000005</v>
      </c>
      <c r="FA84" s="40">
        <f>VLOOKUP($C84,Segment!$AK$460:$AP$531,4,0)/1000</f>
        <v>-1471.7780799999996</v>
      </c>
      <c r="FC84" s="40"/>
      <c r="FD84" s="40">
        <f>DR84+EK84</f>
        <v>-2764.2780000000002</v>
      </c>
      <c r="FE84" s="40">
        <f>DS84+EL84</f>
        <v>-1959.162</v>
      </c>
      <c r="FF84" s="40">
        <f>DT84+EM84</f>
        <v>-1887.56375</v>
      </c>
      <c r="FG84" s="40">
        <f>DU84+EN84</f>
        <v>-3746.607587</v>
      </c>
      <c r="FH84" s="40">
        <f>DV84+EO84</f>
        <v>-3583.8802700000001</v>
      </c>
      <c r="FI84" s="40">
        <f>DW84+EP84</f>
        <v>-6329.1527299999998</v>
      </c>
      <c r="FJ84" s="40">
        <f>DX84+EQ84</f>
        <v>-4377.7091</v>
      </c>
      <c r="FK84" s="40">
        <f>DY84+ER84</f>
        <v>-3786.9539499999996</v>
      </c>
      <c r="FL84" s="40">
        <f>DZ84+ES84</f>
        <v>-3703.0464900000002</v>
      </c>
      <c r="FM84" s="40">
        <f>EA84+ET84</f>
        <v>-8298.0875399999986</v>
      </c>
      <c r="FN84" s="40">
        <f>EB84+EU84</f>
        <v>-8403.7271000000001</v>
      </c>
      <c r="FO84" s="40">
        <f>EC84+EV84</f>
        <v>-9845.3404800000008</v>
      </c>
      <c r="FP84" s="40">
        <f>ED84+EW84</f>
        <v>-17785.652150000002</v>
      </c>
      <c r="FQ84" s="40">
        <f>EE84+EX84</f>
        <v>-14690.82632</v>
      </c>
      <c r="FR84" s="40">
        <f>EF84+EY84</f>
        <v>-9731.2530900000002</v>
      </c>
      <c r="FS84" s="40">
        <f>EG84+EZ84</f>
        <v>-16438.050160000003</v>
      </c>
      <c r="FT84" s="40">
        <f>EH84+FA84</f>
        <v>-14031.712079999999</v>
      </c>
      <c r="FW84" s="40"/>
      <c r="FX84" s="40">
        <f>VLOOKUP($C84,Segment!$AK$152:$AP$223,5,0)/1000</f>
        <v>0</v>
      </c>
      <c r="FY84" s="40">
        <f>VLOOKUP($C84,Segment!$I$229:$N$300,5,0)/1000</f>
        <v>0</v>
      </c>
      <c r="FZ84" s="40">
        <f>VLOOKUP($C84,Segment!$P$229:$U$300,5,0)/1000</f>
        <v>0</v>
      </c>
      <c r="GA84" s="40">
        <f>VLOOKUP($C84,Segment!$AD$229:$AI$300,5,0)/1000</f>
        <v>0</v>
      </c>
      <c r="GB84" s="40">
        <f>VLOOKUP($C84,Segment!$AK$229:$AP$300,5,0)/1000</f>
        <v>-246.33059</v>
      </c>
      <c r="GC84" s="40">
        <f>VLOOKUP($C84,Segment!$I$306:$N$377,5,0)/1000</f>
        <v>-734.13305999999989</v>
      </c>
      <c r="GD84" s="40">
        <f>VLOOKUP($C84,Segment!$P$306:$U$377,5,0)/1000</f>
        <v>-646.95793000000026</v>
      </c>
      <c r="GE84" s="40">
        <f>VLOOKUP($C84,Segment!$AD$306:$AI$377,5,0)/1000</f>
        <v>-685.75511999999992</v>
      </c>
      <c r="GF84" s="40">
        <f>VLOOKUP($C84,Segment!$AK$306:$AP$377,5,0)/1000</f>
        <v>-1193.8112999999998</v>
      </c>
      <c r="GG84" s="40">
        <f>VLOOKUP($C84,Segment!$I$383:$N$454,5,0)/1000</f>
        <v>-879.03608999999994</v>
      </c>
      <c r="GH84" s="40">
        <f>VLOOKUP($C84,Segment!$P$383:$U$454,5,0)/1000</f>
        <v>-793.04721000000006</v>
      </c>
      <c r="GI84" s="40">
        <f>VLOOKUP($C84,Segment!$AD$383:$AI$454,5,0)/1000</f>
        <v>-828.19222000000002</v>
      </c>
      <c r="GJ84" s="40">
        <f>VLOOKUP($C84,Segment!$AK$383:$AP$454,5,0)/1000</f>
        <v>-825.92453</v>
      </c>
      <c r="GK84" s="40">
        <f>VLOOKUP($C84,Segment!$I$460:$N$531,5,0)/1000</f>
        <v>-409.01167000000004</v>
      </c>
      <c r="GL84" s="40">
        <f>VLOOKUP($C84,Segment!$P$460:$U$531,5,0)/1000</f>
        <v>-381.88106999999997</v>
      </c>
      <c r="GM84" s="40">
        <f>VLOOKUP($C84,Segment!$AD$460:$AI$531,5,0)/1000</f>
        <v>-1233.4073600000002</v>
      </c>
      <c r="GN84" s="40">
        <f>VLOOKUP($C84,Segment!$AK$460:$AP$531,5,0)/1000</f>
        <v>-1332.0386599999995</v>
      </c>
      <c r="GP84" s="40"/>
      <c r="GQ84" s="40">
        <f>CY84+FD84+FX84</f>
        <v>-67202.134915714298</v>
      </c>
      <c r="GR84" s="40">
        <f>CZ84+FE84+FY84</f>
        <v>-42102.741999999998</v>
      </c>
      <c r="GS84" s="40">
        <f>DA84+FF84+FZ84</f>
        <v>-41990.32695000001</v>
      </c>
      <c r="GT84" s="40">
        <f>DB84+FG84+GA84</f>
        <v>-52986.770556999982</v>
      </c>
      <c r="GU84" s="40">
        <f>DC84+FH84+GB84</f>
        <v>-59963.578349999952</v>
      </c>
      <c r="GV84" s="40">
        <f>DD84+FI84+GC84</f>
        <v>-63775.972170000015</v>
      </c>
      <c r="GW84" s="40">
        <f>DE84+FJ84+GD84</f>
        <v>-53314.764379999993</v>
      </c>
      <c r="GX84" s="40">
        <f>DF84+FK84+GE84</f>
        <v>-41460.326110000016</v>
      </c>
      <c r="GY84" s="40">
        <f>DG84+FL84+GF84</f>
        <v>-66475.437719999958</v>
      </c>
      <c r="GZ84" s="40">
        <f>DH84+FM84+GG84</f>
        <v>-70758.909659999976</v>
      </c>
      <c r="HA84" s="40">
        <f>DI84+FN84+GH84</f>
        <v>-70476.057470000029</v>
      </c>
      <c r="HB84" s="40">
        <f>DJ84+FO84+GI84</f>
        <v>-61884.22272000002</v>
      </c>
      <c r="HC84" s="40">
        <f>DK84+FP84+GJ84</f>
        <v>-90063.733870000011</v>
      </c>
      <c r="HD84" s="40">
        <f>DL84+FQ84+GK84</f>
        <v>-36537.283210000001</v>
      </c>
      <c r="HE84" s="40">
        <f>DM84+FR84+GL84</f>
        <v>-57022.697930000017</v>
      </c>
      <c r="HF84" s="40">
        <f>DN84+FS84+GM84</f>
        <v>-98559.827369999985</v>
      </c>
      <c r="HG84" s="40">
        <f>DO84+FT84+GN84</f>
        <v>-87428.236729999961</v>
      </c>
    </row>
    <row r="85" spans="2:215" x14ac:dyDescent="0.3">
      <c r="C85" s="41" t="s">
        <v>65</v>
      </c>
      <c r="D85" s="116"/>
      <c r="E85" s="42"/>
      <c r="F85" s="42">
        <f t="shared" ref="F85:M85" si="1059">-F84/F83</f>
        <v>0.27151390674453907</v>
      </c>
      <c r="G85" s="42">
        <f t="shared" si="1059"/>
        <v>0.25414202164818034</v>
      </c>
      <c r="H85" s="42">
        <f t="shared" si="1059"/>
        <v>0.25694482915921696</v>
      </c>
      <c r="I85" s="42">
        <f t="shared" si="1059"/>
        <v>0.3030025432894759</v>
      </c>
      <c r="J85" s="42">
        <f t="shared" si="1059"/>
        <v>0.29227138629775379</v>
      </c>
      <c r="K85" s="42">
        <f t="shared" si="1059"/>
        <v>0.27267656843301502</v>
      </c>
      <c r="L85" s="42">
        <f t="shared" si="1059"/>
        <v>0.326517888770333</v>
      </c>
      <c r="M85" s="42">
        <f t="shared" si="1059"/>
        <v>0.33250712924511044</v>
      </c>
      <c r="N85" s="42">
        <f t="shared" ref="N85:O85" si="1060">-N84/N83</f>
        <v>0.26699406951908644</v>
      </c>
      <c r="O85" s="42">
        <f t="shared" si="1060"/>
        <v>0.32662892985651781</v>
      </c>
      <c r="P85" s="42">
        <f t="shared" ref="P85:Q85" si="1061">-P84/P83</f>
        <v>0.28096005692073112</v>
      </c>
      <c r="Q85" s="42">
        <f t="shared" si="1061"/>
        <v>0.30242600938436354</v>
      </c>
      <c r="R85" s="42">
        <f t="shared" ref="R85:S85" si="1062">-R84/R83</f>
        <v>0.25092655950301868</v>
      </c>
      <c r="S85" s="42">
        <f t="shared" si="1062"/>
        <v>0.38929303847994168</v>
      </c>
      <c r="T85" s="42">
        <f t="shared" ref="T85:U85" si="1063">-T84/T83</f>
        <v>0.25307420062740971</v>
      </c>
      <c r="U85" s="42">
        <f t="shared" si="1063"/>
        <v>0.29359648374207459</v>
      </c>
      <c r="V85" s="42">
        <f t="shared" ref="V85" si="1064">-V84/V83</f>
        <v>0.22522240281632322</v>
      </c>
      <c r="W85" s="177"/>
      <c r="Y85" s="42"/>
      <c r="Z85" s="42">
        <f t="shared" ref="Z85:AG85" si="1065">-Z84/Z83</f>
        <v>0.26007348966394389</v>
      </c>
      <c r="AA85" s="42">
        <f t="shared" si="1065"/>
        <v>0.2739405733193182</v>
      </c>
      <c r="AB85" s="42">
        <f t="shared" si="1065"/>
        <v>0.26971630059840801</v>
      </c>
      <c r="AC85" s="42">
        <f t="shared" si="1065"/>
        <v>0.30955058255323853</v>
      </c>
      <c r="AD85" s="42">
        <f t="shared" si="1065"/>
        <v>0.26450628357476275</v>
      </c>
      <c r="AE85" s="42">
        <f t="shared" si="1065"/>
        <v>0.27117484328639357</v>
      </c>
      <c r="AF85" s="42">
        <f t="shared" si="1065"/>
        <v>0.32256654132571133</v>
      </c>
      <c r="AG85" s="42">
        <f t="shared" si="1065"/>
        <v>0.35588452235773138</v>
      </c>
      <c r="AH85" s="42">
        <f t="shared" ref="AH85:AI85" si="1066">-AH84/AH83</f>
        <v>0.25072057843949708</v>
      </c>
      <c r="AI85" s="42">
        <f t="shared" si="1066"/>
        <v>0.33031576182191752</v>
      </c>
      <c r="AJ85" s="42">
        <f t="shared" ref="AJ85:AK85" si="1067">-AJ84/AJ83</f>
        <v>0.26433479518089692</v>
      </c>
      <c r="AK85" s="42">
        <f t="shared" si="1067"/>
        <v>0.28832705589813112</v>
      </c>
      <c r="AL85" s="42">
        <f t="shared" ref="AL85:AM85" si="1068">-AL84/AL83</f>
        <v>0.23993566665054328</v>
      </c>
      <c r="AM85" s="42">
        <f t="shared" si="1068"/>
        <v>0.47866950432342364</v>
      </c>
      <c r="AN85" s="42">
        <f t="shared" ref="AN85:AO85" si="1069">-AN84/AN83</f>
        <v>0.32382965325729562</v>
      </c>
      <c r="AO85" s="42">
        <f t="shared" si="1069"/>
        <v>0.27609779675917734</v>
      </c>
      <c r="AP85" s="42">
        <f t="shared" ref="AP85" si="1070">-AP84/AP83</f>
        <v>0.210627268706333</v>
      </c>
      <c r="AQ85" s="177"/>
      <c r="AS85" s="42"/>
      <c r="AT85" s="42">
        <f t="shared" ref="AT85:BA85" si="1071">-AT84/AT83</f>
        <v>0.23119037559350855</v>
      </c>
      <c r="AU85" s="42">
        <f t="shared" si="1071"/>
        <v>0.20876087326355494</v>
      </c>
      <c r="AV85" s="42">
        <f t="shared" si="1071"/>
        <v>0.26814451743201501</v>
      </c>
      <c r="AW85" s="42">
        <f t="shared" si="1071"/>
        <v>0.22693977520617892</v>
      </c>
      <c r="AX85" s="42">
        <f t="shared" si="1071"/>
        <v>0.42301106089378682</v>
      </c>
      <c r="AY85" s="42">
        <f t="shared" si="1071"/>
        <v>0.51179613616052799</v>
      </c>
      <c r="AZ85" s="42">
        <f t="shared" si="1071"/>
        <v>0.40714405581235946</v>
      </c>
      <c r="BA85" s="42">
        <f t="shared" si="1071"/>
        <v>-0.16884797849189606</v>
      </c>
      <c r="BB85" s="42">
        <f t="shared" ref="BB85:BC85" si="1072">-BB84/BB83</f>
        <v>-0.59375814781390013</v>
      </c>
      <c r="BC85" s="42">
        <f t="shared" si="1072"/>
        <v>0.11447359294912834</v>
      </c>
      <c r="BD85" s="42">
        <f t="shared" ref="BD85:BE85" si="1073">-BD84/BD83</f>
        <v>9.5564386734090914E-2</v>
      </c>
      <c r="BE85" s="42">
        <f t="shared" si="1073"/>
        <v>-0.14930989660869953</v>
      </c>
      <c r="BF85" s="42">
        <f t="shared" ref="BF85:BG85" si="1074">-BF84/BF83</f>
        <v>-0.41589618219228175</v>
      </c>
      <c r="BG85" s="42">
        <f t="shared" si="1074"/>
        <v>-9.6160876154823879E-3</v>
      </c>
      <c r="BH85" s="42">
        <f t="shared" ref="BH85:BI85" si="1075">-BH84/BH83</f>
        <v>-6.9369399649051394E-2</v>
      </c>
      <c r="BI85" s="42">
        <f t="shared" si="1075"/>
        <v>-0.12598918981742302</v>
      </c>
      <c r="BJ85" s="42">
        <f t="shared" ref="BJ85" si="1076">-BJ84/BJ83</f>
        <v>3.6351389280636197</v>
      </c>
      <c r="BK85" s="44"/>
      <c r="BL85" s="42"/>
      <c r="BM85" s="42">
        <f t="shared" ref="BM85:BT85" si="1077">-BM84/BM83</f>
        <v>0</v>
      </c>
      <c r="BN85" s="42">
        <f t="shared" si="1077"/>
        <v>0</v>
      </c>
      <c r="BO85" s="42">
        <f t="shared" si="1077"/>
        <v>0</v>
      </c>
      <c r="BP85" s="42">
        <f t="shared" si="1077"/>
        <v>0</v>
      </c>
      <c r="BQ85" s="42">
        <f t="shared" si="1077"/>
        <v>0</v>
      </c>
      <c r="BR85" s="42">
        <f t="shared" si="1077"/>
        <v>0</v>
      </c>
      <c r="BS85" s="42">
        <f t="shared" si="1077"/>
        <v>0</v>
      </c>
      <c r="BT85" s="42">
        <f t="shared" si="1077"/>
        <v>0</v>
      </c>
      <c r="BU85" s="42">
        <f t="shared" ref="BU85:BV85" si="1078">-BU84/BU83</f>
        <v>0</v>
      </c>
      <c r="BV85" s="42">
        <f t="shared" si="1078"/>
        <v>0</v>
      </c>
      <c r="BW85" s="42">
        <f t="shared" ref="BW85:BX85" si="1079">-BW84/BW83</f>
        <v>0</v>
      </c>
      <c r="BX85" s="42">
        <f t="shared" si="1079"/>
        <v>0</v>
      </c>
      <c r="BY85" s="42">
        <f t="shared" ref="BY85:BZ85" si="1080">-BY84/BY83</f>
        <v>0</v>
      </c>
      <c r="BZ85" s="42">
        <f t="shared" si="1080"/>
        <v>0</v>
      </c>
      <c r="CA85" s="42">
        <f t="shared" ref="CA85:CB85" si="1081">-CA84/CA83</f>
        <v>0</v>
      </c>
      <c r="CB85" s="42">
        <f t="shared" si="1081"/>
        <v>0</v>
      </c>
      <c r="CC85" s="42">
        <f t="shared" ref="CC85" si="1082">-CC84/CC83</f>
        <v>0</v>
      </c>
      <c r="CD85" s="44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4"/>
      <c r="CX85" s="42"/>
      <c r="CY85" s="42">
        <f t="shared" ref="CY85:DF85" si="1083">-CY84/CY83</f>
        <v>0.2662557434210463</v>
      </c>
      <c r="CZ85" s="42">
        <f t="shared" si="1083"/>
        <v>0.27288805764118618</v>
      </c>
      <c r="DA85" s="42">
        <f t="shared" si="1083"/>
        <v>0.28217920983271083</v>
      </c>
      <c r="DB85" s="42">
        <f t="shared" si="1083"/>
        <v>0.31243152074878899</v>
      </c>
      <c r="DC85" s="42">
        <f t="shared" si="1083"/>
        <v>0.27443850661536989</v>
      </c>
      <c r="DD85" s="42">
        <f t="shared" si="1083"/>
        <v>0.28415844842985838</v>
      </c>
      <c r="DE85" s="42">
        <f t="shared" si="1083"/>
        <v>0.32622315604103663</v>
      </c>
      <c r="DF85" s="42">
        <f t="shared" si="1083"/>
        <v>0.37072874435427633</v>
      </c>
      <c r="DG85" s="42">
        <f t="shared" ref="DG85:DH85" si="1084">-DG84/DG83</f>
        <v>0.25579291982953312</v>
      </c>
      <c r="DH85" s="42">
        <f t="shared" si="1084"/>
        <v>0.32703161178439927</v>
      </c>
      <c r="DI85" s="42">
        <f t="shared" ref="DI85:DJ85" si="1085">-DI84/DI83</f>
        <v>0.2613880166117053</v>
      </c>
      <c r="DJ85" s="42">
        <f t="shared" si="1085"/>
        <v>0.29695750113106317</v>
      </c>
      <c r="DK85" s="42">
        <f t="shared" ref="DK85:DL85" si="1086">-DK84/DK83</f>
        <v>0.2462602737701387</v>
      </c>
      <c r="DL85" s="42">
        <f t="shared" si="1086"/>
        <v>1.2857852939863679</v>
      </c>
      <c r="DM85" s="42">
        <f t="shared" ref="DM85:DN85" si="1087">-DM84/DM83</f>
        <v>0.3820154194977407</v>
      </c>
      <c r="DN85" s="42">
        <f t="shared" si="1087"/>
        <v>0.28122931174237276</v>
      </c>
      <c r="DO85" s="42">
        <f t="shared" ref="DO85" si="1088">-DO84/DO83</f>
        <v>0.23037350592035155</v>
      </c>
      <c r="DP85" s="44"/>
      <c r="DQ85" s="42"/>
      <c r="DR85" s="42">
        <f t="shared" ref="DR85:DY85" si="1089">-DR84/DR83</f>
        <v>-0.26577860885044313</v>
      </c>
      <c r="DS85" s="42">
        <f t="shared" si="1089"/>
        <v>0.12295761543007079</v>
      </c>
      <c r="DT85" s="42">
        <f t="shared" si="1089"/>
        <v>0.19434061439719827</v>
      </c>
      <c r="DU85" s="42">
        <f t="shared" si="1089"/>
        <v>0.36014223893175523</v>
      </c>
      <c r="DV85" s="42">
        <f t="shared" si="1089"/>
        <v>3.1573630291108046</v>
      </c>
      <c r="DW85" s="42">
        <f t="shared" si="1089"/>
        <v>0.21988065043136218</v>
      </c>
      <c r="DX85" s="42">
        <f t="shared" si="1089"/>
        <v>0.27670274816826906</v>
      </c>
      <c r="DY85" s="42">
        <f t="shared" si="1089"/>
        <v>0.15195543898919281</v>
      </c>
      <c r="DZ85" s="42">
        <f t="shared" ref="DZ85:EA85" si="1090">-DZ84/DZ83</f>
        <v>0.39907673180692599</v>
      </c>
      <c r="EA85" s="42">
        <f t="shared" si="1090"/>
        <v>0.21417895585630398</v>
      </c>
      <c r="EB85" s="42">
        <f t="shared" ref="EB85:EC85" si="1091">-EB84/EB83</f>
        <v>0.28897194065827803</v>
      </c>
      <c r="EC85" s="42">
        <f t="shared" si="1091"/>
        <v>0.319989061790313</v>
      </c>
      <c r="ED85" s="42">
        <f t="shared" ref="ED85:EE85" si="1092">-ED84/ED83</f>
        <v>0.29041389711916571</v>
      </c>
      <c r="EE85" s="42">
        <f t="shared" si="1092"/>
        <v>0.25152862493838296</v>
      </c>
      <c r="EF85" s="42">
        <f t="shared" ref="EF85:EG85" si="1093">-EF84/EF83</f>
        <v>0.10112154402819366</v>
      </c>
      <c r="EG85" s="42">
        <f t="shared" si="1093"/>
        <v>0.43392115862838782</v>
      </c>
      <c r="EH85" s="42">
        <f t="shared" ref="EH85" si="1094">-EH84/EH83</f>
        <v>0.27852857669318937</v>
      </c>
      <c r="EJ85" s="42"/>
      <c r="EK85" s="42">
        <f t="shared" ref="EK85:ER85" si="1095">-EK84/EK83</f>
        <v>0.14785920190274396</v>
      </c>
      <c r="EL85" s="42">
        <f t="shared" si="1095"/>
        <v>2.2491453394373029E-2</v>
      </c>
      <c r="EM85" s="42">
        <f t="shared" si="1095"/>
        <v>3.8152590728976754E-2</v>
      </c>
      <c r="EN85" s="42">
        <f t="shared" si="1095"/>
        <v>0.16390271523024519</v>
      </c>
      <c r="EO85" s="42">
        <f t="shared" si="1095"/>
        <v>0.19940738648184672</v>
      </c>
      <c r="EP85" s="42">
        <f t="shared" si="1095"/>
        <v>0.19490366677468407</v>
      </c>
      <c r="EQ85" s="42">
        <f t="shared" si="1095"/>
        <v>0.17733962681061741</v>
      </c>
      <c r="ER85" s="42">
        <f t="shared" si="1095"/>
        <v>0.17430583117156501</v>
      </c>
      <c r="ES85" s="42">
        <f t="shared" ref="ES85:ET85" si="1096">-ES84/ES83</f>
        <v>9.1902057047174232E-2</v>
      </c>
      <c r="ET85" s="42">
        <f t="shared" si="1096"/>
        <v>1.1043240008065855E-2</v>
      </c>
      <c r="EU85" s="42">
        <f t="shared" ref="EU85:EV85" si="1097">-EU84/EU83</f>
        <v>-3.3952021199643015E-3</v>
      </c>
      <c r="EV85" s="42">
        <f t="shared" si="1097"/>
        <v>2.4836814931324655E-2</v>
      </c>
      <c r="EW85" s="42">
        <f t="shared" ref="EW85:EX85" si="1098">-EW84/EW83</f>
        <v>0.24292832447875146</v>
      </c>
      <c r="EX85" s="42">
        <f t="shared" si="1098"/>
        <v>0.22870627526949899</v>
      </c>
      <c r="EY85" s="42">
        <f t="shared" ref="EY85:EZ85" si="1099">-EY84/EY83</f>
        <v>0.23120330608713441</v>
      </c>
      <c r="EZ85" s="42">
        <f t="shared" si="1099"/>
        <v>0.19689407137648318</v>
      </c>
      <c r="FA85" s="42">
        <f t="shared" ref="FA85" si="1100">-FA84/FA83</f>
        <v>0.16926717268069255</v>
      </c>
      <c r="FC85" s="42"/>
      <c r="FD85" s="42">
        <f t="shared" ref="FD85:FK85" si="1101">-FD84/FD83</f>
        <v>4.2189068890141996</v>
      </c>
      <c r="FE85" s="42">
        <f t="shared" si="1101"/>
        <v>0.10721319312605183</v>
      </c>
      <c r="FF85" s="42">
        <f t="shared" si="1101"/>
        <v>0.13176314542742515</v>
      </c>
      <c r="FG85" s="42">
        <f t="shared" si="1101"/>
        <v>0.24264248947713246</v>
      </c>
      <c r="FH85" s="42">
        <f t="shared" si="1101"/>
        <v>0.53697837688708749</v>
      </c>
      <c r="FI85" s="42">
        <f t="shared" si="1101"/>
        <v>0.21516492616400465</v>
      </c>
      <c r="FJ85" s="42">
        <f t="shared" si="1101"/>
        <v>0.25984014864080068</v>
      </c>
      <c r="FK85" s="42">
        <f t="shared" si="1101"/>
        <v>0.15597167282560512</v>
      </c>
      <c r="FL85" s="42">
        <f t="shared" ref="FL85:FM85" si="1102">-FL84/FL83</f>
        <v>0.30545031773341291</v>
      </c>
      <c r="FM85" s="42">
        <f t="shared" si="1102"/>
        <v>0.21251295298161163</v>
      </c>
      <c r="FN85" s="42">
        <f t="shared" ref="FN85:FO85" si="1103">-FN84/FN83</f>
        <v>0.32611475547587249</v>
      </c>
      <c r="FO85" s="42">
        <f t="shared" si="1103"/>
        <v>0.28110000794351209</v>
      </c>
      <c r="FP85" s="42">
        <f t="shared" ref="FP85:FQ85" si="1104">-FP84/FP83</f>
        <v>0.26940780445203949</v>
      </c>
      <c r="FQ85" s="42">
        <f t="shared" si="1104"/>
        <v>0.24826049009284423</v>
      </c>
      <c r="FR85" s="42">
        <f t="shared" ref="FR85:FS85" si="1105">-FR84/FR83</f>
        <v>0.11313792196333182</v>
      </c>
      <c r="FS85" s="42">
        <f t="shared" si="1105"/>
        <v>0.36039285071356969</v>
      </c>
      <c r="FT85" s="42">
        <f t="shared" ref="FT85" si="1106">-FT84/FT83</f>
        <v>0.2608664143877989</v>
      </c>
      <c r="FU85" s="177"/>
      <c r="FW85" s="42"/>
      <c r="FX85" s="42" t="e">
        <f t="shared" ref="FX85:GE85" si="1107">-FX84/FX83</f>
        <v>#DIV/0!</v>
      </c>
      <c r="FY85" s="42" t="e">
        <f t="shared" si="1107"/>
        <v>#DIV/0!</v>
      </c>
      <c r="FZ85" s="42">
        <f t="shared" si="1107"/>
        <v>0</v>
      </c>
      <c r="GA85" s="42">
        <f t="shared" si="1107"/>
        <v>0</v>
      </c>
      <c r="GB85" s="42">
        <f t="shared" si="1107"/>
        <v>-1.98890532599739E-2</v>
      </c>
      <c r="GC85" s="42">
        <f t="shared" si="1107"/>
        <v>-0.1599508328273169</v>
      </c>
      <c r="GD85" s="42">
        <f t="shared" si="1107"/>
        <v>-0.19983520069562896</v>
      </c>
      <c r="GE85" s="42">
        <f t="shared" si="1107"/>
        <v>-0.18826161572458089</v>
      </c>
      <c r="GF85" s="42">
        <f t="shared" ref="GF85:GG85" si="1108">-GF84/GF83</f>
        <v>-0.14254908602162242</v>
      </c>
      <c r="GG85" s="42">
        <f t="shared" si="1108"/>
        <v>-9.9079971965787994E-2</v>
      </c>
      <c r="GH85" s="42">
        <f t="shared" ref="GH85:GI85" si="1109">-GH84/GH83</f>
        <v>-0.12119067871648082</v>
      </c>
      <c r="GI85" s="42">
        <f t="shared" si="1109"/>
        <v>-0.10497468306544577</v>
      </c>
      <c r="GJ85" s="42">
        <f t="shared" ref="GJ85:GK85" si="1110">-GJ84/GJ83</f>
        <v>-0.17802974379367276</v>
      </c>
      <c r="GK85" s="42">
        <f t="shared" si="1110"/>
        <v>-3.9626282617733065E-2</v>
      </c>
      <c r="GL85" s="42">
        <f t="shared" ref="GL85:GM85" si="1111">-GL84/GL83</f>
        <v>-5.1603104098594824E-2</v>
      </c>
      <c r="GM85" s="42">
        <f t="shared" si="1111"/>
        <v>-0.45123741807308648</v>
      </c>
      <c r="GN85" s="42">
        <f t="shared" ref="GN85" si="1112">-GN84/GN83</f>
        <v>-0.24123160322903589</v>
      </c>
      <c r="GP85" s="42"/>
      <c r="GQ85" s="42">
        <f t="shared" ref="GQ85:GX85" si="1113">-GQ84/GQ83</f>
        <v>0.27692794386728142</v>
      </c>
      <c r="GR85" s="42">
        <f t="shared" si="1113"/>
        <v>0.2545819516471014</v>
      </c>
      <c r="GS85" s="42">
        <f t="shared" si="1113"/>
        <v>0.26862453667711828</v>
      </c>
      <c r="GT85" s="42">
        <f t="shared" si="1113"/>
        <v>0.30597883903837381</v>
      </c>
      <c r="GU85" s="42">
        <f t="shared" si="1113"/>
        <v>0.30158534859332187</v>
      </c>
      <c r="GV85" s="42">
        <f t="shared" si="1113"/>
        <v>0.28419801081732016</v>
      </c>
      <c r="GW85" s="42">
        <f t="shared" si="1113"/>
        <v>0.32984043815077674</v>
      </c>
      <c r="GX85" s="42">
        <f t="shared" si="1113"/>
        <v>0.34433422657945634</v>
      </c>
      <c r="GY85" s="42">
        <f t="shared" ref="GY85:GZ85" si="1114">-GY84/GY83</f>
        <v>0.27190035205099894</v>
      </c>
      <c r="GZ85" s="42">
        <f t="shared" si="1114"/>
        <v>0.32386792353514848</v>
      </c>
      <c r="HA85" s="42">
        <f t="shared" ref="HA85:HB85" si="1115">-HA84/HA83</f>
        <v>0.27783294014157245</v>
      </c>
      <c r="HB85" s="42">
        <f t="shared" si="1115"/>
        <v>0.31006274360811836</v>
      </c>
      <c r="HC85" s="42">
        <f t="shared" ref="HC85:HD85" si="1116">-HC84/HC83</f>
        <v>0.25620696033514212</v>
      </c>
      <c r="HD85" s="42">
        <f t="shared" si="1116"/>
        <v>0.55760004986431311</v>
      </c>
      <c r="HE85" s="42">
        <f t="shared" ref="HE85:HF85" si="1117">-HE84/HE83</f>
        <v>0.28312186945542422</v>
      </c>
      <c r="HF85" s="42">
        <f t="shared" si="1117"/>
        <v>0.29821219424055379</v>
      </c>
      <c r="HG85" s="42">
        <f t="shared" ref="HG85" si="1118">-HG84/HG83</f>
        <v>0.24212787044872683</v>
      </c>
    </row>
    <row r="86" spans="2:215" s="48" customFormat="1" x14ac:dyDescent="0.3">
      <c r="C86" s="92" t="s">
        <v>7</v>
      </c>
      <c r="D86" s="125"/>
      <c r="E86" s="93"/>
      <c r="F86" s="93">
        <f t="shared" ref="F86:M86" si="1119">SUM(F83:F84)</f>
        <v>165168.95084089186</v>
      </c>
      <c r="G86" s="93">
        <f t="shared" si="1119"/>
        <v>114776.17890629996</v>
      </c>
      <c r="H86" s="93">
        <f t="shared" si="1119"/>
        <v>112979.35892771973</v>
      </c>
      <c r="I86" s="93">
        <f t="shared" si="1119"/>
        <v>114168.13081549419</v>
      </c>
      <c r="J86" s="93">
        <f t="shared" si="1119"/>
        <v>136136.90412294614</v>
      </c>
      <c r="K86" s="93">
        <f t="shared" si="1119"/>
        <v>160410.47929785983</v>
      </c>
      <c r="L86" s="93">
        <f t="shared" si="1119"/>
        <v>108139.31388534105</v>
      </c>
      <c r="M86" s="93">
        <f t="shared" si="1119"/>
        <v>81996.778507392097</v>
      </c>
      <c r="N86" s="93">
        <f t="shared" ref="N86:O86" si="1120">SUM(N83:N84)</f>
        <v>178236.37251445797</v>
      </c>
      <c r="O86" s="93">
        <f t="shared" si="1120"/>
        <v>144343.17242771538</v>
      </c>
      <c r="P86" s="93">
        <f t="shared" ref="P86:Q86" si="1121">SUM(P83:P84)</f>
        <v>177965.42980832464</v>
      </c>
      <c r="Q86" s="93">
        <f t="shared" si="1121"/>
        <v>141000.10122868081</v>
      </c>
      <c r="R86" s="93">
        <f t="shared" ref="R86:S86" si="1122">SUM(R83:R84)</f>
        <v>264759.62302712898</v>
      </c>
      <c r="S86" s="93">
        <f t="shared" si="1122"/>
        <v>56609.517892268814</v>
      </c>
      <c r="T86" s="93">
        <f t="shared" ref="T86:U86" si="1123">SUM(T83:T84)</f>
        <v>161975.36499242601</v>
      </c>
      <c r="U86" s="93">
        <f t="shared" si="1123"/>
        <v>235468.49509335894</v>
      </c>
      <c r="V86" s="93">
        <f t="shared" ref="V86" si="1124">SUM(V83:V84)</f>
        <v>275901.78643550904</v>
      </c>
      <c r="W86" s="186">
        <f t="shared" si="820"/>
        <v>4.2084073398300559E-2</v>
      </c>
      <c r="Y86" s="93"/>
      <c r="Z86" s="93">
        <f t="shared" ref="Z86:AG86" si="1125">SUM(Z83:Z84)</f>
        <v>167278.0169405776</v>
      </c>
      <c r="AA86" s="93">
        <f t="shared" si="1125"/>
        <v>98461.824906299968</v>
      </c>
      <c r="AB86" s="93">
        <f t="shared" si="1125"/>
        <v>100668.93572651976</v>
      </c>
      <c r="AC86" s="93">
        <f t="shared" si="1125"/>
        <v>102346.43972718233</v>
      </c>
      <c r="AD86" s="93">
        <f t="shared" si="1125"/>
        <v>145678.18831245808</v>
      </c>
      <c r="AE86" s="93">
        <f t="shared" si="1125"/>
        <v>142648.15191544004</v>
      </c>
      <c r="AF86" s="93">
        <f t="shared" si="1125"/>
        <v>99553.737342419947</v>
      </c>
      <c r="AG86" s="93">
        <f t="shared" si="1125"/>
        <v>65832.297640424134</v>
      </c>
      <c r="AH86" s="93">
        <f t="shared" ref="AH86:AI86" si="1126">SUM(AH83:AH84)</f>
        <v>179384.73201145302</v>
      </c>
      <c r="AI86" s="93">
        <f t="shared" si="1126"/>
        <v>123344.83814031618</v>
      </c>
      <c r="AJ86" s="93">
        <f t="shared" ref="AJ86:AK86" si="1127">SUM(AJ83:AJ84)</f>
        <v>167936.76825940551</v>
      </c>
      <c r="AK86" s="93">
        <f t="shared" si="1127"/>
        <v>124538.74743914758</v>
      </c>
      <c r="AL86" s="93">
        <f t="shared" ref="AL86:AM86" si="1128">SUM(AL83:AL84)</f>
        <v>221992.86671998573</v>
      </c>
      <c r="AM86" s="93">
        <f t="shared" si="1128"/>
        <v>22856.03524558762</v>
      </c>
      <c r="AN86" s="93">
        <f t="shared" ref="AN86:AO86" si="1129">SUM(AN83:AN84)</f>
        <v>93476.548090718483</v>
      </c>
      <c r="AO86" s="93">
        <f t="shared" si="1129"/>
        <v>210261.86470596152</v>
      </c>
      <c r="AP86" s="93">
        <f t="shared" ref="AP86" si="1130">SUM(AP83:AP84)</f>
        <v>242998.48270828411</v>
      </c>
      <c r="AQ86" s="186">
        <f>AP86/AL86-1</f>
        <v>9.4622932253017655E-2</v>
      </c>
      <c r="AR86" s="52"/>
      <c r="AS86" s="93"/>
      <c r="AT86" s="93">
        <f t="shared" ref="AT86:BA86" si="1131">SUM(AT83:AT84)</f>
        <v>18762.290170000215</v>
      </c>
      <c r="AU86" s="93">
        <f t="shared" si="1131"/>
        <v>11348.36299999999</v>
      </c>
      <c r="AV86" s="93">
        <f t="shared" si="1131"/>
        <v>7976.7995299999993</v>
      </c>
      <c r="AW86" s="93">
        <f t="shared" si="1131"/>
        <v>11428.578969999984</v>
      </c>
      <c r="AX86" s="93">
        <f t="shared" si="1131"/>
        <v>5105.4496599999984</v>
      </c>
      <c r="AY86" s="93">
        <f t="shared" si="1131"/>
        <v>3469.7446259680046</v>
      </c>
      <c r="AZ86" s="93">
        <f t="shared" si="1131"/>
        <v>1291.0300484420002</v>
      </c>
      <c r="BA86" s="93">
        <f t="shared" si="1131"/>
        <v>-4251.6314140739032</v>
      </c>
      <c r="BB86" s="93">
        <f t="shared" ref="BB86:BC86" si="1132">SUM(BB83:BB84)</f>
        <v>-4170.2913738593015</v>
      </c>
      <c r="BC86" s="93">
        <f t="shared" si="1132"/>
        <v>5747.9483355953816</v>
      </c>
      <c r="BD86" s="93">
        <f t="shared" ref="BD86:BE86" si="1133">SUM(BD83:BD84)</f>
        <v>8870.3116845674194</v>
      </c>
      <c r="BE86" s="93">
        <f t="shared" si="1133"/>
        <v>-5812.2360564974288</v>
      </c>
      <c r="BF86" s="93">
        <f t="shared" ref="BF86:BG86" si="1134">SUM(BF83:BF84)</f>
        <v>-4677.2672667293627</v>
      </c>
      <c r="BG86" s="93">
        <f t="shared" si="1134"/>
        <v>-47429.47536348064</v>
      </c>
      <c r="BH86" s="93">
        <f t="shared" ref="BH86:BI86" si="1135">SUM(BH83:BH84)</f>
        <v>-33020.646222804397</v>
      </c>
      <c r="BI86" s="93">
        <f t="shared" si="1135"/>
        <v>-6202.9453337797913</v>
      </c>
      <c r="BJ86" s="93">
        <f t="shared" ref="BJ86" si="1136">SUM(BJ83:BJ84)</f>
        <v>-5237.8371169072607</v>
      </c>
      <c r="BK86" s="52"/>
      <c r="BL86" s="93"/>
      <c r="BM86" s="93">
        <f t="shared" ref="BM86:BT86" si="1137">SUM(BM83:BM84)</f>
        <v>17432.021560000117</v>
      </c>
      <c r="BN86" s="93">
        <f t="shared" si="1137"/>
        <v>760.6150000000016</v>
      </c>
      <c r="BO86" s="93">
        <f t="shared" si="1137"/>
        <v>-467.14207000012902</v>
      </c>
      <c r="BP86" s="93">
        <f t="shared" si="1137"/>
        <v>-5550.8456699998969</v>
      </c>
      <c r="BQ86" s="93">
        <f t="shared" si="1137"/>
        <v>-7112.4997199998852</v>
      </c>
      <c r="BR86" s="93">
        <f t="shared" si="1137"/>
        <v>-7345.257710000029</v>
      </c>
      <c r="BS86" s="93">
        <f t="shared" si="1137"/>
        <v>-2877.250919999984</v>
      </c>
      <c r="BT86" s="93">
        <f t="shared" si="1137"/>
        <v>-4215.8838700000051</v>
      </c>
      <c r="BU86" s="93">
        <f t="shared" ref="BU86:BV86" si="1138">SUM(BU83:BU84)</f>
        <v>-2320.5811199999989</v>
      </c>
      <c r="BV86" s="93">
        <f t="shared" si="1138"/>
        <v>-2943.0471999999827</v>
      </c>
      <c r="BW86" s="93">
        <f t="shared" ref="BW86:BX86" si="1139">SUM(BW83:BW84)</f>
        <v>4035.3163799999893</v>
      </c>
      <c r="BX86" s="93">
        <f t="shared" si="1139"/>
        <v>3131.9179899999854</v>
      </c>
      <c r="BY86" s="93">
        <f t="shared" ref="BY86:BZ86" si="1140">SUM(BY83:BY84)</f>
        <v>4345.2807199999934</v>
      </c>
      <c r="BZ86" s="93">
        <f t="shared" si="1140"/>
        <v>4275.5908099999979</v>
      </c>
      <c r="CA86" s="93">
        <f t="shared" ref="CA86:CB86" si="1141">SUM(CA83:CA84)</f>
        <v>3906.5286900000028</v>
      </c>
      <c r="CB86" s="93">
        <f t="shared" si="1141"/>
        <v>4002.5249999999974</v>
      </c>
      <c r="CC86" s="93">
        <f t="shared" ref="CC86" si="1142">SUM(CC83:CC84)</f>
        <v>5605.3160800000005</v>
      </c>
      <c r="CD86" s="52"/>
      <c r="CE86" s="93"/>
      <c r="CF86" s="93">
        <f t="shared" ref="CF86:CM86" si="1143">SUM(CF83:CF84)</f>
        <v>-25895.286347800138</v>
      </c>
      <c r="CG86" s="93">
        <f t="shared" si="1143"/>
        <v>-3607.9820362999926</v>
      </c>
      <c r="CH86" s="93">
        <f t="shared" si="1143"/>
        <v>-6163.2916865198604</v>
      </c>
      <c r="CI86" s="93">
        <f t="shared" si="1143"/>
        <v>138.72163281782923</v>
      </c>
      <c r="CJ86" s="93">
        <f t="shared" si="1143"/>
        <v>4734.4570375420517</v>
      </c>
      <c r="CK86" s="93">
        <f t="shared" si="1143"/>
        <v>4095.8827145600208</v>
      </c>
      <c r="CL86" s="93">
        <f t="shared" si="1143"/>
        <v>1770.1900175800038</v>
      </c>
      <c r="CM86" s="93">
        <f t="shared" si="1143"/>
        <v>5417.6281595757837</v>
      </c>
      <c r="CN86" s="93">
        <f t="shared" ref="CN86:CO86" si="1144">SUM(CN83:CN84)</f>
        <v>6263.6214685468212</v>
      </c>
      <c r="CO86" s="93">
        <f t="shared" si="1144"/>
        <v>573.77549968370658</v>
      </c>
      <c r="CP86" s="93">
        <f t="shared" ref="CP86:CQ86" si="1145">SUM(CP83:CP84)</f>
        <v>-7683.6820794055457</v>
      </c>
      <c r="CQ86" s="93">
        <f t="shared" si="1145"/>
        <v>-617.8769591478158</v>
      </c>
      <c r="CR86" s="93">
        <f t="shared" ref="CR86:CS86" si="1146">SUM(CR83:CR84)</f>
        <v>-2964.098209984797</v>
      </c>
      <c r="CS86" s="93">
        <f t="shared" si="1146"/>
        <v>15533.051784412281</v>
      </c>
      <c r="CT86" s="93">
        <f t="shared" ref="CT86:CU86" si="1147">SUM(CT83:CT84)</f>
        <v>11522.954189281758</v>
      </c>
      <c r="CU86" s="93">
        <f t="shared" si="1147"/>
        <v>-1325.5642858880378</v>
      </c>
      <c r="CV86" s="93">
        <f t="shared" ref="CV86" si="1148">SUM(CV83:CV84)</f>
        <v>-2614.5893355707021</v>
      </c>
      <c r="CW86" s="52"/>
      <c r="CX86" s="93"/>
      <c r="CY86" s="93">
        <f t="shared" ref="CY86:DF86" si="1149">SUM(CY83:CY84)</f>
        <v>177577.04232277768</v>
      </c>
      <c r="CZ86" s="93">
        <f t="shared" si="1149"/>
        <v>106962.82087000001</v>
      </c>
      <c r="DA86" s="93">
        <f t="shared" si="1149"/>
        <v>102015.30149999974</v>
      </c>
      <c r="DB86" s="93">
        <f t="shared" si="1149"/>
        <v>108362.89466000019</v>
      </c>
      <c r="DC86" s="93">
        <f t="shared" si="1149"/>
        <v>148405.59529000017</v>
      </c>
      <c r="DD86" s="93">
        <f t="shared" si="1149"/>
        <v>142868.52154596796</v>
      </c>
      <c r="DE86" s="93">
        <f t="shared" si="1149"/>
        <v>99737.706488441909</v>
      </c>
      <c r="DF86" s="93">
        <f t="shared" si="1149"/>
        <v>62782.410515926036</v>
      </c>
      <c r="DG86" s="93">
        <f t="shared" ref="DG86:DH86" si="1150">SUM(DG83:DG84)</f>
        <v>179157.48098614064</v>
      </c>
      <c r="DH86" s="93">
        <f t="shared" si="1150"/>
        <v>126723.51477559537</v>
      </c>
      <c r="DI86" s="93">
        <f t="shared" ref="DI86:DJ86" si="1151">SUM(DI83:DI84)</f>
        <v>173158.71424456753</v>
      </c>
      <c r="DJ86" s="93">
        <f t="shared" si="1151"/>
        <v>121240.55241350232</v>
      </c>
      <c r="DK86" s="93">
        <f t="shared" ref="DK86:DL86" si="1152">SUM(DK83:DK84)</f>
        <v>218696.78196327173</v>
      </c>
      <c r="DL86" s="93">
        <f t="shared" si="1152"/>
        <v>-4764.7975234808619</v>
      </c>
      <c r="DM86" s="93">
        <f t="shared" ref="DM86:DN86" si="1153">SUM(DM83:DM84)</f>
        <v>75885.384747195756</v>
      </c>
      <c r="DN86" s="93">
        <f t="shared" si="1153"/>
        <v>206735.88008629341</v>
      </c>
      <c r="DO86" s="93">
        <f t="shared" ref="DO86" si="1154">SUM(DO83:DO84)</f>
        <v>240751.3723358062</v>
      </c>
      <c r="DP86" s="52"/>
      <c r="DQ86" s="93"/>
      <c r="DR86" s="93">
        <f t="shared" ref="DR86:DY86" si="1155">SUM(DR83:DR84)</f>
        <v>-8162.5430996857194</v>
      </c>
      <c r="DS86" s="93">
        <f t="shared" si="1155"/>
        <v>13515.05300000002</v>
      </c>
      <c r="DT86" s="93">
        <f t="shared" si="1155"/>
        <v>6917.293999999988</v>
      </c>
      <c r="DU86" s="93">
        <f t="shared" si="1155"/>
        <v>3964.2632035118991</v>
      </c>
      <c r="DV86" s="93">
        <f t="shared" si="1155"/>
        <v>-1643.2112035119167</v>
      </c>
      <c r="DW86" s="93">
        <f t="shared" si="1155"/>
        <v>18614.937991413</v>
      </c>
      <c r="DX86" s="93">
        <f t="shared" si="1155"/>
        <v>10117.866106478792</v>
      </c>
      <c r="DY86" s="93">
        <f t="shared" si="1155"/>
        <v>16890.355749259586</v>
      </c>
      <c r="DZ86" s="93">
        <f t="shared" ref="DZ86:EA86" si="1156">SUM(DZ83:DZ84)</f>
        <v>5064.6359708041946</v>
      </c>
      <c r="EA86" s="93">
        <f t="shared" si="1156"/>
        <v>30432.647789618451</v>
      </c>
      <c r="EB86" s="93">
        <f t="shared" ref="EB86:EC86" si="1157">SUM(EB83:EB84)</f>
        <v>20650.38774897781</v>
      </c>
      <c r="EC86" s="93">
        <f t="shared" si="1157"/>
        <v>20678.827956424335</v>
      </c>
      <c r="ED86" s="93">
        <f t="shared" ref="ED86:EE86" si="1158">SUM(ED83:ED84)</f>
        <v>26122.365098032715</v>
      </c>
      <c r="EE86" s="93">
        <f t="shared" si="1158"/>
        <v>37948.43223627007</v>
      </c>
      <c r="EF86" s="93">
        <f t="shared" ref="EF86:EG86" si="1159">SUM(EF83:EF84)</f>
        <v>70172.623729413797</v>
      </c>
      <c r="EG86" s="93">
        <f t="shared" si="1159"/>
        <v>17810.150589945544</v>
      </c>
      <c r="EH86" s="93">
        <f t="shared" ref="EH86" si="1160">SUM(EH83:EH84)</f>
        <v>32533.945231771897</v>
      </c>
      <c r="EI86" s="52"/>
      <c r="EJ86" s="93"/>
      <c r="EK86" s="93">
        <f t="shared" ref="EK86:ER86" si="1161">SUM(EK83:EK84)</f>
        <v>6053.4769999999999</v>
      </c>
      <c r="EL86" s="93">
        <f t="shared" si="1161"/>
        <v>2799.3010000000008</v>
      </c>
      <c r="EM86" s="93">
        <f t="shared" si="1161"/>
        <v>5520.5725050000019</v>
      </c>
      <c r="EN86" s="93">
        <f t="shared" si="1161"/>
        <v>7729.9845809999943</v>
      </c>
      <c r="EO86" s="93">
        <f t="shared" si="1161"/>
        <v>4733.4921739999945</v>
      </c>
      <c r="EP86" s="93">
        <f t="shared" si="1161"/>
        <v>4471.2644800000016</v>
      </c>
      <c r="EQ86" s="93">
        <f t="shared" si="1161"/>
        <v>2352.1256700000058</v>
      </c>
      <c r="ER86" s="93">
        <f t="shared" si="1161"/>
        <v>3602.4449599999989</v>
      </c>
      <c r="ES86" s="93">
        <f t="shared" ref="ES86:ET86" si="1162">SUM(ES83:ES84)</f>
        <v>3355.5542000000028</v>
      </c>
      <c r="ET86" s="93">
        <f t="shared" si="1162"/>
        <v>316.70824300000282</v>
      </c>
      <c r="EU86" s="93">
        <f t="shared" ref="EU86:EV86" si="1163">SUM(EU83:EU84)</f>
        <v>-3284.8819060000123</v>
      </c>
      <c r="EV86" s="93">
        <f t="shared" si="1163"/>
        <v>4500.1652590000194</v>
      </c>
      <c r="EW86" s="93">
        <f t="shared" ref="EW86:EX86" si="1164">SUM(EW83:EW84)</f>
        <v>22109.565969999996</v>
      </c>
      <c r="EX86" s="93">
        <f t="shared" si="1164"/>
        <v>6535.7890499999903</v>
      </c>
      <c r="EY86" s="93">
        <f t="shared" ref="EY86:EZ86" si="1165">SUM(EY83:EY84)</f>
        <v>6108.4249899999922</v>
      </c>
      <c r="EZ86" s="93">
        <f t="shared" si="1165"/>
        <v>11363.27608</v>
      </c>
      <c r="FA86" s="93">
        <f t="shared" ref="FA86" si="1166">SUM(FA83:FA84)</f>
        <v>7223.2220000000234</v>
      </c>
      <c r="FB86" s="52"/>
      <c r="FC86" s="93"/>
      <c r="FD86" s="93">
        <f t="shared" ref="FD86:FK86" si="1167">SUM(FD83:FD84)</f>
        <v>-2109.0660996857205</v>
      </c>
      <c r="FE86" s="93">
        <f t="shared" si="1167"/>
        <v>16314.354000000018</v>
      </c>
      <c r="FF86" s="93">
        <f t="shared" si="1167"/>
        <v>12437.866504999993</v>
      </c>
      <c r="FG86" s="93">
        <f t="shared" si="1167"/>
        <v>11694.247784511897</v>
      </c>
      <c r="FH86" s="93">
        <f t="shared" si="1167"/>
        <v>3090.2809704880815</v>
      </c>
      <c r="FI86" s="93">
        <f t="shared" si="1167"/>
        <v>23086.202471413009</v>
      </c>
      <c r="FJ86" s="93">
        <f t="shared" si="1167"/>
        <v>12469.991776478804</v>
      </c>
      <c r="FK86" s="93">
        <f t="shared" si="1167"/>
        <v>20492.800709259598</v>
      </c>
      <c r="FL86" s="93">
        <f t="shared" ref="FL86:FM86" si="1168">SUM(FL83:FL84)</f>
        <v>8420.1901708041914</v>
      </c>
      <c r="FM86" s="93">
        <f t="shared" si="1168"/>
        <v>30749.356032618452</v>
      </c>
      <c r="FN86" s="93">
        <f t="shared" ref="FN86:FO86" si="1169">SUM(FN83:FN84)</f>
        <v>17365.505842977789</v>
      </c>
      <c r="FO86" s="93">
        <f t="shared" si="1169"/>
        <v>25178.993215424343</v>
      </c>
      <c r="FP86" s="93">
        <f t="shared" ref="FP86:FQ86" si="1170">SUM(FP83:FP84)</f>
        <v>48231.931068032711</v>
      </c>
      <c r="FQ86" s="93">
        <f t="shared" si="1170"/>
        <v>44484.221286270084</v>
      </c>
      <c r="FR86" s="93">
        <f t="shared" ref="FR86:FS86" si="1171">SUM(FR83:FR84)</f>
        <v>76281.048719413782</v>
      </c>
      <c r="FS86" s="93">
        <f t="shared" si="1171"/>
        <v>29173.426669945529</v>
      </c>
      <c r="FT86" s="93">
        <f t="shared" ref="FT86" si="1172">SUM(FT83:FT84)</f>
        <v>39757.167231771935</v>
      </c>
      <c r="FU86" s="186">
        <f>FT86/FP86-1</f>
        <v>-0.17570857414576346</v>
      </c>
      <c r="FV86" s="52"/>
      <c r="FW86" s="93"/>
      <c r="FX86" s="93">
        <f t="shared" ref="FX86:GE86" si="1173">SUM(FX83:FX84)</f>
        <v>0</v>
      </c>
      <c r="FY86" s="93">
        <f t="shared" si="1173"/>
        <v>0</v>
      </c>
      <c r="FZ86" s="93">
        <f t="shared" si="1173"/>
        <v>-127.44330380000001</v>
      </c>
      <c r="GA86" s="93">
        <f t="shared" si="1173"/>
        <v>127.44330380000001</v>
      </c>
      <c r="GB86" s="93">
        <f t="shared" si="1173"/>
        <v>-12631.565160000002</v>
      </c>
      <c r="GC86" s="93">
        <f t="shared" si="1173"/>
        <v>-5323.8750889931898</v>
      </c>
      <c r="GD86" s="93">
        <f t="shared" si="1173"/>
        <v>-3884.4152335577883</v>
      </c>
      <c r="GE86" s="93">
        <f t="shared" si="1173"/>
        <v>-4328.3198422917276</v>
      </c>
      <c r="GF86" s="93">
        <f t="shared" ref="GF86:GG86" si="1174">SUM(GF83:GF84)</f>
        <v>-9568.5496677992687</v>
      </c>
      <c r="GG86" s="93">
        <f t="shared" si="1174"/>
        <v>-9751.0217452192846</v>
      </c>
      <c r="GH86" s="93">
        <f t="shared" ref="GH86:GI86" si="1175">SUM(GH83:GH84)</f>
        <v>-7336.8442940586847</v>
      </c>
      <c r="GI86" s="93">
        <f t="shared" si="1175"/>
        <v>-8717.6394258912442</v>
      </c>
      <c r="GJ86" s="93">
        <f t="shared" ref="GJ86:GK86" si="1176">SUM(GJ83:GJ84)</f>
        <v>-5465.1747608895294</v>
      </c>
      <c r="GK86" s="93">
        <f t="shared" si="1176"/>
        <v>-10730.738639588719</v>
      </c>
      <c r="GL86" s="93">
        <f t="shared" ref="GL86:GM86" si="1177">SUM(GL83:GL84)</f>
        <v>-7782.2318177062562</v>
      </c>
      <c r="GM86" s="93">
        <f t="shared" si="1177"/>
        <v>-3966.7962825477007</v>
      </c>
      <c r="GN86" s="93">
        <f t="shared" ref="GN86" si="1178">SUM(GN83:GN84)</f>
        <v>-6853.8635045470191</v>
      </c>
      <c r="GO86" s="52"/>
      <c r="GP86" s="93"/>
      <c r="GQ86" s="93">
        <f t="shared" ref="GQ86:GX86" si="1179">SUM(GQ83:GQ84)</f>
        <v>175467.976223092</v>
      </c>
      <c r="GR86" s="93">
        <f t="shared" si="1179"/>
        <v>123277.17487000005</v>
      </c>
      <c r="GS86" s="93">
        <f t="shared" si="1179"/>
        <v>114325.72470119968</v>
      </c>
      <c r="GT86" s="93">
        <f t="shared" si="1179"/>
        <v>120184.58574831215</v>
      </c>
      <c r="GU86" s="93">
        <f t="shared" si="1179"/>
        <v>138864.3111004883</v>
      </c>
      <c r="GV86" s="93">
        <f t="shared" si="1179"/>
        <v>160630.84892838768</v>
      </c>
      <c r="GW86" s="93">
        <f t="shared" si="1179"/>
        <v>108323.283031363</v>
      </c>
      <c r="GX86" s="93">
        <f t="shared" si="1179"/>
        <v>78946.891382893926</v>
      </c>
      <c r="GY86" s="93">
        <f t="shared" ref="GY86:GZ86" si="1180">SUM(GY83:GY84)</f>
        <v>178009.12148914556</v>
      </c>
      <c r="GZ86" s="93">
        <f t="shared" si="1180"/>
        <v>147721.84906299444</v>
      </c>
      <c r="HA86" s="93">
        <f t="shared" ref="HA86:HB86" si="1181">SUM(HA83:HA84)</f>
        <v>183187.37579348657</v>
      </c>
      <c r="HB86" s="93">
        <f t="shared" si="1181"/>
        <v>137701.9062030355</v>
      </c>
      <c r="HC86" s="93">
        <f t="shared" ref="HC86:HD86" si="1182">SUM(HC83:HC84)</f>
        <v>261463.53827041498</v>
      </c>
      <c r="HD86" s="93">
        <f t="shared" si="1182"/>
        <v>28988.685123200506</v>
      </c>
      <c r="HE86" s="93">
        <f t="shared" ref="HE86:HF86" si="1183">SUM(HE83:HE84)</f>
        <v>144384.20164890334</v>
      </c>
      <c r="HF86" s="93">
        <f t="shared" si="1183"/>
        <v>231942.51047369125</v>
      </c>
      <c r="HG86" s="93">
        <f t="shared" ref="HG86" si="1184">SUM(HG83:HG84)</f>
        <v>273654.67606303113</v>
      </c>
    </row>
    <row r="87" spans="2:215" x14ac:dyDescent="0.3">
      <c r="C87" s="38" t="s">
        <v>8</v>
      </c>
      <c r="E87" s="45"/>
      <c r="F87" s="40">
        <f>VLOOKUP($C87,Segment!$AK$152:$AP$223,6,0)/1000</f>
        <v>-6358.3398734885141</v>
      </c>
      <c r="G87" s="40">
        <f>VLOOKUP($C87,Segment!$I$229:$N$300,6,0)/1000</f>
        <v>-5485.7408670832219</v>
      </c>
      <c r="H87" s="40">
        <f>VLOOKUP($C87,Segment!$P$229:$U$300,6,0)/1000</f>
        <v>-3911.2114274809942</v>
      </c>
      <c r="I87" s="40">
        <f>VLOOKUP($C87,Segment!$AD$229:$AI$300,6,0)/1000</f>
        <v>-2189.4009522589809</v>
      </c>
      <c r="J87" s="40">
        <f>VLOOKUP($C87,Segment!$AK$229:$AP$300,6,0)/1000</f>
        <v>-1655.1883191522704</v>
      </c>
      <c r="K87" s="40">
        <f>VLOOKUP($C87,Segment!$I$306:$N$377,6,0)/1000</f>
        <v>-6865.0047593249192</v>
      </c>
      <c r="L87" s="40">
        <f>VLOOKUP($C87,Segment!$P$306:$U$377,6,0)/1000</f>
        <v>-3760.7746674449713</v>
      </c>
      <c r="M87" s="40">
        <f>VLOOKUP($C87,Segment!$AD$306:$AI$377,6,0)/1000</f>
        <v>-3743.3478659963966</v>
      </c>
      <c r="N87" s="40">
        <f>VLOOKUP($C87,Segment!$AK$306:$AP$377,6,0)/1000</f>
        <v>-3700.4546323240602</v>
      </c>
      <c r="O87" s="40">
        <f>VLOOKUP($C87,Segment!$I$383:$N$454,6,0)/1000</f>
        <v>-8431.4741824563007</v>
      </c>
      <c r="P87" s="40">
        <f>VLOOKUP($C87,Segment!$P$383:$U$454,6,0)/1000</f>
        <v>-6086.7756856667338</v>
      </c>
      <c r="Q87" s="40">
        <f>VLOOKUP($C87,Segment!$AD$383:$AI$454,6,0)/1000</f>
        <v>-10746.807153156777</v>
      </c>
      <c r="R87" s="40">
        <f>VLOOKUP($C87,Segment!$AK$383:$AP$454,6,0)/1000</f>
        <v>-10595.188635193825</v>
      </c>
      <c r="S87" s="40">
        <f>VLOOKUP($C87,Segment!$I$460:$N$531,6,0)/1000</f>
        <v>-11254.514184928241</v>
      </c>
      <c r="T87" s="40">
        <f>VLOOKUP($C87,Segment!$P$460:$U$531,6,0)/1000</f>
        <v>-19958.890306253481</v>
      </c>
      <c r="U87" s="40">
        <f>VLOOKUP($C87,Segment!$AD$460:$AI$531,6,0)/1000</f>
        <v>-12492.677670597983</v>
      </c>
      <c r="V87" s="40">
        <f>VLOOKUP($C87,Segment!$AK$460:$AP$531,6,0)/1000</f>
        <v>-28581.019376857184</v>
      </c>
      <c r="W87" s="139">
        <f t="shared" si="820"/>
        <v>1.6975470056210407</v>
      </c>
      <c r="Y87" s="40"/>
      <c r="Z87" s="40">
        <f>VLOOKUP($C87,Segment!$AK$152:$AP$223,2,0)/1000</f>
        <v>-6819.8073273885129</v>
      </c>
      <c r="AA87" s="40">
        <f>VLOOKUP($C87,Segment!$I$229:$N$300,2,0)/1000</f>
        <v>-2310.0053065832217</v>
      </c>
      <c r="AB87" s="40">
        <f>VLOOKUP($C87,Segment!$P$229:$U$300,2,0)/1000</f>
        <v>-1953.5288839809946</v>
      </c>
      <c r="AC87" s="40">
        <f>VLOOKUP($C87,Segment!$AD$229:$AI$300,2,0)/1000</f>
        <v>-107.31072315898258</v>
      </c>
      <c r="AD87" s="40">
        <f>VLOOKUP($C87,Segment!$AK$229:$AP$300,2,0)/1000</f>
        <v>-891.2479585602731</v>
      </c>
      <c r="AE87" s="40">
        <f>VLOOKUP($C87,Segment!$I$306:$N$377,2,0)/1000</f>
        <v>-2058.2943542609205</v>
      </c>
      <c r="AF87" s="40">
        <f>VLOOKUP($C87,Segment!$P$306:$U$377,2,0)/1000</f>
        <v>-2418.8985411129715</v>
      </c>
      <c r="AG87" s="40">
        <f>VLOOKUP($C87,Segment!$AD$306:$AI$377,2,0)/1000</f>
        <v>-36.546765992394647</v>
      </c>
      <c r="AH87" s="40">
        <f>VLOOKUP($C87,Segment!$AK$306:$AP$377,2,0)/1000</f>
        <v>-2596.0623111920618</v>
      </c>
      <c r="AI87" s="40">
        <f>VLOOKUP($C87,Segment!$I$383:$N$454,2,0)/1000</f>
        <v>-2391.1368732643014</v>
      </c>
      <c r="AJ87" s="40">
        <f>VLOOKUP($C87,Segment!$P$383:$U$454,2,0)/1000</f>
        <v>-2220.6382803867355</v>
      </c>
      <c r="AK87" s="40">
        <f>VLOOKUP($C87,Segment!$AD$383:$AI$454,2,0)/1000</f>
        <v>-6150.1766241967744</v>
      </c>
      <c r="AL87" s="40">
        <f>VLOOKUP($C87,Segment!$AK$383:$AP$454,2,0)/1000</f>
        <v>-2131.2649149218259</v>
      </c>
      <c r="AM87" s="40">
        <f>VLOOKUP($C87,Segment!$I$460:$N$531,2,0)/1000</f>
        <v>-2618.208730020242</v>
      </c>
      <c r="AN87" s="40">
        <f>VLOOKUP($C87,Segment!$P$460:$U$531,2,0)/1000</f>
        <v>-5145.4815799174812</v>
      </c>
      <c r="AO87" s="40">
        <f>VLOOKUP($C87,Segment!$AD$460:$AI$531,2,0)/1000</f>
        <v>-6301.3127848059885</v>
      </c>
      <c r="AP87" s="40">
        <f>VLOOKUP($C87,Segment!$AK$460:$AP$531,2,0)/1000</f>
        <v>-22347.276554393178</v>
      </c>
      <c r="AQ87" s="139">
        <f>AP87/AL87-1</f>
        <v>9.4854522766884042</v>
      </c>
      <c r="AS87" s="40"/>
      <c r="AT87" s="40">
        <f>VLOOKUP($C87,'Securitization Profit   loss &amp; '!$Z$153:$AB$224,3,0)/1000</f>
        <v>-8175.1999002000448</v>
      </c>
      <c r="AU87" s="40">
        <f>VLOOKUP($C87,'Securitization Profit   loss &amp; '!$F$230:$H$301,3,0)/1000</f>
        <v>-4498.3992997000005</v>
      </c>
      <c r="AV87" s="40">
        <f>VLOOKUP($C87,'Securitization Profit   loss &amp; '!$K$230:$M$301,3,0)/1000</f>
        <v>-2682.9532869999966</v>
      </c>
      <c r="AW87" s="40">
        <f>VLOOKUP($C87,'Securitization Profit   loss &amp; '!$U$230:$W$301,3,0)/1000</f>
        <v>-4932.5160788179828</v>
      </c>
      <c r="AX87" s="40">
        <f>VLOOKUP($C87,'Securitization Profit   loss &amp; '!$Z$230:$AB$301,3,0)/1000</f>
        <v>-1523.7881119820056</v>
      </c>
      <c r="AY87" s="40">
        <f>VLOOKUP($C87,'Securitization Profit   loss &amp; '!$F$306:$H$377,3,0)/1000</f>
        <v>1162.7277338588103</v>
      </c>
      <c r="AZ87" s="40">
        <f>VLOOKUP($C87,'Securitization Profit   loss &amp; '!$K$306:$M$377,3,0)/1000</f>
        <v>445.17764192021428</v>
      </c>
      <c r="BA87" s="40">
        <f>VLOOKUP($C87,'Securitization Profit   loss &amp; '!$U$306:$W$377,3,0)/1000</f>
        <v>3607.9903757863949</v>
      </c>
      <c r="BB87" s="40">
        <f>VLOOKUP($C87,'Securitization Profit   loss &amp; '!$Z$306:$AB$377,3,0)/1000</f>
        <v>817.92496717319989</v>
      </c>
      <c r="BC87" s="40">
        <f>VLOOKUP($C87,'Securitization Profit   loss &amp; '!$F$383:$H$454,3,0)/1000</f>
        <v>-2800.4941309183801</v>
      </c>
      <c r="BD87" s="40">
        <f>VLOOKUP($C87,'Securitization Profit   loss &amp; '!$K$383:$M$454,3,0)/1000</f>
        <v>-4933.5849336605197</v>
      </c>
      <c r="BE87" s="40">
        <f>VLOOKUP($C87,'Securitization Profit   loss &amp; '!$U$383:$W$454,3,0)/1000</f>
        <v>3584.3626316739401</v>
      </c>
      <c r="BF87" s="40">
        <f>VLOOKUP($C87,'Securitization Profit   loss &amp; '!$Z$383:$AB$454,3,0)/1000</f>
        <v>3582.369390804588</v>
      </c>
      <c r="BG87" s="40">
        <f>VLOOKUP($C87,'Securitization Profit   loss &amp; '!$F$460:$H$531,3,0)/1000</f>
        <v>27786.436365559679</v>
      </c>
      <c r="BH87" s="40">
        <f>VLOOKUP($C87,'Securitization Profit   loss &amp; '!$K$460:$M$531,3,0)/1000</f>
        <v>17741.302354616379</v>
      </c>
      <c r="BI87" s="40">
        <f>VLOOKUP($C87,'Securitization Profit   loss &amp; '!$U$460:$X$531,3,0)/1000</f>
        <v>4116.1497918602008</v>
      </c>
      <c r="BJ87" s="40">
        <f>VLOOKUP($C87,'Securitization Profit   loss &amp; '!$Z$460:$AC$531,3,0)/1000</f>
        <v>2643.4840236482992</v>
      </c>
      <c r="BL87" s="40"/>
      <c r="BM87" s="40">
        <f>VLOOKUP($C87,'Securitization Profit   loss &amp; '!$Z$153:$AB$224,2,0)/1000</f>
        <v>0</v>
      </c>
      <c r="BN87" s="40">
        <f>VLOOKUP($C87,'Securitization Profit   loss &amp; '!$F$230:$H$301,2,0)/1000</f>
        <v>0</v>
      </c>
      <c r="BO87" s="40">
        <f>VLOOKUP($C87,'Securitization Profit   loss &amp; '!$K$230:$M$301,2,0)/1000</f>
        <v>0</v>
      </c>
      <c r="BP87" s="40">
        <f>VLOOKUP($C87,'Securitization Profit   loss &amp; '!$U$230:$W$301,2,0)/1000</f>
        <v>0</v>
      </c>
      <c r="BQ87" s="40">
        <f>VLOOKUP($C87,'Securitization Profit   loss &amp; '!$Z$230:$AB$301,2,0)/1000</f>
        <v>0</v>
      </c>
      <c r="BR87" s="40">
        <f>VLOOKUP($C87,'Securitization Profit   loss &amp; '!$F$306:$H$377,2,0)/1000</f>
        <v>0</v>
      </c>
      <c r="BS87" s="40">
        <f>VLOOKUP($C87,'Securitization Profit   loss &amp; '!$K$306:$M$377,2,0)/1000</f>
        <v>0</v>
      </c>
      <c r="BT87" s="40">
        <f>VLOOKUP($C87,'Securitization Profit   loss &amp; '!$U$306:$W$377,2,0)/1000</f>
        <v>0</v>
      </c>
      <c r="BU87" s="40">
        <f>VLOOKUP($C87,'Securitization Profit   loss &amp; '!$Z$306:$AB$377,2,0)/1000</f>
        <v>0</v>
      </c>
      <c r="BV87" s="40">
        <f>VLOOKUP($C87,'Securitization Profit   loss &amp; '!$F$383:$H$454,2,0)/1000</f>
        <v>0</v>
      </c>
      <c r="BW87" s="40">
        <f>VLOOKUP($C87,'Securitization Profit   loss &amp; '!$K$383:$M$454,2,0)/1000</f>
        <v>0</v>
      </c>
      <c r="BX87" s="40">
        <f>VLOOKUP($C87,'Securitization Profit   loss &amp; '!$U$383:$W$454,2,0)/1000</f>
        <v>0</v>
      </c>
      <c r="BY87" s="40">
        <f>VLOOKUP($C87,'Securitization Profit   loss &amp; '!$Z$383:$AB$454,2,0)/1000</f>
        <v>0</v>
      </c>
      <c r="BZ87" s="40">
        <f>VLOOKUP($C87,'Securitization Profit   loss &amp; '!$F$460:$H$531,2,0)/1000</f>
        <v>0</v>
      </c>
      <c r="CA87" s="40">
        <f>VLOOKUP($C87,'Securitization Profit   loss &amp; '!$K$460:$M$531,2,0)/1000</f>
        <v>0</v>
      </c>
      <c r="CB87" s="40">
        <f>VLOOKUP($C87,'Securitization Profit   loss &amp; '!$U$460:$X$531,2,0)/1000</f>
        <v>0</v>
      </c>
      <c r="CC87" s="40">
        <f>VLOOKUP($C87,'Securitization Profit   loss &amp; '!$Z$460:$AC$531,2,0)/1000</f>
        <v>0</v>
      </c>
      <c r="CE87" s="39"/>
      <c r="CF87" s="40">
        <v>-2124</v>
      </c>
      <c r="CG87" s="40">
        <v>-4002</v>
      </c>
      <c r="CH87" s="40">
        <v>1336</v>
      </c>
      <c r="CI87" s="40">
        <v>-1084</v>
      </c>
      <c r="CJ87" s="40">
        <v>-1204</v>
      </c>
      <c r="CK87" s="40">
        <v>-1383</v>
      </c>
      <c r="CL87" s="40">
        <v>-629</v>
      </c>
      <c r="CM87" s="40">
        <v>-558</v>
      </c>
      <c r="CN87" s="40">
        <v>-591</v>
      </c>
      <c r="CO87" s="40">
        <v>-578</v>
      </c>
      <c r="CP87" s="40">
        <f>-866-CO87</f>
        <v>-288</v>
      </c>
      <c r="CQ87" s="40">
        <f>-1152-CP87-CO87</f>
        <v>-286</v>
      </c>
      <c r="CR87" s="40">
        <f>-1438-CQ87-CP87-CO87</f>
        <v>-286</v>
      </c>
      <c r="CS87" s="40">
        <v>-166</v>
      </c>
      <c r="CT87" s="40">
        <v>-150</v>
      </c>
      <c r="CU87" s="40">
        <v>-590</v>
      </c>
      <c r="CV87" s="40">
        <v>-396</v>
      </c>
      <c r="CX87" s="40"/>
      <c r="CY87" s="40">
        <f>Z87+AT87+BM87+CF87</f>
        <v>-17119.007227588558</v>
      </c>
      <c r="CZ87" s="40">
        <f>AA87+AU87+BN87+CG87</f>
        <v>-10810.404606283222</v>
      </c>
      <c r="DA87" s="40">
        <f>AB87+AV87+BO87+CH87</f>
        <v>-3300.4821709809912</v>
      </c>
      <c r="DB87" s="40">
        <f>AC87+AW87+BP87+CI87</f>
        <v>-6123.8268019769657</v>
      </c>
      <c r="DC87" s="40">
        <f>AD87+AX87+BQ87+CJ87</f>
        <v>-3619.0360705422786</v>
      </c>
      <c r="DD87" s="40">
        <f>AE87+AY87+BR87+CK87</f>
        <v>-2278.5666204021099</v>
      </c>
      <c r="DE87" s="40">
        <f>AF87+AZ87+BS87+CL87</f>
        <v>-2602.7208991927573</v>
      </c>
      <c r="DF87" s="40">
        <f>AG87+BA87+BT87+CM87</f>
        <v>3013.4436097940002</v>
      </c>
      <c r="DG87" s="40">
        <f>AH87+BB87+BU87+CN87</f>
        <v>-2369.1373440188618</v>
      </c>
      <c r="DH87" s="40">
        <f>AI87+BC87+BV87+CO87</f>
        <v>-5769.6310041826819</v>
      </c>
      <c r="DI87" s="40">
        <f>AJ87+BD87+BW87+CP87</f>
        <v>-7442.2232140472552</v>
      </c>
      <c r="DJ87" s="40">
        <f>AK87+BE87+BX87+CQ87</f>
        <v>-2851.8139925228343</v>
      </c>
      <c r="DK87" s="40">
        <f>AL87+BF87+BY87+CR87</f>
        <v>1165.104475882762</v>
      </c>
      <c r="DL87" s="40">
        <f>AM87+BG87+BZ87+CS87</f>
        <v>25002.227635539435</v>
      </c>
      <c r="DM87" s="40">
        <f>AN87+BH87+CA87+CT87</f>
        <v>12445.820774698897</v>
      </c>
      <c r="DN87" s="40">
        <f>AO87+BI87+CB87+CU87</f>
        <v>-2775.1629929457877</v>
      </c>
      <c r="DO87" s="40">
        <f>AP87+BJ87+CC87+CV87</f>
        <v>-20099.792530744879</v>
      </c>
      <c r="DQ87" s="40"/>
      <c r="DR87" s="40">
        <f>VLOOKUP($C87,Segment!$AK$152:$AP$223,3,0)/1000</f>
        <v>1671.5628538999995</v>
      </c>
      <c r="DS87" s="40">
        <f>VLOOKUP($C87,Segment!$I$229:$N$300,3,0)/1000</f>
        <v>-2616.4753605000001</v>
      </c>
      <c r="DT87" s="40">
        <f>VLOOKUP($C87,Segment!$P$229:$U$300,3,0)/1000</f>
        <v>-854.16804249999996</v>
      </c>
      <c r="DU87" s="40">
        <f>VLOOKUP($C87,Segment!$AD$229:$AI$300,3,0)/1000</f>
        <v>-536.6933128999998</v>
      </c>
      <c r="DV87" s="40">
        <f>VLOOKUP($C87,Segment!$AK$229:$AP$300,3,0)/1000</f>
        <v>182.24484110000031</v>
      </c>
      <c r="DW87" s="40">
        <f>VLOOKUP($C87,Segment!$I$306:$N$377,3,0)/1000</f>
        <v>-3912.0015512999998</v>
      </c>
      <c r="DX87" s="40">
        <f>VLOOKUP($C87,Segment!$P$306:$U$377,3,0)/1000</f>
        <v>-1004.4882526999996</v>
      </c>
      <c r="DY87" s="40">
        <f>VLOOKUP($C87,Segment!$AD$306:$AI$377,3,0)/1000</f>
        <v>-3069.7667512000007</v>
      </c>
      <c r="DZ87" s="40">
        <f>VLOOKUP($C87,Segment!$AK$306:$AP$377,3,0)/1000</f>
        <v>-518.1002847999996</v>
      </c>
      <c r="EA87" s="40">
        <f>VLOOKUP($C87,Segment!$I$383:$N$454,3,0)/1000</f>
        <v>-6063.2081864000002</v>
      </c>
      <c r="EB87" s="40">
        <f>VLOOKUP($C87,Segment!$P$383:$U$454,3,0)/1000</f>
        <v>-4435.1550648000002</v>
      </c>
      <c r="EC87" s="40">
        <f>VLOOKUP($C87,Segment!$AD$383:$AI$454,3,0)/1000</f>
        <v>-3616.4726043999995</v>
      </c>
      <c r="ED87" s="40">
        <f>VLOOKUP($C87,Segment!$AK$383:$AP$454,3,0)/1000</f>
        <v>-3854.6189314000012</v>
      </c>
      <c r="EE87" s="40">
        <f>VLOOKUP($C87,Segment!$I$460:$N$531,3,0)/1000</f>
        <v>-7159.2730469000007</v>
      </c>
      <c r="EF87" s="40">
        <f>VLOOKUP($C87,Segment!$P$460:$U$531,3,0)/1000</f>
        <v>-13750.0066224</v>
      </c>
      <c r="EG87" s="40">
        <f>VLOOKUP($C87,Segment!$AD$460:$AI$531,3,0)/1000</f>
        <v>-3922.2559669999964</v>
      </c>
      <c r="EH87" s="40">
        <f>VLOOKUP($C87,Segment!$AK$460:$AP$531,3,0)/1000</f>
        <v>-4875.6986574000011</v>
      </c>
      <c r="EJ87" s="40"/>
      <c r="EK87" s="40">
        <f>VLOOKUP($C87,Segment!$AK$152:$AP$223,4,0)/1000</f>
        <v>-1210.0953999999999</v>
      </c>
      <c r="EL87" s="40">
        <f>VLOOKUP($C87,Segment!$I$229:$N$300,4,0)/1000</f>
        <v>-559.26019999999983</v>
      </c>
      <c r="EM87" s="40">
        <f>VLOOKUP($C87,Segment!$P$229:$U$300,4,0)/1000</f>
        <v>-1103.5145009999997</v>
      </c>
      <c r="EN87" s="40">
        <f>VLOOKUP($C87,Segment!$AD$229:$AI$300,4,0)/1000</f>
        <v>-1545.3969161999985</v>
      </c>
      <c r="EO87" s="40">
        <f>VLOOKUP($C87,Segment!$AK$229:$AP$300,4,0)/1000</f>
        <v>-946.09843479999756</v>
      </c>
      <c r="EP87" s="40">
        <f>VLOOKUP($C87,Segment!$I$306:$N$377,4,0)/1000</f>
        <v>-893.65289599999983</v>
      </c>
      <c r="EQ87" s="40">
        <f>VLOOKUP($C87,Segment!$P$306:$U$377,4,0)/1000</f>
        <v>-336.45522200000067</v>
      </c>
      <c r="ER87" s="40">
        <f>VLOOKUP($C87,Segment!$AD$306:$AI$377,4,0)/1000</f>
        <v>-636.05277400000114</v>
      </c>
      <c r="ES87" s="40">
        <f>VLOOKUP($C87,Segment!$AK$306:$AP$377,4,0)/1000</f>
        <v>-585.32517399999892</v>
      </c>
      <c r="ET87" s="40">
        <f>VLOOKUP($C87,Segment!$I$383:$N$454,4,0)/1000</f>
        <v>23.779001400000016</v>
      </c>
      <c r="EU87" s="40">
        <f>VLOOKUP($C87,Segment!$P$383:$U$454,4,0)/1000</f>
        <v>569.85573120000197</v>
      </c>
      <c r="EV87" s="40">
        <f>VLOOKUP($C87,Segment!$AD$383:$AI$454,4,0)/1000</f>
        <v>-979.29883580000421</v>
      </c>
      <c r="EW87" s="40">
        <f>VLOOKUP($C87,Segment!$AK$383:$AP$454,4,0)/1000</f>
        <v>-4608.3510339999984</v>
      </c>
      <c r="EX87" s="40">
        <f>VLOOKUP($C87,Segment!$I$460:$N$531,4,0)/1000</f>
        <v>-1476.2814859999985</v>
      </c>
      <c r="EY87" s="40">
        <f>VLOOKUP($C87,Segment!$P$460:$U$531,4,0)/1000</f>
        <v>-1062.5165959999988</v>
      </c>
      <c r="EZ87" s="40">
        <f>VLOOKUP($C87,Segment!$AD$460:$AI$531,4,0)/1000</f>
        <v>-2268.0609619999977</v>
      </c>
      <c r="FA87" s="40">
        <f>VLOOKUP($C87,Segment!$AK$460:$AP$531,4,0)/1000</f>
        <v>-1356.8712000000048</v>
      </c>
      <c r="FC87" s="40"/>
      <c r="FD87" s="40">
        <f>DR87+EK87</f>
        <v>461.46745389999955</v>
      </c>
      <c r="FE87" s="40">
        <f>DS87+EL87</f>
        <v>-3175.7355604999998</v>
      </c>
      <c r="FF87" s="40">
        <f>DT87+EM87</f>
        <v>-1957.6825434999996</v>
      </c>
      <c r="FG87" s="40">
        <f>DU87+EN87</f>
        <v>-2082.0902290999984</v>
      </c>
      <c r="FH87" s="40">
        <f>DV87+EO87</f>
        <v>-763.85359369999719</v>
      </c>
      <c r="FI87" s="40">
        <f>DW87+EP87</f>
        <v>-4805.6544472999994</v>
      </c>
      <c r="FJ87" s="40">
        <f>DX87+EQ87</f>
        <v>-1340.9434747000003</v>
      </c>
      <c r="FK87" s="40">
        <f>DY87+ER87</f>
        <v>-3705.8195252000019</v>
      </c>
      <c r="FL87" s="40">
        <f>DZ87+ES87</f>
        <v>-1103.4254587999985</v>
      </c>
      <c r="FM87" s="40">
        <f>EA87+ET87</f>
        <v>-6039.429185</v>
      </c>
      <c r="FN87" s="40">
        <f>EB87+EU87</f>
        <v>-3865.2993335999981</v>
      </c>
      <c r="FO87" s="40">
        <f>EC87+EV87</f>
        <v>-4595.7714402000038</v>
      </c>
      <c r="FP87" s="40">
        <f>ED87+EW87</f>
        <v>-8462.9699653999996</v>
      </c>
      <c r="FQ87" s="40">
        <f>EE87+EX87</f>
        <v>-8635.5545328999997</v>
      </c>
      <c r="FR87" s="40">
        <f>EF87+EY87</f>
        <v>-14812.5232184</v>
      </c>
      <c r="FS87" s="40">
        <f>EG87+EZ87</f>
        <v>-6190.3169289999942</v>
      </c>
      <c r="FT87" s="40">
        <f>EH87+FA87</f>
        <v>-6232.5698574000062</v>
      </c>
      <c r="FW87" s="40"/>
      <c r="FX87" s="40">
        <f>VLOOKUP($C87,Segment!$AK$152:$AP$223,5,0)/1000</f>
        <v>0</v>
      </c>
      <c r="FY87" s="40">
        <f>VLOOKUP($C87,Segment!$I$229:$N$300,5,0)/1000</f>
        <v>0</v>
      </c>
      <c r="FZ87" s="40">
        <f>VLOOKUP($C87,Segment!$P$229:$U$300,5,0)/1000</f>
        <v>0</v>
      </c>
      <c r="GA87" s="40">
        <f>VLOOKUP($C87,Segment!$AD$229:$AI$300,5,0)/1000</f>
        <v>0</v>
      </c>
      <c r="GB87" s="40">
        <f>VLOOKUP($C87,Segment!$AK$229:$AP$300,5,0)/1000</f>
        <v>-8.6766891999990436E-2</v>
      </c>
      <c r="GC87" s="40">
        <f>VLOOKUP($C87,Segment!$I$306:$N$377,5,0)/1000</f>
        <v>-1.0559577639998838</v>
      </c>
      <c r="GD87" s="40">
        <f>VLOOKUP($C87,Segment!$P$306:$U$377,5,0)/1000</f>
        <v>-0.93265163199989665</v>
      </c>
      <c r="GE87" s="40">
        <f>VLOOKUP($C87,Segment!$AD$306:$AI$377,5,0)/1000</f>
        <v>-0.98157480399989328</v>
      </c>
      <c r="GF87" s="40">
        <f>VLOOKUP($C87,Segment!$AK$306:$AP$377,5,0)/1000</f>
        <v>-0.96686233199989169</v>
      </c>
      <c r="GG87" s="40">
        <f>VLOOKUP($C87,Segment!$I$383:$N$454,5,0)/1000</f>
        <v>-0.90812419199990047</v>
      </c>
      <c r="GH87" s="40">
        <f>VLOOKUP($C87,Segment!$P$383:$U$454,5,0)/1000</f>
        <v>-0.83807167999990673</v>
      </c>
      <c r="GI87" s="40">
        <f>VLOOKUP($C87,Segment!$AD$383:$AI$454,5,0)/1000</f>
        <v>-0.85908875999990664</v>
      </c>
      <c r="GJ87" s="40">
        <f>VLOOKUP($C87,Segment!$AK$383:$AP$454,5,0)/1000</f>
        <v>-0.95375487199989428</v>
      </c>
      <c r="GK87" s="40">
        <f>VLOOKUP($C87,Segment!$I$460:$N$531,5,0)/1000</f>
        <v>-0.75092200799991737</v>
      </c>
      <c r="GL87" s="40">
        <f>VLOOKUP($C87,Segment!$P$460:$U$531,5,0)/1000</f>
        <v>-0.88550793599990207</v>
      </c>
      <c r="GM87" s="40">
        <f>VLOOKUP($C87,Segment!$AD$460:$AI$531,5,0)/1000</f>
        <v>-1.0479567919998845</v>
      </c>
      <c r="GN87" s="40">
        <f>VLOOKUP($C87,Segment!$AK$460:$AP$531,5,0)/1000</f>
        <v>-1.1729650639998712</v>
      </c>
      <c r="GP87" s="40"/>
      <c r="GQ87" s="40">
        <f>CY87+FD87+FX87</f>
        <v>-16657.539773688557</v>
      </c>
      <c r="GR87" s="40">
        <f>CZ87+FE87+FY87</f>
        <v>-13986.140166783222</v>
      </c>
      <c r="GS87" s="40">
        <f>DA87+FF87+FZ87</f>
        <v>-5258.1647144809904</v>
      </c>
      <c r="GT87" s="40">
        <f>DB87+FG87+GA87</f>
        <v>-8205.9170310769641</v>
      </c>
      <c r="GU87" s="40">
        <f>DC87+FH87+GB87</f>
        <v>-4382.976431134276</v>
      </c>
      <c r="GV87" s="40">
        <f>DD87+FI87+GC87</f>
        <v>-7085.2770254661091</v>
      </c>
      <c r="GW87" s="40">
        <f>DE87+FJ87+GD87</f>
        <v>-3944.5970255247576</v>
      </c>
      <c r="GX87" s="40">
        <f>DF87+FK87+GE87</f>
        <v>-693.35749021000163</v>
      </c>
      <c r="GY87" s="40">
        <f>DG87+FL87+GF87</f>
        <v>-3473.5296651508602</v>
      </c>
      <c r="GZ87" s="40">
        <f>DH87+FM87+GG87</f>
        <v>-11809.96831337468</v>
      </c>
      <c r="HA87" s="40">
        <f>DI87+FN87+GH87</f>
        <v>-11308.360619327254</v>
      </c>
      <c r="HB87" s="40">
        <f>DJ87+FO87+GI87</f>
        <v>-7448.4445214828384</v>
      </c>
      <c r="HC87" s="40">
        <f>DK87+FP87+GJ87</f>
        <v>-7298.8192443892376</v>
      </c>
      <c r="HD87" s="40">
        <f>DL87+FQ87+GK87</f>
        <v>16365.922180631436</v>
      </c>
      <c r="HE87" s="40">
        <f>DM87+FR87+GL87</f>
        <v>-2367.5879516371024</v>
      </c>
      <c r="HF87" s="40">
        <f>DN87+FS87+GM87</f>
        <v>-8966.5278787377811</v>
      </c>
      <c r="HG87" s="40">
        <f>DO87+FT87+GN87</f>
        <v>-26333.535353208885</v>
      </c>
    </row>
    <row r="88" spans="2:215" x14ac:dyDescent="0.3">
      <c r="C88" s="41" t="s">
        <v>66</v>
      </c>
      <c r="D88" s="116"/>
      <c r="E88" s="42"/>
      <c r="F88" s="42">
        <f t="shared" ref="F88:M88" si="1185">-F87/F86</f>
        <v>3.8495975430718435E-2</v>
      </c>
      <c r="G88" s="42">
        <f t="shared" si="1185"/>
        <v>4.7795116716349534E-2</v>
      </c>
      <c r="H88" s="42">
        <f t="shared" si="1185"/>
        <v>3.4618814132086298E-2</v>
      </c>
      <c r="I88" s="42">
        <f t="shared" si="1185"/>
        <v>1.9176988679942976E-2</v>
      </c>
      <c r="J88" s="42">
        <f t="shared" si="1185"/>
        <v>1.2158263255769786E-2</v>
      </c>
      <c r="K88" s="42">
        <f t="shared" si="1185"/>
        <v>4.2796485549909523E-2</v>
      </c>
      <c r="L88" s="42">
        <f t="shared" si="1185"/>
        <v>3.4777127136505416E-2</v>
      </c>
      <c r="M88" s="42">
        <f t="shared" si="1185"/>
        <v>4.5652377253564053E-2</v>
      </c>
      <c r="N88" s="42">
        <f t="shared" ref="N88:O88" si="1186">-N87/N86</f>
        <v>2.0761501034385621E-2</v>
      </c>
      <c r="O88" s="42">
        <f t="shared" si="1186"/>
        <v>5.8412698298415465E-2</v>
      </c>
      <c r="P88" s="42">
        <f t="shared" ref="P88:Q88" si="1187">-P87/P86</f>
        <v>3.4202011549222887E-2</v>
      </c>
      <c r="Q88" s="42">
        <f t="shared" si="1187"/>
        <v>7.6218435728121092E-2</v>
      </c>
      <c r="R88" s="42">
        <f t="shared" ref="R88:S88" si="1188">-R87/R86</f>
        <v>4.0018143680874529E-2</v>
      </c>
      <c r="S88" s="42">
        <f t="shared" si="1188"/>
        <v>0.19880957485534909</v>
      </c>
      <c r="T88" s="42">
        <f t="shared" ref="T88:U88" si="1189">-T87/T86</f>
        <v>0.12322176466271129</v>
      </c>
      <c r="U88" s="42">
        <f t="shared" si="1189"/>
        <v>5.3054561144771681E-2</v>
      </c>
      <c r="V88" s="42">
        <f t="shared" ref="V88" si="1190">-V87/V86</f>
        <v>0.10359128060063462</v>
      </c>
      <c r="W88" s="177"/>
      <c r="Y88" s="42"/>
      <c r="Z88" s="42">
        <f t="shared" ref="Z88:AG88" si="1191">-Z87/Z86</f>
        <v>4.0769298035205202E-2</v>
      </c>
      <c r="AA88" s="42">
        <f t="shared" si="1191"/>
        <v>2.3460923142360108E-2</v>
      </c>
      <c r="AB88" s="42">
        <f t="shared" si="1191"/>
        <v>1.9405478660150032E-2</v>
      </c>
      <c r="AC88" s="42">
        <f t="shared" si="1191"/>
        <v>1.0485047007500524E-3</v>
      </c>
      <c r="AD88" s="42">
        <f t="shared" si="1191"/>
        <v>6.1179231351276737E-3</v>
      </c>
      <c r="AE88" s="42">
        <f t="shared" si="1191"/>
        <v>1.4429169439790923E-2</v>
      </c>
      <c r="AF88" s="42">
        <f t="shared" si="1191"/>
        <v>2.4297415704174437E-2</v>
      </c>
      <c r="AG88" s="42">
        <f t="shared" si="1191"/>
        <v>5.5514948288776136E-4</v>
      </c>
      <c r="AH88" s="42">
        <f t="shared" ref="AH88:AI88" si="1192">-AH87/AH86</f>
        <v>1.4472036065066637E-2</v>
      </c>
      <c r="AI88" s="42">
        <f t="shared" si="1192"/>
        <v>1.9385787920400542E-2</v>
      </c>
      <c r="AJ88" s="42">
        <f t="shared" ref="AJ88:AK88" si="1193">-AJ87/AJ86</f>
        <v>1.3223061890512269E-2</v>
      </c>
      <c r="AK88" s="42">
        <f t="shared" si="1193"/>
        <v>4.9383639635543049E-2</v>
      </c>
      <c r="AL88" s="42">
        <f t="shared" ref="AL88:AM88" si="1194">-AL87/AL86</f>
        <v>9.600600895028448E-3</v>
      </c>
      <c r="AM88" s="42">
        <f t="shared" si="1194"/>
        <v>0.11455218290869978</v>
      </c>
      <c r="AN88" s="42">
        <f t="shared" ref="AN88:AO88" si="1195">-AN87/AN86</f>
        <v>5.5045695257422422E-2</v>
      </c>
      <c r="AO88" s="42">
        <f t="shared" si="1195"/>
        <v>2.9968880917221927E-2</v>
      </c>
      <c r="AP88" s="42">
        <f t="shared" ref="AP88" si="1196">-AP87/AP86</f>
        <v>9.19646752742104E-2</v>
      </c>
      <c r="AQ88" s="177"/>
      <c r="AS88" s="42"/>
      <c r="AT88" s="42">
        <f t="shared" ref="AT88:BA88" si="1197">-AT87/AT86</f>
        <v>0.43572505414460028</v>
      </c>
      <c r="AU88" s="42">
        <f t="shared" si="1197"/>
        <v>0.39639191130033508</v>
      </c>
      <c r="AV88" s="42">
        <f t="shared" si="1197"/>
        <v>0.33634457991700301</v>
      </c>
      <c r="AW88" s="42">
        <f t="shared" si="1197"/>
        <v>0.43159487209790787</v>
      </c>
      <c r="AX88" s="42">
        <f t="shared" si="1197"/>
        <v>0.29846305682348184</v>
      </c>
      <c r="AY88" s="42">
        <f t="shared" si="1197"/>
        <v>-0.33510470054678088</v>
      </c>
      <c r="AZ88" s="42">
        <f t="shared" si="1197"/>
        <v>-0.34482360999842676</v>
      </c>
      <c r="BA88" s="42">
        <f t="shared" si="1197"/>
        <v>0.84861316148975086</v>
      </c>
      <c r="BB88" s="42">
        <f t="shared" ref="BB88:BC88" si="1198">-BB87/BB86</f>
        <v>0.19613137161115671</v>
      </c>
      <c r="BC88" s="42">
        <f t="shared" si="1198"/>
        <v>0.48721630178471331</v>
      </c>
      <c r="BD88" s="42">
        <f t="shared" ref="BD88:BE88" si="1199">-BD87/BD86</f>
        <v>0.55619070773397705</v>
      </c>
      <c r="BE88" s="42">
        <f t="shared" si="1199"/>
        <v>0.61669254256578654</v>
      </c>
      <c r="BF88" s="42">
        <f t="shared" ref="BF88:BG88" si="1200">-BF87/BF86</f>
        <v>0.76591077364488613</v>
      </c>
      <c r="BG88" s="42">
        <f t="shared" si="1200"/>
        <v>0.58584743247981297</v>
      </c>
      <c r="BH88" s="42">
        <f t="shared" ref="BH88:BI88" si="1201">-BH87/BH86</f>
        <v>0.53727907791108143</v>
      </c>
      <c r="BI88" s="42">
        <f t="shared" si="1201"/>
        <v>0.66357989154678032</v>
      </c>
      <c r="BJ88" s="42">
        <f t="shared" ref="BJ88" si="1202">-BJ87/BJ86</f>
        <v>0.5046900017404844</v>
      </c>
      <c r="BK88" s="44"/>
      <c r="BL88" s="42"/>
      <c r="BM88" s="42">
        <f t="shared" ref="BM88:BT88" si="1203">-BM87/BM86</f>
        <v>0</v>
      </c>
      <c r="BN88" s="42">
        <f t="shared" si="1203"/>
        <v>0</v>
      </c>
      <c r="BO88" s="42">
        <f t="shared" si="1203"/>
        <v>0</v>
      </c>
      <c r="BP88" s="42">
        <f t="shared" si="1203"/>
        <v>0</v>
      </c>
      <c r="BQ88" s="42">
        <f t="shared" si="1203"/>
        <v>0</v>
      </c>
      <c r="BR88" s="42">
        <f t="shared" si="1203"/>
        <v>0</v>
      </c>
      <c r="BS88" s="42">
        <f t="shared" si="1203"/>
        <v>0</v>
      </c>
      <c r="BT88" s="42">
        <f t="shared" si="1203"/>
        <v>0</v>
      </c>
      <c r="BU88" s="42">
        <f t="shared" ref="BU88:BV88" si="1204">-BU87/BU86</f>
        <v>0</v>
      </c>
      <c r="BV88" s="42">
        <f t="shared" si="1204"/>
        <v>0</v>
      </c>
      <c r="BW88" s="42">
        <f t="shared" ref="BW88:BX88" si="1205">-BW87/BW86</f>
        <v>0</v>
      </c>
      <c r="BX88" s="42">
        <f t="shared" si="1205"/>
        <v>0</v>
      </c>
      <c r="BY88" s="42">
        <f t="shared" ref="BY88:BZ88" si="1206">-BY87/BY86</f>
        <v>0</v>
      </c>
      <c r="BZ88" s="42">
        <f t="shared" si="1206"/>
        <v>0</v>
      </c>
      <c r="CA88" s="42">
        <f t="shared" ref="CA88:CB88" si="1207">-CA87/CA86</f>
        <v>0</v>
      </c>
      <c r="CB88" s="42">
        <f t="shared" si="1207"/>
        <v>0</v>
      </c>
      <c r="CC88" s="42">
        <f t="shared" ref="CC88" si="1208">-CC87/CC86</f>
        <v>0</v>
      </c>
      <c r="CD88" s="44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4"/>
      <c r="CX88" s="42"/>
      <c r="CY88" s="42">
        <f t="shared" ref="CY88:DF88" si="1209">-CY87/CY86</f>
        <v>9.6403268145843615E-2</v>
      </c>
      <c r="CZ88" s="42">
        <f t="shared" si="1209"/>
        <v>0.10106693632754808</v>
      </c>
      <c r="DA88" s="42">
        <f t="shared" si="1209"/>
        <v>3.2352814944932549E-2</v>
      </c>
      <c r="DB88" s="42">
        <f t="shared" si="1209"/>
        <v>5.6512211317269682E-2</v>
      </c>
      <c r="DC88" s="42">
        <f t="shared" si="1209"/>
        <v>2.438611605896867E-2</v>
      </c>
      <c r="DD88" s="42">
        <f t="shared" si="1209"/>
        <v>1.5948696016070837E-2</v>
      </c>
      <c r="DE88" s="42">
        <f t="shared" si="1209"/>
        <v>2.6095656204951669E-2</v>
      </c>
      <c r="DF88" s="42">
        <f t="shared" si="1209"/>
        <v>-4.7998214548158814E-2</v>
      </c>
      <c r="DG88" s="42">
        <f t="shared" ref="DG88:DH88" si="1210">-DG87/DG86</f>
        <v>1.3223770121003961E-2</v>
      </c>
      <c r="DH88" s="42">
        <f t="shared" si="1210"/>
        <v>4.5529284871869788E-2</v>
      </c>
      <c r="DI88" s="42">
        <f t="shared" ref="DI88:DJ88" si="1211">-DI87/DI86</f>
        <v>4.297920117110559E-2</v>
      </c>
      <c r="DJ88" s="42">
        <f t="shared" si="1211"/>
        <v>2.3521948191034748E-2</v>
      </c>
      <c r="DK88" s="42">
        <f t="shared" ref="DK88:DL88" si="1212">-DK87/DK86</f>
        <v>-5.3274879740957118E-3</v>
      </c>
      <c r="DL88" s="42">
        <f t="shared" si="1212"/>
        <v>5.2472801860580169</v>
      </c>
      <c r="DM88" s="42">
        <f t="shared" ref="DM88:DN88" si="1213">-DM87/DM86</f>
        <v>-0.16400813959316213</v>
      </c>
      <c r="DN88" s="42">
        <f t="shared" si="1213"/>
        <v>1.3423712380199362E-2</v>
      </c>
      <c r="DO88" s="42">
        <f t="shared" ref="DO88" si="1214">-DO87/DO86</f>
        <v>8.348775890967372E-2</v>
      </c>
      <c r="DP88" s="44"/>
      <c r="DQ88" s="42"/>
      <c r="DR88" s="42">
        <f t="shared" ref="DR88:DY88" si="1215">-DR87/DR86</f>
        <v>0.20478456695246844</v>
      </c>
      <c r="DS88" s="42">
        <f t="shared" si="1215"/>
        <v>0.19359712170570076</v>
      </c>
      <c r="DT88" s="42">
        <f t="shared" si="1215"/>
        <v>0.12348297506221384</v>
      </c>
      <c r="DU88" s="42">
        <f t="shared" si="1215"/>
        <v>0.13538286570491809</v>
      </c>
      <c r="DV88" s="42">
        <f t="shared" si="1215"/>
        <v>0.1109077401069939</v>
      </c>
      <c r="DW88" s="42">
        <f t="shared" si="1215"/>
        <v>0.21015388571826515</v>
      </c>
      <c r="DX88" s="42">
        <f t="shared" si="1215"/>
        <v>9.9278666284859596E-2</v>
      </c>
      <c r="DY88" s="42">
        <f t="shared" si="1215"/>
        <v>0.18174671965299302</v>
      </c>
      <c r="DZ88" s="42">
        <f t="shared" ref="DZ88:EA88" si="1216">-DZ87/DZ86</f>
        <v>0.10229763556288378</v>
      </c>
      <c r="EA88" s="42">
        <f t="shared" si="1216"/>
        <v>0.19923367261091077</v>
      </c>
      <c r="EB88" s="42">
        <f t="shared" ref="EB88:EC88" si="1217">-EB87/EB86</f>
        <v>0.21477345213624571</v>
      </c>
      <c r="EC88" s="42">
        <f t="shared" si="1217"/>
        <v>0.17488769731151335</v>
      </c>
      <c r="ED88" s="42">
        <f t="shared" ref="ED88:EE88" si="1218">-ED87/ED86</f>
        <v>0.1475601047965712</v>
      </c>
      <c r="EE88" s="42">
        <f t="shared" si="1218"/>
        <v>0.18865793986760182</v>
      </c>
      <c r="EF88" s="42">
        <f t="shared" ref="EF88:EG88" si="1219">-EF87/EF86</f>
        <v>0.19594545410501019</v>
      </c>
      <c r="EG88" s="42">
        <f t="shared" si="1219"/>
        <v>0.22022587328454413</v>
      </c>
      <c r="EH88" s="42">
        <f t="shared" ref="EH88" si="1220">-EH87/EH86</f>
        <v>0.14986496788709494</v>
      </c>
      <c r="EJ88" s="42"/>
      <c r="EK88" s="42">
        <f t="shared" ref="EK88:ER88" si="1221">-EK87/EK86</f>
        <v>0.19990088340965034</v>
      </c>
      <c r="EL88" s="42">
        <f t="shared" si="1221"/>
        <v>0.19978566077745824</v>
      </c>
      <c r="EM88" s="42">
        <f t="shared" si="1221"/>
        <v>0.19989131561999099</v>
      </c>
      <c r="EN88" s="42">
        <f t="shared" si="1221"/>
        <v>0.19992238018152389</v>
      </c>
      <c r="EO88" s="42">
        <f t="shared" si="1221"/>
        <v>0.19987324369029338</v>
      </c>
      <c r="EP88" s="42">
        <f t="shared" si="1221"/>
        <v>0.19986580977200424</v>
      </c>
      <c r="EQ88" s="42">
        <f t="shared" si="1221"/>
        <v>0.1430430466753079</v>
      </c>
      <c r="ER88" s="42">
        <f t="shared" si="1221"/>
        <v>0.17656141344627271</v>
      </c>
      <c r="ES88" s="42">
        <f t="shared" ref="ES88:ET88" si="1222">-ES87/ES86</f>
        <v>0.17443472497031889</v>
      </c>
      <c r="ET88" s="42">
        <f t="shared" si="1222"/>
        <v>-7.5081725612047942E-2</v>
      </c>
      <c r="EU88" s="42">
        <f t="shared" ref="EU88:EV88" si="1223">-EU87/EU86</f>
        <v>0.17347830074473303</v>
      </c>
      <c r="EV88" s="42">
        <f t="shared" si="1223"/>
        <v>0.21761397180725181</v>
      </c>
      <c r="EW88" s="42">
        <f t="shared" ref="EW88:EX88" si="1224">-EW87/EW86</f>
        <v>0.20843245137661104</v>
      </c>
      <c r="EX88" s="42">
        <f t="shared" si="1224"/>
        <v>0.22587655059032247</v>
      </c>
      <c r="EY88" s="42">
        <f t="shared" ref="EY88:EZ88" si="1225">-EY87/EY86</f>
        <v>0.17394280812802454</v>
      </c>
      <c r="EZ88" s="42">
        <f t="shared" si="1225"/>
        <v>0.19959569282945713</v>
      </c>
      <c r="FA88" s="42">
        <f t="shared" ref="FA88" si="1226">-FA87/FA86</f>
        <v>0.1878484698379754</v>
      </c>
      <c r="FC88" s="42"/>
      <c r="FD88" s="42">
        <f t="shared" ref="FD88:FK88" si="1227">-FD87/FD86</f>
        <v>0.21880179761495597</v>
      </c>
      <c r="FE88" s="42">
        <f t="shared" si="1227"/>
        <v>0.19465898315679533</v>
      </c>
      <c r="FF88" s="42">
        <f t="shared" si="1227"/>
        <v>0.15739697340480507</v>
      </c>
      <c r="FG88" s="42">
        <f t="shared" si="1227"/>
        <v>0.17804396379026291</v>
      </c>
      <c r="FH88" s="42">
        <f t="shared" si="1227"/>
        <v>0.24717933449894477</v>
      </c>
      <c r="FI88" s="42">
        <f t="shared" si="1227"/>
        <v>0.20816132290491279</v>
      </c>
      <c r="FJ88" s="42">
        <f t="shared" si="1227"/>
        <v>0.10753362943104099</v>
      </c>
      <c r="FK88" s="42">
        <f t="shared" si="1227"/>
        <v>0.18083519074703833</v>
      </c>
      <c r="FL88" s="42">
        <f t="shared" ref="FL88:FM88" si="1228">-FL87/FL86</f>
        <v>0.13104519451662375</v>
      </c>
      <c r="FM88" s="42">
        <f t="shared" si="1228"/>
        <v>0.19640831432676067</v>
      </c>
      <c r="FN88" s="42">
        <f t="shared" ref="FN88:FO88" si="1229">-FN87/FN86</f>
        <v>0.22258489724116134</v>
      </c>
      <c r="FO88" s="42">
        <f t="shared" si="1229"/>
        <v>0.18252403505096026</v>
      </c>
      <c r="FP88" s="42">
        <f t="shared" ref="FP88:FQ88" si="1230">-FP87/FP86</f>
        <v>0.17546405001828985</v>
      </c>
      <c r="FQ88" s="42">
        <f t="shared" si="1230"/>
        <v>0.19412623809524426</v>
      </c>
      <c r="FR88" s="42">
        <f t="shared" ref="FR88:FS88" si="1231">-FR87/FR86</f>
        <v>0.19418352876722003</v>
      </c>
      <c r="FS88" s="42">
        <f t="shared" si="1231"/>
        <v>0.212190257902657</v>
      </c>
      <c r="FT88" s="42">
        <f t="shared" ref="FT88" si="1232">-FT87/FT86</f>
        <v>0.15676594413948208</v>
      </c>
      <c r="FU88" s="177"/>
      <c r="FW88" s="42"/>
      <c r="FX88" s="42" t="e">
        <f t="shared" ref="FX88:GE88" si="1233">-FX87/FX86</f>
        <v>#DIV/0!</v>
      </c>
      <c r="FY88" s="42" t="e">
        <f t="shared" si="1233"/>
        <v>#DIV/0!</v>
      </c>
      <c r="FZ88" s="42">
        <f t="shared" si="1233"/>
        <v>0</v>
      </c>
      <c r="GA88" s="42">
        <f t="shared" si="1233"/>
        <v>0</v>
      </c>
      <c r="GB88" s="42">
        <f t="shared" si="1233"/>
        <v>-6.8690531142373827E-6</v>
      </c>
      <c r="GC88" s="42">
        <f t="shared" si="1233"/>
        <v>-1.9834382782252287E-4</v>
      </c>
      <c r="GD88" s="42">
        <f t="shared" si="1233"/>
        <v>-2.4010090989826246E-4</v>
      </c>
      <c r="GE88" s="42">
        <f t="shared" si="1233"/>
        <v>-2.2677963731076217E-4</v>
      </c>
      <c r="GF88" s="42">
        <f t="shared" ref="GF88:GG88" si="1234">-GF87/GF86</f>
        <v>-1.010458601948467E-4</v>
      </c>
      <c r="GG88" s="42">
        <f t="shared" si="1234"/>
        <v>-9.3131183144487816E-5</v>
      </c>
      <c r="GH88" s="42">
        <f t="shared" ref="GH88:GI88" si="1235">-GH87/GH86</f>
        <v>-1.1422781326824262E-4</v>
      </c>
      <c r="GI88" s="42">
        <f t="shared" si="1235"/>
        <v>-9.8546030413741053E-5</v>
      </c>
      <c r="GJ88" s="42">
        <f t="shared" ref="GJ88:GK88" si="1236">-GJ87/GJ86</f>
        <v>-1.7451498144675215E-4</v>
      </c>
      <c r="GK88" s="42">
        <f t="shared" si="1236"/>
        <v>-6.9978594505093483E-5</v>
      </c>
      <c r="GL88" s="42">
        <f t="shared" ref="GL88:GM88" si="1237">-GL87/GL86</f>
        <v>-1.1378585947352281E-4</v>
      </c>
      <c r="GM88" s="42">
        <f t="shared" si="1237"/>
        <v>-2.6418215541102288E-4</v>
      </c>
      <c r="GN88" s="42">
        <f t="shared" ref="GN88" si="1238">-GN87/GN86</f>
        <v>-1.7113925061707134E-4</v>
      </c>
      <c r="GP88" s="42"/>
      <c r="GQ88" s="42">
        <f t="shared" ref="GQ88:GX88" si="1239">-GQ87/GQ86</f>
        <v>9.4932078959581598E-2</v>
      </c>
      <c r="GR88" s="42">
        <f t="shared" si="1239"/>
        <v>0.11345279595782495</v>
      </c>
      <c r="GS88" s="42">
        <f t="shared" si="1239"/>
        <v>4.5992839566280169E-2</v>
      </c>
      <c r="GT88" s="42">
        <f t="shared" si="1239"/>
        <v>6.8277616301491525E-2</v>
      </c>
      <c r="GU88" s="42">
        <f t="shared" si="1239"/>
        <v>3.1563015697838752E-2</v>
      </c>
      <c r="GV88" s="42">
        <f t="shared" si="1239"/>
        <v>4.4109067920227833E-2</v>
      </c>
      <c r="GW88" s="42">
        <f t="shared" si="1239"/>
        <v>3.6415043148042996E-2</v>
      </c>
      <c r="GX88" s="42">
        <f t="shared" si="1239"/>
        <v>8.7825812779277722E-3</v>
      </c>
      <c r="GY88" s="42">
        <f t="shared" ref="GY88:GZ88" si="1240">-GY87/GY86</f>
        <v>1.9513211660688215E-2</v>
      </c>
      <c r="GZ88" s="42">
        <f t="shared" si="1240"/>
        <v>7.9947336079840448E-2</v>
      </c>
      <c r="HA88" s="42">
        <f t="shared" ref="HA88:HB88" si="1241">-HA87/HA86</f>
        <v>6.1731113131264885E-2</v>
      </c>
      <c r="HB88" s="42">
        <f t="shared" si="1241"/>
        <v>5.4091077798882677E-2</v>
      </c>
      <c r="HC88" s="42">
        <f t="shared" ref="HC88:HD88" si="1242">-HC87/HC86</f>
        <v>2.7915246969696158E-2</v>
      </c>
      <c r="HD88" s="42">
        <f t="shared" si="1242"/>
        <v>-0.56456241844281863</v>
      </c>
      <c r="HE88" s="42">
        <f t="shared" ref="HE88:HF88" si="1243">-HE87/HE86</f>
        <v>1.6397832481661163E-2</v>
      </c>
      <c r="HF88" s="42">
        <f t="shared" si="1243"/>
        <v>3.8658406604402236E-2</v>
      </c>
      <c r="HG88" s="42">
        <f t="shared" ref="HG88" si="1244">-HG87/HG86</f>
        <v>9.622907136855742E-2</v>
      </c>
    </row>
    <row r="89" spans="2:215" s="48" customFormat="1" ht="13.5" thickBot="1" x14ac:dyDescent="0.35">
      <c r="C89" s="92" t="s">
        <v>9</v>
      </c>
      <c r="D89" s="125"/>
      <c r="E89" s="93"/>
      <c r="F89" s="93">
        <f t="shared" ref="F89:M89" si="1245">SUM(F86:F87)</f>
        <v>158810.61096740334</v>
      </c>
      <c r="G89" s="93">
        <f t="shared" si="1245"/>
        <v>109290.43803921674</v>
      </c>
      <c r="H89" s="93">
        <f t="shared" si="1245"/>
        <v>109068.14750023873</v>
      </c>
      <c r="I89" s="93">
        <f t="shared" si="1245"/>
        <v>111978.72986323522</v>
      </c>
      <c r="J89" s="93">
        <f t="shared" si="1245"/>
        <v>134481.71580379386</v>
      </c>
      <c r="K89" s="93">
        <f t="shared" si="1245"/>
        <v>153545.47453853491</v>
      </c>
      <c r="L89" s="93">
        <f t="shared" si="1245"/>
        <v>104378.53921789608</v>
      </c>
      <c r="M89" s="93">
        <f t="shared" si="1245"/>
        <v>78253.430641395695</v>
      </c>
      <c r="N89" s="93">
        <f t="shared" ref="N89:O89" si="1246">SUM(N86:N87)</f>
        <v>174535.91788213392</v>
      </c>
      <c r="O89" s="93">
        <f t="shared" si="1246"/>
        <v>135911.69824525909</v>
      </c>
      <c r="P89" s="93">
        <f t="shared" ref="P89:Q89" si="1247">SUM(P86:P87)</f>
        <v>171878.6541226579</v>
      </c>
      <c r="Q89" s="93">
        <f t="shared" si="1247"/>
        <v>130253.29407552403</v>
      </c>
      <c r="R89" s="93">
        <f t="shared" ref="R89:S89" si="1248">SUM(R86:R87)</f>
        <v>254164.43439193515</v>
      </c>
      <c r="S89" s="93">
        <f t="shared" si="1248"/>
        <v>45355.003707340569</v>
      </c>
      <c r="T89" s="93">
        <f t="shared" ref="T89:U89" si="1249">SUM(T86:T87)</f>
        <v>142016.47468617253</v>
      </c>
      <c r="U89" s="93">
        <f t="shared" si="1249"/>
        <v>222975.81742276097</v>
      </c>
      <c r="V89" s="93">
        <f t="shared" ref="V89" si="1250">SUM(V86:V87)</f>
        <v>247320.76705865187</v>
      </c>
      <c r="W89" s="186">
        <f t="shared" si="820"/>
        <v>-2.692614074685995E-2</v>
      </c>
      <c r="Y89" s="93"/>
      <c r="Z89" s="93">
        <f t="shared" ref="Z89:AG89" si="1251">SUM(Z86:Z87)</f>
        <v>160458.20961318907</v>
      </c>
      <c r="AA89" s="93">
        <f t="shared" si="1251"/>
        <v>96151.81959971675</v>
      </c>
      <c r="AB89" s="93">
        <f t="shared" si="1251"/>
        <v>98715.406842538767</v>
      </c>
      <c r="AC89" s="93">
        <f t="shared" si="1251"/>
        <v>102239.12900402334</v>
      </c>
      <c r="AD89" s="93">
        <f t="shared" si="1251"/>
        <v>144786.94035389781</v>
      </c>
      <c r="AE89" s="93">
        <f t="shared" si="1251"/>
        <v>140589.85756117912</v>
      </c>
      <c r="AF89" s="93">
        <f t="shared" si="1251"/>
        <v>97134.838801306978</v>
      </c>
      <c r="AG89" s="93">
        <f t="shared" si="1251"/>
        <v>65795.750874431746</v>
      </c>
      <c r="AH89" s="93">
        <f t="shared" ref="AH89:AI89" si="1252">SUM(AH86:AH87)</f>
        <v>176788.66970026094</v>
      </c>
      <c r="AI89" s="93">
        <f t="shared" si="1252"/>
        <v>120953.70126705187</v>
      </c>
      <c r="AJ89" s="93">
        <f t="shared" ref="AJ89:AK89" si="1253">SUM(AJ86:AJ87)</f>
        <v>165716.12997901876</v>
      </c>
      <c r="AK89" s="93">
        <f t="shared" si="1253"/>
        <v>118388.57081495081</v>
      </c>
      <c r="AL89" s="93">
        <f t="shared" ref="AL89:AM89" si="1254">SUM(AL86:AL87)</f>
        <v>219861.6018050639</v>
      </c>
      <c r="AM89" s="93">
        <f t="shared" si="1254"/>
        <v>20237.82651556738</v>
      </c>
      <c r="AN89" s="93">
        <f t="shared" ref="AN89:AO89" si="1255">SUM(AN86:AN87)</f>
        <v>88331.066510801</v>
      </c>
      <c r="AO89" s="93">
        <f t="shared" si="1255"/>
        <v>203960.55192115554</v>
      </c>
      <c r="AP89" s="93">
        <f t="shared" ref="AP89" si="1256">SUM(AP86:AP87)</f>
        <v>220651.20615389093</v>
      </c>
      <c r="AQ89" s="186">
        <f>AP89/AL89-1</f>
        <v>3.591369945203704E-3</v>
      </c>
      <c r="AR89" s="139"/>
      <c r="AS89" s="93"/>
      <c r="AT89" s="93">
        <f t="shared" ref="AT89:BA89" si="1257">SUM(AT86:AT87)</f>
        <v>10587.09026980017</v>
      </c>
      <c r="AU89" s="93">
        <f t="shared" si="1257"/>
        <v>6849.9637002999898</v>
      </c>
      <c r="AV89" s="93">
        <f t="shared" si="1257"/>
        <v>5293.8462430000027</v>
      </c>
      <c r="AW89" s="93">
        <f t="shared" si="1257"/>
        <v>6496.0628911820013</v>
      </c>
      <c r="AX89" s="93">
        <f t="shared" si="1257"/>
        <v>3581.6615480179926</v>
      </c>
      <c r="AY89" s="93">
        <f t="shared" si="1257"/>
        <v>4632.4723598268147</v>
      </c>
      <c r="AZ89" s="93">
        <f t="shared" si="1257"/>
        <v>1736.2076903622144</v>
      </c>
      <c r="BA89" s="93">
        <f t="shared" si="1257"/>
        <v>-643.64103828750831</v>
      </c>
      <c r="BB89" s="93">
        <f t="shared" ref="BB89:BC89" si="1258">SUM(BB86:BB87)</f>
        <v>-3352.3664066861015</v>
      </c>
      <c r="BC89" s="93">
        <f t="shared" si="1258"/>
        <v>2947.4542046770016</v>
      </c>
      <c r="BD89" s="93">
        <f t="shared" ref="BD89:BE89" si="1259">SUM(BD86:BD87)</f>
        <v>3936.7267509068997</v>
      </c>
      <c r="BE89" s="93">
        <f t="shared" si="1259"/>
        <v>-2227.8734248234887</v>
      </c>
      <c r="BF89" s="93">
        <f t="shared" ref="BF89:BG89" si="1260">SUM(BF86:BF87)</f>
        <v>-1094.8978759247748</v>
      </c>
      <c r="BG89" s="93">
        <f t="shared" si="1260"/>
        <v>-19643.038997920961</v>
      </c>
      <c r="BH89" s="93">
        <f t="shared" ref="BH89:BI89" si="1261">SUM(BH86:BH87)</f>
        <v>-15279.343868188018</v>
      </c>
      <c r="BI89" s="93">
        <f t="shared" si="1261"/>
        <v>-2086.7955419195905</v>
      </c>
      <c r="BJ89" s="93">
        <f t="shared" ref="BJ89" si="1262">SUM(BJ86:BJ87)</f>
        <v>-2594.3530932589615</v>
      </c>
      <c r="BK89" s="52"/>
      <c r="BL89" s="93"/>
      <c r="BM89" s="93">
        <f t="shared" ref="BM89:BT89" si="1263">SUM(BM86:BM87)</f>
        <v>17432.021560000117</v>
      </c>
      <c r="BN89" s="93">
        <f t="shared" si="1263"/>
        <v>760.6150000000016</v>
      </c>
      <c r="BO89" s="93">
        <f t="shared" si="1263"/>
        <v>-467.14207000012902</v>
      </c>
      <c r="BP89" s="93">
        <f t="shared" si="1263"/>
        <v>-5550.8456699998969</v>
      </c>
      <c r="BQ89" s="93">
        <f t="shared" si="1263"/>
        <v>-7112.4997199998852</v>
      </c>
      <c r="BR89" s="93">
        <f t="shared" si="1263"/>
        <v>-7345.257710000029</v>
      </c>
      <c r="BS89" s="93">
        <f t="shared" si="1263"/>
        <v>-2877.250919999984</v>
      </c>
      <c r="BT89" s="93">
        <f t="shared" si="1263"/>
        <v>-4215.8838700000051</v>
      </c>
      <c r="BU89" s="93">
        <f t="shared" ref="BU89:BV89" si="1264">SUM(BU86:BU87)</f>
        <v>-2320.5811199999989</v>
      </c>
      <c r="BV89" s="93">
        <f t="shared" si="1264"/>
        <v>-2943.0471999999827</v>
      </c>
      <c r="BW89" s="93">
        <f t="shared" ref="BW89:BX89" si="1265">SUM(BW86:BW87)</f>
        <v>4035.3163799999893</v>
      </c>
      <c r="BX89" s="93">
        <f t="shared" si="1265"/>
        <v>3131.9179899999854</v>
      </c>
      <c r="BY89" s="93">
        <f t="shared" ref="BY89:BZ89" si="1266">SUM(BY86:BY87)</f>
        <v>4345.2807199999934</v>
      </c>
      <c r="BZ89" s="93">
        <f t="shared" si="1266"/>
        <v>4275.5908099999979</v>
      </c>
      <c r="CA89" s="93">
        <f t="shared" ref="CA89:CB89" si="1267">SUM(CA86:CA87)</f>
        <v>3906.5286900000028</v>
      </c>
      <c r="CB89" s="93">
        <f t="shared" si="1267"/>
        <v>4002.5249999999974</v>
      </c>
      <c r="CC89" s="93">
        <f t="shared" ref="CC89" si="1268">SUM(CC86:CC87)</f>
        <v>5605.3160800000005</v>
      </c>
      <c r="CD89" s="52"/>
      <c r="CE89" s="93"/>
      <c r="CF89" s="93">
        <f t="shared" ref="CF89:CM89" si="1269">SUM(CF86:CF87)</f>
        <v>-28019.286347800138</v>
      </c>
      <c r="CG89" s="93">
        <f t="shared" si="1269"/>
        <v>-7609.9820362999926</v>
      </c>
      <c r="CH89" s="93">
        <f t="shared" si="1269"/>
        <v>-4827.2916865198604</v>
      </c>
      <c r="CI89" s="93">
        <f t="shared" si="1269"/>
        <v>-945.27836718217077</v>
      </c>
      <c r="CJ89" s="93">
        <f t="shared" si="1269"/>
        <v>3530.4570375420517</v>
      </c>
      <c r="CK89" s="93">
        <f t="shared" si="1269"/>
        <v>2712.8827145600208</v>
      </c>
      <c r="CL89" s="93">
        <f t="shared" si="1269"/>
        <v>1141.1900175800038</v>
      </c>
      <c r="CM89" s="93">
        <f t="shared" si="1269"/>
        <v>4859.6281595757837</v>
      </c>
      <c r="CN89" s="93">
        <f t="shared" ref="CN89:CO89" si="1270">SUM(CN86:CN87)</f>
        <v>5672.6214685468212</v>
      </c>
      <c r="CO89" s="93">
        <f t="shared" si="1270"/>
        <v>-4.2245003162934154</v>
      </c>
      <c r="CP89" s="93">
        <f t="shared" ref="CP89:CQ89" si="1271">SUM(CP86:CP87)</f>
        <v>-7971.6820794055457</v>
      </c>
      <c r="CQ89" s="93">
        <f t="shared" si="1271"/>
        <v>-903.8769591478158</v>
      </c>
      <c r="CR89" s="93">
        <f t="shared" ref="CR89:CS89" si="1272">SUM(CR86:CR87)</f>
        <v>-3250.098209984797</v>
      </c>
      <c r="CS89" s="93">
        <f t="shared" si="1272"/>
        <v>15367.051784412281</v>
      </c>
      <c r="CT89" s="93">
        <f t="shared" ref="CT89:CU89" si="1273">SUM(CT86:CT87)</f>
        <v>11372.954189281758</v>
      </c>
      <c r="CU89" s="93">
        <f t="shared" si="1273"/>
        <v>-1915.5642858880378</v>
      </c>
      <c r="CV89" s="93">
        <f t="shared" ref="CV89" si="1274">SUM(CV86:CV87)</f>
        <v>-3010.5893355707021</v>
      </c>
      <c r="CW89" s="52"/>
      <c r="CX89" s="93"/>
      <c r="CY89" s="93">
        <f t="shared" ref="CY89:DF89" si="1275">SUM(CY86:CY87)</f>
        <v>160458.03509518912</v>
      </c>
      <c r="CZ89" s="93">
        <f t="shared" si="1275"/>
        <v>96152.41626371679</v>
      </c>
      <c r="DA89" s="93">
        <f t="shared" si="1275"/>
        <v>98714.819329018748</v>
      </c>
      <c r="DB89" s="93">
        <f t="shared" si="1275"/>
        <v>102239.06785802323</v>
      </c>
      <c r="DC89" s="93">
        <f t="shared" si="1275"/>
        <v>144786.55921945791</v>
      </c>
      <c r="DD89" s="93">
        <f t="shared" si="1275"/>
        <v>140589.95492556586</v>
      </c>
      <c r="DE89" s="93">
        <f t="shared" si="1275"/>
        <v>97134.985589249147</v>
      </c>
      <c r="DF89" s="93">
        <f t="shared" si="1275"/>
        <v>65795.854125720041</v>
      </c>
      <c r="DG89" s="93">
        <f t="shared" ref="DG89:DH89" si="1276">SUM(DG86:DG87)</f>
        <v>176788.34364212176</v>
      </c>
      <c r="DH89" s="93">
        <f t="shared" si="1276"/>
        <v>120953.88377141269</v>
      </c>
      <c r="DI89" s="93">
        <f t="shared" ref="DI89:DJ89" si="1277">SUM(DI86:DI87)</f>
        <v>165716.49103052026</v>
      </c>
      <c r="DJ89" s="93">
        <f t="shared" si="1277"/>
        <v>118388.73842097948</v>
      </c>
      <c r="DK89" s="93">
        <f t="shared" ref="DK89:DL89" si="1278">SUM(DK86:DK87)</f>
        <v>219861.88643915448</v>
      </c>
      <c r="DL89" s="93">
        <f t="shared" si="1278"/>
        <v>20237.430112058573</v>
      </c>
      <c r="DM89" s="93">
        <f t="shared" ref="DM89:DN89" si="1279">SUM(DM86:DM87)</f>
        <v>88331.205521894648</v>
      </c>
      <c r="DN89" s="93">
        <f t="shared" si="1279"/>
        <v>203960.71709334763</v>
      </c>
      <c r="DO89" s="93">
        <f t="shared" ref="DO89" si="1280">SUM(DO86:DO87)</f>
        <v>220651.57980506131</v>
      </c>
      <c r="DP89" s="52"/>
      <c r="DQ89" s="93"/>
      <c r="DR89" s="93">
        <f t="shared" ref="DR89:DY89" si="1281">SUM(DR86:DR87)</f>
        <v>-6490.9802457857204</v>
      </c>
      <c r="DS89" s="93">
        <f t="shared" si="1281"/>
        <v>10898.577639500019</v>
      </c>
      <c r="DT89" s="93">
        <f t="shared" si="1281"/>
        <v>6063.1259574999876</v>
      </c>
      <c r="DU89" s="93">
        <f t="shared" si="1281"/>
        <v>3427.5698906118992</v>
      </c>
      <c r="DV89" s="93">
        <f t="shared" si="1281"/>
        <v>-1460.9663624119164</v>
      </c>
      <c r="DW89" s="93">
        <f t="shared" si="1281"/>
        <v>14702.936440113001</v>
      </c>
      <c r="DX89" s="93">
        <f t="shared" si="1281"/>
        <v>9113.377853778793</v>
      </c>
      <c r="DY89" s="93">
        <f t="shared" si="1281"/>
        <v>13820.588998059586</v>
      </c>
      <c r="DZ89" s="93">
        <f t="shared" ref="DZ89:EA89" si="1282">SUM(DZ86:DZ87)</f>
        <v>4546.5356860041948</v>
      </c>
      <c r="EA89" s="93">
        <f t="shared" si="1282"/>
        <v>24369.439603218452</v>
      </c>
      <c r="EB89" s="93">
        <f t="shared" ref="EB89:EC89" si="1283">SUM(EB86:EB87)</f>
        <v>16215.232684177809</v>
      </c>
      <c r="EC89" s="93">
        <f t="shared" si="1283"/>
        <v>17062.355352024337</v>
      </c>
      <c r="ED89" s="93">
        <f t="shared" ref="ED89:EE89" si="1284">SUM(ED86:ED87)</f>
        <v>22267.746166632714</v>
      </c>
      <c r="EE89" s="93">
        <f t="shared" si="1284"/>
        <v>30789.159189370068</v>
      </c>
      <c r="EF89" s="93">
        <f t="shared" ref="EF89:EG89" si="1285">SUM(EF86:EF87)</f>
        <v>56422.617107013793</v>
      </c>
      <c r="EG89" s="93">
        <f t="shared" si="1285"/>
        <v>13887.894622945547</v>
      </c>
      <c r="EH89" s="93">
        <f t="shared" ref="EH89" si="1286">SUM(EH86:EH87)</f>
        <v>27658.246574371897</v>
      </c>
      <c r="EI89" s="52"/>
      <c r="EJ89" s="93"/>
      <c r="EK89" s="93">
        <f t="shared" ref="EK89:ER89" si="1287">SUM(EK86:EK87)</f>
        <v>4843.3815999999997</v>
      </c>
      <c r="EL89" s="93">
        <f t="shared" si="1287"/>
        <v>2240.0408000000011</v>
      </c>
      <c r="EM89" s="93">
        <f t="shared" si="1287"/>
        <v>4417.0580040000023</v>
      </c>
      <c r="EN89" s="93">
        <f t="shared" si="1287"/>
        <v>6184.5876647999958</v>
      </c>
      <c r="EO89" s="93">
        <f t="shared" si="1287"/>
        <v>3787.3937391999971</v>
      </c>
      <c r="EP89" s="93">
        <f t="shared" si="1287"/>
        <v>3577.611584000002</v>
      </c>
      <c r="EQ89" s="93">
        <f t="shared" si="1287"/>
        <v>2015.6704480000051</v>
      </c>
      <c r="ER89" s="93">
        <f t="shared" si="1287"/>
        <v>2966.3921859999978</v>
      </c>
      <c r="ES89" s="93">
        <f t="shared" ref="ES89:ET89" si="1288">SUM(ES86:ES87)</f>
        <v>2770.2290260000036</v>
      </c>
      <c r="ET89" s="93">
        <f t="shared" si="1288"/>
        <v>340.48724440000285</v>
      </c>
      <c r="EU89" s="93">
        <f t="shared" ref="EU89:EV89" si="1289">SUM(EU86:EU87)</f>
        <v>-2715.0261748000103</v>
      </c>
      <c r="EV89" s="93">
        <f t="shared" si="1289"/>
        <v>3520.8664232000151</v>
      </c>
      <c r="EW89" s="93">
        <f t="shared" ref="EW89:EX89" si="1290">SUM(EW86:EW87)</f>
        <v>17501.214935999997</v>
      </c>
      <c r="EX89" s="93">
        <f t="shared" si="1290"/>
        <v>5059.5075639999923</v>
      </c>
      <c r="EY89" s="93">
        <f t="shared" ref="EY89:EZ89" si="1291">SUM(EY86:EY87)</f>
        <v>5045.9083939999937</v>
      </c>
      <c r="EZ89" s="93">
        <f t="shared" si="1291"/>
        <v>9095.2151180000019</v>
      </c>
      <c r="FA89" s="93">
        <f t="shared" ref="FA89" si="1292">SUM(FA86:FA87)</f>
        <v>5866.3508000000184</v>
      </c>
      <c r="FB89" s="52"/>
      <c r="FC89" s="93"/>
      <c r="FD89" s="93">
        <f t="shared" ref="FD89:FK89" si="1293">SUM(FD86:FD87)</f>
        <v>-1647.5986457857209</v>
      </c>
      <c r="FE89" s="93">
        <f t="shared" si="1293"/>
        <v>13138.618439500018</v>
      </c>
      <c r="FF89" s="93">
        <f t="shared" si="1293"/>
        <v>10480.183961499994</v>
      </c>
      <c r="FG89" s="93">
        <f t="shared" si="1293"/>
        <v>9612.157555411899</v>
      </c>
      <c r="FH89" s="93">
        <f t="shared" si="1293"/>
        <v>2326.4273767880841</v>
      </c>
      <c r="FI89" s="93">
        <f t="shared" si="1293"/>
        <v>18280.54802411301</v>
      </c>
      <c r="FJ89" s="93">
        <f t="shared" si="1293"/>
        <v>11129.048301778805</v>
      </c>
      <c r="FK89" s="93">
        <f t="shared" si="1293"/>
        <v>16786.981184059598</v>
      </c>
      <c r="FL89" s="93">
        <f t="shared" ref="FL89:FM89" si="1294">SUM(FL86:FL87)</f>
        <v>7316.7647120041929</v>
      </c>
      <c r="FM89" s="93">
        <f t="shared" si="1294"/>
        <v>24709.926847618452</v>
      </c>
      <c r="FN89" s="93">
        <f t="shared" ref="FN89:FO89" si="1295">SUM(FN86:FN87)</f>
        <v>13500.206509377791</v>
      </c>
      <c r="FO89" s="93">
        <f t="shared" si="1295"/>
        <v>20583.221775224338</v>
      </c>
      <c r="FP89" s="93">
        <f t="shared" ref="FP89:FQ89" si="1296">SUM(FP86:FP87)</f>
        <v>39768.961102632711</v>
      </c>
      <c r="FQ89" s="93">
        <f t="shared" si="1296"/>
        <v>35848.666753370082</v>
      </c>
      <c r="FR89" s="93">
        <f t="shared" ref="FR89:FS89" si="1297">SUM(FR86:FR87)</f>
        <v>61468.525501013784</v>
      </c>
      <c r="FS89" s="93">
        <f t="shared" si="1297"/>
        <v>22983.109740945536</v>
      </c>
      <c r="FT89" s="93">
        <f t="shared" ref="FT89" si="1298">SUM(FT86:FT87)</f>
        <v>33524.59737437193</v>
      </c>
      <c r="FU89" s="186">
        <f>FT89/FP89-1</f>
        <v>-0.15701601337147841</v>
      </c>
      <c r="FV89" s="152"/>
      <c r="FW89" s="93"/>
      <c r="FX89" s="93">
        <f t="shared" ref="FX89:GE89" si="1299">SUM(FX86:FX87)</f>
        <v>0</v>
      </c>
      <c r="FY89" s="93">
        <f t="shared" si="1299"/>
        <v>0</v>
      </c>
      <c r="FZ89" s="93">
        <f t="shared" si="1299"/>
        <v>-127.44330380000001</v>
      </c>
      <c r="GA89" s="93">
        <f t="shared" si="1299"/>
        <v>127.44330380000001</v>
      </c>
      <c r="GB89" s="93">
        <f t="shared" si="1299"/>
        <v>-12631.651926892002</v>
      </c>
      <c r="GC89" s="93">
        <f t="shared" si="1299"/>
        <v>-5324.9310467571895</v>
      </c>
      <c r="GD89" s="93">
        <f t="shared" si="1299"/>
        <v>-3885.347885189788</v>
      </c>
      <c r="GE89" s="93">
        <f t="shared" si="1299"/>
        <v>-4329.3014170957276</v>
      </c>
      <c r="GF89" s="93">
        <f t="shared" ref="GF89:GG89" si="1300">SUM(GF86:GF87)</f>
        <v>-9569.5165301312682</v>
      </c>
      <c r="GG89" s="93">
        <f t="shared" si="1300"/>
        <v>-9751.929869411284</v>
      </c>
      <c r="GH89" s="93">
        <f t="shared" ref="GH89:GI89" si="1301">SUM(GH86:GH87)</f>
        <v>-7337.6823657386849</v>
      </c>
      <c r="GI89" s="93">
        <f t="shared" si="1301"/>
        <v>-8718.4985146512445</v>
      </c>
      <c r="GJ89" s="93">
        <f t="shared" ref="GJ89:GK89" si="1302">SUM(GJ86:GJ87)</f>
        <v>-5466.1285157615293</v>
      </c>
      <c r="GK89" s="93">
        <f t="shared" si="1302"/>
        <v>-10731.489561596718</v>
      </c>
      <c r="GL89" s="93">
        <f t="shared" ref="GL89:GM89" si="1303">SUM(GL86:GL87)</f>
        <v>-7783.1173256422562</v>
      </c>
      <c r="GM89" s="93">
        <f t="shared" si="1303"/>
        <v>-3967.8442393397004</v>
      </c>
      <c r="GN89" s="93">
        <f t="shared" ref="GN89" si="1304">SUM(GN86:GN87)</f>
        <v>-6855.0364696110191</v>
      </c>
      <c r="GO89" s="52"/>
      <c r="GP89" s="93"/>
      <c r="GQ89" s="93">
        <f t="shared" ref="GQ89:GX89" si="1305">SUM(GQ86:GQ87)</f>
        <v>158810.43644940344</v>
      </c>
      <c r="GR89" s="93">
        <f t="shared" si="1305"/>
        <v>109291.03470321682</v>
      </c>
      <c r="GS89" s="93">
        <f t="shared" si="1305"/>
        <v>109067.5599867187</v>
      </c>
      <c r="GT89" s="93">
        <f t="shared" si="1305"/>
        <v>111978.66871723518</v>
      </c>
      <c r="GU89" s="93">
        <f t="shared" si="1305"/>
        <v>134481.33466935402</v>
      </c>
      <c r="GV89" s="93">
        <f t="shared" si="1305"/>
        <v>153545.57190292157</v>
      </c>
      <c r="GW89" s="93">
        <f t="shared" si="1305"/>
        <v>104378.68600583824</v>
      </c>
      <c r="GX89" s="93">
        <f t="shared" si="1305"/>
        <v>78253.533892683918</v>
      </c>
      <c r="GY89" s="93">
        <f t="shared" ref="GY89:GZ89" si="1306">SUM(GY86:GY87)</f>
        <v>174535.59182399471</v>
      </c>
      <c r="GZ89" s="93">
        <f t="shared" si="1306"/>
        <v>135911.88074961977</v>
      </c>
      <c r="HA89" s="93">
        <f t="shared" ref="HA89:HB89" si="1307">SUM(HA86:HA87)</f>
        <v>171879.01517415931</v>
      </c>
      <c r="HB89" s="93">
        <f t="shared" si="1307"/>
        <v>130253.46168155265</v>
      </c>
      <c r="HC89" s="93">
        <f t="shared" ref="HC89:HD89" si="1308">SUM(HC86:HC87)</f>
        <v>254164.71902602573</v>
      </c>
      <c r="HD89" s="93">
        <f t="shared" si="1308"/>
        <v>45354.607303831945</v>
      </c>
      <c r="HE89" s="93">
        <f t="shared" ref="HE89:HF89" si="1309">SUM(HE86:HE87)</f>
        <v>142016.61369726624</v>
      </c>
      <c r="HF89" s="93">
        <f t="shared" si="1309"/>
        <v>222975.98259495347</v>
      </c>
      <c r="HG89" s="93">
        <f t="shared" ref="HG89" si="1310">SUM(HG86:HG87)</f>
        <v>247321.14070982224</v>
      </c>
    </row>
    <row r="90" spans="2:215" ht="13.5" thickTop="1" x14ac:dyDescent="0.3">
      <c r="C90" s="63" t="s">
        <v>51</v>
      </c>
      <c r="D90" s="126"/>
      <c r="E90" s="64"/>
      <c r="F90" s="64">
        <f>F89-Segment!AP223/1000</f>
        <v>0</v>
      </c>
      <c r="G90" s="64">
        <f>G89-Segment!N300/1000</f>
        <v>0</v>
      </c>
      <c r="H90" s="64">
        <f>H89-Segment!U300/1000</f>
        <v>0</v>
      </c>
      <c r="I90" s="64">
        <f>I89-Segment!AI300/1000</f>
        <v>-1.7462298274040222E-10</v>
      </c>
      <c r="J90" s="64">
        <f>J89-Segment!AP300/1000</f>
        <v>0</v>
      </c>
      <c r="K90" s="64">
        <f>K89-Segment!N377/1000</f>
        <v>0</v>
      </c>
      <c r="L90" s="64">
        <f>L89-Segment!U377/1000</f>
        <v>0</v>
      </c>
      <c r="M90" s="64">
        <f>M89-Segment!AI377/1000</f>
        <v>0</v>
      </c>
      <c r="N90" s="64">
        <f>N89-Segment!AP377/1000</f>
        <v>0</v>
      </c>
      <c r="O90" s="64">
        <f>O89-Segment!N454/1000</f>
        <v>0</v>
      </c>
      <c r="P90" s="64">
        <f>P89-Segment!U454/1000</f>
        <v>0</v>
      </c>
      <c r="Q90" s="64">
        <f>Q89-Segment!AI454/1000</f>
        <v>0</v>
      </c>
      <c r="R90" s="64">
        <f>R89-Segment!AP454/1000</f>
        <v>0</v>
      </c>
      <c r="S90" s="64">
        <f>S89-Segment!N531/1000</f>
        <v>-5.8207660913467407E-11</v>
      </c>
      <c r="T90" s="64">
        <f>T89-Segment!U531/1000</f>
        <v>0</v>
      </c>
      <c r="U90" s="64">
        <f>U89-Segment!AI531/1000</f>
        <v>0</v>
      </c>
      <c r="V90" s="64">
        <f>V89-Segment!AP531/1000</f>
        <v>-7.2759576141834259E-10</v>
      </c>
      <c r="W90" s="187"/>
      <c r="X90" s="63"/>
      <c r="Y90" s="64"/>
      <c r="Z90" s="64">
        <f>Z89-Segment!AL223/1000</f>
        <v>0</v>
      </c>
      <c r="AA90" s="64">
        <f>AA89-Segment!J300/1000</f>
        <v>0</v>
      </c>
      <c r="AB90" s="64">
        <f>AB89-Segment!Q300/1000</f>
        <v>0</v>
      </c>
      <c r="AC90" s="64">
        <f>AC89-Segment!AE300/1000</f>
        <v>-1.4551915228366852E-10</v>
      </c>
      <c r="AD90" s="64">
        <f>AD89-Segment!AL300/1000</f>
        <v>0</v>
      </c>
      <c r="AE90" s="64">
        <f>AE89-Segment!J377/1000</f>
        <v>0</v>
      </c>
      <c r="AF90" s="64">
        <f>AF89-Segment!Q377/1000</f>
        <v>0</v>
      </c>
      <c r="AG90" s="64">
        <f>AG89-Segment!AE377/1000</f>
        <v>0</v>
      </c>
      <c r="AH90" s="64">
        <f>AH89-Segment!AL377/1000</f>
        <v>0</v>
      </c>
      <c r="AI90" s="64">
        <f>AI89-Segment!J454/1000</f>
        <v>0</v>
      </c>
      <c r="AJ90" s="64">
        <f>AJ89-Segment!Q454/1000</f>
        <v>0</v>
      </c>
      <c r="AK90" s="64">
        <f>AK89-Segment!AE454/1000</f>
        <v>0</v>
      </c>
      <c r="AL90" s="64">
        <f>AL89-Segment!AL454/1000</f>
        <v>0</v>
      </c>
      <c r="AM90" s="64">
        <f>AM89-Segment!J531/1000</f>
        <v>1.3096723705530167E-10</v>
      </c>
      <c r="AN90" s="64">
        <f>AN89-Segment!Q531/1000</f>
        <v>0</v>
      </c>
      <c r="AO90" s="64">
        <f>AO89-Segment!AE531/1000</f>
        <v>3.2014213502407074E-10</v>
      </c>
      <c r="AP90" s="64">
        <f>AP89-Segment!AL531/1000</f>
        <v>-7.5669959187507629E-10</v>
      </c>
      <c r="AQ90" s="187"/>
      <c r="AR90" s="63"/>
      <c r="AS90" s="64"/>
      <c r="AT90" s="64">
        <f>AT89-'Securitization Profit   loss &amp; '!AB224/1000</f>
        <v>3.4560798667371273E-11</v>
      </c>
      <c r="AU90" s="64">
        <f>AU89-'Securitization Profit   loss &amp; '!H301/1000</f>
        <v>-1.0004441719502211E-11</v>
      </c>
      <c r="AV90" s="64">
        <f>AV89-'Securitization Profit   loss &amp; '!M301/1000</f>
        <v>0</v>
      </c>
      <c r="AW90" s="64">
        <f>AW89-'Securitization Profit   loss &amp; '!W301/1000</f>
        <v>1.4551915228366852E-11</v>
      </c>
      <c r="AX90" s="64">
        <f>AX89-'Securitization Profit   loss &amp; '!AB301/1000</f>
        <v>0</v>
      </c>
      <c r="AY90" s="64">
        <f>AY89-'Securitization Profit   loss &amp; '!H377/1000</f>
        <v>8.1854523159563541E-12</v>
      </c>
      <c r="AZ90" s="64">
        <f>AZ89-'Securitization Profit   loss &amp; '!M377/1000</f>
        <v>0</v>
      </c>
      <c r="BA90" s="64">
        <f>BA89-'Securitization Profit   loss &amp; '!W377/1000</f>
        <v>1.8189894035458565E-12</v>
      </c>
      <c r="BB90" s="64">
        <f>BB89-'Securitization Profit   loss &amp; '!AB377/1000</f>
        <v>0</v>
      </c>
      <c r="BC90" s="64">
        <f>BC89-'Securitization Profit   loss &amp; '!H454/1000</f>
        <v>0</v>
      </c>
      <c r="BD90" s="64">
        <f>BD89-'Securitization Profit   loss &amp; '!M454/1000</f>
        <v>0</v>
      </c>
      <c r="BE90" s="64">
        <f>BE89-'Securitization Profit   loss &amp; '!W454/1000</f>
        <v>-3.637978807091713E-12</v>
      </c>
      <c r="BF90" s="64">
        <f>BF89-'Securitization Profit   loss &amp; '!AB454/1000</f>
        <v>1.6370904631912708E-11</v>
      </c>
      <c r="BG90" s="64">
        <f>BG89-'Securitization Profit   loss &amp; '!H531/1000</f>
        <v>0</v>
      </c>
      <c r="BH90" s="64">
        <f>BH89-'Securitization Profit   loss &amp; '!M531/1000</f>
        <v>0</v>
      </c>
      <c r="BI90" s="64">
        <f>BI89-'Securitization Profit   loss &amp; '!W531/1000</f>
        <v>0</v>
      </c>
      <c r="BJ90" s="64">
        <f>BJ89-'Securitization Profit   loss &amp; '!AB531/1000</f>
        <v>0</v>
      </c>
      <c r="BK90" s="63"/>
      <c r="BL90" s="64"/>
      <c r="BM90" s="64">
        <f>BM89-'Securitization Profit   loss &amp; '!AA224/1000</f>
        <v>0</v>
      </c>
      <c r="BN90" s="64">
        <f>BN89-'Securitization Profit   loss &amp; '!G301/1000</f>
        <v>1.5916157281026244E-12</v>
      </c>
      <c r="BO90" s="64">
        <f>BO89-'Securitization Profit   loss &amp; '!L301/1000</f>
        <v>-5.7980287238024175E-12</v>
      </c>
      <c r="BP90" s="64">
        <f>BP89-'Securitization Profit   loss &amp; '!V301/1000</f>
        <v>0</v>
      </c>
      <c r="BQ90" s="64">
        <f>BQ89-'Securitization Profit   loss &amp; '!AA301/1000</f>
        <v>0</v>
      </c>
      <c r="BR90" s="64">
        <f>BR89-'Securitization Profit   loss &amp; '!G377/1000</f>
        <v>-9.0949470177292824E-12</v>
      </c>
      <c r="BS90" s="64">
        <f>BS89-'Securitization Profit   loss &amp; '!L377/1000</f>
        <v>6.3664629124104977E-12</v>
      </c>
      <c r="BT90" s="64">
        <f>BT89-'Securitization Profit   loss &amp; '!V377/1000</f>
        <v>0</v>
      </c>
      <c r="BU90" s="64">
        <f>BU89-'Securitization Profit   loss &amp; '!AA377/1000</f>
        <v>0</v>
      </c>
      <c r="BV90" s="64">
        <f>BV89-'Securitization Profit   loss &amp; '!G454/1000</f>
        <v>6.3664629124104977E-12</v>
      </c>
      <c r="BW90" s="64">
        <f>BW89-'Securitization Profit   loss &amp; '!L454/1000</f>
        <v>0</v>
      </c>
      <c r="BX90" s="64">
        <f>BX89-'Securitization Profit   loss &amp; '!V454/1000</f>
        <v>0</v>
      </c>
      <c r="BY90" s="64">
        <f>BY89-'Securitization Profit   loss &amp; '!AA454/1000</f>
        <v>0</v>
      </c>
      <c r="BZ90" s="64">
        <f>BZ89-'Securitization Profit   loss &amp; '!G531/1000</f>
        <v>0</v>
      </c>
      <c r="CA90" s="64">
        <f>CA89-'Securitization Profit   loss &amp; '!L531/1000</f>
        <v>0</v>
      </c>
      <c r="CB90" s="64">
        <f>CB89-'Securitization Profit   loss &amp; '!V531/1000</f>
        <v>0</v>
      </c>
      <c r="CC90" s="64">
        <f>CC89-'Securitization Profit   loss &amp; '!AA531/1000</f>
        <v>0</v>
      </c>
      <c r="CD90" s="63"/>
      <c r="CE90" s="65"/>
      <c r="CF90" s="63"/>
      <c r="CG90" s="63"/>
      <c r="CH90" s="63"/>
      <c r="CI90" s="63"/>
      <c r="CJ90" s="63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3"/>
      <c r="CX90" s="64"/>
      <c r="CY90" s="64">
        <f>CY89-Z89-AT89-BM89-CF89</f>
        <v>-1.0550138540565968E-10</v>
      </c>
      <c r="CZ90" s="64">
        <f>CZ89-AA89-AU89-BN89-CG89</f>
        <v>4.1836756281554699E-11</v>
      </c>
      <c r="DA90" s="64">
        <f>DA89-AB89-AV89-BO89-CH89</f>
        <v>-3.1832314562052488E-11</v>
      </c>
      <c r="DB90" s="64">
        <f>DB89-AC89-AW89-BP89-CI89</f>
        <v>-4.2746250983327627E-11</v>
      </c>
      <c r="DC90" s="64">
        <f>DC89-AD89-AX89-BQ89-CJ89</f>
        <v>-5.9117155615240335E-11</v>
      </c>
      <c r="DD90" s="64">
        <f>DD89-AE89-AY89-BR89-CK89</f>
        <v>-5.9117155615240335E-11</v>
      </c>
      <c r="DE90" s="64">
        <f>DE89-AF89-AZ89-BS89-CL89</f>
        <v>-6.5256244852207601E-11</v>
      </c>
      <c r="DF90" s="64">
        <f>DF89-AG89-BA89-BT89-CM89</f>
        <v>2.5465851649641991E-11</v>
      </c>
      <c r="DG90" s="64">
        <f>DG89-AH89-BB89-BU89-CN89</f>
        <v>9.9134922493249178E-11</v>
      </c>
      <c r="DH90" s="64">
        <f>DH89-AI89-BC89-BV89-CO89</f>
        <v>8.5947249317541718E-11</v>
      </c>
      <c r="DI90" s="64">
        <f>DI89-AJ89-BD89-BW89-CP89</f>
        <v>1.5916157281026244E-10</v>
      </c>
      <c r="DJ90" s="64">
        <f>DJ89-AK89-BE89-BX89-CQ89</f>
        <v>-1.0913936421275139E-11</v>
      </c>
      <c r="DK90" s="64">
        <f>DK89-AL89-BF89-BY89-CR89</f>
        <v>1.6007106751203537E-10</v>
      </c>
      <c r="DL90" s="64">
        <f>DL89-AM89-BG89-BZ89-CS89</f>
        <v>-1.2369127944111824E-10</v>
      </c>
      <c r="DM90" s="64">
        <f>DM89-AN89-BH89-CA89-CT89</f>
        <v>-9.4587448984384537E-11</v>
      </c>
      <c r="DN90" s="64">
        <f>DN89-AO89-BI89-CB89-CU89</f>
        <v>-2.7557689463719726E-10</v>
      </c>
      <c r="DO90" s="64">
        <f>DO89-AP89-BJ89-CC89-CV89</f>
        <v>3.865352482534945E-11</v>
      </c>
      <c r="DP90" s="63"/>
      <c r="DQ90" s="64"/>
      <c r="DR90" s="64">
        <f>DR89-Segment!AM223/1000</f>
        <v>-1.9099388737231493E-11</v>
      </c>
      <c r="DS90" s="64">
        <f>DS89-Segment!K300/1000</f>
        <v>2.0008883439004421E-11</v>
      </c>
      <c r="DT90" s="64">
        <f>DT89-Segment!R300/1000</f>
        <v>-1.1823431123048067E-11</v>
      </c>
      <c r="DU90" s="64">
        <f>DU89-Segment!AF300/1000</f>
        <v>0</v>
      </c>
      <c r="DV90" s="64">
        <f>DV89-Segment!AM300/1000</f>
        <v>-1.546140993013978E-11</v>
      </c>
      <c r="DW90" s="64">
        <f>DW89-Segment!K377/1000</f>
        <v>0</v>
      </c>
      <c r="DX90" s="64">
        <f>DX89-Segment!R377/1000</f>
        <v>0</v>
      </c>
      <c r="DY90" s="64">
        <f>DY89-Segment!AF377/1000</f>
        <v>0</v>
      </c>
      <c r="DZ90" s="64">
        <f>DZ89-Segment!AM377/1000</f>
        <v>0</v>
      </c>
      <c r="EA90" s="64">
        <f>EA89-Segment!K454/1000</f>
        <v>-4.7293724492192268E-11</v>
      </c>
      <c r="EB90" s="64">
        <f>EB89-Segment!R454/1000</f>
        <v>0</v>
      </c>
      <c r="EC90" s="64">
        <f>EC89-Segment!AF454/1000</f>
        <v>3.637978807091713E-11</v>
      </c>
      <c r="ED90" s="64">
        <f>ED89-Segment!AM454/1000</f>
        <v>0</v>
      </c>
      <c r="EE90" s="64">
        <f>EE89-Segment!K531/1000</f>
        <v>-3.2741809263825417E-11</v>
      </c>
      <c r="EF90" s="64">
        <f>EF89-Segment!R531/1000</f>
        <v>0</v>
      </c>
      <c r="EG90" s="64">
        <f>EG89-Segment!AF531/1000</f>
        <v>4.0017766878008842E-11</v>
      </c>
      <c r="EH90" s="64">
        <f>EH89-Segment!AM531/1000</f>
        <v>0</v>
      </c>
      <c r="EI90" s="63"/>
      <c r="EJ90" s="64"/>
      <c r="EK90" s="64">
        <f>EK89-Segment!AN223/1000</f>
        <v>0</v>
      </c>
      <c r="EL90" s="64">
        <f>EL89-Segment!L300/1000</f>
        <v>0</v>
      </c>
      <c r="EM90" s="64">
        <f>EM89-Segment!S300/1000</f>
        <v>0</v>
      </c>
      <c r="EN90" s="64">
        <f>EN89-Segment!AG300/1000</f>
        <v>0</v>
      </c>
      <c r="EO90" s="64">
        <f>EO89-Segment!AN300/1000</f>
        <v>0</v>
      </c>
      <c r="EP90" s="64">
        <f>EP89-Segment!L377/1000</f>
        <v>0</v>
      </c>
      <c r="EQ90" s="64">
        <f>EQ89-Segment!S377/1000</f>
        <v>0</v>
      </c>
      <c r="ER90" s="64">
        <f>ER89-Segment!AG377/1000</f>
        <v>0</v>
      </c>
      <c r="ES90" s="64">
        <f>ES89-Segment!AN377/1000</f>
        <v>0</v>
      </c>
      <c r="ET90" s="64">
        <f>ET89-Segment!L454/1000</f>
        <v>1.1368683772161603E-12</v>
      </c>
      <c r="EU90" s="64">
        <f>EU89-Segment!S454/1000</f>
        <v>0</v>
      </c>
      <c r="EV90" s="64">
        <f>EV89-Segment!AG454/1000</f>
        <v>0</v>
      </c>
      <c r="EW90" s="64">
        <f>EW89-Segment!AN454/1000</f>
        <v>0</v>
      </c>
      <c r="EX90" s="64">
        <f>EX89-Segment!L531/1000</f>
        <v>0</v>
      </c>
      <c r="EY90" s="64">
        <f>EY89-Segment!S531/1000</f>
        <v>0</v>
      </c>
      <c r="EZ90" s="64">
        <f>EZ89-Segment!AG531/1000</f>
        <v>0</v>
      </c>
      <c r="FA90" s="64">
        <f>FA89-Segment!AN531/1000</f>
        <v>1.1823431123048067E-11</v>
      </c>
      <c r="FB90" s="63"/>
      <c r="FC90" s="64"/>
      <c r="FD90" s="64">
        <f>FD89-DR89-EK89</f>
        <v>0</v>
      </c>
      <c r="FE90" s="64">
        <f>FE89-DS89-EL89</f>
        <v>0</v>
      </c>
      <c r="FF90" s="64">
        <f>FF89-DT89-EM89</f>
        <v>0</v>
      </c>
      <c r="FG90" s="64">
        <f>FG89-DU89-EN89</f>
        <v>0</v>
      </c>
      <c r="FH90" s="64">
        <f>FH89-DV89-EO89</f>
        <v>3.637978807091713E-12</v>
      </c>
      <c r="FI90" s="64">
        <f>FI89-DW89-EP89</f>
        <v>7.2759576141834259E-12</v>
      </c>
      <c r="FJ90" s="64">
        <f>FJ89-DX89-EQ89</f>
        <v>6.5938365878537297E-12</v>
      </c>
      <c r="FK90" s="64">
        <f>FK89-DY89-ER89</f>
        <v>1.4097167877480388E-11</v>
      </c>
      <c r="FL90" s="64">
        <f>FL89-DZ89-ES89</f>
        <v>-5.4569682106375694E-12</v>
      </c>
      <c r="FM90" s="64">
        <f>FM89-EA89-ET89</f>
        <v>-3.5242919693700969E-12</v>
      </c>
      <c r="FN90" s="64">
        <f>FN89-EB89-EU89</f>
        <v>-7.2759576141834259E-12</v>
      </c>
      <c r="FO90" s="64">
        <f>FO89-EC89-EV89</f>
        <v>-1.4097167877480388E-11</v>
      </c>
      <c r="FP90" s="64">
        <f>FP89-ED89-EW89</f>
        <v>0</v>
      </c>
      <c r="FQ90" s="64">
        <f>FQ89-EE89-EX89</f>
        <v>2.1827872842550278E-11</v>
      </c>
      <c r="FR90" s="64">
        <f>FR89-EF89-EY89</f>
        <v>0</v>
      </c>
      <c r="FS90" s="64">
        <f>FS89-EG89-EZ89</f>
        <v>0</v>
      </c>
      <c r="FT90" s="64">
        <f>FT89-EH89-FA89</f>
        <v>1.4551915228366852E-11</v>
      </c>
      <c r="FU90" s="187"/>
      <c r="FV90" s="63"/>
      <c r="FW90" s="64"/>
      <c r="FX90" s="64">
        <f>FX89-Segment!AO223/1000</f>
        <v>0</v>
      </c>
      <c r="FY90" s="64">
        <f>FY89-Segment!M300/1000</f>
        <v>0</v>
      </c>
      <c r="FZ90" s="64">
        <f>FZ89-Segment!T300/1000</f>
        <v>0</v>
      </c>
      <c r="GA90" s="64">
        <f>GA89-Segment!AH300/1000</f>
        <v>0</v>
      </c>
      <c r="GB90" s="64">
        <f>GB89-Segment!AO300/1000</f>
        <v>0</v>
      </c>
      <c r="GC90" s="64">
        <f>GC89-Segment!M377/1000</f>
        <v>0</v>
      </c>
      <c r="GD90" s="64">
        <f>GD89-Segment!T377/1000</f>
        <v>0</v>
      </c>
      <c r="GE90" s="64">
        <f>GE89-Segment!AH377/1000</f>
        <v>0</v>
      </c>
      <c r="GF90" s="64">
        <f>GF89-Segment!AO377/1000</f>
        <v>0</v>
      </c>
      <c r="GG90" s="64">
        <f>GG89-Segment!M454/1000</f>
        <v>0</v>
      </c>
      <c r="GH90" s="64">
        <f>GH89-Segment!T454/1000</f>
        <v>0</v>
      </c>
      <c r="GI90" s="64">
        <f>GI89-Segment!AH454/1000</f>
        <v>0</v>
      </c>
      <c r="GJ90" s="64">
        <f>GJ89-Segment!AO454/1000</f>
        <v>0</v>
      </c>
      <c r="GK90" s="64">
        <f>GK89-Segment!M531/1000</f>
        <v>0</v>
      </c>
      <c r="GL90" s="64">
        <f>GL89-Segment!T531/1000</f>
        <v>0</v>
      </c>
      <c r="GM90" s="64">
        <f>GM89-Segment!AH531/1000</f>
        <v>0</v>
      </c>
      <c r="GN90" s="64">
        <f>GN89-Segment!AO531/1000</f>
        <v>0</v>
      </c>
      <c r="GO90" s="63"/>
      <c r="GP90" s="64"/>
      <c r="GQ90" s="64">
        <f>GQ89-F89</f>
        <v>-0.17451799989794381</v>
      </c>
      <c r="GR90" s="64">
        <f>GR89-G89</f>
        <v>0.59666400008427445</v>
      </c>
      <c r="GS90" s="64">
        <f>GS89-H89</f>
        <v>-0.58751352003309876</v>
      </c>
      <c r="GT90" s="64">
        <f>GT89-I89</f>
        <v>-6.1146000036387704E-2</v>
      </c>
      <c r="GU90" s="64">
        <f>GU89-J89</f>
        <v>-0.38113443984184414</v>
      </c>
      <c r="GV90" s="64">
        <f>GV89-K89</f>
        <v>9.7364386660046875E-2</v>
      </c>
      <c r="GW90" s="64">
        <f>GW89-L89</f>
        <v>0.14678794216888491</v>
      </c>
      <c r="GX90" s="64">
        <f>GX89-M89</f>
        <v>0.10325128822296392</v>
      </c>
      <c r="GY90" s="64">
        <f>GY89-N89</f>
        <v>-0.32605813920963556</v>
      </c>
      <c r="GZ90" s="64">
        <f>GZ89-O89</f>
        <v>0.18250436068046838</v>
      </c>
      <c r="HA90" s="64">
        <f>HA89-P89</f>
        <v>0.36105150141520426</v>
      </c>
      <c r="HB90" s="64">
        <f>HB89-Q89</f>
        <v>0.16760602862632368</v>
      </c>
      <c r="HC90" s="64">
        <f>HC89-R89</f>
        <v>0.28463409058167599</v>
      </c>
      <c r="HD90" s="64">
        <f>HD89-S89</f>
        <v>-0.39640350862464402</v>
      </c>
      <c r="HE90" s="64">
        <f>HE89-T89</f>
        <v>0.13901109370635822</v>
      </c>
      <c r="HF90" s="64">
        <f>HF89-U89</f>
        <v>0.1651721925009042</v>
      </c>
      <c r="HG90" s="64">
        <f>HG89-V89</f>
        <v>0.37365117037552409</v>
      </c>
    </row>
    <row r="91" spans="2:215" x14ac:dyDescent="0.3">
      <c r="C91" s="41" t="s">
        <v>86</v>
      </c>
      <c r="D91" s="116"/>
      <c r="E91" s="42"/>
      <c r="F91" s="42">
        <f t="shared" ref="F91:V91" si="1311">F89/AVERAGE(E108:F108)*4</f>
        <v>0.30941273332827257</v>
      </c>
      <c r="G91" s="42">
        <f t="shared" si="1311"/>
        <v>0.21154875365386636</v>
      </c>
      <c r="H91" s="42">
        <f t="shared" si="1311"/>
        <v>0.20889178888344079</v>
      </c>
      <c r="I91" s="42">
        <f t="shared" si="1311"/>
        <v>0.20365846419758482</v>
      </c>
      <c r="J91" s="42">
        <f t="shared" si="1311"/>
        <v>0.23280428552026605</v>
      </c>
      <c r="K91" s="42">
        <f t="shared" si="1311"/>
        <v>0.26809956119597134</v>
      </c>
      <c r="L91" s="42">
        <f t="shared" si="1311"/>
        <v>0.18398053323434857</v>
      </c>
      <c r="M91" s="42">
        <f t="shared" si="1311"/>
        <v>0.13217713245487381</v>
      </c>
      <c r="N91" s="42">
        <f t="shared" si="1311"/>
        <v>0.28207524761851405</v>
      </c>
      <c r="O91" s="42">
        <f t="shared" si="1311"/>
        <v>0.22242562655559323</v>
      </c>
      <c r="P91" s="42">
        <f t="shared" si="1311"/>
        <v>0.2827278134153054</v>
      </c>
      <c r="Q91" s="42">
        <f t="shared" si="1311"/>
        <v>0.20136846860242055</v>
      </c>
      <c r="R91" s="42">
        <f t="shared" si="1311"/>
        <v>0.36540980601623013</v>
      </c>
      <c r="S91" s="42">
        <f t="shared" si="1311"/>
        <v>6.2758414873936727E-2</v>
      </c>
      <c r="T91" s="42">
        <f t="shared" si="1311"/>
        <v>0.19230199171661078</v>
      </c>
      <c r="U91" s="42">
        <f t="shared" si="1311"/>
        <v>0.28445772241569273</v>
      </c>
      <c r="V91" s="42">
        <f t="shared" si="1311"/>
        <v>0.29453412048468658</v>
      </c>
      <c r="W91" s="177"/>
      <c r="Y91" s="42"/>
      <c r="Z91" s="42">
        <f t="shared" ref="Z91:AP91" si="1312">Z89/AVERAGE(Y109:Z109)*4</f>
        <v>0.33991067243077794</v>
      </c>
      <c r="AA91" s="42">
        <f t="shared" si="1312"/>
        <v>0.20193284878167564</v>
      </c>
      <c r="AB91" s="42">
        <f t="shared" si="1312"/>
        <v>0.20552511193080436</v>
      </c>
      <c r="AC91" s="42">
        <f t="shared" si="1312"/>
        <v>0.20208486589877456</v>
      </c>
      <c r="AD91" s="42">
        <f t="shared" si="1312"/>
        <v>0.2720412333223306</v>
      </c>
      <c r="AE91" s="42">
        <f t="shared" si="1312"/>
        <v>0.26767383889027047</v>
      </c>
      <c r="AF91" s="42">
        <f t="shared" si="1312"/>
        <v>0.18756900611758648</v>
      </c>
      <c r="AG91" s="42">
        <f t="shared" si="1312"/>
        <v>0.12171054308813488</v>
      </c>
      <c r="AH91" s="42">
        <f t="shared" si="1312"/>
        <v>0.31212575824658928</v>
      </c>
      <c r="AI91" s="42">
        <f t="shared" si="1312"/>
        <v>0.21680109782465812</v>
      </c>
      <c r="AJ91" s="42">
        <f t="shared" si="1312"/>
        <v>0.29982945880259776</v>
      </c>
      <c r="AK91" s="42">
        <f t="shared" si="1312"/>
        <v>0.20142711512166697</v>
      </c>
      <c r="AL91" s="42">
        <f t="shared" si="1312"/>
        <v>0.34979175733658707</v>
      </c>
      <c r="AM91" s="42">
        <f t="shared" si="1312"/>
        <v>3.109306692439337E-2</v>
      </c>
      <c r="AN91" s="42">
        <f t="shared" si="1312"/>
        <v>0.13391698012843903</v>
      </c>
      <c r="AO91" s="42">
        <f t="shared" si="1312"/>
        <v>0.29348875219894405</v>
      </c>
      <c r="AP91" s="42">
        <f t="shared" si="1312"/>
        <v>0.29606230409674805</v>
      </c>
      <c r="AQ91" s="177"/>
      <c r="AS91" s="43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4"/>
      <c r="BL91" s="43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4"/>
      <c r="CE91" s="43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4"/>
      <c r="CX91" s="42"/>
      <c r="CY91" s="42">
        <f t="shared" ref="CY91:DO91" si="1313">CY89/AVERAGE(CX109:CY109)*4</f>
        <v>0.33991030273619605</v>
      </c>
      <c r="CZ91" s="42">
        <f t="shared" si="1313"/>
        <v>0.20193410186312324</v>
      </c>
      <c r="DA91" s="42">
        <f t="shared" si="1313"/>
        <v>0.20552388872982871</v>
      </c>
      <c r="DB91" s="42">
        <f t="shared" si="1313"/>
        <v>0.20208474503818671</v>
      </c>
      <c r="DC91" s="42">
        <f t="shared" si="1313"/>
        <v>0.27204051720606459</v>
      </c>
      <c r="DD91" s="42">
        <f t="shared" si="1313"/>
        <v>0.26767402426565684</v>
      </c>
      <c r="DE91" s="42">
        <f t="shared" si="1313"/>
        <v>0.18756928956756963</v>
      </c>
      <c r="DF91" s="42">
        <f t="shared" si="1313"/>
        <v>0.12171073408482092</v>
      </c>
      <c r="DG91" s="42">
        <f t="shared" si="1313"/>
        <v>0.31212518258105543</v>
      </c>
      <c r="DH91" s="42">
        <f t="shared" si="1313"/>
        <v>0.21680142495103263</v>
      </c>
      <c r="DI91" s="42">
        <f t="shared" si="1313"/>
        <v>0.29983011205147769</v>
      </c>
      <c r="DJ91" s="42">
        <f t="shared" si="1313"/>
        <v>0.20142740028769776</v>
      </c>
      <c r="DK91" s="42">
        <f t="shared" si="1313"/>
        <v>0.34979221017900214</v>
      </c>
      <c r="DL91" s="42">
        <f t="shared" si="1313"/>
        <v>3.1092457896501027E-2</v>
      </c>
      <c r="DM91" s="42">
        <f t="shared" si="1313"/>
        <v>0.13391719088040435</v>
      </c>
      <c r="DN91" s="42">
        <f t="shared" si="1313"/>
        <v>0.29348898987323985</v>
      </c>
      <c r="DO91" s="42">
        <f t="shared" si="1313"/>
        <v>0.29606280544921448</v>
      </c>
      <c r="DP91" s="44"/>
      <c r="DQ91" s="42"/>
      <c r="DR91" s="42">
        <f t="shared" ref="DR91:EH91" si="1314">DR89/AVERAGE(DQ110:DR110)*4</f>
        <v>-0.15753012292398449</v>
      </c>
      <c r="DS91" s="42">
        <f t="shared" si="1314"/>
        <v>0.26653454806058685</v>
      </c>
      <c r="DT91" s="42">
        <f t="shared" si="1314"/>
        <v>0.14394544188172143</v>
      </c>
      <c r="DU91" s="42">
        <f t="shared" si="1314"/>
        <v>7.9912567539300303E-2</v>
      </c>
      <c r="DV91" s="42">
        <f t="shared" si="1314"/>
        <v>-3.3844248464211156E-2</v>
      </c>
      <c r="DW91" s="42">
        <f t="shared" si="1314"/>
        <v>0.32664768543115696</v>
      </c>
      <c r="DX91" s="42">
        <f t="shared" si="1314"/>
        <v>0.19212177301539479</v>
      </c>
      <c r="DY91" s="42">
        <f t="shared" si="1314"/>
        <v>0.28051354839909698</v>
      </c>
      <c r="DZ91" s="42">
        <f t="shared" si="1314"/>
        <v>9.1711511477303345E-2</v>
      </c>
      <c r="EA91" s="42">
        <f t="shared" si="1314"/>
        <v>0.47498550084299823</v>
      </c>
      <c r="EB91" s="42">
        <f t="shared" si="1314"/>
        <v>0.2952825277101177</v>
      </c>
      <c r="EC91" s="42">
        <f t="shared" si="1314"/>
        <v>0.29130198102013388</v>
      </c>
      <c r="ED91" s="42">
        <f t="shared" si="1314"/>
        <v>0.34958712562112992</v>
      </c>
      <c r="EE91" s="42">
        <f t="shared" si="1314"/>
        <v>0.45306237732540916</v>
      </c>
      <c r="EF91" s="42">
        <f t="shared" si="1314"/>
        <v>0.73960591626768313</v>
      </c>
      <c r="EG91" s="42">
        <f t="shared" si="1314"/>
        <v>0.16411840470091613</v>
      </c>
      <c r="EH91" s="42">
        <f t="shared" si="1314"/>
        <v>0.3131843175661142</v>
      </c>
      <c r="EJ91" s="43"/>
      <c r="EK91" s="42"/>
      <c r="EL91" s="42"/>
      <c r="EM91" s="42"/>
      <c r="EN91" s="42">
        <f t="shared" ref="EN91:FA91" si="1315">EN89/AVERAGE(EM111:EN111)*4</f>
        <v>6.0477571590759034</v>
      </c>
      <c r="EO91" s="42">
        <f t="shared" si="1315"/>
        <v>1.6696506261971662</v>
      </c>
      <c r="EP91" s="42">
        <f t="shared" si="1315"/>
        <v>1.4435899967321122</v>
      </c>
      <c r="EQ91" s="42">
        <f t="shared" si="1315"/>
        <v>0.98934227898549998</v>
      </c>
      <c r="ER91" s="42">
        <f t="shared" si="1315"/>
        <v>1.3647128683346961</v>
      </c>
      <c r="ES91" s="42">
        <f t="shared" si="1315"/>
        <v>0.99640690256531894</v>
      </c>
      <c r="ET91" s="42">
        <f t="shared" si="1315"/>
        <v>0.18545140669982363</v>
      </c>
      <c r="EU91" s="42">
        <f t="shared" si="1315"/>
        <v>-8.641733637101348</v>
      </c>
      <c r="EV91" s="42">
        <f t="shared" si="1315"/>
        <v>6.7852810759111142</v>
      </c>
      <c r="EW91" s="42">
        <f t="shared" si="1315"/>
        <v>5.2830334562635146</v>
      </c>
      <c r="EX91" s="42">
        <f t="shared" si="1315"/>
        <v>1.3124405973383433</v>
      </c>
      <c r="EY91" s="42">
        <f t="shared" si="1315"/>
        <v>1.9226633858996873</v>
      </c>
      <c r="EZ91" s="42">
        <f t="shared" si="1315"/>
        <v>2.1202324288301839</v>
      </c>
      <c r="FA91" s="42">
        <f t="shared" si="1315"/>
        <v>0.96135146220324275</v>
      </c>
      <c r="FC91" s="43"/>
      <c r="FD91" s="42"/>
      <c r="FE91" s="42"/>
      <c r="FF91" s="42">
        <f t="shared" ref="FF91:FT91" si="1316">FF89/AVERAGE(SUM(FE110:FE111),SUM(FF110:FF111))*4</f>
        <v>0.2506066933648976</v>
      </c>
      <c r="FG91" s="42">
        <f t="shared" si="1316"/>
        <v>0.21888532574455027</v>
      </c>
      <c r="FH91" s="42">
        <f t="shared" si="1316"/>
        <v>5.1202607939020352E-2</v>
      </c>
      <c r="FI91" s="42">
        <f t="shared" si="1316"/>
        <v>0.3849356658519974</v>
      </c>
      <c r="FJ91" s="42">
        <f t="shared" si="1316"/>
        <v>0.22495282909090913</v>
      </c>
      <c r="FK91" s="42">
        <f t="shared" si="1316"/>
        <v>0.32632501253172291</v>
      </c>
      <c r="FL91" s="42">
        <f t="shared" si="1316"/>
        <v>0.1397541665947572</v>
      </c>
      <c r="FM91" s="42">
        <f t="shared" si="1316"/>
        <v>0.46498238118824375</v>
      </c>
      <c r="FN91" s="42">
        <f t="shared" si="1316"/>
        <v>0.24444286683002961</v>
      </c>
      <c r="FO91" s="42">
        <f t="shared" si="1316"/>
        <v>0.34832714756298311</v>
      </c>
      <c r="FP91" s="42">
        <f t="shared" si="1316"/>
        <v>0.59347806994804964</v>
      </c>
      <c r="FQ91" s="42">
        <f t="shared" si="1316"/>
        <v>0.49919523518935177</v>
      </c>
      <c r="FR91" s="42">
        <f t="shared" si="1316"/>
        <v>0.77895184135152207</v>
      </c>
      <c r="FS91" s="42">
        <f t="shared" si="1316"/>
        <v>0.25849593093655959</v>
      </c>
      <c r="FT91" s="42">
        <f t="shared" si="1316"/>
        <v>0.35507630587717626</v>
      </c>
      <c r="FU91" s="177"/>
      <c r="FW91" s="43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P91" s="42"/>
      <c r="GQ91" s="42">
        <f t="shared" ref="GQ91:HG91" si="1317">GQ89/AVERAGE(GP108:GQ108)*4</f>
        <v>0.30941239331263359</v>
      </c>
      <c r="GR91" s="42">
        <f t="shared" si="1317"/>
        <v>0.21154990859045397</v>
      </c>
      <c r="GS91" s="42">
        <f t="shared" si="1317"/>
        <v>0.2088906636534538</v>
      </c>
      <c r="GT91" s="42">
        <f t="shared" si="1317"/>
        <v>0.20365835298985388</v>
      </c>
      <c r="GU91" s="42">
        <f t="shared" si="1317"/>
        <v>0.23280362572997096</v>
      </c>
      <c r="GV91" s="42">
        <f t="shared" si="1317"/>
        <v>0.26809973120000058</v>
      </c>
      <c r="GW91" s="42">
        <f t="shared" si="1317"/>
        <v>0.18398079196688186</v>
      </c>
      <c r="GX91" s="42">
        <f t="shared" si="1317"/>
        <v>0.13217730685565199</v>
      </c>
      <c r="GY91" s="42">
        <f t="shared" si="1317"/>
        <v>0.28207472066147576</v>
      </c>
      <c r="GZ91" s="42">
        <f t="shared" si="1317"/>
        <v>0.22242592523221411</v>
      </c>
      <c r="HA91" s="42">
        <f t="shared" si="1317"/>
        <v>0.28272840731861498</v>
      </c>
      <c r="HB91" s="42">
        <f t="shared" si="1317"/>
        <v>0.20136872771732087</v>
      </c>
      <c r="HC91" s="42">
        <f t="shared" si="1317"/>
        <v>0.36541021523197298</v>
      </c>
      <c r="HD91" s="42">
        <f t="shared" si="1317"/>
        <v>6.2757866364316656E-2</v>
      </c>
      <c r="HE91" s="42">
        <f t="shared" si="1317"/>
        <v>0.19230217994906937</v>
      </c>
      <c r="HF91" s="42">
        <f t="shared" si="1317"/>
        <v>0.28445793313139378</v>
      </c>
      <c r="HG91" s="42">
        <f t="shared" si="1317"/>
        <v>0.30533292079238583</v>
      </c>
    </row>
    <row r="92" spans="2:215" x14ac:dyDescent="0.3">
      <c r="C92" s="41" t="s">
        <v>139</v>
      </c>
      <c r="D92" s="116"/>
      <c r="E92" s="42"/>
      <c r="F92" s="42">
        <f t="shared" ref="F92:R92" si="1318">F89/F113*4</f>
        <v>0.30924047670577409</v>
      </c>
      <c r="G92" s="42">
        <f t="shared" si="1318"/>
        <v>0.21900735110079944</v>
      </c>
      <c r="H92" s="42">
        <f t="shared" si="1318"/>
        <v>0.2078649917324156</v>
      </c>
      <c r="I92" s="42">
        <f t="shared" si="1318"/>
        <v>0.20208536857661705</v>
      </c>
      <c r="J92" s="42">
        <f t="shared" si="1318"/>
        <v>0.23351983600673396</v>
      </c>
      <c r="K92" s="42">
        <f t="shared" si="1318"/>
        <v>0.26012545226162381</v>
      </c>
      <c r="L92" s="42">
        <f t="shared" si="1318"/>
        <v>0.18398825664079874</v>
      </c>
      <c r="M92" s="42">
        <f t="shared" si="1318"/>
        <v>0.13165784177347481</v>
      </c>
      <c r="N92" s="42">
        <f t="shared" si="1318"/>
        <v>0.28199010614742015</v>
      </c>
      <c r="O92" s="42">
        <f t="shared" si="1318"/>
        <v>0.22221043935787707</v>
      </c>
      <c r="P92" s="42">
        <f t="shared" si="1318"/>
        <v>0.28476398017482912</v>
      </c>
      <c r="Q92" s="42">
        <f t="shared" si="1318"/>
        <v>0.20249903522929241</v>
      </c>
      <c r="R92" s="42">
        <f t="shared" si="1318"/>
        <v>0.37248008632439628</v>
      </c>
      <c r="S92" s="42">
        <f t="shared" ref="S92:T92" si="1319">S89/S113*4</f>
        <v>6.2326063287745689E-2</v>
      </c>
      <c r="T92" s="42">
        <f t="shared" si="1319"/>
        <v>0.18989103349274788</v>
      </c>
      <c r="U92" s="42">
        <f t="shared" ref="U92:V92" si="1320">U89/U113*4</f>
        <v>0.2830624998299352</v>
      </c>
      <c r="V92" s="42">
        <f t="shared" si="1320"/>
        <v>0.292984942439596</v>
      </c>
      <c r="W92" s="177"/>
      <c r="Y92" s="42"/>
      <c r="Z92" s="42">
        <f t="shared" ref="Z92:AL92" si="1321">Z89/Z114*4</f>
        <v>0.33982318320130273</v>
      </c>
      <c r="AA92" s="42">
        <f t="shared" si="1321"/>
        <v>0.20975346461610972</v>
      </c>
      <c r="AB92" s="42">
        <f t="shared" si="1321"/>
        <v>0.20461029917814966</v>
      </c>
      <c r="AC92" s="42">
        <f t="shared" si="1321"/>
        <v>0.20082149432578558</v>
      </c>
      <c r="AD92" s="42">
        <f t="shared" si="1321"/>
        <v>0.27288271761851446</v>
      </c>
      <c r="AE92" s="42">
        <f t="shared" si="1321"/>
        <v>0.25964437526282452</v>
      </c>
      <c r="AF92" s="42">
        <f t="shared" si="1321"/>
        <v>0.18739077039752122</v>
      </c>
      <c r="AG92" s="42">
        <f t="shared" si="1321"/>
        <v>0.12134655341793485</v>
      </c>
      <c r="AH92" s="42">
        <f t="shared" si="1321"/>
        <v>0.31234217292077193</v>
      </c>
      <c r="AI92" s="42">
        <f t="shared" si="1321"/>
        <v>0.21679138494120165</v>
      </c>
      <c r="AJ92" s="42">
        <f t="shared" si="1321"/>
        <v>0.30237331810683693</v>
      </c>
      <c r="AK92" s="42">
        <f t="shared" si="1321"/>
        <v>0.20294636599992627</v>
      </c>
      <c r="AL92" s="42">
        <f t="shared" si="1321"/>
        <v>0.35775543990211051</v>
      </c>
      <c r="AM92" s="42">
        <f t="shared" ref="AM92:AN92" si="1322">AM89/AM114*4</f>
        <v>3.106762859266491E-2</v>
      </c>
      <c r="AN92" s="42">
        <f t="shared" si="1322"/>
        <v>0.13228354327131722</v>
      </c>
      <c r="AO92" s="42">
        <f t="shared" ref="AO92:AP92" si="1323">AO89/AO114*4</f>
        <v>0.29200769855463449</v>
      </c>
      <c r="AP92" s="42">
        <f t="shared" si="1323"/>
        <v>0.29455411617216726</v>
      </c>
      <c r="AQ92" s="177"/>
      <c r="AS92" s="43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4"/>
      <c r="BL92" s="43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4"/>
      <c r="CE92" s="43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4"/>
      <c r="CX92" s="42"/>
      <c r="CY92" s="42">
        <f t="shared" ref="CY92:DK92" si="1324">CY89/CY114*4</f>
        <v>0.33982281360187611</v>
      </c>
      <c r="CZ92" s="42">
        <f t="shared" si="1324"/>
        <v>0.20975476622789138</v>
      </c>
      <c r="DA92" s="42">
        <f t="shared" si="1324"/>
        <v>0.20460908142176343</v>
      </c>
      <c r="DB92" s="42">
        <f t="shared" si="1324"/>
        <v>0.20082137422078045</v>
      </c>
      <c r="DC92" s="42">
        <f t="shared" si="1324"/>
        <v>0.27288199928714091</v>
      </c>
      <c r="DD92" s="42">
        <f t="shared" si="1324"/>
        <v>0.25964455507746981</v>
      </c>
      <c r="DE92" s="42">
        <f t="shared" si="1324"/>
        <v>0.18739105357815866</v>
      </c>
      <c r="DF92" s="42">
        <f t="shared" si="1324"/>
        <v>0.12134674384342288</v>
      </c>
      <c r="DG92" s="42">
        <f t="shared" si="1324"/>
        <v>0.31234159685609619</v>
      </c>
      <c r="DH92" s="42">
        <f t="shared" si="1324"/>
        <v>0.21679171205292064</v>
      </c>
      <c r="DI92" s="42">
        <f t="shared" si="1324"/>
        <v>0.30237397689811168</v>
      </c>
      <c r="DJ92" s="42">
        <f t="shared" si="1324"/>
        <v>0.20294665331680328</v>
      </c>
      <c r="DK92" s="42">
        <f t="shared" si="1324"/>
        <v>0.35775590305435473</v>
      </c>
      <c r="DL92" s="42">
        <f t="shared" ref="DL92:DM92" si="1325">DL89/DL114*4</f>
        <v>3.1067020063039706E-2</v>
      </c>
      <c r="DM92" s="42">
        <f t="shared" si="1325"/>
        <v>0.13228375145265983</v>
      </c>
      <c r="DN92" s="42">
        <f t="shared" ref="DN92:DO92" si="1326">DN89/DN114*4</f>
        <v>0.2920079350295372</v>
      </c>
      <c r="DO92" s="42">
        <f t="shared" si="1326"/>
        <v>0.29455461497066543</v>
      </c>
      <c r="DP92" s="44"/>
      <c r="DQ92" s="42"/>
      <c r="DR92" s="42">
        <f t="shared" ref="DR92:ED92" si="1327">DR89/DR115*4</f>
        <v>-0.15690421419880232</v>
      </c>
      <c r="DS92" s="42">
        <f t="shared" si="1327"/>
        <v>0.26276904102633442</v>
      </c>
      <c r="DT92" s="42">
        <f t="shared" si="1327"/>
        <v>0.14435683887700987</v>
      </c>
      <c r="DU92" s="42">
        <f t="shared" si="1327"/>
        <v>7.9312141650407009E-2</v>
      </c>
      <c r="DV92" s="42">
        <f t="shared" si="1327"/>
        <v>-3.4322887284541491E-2</v>
      </c>
      <c r="DW92" s="42">
        <f t="shared" si="1327"/>
        <v>0.31983215708445867</v>
      </c>
      <c r="DX92" s="42">
        <f t="shared" si="1327"/>
        <v>0.19339327702868725</v>
      </c>
      <c r="DY92" s="42">
        <f t="shared" si="1327"/>
        <v>0.27676616942974941</v>
      </c>
      <c r="DZ92" s="42">
        <f t="shared" si="1327"/>
        <v>9.0721253269507404E-2</v>
      </c>
      <c r="EA92" s="42">
        <f t="shared" si="1327"/>
        <v>0.47370833177922467</v>
      </c>
      <c r="EB92" s="42">
        <f t="shared" si="1327"/>
        <v>0.29527530685468067</v>
      </c>
      <c r="EC92" s="42">
        <f t="shared" si="1327"/>
        <v>0.28848015376722652</v>
      </c>
      <c r="ED92" s="42">
        <f t="shared" si="1327"/>
        <v>0.34299345792586544</v>
      </c>
      <c r="EE92" s="42">
        <f t="shared" ref="EE92:EF92" si="1328">EE89/EE115*4</f>
        <v>0.434514898909798</v>
      </c>
      <c r="EF92" s="42">
        <f t="shared" si="1328"/>
        <v>0.73289982430460598</v>
      </c>
      <c r="EG92" s="42">
        <f t="shared" ref="EG92:EH92" si="1329">EG89/EG115*4</f>
        <v>0.16347162618505723</v>
      </c>
      <c r="EH92" s="42">
        <f t="shared" si="1329"/>
        <v>0.31262994633261343</v>
      </c>
      <c r="EJ92" s="43"/>
      <c r="EK92" s="42"/>
      <c r="EL92" s="42"/>
      <c r="EM92" s="42">
        <f t="shared" ref="EM92:EW92" si="1330">EM89/EM116*4</f>
        <v>17.668232016000008</v>
      </c>
      <c r="EN92" s="42">
        <f t="shared" si="1330"/>
        <v>3.4449729368054567</v>
      </c>
      <c r="EO92" s="42">
        <f t="shared" si="1330"/>
        <v>1.3815041908444272</v>
      </c>
      <c r="EP92" s="42">
        <f t="shared" si="1330"/>
        <v>1.2628002880277838</v>
      </c>
      <c r="EQ92" s="42">
        <f t="shared" si="1330"/>
        <v>1.0997277247157689</v>
      </c>
      <c r="ER92" s="42">
        <f t="shared" si="1330"/>
        <v>1.3361408608092931</v>
      </c>
      <c r="ES92" s="42">
        <f t="shared" si="1330"/>
        <v>0.98292098105303505</v>
      </c>
      <c r="ET92" s="42">
        <f t="shared" si="1330"/>
        <v>0.15036525725639338</v>
      </c>
      <c r="EU92" s="42">
        <f t="shared" si="1330"/>
        <v>-4.4091197578612764</v>
      </c>
      <c r="EV92" s="42">
        <f t="shared" si="1330"/>
        <v>4.7937417001675477</v>
      </c>
      <c r="EW92" s="42">
        <f t="shared" si="1330"/>
        <v>6.0832495231878374</v>
      </c>
      <c r="EX92" s="42">
        <f t="shared" ref="EX92:EY92" si="1331">EX89/EX116*4</f>
        <v>0.93099033346867432</v>
      </c>
      <c r="EY92" s="42">
        <f t="shared" si="1331"/>
        <v>1.5977155461906205</v>
      </c>
      <c r="EZ92" s="42">
        <f t="shared" ref="EZ92:FA92" si="1332">EZ89/EZ116*4</f>
        <v>2.1182070682911265</v>
      </c>
      <c r="FA92" s="42">
        <f t="shared" si="1332"/>
        <v>0.89296424970138821</v>
      </c>
      <c r="FC92" s="43"/>
      <c r="FD92" s="42"/>
      <c r="FE92" s="42"/>
      <c r="FF92" s="42">
        <f t="shared" ref="FF92:FP92" si="1333">FF89/SUM(FF115:FF116)*4</f>
        <v>0.24804604954139275</v>
      </c>
      <c r="FG92" s="42">
        <f t="shared" si="1333"/>
        <v>0.21354913404902401</v>
      </c>
      <c r="FH92" s="42">
        <f t="shared" si="1333"/>
        <v>5.1348226618530717E-2</v>
      </c>
      <c r="FI92" s="42">
        <f t="shared" si="1333"/>
        <v>0.37457171703805198</v>
      </c>
      <c r="FJ92" s="42">
        <f t="shared" si="1333"/>
        <v>0.22732556034007018</v>
      </c>
      <c r="FK92" s="42">
        <f t="shared" si="1333"/>
        <v>0.32186038530704186</v>
      </c>
      <c r="FL92" s="42">
        <f t="shared" si="1333"/>
        <v>0.13822480013211291</v>
      </c>
      <c r="FM92" s="42">
        <f t="shared" si="1333"/>
        <v>0.46007585121635469</v>
      </c>
      <c r="FN92" s="42">
        <f t="shared" si="1333"/>
        <v>0.24310935158379873</v>
      </c>
      <c r="FO92" s="42">
        <f t="shared" si="1333"/>
        <v>0.3437402994378837</v>
      </c>
      <c r="FP92" s="42">
        <f t="shared" si="1333"/>
        <v>0.58657381220938065</v>
      </c>
      <c r="FQ92" s="42">
        <f t="shared" ref="FQ92:FR92" si="1334">FQ89/SUM(FQ115:FQ116)*4</f>
        <v>0.46987999033158612</v>
      </c>
      <c r="FR92" s="42">
        <f t="shared" si="1334"/>
        <v>0.76697941660651792</v>
      </c>
      <c r="FS92" s="42">
        <f t="shared" ref="FS92:FT92" si="1335">FS89/SUM(FS115:FS116)*4</f>
        <v>0.25751434824892211</v>
      </c>
      <c r="FT92" s="42">
        <f t="shared" si="1335"/>
        <v>0.35274522076113352</v>
      </c>
      <c r="FU92" s="177"/>
      <c r="FW92" s="43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P92" s="42"/>
      <c r="GQ92" s="42">
        <f t="shared" ref="GQ92:HC92" si="1336">GQ89/GQ113*4</f>
        <v>0.30924013687942903</v>
      </c>
      <c r="GR92" s="42">
        <f t="shared" si="1336"/>
        <v>0.21900854675711209</v>
      </c>
      <c r="GS92" s="42">
        <f t="shared" si="1336"/>
        <v>0.20786387203344039</v>
      </c>
      <c r="GT92" s="42">
        <f t="shared" si="1336"/>
        <v>0.20208525822787521</v>
      </c>
      <c r="GU92" s="42">
        <f t="shared" si="1336"/>
        <v>0.23351917418849827</v>
      </c>
      <c r="GV92" s="42">
        <f t="shared" si="1336"/>
        <v>0.26012561720920818</v>
      </c>
      <c r="GW92" s="42">
        <f t="shared" si="1336"/>
        <v>0.1839885153841935</v>
      </c>
      <c r="GX92" s="42">
        <f t="shared" si="1336"/>
        <v>0.13165801548907624</v>
      </c>
      <c r="GY92" s="42">
        <f t="shared" si="1336"/>
        <v>0.28198957934943841</v>
      </c>
      <c r="GZ92" s="42">
        <f t="shared" si="1336"/>
        <v>0.22221073774554123</v>
      </c>
      <c r="HA92" s="42">
        <f t="shared" si="1336"/>
        <v>0.28476457835534846</v>
      </c>
      <c r="HB92" s="42">
        <f t="shared" si="1336"/>
        <v>0.20249929579897194</v>
      </c>
      <c r="HC92" s="42">
        <f t="shared" si="1336"/>
        <v>0.37248050345801642</v>
      </c>
      <c r="HD92" s="42">
        <f t="shared" ref="HD92:HE92" si="1337">HD89/HD113*4</f>
        <v>6.2325518556885881E-2</v>
      </c>
      <c r="HE92" s="42">
        <f t="shared" si="1337"/>
        <v>0.18989121936526943</v>
      </c>
      <c r="HF92" s="42">
        <f t="shared" ref="HF92:HG92" si="1338">HF89/HF113*4</f>
        <v>0.28306270951210721</v>
      </c>
      <c r="HG92" s="42">
        <f t="shared" si="1338"/>
        <v>0.31396830902689277</v>
      </c>
    </row>
    <row r="93" spans="2:215" x14ac:dyDescent="0.3">
      <c r="C93" s="41" t="s">
        <v>87</v>
      </c>
      <c r="D93" s="116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177"/>
      <c r="Y93" s="42"/>
      <c r="Z93" s="42">
        <f t="shared" ref="Z93:AP93" si="1339">Z89/AVERAGE(Y131:Z131)*4</f>
        <v>8.5347967491227597E-2</v>
      </c>
      <c r="AA93" s="42">
        <f t="shared" si="1339"/>
        <v>4.674784110061396E-2</v>
      </c>
      <c r="AB93" s="42">
        <f t="shared" si="1339"/>
        <v>4.4625704551166628E-2</v>
      </c>
      <c r="AC93" s="42">
        <f t="shared" si="1339"/>
        <v>4.3953511363507315E-2</v>
      </c>
      <c r="AD93" s="42">
        <f t="shared" si="1339"/>
        <v>5.8051589458440737E-2</v>
      </c>
      <c r="AE93" s="42">
        <f t="shared" si="1339"/>
        <v>5.1634968707813755E-2</v>
      </c>
      <c r="AF93" s="42">
        <f t="shared" si="1339"/>
        <v>3.2577211434377036E-2</v>
      </c>
      <c r="AG93" s="42">
        <f t="shared" si="1339"/>
        <v>2.0196469740996308E-2</v>
      </c>
      <c r="AH93" s="42">
        <f t="shared" si="1339"/>
        <v>4.9592081007911799E-2</v>
      </c>
      <c r="AI93" s="42">
        <f t="shared" si="1339"/>
        <v>3.0595318708640275E-2</v>
      </c>
      <c r="AJ93" s="42">
        <f t="shared" si="1339"/>
        <v>3.7968128895002388E-2</v>
      </c>
      <c r="AK93" s="42">
        <f t="shared" si="1339"/>
        <v>2.5048128378862472E-2</v>
      </c>
      <c r="AL93" s="42">
        <f t="shared" si="1339"/>
        <v>4.3073980679485049E-2</v>
      </c>
      <c r="AM93" s="42">
        <f t="shared" si="1339"/>
        <v>3.85425656821901E-3</v>
      </c>
      <c r="AN93" s="42">
        <f t="shared" si="1339"/>
        <v>1.7146136158227718E-2</v>
      </c>
      <c r="AO93" s="42">
        <f t="shared" si="1339"/>
        <v>3.9621784802268557E-2</v>
      </c>
      <c r="AP93" s="42">
        <f t="shared" si="1339"/>
        <v>4.2089665997792756E-2</v>
      </c>
      <c r="AQ93" s="177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4"/>
      <c r="BL93" s="43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4"/>
      <c r="CE93" s="43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4"/>
      <c r="CX93" s="43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4"/>
      <c r="DQ93" s="43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  <c r="EC93" s="42"/>
      <c r="ED93" s="42"/>
      <c r="EE93" s="42"/>
      <c r="EF93" s="42"/>
      <c r="EG93" s="42"/>
      <c r="EH93" s="42"/>
      <c r="EJ93" s="43"/>
      <c r="EK93" s="42"/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C93" s="43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42"/>
      <c r="FP93" s="42"/>
      <c r="FQ93" s="42"/>
      <c r="FR93" s="42"/>
      <c r="FS93" s="42"/>
      <c r="FT93" s="42"/>
      <c r="FU93" s="177"/>
      <c r="FW93" s="43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P93" s="43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</row>
    <row r="94" spans="2:215" x14ac:dyDescent="0.3">
      <c r="C94" s="48"/>
      <c r="D94" s="119"/>
      <c r="E94" s="48"/>
      <c r="F94" s="66"/>
      <c r="G94" s="66"/>
      <c r="H94" s="66"/>
      <c r="I94" s="66"/>
      <c r="J94" s="66"/>
      <c r="K94" s="66"/>
      <c r="L94" s="138"/>
      <c r="M94" s="138"/>
      <c r="N94" s="138"/>
      <c r="O94" s="138"/>
      <c r="P94" s="138"/>
      <c r="Q94" s="138"/>
      <c r="R94" s="66"/>
      <c r="S94" s="66"/>
      <c r="T94" s="66"/>
      <c r="U94" s="66"/>
      <c r="V94" s="66"/>
      <c r="W94" s="66"/>
      <c r="Y94" s="48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S94" s="48"/>
      <c r="AT94" s="66"/>
      <c r="AU94" s="66"/>
      <c r="AV94" s="66"/>
      <c r="AW94" s="66"/>
      <c r="AX94" s="66"/>
      <c r="AY94" s="66"/>
      <c r="AZ94" s="66"/>
      <c r="BA94" s="66"/>
      <c r="BB94" s="66"/>
      <c r="BC94" s="66"/>
      <c r="BD94" s="66"/>
      <c r="BE94" s="66"/>
      <c r="BF94" s="66"/>
      <c r="BG94" s="66"/>
      <c r="BH94" s="66"/>
      <c r="BI94" s="66"/>
      <c r="BJ94" s="66"/>
      <c r="BK94" s="56"/>
      <c r="BL94" s="48"/>
      <c r="BM94" s="66"/>
      <c r="BN94" s="66"/>
      <c r="BO94" s="66"/>
      <c r="BP94" s="66"/>
      <c r="BQ94" s="66"/>
      <c r="BR94" s="66"/>
      <c r="BS94" s="66"/>
      <c r="BT94" s="66"/>
      <c r="BU94" s="66"/>
      <c r="BV94" s="66"/>
      <c r="BW94" s="66"/>
      <c r="BX94" s="66"/>
      <c r="BY94" s="66"/>
      <c r="BZ94" s="66"/>
      <c r="CA94" s="66"/>
      <c r="CB94" s="66"/>
      <c r="CC94" s="66"/>
      <c r="CD94" s="56"/>
      <c r="CE94" s="48"/>
      <c r="CF94" s="66"/>
      <c r="CG94" s="66"/>
      <c r="CH94" s="66"/>
      <c r="CI94" s="66"/>
      <c r="CJ94" s="66"/>
      <c r="CK94" s="66"/>
      <c r="CL94" s="66"/>
      <c r="CM94" s="66"/>
      <c r="CN94" s="66"/>
      <c r="CO94" s="66"/>
      <c r="CP94" s="66"/>
      <c r="CQ94" s="66"/>
      <c r="CR94" s="66"/>
      <c r="CS94" s="66"/>
      <c r="CT94" s="66"/>
      <c r="CU94" s="66"/>
      <c r="CV94" s="66"/>
      <c r="CW94" s="56"/>
      <c r="CX94" s="48"/>
      <c r="CY94" s="66"/>
      <c r="CZ94" s="66"/>
      <c r="DA94" s="66"/>
      <c r="DB94" s="66"/>
      <c r="DC94" s="66"/>
      <c r="DD94" s="66"/>
      <c r="DE94" s="66"/>
      <c r="DF94" s="66"/>
      <c r="DG94" s="66"/>
      <c r="DH94" s="66"/>
      <c r="DI94" s="66"/>
      <c r="DJ94" s="66"/>
      <c r="DK94" s="66"/>
      <c r="DL94" s="66"/>
      <c r="DM94" s="66"/>
      <c r="DN94" s="66"/>
      <c r="DO94" s="66"/>
      <c r="DP94" s="56"/>
      <c r="DQ94" s="48"/>
      <c r="DR94" s="66"/>
      <c r="DS94" s="66"/>
      <c r="DT94" s="66"/>
      <c r="DU94" s="66"/>
      <c r="DV94" s="66"/>
      <c r="DW94" s="66"/>
      <c r="DX94" s="66"/>
      <c r="DY94" s="66"/>
      <c r="DZ94" s="66"/>
      <c r="EA94" s="66"/>
      <c r="EB94" s="66"/>
      <c r="EC94" s="66"/>
      <c r="ED94" s="66"/>
      <c r="EE94" s="66"/>
      <c r="EF94" s="66"/>
      <c r="EG94" s="66"/>
      <c r="EH94" s="66"/>
      <c r="EJ94" s="48"/>
      <c r="EK94" s="66"/>
      <c r="EL94" s="66"/>
      <c r="EM94" s="66"/>
      <c r="EN94" s="66"/>
      <c r="EO94" s="66"/>
      <c r="EP94" s="66"/>
      <c r="EQ94" s="66"/>
      <c r="ER94" s="66"/>
      <c r="ES94" s="66"/>
      <c r="ET94" s="66"/>
      <c r="EU94" s="66"/>
      <c r="EV94" s="66"/>
      <c r="EW94" s="66"/>
      <c r="EX94" s="66"/>
      <c r="EY94" s="66"/>
      <c r="EZ94" s="66"/>
      <c r="FA94" s="66"/>
      <c r="FC94" s="48"/>
      <c r="FD94" s="66"/>
      <c r="FE94" s="66"/>
      <c r="FF94" s="66"/>
      <c r="FG94" s="66"/>
      <c r="FH94" s="66"/>
      <c r="FI94" s="66"/>
      <c r="FJ94" s="66"/>
      <c r="FK94" s="66"/>
      <c r="FL94" s="66"/>
      <c r="FM94" s="66"/>
      <c r="FN94" s="66"/>
      <c r="FO94" s="66"/>
      <c r="FP94" s="66"/>
      <c r="FQ94" s="66"/>
      <c r="FR94" s="66"/>
      <c r="FS94" s="66"/>
      <c r="FT94" s="66"/>
      <c r="FU94" s="66"/>
      <c r="FW94" s="48"/>
      <c r="FX94" s="66"/>
      <c r="FY94" s="66"/>
      <c r="FZ94" s="66"/>
      <c r="GA94" s="66"/>
      <c r="GB94" s="66"/>
      <c r="GC94" s="66"/>
      <c r="GD94" s="66"/>
      <c r="GE94" s="66"/>
      <c r="GF94" s="66"/>
      <c r="GG94" s="66"/>
      <c r="GH94" s="66"/>
      <c r="GI94" s="66"/>
      <c r="GJ94" s="66"/>
      <c r="GK94" s="66"/>
      <c r="GL94" s="66"/>
      <c r="GM94" s="66"/>
      <c r="GN94" s="66"/>
      <c r="GP94" s="48"/>
      <c r="GQ94" s="66"/>
      <c r="GR94" s="66"/>
      <c r="GS94" s="66"/>
      <c r="GT94" s="66"/>
      <c r="GU94" s="66"/>
      <c r="GV94" s="66"/>
      <c r="GW94" s="66"/>
      <c r="GX94" s="66"/>
      <c r="GY94" s="66"/>
      <c r="GZ94" s="66"/>
      <c r="HA94" s="66"/>
      <c r="HB94" s="66"/>
      <c r="HC94" s="66"/>
      <c r="HD94" s="66"/>
      <c r="HE94" s="66"/>
      <c r="HF94" s="66"/>
      <c r="HG94" s="66"/>
    </row>
    <row r="95" spans="2:215" s="32" customFormat="1" x14ac:dyDescent="0.3">
      <c r="B95" s="29"/>
      <c r="C95" s="30" t="s">
        <v>178</v>
      </c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0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3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3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3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3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0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</row>
    <row r="96" spans="2:215" s="36" customFormat="1" x14ac:dyDescent="0.3">
      <c r="B96" s="34"/>
      <c r="C96" s="67" t="s">
        <v>179</v>
      </c>
      <c r="D96" s="67"/>
      <c r="E96" s="35"/>
      <c r="F96" s="158">
        <f t="shared" ref="F96:R96" si="1340">F89</f>
        <v>158810.61096740334</v>
      </c>
      <c r="G96" s="158">
        <f t="shared" si="1340"/>
        <v>109290.43803921674</v>
      </c>
      <c r="H96" s="158">
        <f t="shared" si="1340"/>
        <v>109068.14750023873</v>
      </c>
      <c r="I96" s="158">
        <f t="shared" si="1340"/>
        <v>111978.72986323522</v>
      </c>
      <c r="J96" s="158">
        <f t="shared" si="1340"/>
        <v>134481.71580379386</v>
      </c>
      <c r="K96" s="158">
        <f t="shared" si="1340"/>
        <v>153545.47453853491</v>
      </c>
      <c r="L96" s="158">
        <f t="shared" si="1340"/>
        <v>104378.53921789608</v>
      </c>
      <c r="M96" s="158">
        <f t="shared" si="1340"/>
        <v>78253.430641395695</v>
      </c>
      <c r="N96" s="158">
        <f t="shared" si="1340"/>
        <v>174535.91788213392</v>
      </c>
      <c r="O96" s="158">
        <f t="shared" si="1340"/>
        <v>135911.69824525909</v>
      </c>
      <c r="P96" s="158">
        <f t="shared" si="1340"/>
        <v>171878.6541226579</v>
      </c>
      <c r="Q96" s="158">
        <f t="shared" si="1340"/>
        <v>130253.29407552403</v>
      </c>
      <c r="R96" s="158">
        <f t="shared" si="1340"/>
        <v>254164.43439193515</v>
      </c>
      <c r="S96" s="158">
        <f t="shared" ref="S96:T96" si="1341">S89</f>
        <v>45355.003707340569</v>
      </c>
      <c r="T96" s="158">
        <f t="shared" si="1341"/>
        <v>142016.47468617253</v>
      </c>
      <c r="U96" s="158">
        <f t="shared" ref="U96:V96" si="1342">U89</f>
        <v>222975.81742276097</v>
      </c>
      <c r="V96" s="158">
        <f t="shared" si="1342"/>
        <v>247320.76705865187</v>
      </c>
      <c r="W96" s="176">
        <f t="shared" si="820"/>
        <v>-2.692614074685995E-2</v>
      </c>
      <c r="Y96" s="35"/>
      <c r="Z96" s="35"/>
      <c r="AA96" s="35"/>
      <c r="AB96" s="35"/>
      <c r="AC96" s="35"/>
      <c r="AD96" s="35"/>
      <c r="AE96" s="35"/>
      <c r="AF96" s="158"/>
      <c r="AG96" s="158"/>
      <c r="AH96" s="158"/>
      <c r="AI96" s="158"/>
      <c r="AJ96" s="158"/>
      <c r="AK96" s="158"/>
      <c r="AL96" s="158"/>
      <c r="AM96" s="158"/>
      <c r="AN96" s="158"/>
      <c r="AO96" s="158"/>
      <c r="AP96" s="158"/>
      <c r="AQ96" s="176"/>
      <c r="AS96" s="35"/>
      <c r="AT96" s="35"/>
      <c r="AU96" s="35"/>
      <c r="AV96" s="35"/>
      <c r="AW96" s="35"/>
      <c r="AX96" s="35"/>
      <c r="AY96" s="35"/>
      <c r="AZ96" s="158"/>
      <c r="BA96" s="158"/>
      <c r="BB96" s="158"/>
      <c r="BC96" s="158"/>
      <c r="BD96" s="158"/>
      <c r="BE96" s="158"/>
      <c r="BF96" s="158"/>
      <c r="BG96" s="158"/>
      <c r="BH96" s="158"/>
      <c r="BI96" s="158"/>
      <c r="BJ96" s="158"/>
      <c r="BK96" s="37"/>
      <c r="BL96" s="35"/>
      <c r="BM96" s="35"/>
      <c r="BN96" s="35"/>
      <c r="BO96" s="35"/>
      <c r="BP96" s="35"/>
      <c r="BQ96" s="35"/>
      <c r="BR96" s="35"/>
      <c r="BS96" s="158"/>
      <c r="BT96" s="158"/>
      <c r="BU96" s="158"/>
      <c r="BV96" s="158"/>
      <c r="BW96" s="158"/>
      <c r="BX96" s="158"/>
      <c r="BY96" s="158"/>
      <c r="BZ96" s="158"/>
      <c r="CA96" s="158"/>
      <c r="CB96" s="158"/>
      <c r="CC96" s="158"/>
      <c r="CD96" s="37"/>
      <c r="CE96" s="35"/>
      <c r="CF96" s="35"/>
      <c r="CG96" s="35"/>
      <c r="CH96" s="35"/>
      <c r="CI96" s="35"/>
      <c r="CJ96" s="35"/>
      <c r="CK96" s="35"/>
      <c r="CL96" s="158"/>
      <c r="CM96" s="158"/>
      <c r="CN96" s="158"/>
      <c r="CO96" s="158"/>
      <c r="CP96" s="158"/>
      <c r="CQ96" s="158"/>
      <c r="CR96" s="158"/>
      <c r="CS96" s="158"/>
      <c r="CT96" s="158"/>
      <c r="CU96" s="158"/>
      <c r="CV96" s="158"/>
      <c r="CW96" s="37"/>
      <c r="CX96" s="35"/>
      <c r="CY96" s="35"/>
      <c r="CZ96" s="35"/>
      <c r="DA96" s="35"/>
      <c r="DB96" s="35"/>
      <c r="DC96" s="35"/>
      <c r="DD96" s="35"/>
      <c r="DE96" s="158"/>
      <c r="DF96" s="158"/>
      <c r="DG96" s="158"/>
      <c r="DH96" s="158"/>
      <c r="DI96" s="158"/>
      <c r="DJ96" s="158"/>
      <c r="DK96" s="158"/>
      <c r="DL96" s="158"/>
      <c r="DM96" s="158"/>
      <c r="DN96" s="158"/>
      <c r="DO96" s="158"/>
      <c r="DP96" s="37"/>
      <c r="DQ96" s="35"/>
      <c r="DR96" s="35"/>
      <c r="DS96" s="35"/>
      <c r="DT96" s="35"/>
      <c r="DU96" s="35"/>
      <c r="DV96" s="35"/>
      <c r="DW96" s="35"/>
      <c r="DX96" s="158"/>
      <c r="DY96" s="158"/>
      <c r="DZ96" s="158"/>
      <c r="EA96" s="158"/>
      <c r="EB96" s="158"/>
      <c r="EC96" s="158"/>
      <c r="ED96" s="158"/>
      <c r="EE96" s="158"/>
      <c r="EF96" s="158"/>
      <c r="EG96" s="158"/>
      <c r="EH96" s="158"/>
      <c r="EJ96" s="35"/>
      <c r="EK96" s="35"/>
      <c r="EL96" s="35"/>
      <c r="EM96" s="35"/>
      <c r="EN96" s="35"/>
      <c r="EO96" s="35"/>
      <c r="EP96" s="35"/>
      <c r="EQ96" s="158"/>
      <c r="ER96" s="158"/>
      <c r="ES96" s="158"/>
      <c r="ET96" s="158"/>
      <c r="EU96" s="158"/>
      <c r="EV96" s="158"/>
      <c r="EW96" s="158"/>
      <c r="EX96" s="158"/>
      <c r="EY96" s="158"/>
      <c r="EZ96" s="158"/>
      <c r="FA96" s="158"/>
      <c r="FC96" s="35"/>
      <c r="FD96" s="35"/>
      <c r="FE96" s="35"/>
      <c r="FF96" s="35"/>
      <c r="FG96" s="35"/>
      <c r="FH96" s="35"/>
      <c r="FI96" s="35"/>
      <c r="FJ96" s="158"/>
      <c r="FK96" s="158"/>
      <c r="FL96" s="158"/>
      <c r="FM96" s="158"/>
      <c r="FN96" s="158"/>
      <c r="FO96" s="158"/>
      <c r="FP96" s="158"/>
      <c r="FQ96" s="158"/>
      <c r="FR96" s="158"/>
      <c r="FS96" s="158"/>
      <c r="FT96" s="158"/>
      <c r="FU96" s="176"/>
      <c r="FW96" s="35"/>
      <c r="FX96" s="35"/>
      <c r="FY96" s="35"/>
      <c r="FZ96" s="35"/>
      <c r="GA96" s="35"/>
      <c r="GB96" s="35"/>
      <c r="GC96" s="35"/>
      <c r="GD96" s="158"/>
      <c r="GE96" s="158"/>
      <c r="GF96" s="158"/>
      <c r="GG96" s="158"/>
      <c r="GH96" s="158"/>
      <c r="GI96" s="158"/>
      <c r="GJ96" s="158"/>
      <c r="GK96" s="158"/>
      <c r="GL96" s="158"/>
      <c r="GM96" s="158"/>
      <c r="GN96" s="158"/>
      <c r="GP96" s="35"/>
      <c r="GQ96" s="35"/>
      <c r="GR96" s="35"/>
      <c r="GS96" s="35"/>
      <c r="GT96" s="35"/>
      <c r="GU96" s="35"/>
      <c r="GV96" s="35"/>
      <c r="GW96" s="158"/>
      <c r="GX96" s="158"/>
      <c r="GY96" s="158"/>
      <c r="GZ96" s="158"/>
      <c r="HA96" s="158"/>
      <c r="HB96" s="158"/>
      <c r="HC96" s="158"/>
      <c r="HD96" s="158"/>
      <c r="HE96" s="158"/>
      <c r="HF96" s="158"/>
      <c r="HG96" s="158"/>
    </row>
    <row r="97" spans="2:215" s="68" customFormat="1" x14ac:dyDescent="0.3">
      <c r="C97" s="69" t="s">
        <v>194</v>
      </c>
      <c r="D97" s="82"/>
      <c r="E97" s="74"/>
      <c r="F97" s="74"/>
      <c r="G97" s="74">
        <v>247</v>
      </c>
      <c r="H97" s="74">
        <v>3423.9715449802784</v>
      </c>
      <c r="I97" s="74">
        <v>3030.0284550197216</v>
      </c>
      <c r="J97" s="74">
        <v>3335</v>
      </c>
      <c r="K97" s="40">
        <v>9449</v>
      </c>
      <c r="L97" s="40">
        <v>5483.9751247788427</v>
      </c>
      <c r="M97" s="211">
        <v>8557.0248752211555</v>
      </c>
      <c r="N97" s="211">
        <v>7142</v>
      </c>
      <c r="O97" s="211">
        <v>7026.2995729173708</v>
      </c>
      <c r="P97" s="211">
        <v>15716.744427082631</v>
      </c>
      <c r="Q97" s="211">
        <v>10019.955999999998</v>
      </c>
      <c r="R97" s="211">
        <f>36840.9225267412-SUM(O97:Q97)</f>
        <v>4077.9225267411966</v>
      </c>
      <c r="S97" s="211">
        <v>5262.4189999999999</v>
      </c>
      <c r="T97" s="211">
        <v>7087.5810000000001</v>
      </c>
      <c r="U97" s="211">
        <v>6218</v>
      </c>
      <c r="V97" s="211">
        <v>5709.1171317560002</v>
      </c>
      <c r="W97" s="209">
        <f t="shared" si="820"/>
        <v>0.40000627631303853</v>
      </c>
      <c r="X97" s="45"/>
      <c r="Y97" s="71"/>
      <c r="Z97" s="71"/>
      <c r="AA97" s="71"/>
      <c r="AB97" s="71"/>
      <c r="AC97" s="71"/>
      <c r="AD97" s="71"/>
      <c r="AE97" s="71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209"/>
      <c r="AS97" s="71"/>
      <c r="AT97" s="71"/>
      <c r="AU97" s="71"/>
      <c r="AV97" s="71"/>
      <c r="AW97" s="71"/>
      <c r="AX97" s="71"/>
      <c r="AY97" s="71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L97" s="71"/>
      <c r="BM97" s="71"/>
      <c r="BN97" s="71"/>
      <c r="BO97" s="71"/>
      <c r="BP97" s="71"/>
      <c r="BQ97" s="71"/>
      <c r="BR97" s="71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E97" s="71"/>
      <c r="CF97" s="71"/>
      <c r="CG97" s="71"/>
      <c r="CH97" s="71"/>
      <c r="CI97" s="71"/>
      <c r="CJ97" s="71"/>
      <c r="CK97" s="71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X97" s="71"/>
      <c r="CY97" s="71"/>
      <c r="CZ97" s="71"/>
      <c r="DA97" s="71"/>
      <c r="DB97" s="71"/>
      <c r="DC97" s="71"/>
      <c r="DD97" s="71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Q97" s="71"/>
      <c r="DR97" s="71"/>
      <c r="DS97" s="71"/>
      <c r="DT97" s="71"/>
      <c r="DU97" s="71"/>
      <c r="DV97" s="71"/>
      <c r="DW97" s="71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J97" s="71"/>
      <c r="EK97" s="71"/>
      <c r="EL97" s="71"/>
      <c r="EM97" s="71"/>
      <c r="EN97" s="71"/>
      <c r="EO97" s="71"/>
      <c r="EP97" s="71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C97" s="71"/>
      <c r="FD97" s="71"/>
      <c r="FE97" s="71"/>
      <c r="FF97" s="71"/>
      <c r="FG97" s="71"/>
      <c r="FH97" s="71"/>
      <c r="FI97" s="71"/>
      <c r="FJ97" s="40"/>
      <c r="FK97" s="40"/>
      <c r="FL97" s="40"/>
      <c r="FM97" s="40"/>
      <c r="FN97" s="40"/>
      <c r="FO97" s="40"/>
      <c r="FP97" s="40"/>
      <c r="FQ97" s="40"/>
      <c r="FR97" s="40"/>
      <c r="FS97" s="40"/>
      <c r="FT97" s="40"/>
      <c r="FU97" s="209"/>
      <c r="FW97" s="71"/>
      <c r="FX97" s="71"/>
      <c r="FY97" s="71"/>
      <c r="FZ97" s="71"/>
      <c r="GA97" s="71"/>
      <c r="GB97" s="71"/>
      <c r="GC97" s="71"/>
      <c r="GD97" s="40"/>
      <c r="GE97" s="40"/>
      <c r="GF97" s="40"/>
      <c r="GG97" s="40"/>
      <c r="GH97" s="40"/>
      <c r="GI97" s="40"/>
      <c r="GJ97" s="40"/>
      <c r="GK97" s="40"/>
      <c r="GL97" s="40"/>
      <c r="GM97" s="40"/>
      <c r="GN97" s="40"/>
      <c r="GP97" s="71"/>
      <c r="GQ97" s="71"/>
      <c r="GR97" s="71"/>
      <c r="GS97" s="71"/>
      <c r="GT97" s="71"/>
      <c r="GU97" s="71"/>
      <c r="GV97" s="71"/>
      <c r="GW97" s="40"/>
      <c r="GX97" s="40"/>
      <c r="GY97" s="40"/>
      <c r="GZ97" s="40"/>
      <c r="HA97" s="40"/>
      <c r="HB97" s="40"/>
      <c r="HC97" s="40"/>
      <c r="HD97" s="40"/>
      <c r="HE97" s="40"/>
      <c r="HF97" s="40"/>
      <c r="HG97" s="40"/>
    </row>
    <row r="98" spans="2:215" s="68" customFormat="1" x14ac:dyDescent="0.3">
      <c r="C98" s="69" t="s">
        <v>221</v>
      </c>
      <c r="D98" s="82"/>
      <c r="E98" s="74"/>
      <c r="F98" s="74"/>
      <c r="G98" s="74"/>
      <c r="H98" s="74"/>
      <c r="I98" s="74"/>
      <c r="J98" s="74"/>
      <c r="K98" s="40"/>
      <c r="L98" s="40"/>
      <c r="M98" s="211"/>
      <c r="N98" s="211"/>
      <c r="O98" s="211"/>
      <c r="P98" s="211"/>
      <c r="Q98" s="211"/>
      <c r="R98" s="211">
        <v>-147274.58600000001</v>
      </c>
      <c r="S98" s="211">
        <v>0</v>
      </c>
      <c r="T98" s="211"/>
      <c r="U98" s="211"/>
      <c r="V98" s="211"/>
      <c r="W98" s="68">
        <f t="shared" si="820"/>
        <v>-1</v>
      </c>
      <c r="X98" s="38"/>
      <c r="Y98" s="71"/>
      <c r="Z98" s="71"/>
      <c r="AA98" s="71"/>
      <c r="AB98" s="71"/>
      <c r="AC98" s="71"/>
      <c r="AD98" s="71"/>
      <c r="AE98" s="71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S98" s="71"/>
      <c r="AT98" s="71"/>
      <c r="AU98" s="71"/>
      <c r="AV98" s="71"/>
      <c r="AW98" s="71"/>
      <c r="AX98" s="71"/>
      <c r="AY98" s="71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L98" s="71"/>
      <c r="BM98" s="71"/>
      <c r="BN98" s="71"/>
      <c r="BO98" s="71"/>
      <c r="BP98" s="71"/>
      <c r="BQ98" s="71"/>
      <c r="BR98" s="71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E98" s="71"/>
      <c r="CF98" s="71"/>
      <c r="CG98" s="71"/>
      <c r="CH98" s="71"/>
      <c r="CI98" s="71"/>
      <c r="CJ98" s="71"/>
      <c r="CK98" s="71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X98" s="71"/>
      <c r="CY98" s="71"/>
      <c r="CZ98" s="71"/>
      <c r="DA98" s="71"/>
      <c r="DB98" s="71"/>
      <c r="DC98" s="71"/>
      <c r="DD98" s="71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Q98" s="71"/>
      <c r="DR98" s="71"/>
      <c r="DS98" s="71"/>
      <c r="DT98" s="71"/>
      <c r="DU98" s="71"/>
      <c r="DV98" s="71"/>
      <c r="DW98" s="71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J98" s="71"/>
      <c r="EK98" s="71"/>
      <c r="EL98" s="71"/>
      <c r="EM98" s="71"/>
      <c r="EN98" s="71"/>
      <c r="EO98" s="71"/>
      <c r="EP98" s="71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C98" s="71"/>
      <c r="FD98" s="71"/>
      <c r="FE98" s="71"/>
      <c r="FF98" s="71"/>
      <c r="FG98" s="71"/>
      <c r="FH98" s="71"/>
      <c r="FI98" s="71"/>
      <c r="FJ98" s="40"/>
      <c r="FK98" s="40"/>
      <c r="FL98" s="40"/>
      <c r="FM98" s="40"/>
      <c r="FN98" s="40"/>
      <c r="FO98" s="40"/>
      <c r="FP98" s="40"/>
      <c r="FQ98" s="40"/>
      <c r="FR98" s="40"/>
      <c r="FS98" s="40"/>
      <c r="FT98" s="40"/>
      <c r="FW98" s="71"/>
      <c r="FX98" s="71"/>
      <c r="FY98" s="71"/>
      <c r="FZ98" s="71"/>
      <c r="GA98" s="71"/>
      <c r="GB98" s="71"/>
      <c r="GC98" s="71"/>
      <c r="GD98" s="40"/>
      <c r="GE98" s="40"/>
      <c r="GF98" s="40"/>
      <c r="GG98" s="40"/>
      <c r="GH98" s="40"/>
      <c r="GI98" s="40"/>
      <c r="GJ98" s="40"/>
      <c r="GK98" s="40"/>
      <c r="GL98" s="40"/>
      <c r="GM98" s="40"/>
      <c r="GN98" s="40"/>
      <c r="GP98" s="71"/>
      <c r="GQ98" s="71"/>
      <c r="GR98" s="71"/>
      <c r="GS98" s="71"/>
      <c r="GT98" s="71"/>
      <c r="GU98" s="71"/>
      <c r="GV98" s="71"/>
      <c r="GW98" s="40"/>
      <c r="GX98" s="40"/>
      <c r="GY98" s="40"/>
      <c r="GZ98" s="40"/>
      <c r="HA98" s="40"/>
      <c r="HB98" s="40"/>
      <c r="HC98" s="40"/>
      <c r="HD98" s="40"/>
      <c r="HE98" s="40"/>
      <c r="HF98" s="40"/>
      <c r="HG98" s="40"/>
    </row>
    <row r="99" spans="2:215" s="68" customFormat="1" x14ac:dyDescent="0.3">
      <c r="C99" s="69" t="s">
        <v>199</v>
      </c>
      <c r="D99" s="82"/>
      <c r="E99" s="74"/>
      <c r="F99" s="74"/>
      <c r="G99" s="74"/>
      <c r="H99" s="74"/>
      <c r="I99" s="74">
        <v>5837</v>
      </c>
      <c r="J99" s="74">
        <v>7011</v>
      </c>
      <c r="K99" s="40">
        <v>8610</v>
      </c>
      <c r="L99" s="40">
        <v>6059.9024600000012</v>
      </c>
      <c r="M99" s="211">
        <v>6950</v>
      </c>
      <c r="N99" s="211">
        <v>10760</v>
      </c>
      <c r="O99" s="211">
        <v>11116.668550619284</v>
      </c>
      <c r="P99" s="211">
        <v>8905.8591926587142</v>
      </c>
      <c r="Q99" s="211">
        <v>10299.472256722001</v>
      </c>
      <c r="R99" s="211">
        <v>7274</v>
      </c>
      <c r="S99" s="211">
        <f>6967+7158</f>
        <v>14125</v>
      </c>
      <c r="T99" s="211">
        <f>6180+2057</f>
        <v>8237</v>
      </c>
      <c r="U99" s="211">
        <v>6625</v>
      </c>
      <c r="V99" s="211">
        <v>8178.6782097786927</v>
      </c>
      <c r="W99" s="209">
        <f t="shared" si="820"/>
        <v>0.12437148883402438</v>
      </c>
      <c r="X99" s="45"/>
      <c r="Y99" s="71"/>
      <c r="Z99" s="71"/>
      <c r="AA99" s="71"/>
      <c r="AB99" s="71"/>
      <c r="AC99" s="71"/>
      <c r="AD99" s="71"/>
      <c r="AE99" s="71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209"/>
      <c r="AS99" s="71"/>
      <c r="AT99" s="71"/>
      <c r="AU99" s="71"/>
      <c r="AV99" s="71"/>
      <c r="AW99" s="71"/>
      <c r="AX99" s="71"/>
      <c r="AY99" s="71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L99" s="71"/>
      <c r="BM99" s="71"/>
      <c r="BN99" s="71"/>
      <c r="BO99" s="71"/>
      <c r="BP99" s="71"/>
      <c r="BQ99" s="71"/>
      <c r="BR99" s="71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E99" s="71"/>
      <c r="CF99" s="71"/>
      <c r="CG99" s="71"/>
      <c r="CH99" s="71"/>
      <c r="CI99" s="71"/>
      <c r="CJ99" s="71"/>
      <c r="CK99" s="71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X99" s="71"/>
      <c r="CY99" s="71"/>
      <c r="CZ99" s="71"/>
      <c r="DA99" s="71"/>
      <c r="DB99" s="71"/>
      <c r="DC99" s="71"/>
      <c r="DD99" s="71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Q99" s="71"/>
      <c r="DR99" s="71"/>
      <c r="DS99" s="71"/>
      <c r="DT99" s="71"/>
      <c r="DU99" s="71"/>
      <c r="DV99" s="71"/>
      <c r="DW99" s="71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J99" s="71"/>
      <c r="EK99" s="71"/>
      <c r="EL99" s="71"/>
      <c r="EM99" s="71"/>
      <c r="EN99" s="71"/>
      <c r="EO99" s="71"/>
      <c r="EP99" s="71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C99" s="71"/>
      <c r="FD99" s="71"/>
      <c r="FE99" s="71"/>
      <c r="FF99" s="71"/>
      <c r="FG99" s="71"/>
      <c r="FH99" s="71"/>
      <c r="FI99" s="71"/>
      <c r="FJ99" s="40"/>
      <c r="FK99" s="40"/>
      <c r="FL99" s="40"/>
      <c r="FM99" s="40"/>
      <c r="FN99" s="40"/>
      <c r="FO99" s="40"/>
      <c r="FP99" s="40"/>
      <c r="FQ99" s="40"/>
      <c r="FR99" s="40"/>
      <c r="FS99" s="40"/>
      <c r="FT99" s="40"/>
      <c r="FU99" s="209"/>
      <c r="FW99" s="71"/>
      <c r="FX99" s="71"/>
      <c r="FY99" s="71"/>
      <c r="FZ99" s="71"/>
      <c r="GA99" s="71"/>
      <c r="GB99" s="71"/>
      <c r="GC99" s="71"/>
      <c r="GD99" s="40"/>
      <c r="GE99" s="40"/>
      <c r="GF99" s="40"/>
      <c r="GG99" s="40"/>
      <c r="GH99" s="40"/>
      <c r="GI99" s="40"/>
      <c r="GJ99" s="40"/>
      <c r="GK99" s="40"/>
      <c r="GL99" s="40"/>
      <c r="GM99" s="40"/>
      <c r="GN99" s="40"/>
      <c r="GP99" s="71"/>
      <c r="GQ99" s="71"/>
      <c r="GR99" s="71"/>
      <c r="GS99" s="71"/>
      <c r="GT99" s="71"/>
      <c r="GU99" s="71"/>
      <c r="GV99" s="71"/>
      <c r="GW99" s="40"/>
      <c r="GX99" s="40"/>
      <c r="GY99" s="40"/>
      <c r="GZ99" s="40"/>
      <c r="HA99" s="40"/>
      <c r="HB99" s="40"/>
      <c r="HC99" s="40"/>
      <c r="HD99" s="40"/>
      <c r="HE99" s="40"/>
      <c r="HF99" s="40"/>
      <c r="HG99" s="40"/>
    </row>
    <row r="100" spans="2:215" s="68" customFormat="1" x14ac:dyDescent="0.3">
      <c r="C100" s="69" t="s">
        <v>218</v>
      </c>
      <c r="D100" s="82"/>
      <c r="E100" s="74"/>
      <c r="F100" s="74"/>
      <c r="G100" s="74"/>
      <c r="H100" s="74"/>
      <c r="I100" s="74"/>
      <c r="J100" s="74"/>
      <c r="K100" s="40"/>
      <c r="L100" s="40"/>
      <c r="M100" s="211"/>
      <c r="N100" s="211"/>
      <c r="O100" s="211">
        <f>7232077.25/1000</f>
        <v>7232.0772500000003</v>
      </c>
      <c r="P100" s="211">
        <v>-2410.6924166666668</v>
      </c>
      <c r="Q100" s="211">
        <v>-2410.6924166666668</v>
      </c>
      <c r="R100" s="211">
        <v>-2410.6924166666668</v>
      </c>
      <c r="S100" s="211"/>
      <c r="T100" s="211"/>
      <c r="U100" s="211"/>
      <c r="V100" s="211"/>
      <c r="W100" s="209">
        <f t="shared" si="820"/>
        <v>-1</v>
      </c>
      <c r="X100" s="232"/>
      <c r="Y100" s="71"/>
      <c r="Z100" s="71"/>
      <c r="AA100" s="71"/>
      <c r="AB100" s="71"/>
      <c r="AC100" s="71"/>
      <c r="AD100" s="71"/>
      <c r="AE100" s="71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209"/>
      <c r="AS100" s="71"/>
      <c r="AT100" s="71"/>
      <c r="AU100" s="71"/>
      <c r="AV100" s="71"/>
      <c r="AW100" s="71"/>
      <c r="AX100" s="71"/>
      <c r="AY100" s="71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L100" s="71"/>
      <c r="BM100" s="71"/>
      <c r="BN100" s="71"/>
      <c r="BO100" s="71"/>
      <c r="BP100" s="71"/>
      <c r="BQ100" s="71"/>
      <c r="BR100" s="71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E100" s="71"/>
      <c r="CF100" s="71"/>
      <c r="CG100" s="71"/>
      <c r="CH100" s="71"/>
      <c r="CI100" s="71"/>
      <c r="CJ100" s="71"/>
      <c r="CK100" s="71"/>
      <c r="CL100" s="40"/>
      <c r="CM100" s="40"/>
      <c r="CN100" s="40"/>
      <c r="CO100" s="40"/>
      <c r="CP100" s="40"/>
      <c r="CQ100" s="40"/>
      <c r="CR100" s="40"/>
      <c r="CS100" s="40"/>
      <c r="CT100" s="40"/>
      <c r="CU100" s="40"/>
      <c r="CV100" s="40"/>
      <c r="CX100" s="71"/>
      <c r="CY100" s="71"/>
      <c r="CZ100" s="71"/>
      <c r="DA100" s="71"/>
      <c r="DB100" s="71"/>
      <c r="DC100" s="71"/>
      <c r="DD100" s="71"/>
      <c r="DE100" s="40"/>
      <c r="DF100" s="40"/>
      <c r="DG100" s="40"/>
      <c r="DH100" s="40"/>
      <c r="DI100" s="40"/>
      <c r="DJ100" s="40"/>
      <c r="DK100" s="40"/>
      <c r="DL100" s="40"/>
      <c r="DM100" s="40"/>
      <c r="DN100" s="40"/>
      <c r="DO100" s="40"/>
      <c r="DQ100" s="71"/>
      <c r="DR100" s="71"/>
      <c r="DS100" s="71"/>
      <c r="DT100" s="71"/>
      <c r="DU100" s="71"/>
      <c r="DV100" s="71"/>
      <c r="DW100" s="71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J100" s="71"/>
      <c r="EK100" s="71"/>
      <c r="EL100" s="71"/>
      <c r="EM100" s="71"/>
      <c r="EN100" s="71"/>
      <c r="EO100" s="71"/>
      <c r="EP100" s="71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C100" s="71"/>
      <c r="FD100" s="71"/>
      <c r="FE100" s="71"/>
      <c r="FF100" s="71"/>
      <c r="FG100" s="71"/>
      <c r="FH100" s="71"/>
      <c r="FI100" s="71"/>
      <c r="FJ100" s="40"/>
      <c r="FK100" s="40"/>
      <c r="FL100" s="40"/>
      <c r="FM100" s="40"/>
      <c r="FN100" s="40"/>
      <c r="FO100" s="40"/>
      <c r="FP100" s="40"/>
      <c r="FQ100" s="40"/>
      <c r="FR100" s="40"/>
      <c r="FS100" s="40"/>
      <c r="FT100" s="40"/>
      <c r="FU100" s="209"/>
      <c r="FW100" s="71"/>
      <c r="FX100" s="71"/>
      <c r="FY100" s="71"/>
      <c r="FZ100" s="71"/>
      <c r="GA100" s="71"/>
      <c r="GB100" s="71"/>
      <c r="GC100" s="71"/>
      <c r="GD100" s="40"/>
      <c r="GE100" s="40"/>
      <c r="GF100" s="40"/>
      <c r="GG100" s="40"/>
      <c r="GH100" s="40"/>
      <c r="GI100" s="40"/>
      <c r="GJ100" s="40"/>
      <c r="GK100" s="40"/>
      <c r="GL100" s="40"/>
      <c r="GM100" s="40"/>
      <c r="GN100" s="40"/>
      <c r="GP100" s="71"/>
      <c r="GQ100" s="71"/>
      <c r="GR100" s="71"/>
      <c r="GS100" s="71"/>
      <c r="GT100" s="71"/>
      <c r="GU100" s="71"/>
      <c r="GV100" s="71"/>
      <c r="GW100" s="40"/>
      <c r="GX100" s="40"/>
      <c r="GY100" s="40"/>
      <c r="GZ100" s="40"/>
      <c r="HA100" s="40"/>
      <c r="HB100" s="40"/>
      <c r="HC100" s="40"/>
      <c r="HD100" s="40"/>
      <c r="HE100" s="40"/>
      <c r="HF100" s="40"/>
      <c r="HG100" s="40"/>
    </row>
    <row r="101" spans="2:215" s="68" customFormat="1" x14ac:dyDescent="0.3">
      <c r="C101" s="69" t="s">
        <v>196</v>
      </c>
      <c r="D101" s="82"/>
      <c r="E101" s="74"/>
      <c r="F101" s="74"/>
      <c r="G101" s="74"/>
      <c r="H101" s="74"/>
      <c r="I101" s="74"/>
      <c r="J101" s="74"/>
      <c r="K101" s="40"/>
      <c r="L101" s="40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09"/>
      <c r="X101" s="45"/>
      <c r="Y101" s="71"/>
      <c r="Z101" s="71"/>
      <c r="AA101" s="71"/>
      <c r="AB101" s="71"/>
      <c r="AC101" s="71"/>
      <c r="AD101" s="71"/>
      <c r="AE101" s="71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209"/>
      <c r="AS101" s="71"/>
      <c r="AT101" s="71"/>
      <c r="AU101" s="71"/>
      <c r="AV101" s="71"/>
      <c r="AW101" s="71"/>
      <c r="AX101" s="71"/>
      <c r="AY101" s="71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L101" s="71"/>
      <c r="BM101" s="71"/>
      <c r="BN101" s="71"/>
      <c r="BO101" s="71"/>
      <c r="BP101" s="71"/>
      <c r="BQ101" s="71"/>
      <c r="BR101" s="71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E101" s="71"/>
      <c r="CF101" s="71"/>
      <c r="CG101" s="71"/>
      <c r="CH101" s="71"/>
      <c r="CI101" s="71"/>
      <c r="CJ101" s="71"/>
      <c r="CK101" s="71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X101" s="71"/>
      <c r="CY101" s="71"/>
      <c r="CZ101" s="71"/>
      <c r="DA101" s="71"/>
      <c r="DB101" s="71"/>
      <c r="DC101" s="71"/>
      <c r="DD101" s="71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Q101" s="71"/>
      <c r="DR101" s="71"/>
      <c r="DS101" s="71"/>
      <c r="DT101" s="71"/>
      <c r="DU101" s="71"/>
      <c r="DV101" s="71"/>
      <c r="DW101" s="71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J101" s="71"/>
      <c r="EK101" s="71"/>
      <c r="EL101" s="71"/>
      <c r="EM101" s="71"/>
      <c r="EN101" s="71"/>
      <c r="EO101" s="71"/>
      <c r="EP101" s="71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C101" s="71"/>
      <c r="FD101" s="71"/>
      <c r="FE101" s="71"/>
      <c r="FF101" s="71"/>
      <c r="FG101" s="71"/>
      <c r="FH101" s="71"/>
      <c r="FI101" s="71"/>
      <c r="FJ101" s="40"/>
      <c r="FK101" s="40"/>
      <c r="FL101" s="40"/>
      <c r="FM101" s="40"/>
      <c r="FN101" s="40"/>
      <c r="FO101" s="40"/>
      <c r="FP101" s="40"/>
      <c r="FQ101" s="40"/>
      <c r="FR101" s="40"/>
      <c r="FS101" s="40"/>
      <c r="FT101" s="40"/>
      <c r="FU101" s="209"/>
      <c r="FW101" s="71"/>
      <c r="FX101" s="71"/>
      <c r="FY101" s="71"/>
      <c r="FZ101" s="71"/>
      <c r="GA101" s="71"/>
      <c r="GB101" s="71"/>
      <c r="GC101" s="71"/>
      <c r="GD101" s="40"/>
      <c r="GE101" s="40"/>
      <c r="GF101" s="40"/>
      <c r="GG101" s="40"/>
      <c r="GH101" s="40"/>
      <c r="GI101" s="40"/>
      <c r="GJ101" s="40"/>
      <c r="GK101" s="40"/>
      <c r="GL101" s="40"/>
      <c r="GM101" s="40"/>
      <c r="GN101" s="40"/>
      <c r="GP101" s="71"/>
      <c r="GQ101" s="71"/>
      <c r="GR101" s="71"/>
      <c r="GS101" s="71"/>
      <c r="GT101" s="71"/>
      <c r="GU101" s="71"/>
      <c r="GV101" s="71"/>
      <c r="GW101" s="40"/>
      <c r="GX101" s="40"/>
      <c r="GY101" s="40"/>
      <c r="GZ101" s="40"/>
      <c r="HA101" s="40"/>
      <c r="HB101" s="40"/>
      <c r="HC101" s="40"/>
      <c r="HD101" s="40"/>
      <c r="HE101" s="40"/>
      <c r="HF101" s="40"/>
      <c r="HG101" s="40"/>
    </row>
    <row r="102" spans="2:215" s="68" customFormat="1" x14ac:dyDescent="0.3">
      <c r="C102" s="69" t="s">
        <v>219</v>
      </c>
      <c r="D102" s="82"/>
      <c r="E102" s="74"/>
      <c r="F102" s="74"/>
      <c r="G102" s="74">
        <v>1394</v>
      </c>
      <c r="H102" s="74">
        <v>3404</v>
      </c>
      <c r="I102" s="74">
        <v>5288</v>
      </c>
      <c r="J102" s="74">
        <v>3666</v>
      </c>
      <c r="K102" s="40">
        <v>1062</v>
      </c>
      <c r="L102" s="40">
        <v>8767</v>
      </c>
      <c r="M102" s="211">
        <v>5870</v>
      </c>
      <c r="N102" s="211">
        <v>11693</v>
      </c>
      <c r="O102" s="211">
        <v>15687.15163869786</v>
      </c>
      <c r="P102" s="211">
        <v>12299.773628408841</v>
      </c>
      <c r="Q102" s="211">
        <v>8353.0747328932994</v>
      </c>
      <c r="R102" s="211">
        <f>11712.8800845657+10385.916</f>
        <v>22098.7960845657</v>
      </c>
      <c r="S102" s="211">
        <f>7494+762</f>
        <v>8256</v>
      </c>
      <c r="T102" s="211">
        <f>118+803</f>
        <v>921</v>
      </c>
      <c r="U102" s="211">
        <v>25115.767891087919</v>
      </c>
      <c r="V102" s="211">
        <v>4055.5075795555822</v>
      </c>
      <c r="W102" s="209">
        <f t="shared" si="820"/>
        <v>-0.81648287245891915</v>
      </c>
      <c r="X102" s="45"/>
      <c r="Y102" s="71"/>
      <c r="Z102" s="71"/>
      <c r="AA102" s="71"/>
      <c r="AB102" s="71"/>
      <c r="AC102" s="71"/>
      <c r="AD102" s="71"/>
      <c r="AE102" s="71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209"/>
      <c r="AS102" s="71"/>
      <c r="AT102" s="71"/>
      <c r="AU102" s="71"/>
      <c r="AV102" s="71"/>
      <c r="AW102" s="71"/>
      <c r="AX102" s="71"/>
      <c r="AY102" s="71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L102" s="71"/>
      <c r="BM102" s="71"/>
      <c r="BN102" s="71"/>
      <c r="BO102" s="71"/>
      <c r="BP102" s="71"/>
      <c r="BQ102" s="71"/>
      <c r="BR102" s="71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E102" s="71"/>
      <c r="CF102" s="71"/>
      <c r="CG102" s="71"/>
      <c r="CH102" s="71"/>
      <c r="CI102" s="71"/>
      <c r="CJ102" s="71"/>
      <c r="CK102" s="71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X102" s="71"/>
      <c r="CY102" s="71"/>
      <c r="CZ102" s="71"/>
      <c r="DA102" s="71"/>
      <c r="DB102" s="71"/>
      <c r="DC102" s="71"/>
      <c r="DD102" s="71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Q102" s="71"/>
      <c r="DR102" s="71"/>
      <c r="DS102" s="71"/>
      <c r="DT102" s="71"/>
      <c r="DU102" s="71"/>
      <c r="DV102" s="71"/>
      <c r="DW102" s="71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J102" s="71"/>
      <c r="EK102" s="71"/>
      <c r="EL102" s="71"/>
      <c r="EM102" s="71"/>
      <c r="EN102" s="71"/>
      <c r="EO102" s="71"/>
      <c r="EP102" s="71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C102" s="71"/>
      <c r="FD102" s="71"/>
      <c r="FE102" s="71"/>
      <c r="FF102" s="71"/>
      <c r="FG102" s="71"/>
      <c r="FH102" s="71"/>
      <c r="FI102" s="71"/>
      <c r="FJ102" s="40"/>
      <c r="FK102" s="40"/>
      <c r="FL102" s="40"/>
      <c r="FM102" s="40"/>
      <c r="FN102" s="40"/>
      <c r="FO102" s="40"/>
      <c r="FP102" s="40"/>
      <c r="FQ102" s="40"/>
      <c r="FR102" s="40"/>
      <c r="FS102" s="40"/>
      <c r="FT102" s="40"/>
      <c r="FU102" s="209"/>
      <c r="FW102" s="71"/>
      <c r="FX102" s="71"/>
      <c r="FY102" s="71"/>
      <c r="FZ102" s="71"/>
      <c r="GA102" s="71"/>
      <c r="GB102" s="71"/>
      <c r="GC102" s="71"/>
      <c r="GD102" s="40"/>
      <c r="GE102" s="40"/>
      <c r="GF102" s="40"/>
      <c r="GG102" s="40"/>
      <c r="GH102" s="40"/>
      <c r="GI102" s="40"/>
      <c r="GJ102" s="40"/>
      <c r="GK102" s="40"/>
      <c r="GL102" s="40"/>
      <c r="GM102" s="40"/>
      <c r="GN102" s="40"/>
      <c r="GP102" s="71"/>
      <c r="GQ102" s="71"/>
      <c r="GR102" s="71"/>
      <c r="GS102" s="71"/>
      <c r="GT102" s="71"/>
      <c r="GU102" s="71"/>
      <c r="GV102" s="71"/>
      <c r="GW102" s="40"/>
      <c r="GX102" s="40"/>
      <c r="GY102" s="40"/>
      <c r="GZ102" s="40"/>
      <c r="HA102" s="40"/>
      <c r="HB102" s="40"/>
      <c r="HC102" s="40"/>
      <c r="HD102" s="40"/>
      <c r="HE102" s="40"/>
      <c r="HF102" s="40"/>
      <c r="HG102" s="40"/>
    </row>
    <row r="103" spans="2:215" s="68" customFormat="1" x14ac:dyDescent="0.3">
      <c r="C103" s="69" t="s">
        <v>217</v>
      </c>
      <c r="D103" s="82"/>
      <c r="E103" s="74"/>
      <c r="F103" s="74"/>
      <c r="G103" s="74">
        <v>0</v>
      </c>
      <c r="H103" s="74">
        <v>0</v>
      </c>
      <c r="I103" s="74">
        <v>0</v>
      </c>
      <c r="J103" s="74">
        <v>0</v>
      </c>
      <c r="K103" s="40">
        <v>0</v>
      </c>
      <c r="L103" s="40">
        <v>7000</v>
      </c>
      <c r="M103" s="211">
        <v>0</v>
      </c>
      <c r="N103" s="211">
        <v>1000</v>
      </c>
      <c r="O103" s="211">
        <v>1000</v>
      </c>
      <c r="P103" s="211">
        <v>0</v>
      </c>
      <c r="Q103" s="211">
        <v>1000</v>
      </c>
      <c r="R103" s="211">
        <v>13000</v>
      </c>
      <c r="S103" s="211">
        <f>-14800</f>
        <v>-14800</v>
      </c>
      <c r="T103" s="211">
        <v>0</v>
      </c>
      <c r="U103" s="211">
        <v>0</v>
      </c>
      <c r="V103" s="211">
        <v>-7080</v>
      </c>
      <c r="W103" s="209">
        <f t="shared" si="820"/>
        <v>-1.5446153846153847</v>
      </c>
      <c r="X103" s="45"/>
      <c r="Y103" s="71"/>
      <c r="Z103" s="71"/>
      <c r="AA103" s="71"/>
      <c r="AB103" s="71"/>
      <c r="AC103" s="71"/>
      <c r="AD103" s="71"/>
      <c r="AE103" s="71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209"/>
      <c r="AS103" s="71"/>
      <c r="AT103" s="71"/>
      <c r="AU103" s="71"/>
      <c r="AV103" s="71"/>
      <c r="AW103" s="71"/>
      <c r="AX103" s="71"/>
      <c r="AY103" s="71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L103" s="71"/>
      <c r="BM103" s="71"/>
      <c r="BN103" s="71"/>
      <c r="BO103" s="71"/>
      <c r="BP103" s="71"/>
      <c r="BQ103" s="71"/>
      <c r="BR103" s="71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E103" s="71"/>
      <c r="CF103" s="71"/>
      <c r="CG103" s="71"/>
      <c r="CH103" s="71"/>
      <c r="CI103" s="71"/>
      <c r="CJ103" s="71"/>
      <c r="CK103" s="71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X103" s="71"/>
      <c r="CY103" s="71"/>
      <c r="CZ103" s="71"/>
      <c r="DA103" s="71"/>
      <c r="DB103" s="71"/>
      <c r="DC103" s="71"/>
      <c r="DD103" s="71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Q103" s="71"/>
      <c r="DR103" s="71"/>
      <c r="DS103" s="71"/>
      <c r="DT103" s="71"/>
      <c r="DU103" s="71"/>
      <c r="DV103" s="71"/>
      <c r="DW103" s="71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J103" s="71"/>
      <c r="EK103" s="71"/>
      <c r="EL103" s="71"/>
      <c r="EM103" s="71"/>
      <c r="EN103" s="71"/>
      <c r="EO103" s="71"/>
      <c r="EP103" s="71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C103" s="71"/>
      <c r="FD103" s="71"/>
      <c r="FE103" s="71"/>
      <c r="FF103" s="71"/>
      <c r="FG103" s="71"/>
      <c r="FH103" s="71"/>
      <c r="FI103" s="71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209"/>
      <c r="FW103" s="71"/>
      <c r="FX103" s="71"/>
      <c r="FY103" s="71"/>
      <c r="FZ103" s="71"/>
      <c r="GA103" s="71"/>
      <c r="GB103" s="71"/>
      <c r="GC103" s="71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P103" s="71"/>
      <c r="GQ103" s="71"/>
      <c r="GR103" s="71"/>
      <c r="GS103" s="71"/>
      <c r="GT103" s="71"/>
      <c r="GU103" s="71"/>
      <c r="GV103" s="71"/>
      <c r="GW103" s="40"/>
      <c r="GX103" s="40"/>
      <c r="GY103" s="40"/>
      <c r="GZ103" s="40"/>
      <c r="HA103" s="40"/>
      <c r="HB103" s="40"/>
      <c r="HC103" s="40"/>
      <c r="HD103" s="40"/>
      <c r="HE103" s="40"/>
      <c r="HF103" s="40"/>
      <c r="HG103" s="40"/>
    </row>
    <row r="104" spans="2:215" s="68" customFormat="1" ht="13.5" thickBot="1" x14ac:dyDescent="0.35">
      <c r="C104" s="159" t="s">
        <v>178</v>
      </c>
      <c r="D104" s="160"/>
      <c r="E104" s="161"/>
      <c r="F104" s="162">
        <f t="shared" ref="F104:R104" si="1343">SUM(F96:F103)</f>
        <v>158810.61096740334</v>
      </c>
      <c r="G104" s="162">
        <f t="shared" si="1343"/>
        <v>110931.43803921674</v>
      </c>
      <c r="H104" s="162">
        <f t="shared" si="1343"/>
        <v>115896.11904521901</v>
      </c>
      <c r="I104" s="162">
        <f t="shared" si="1343"/>
        <v>126133.75831825494</v>
      </c>
      <c r="J104" s="162">
        <f t="shared" si="1343"/>
        <v>148493.71580379386</v>
      </c>
      <c r="K104" s="162">
        <f t="shared" si="1343"/>
        <v>172666.47453853491</v>
      </c>
      <c r="L104" s="162">
        <f t="shared" si="1343"/>
        <v>131689.41680267491</v>
      </c>
      <c r="M104" s="162">
        <f t="shared" si="1343"/>
        <v>99630.455516616843</v>
      </c>
      <c r="N104" s="162">
        <f t="shared" si="1343"/>
        <v>205130.91788213392</v>
      </c>
      <c r="O104" s="162">
        <f t="shared" si="1343"/>
        <v>177973.8952574936</v>
      </c>
      <c r="P104" s="162">
        <f t="shared" si="1343"/>
        <v>206390.33895414142</v>
      </c>
      <c r="Q104" s="162">
        <f t="shared" si="1343"/>
        <v>157515.10464847265</v>
      </c>
      <c r="R104" s="162">
        <f t="shared" si="1343"/>
        <v>150929.87458657537</v>
      </c>
      <c r="S104" s="162">
        <f t="shared" ref="S104:T104" si="1344">SUM(S96:S103)</f>
        <v>58198.422707340564</v>
      </c>
      <c r="T104" s="162">
        <f t="shared" si="1344"/>
        <v>158262.05568617253</v>
      </c>
      <c r="U104" s="162">
        <f t="shared" ref="U104" si="1345">SUM(U96:U103)</f>
        <v>260934.58531384889</v>
      </c>
      <c r="V104" s="162">
        <f>SUM(V96:V103)</f>
        <v>258184.06997974211</v>
      </c>
      <c r="W104" s="183">
        <f t="shared" si="820"/>
        <v>0.71062270267536931</v>
      </c>
      <c r="X104" s="139"/>
      <c r="Y104" s="71"/>
      <c r="Z104" s="71"/>
      <c r="AA104" s="71"/>
      <c r="AB104" s="71"/>
      <c r="AC104" s="71"/>
      <c r="AD104" s="71"/>
      <c r="AE104" s="71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212"/>
      <c r="AS104" s="71"/>
      <c r="AT104" s="71"/>
      <c r="AU104" s="71"/>
      <c r="AV104" s="71"/>
      <c r="AW104" s="71"/>
      <c r="AX104" s="71"/>
      <c r="AY104" s="71"/>
      <c r="AZ104" s="165"/>
      <c r="BA104" s="165"/>
      <c r="BB104" s="165"/>
      <c r="BC104" s="165"/>
      <c r="BD104" s="165"/>
      <c r="BE104" s="165"/>
      <c r="BF104" s="165"/>
      <c r="BG104" s="165"/>
      <c r="BH104" s="165"/>
      <c r="BI104" s="165"/>
      <c r="BJ104" s="165"/>
      <c r="BL104" s="71"/>
      <c r="BM104" s="71"/>
      <c r="BN104" s="71"/>
      <c r="BO104" s="71"/>
      <c r="BP104" s="71"/>
      <c r="BQ104" s="71"/>
      <c r="BR104" s="71"/>
      <c r="BS104" s="165"/>
      <c r="BT104" s="165"/>
      <c r="BU104" s="165"/>
      <c r="BV104" s="165"/>
      <c r="BW104" s="165"/>
      <c r="BX104" s="165"/>
      <c r="BY104" s="165"/>
      <c r="BZ104" s="165"/>
      <c r="CA104" s="165"/>
      <c r="CB104" s="165"/>
      <c r="CC104" s="165"/>
      <c r="CE104" s="71"/>
      <c r="CF104" s="71"/>
      <c r="CG104" s="71"/>
      <c r="CH104" s="71"/>
      <c r="CI104" s="71"/>
      <c r="CJ104" s="71"/>
      <c r="CK104" s="71"/>
      <c r="CL104" s="165"/>
      <c r="CM104" s="165"/>
      <c r="CN104" s="165"/>
      <c r="CO104" s="165"/>
      <c r="CP104" s="165"/>
      <c r="CQ104" s="165"/>
      <c r="CR104" s="165"/>
      <c r="CS104" s="165"/>
      <c r="CT104" s="165"/>
      <c r="CU104" s="165"/>
      <c r="CV104" s="165"/>
      <c r="CX104" s="71"/>
      <c r="CY104" s="71"/>
      <c r="CZ104" s="71"/>
      <c r="DA104" s="71"/>
      <c r="DB104" s="71"/>
      <c r="DC104" s="71"/>
      <c r="DD104" s="71"/>
      <c r="DE104" s="165"/>
      <c r="DF104" s="165"/>
      <c r="DG104" s="165"/>
      <c r="DH104" s="165"/>
      <c r="DI104" s="165"/>
      <c r="DJ104" s="165"/>
      <c r="DK104" s="165"/>
      <c r="DL104" s="165"/>
      <c r="DM104" s="165"/>
      <c r="DN104" s="165"/>
      <c r="DO104" s="165"/>
      <c r="DQ104" s="71"/>
      <c r="DR104" s="71"/>
      <c r="DS104" s="71"/>
      <c r="DT104" s="71"/>
      <c r="DU104" s="71"/>
      <c r="DV104" s="71"/>
      <c r="DW104" s="71"/>
      <c r="DX104" s="165"/>
      <c r="DY104" s="165"/>
      <c r="DZ104" s="165"/>
      <c r="EA104" s="165"/>
      <c r="EB104" s="165"/>
      <c r="EC104" s="165"/>
      <c r="ED104" s="165"/>
      <c r="EE104" s="165"/>
      <c r="EF104" s="165"/>
      <c r="EG104" s="165"/>
      <c r="EH104" s="165"/>
      <c r="EJ104" s="71"/>
      <c r="EK104" s="71"/>
      <c r="EL104" s="71"/>
      <c r="EM104" s="71"/>
      <c r="EN104" s="71"/>
      <c r="EO104" s="71"/>
      <c r="EP104" s="71"/>
      <c r="EQ104" s="165"/>
      <c r="ER104" s="165"/>
      <c r="ES104" s="165"/>
      <c r="ET104" s="165"/>
      <c r="EU104" s="165"/>
      <c r="EV104" s="165"/>
      <c r="EW104" s="165"/>
      <c r="EX104" s="165"/>
      <c r="EY104" s="165"/>
      <c r="EZ104" s="165"/>
      <c r="FA104" s="165"/>
      <c r="FC104" s="71"/>
      <c r="FD104" s="71"/>
      <c r="FE104" s="71"/>
      <c r="FF104" s="71"/>
      <c r="FG104" s="71"/>
      <c r="FH104" s="71"/>
      <c r="FI104" s="71"/>
      <c r="FJ104" s="165"/>
      <c r="FK104" s="165"/>
      <c r="FL104" s="165"/>
      <c r="FM104" s="165"/>
      <c r="FN104" s="165"/>
      <c r="FO104" s="165"/>
      <c r="FP104" s="165"/>
      <c r="FQ104" s="165"/>
      <c r="FR104" s="165"/>
      <c r="FS104" s="165"/>
      <c r="FT104" s="165"/>
      <c r="FU104" s="212"/>
      <c r="FW104" s="71"/>
      <c r="FX104" s="71"/>
      <c r="FY104" s="71"/>
      <c r="FZ104" s="71"/>
      <c r="GA104" s="71"/>
      <c r="GB104" s="71"/>
      <c r="GC104" s="71"/>
      <c r="GD104" s="165"/>
      <c r="GE104" s="165"/>
      <c r="GF104" s="165"/>
      <c r="GG104" s="165"/>
      <c r="GH104" s="165"/>
      <c r="GI104" s="165"/>
      <c r="GJ104" s="165"/>
      <c r="GK104" s="165"/>
      <c r="GL104" s="165"/>
      <c r="GM104" s="165"/>
      <c r="GN104" s="165"/>
      <c r="GP104" s="71"/>
      <c r="GQ104" s="71"/>
      <c r="GR104" s="71"/>
      <c r="GS104" s="71"/>
      <c r="GT104" s="71"/>
      <c r="GU104" s="71"/>
      <c r="GV104" s="71"/>
      <c r="GW104" s="165"/>
      <c r="GX104" s="165"/>
      <c r="GY104" s="165"/>
      <c r="GZ104" s="165"/>
      <c r="HA104" s="165"/>
      <c r="HB104" s="165"/>
      <c r="HC104" s="165"/>
      <c r="HD104" s="165"/>
      <c r="HE104" s="165"/>
      <c r="HF104" s="165"/>
      <c r="HG104" s="165"/>
    </row>
    <row r="105" spans="2:215" ht="15" thickTop="1" x14ac:dyDescent="0.35">
      <c r="C105" s="48"/>
      <c r="D105" s="119"/>
      <c r="E105" s="48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236"/>
      <c r="R105" s="237"/>
      <c r="S105" s="237"/>
      <c r="T105" s="237"/>
      <c r="U105" s="237"/>
      <c r="V105" s="237"/>
      <c r="W105" s="66"/>
      <c r="Y105" s="48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S105" s="48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  <c r="BD105" s="66"/>
      <c r="BE105" s="66"/>
      <c r="BF105" s="66"/>
      <c r="BG105" s="66"/>
      <c r="BH105" s="66"/>
      <c r="BI105" s="66"/>
      <c r="BJ105" s="66"/>
      <c r="BK105" s="56"/>
      <c r="BL105" s="48"/>
      <c r="BM105" s="66"/>
      <c r="BN105" s="66"/>
      <c r="BO105" s="66"/>
      <c r="BP105" s="66"/>
      <c r="BQ105" s="66"/>
      <c r="BR105" s="66"/>
      <c r="BS105" s="66"/>
      <c r="BT105" s="66"/>
      <c r="BU105" s="66"/>
      <c r="BV105" s="66"/>
      <c r="BW105" s="66"/>
      <c r="BX105" s="66"/>
      <c r="BY105" s="66"/>
      <c r="BZ105" s="66"/>
      <c r="CA105" s="66"/>
      <c r="CB105" s="66"/>
      <c r="CC105" s="66"/>
      <c r="CD105" s="56"/>
      <c r="CE105" s="48"/>
      <c r="CF105" s="66"/>
      <c r="CG105" s="66"/>
      <c r="CH105" s="66"/>
      <c r="CI105" s="66"/>
      <c r="CJ105" s="66"/>
      <c r="CK105" s="66"/>
      <c r="CL105" s="66"/>
      <c r="CM105" s="66"/>
      <c r="CN105" s="66"/>
      <c r="CO105" s="66"/>
      <c r="CP105" s="66"/>
      <c r="CQ105" s="66"/>
      <c r="CR105" s="66"/>
      <c r="CS105" s="66"/>
      <c r="CT105" s="66"/>
      <c r="CU105" s="66"/>
      <c r="CV105" s="66"/>
      <c r="CW105" s="56"/>
      <c r="CX105" s="48"/>
      <c r="CY105" s="66"/>
      <c r="CZ105" s="66"/>
      <c r="DA105" s="66"/>
      <c r="DB105" s="66"/>
      <c r="DC105" s="66"/>
      <c r="DD105" s="66"/>
      <c r="DE105" s="66"/>
      <c r="DF105" s="66"/>
      <c r="DG105" s="66"/>
      <c r="DH105" s="66"/>
      <c r="DI105" s="66"/>
      <c r="DJ105" s="66"/>
      <c r="DK105" s="66"/>
      <c r="DL105" s="66"/>
      <c r="DM105" s="66"/>
      <c r="DN105" s="66"/>
      <c r="DO105" s="66"/>
      <c r="DP105" s="56"/>
      <c r="DQ105" s="48"/>
      <c r="DR105" s="66"/>
      <c r="DS105" s="66"/>
      <c r="DT105" s="66"/>
      <c r="DU105" s="66"/>
      <c r="DV105" s="66"/>
      <c r="DW105" s="66"/>
      <c r="DX105" s="66"/>
      <c r="DY105" s="66"/>
      <c r="DZ105" s="66"/>
      <c r="EA105" s="66"/>
      <c r="EB105" s="66"/>
      <c r="EC105" s="66"/>
      <c r="ED105" s="66"/>
      <c r="EE105" s="66"/>
      <c r="EF105" s="66"/>
      <c r="EG105" s="66"/>
      <c r="EH105" s="66"/>
      <c r="EJ105" s="48"/>
      <c r="EK105" s="66"/>
      <c r="EL105" s="66"/>
      <c r="EM105" s="66"/>
      <c r="EN105" s="66"/>
      <c r="EO105" s="66"/>
      <c r="EP105" s="66"/>
      <c r="EQ105" s="66"/>
      <c r="ER105" s="66"/>
      <c r="ES105" s="66"/>
      <c r="ET105" s="66"/>
      <c r="EU105" s="66"/>
      <c r="EV105" s="66"/>
      <c r="EW105" s="66"/>
      <c r="EX105" s="66"/>
      <c r="EY105" s="66"/>
      <c r="EZ105" s="66"/>
      <c r="FA105" s="66"/>
      <c r="FC105" s="48"/>
      <c r="FD105" s="66"/>
      <c r="FE105" s="66"/>
      <c r="FF105" s="66"/>
      <c r="FG105" s="66"/>
      <c r="FH105" s="66"/>
      <c r="FI105" s="66"/>
      <c r="FJ105" s="66"/>
      <c r="FK105" s="66"/>
      <c r="FL105" s="66"/>
      <c r="FM105" s="66"/>
      <c r="FN105" s="66"/>
      <c r="FO105" s="66"/>
      <c r="FP105" s="66"/>
      <c r="FQ105" s="66"/>
      <c r="FR105" s="66"/>
      <c r="FS105" s="66"/>
      <c r="FT105" s="66"/>
      <c r="FU105" s="66"/>
      <c r="FW105" s="48"/>
      <c r="FX105" s="66"/>
      <c r="FY105" s="66"/>
      <c r="FZ105" s="66"/>
      <c r="GA105" s="66"/>
      <c r="GB105" s="66"/>
      <c r="GC105" s="66"/>
      <c r="GD105" s="66"/>
      <c r="GE105" s="66"/>
      <c r="GF105" s="66"/>
      <c r="GG105" s="66"/>
      <c r="GH105" s="66"/>
      <c r="GI105" s="66"/>
      <c r="GJ105" s="66"/>
      <c r="GK105" s="66"/>
      <c r="GL105" s="66"/>
      <c r="GM105" s="66"/>
      <c r="GN105" s="66"/>
      <c r="GP105" s="48"/>
      <c r="GQ105" s="66"/>
      <c r="GR105" s="66"/>
      <c r="GS105" s="66"/>
      <c r="GT105" s="66"/>
      <c r="GU105" s="66"/>
      <c r="GV105" s="66"/>
      <c r="GW105" s="66"/>
      <c r="GX105" s="66"/>
      <c r="GY105" s="66"/>
      <c r="GZ105" s="66"/>
      <c r="HA105" s="66"/>
      <c r="HB105" s="66"/>
      <c r="HC105" s="66"/>
      <c r="HD105" s="66"/>
      <c r="HE105" s="66"/>
      <c r="HF105" s="66"/>
      <c r="HG105" s="66"/>
    </row>
    <row r="106" spans="2:215" s="32" customFormat="1" x14ac:dyDescent="0.3">
      <c r="B106" s="29"/>
      <c r="C106" s="30" t="s">
        <v>106</v>
      </c>
      <c r="D106" s="30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188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188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3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3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3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3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188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</row>
    <row r="107" spans="2:215" s="36" customFormat="1" x14ac:dyDescent="0.3">
      <c r="B107" s="34"/>
      <c r="C107" s="67" t="s">
        <v>107</v>
      </c>
      <c r="D107" s="67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176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176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7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7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7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7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176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</row>
    <row r="108" spans="2:215" s="68" customFormat="1" x14ac:dyDescent="0.3">
      <c r="C108" s="69" t="s">
        <v>84</v>
      </c>
      <c r="D108" s="82"/>
      <c r="E108" s="73">
        <v>2003962.4380000001</v>
      </c>
      <c r="F108" s="73">
        <v>2102154.5729999999</v>
      </c>
      <c r="G108" s="73">
        <v>2030810</v>
      </c>
      <c r="H108" s="73">
        <v>2146210</v>
      </c>
      <c r="I108" s="73">
        <v>2252477</v>
      </c>
      <c r="J108" s="73">
        <v>2368802.733</v>
      </c>
      <c r="K108" s="73">
        <v>2212942.1636669086</v>
      </c>
      <c r="L108" s="73">
        <v>2325735.3750025546</v>
      </c>
      <c r="M108" s="73">
        <v>2410541.1162800482</v>
      </c>
      <c r="N108" s="73">
        <v>2539511.5907389205</v>
      </c>
      <c r="O108" s="73">
        <v>2348835.146997767</v>
      </c>
      <c r="P108" s="73">
        <v>2514603</v>
      </c>
      <c r="Q108" s="73">
        <v>2660121.522842533</v>
      </c>
      <c r="R108" s="73">
        <v>2904358.2520794603</v>
      </c>
      <c r="S108" s="73">
        <v>2877177.6644596034</v>
      </c>
      <c r="T108" s="73">
        <v>3030882.8155569583</v>
      </c>
      <c r="U108" s="73">
        <v>3240019.3214408178</v>
      </c>
      <c r="V108" s="73">
        <v>3477593.3382173507</v>
      </c>
      <c r="W108" s="190">
        <f t="shared" si="820"/>
        <v>0.19737065347481364</v>
      </c>
      <c r="X108" s="38"/>
      <c r="Y108" s="71">
        <f t="shared" ref="Y108:Y116" si="1346">$E108</f>
        <v>2003962.4380000001</v>
      </c>
      <c r="Z108" s="71">
        <f t="shared" ref="Z108:Z116" si="1347">$F108</f>
        <v>2102154.5729999999</v>
      </c>
      <c r="AA108" s="71">
        <f t="shared" ref="AA108:AA116" si="1348">$G108</f>
        <v>2030810</v>
      </c>
      <c r="AB108" s="71">
        <f>$H108</f>
        <v>2146210</v>
      </c>
      <c r="AC108" s="71">
        <f>$I108</f>
        <v>2252477</v>
      </c>
      <c r="AD108" s="71">
        <f t="shared" ref="AD108:AD116" si="1349">$J108</f>
        <v>2368802.733</v>
      </c>
      <c r="AE108" s="71">
        <f t="shared" ref="AE108:AE116" si="1350">$K108</f>
        <v>2212942.1636669086</v>
      </c>
      <c r="AF108" s="71">
        <f>$L108</f>
        <v>2325735.3750025546</v>
      </c>
      <c r="AG108" s="71">
        <f>$M108</f>
        <v>2410541.1162800482</v>
      </c>
      <c r="AH108" s="71">
        <f>$N108</f>
        <v>2539511.5907389205</v>
      </c>
      <c r="AI108" s="71">
        <f>$O108</f>
        <v>2348835.146997767</v>
      </c>
      <c r="AJ108" s="71">
        <f>$P108</f>
        <v>2514603</v>
      </c>
      <c r="AK108" s="71">
        <f>$Q108</f>
        <v>2660121.522842533</v>
      </c>
      <c r="AL108" s="71">
        <f t="shared" ref="AL108:AL111" si="1351">$R108</f>
        <v>2904358.2520794603</v>
      </c>
      <c r="AM108" s="71">
        <f>$S108</f>
        <v>2877177.6644596034</v>
      </c>
      <c r="AN108" s="71">
        <f>$T108</f>
        <v>3030882.8155569583</v>
      </c>
      <c r="AO108" s="71">
        <f t="shared" ref="AO108:AO111" si="1352">$U108</f>
        <v>3240019.3214408178</v>
      </c>
      <c r="AP108" s="71">
        <f>$V108</f>
        <v>3477593.3382173507</v>
      </c>
      <c r="AQ108" s="190">
        <f>AP108/AL108-1</f>
        <v>0.19737065347481364</v>
      </c>
      <c r="AS108" s="71">
        <f t="shared" ref="AS108:AS116" si="1353">$E108</f>
        <v>2003962.4380000001</v>
      </c>
      <c r="AT108" s="71">
        <f t="shared" ref="AT108:AT116" si="1354">$F108</f>
        <v>2102154.5729999999</v>
      </c>
      <c r="AU108" s="71">
        <f t="shared" ref="AU108:AU116" si="1355">$G108</f>
        <v>2030810</v>
      </c>
      <c r="AV108" s="71">
        <f>$H108</f>
        <v>2146210</v>
      </c>
      <c r="AW108" s="71">
        <f>$I108</f>
        <v>2252477</v>
      </c>
      <c r="AX108" s="71">
        <f t="shared" ref="AX108:AX116" si="1356">$J108</f>
        <v>2368802.733</v>
      </c>
      <c r="AY108" s="71">
        <f t="shared" ref="AY108:AY116" si="1357">$K108</f>
        <v>2212942.1636669086</v>
      </c>
      <c r="AZ108" s="71">
        <f>$L108</f>
        <v>2325735.3750025546</v>
      </c>
      <c r="BA108" s="71">
        <f>$M108</f>
        <v>2410541.1162800482</v>
      </c>
      <c r="BB108" s="71">
        <f>$N108</f>
        <v>2539511.5907389205</v>
      </c>
      <c r="BC108" s="71">
        <f>$O108</f>
        <v>2348835.146997767</v>
      </c>
      <c r="BD108" s="71">
        <f>$P108</f>
        <v>2514603</v>
      </c>
      <c r="BE108" s="71">
        <f>$Q108</f>
        <v>2660121.522842533</v>
      </c>
      <c r="BF108" s="71">
        <f t="shared" ref="BF108:BF111" si="1358">$R108</f>
        <v>2904358.2520794603</v>
      </c>
      <c r="BG108" s="71">
        <f>$S108</f>
        <v>2877177.6644596034</v>
      </c>
      <c r="BH108" s="71">
        <f>$T108</f>
        <v>3030882.8155569583</v>
      </c>
      <c r="BI108" s="71">
        <f t="shared" ref="BI108:BI111" si="1359">$U108</f>
        <v>3240019.3214408178</v>
      </c>
      <c r="BJ108" s="71">
        <f>$V108</f>
        <v>3477593.3382173507</v>
      </c>
      <c r="BL108" s="71">
        <f t="shared" ref="BL108:BL116" si="1360">$E108</f>
        <v>2003962.4380000001</v>
      </c>
      <c r="BM108" s="71">
        <f t="shared" ref="BM108:BM116" si="1361">$F108</f>
        <v>2102154.5729999999</v>
      </c>
      <c r="BN108" s="71">
        <f t="shared" ref="BN108:BN116" si="1362">$G108</f>
        <v>2030810</v>
      </c>
      <c r="BO108" s="71">
        <f>$H108</f>
        <v>2146210</v>
      </c>
      <c r="BP108" s="71">
        <f>$I108</f>
        <v>2252477</v>
      </c>
      <c r="BQ108" s="71">
        <f t="shared" ref="BQ108:BQ116" si="1363">$J108</f>
        <v>2368802.733</v>
      </c>
      <c r="BR108" s="71">
        <f t="shared" ref="BR108:BR116" si="1364">$K108</f>
        <v>2212942.1636669086</v>
      </c>
      <c r="BS108" s="71">
        <f>$L108</f>
        <v>2325735.3750025546</v>
      </c>
      <c r="BT108" s="71">
        <f>$M108</f>
        <v>2410541.1162800482</v>
      </c>
      <c r="BU108" s="71">
        <f>$N108</f>
        <v>2539511.5907389205</v>
      </c>
      <c r="BV108" s="71">
        <f>$O108</f>
        <v>2348835.146997767</v>
      </c>
      <c r="BW108" s="71">
        <f>$P108</f>
        <v>2514603</v>
      </c>
      <c r="BX108" s="71">
        <f>$Q108</f>
        <v>2660121.522842533</v>
      </c>
      <c r="BY108" s="71">
        <f t="shared" ref="BY108:BY111" si="1365">$R108</f>
        <v>2904358.2520794603</v>
      </c>
      <c r="BZ108" s="71">
        <f>$S108</f>
        <v>2877177.6644596034</v>
      </c>
      <c r="CA108" s="71">
        <f>$T108</f>
        <v>3030882.8155569583</v>
      </c>
      <c r="CB108" s="71">
        <f t="shared" ref="CB108:CB111" si="1366">$U108</f>
        <v>3240019.3214408178</v>
      </c>
      <c r="CC108" s="71">
        <f>$V108</f>
        <v>3477593.3382173507</v>
      </c>
      <c r="CE108" s="71">
        <f t="shared" ref="CE108:CE116" si="1367">$E108</f>
        <v>2003962.4380000001</v>
      </c>
      <c r="CF108" s="71">
        <f t="shared" ref="CF108:CF116" si="1368">$F108</f>
        <v>2102154.5729999999</v>
      </c>
      <c r="CG108" s="71">
        <f t="shared" ref="CG108:CG116" si="1369">$G108</f>
        <v>2030810</v>
      </c>
      <c r="CH108" s="71">
        <f>$H108</f>
        <v>2146210</v>
      </c>
      <c r="CI108" s="71">
        <f>$I108</f>
        <v>2252477</v>
      </c>
      <c r="CJ108" s="71">
        <f t="shared" ref="CJ108:CJ116" si="1370">$J108</f>
        <v>2368802.733</v>
      </c>
      <c r="CK108" s="71">
        <f t="shared" ref="CK108:CK116" si="1371">$K108</f>
        <v>2212942.1636669086</v>
      </c>
      <c r="CL108" s="71">
        <f>$L108</f>
        <v>2325735.3750025546</v>
      </c>
      <c r="CM108" s="71">
        <f>$M108</f>
        <v>2410541.1162800482</v>
      </c>
      <c r="CN108" s="71">
        <f>$N108</f>
        <v>2539511.5907389205</v>
      </c>
      <c r="CO108" s="71">
        <f>$O108</f>
        <v>2348835.146997767</v>
      </c>
      <c r="CP108" s="71">
        <f>$P108</f>
        <v>2514603</v>
      </c>
      <c r="CQ108" s="71">
        <f>$Q108</f>
        <v>2660121.522842533</v>
      </c>
      <c r="CR108" s="71">
        <f t="shared" ref="CR108:CR111" si="1372">$R108</f>
        <v>2904358.2520794603</v>
      </c>
      <c r="CS108" s="71">
        <f>$S108</f>
        <v>2877177.6644596034</v>
      </c>
      <c r="CT108" s="71">
        <f>$T108</f>
        <v>3030882.8155569583</v>
      </c>
      <c r="CU108" s="71">
        <f t="shared" ref="CU108:CU111" si="1373">$U108</f>
        <v>3240019.3214408178</v>
      </c>
      <c r="CV108" s="71">
        <f>$V108</f>
        <v>3477593.3382173507</v>
      </c>
      <c r="CX108" s="71">
        <f t="shared" ref="CX108:CX116" si="1374">$E108</f>
        <v>2003962.4380000001</v>
      </c>
      <c r="CY108" s="71">
        <f t="shared" ref="CY108:CY116" si="1375">$F108</f>
        <v>2102154.5729999999</v>
      </c>
      <c r="CZ108" s="71">
        <f t="shared" ref="CZ108:CZ116" si="1376">$G108</f>
        <v>2030810</v>
      </c>
      <c r="DA108" s="71">
        <f>$H108</f>
        <v>2146210</v>
      </c>
      <c r="DB108" s="71">
        <f>$I108</f>
        <v>2252477</v>
      </c>
      <c r="DC108" s="71">
        <f t="shared" ref="DC108:DC116" si="1377">$J108</f>
        <v>2368802.733</v>
      </c>
      <c r="DD108" s="71">
        <f t="shared" ref="DD108:DD116" si="1378">$K108</f>
        <v>2212942.1636669086</v>
      </c>
      <c r="DE108" s="71">
        <f>$L108</f>
        <v>2325735.3750025546</v>
      </c>
      <c r="DF108" s="71">
        <f>$M108</f>
        <v>2410541.1162800482</v>
      </c>
      <c r="DG108" s="71">
        <f>$N108</f>
        <v>2539511.5907389205</v>
      </c>
      <c r="DH108" s="71">
        <f>$O108</f>
        <v>2348835.146997767</v>
      </c>
      <c r="DI108" s="71">
        <f>$P108</f>
        <v>2514603</v>
      </c>
      <c r="DJ108" s="71">
        <f>$Q108</f>
        <v>2660121.522842533</v>
      </c>
      <c r="DK108" s="71">
        <f t="shared" ref="DK108:DK111" si="1379">$R108</f>
        <v>2904358.2520794603</v>
      </c>
      <c r="DL108" s="71">
        <f>$S108</f>
        <v>2877177.6644596034</v>
      </c>
      <c r="DM108" s="71">
        <f>$T108</f>
        <v>3030882.8155569583</v>
      </c>
      <c r="DN108" s="71">
        <f t="shared" ref="DN108:DN111" si="1380">$U108</f>
        <v>3240019.3214408178</v>
      </c>
      <c r="DO108" s="71">
        <f>$V108</f>
        <v>3477593.3382173507</v>
      </c>
      <c r="DQ108" s="71">
        <f t="shared" ref="DQ108:DQ116" si="1381">$E108</f>
        <v>2003962.4380000001</v>
      </c>
      <c r="DR108" s="71">
        <f t="shared" ref="DR108:DR116" si="1382">$F108</f>
        <v>2102154.5729999999</v>
      </c>
      <c r="DS108" s="71">
        <f t="shared" ref="DS108:DS116" si="1383">$G108</f>
        <v>2030810</v>
      </c>
      <c r="DT108" s="71">
        <f>$H108</f>
        <v>2146210</v>
      </c>
      <c r="DU108" s="71">
        <f>$I108</f>
        <v>2252477</v>
      </c>
      <c r="DV108" s="71">
        <f t="shared" ref="DV108:DV116" si="1384">$J108</f>
        <v>2368802.733</v>
      </c>
      <c r="DW108" s="71">
        <f t="shared" ref="DW108:DW116" si="1385">$K108</f>
        <v>2212942.1636669086</v>
      </c>
      <c r="DX108" s="71">
        <f>$L108</f>
        <v>2325735.3750025546</v>
      </c>
      <c r="DY108" s="71">
        <f>$M108</f>
        <v>2410541.1162800482</v>
      </c>
      <c r="DZ108" s="71">
        <f>$N108</f>
        <v>2539511.5907389205</v>
      </c>
      <c r="EA108" s="71">
        <f>$O108</f>
        <v>2348835.146997767</v>
      </c>
      <c r="EB108" s="71">
        <f>$P108</f>
        <v>2514603</v>
      </c>
      <c r="EC108" s="71">
        <f>$Q108</f>
        <v>2660121.522842533</v>
      </c>
      <c r="ED108" s="71">
        <f t="shared" ref="ED108:ED111" si="1386">$R108</f>
        <v>2904358.2520794603</v>
      </c>
      <c r="EE108" s="71">
        <f>$S108</f>
        <v>2877177.6644596034</v>
      </c>
      <c r="EF108" s="71">
        <f>$T108</f>
        <v>3030882.8155569583</v>
      </c>
      <c r="EG108" s="71">
        <f t="shared" ref="EG108:EG111" si="1387">$U108</f>
        <v>3240019.3214408178</v>
      </c>
      <c r="EH108" s="71">
        <f>$V108</f>
        <v>3477593.3382173507</v>
      </c>
      <c r="EJ108" s="71">
        <f t="shared" ref="EJ108:EJ116" si="1388">$E108</f>
        <v>2003962.4380000001</v>
      </c>
      <c r="EK108" s="71">
        <f t="shared" ref="EK108:EK116" si="1389">$F108</f>
        <v>2102154.5729999999</v>
      </c>
      <c r="EL108" s="71">
        <f t="shared" ref="EL108:EL116" si="1390">$G108</f>
        <v>2030810</v>
      </c>
      <c r="EM108" s="71">
        <f>$H108</f>
        <v>2146210</v>
      </c>
      <c r="EN108" s="71">
        <f>$I108</f>
        <v>2252477</v>
      </c>
      <c r="EO108" s="71">
        <f t="shared" ref="EO108:EO116" si="1391">$J108</f>
        <v>2368802.733</v>
      </c>
      <c r="EP108" s="71">
        <f t="shared" ref="EP108:EP116" si="1392">$K108</f>
        <v>2212942.1636669086</v>
      </c>
      <c r="EQ108" s="71">
        <f>$L108</f>
        <v>2325735.3750025546</v>
      </c>
      <c r="ER108" s="71">
        <f>$M108</f>
        <v>2410541.1162800482</v>
      </c>
      <c r="ES108" s="71">
        <f>$N108</f>
        <v>2539511.5907389205</v>
      </c>
      <c r="ET108" s="71">
        <f>$O108</f>
        <v>2348835.146997767</v>
      </c>
      <c r="EU108" s="71">
        <f>$P108</f>
        <v>2514603</v>
      </c>
      <c r="EV108" s="71">
        <f>$Q108</f>
        <v>2660121.522842533</v>
      </c>
      <c r="EW108" s="71">
        <f t="shared" ref="EW108:EW111" si="1393">$R108</f>
        <v>2904358.2520794603</v>
      </c>
      <c r="EX108" s="71">
        <f>$S108</f>
        <v>2877177.6644596034</v>
      </c>
      <c r="EY108" s="71">
        <f>$T108</f>
        <v>3030882.8155569583</v>
      </c>
      <c r="EZ108" s="71">
        <f t="shared" ref="EZ108:EZ111" si="1394">$U108</f>
        <v>3240019.3214408178</v>
      </c>
      <c r="FA108" s="71">
        <f>$V108</f>
        <v>3477593.3382173507</v>
      </c>
      <c r="FC108" s="71">
        <f t="shared" ref="FC108:FC116" si="1395">$E108</f>
        <v>2003962.4380000001</v>
      </c>
      <c r="FD108" s="71">
        <f t="shared" ref="FD108:FD116" si="1396">$F108</f>
        <v>2102154.5729999999</v>
      </c>
      <c r="FE108" s="71">
        <f t="shared" ref="FE108:FE116" si="1397">$G108</f>
        <v>2030810</v>
      </c>
      <c r="FF108" s="71">
        <f>$H108</f>
        <v>2146210</v>
      </c>
      <c r="FG108" s="71">
        <f>$I108</f>
        <v>2252477</v>
      </c>
      <c r="FH108" s="71">
        <f t="shared" ref="FH108:FH116" si="1398">$J108</f>
        <v>2368802.733</v>
      </c>
      <c r="FI108" s="71">
        <f t="shared" ref="FI108:FI116" si="1399">$K108</f>
        <v>2212942.1636669086</v>
      </c>
      <c r="FJ108" s="71">
        <f>$L108</f>
        <v>2325735.3750025546</v>
      </c>
      <c r="FK108" s="71">
        <f>$M108</f>
        <v>2410541.1162800482</v>
      </c>
      <c r="FL108" s="71">
        <f>$N108</f>
        <v>2539511.5907389205</v>
      </c>
      <c r="FM108" s="71">
        <f>$O108</f>
        <v>2348835.146997767</v>
      </c>
      <c r="FN108" s="71">
        <f>$P108</f>
        <v>2514603</v>
      </c>
      <c r="FO108" s="71">
        <f>$Q108</f>
        <v>2660121.522842533</v>
      </c>
      <c r="FP108" s="71">
        <f t="shared" ref="FP108:FP111" si="1400">$R108</f>
        <v>2904358.2520794603</v>
      </c>
      <c r="FQ108" s="71">
        <f>$S108</f>
        <v>2877177.6644596034</v>
      </c>
      <c r="FR108" s="71">
        <f>$T108</f>
        <v>3030882.8155569583</v>
      </c>
      <c r="FS108" s="71">
        <f t="shared" ref="FS108:FS111" si="1401">$U108</f>
        <v>3240019.3214408178</v>
      </c>
      <c r="FT108" s="71">
        <f>$V108</f>
        <v>3477593.3382173507</v>
      </c>
      <c r="FU108" s="190">
        <f>FT108/FP108-1</f>
        <v>0.19737065347481364</v>
      </c>
      <c r="FW108" s="71">
        <f t="shared" ref="FW108:FW116" si="1402">$E108</f>
        <v>2003962.4380000001</v>
      </c>
      <c r="FX108" s="71">
        <f t="shared" ref="FX108:FX116" si="1403">$F108</f>
        <v>2102154.5729999999</v>
      </c>
      <c r="FY108" s="71">
        <f t="shared" ref="FY108:FY116" si="1404">$G108</f>
        <v>2030810</v>
      </c>
      <c r="FZ108" s="71">
        <f>$H108</f>
        <v>2146210</v>
      </c>
      <c r="GA108" s="71">
        <f>$I108</f>
        <v>2252477</v>
      </c>
      <c r="GB108" s="71">
        <f t="shared" ref="GB108:GB116" si="1405">$J108</f>
        <v>2368802.733</v>
      </c>
      <c r="GC108" s="71">
        <f t="shared" ref="GC108:GC116" si="1406">$K108</f>
        <v>2212942.1636669086</v>
      </c>
      <c r="GD108" s="71">
        <f>$L108</f>
        <v>2325735.3750025546</v>
      </c>
      <c r="GE108" s="71">
        <f>$M108</f>
        <v>2410541.1162800482</v>
      </c>
      <c r="GF108" s="71">
        <f>$N108</f>
        <v>2539511.5907389205</v>
      </c>
      <c r="GG108" s="71">
        <f>$O108</f>
        <v>2348835.146997767</v>
      </c>
      <c r="GH108" s="71">
        <f>$P108</f>
        <v>2514603</v>
      </c>
      <c r="GI108" s="71">
        <f>$Q108</f>
        <v>2660121.522842533</v>
      </c>
      <c r="GJ108" s="71">
        <f t="shared" ref="GJ108:GJ111" si="1407">$R108</f>
        <v>2904358.2520794603</v>
      </c>
      <c r="GK108" s="71">
        <f>$S108</f>
        <v>2877177.6644596034</v>
      </c>
      <c r="GL108" s="71">
        <f>$T108</f>
        <v>3030882.8155569583</v>
      </c>
      <c r="GM108" s="71">
        <f t="shared" ref="GM108:GM111" si="1408">$U108</f>
        <v>3240019.3214408178</v>
      </c>
      <c r="GN108" s="71">
        <f>$V108</f>
        <v>3477593.3382173507</v>
      </c>
      <c r="GP108" s="71">
        <f t="shared" ref="GP108:GP116" si="1409">$E108</f>
        <v>2003962.4380000001</v>
      </c>
      <c r="GQ108" s="71">
        <f t="shared" ref="GQ108:GQ116" si="1410">$F108</f>
        <v>2102154.5729999999</v>
      </c>
      <c r="GR108" s="71">
        <f t="shared" ref="GR108:GR116" si="1411">$G108</f>
        <v>2030810</v>
      </c>
      <c r="GS108" s="71">
        <f>$H108</f>
        <v>2146210</v>
      </c>
      <c r="GT108" s="71">
        <f>$I108</f>
        <v>2252477</v>
      </c>
      <c r="GU108" s="71">
        <f t="shared" ref="GU108:GU116" si="1412">$J108</f>
        <v>2368802.733</v>
      </c>
      <c r="GV108" s="71">
        <f t="shared" ref="GV108:GV116" si="1413">$K108</f>
        <v>2212942.1636669086</v>
      </c>
      <c r="GW108" s="71">
        <f>$L108</f>
        <v>2325735.3750025546</v>
      </c>
      <c r="GX108" s="71">
        <f>$M108</f>
        <v>2410541.1162800482</v>
      </c>
      <c r="GY108" s="71">
        <f>$N108</f>
        <v>2539511.5907389205</v>
      </c>
      <c r="GZ108" s="71">
        <f>$O108</f>
        <v>2348835.146997767</v>
      </c>
      <c r="HA108" s="71">
        <f>$P108</f>
        <v>2514603</v>
      </c>
      <c r="HB108" s="71">
        <f>$Q108</f>
        <v>2660121.522842533</v>
      </c>
      <c r="HC108" s="71">
        <f t="shared" ref="HC108:HC111" si="1414">$R108</f>
        <v>2904358.2520794603</v>
      </c>
      <c r="HD108" s="71">
        <f t="shared" ref="HD108:HD111" si="1415">$S108</f>
        <v>2877177.6644596034</v>
      </c>
      <c r="HE108" s="71">
        <f>$T108</f>
        <v>3030882.8155569583</v>
      </c>
      <c r="HF108" s="71">
        <f t="shared" ref="HF108:HG111" si="1416">$U108</f>
        <v>3240019.3214408178</v>
      </c>
      <c r="HG108" s="71">
        <f t="shared" si="1416"/>
        <v>3240019.3214408178</v>
      </c>
    </row>
    <row r="109" spans="2:215" s="68" customFormat="1" x14ac:dyDescent="0.3">
      <c r="C109" s="69" t="s">
        <v>85</v>
      </c>
      <c r="D109" s="82"/>
      <c r="E109" s="71">
        <f>E108-E110-E111</f>
        <v>1835308.2982429862</v>
      </c>
      <c r="F109" s="71">
        <f t="shared" ref="F109:N109" si="1417">F108-F110-F111</f>
        <v>1941171.174218792</v>
      </c>
      <c r="G109" s="71">
        <f t="shared" si="1417"/>
        <v>1868088</v>
      </c>
      <c r="H109" s="71">
        <f t="shared" si="1417"/>
        <v>1974378</v>
      </c>
      <c r="I109" s="71">
        <f t="shared" si="1417"/>
        <v>2072996</v>
      </c>
      <c r="J109" s="71">
        <f t="shared" si="1417"/>
        <v>2184797.9700000002</v>
      </c>
      <c r="K109" s="71">
        <f t="shared" si="1417"/>
        <v>2017027.8981996085</v>
      </c>
      <c r="L109" s="71">
        <f t="shared" si="1417"/>
        <v>2125867.1701002545</v>
      </c>
      <c r="M109" s="71">
        <f t="shared" si="1417"/>
        <v>2198869.156269548</v>
      </c>
      <c r="N109" s="71">
        <f t="shared" si="1417"/>
        <v>2332347.2532545202</v>
      </c>
      <c r="O109" s="71">
        <f t="shared" ref="O109:P109" si="1418">O108-O110-O111</f>
        <v>2130866.3551885672</v>
      </c>
      <c r="P109" s="71">
        <f t="shared" si="1418"/>
        <v>2290744</v>
      </c>
      <c r="Q109" s="71">
        <f t="shared" ref="Q109:R109" si="1419">Q108-Q110-Q111</f>
        <v>2411247.417329933</v>
      </c>
      <c r="R109" s="71">
        <f t="shared" si="1419"/>
        <v>2617152.4164260603</v>
      </c>
      <c r="S109" s="71">
        <f t="shared" ref="S109:T109" si="1420">S108-S110-S111</f>
        <v>2589880.151902603</v>
      </c>
      <c r="T109" s="71">
        <f t="shared" si="1420"/>
        <v>2686885.5831719586</v>
      </c>
      <c r="U109" s="71">
        <f t="shared" ref="U109:V109" si="1421">U108-U110-U111</f>
        <v>2872729.2339001177</v>
      </c>
      <c r="V109" s="71">
        <f t="shared" si="1421"/>
        <v>3089561.8947073505</v>
      </c>
      <c r="W109" s="191">
        <f t="shared" si="820"/>
        <v>0.18050514571344856</v>
      </c>
      <c r="X109" s="38"/>
      <c r="Y109" s="71">
        <f t="shared" si="1346"/>
        <v>1835308.2982429862</v>
      </c>
      <c r="Z109" s="71">
        <f t="shared" si="1347"/>
        <v>1941171.174218792</v>
      </c>
      <c r="AA109" s="71">
        <f t="shared" si="1348"/>
        <v>1868088</v>
      </c>
      <c r="AB109" s="71">
        <f t="shared" ref="AB109:AB116" si="1422">$H109</f>
        <v>1974378</v>
      </c>
      <c r="AC109" s="71">
        <f t="shared" ref="AC109:AC116" si="1423">$I109</f>
        <v>2072996</v>
      </c>
      <c r="AD109" s="71">
        <f t="shared" si="1349"/>
        <v>2184797.9700000002</v>
      </c>
      <c r="AE109" s="71">
        <f t="shared" si="1350"/>
        <v>2017027.8981996085</v>
      </c>
      <c r="AF109" s="71">
        <f t="shared" ref="AF109:AF116" si="1424">$L109</f>
        <v>2125867.1701002545</v>
      </c>
      <c r="AG109" s="71">
        <f t="shared" ref="AG109:AG116" si="1425">$M109</f>
        <v>2198869.156269548</v>
      </c>
      <c r="AH109" s="71">
        <f t="shared" ref="AH109:AH116" si="1426">$N109</f>
        <v>2332347.2532545202</v>
      </c>
      <c r="AI109" s="71">
        <f>$O109</f>
        <v>2130866.3551885672</v>
      </c>
      <c r="AJ109" s="71">
        <f t="shared" ref="AJ109:AJ116" si="1427">$P109</f>
        <v>2290744</v>
      </c>
      <c r="AK109" s="71">
        <f t="shared" ref="AK109:AK111" si="1428">$Q109</f>
        <v>2411247.417329933</v>
      </c>
      <c r="AL109" s="71">
        <f t="shared" si="1351"/>
        <v>2617152.4164260603</v>
      </c>
      <c r="AM109" s="71">
        <f>$S109</f>
        <v>2589880.151902603</v>
      </c>
      <c r="AN109" s="71">
        <f>$T109</f>
        <v>2686885.5831719586</v>
      </c>
      <c r="AO109" s="71">
        <f t="shared" si="1352"/>
        <v>2872729.2339001177</v>
      </c>
      <c r="AP109" s="71">
        <f>$V109</f>
        <v>3089561.8947073505</v>
      </c>
      <c r="AQ109" s="191">
        <f>AP109/AL109-1</f>
        <v>0.18050514571344856</v>
      </c>
      <c r="AS109" s="71">
        <f t="shared" si="1353"/>
        <v>1835308.2982429862</v>
      </c>
      <c r="AT109" s="71">
        <f t="shared" si="1354"/>
        <v>1941171.174218792</v>
      </c>
      <c r="AU109" s="71">
        <f t="shared" si="1355"/>
        <v>1868088</v>
      </c>
      <c r="AV109" s="71">
        <f t="shared" ref="AV109:AV116" si="1429">$H109</f>
        <v>1974378</v>
      </c>
      <c r="AW109" s="71">
        <f t="shared" ref="AW109:AW116" si="1430">$I109</f>
        <v>2072996</v>
      </c>
      <c r="AX109" s="71">
        <f t="shared" si="1356"/>
        <v>2184797.9700000002</v>
      </c>
      <c r="AY109" s="71">
        <f t="shared" si="1357"/>
        <v>2017027.8981996085</v>
      </c>
      <c r="AZ109" s="71">
        <f t="shared" ref="AZ109:AZ116" si="1431">$L109</f>
        <v>2125867.1701002545</v>
      </c>
      <c r="BA109" s="71">
        <f t="shared" ref="BA109:BA116" si="1432">$M109</f>
        <v>2198869.156269548</v>
      </c>
      <c r="BB109" s="71">
        <f t="shared" ref="BB109:BB116" si="1433">$N109</f>
        <v>2332347.2532545202</v>
      </c>
      <c r="BC109" s="71">
        <f>$O109</f>
        <v>2130866.3551885672</v>
      </c>
      <c r="BD109" s="71">
        <f t="shared" ref="BD109:BD116" si="1434">$P109</f>
        <v>2290744</v>
      </c>
      <c r="BE109" s="71">
        <f t="shared" ref="BE109:BE111" si="1435">$Q109</f>
        <v>2411247.417329933</v>
      </c>
      <c r="BF109" s="71">
        <f t="shared" si="1358"/>
        <v>2617152.4164260603</v>
      </c>
      <c r="BG109" s="71">
        <f>$S109</f>
        <v>2589880.151902603</v>
      </c>
      <c r="BH109" s="71">
        <f>$T109</f>
        <v>2686885.5831719586</v>
      </c>
      <c r="BI109" s="71">
        <f t="shared" si="1359"/>
        <v>2872729.2339001177</v>
      </c>
      <c r="BJ109" s="71">
        <f>$V109</f>
        <v>3089561.8947073505</v>
      </c>
      <c r="BL109" s="71">
        <f t="shared" si="1360"/>
        <v>1835308.2982429862</v>
      </c>
      <c r="BM109" s="71">
        <f t="shared" si="1361"/>
        <v>1941171.174218792</v>
      </c>
      <c r="BN109" s="71">
        <f t="shared" si="1362"/>
        <v>1868088</v>
      </c>
      <c r="BO109" s="71">
        <f t="shared" ref="BO109:BO116" si="1436">$H109</f>
        <v>1974378</v>
      </c>
      <c r="BP109" s="71">
        <f t="shared" ref="BP109:BP116" si="1437">$I109</f>
        <v>2072996</v>
      </c>
      <c r="BQ109" s="71">
        <f t="shared" si="1363"/>
        <v>2184797.9700000002</v>
      </c>
      <c r="BR109" s="71">
        <f t="shared" si="1364"/>
        <v>2017027.8981996085</v>
      </c>
      <c r="BS109" s="71">
        <f t="shared" ref="BS109:BS116" si="1438">$L109</f>
        <v>2125867.1701002545</v>
      </c>
      <c r="BT109" s="71">
        <f t="shared" ref="BT109:BT116" si="1439">$M109</f>
        <v>2198869.156269548</v>
      </c>
      <c r="BU109" s="71">
        <f t="shared" ref="BU109:BU116" si="1440">$N109</f>
        <v>2332347.2532545202</v>
      </c>
      <c r="BV109" s="71">
        <f>$O109</f>
        <v>2130866.3551885672</v>
      </c>
      <c r="BW109" s="71">
        <f t="shared" ref="BW109:BW116" si="1441">$P109</f>
        <v>2290744</v>
      </c>
      <c r="BX109" s="71">
        <f t="shared" ref="BX109:BX111" si="1442">$Q109</f>
        <v>2411247.417329933</v>
      </c>
      <c r="BY109" s="71">
        <f t="shared" si="1365"/>
        <v>2617152.4164260603</v>
      </c>
      <c r="BZ109" s="71">
        <f>$S109</f>
        <v>2589880.151902603</v>
      </c>
      <c r="CA109" s="71">
        <f>$T109</f>
        <v>2686885.5831719586</v>
      </c>
      <c r="CB109" s="71">
        <f t="shared" si="1366"/>
        <v>2872729.2339001177</v>
      </c>
      <c r="CC109" s="71">
        <f>$V109</f>
        <v>3089561.8947073505</v>
      </c>
      <c r="CE109" s="71">
        <f t="shared" si="1367"/>
        <v>1835308.2982429862</v>
      </c>
      <c r="CF109" s="71">
        <f t="shared" si="1368"/>
        <v>1941171.174218792</v>
      </c>
      <c r="CG109" s="71">
        <f t="shared" si="1369"/>
        <v>1868088</v>
      </c>
      <c r="CH109" s="71">
        <f t="shared" ref="CH109:CH116" si="1443">$H109</f>
        <v>1974378</v>
      </c>
      <c r="CI109" s="71">
        <f t="shared" ref="CI109:CI116" si="1444">$I109</f>
        <v>2072996</v>
      </c>
      <c r="CJ109" s="71">
        <f t="shared" si="1370"/>
        <v>2184797.9700000002</v>
      </c>
      <c r="CK109" s="71">
        <f t="shared" si="1371"/>
        <v>2017027.8981996085</v>
      </c>
      <c r="CL109" s="71">
        <f t="shared" ref="CL109:CL116" si="1445">$L109</f>
        <v>2125867.1701002545</v>
      </c>
      <c r="CM109" s="71">
        <f t="shared" ref="CM109:CM116" si="1446">$M109</f>
        <v>2198869.156269548</v>
      </c>
      <c r="CN109" s="71">
        <f t="shared" ref="CN109:CN116" si="1447">$N109</f>
        <v>2332347.2532545202</v>
      </c>
      <c r="CO109" s="71">
        <f>$O109</f>
        <v>2130866.3551885672</v>
      </c>
      <c r="CP109" s="71">
        <f t="shared" ref="CP109:CP116" si="1448">$P109</f>
        <v>2290744</v>
      </c>
      <c r="CQ109" s="71">
        <f t="shared" ref="CQ109:CQ111" si="1449">$Q109</f>
        <v>2411247.417329933</v>
      </c>
      <c r="CR109" s="71">
        <f t="shared" si="1372"/>
        <v>2617152.4164260603</v>
      </c>
      <c r="CS109" s="71">
        <f>$S109</f>
        <v>2589880.151902603</v>
      </c>
      <c r="CT109" s="71">
        <f>$T109</f>
        <v>2686885.5831719586</v>
      </c>
      <c r="CU109" s="71">
        <f t="shared" si="1373"/>
        <v>2872729.2339001177</v>
      </c>
      <c r="CV109" s="71">
        <f>$V109</f>
        <v>3089561.8947073505</v>
      </c>
      <c r="CX109" s="71">
        <f t="shared" si="1374"/>
        <v>1835308.2982429862</v>
      </c>
      <c r="CY109" s="71">
        <f t="shared" si="1375"/>
        <v>1941171.174218792</v>
      </c>
      <c r="CZ109" s="71">
        <f t="shared" si="1376"/>
        <v>1868088</v>
      </c>
      <c r="DA109" s="71">
        <f t="shared" ref="DA109:DA116" si="1450">$H109</f>
        <v>1974378</v>
      </c>
      <c r="DB109" s="71">
        <f t="shared" ref="DB109:DB116" si="1451">$I109</f>
        <v>2072996</v>
      </c>
      <c r="DC109" s="71">
        <f t="shared" si="1377"/>
        <v>2184797.9700000002</v>
      </c>
      <c r="DD109" s="71">
        <f t="shared" si="1378"/>
        <v>2017027.8981996085</v>
      </c>
      <c r="DE109" s="71">
        <f t="shared" ref="DE109:DE116" si="1452">$L109</f>
        <v>2125867.1701002545</v>
      </c>
      <c r="DF109" s="71">
        <f t="shared" ref="DF109:DF116" si="1453">$M109</f>
        <v>2198869.156269548</v>
      </c>
      <c r="DG109" s="71">
        <f t="shared" ref="DG109:DG116" si="1454">$N109</f>
        <v>2332347.2532545202</v>
      </c>
      <c r="DH109" s="71">
        <f>$O109</f>
        <v>2130866.3551885672</v>
      </c>
      <c r="DI109" s="71">
        <f t="shared" ref="DI109:DI116" si="1455">$P109</f>
        <v>2290744</v>
      </c>
      <c r="DJ109" s="71">
        <f t="shared" ref="DJ109:DJ111" si="1456">$Q109</f>
        <v>2411247.417329933</v>
      </c>
      <c r="DK109" s="71">
        <f t="shared" si="1379"/>
        <v>2617152.4164260603</v>
      </c>
      <c r="DL109" s="71">
        <f>$S109</f>
        <v>2589880.151902603</v>
      </c>
      <c r="DM109" s="71">
        <f>$T109</f>
        <v>2686885.5831719586</v>
      </c>
      <c r="DN109" s="71">
        <f t="shared" si="1380"/>
        <v>2872729.2339001177</v>
      </c>
      <c r="DO109" s="71">
        <f>$V109</f>
        <v>3089561.8947073505</v>
      </c>
      <c r="DQ109" s="71">
        <f t="shared" si="1381"/>
        <v>1835308.2982429862</v>
      </c>
      <c r="DR109" s="71">
        <f t="shared" si="1382"/>
        <v>1941171.174218792</v>
      </c>
      <c r="DS109" s="71">
        <f t="shared" si="1383"/>
        <v>1868088</v>
      </c>
      <c r="DT109" s="71">
        <f t="shared" ref="DT109:DT116" si="1457">$H109</f>
        <v>1974378</v>
      </c>
      <c r="DU109" s="71">
        <f t="shared" ref="DU109:DU116" si="1458">$I109</f>
        <v>2072996</v>
      </c>
      <c r="DV109" s="71">
        <f t="shared" si="1384"/>
        <v>2184797.9700000002</v>
      </c>
      <c r="DW109" s="71">
        <f t="shared" si="1385"/>
        <v>2017027.8981996085</v>
      </c>
      <c r="DX109" s="71">
        <f t="shared" ref="DX109:DX116" si="1459">$L109</f>
        <v>2125867.1701002545</v>
      </c>
      <c r="DY109" s="71">
        <f t="shared" ref="DY109:DY116" si="1460">$M109</f>
        <v>2198869.156269548</v>
      </c>
      <c r="DZ109" s="71">
        <f t="shared" ref="DZ109:DZ116" si="1461">$N109</f>
        <v>2332347.2532545202</v>
      </c>
      <c r="EA109" s="71">
        <f>$O109</f>
        <v>2130866.3551885672</v>
      </c>
      <c r="EB109" s="71">
        <f t="shared" ref="EB109:EB116" si="1462">$P109</f>
        <v>2290744</v>
      </c>
      <c r="EC109" s="71">
        <f t="shared" ref="EC109:EC111" si="1463">$Q109</f>
        <v>2411247.417329933</v>
      </c>
      <c r="ED109" s="71">
        <f t="shared" si="1386"/>
        <v>2617152.4164260603</v>
      </c>
      <c r="EE109" s="71">
        <f>$S109</f>
        <v>2589880.151902603</v>
      </c>
      <c r="EF109" s="71">
        <f>$T109</f>
        <v>2686885.5831719586</v>
      </c>
      <c r="EG109" s="71">
        <f t="shared" si="1387"/>
        <v>2872729.2339001177</v>
      </c>
      <c r="EH109" s="71">
        <f>$V109</f>
        <v>3089561.8947073505</v>
      </c>
      <c r="EJ109" s="71">
        <f t="shared" si="1388"/>
        <v>1835308.2982429862</v>
      </c>
      <c r="EK109" s="71">
        <f t="shared" si="1389"/>
        <v>1941171.174218792</v>
      </c>
      <c r="EL109" s="71">
        <f t="shared" si="1390"/>
        <v>1868088</v>
      </c>
      <c r="EM109" s="71">
        <f t="shared" ref="EM109:EM116" si="1464">$H109</f>
        <v>1974378</v>
      </c>
      <c r="EN109" s="71">
        <f t="shared" ref="EN109:EN116" si="1465">$I109</f>
        <v>2072996</v>
      </c>
      <c r="EO109" s="71">
        <f t="shared" si="1391"/>
        <v>2184797.9700000002</v>
      </c>
      <c r="EP109" s="71">
        <f t="shared" si="1392"/>
        <v>2017027.8981996085</v>
      </c>
      <c r="EQ109" s="71">
        <f t="shared" ref="EQ109:EQ116" si="1466">$L109</f>
        <v>2125867.1701002545</v>
      </c>
      <c r="ER109" s="71">
        <f t="shared" ref="ER109:ER116" si="1467">$M109</f>
        <v>2198869.156269548</v>
      </c>
      <c r="ES109" s="71">
        <f t="shared" ref="ES109:ES116" si="1468">$N109</f>
        <v>2332347.2532545202</v>
      </c>
      <c r="ET109" s="71">
        <f>$O109</f>
        <v>2130866.3551885672</v>
      </c>
      <c r="EU109" s="71">
        <f t="shared" ref="EU109:EU116" si="1469">$P109</f>
        <v>2290744</v>
      </c>
      <c r="EV109" s="71">
        <f t="shared" ref="EV109:EV111" si="1470">$Q109</f>
        <v>2411247.417329933</v>
      </c>
      <c r="EW109" s="71">
        <f t="shared" si="1393"/>
        <v>2617152.4164260603</v>
      </c>
      <c r="EX109" s="71">
        <f>$S109</f>
        <v>2589880.151902603</v>
      </c>
      <c r="EY109" s="71">
        <f>$T109</f>
        <v>2686885.5831719586</v>
      </c>
      <c r="EZ109" s="71">
        <f t="shared" si="1394"/>
        <v>2872729.2339001177</v>
      </c>
      <c r="FA109" s="71">
        <f>$V109</f>
        <v>3089561.8947073505</v>
      </c>
      <c r="FC109" s="71">
        <f t="shared" si="1395"/>
        <v>1835308.2982429862</v>
      </c>
      <c r="FD109" s="71">
        <f t="shared" si="1396"/>
        <v>1941171.174218792</v>
      </c>
      <c r="FE109" s="71">
        <f t="shared" si="1397"/>
        <v>1868088</v>
      </c>
      <c r="FF109" s="71">
        <f t="shared" ref="FF109:FF116" si="1471">$H109</f>
        <v>1974378</v>
      </c>
      <c r="FG109" s="71">
        <f t="shared" ref="FG109:FG116" si="1472">$I109</f>
        <v>2072996</v>
      </c>
      <c r="FH109" s="71">
        <f t="shared" si="1398"/>
        <v>2184797.9700000002</v>
      </c>
      <c r="FI109" s="71">
        <f t="shared" si="1399"/>
        <v>2017027.8981996085</v>
      </c>
      <c r="FJ109" s="71">
        <f t="shared" ref="FJ109:FJ116" si="1473">$L109</f>
        <v>2125867.1701002545</v>
      </c>
      <c r="FK109" s="71">
        <f t="shared" ref="FK109:FK116" si="1474">$M109</f>
        <v>2198869.156269548</v>
      </c>
      <c r="FL109" s="71">
        <f t="shared" ref="FL109:FL116" si="1475">$N109</f>
        <v>2332347.2532545202</v>
      </c>
      <c r="FM109" s="71">
        <f>$O109</f>
        <v>2130866.3551885672</v>
      </c>
      <c r="FN109" s="71">
        <f t="shared" ref="FN109:FN116" si="1476">$P109</f>
        <v>2290744</v>
      </c>
      <c r="FO109" s="71">
        <f t="shared" ref="FO109:FO111" si="1477">$Q109</f>
        <v>2411247.417329933</v>
      </c>
      <c r="FP109" s="71">
        <f t="shared" si="1400"/>
        <v>2617152.4164260603</v>
      </c>
      <c r="FQ109" s="71">
        <f>$S109</f>
        <v>2589880.151902603</v>
      </c>
      <c r="FR109" s="71">
        <f>$T109</f>
        <v>2686885.5831719586</v>
      </c>
      <c r="FS109" s="71">
        <f t="shared" si="1401"/>
        <v>2872729.2339001177</v>
      </c>
      <c r="FT109" s="71">
        <f>$V109</f>
        <v>3089561.8947073505</v>
      </c>
      <c r="FU109" s="191">
        <f>FT109/FP109-1</f>
        <v>0.18050514571344856</v>
      </c>
      <c r="FW109" s="71">
        <f t="shared" si="1402"/>
        <v>1835308.2982429862</v>
      </c>
      <c r="FX109" s="71">
        <f t="shared" si="1403"/>
        <v>1941171.174218792</v>
      </c>
      <c r="FY109" s="71">
        <f t="shared" si="1404"/>
        <v>1868088</v>
      </c>
      <c r="FZ109" s="71">
        <f t="shared" ref="FZ109:FZ116" si="1478">$H109</f>
        <v>1974378</v>
      </c>
      <c r="GA109" s="71">
        <f t="shared" ref="GA109:GA116" si="1479">$I109</f>
        <v>2072996</v>
      </c>
      <c r="GB109" s="71">
        <f t="shared" si="1405"/>
        <v>2184797.9700000002</v>
      </c>
      <c r="GC109" s="71">
        <f t="shared" si="1406"/>
        <v>2017027.8981996085</v>
      </c>
      <c r="GD109" s="71">
        <f t="shared" ref="GD109:GD116" si="1480">$L109</f>
        <v>2125867.1701002545</v>
      </c>
      <c r="GE109" s="71">
        <f t="shared" ref="GE109:GE116" si="1481">$M109</f>
        <v>2198869.156269548</v>
      </c>
      <c r="GF109" s="71">
        <f t="shared" ref="GF109:GF116" si="1482">$N109</f>
        <v>2332347.2532545202</v>
      </c>
      <c r="GG109" s="71">
        <f>$O109</f>
        <v>2130866.3551885672</v>
      </c>
      <c r="GH109" s="71">
        <f t="shared" ref="GH109:GH116" si="1483">$P109</f>
        <v>2290744</v>
      </c>
      <c r="GI109" s="71">
        <f t="shared" ref="GI109:GI111" si="1484">$Q109</f>
        <v>2411247.417329933</v>
      </c>
      <c r="GJ109" s="71">
        <f t="shared" si="1407"/>
        <v>2617152.4164260603</v>
      </c>
      <c r="GK109" s="71">
        <f>$S109</f>
        <v>2589880.151902603</v>
      </c>
      <c r="GL109" s="71">
        <f>$T109</f>
        <v>2686885.5831719586</v>
      </c>
      <c r="GM109" s="71">
        <f t="shared" si="1408"/>
        <v>2872729.2339001177</v>
      </c>
      <c r="GN109" s="71">
        <f>$V109</f>
        <v>3089561.8947073505</v>
      </c>
      <c r="GP109" s="71">
        <f t="shared" si="1409"/>
        <v>1835308.2982429862</v>
      </c>
      <c r="GQ109" s="71">
        <f t="shared" si="1410"/>
        <v>1941171.174218792</v>
      </c>
      <c r="GR109" s="71">
        <f t="shared" si="1411"/>
        <v>1868088</v>
      </c>
      <c r="GS109" s="71">
        <f t="shared" ref="GS109:GS116" si="1485">$H109</f>
        <v>1974378</v>
      </c>
      <c r="GT109" s="71">
        <f t="shared" ref="GT109:GT116" si="1486">$I109</f>
        <v>2072996</v>
      </c>
      <c r="GU109" s="71">
        <f t="shared" si="1412"/>
        <v>2184797.9700000002</v>
      </c>
      <c r="GV109" s="71">
        <f t="shared" si="1413"/>
        <v>2017027.8981996085</v>
      </c>
      <c r="GW109" s="71">
        <f t="shared" ref="GW109:GW116" si="1487">$L109</f>
        <v>2125867.1701002545</v>
      </c>
      <c r="GX109" s="71">
        <f t="shared" ref="GX109:GX116" si="1488">$M109</f>
        <v>2198869.156269548</v>
      </c>
      <c r="GY109" s="71">
        <f t="shared" ref="GY109:GY116" si="1489">$N109</f>
        <v>2332347.2532545202</v>
      </c>
      <c r="GZ109" s="71">
        <f>$O109</f>
        <v>2130866.3551885672</v>
      </c>
      <c r="HA109" s="71">
        <f t="shared" ref="HA109:HA116" si="1490">$P109</f>
        <v>2290744</v>
      </c>
      <c r="HB109" s="71">
        <f t="shared" ref="HB109:HB111" si="1491">$Q109</f>
        <v>2411247.417329933</v>
      </c>
      <c r="HC109" s="71">
        <f t="shared" si="1414"/>
        <v>2617152.4164260603</v>
      </c>
      <c r="HD109" s="71">
        <f t="shared" si="1415"/>
        <v>2589880.151902603</v>
      </c>
      <c r="HE109" s="71">
        <f>$T109</f>
        <v>2686885.5831719586</v>
      </c>
      <c r="HF109" s="71">
        <f t="shared" si="1416"/>
        <v>2872729.2339001177</v>
      </c>
      <c r="HG109" s="71">
        <f t="shared" si="1416"/>
        <v>2872729.2339001177</v>
      </c>
    </row>
    <row r="110" spans="2:215" s="68" customFormat="1" x14ac:dyDescent="0.3">
      <c r="C110" s="69" t="s">
        <v>83</v>
      </c>
      <c r="D110" s="82"/>
      <c r="E110" s="73">
        <v>168654.13975701394</v>
      </c>
      <c r="F110" s="73">
        <v>160983.39878120794</v>
      </c>
      <c r="G110" s="73">
        <v>166136</v>
      </c>
      <c r="H110" s="73">
        <v>170832</v>
      </c>
      <c r="I110" s="73">
        <v>172300</v>
      </c>
      <c r="J110" s="73">
        <v>173038.76300000001</v>
      </c>
      <c r="K110" s="73">
        <v>187054.0733097</v>
      </c>
      <c r="L110" s="73">
        <v>192429.32248629999</v>
      </c>
      <c r="M110" s="73">
        <v>201721.7358689</v>
      </c>
      <c r="N110" s="73">
        <v>194872.81264679998</v>
      </c>
      <c r="O110" s="73">
        <v>215572.38300600002</v>
      </c>
      <c r="P110" s="73">
        <v>223742</v>
      </c>
      <c r="Q110" s="73">
        <v>244839.924291</v>
      </c>
      <c r="R110" s="73">
        <v>264738.25029579998</v>
      </c>
      <c r="S110" s="73">
        <v>278924.79886099999</v>
      </c>
      <c r="T110" s="73">
        <v>331374.45230499998</v>
      </c>
      <c r="U110" s="73">
        <v>345595.06361269997</v>
      </c>
      <c r="V110" s="73">
        <v>360908.93478200003</v>
      </c>
      <c r="W110" s="190">
        <f t="shared" si="820"/>
        <v>0.36326705483150112</v>
      </c>
      <c r="X110" s="38"/>
      <c r="Y110" s="71">
        <f t="shared" si="1346"/>
        <v>168654.13975701394</v>
      </c>
      <c r="Z110" s="71">
        <f t="shared" si="1347"/>
        <v>160983.39878120794</v>
      </c>
      <c r="AA110" s="71">
        <f t="shared" si="1348"/>
        <v>166136</v>
      </c>
      <c r="AB110" s="71">
        <f t="shared" si="1422"/>
        <v>170832</v>
      </c>
      <c r="AC110" s="71">
        <f t="shared" si="1423"/>
        <v>172300</v>
      </c>
      <c r="AD110" s="71">
        <f t="shared" si="1349"/>
        <v>173038.76300000001</v>
      </c>
      <c r="AE110" s="71">
        <f t="shared" si="1350"/>
        <v>187054.0733097</v>
      </c>
      <c r="AF110" s="71">
        <f t="shared" si="1424"/>
        <v>192429.32248629999</v>
      </c>
      <c r="AG110" s="71">
        <f t="shared" si="1425"/>
        <v>201721.7358689</v>
      </c>
      <c r="AH110" s="71">
        <f t="shared" si="1426"/>
        <v>194872.81264679998</v>
      </c>
      <c r="AI110" s="71">
        <f>$O110</f>
        <v>215572.38300600002</v>
      </c>
      <c r="AJ110" s="71">
        <f t="shared" si="1427"/>
        <v>223742</v>
      </c>
      <c r="AK110" s="71">
        <f t="shared" si="1428"/>
        <v>244839.924291</v>
      </c>
      <c r="AL110" s="71">
        <f t="shared" si="1351"/>
        <v>264738.25029579998</v>
      </c>
      <c r="AM110" s="71">
        <f>$S110</f>
        <v>278924.79886099999</v>
      </c>
      <c r="AN110" s="71">
        <f>$T110</f>
        <v>331374.45230499998</v>
      </c>
      <c r="AO110" s="71">
        <f t="shared" si="1352"/>
        <v>345595.06361269997</v>
      </c>
      <c r="AP110" s="71">
        <f>$V110</f>
        <v>360908.93478200003</v>
      </c>
      <c r="AQ110" s="190">
        <f>AP110/AL110-1</f>
        <v>0.36326705483150112</v>
      </c>
      <c r="AS110" s="71">
        <f t="shared" si="1353"/>
        <v>168654.13975701394</v>
      </c>
      <c r="AT110" s="71">
        <f t="shared" si="1354"/>
        <v>160983.39878120794</v>
      </c>
      <c r="AU110" s="71">
        <f t="shared" si="1355"/>
        <v>166136</v>
      </c>
      <c r="AV110" s="71">
        <f t="shared" si="1429"/>
        <v>170832</v>
      </c>
      <c r="AW110" s="71">
        <f t="shared" si="1430"/>
        <v>172300</v>
      </c>
      <c r="AX110" s="71">
        <f t="shared" si="1356"/>
        <v>173038.76300000001</v>
      </c>
      <c r="AY110" s="71">
        <f t="shared" si="1357"/>
        <v>187054.0733097</v>
      </c>
      <c r="AZ110" s="71">
        <f t="shared" si="1431"/>
        <v>192429.32248629999</v>
      </c>
      <c r="BA110" s="71">
        <f t="shared" si="1432"/>
        <v>201721.7358689</v>
      </c>
      <c r="BB110" s="71">
        <f t="shared" si="1433"/>
        <v>194872.81264679998</v>
      </c>
      <c r="BC110" s="71">
        <f>$O110</f>
        <v>215572.38300600002</v>
      </c>
      <c r="BD110" s="71">
        <f t="shared" si="1434"/>
        <v>223742</v>
      </c>
      <c r="BE110" s="71">
        <f t="shared" si="1435"/>
        <v>244839.924291</v>
      </c>
      <c r="BF110" s="71">
        <f t="shared" si="1358"/>
        <v>264738.25029579998</v>
      </c>
      <c r="BG110" s="71">
        <f>$S110</f>
        <v>278924.79886099999</v>
      </c>
      <c r="BH110" s="71">
        <f>$T110</f>
        <v>331374.45230499998</v>
      </c>
      <c r="BI110" s="71">
        <f t="shared" si="1359"/>
        <v>345595.06361269997</v>
      </c>
      <c r="BJ110" s="71">
        <f>$V110</f>
        <v>360908.93478200003</v>
      </c>
      <c r="BL110" s="71">
        <f t="shared" si="1360"/>
        <v>168654.13975701394</v>
      </c>
      <c r="BM110" s="71">
        <f t="shared" si="1361"/>
        <v>160983.39878120794</v>
      </c>
      <c r="BN110" s="71">
        <f t="shared" si="1362"/>
        <v>166136</v>
      </c>
      <c r="BO110" s="71">
        <f t="shared" si="1436"/>
        <v>170832</v>
      </c>
      <c r="BP110" s="71">
        <f t="shared" si="1437"/>
        <v>172300</v>
      </c>
      <c r="BQ110" s="71">
        <f t="shared" si="1363"/>
        <v>173038.76300000001</v>
      </c>
      <c r="BR110" s="71">
        <f t="shared" si="1364"/>
        <v>187054.0733097</v>
      </c>
      <c r="BS110" s="71">
        <f t="shared" si="1438"/>
        <v>192429.32248629999</v>
      </c>
      <c r="BT110" s="71">
        <f t="shared" si="1439"/>
        <v>201721.7358689</v>
      </c>
      <c r="BU110" s="71">
        <f t="shared" si="1440"/>
        <v>194872.81264679998</v>
      </c>
      <c r="BV110" s="71">
        <f>$O110</f>
        <v>215572.38300600002</v>
      </c>
      <c r="BW110" s="71">
        <f t="shared" si="1441"/>
        <v>223742</v>
      </c>
      <c r="BX110" s="71">
        <f t="shared" si="1442"/>
        <v>244839.924291</v>
      </c>
      <c r="BY110" s="71">
        <f t="shared" si="1365"/>
        <v>264738.25029579998</v>
      </c>
      <c r="BZ110" s="71">
        <f>$S110</f>
        <v>278924.79886099999</v>
      </c>
      <c r="CA110" s="71">
        <f>$T110</f>
        <v>331374.45230499998</v>
      </c>
      <c r="CB110" s="71">
        <f t="shared" si="1366"/>
        <v>345595.06361269997</v>
      </c>
      <c r="CC110" s="71">
        <f>$V110</f>
        <v>360908.93478200003</v>
      </c>
      <c r="CE110" s="71">
        <f t="shared" si="1367"/>
        <v>168654.13975701394</v>
      </c>
      <c r="CF110" s="71">
        <f t="shared" si="1368"/>
        <v>160983.39878120794</v>
      </c>
      <c r="CG110" s="71">
        <f t="shared" si="1369"/>
        <v>166136</v>
      </c>
      <c r="CH110" s="71">
        <f t="shared" si="1443"/>
        <v>170832</v>
      </c>
      <c r="CI110" s="71">
        <f t="shared" si="1444"/>
        <v>172300</v>
      </c>
      <c r="CJ110" s="71">
        <f t="shared" si="1370"/>
        <v>173038.76300000001</v>
      </c>
      <c r="CK110" s="71">
        <f t="shared" si="1371"/>
        <v>187054.0733097</v>
      </c>
      <c r="CL110" s="71">
        <f t="shared" si="1445"/>
        <v>192429.32248629999</v>
      </c>
      <c r="CM110" s="71">
        <f t="shared" si="1446"/>
        <v>201721.7358689</v>
      </c>
      <c r="CN110" s="71">
        <f t="shared" si="1447"/>
        <v>194872.81264679998</v>
      </c>
      <c r="CO110" s="71">
        <f>$O110</f>
        <v>215572.38300600002</v>
      </c>
      <c r="CP110" s="71">
        <f t="shared" si="1448"/>
        <v>223742</v>
      </c>
      <c r="CQ110" s="71">
        <f t="shared" si="1449"/>
        <v>244839.924291</v>
      </c>
      <c r="CR110" s="71">
        <f t="shared" si="1372"/>
        <v>264738.25029579998</v>
      </c>
      <c r="CS110" s="71">
        <f>$S110</f>
        <v>278924.79886099999</v>
      </c>
      <c r="CT110" s="71">
        <f>$T110</f>
        <v>331374.45230499998</v>
      </c>
      <c r="CU110" s="71">
        <f t="shared" si="1373"/>
        <v>345595.06361269997</v>
      </c>
      <c r="CV110" s="71">
        <f>$V110</f>
        <v>360908.93478200003</v>
      </c>
      <c r="CX110" s="71">
        <f t="shared" si="1374"/>
        <v>168654.13975701394</v>
      </c>
      <c r="CY110" s="71">
        <f t="shared" si="1375"/>
        <v>160983.39878120794</v>
      </c>
      <c r="CZ110" s="71">
        <f t="shared" si="1376"/>
        <v>166136</v>
      </c>
      <c r="DA110" s="71">
        <f t="shared" si="1450"/>
        <v>170832</v>
      </c>
      <c r="DB110" s="71">
        <f t="shared" si="1451"/>
        <v>172300</v>
      </c>
      <c r="DC110" s="71">
        <f t="shared" si="1377"/>
        <v>173038.76300000001</v>
      </c>
      <c r="DD110" s="71">
        <f t="shared" si="1378"/>
        <v>187054.0733097</v>
      </c>
      <c r="DE110" s="71">
        <f t="shared" si="1452"/>
        <v>192429.32248629999</v>
      </c>
      <c r="DF110" s="71">
        <f t="shared" si="1453"/>
        <v>201721.7358689</v>
      </c>
      <c r="DG110" s="71">
        <f t="shared" si="1454"/>
        <v>194872.81264679998</v>
      </c>
      <c r="DH110" s="71">
        <f>$O110</f>
        <v>215572.38300600002</v>
      </c>
      <c r="DI110" s="71">
        <f t="shared" si="1455"/>
        <v>223742</v>
      </c>
      <c r="DJ110" s="71">
        <f t="shared" si="1456"/>
        <v>244839.924291</v>
      </c>
      <c r="DK110" s="71">
        <f t="shared" si="1379"/>
        <v>264738.25029579998</v>
      </c>
      <c r="DL110" s="71">
        <f>$S110</f>
        <v>278924.79886099999</v>
      </c>
      <c r="DM110" s="71">
        <f>$T110</f>
        <v>331374.45230499998</v>
      </c>
      <c r="DN110" s="71">
        <f t="shared" si="1380"/>
        <v>345595.06361269997</v>
      </c>
      <c r="DO110" s="71">
        <f>$V110</f>
        <v>360908.93478200003</v>
      </c>
      <c r="DQ110" s="71">
        <f t="shared" si="1381"/>
        <v>168654.13975701394</v>
      </c>
      <c r="DR110" s="71">
        <f t="shared" si="1382"/>
        <v>160983.39878120794</v>
      </c>
      <c r="DS110" s="71">
        <f t="shared" si="1383"/>
        <v>166136</v>
      </c>
      <c r="DT110" s="71">
        <f t="shared" si="1457"/>
        <v>170832</v>
      </c>
      <c r="DU110" s="71">
        <f t="shared" si="1458"/>
        <v>172300</v>
      </c>
      <c r="DV110" s="71">
        <f t="shared" si="1384"/>
        <v>173038.76300000001</v>
      </c>
      <c r="DW110" s="71">
        <f t="shared" si="1385"/>
        <v>187054.0733097</v>
      </c>
      <c r="DX110" s="71">
        <f t="shared" si="1459"/>
        <v>192429.32248629999</v>
      </c>
      <c r="DY110" s="71">
        <f t="shared" si="1460"/>
        <v>201721.7358689</v>
      </c>
      <c r="DZ110" s="71">
        <f t="shared" si="1461"/>
        <v>194872.81264679998</v>
      </c>
      <c r="EA110" s="71">
        <f>$O110</f>
        <v>215572.38300600002</v>
      </c>
      <c r="EB110" s="71">
        <f t="shared" si="1462"/>
        <v>223742</v>
      </c>
      <c r="EC110" s="71">
        <f t="shared" si="1463"/>
        <v>244839.924291</v>
      </c>
      <c r="ED110" s="71">
        <f t="shared" si="1386"/>
        <v>264738.25029579998</v>
      </c>
      <c r="EE110" s="71">
        <f>$S110</f>
        <v>278924.79886099999</v>
      </c>
      <c r="EF110" s="71">
        <f>$T110</f>
        <v>331374.45230499998</v>
      </c>
      <c r="EG110" s="71">
        <f t="shared" si="1387"/>
        <v>345595.06361269997</v>
      </c>
      <c r="EH110" s="71">
        <f>$V110</f>
        <v>360908.93478200003</v>
      </c>
      <c r="EJ110" s="71">
        <f t="shared" si="1388"/>
        <v>168654.13975701394</v>
      </c>
      <c r="EK110" s="71">
        <f t="shared" si="1389"/>
        <v>160983.39878120794</v>
      </c>
      <c r="EL110" s="71">
        <f t="shared" si="1390"/>
        <v>166136</v>
      </c>
      <c r="EM110" s="71">
        <f t="shared" si="1464"/>
        <v>170832</v>
      </c>
      <c r="EN110" s="71">
        <f t="shared" si="1465"/>
        <v>172300</v>
      </c>
      <c r="EO110" s="71">
        <f t="shared" si="1391"/>
        <v>173038.76300000001</v>
      </c>
      <c r="EP110" s="71">
        <f t="shared" si="1392"/>
        <v>187054.0733097</v>
      </c>
      <c r="EQ110" s="71">
        <f t="shared" si="1466"/>
        <v>192429.32248629999</v>
      </c>
      <c r="ER110" s="71">
        <f t="shared" si="1467"/>
        <v>201721.7358689</v>
      </c>
      <c r="ES110" s="71">
        <f t="shared" si="1468"/>
        <v>194872.81264679998</v>
      </c>
      <c r="ET110" s="71">
        <f>$O110</f>
        <v>215572.38300600002</v>
      </c>
      <c r="EU110" s="71">
        <f t="shared" si="1469"/>
        <v>223742</v>
      </c>
      <c r="EV110" s="71">
        <f t="shared" si="1470"/>
        <v>244839.924291</v>
      </c>
      <c r="EW110" s="71">
        <f t="shared" si="1393"/>
        <v>264738.25029579998</v>
      </c>
      <c r="EX110" s="71">
        <f>$S110</f>
        <v>278924.79886099999</v>
      </c>
      <c r="EY110" s="71">
        <f>$T110</f>
        <v>331374.45230499998</v>
      </c>
      <c r="EZ110" s="71">
        <f t="shared" si="1394"/>
        <v>345595.06361269997</v>
      </c>
      <c r="FA110" s="71">
        <f>$V110</f>
        <v>360908.93478200003</v>
      </c>
      <c r="FC110" s="71">
        <f t="shared" si="1395"/>
        <v>168654.13975701394</v>
      </c>
      <c r="FD110" s="71">
        <f t="shared" si="1396"/>
        <v>160983.39878120794</v>
      </c>
      <c r="FE110" s="71">
        <f t="shared" si="1397"/>
        <v>166136</v>
      </c>
      <c r="FF110" s="71">
        <f t="shared" si="1471"/>
        <v>170832</v>
      </c>
      <c r="FG110" s="71">
        <f t="shared" si="1472"/>
        <v>172300</v>
      </c>
      <c r="FH110" s="71">
        <f t="shared" si="1398"/>
        <v>173038.76300000001</v>
      </c>
      <c r="FI110" s="71">
        <f t="shared" si="1399"/>
        <v>187054.0733097</v>
      </c>
      <c r="FJ110" s="71">
        <f t="shared" si="1473"/>
        <v>192429.32248629999</v>
      </c>
      <c r="FK110" s="71">
        <f t="shared" si="1474"/>
        <v>201721.7358689</v>
      </c>
      <c r="FL110" s="71">
        <f t="shared" si="1475"/>
        <v>194872.81264679998</v>
      </c>
      <c r="FM110" s="71">
        <f>$O110</f>
        <v>215572.38300600002</v>
      </c>
      <c r="FN110" s="71">
        <f t="shared" si="1476"/>
        <v>223742</v>
      </c>
      <c r="FO110" s="71">
        <f t="shared" si="1477"/>
        <v>244839.924291</v>
      </c>
      <c r="FP110" s="71">
        <f t="shared" si="1400"/>
        <v>264738.25029579998</v>
      </c>
      <c r="FQ110" s="71">
        <f>$S110</f>
        <v>278924.79886099999</v>
      </c>
      <c r="FR110" s="71">
        <f>$T110</f>
        <v>331374.45230499998</v>
      </c>
      <c r="FS110" s="71">
        <f t="shared" si="1401"/>
        <v>345595.06361269997</v>
      </c>
      <c r="FT110" s="71">
        <f>$V110</f>
        <v>360908.93478200003</v>
      </c>
      <c r="FU110" s="190">
        <f>FT110/FP110-1</f>
        <v>0.36326705483150112</v>
      </c>
      <c r="FW110" s="71">
        <f t="shared" si="1402"/>
        <v>168654.13975701394</v>
      </c>
      <c r="FX110" s="71">
        <f t="shared" si="1403"/>
        <v>160983.39878120794</v>
      </c>
      <c r="FY110" s="71">
        <f t="shared" si="1404"/>
        <v>166136</v>
      </c>
      <c r="FZ110" s="71">
        <f t="shared" si="1478"/>
        <v>170832</v>
      </c>
      <c r="GA110" s="71">
        <f t="shared" si="1479"/>
        <v>172300</v>
      </c>
      <c r="GB110" s="71">
        <f t="shared" si="1405"/>
        <v>173038.76300000001</v>
      </c>
      <c r="GC110" s="71">
        <f t="shared" si="1406"/>
        <v>187054.0733097</v>
      </c>
      <c r="GD110" s="71">
        <f t="shared" si="1480"/>
        <v>192429.32248629999</v>
      </c>
      <c r="GE110" s="71">
        <f t="shared" si="1481"/>
        <v>201721.7358689</v>
      </c>
      <c r="GF110" s="71">
        <f t="shared" si="1482"/>
        <v>194872.81264679998</v>
      </c>
      <c r="GG110" s="71">
        <f>$O110</f>
        <v>215572.38300600002</v>
      </c>
      <c r="GH110" s="71">
        <f t="shared" si="1483"/>
        <v>223742</v>
      </c>
      <c r="GI110" s="71">
        <f t="shared" si="1484"/>
        <v>244839.924291</v>
      </c>
      <c r="GJ110" s="71">
        <f t="shared" si="1407"/>
        <v>264738.25029579998</v>
      </c>
      <c r="GK110" s="71">
        <f>$S110</f>
        <v>278924.79886099999</v>
      </c>
      <c r="GL110" s="71">
        <f>$T110</f>
        <v>331374.45230499998</v>
      </c>
      <c r="GM110" s="71">
        <f t="shared" si="1408"/>
        <v>345595.06361269997</v>
      </c>
      <c r="GN110" s="71">
        <f>$V110</f>
        <v>360908.93478200003</v>
      </c>
      <c r="GP110" s="71">
        <f t="shared" si="1409"/>
        <v>168654.13975701394</v>
      </c>
      <c r="GQ110" s="71">
        <f t="shared" si="1410"/>
        <v>160983.39878120794</v>
      </c>
      <c r="GR110" s="71">
        <f t="shared" si="1411"/>
        <v>166136</v>
      </c>
      <c r="GS110" s="71">
        <f t="shared" si="1485"/>
        <v>170832</v>
      </c>
      <c r="GT110" s="71">
        <f t="shared" si="1486"/>
        <v>172300</v>
      </c>
      <c r="GU110" s="71">
        <f t="shared" si="1412"/>
        <v>173038.76300000001</v>
      </c>
      <c r="GV110" s="71">
        <f t="shared" si="1413"/>
        <v>187054.0733097</v>
      </c>
      <c r="GW110" s="71">
        <f t="shared" si="1487"/>
        <v>192429.32248629999</v>
      </c>
      <c r="GX110" s="71">
        <f t="shared" si="1488"/>
        <v>201721.7358689</v>
      </c>
      <c r="GY110" s="71">
        <f t="shared" si="1489"/>
        <v>194872.81264679998</v>
      </c>
      <c r="GZ110" s="71">
        <f>$O110</f>
        <v>215572.38300600002</v>
      </c>
      <c r="HA110" s="71">
        <f t="shared" si="1490"/>
        <v>223742</v>
      </c>
      <c r="HB110" s="71">
        <f t="shared" si="1491"/>
        <v>244839.924291</v>
      </c>
      <c r="HC110" s="71">
        <f t="shared" si="1414"/>
        <v>264738.25029579998</v>
      </c>
      <c r="HD110" s="71">
        <f t="shared" si="1415"/>
        <v>278924.79886099999</v>
      </c>
      <c r="HE110" s="71">
        <f>$T110</f>
        <v>331374.45230499998</v>
      </c>
      <c r="HF110" s="71">
        <f t="shared" si="1416"/>
        <v>345595.06361269997</v>
      </c>
      <c r="HG110" s="71">
        <f t="shared" si="1416"/>
        <v>345595.06361269997</v>
      </c>
    </row>
    <row r="111" spans="2:215" s="68" customFormat="1" x14ac:dyDescent="0.3">
      <c r="C111" s="112" t="s">
        <v>197</v>
      </c>
      <c r="D111" s="135"/>
      <c r="E111" s="218"/>
      <c r="F111" s="218"/>
      <c r="G111" s="218">
        <v>-3414</v>
      </c>
      <c r="H111" s="218">
        <v>1000</v>
      </c>
      <c r="I111" s="218">
        <v>7181</v>
      </c>
      <c r="J111" s="218">
        <v>10966</v>
      </c>
      <c r="K111" s="218">
        <v>8860.1921576000004</v>
      </c>
      <c r="L111" s="218">
        <v>7438.8824160000004</v>
      </c>
      <c r="M111" s="218">
        <v>9950.2241416000088</v>
      </c>
      <c r="N111" s="218">
        <v>12291.524837600005</v>
      </c>
      <c r="O111" s="218">
        <v>2396.4088032</v>
      </c>
      <c r="P111" s="218">
        <v>117</v>
      </c>
      <c r="Q111" s="218">
        <v>4034.1812216000089</v>
      </c>
      <c r="R111" s="218">
        <v>22467.585357600008</v>
      </c>
      <c r="S111" s="218">
        <v>8372.7136959999971</v>
      </c>
      <c r="T111" s="218">
        <v>12622.780079999993</v>
      </c>
      <c r="U111" s="218">
        <v>21695.023927999988</v>
      </c>
      <c r="V111" s="218">
        <v>27122.508728000004</v>
      </c>
      <c r="W111" s="219">
        <f t="shared" si="820"/>
        <v>0.20718396286521257</v>
      </c>
      <c r="X111" s="38"/>
      <c r="Y111" s="71">
        <f t="shared" si="1346"/>
        <v>0</v>
      </c>
      <c r="Z111" s="71">
        <f t="shared" si="1347"/>
        <v>0</v>
      </c>
      <c r="AA111" s="71">
        <f t="shared" si="1348"/>
        <v>-3414</v>
      </c>
      <c r="AB111" s="71">
        <f t="shared" si="1422"/>
        <v>1000</v>
      </c>
      <c r="AC111" s="71">
        <f t="shared" si="1423"/>
        <v>7181</v>
      </c>
      <c r="AD111" s="71">
        <f t="shared" si="1349"/>
        <v>10966</v>
      </c>
      <c r="AE111" s="71">
        <f t="shared" si="1350"/>
        <v>8860.1921576000004</v>
      </c>
      <c r="AF111" s="71">
        <f t="shared" si="1424"/>
        <v>7438.8824160000004</v>
      </c>
      <c r="AG111" s="71">
        <f t="shared" si="1425"/>
        <v>9950.2241416000088</v>
      </c>
      <c r="AH111" s="71">
        <f t="shared" si="1426"/>
        <v>12291.524837600005</v>
      </c>
      <c r="AI111" s="71">
        <f>$O111</f>
        <v>2396.4088032</v>
      </c>
      <c r="AJ111" s="71">
        <f t="shared" si="1427"/>
        <v>117</v>
      </c>
      <c r="AK111" s="71">
        <f t="shared" si="1428"/>
        <v>4034.1812216000089</v>
      </c>
      <c r="AL111" s="71">
        <f t="shared" si="1351"/>
        <v>22467.585357600008</v>
      </c>
      <c r="AM111" s="71">
        <f>$S111</f>
        <v>8372.7136959999971</v>
      </c>
      <c r="AN111" s="71">
        <f>$T111</f>
        <v>12622.780079999993</v>
      </c>
      <c r="AO111" s="71">
        <f t="shared" si="1352"/>
        <v>21695.023927999988</v>
      </c>
      <c r="AP111" s="71">
        <f>$V111</f>
        <v>27122.508728000004</v>
      </c>
      <c r="AQ111" s="219">
        <f>AP111/AL111-1</f>
        <v>0.20718396286521257</v>
      </c>
      <c r="AS111" s="71">
        <f t="shared" si="1353"/>
        <v>0</v>
      </c>
      <c r="AT111" s="71">
        <f t="shared" si="1354"/>
        <v>0</v>
      </c>
      <c r="AU111" s="71">
        <f t="shared" si="1355"/>
        <v>-3414</v>
      </c>
      <c r="AV111" s="71">
        <f t="shared" si="1429"/>
        <v>1000</v>
      </c>
      <c r="AW111" s="71">
        <f t="shared" si="1430"/>
        <v>7181</v>
      </c>
      <c r="AX111" s="71">
        <f t="shared" si="1356"/>
        <v>10966</v>
      </c>
      <c r="AY111" s="71">
        <f t="shared" si="1357"/>
        <v>8860.1921576000004</v>
      </c>
      <c r="AZ111" s="71">
        <f t="shared" si="1431"/>
        <v>7438.8824160000004</v>
      </c>
      <c r="BA111" s="71">
        <f t="shared" si="1432"/>
        <v>9950.2241416000088</v>
      </c>
      <c r="BB111" s="71">
        <f t="shared" si="1433"/>
        <v>12291.524837600005</v>
      </c>
      <c r="BC111" s="71">
        <f>$O111</f>
        <v>2396.4088032</v>
      </c>
      <c r="BD111" s="71">
        <f t="shared" si="1434"/>
        <v>117</v>
      </c>
      <c r="BE111" s="71">
        <f t="shared" si="1435"/>
        <v>4034.1812216000089</v>
      </c>
      <c r="BF111" s="71">
        <f t="shared" si="1358"/>
        <v>22467.585357600008</v>
      </c>
      <c r="BG111" s="71">
        <f>$S111</f>
        <v>8372.7136959999971</v>
      </c>
      <c r="BH111" s="71">
        <f>$T111</f>
        <v>12622.780079999993</v>
      </c>
      <c r="BI111" s="71">
        <f t="shared" si="1359"/>
        <v>21695.023927999988</v>
      </c>
      <c r="BJ111" s="71">
        <f>$V111</f>
        <v>27122.508728000004</v>
      </c>
      <c r="BL111" s="71">
        <f t="shared" si="1360"/>
        <v>0</v>
      </c>
      <c r="BM111" s="71">
        <f t="shared" si="1361"/>
        <v>0</v>
      </c>
      <c r="BN111" s="71">
        <f t="shared" si="1362"/>
        <v>-3414</v>
      </c>
      <c r="BO111" s="71">
        <f t="shared" si="1436"/>
        <v>1000</v>
      </c>
      <c r="BP111" s="71">
        <f t="shared" si="1437"/>
        <v>7181</v>
      </c>
      <c r="BQ111" s="71">
        <f t="shared" si="1363"/>
        <v>10966</v>
      </c>
      <c r="BR111" s="71">
        <f t="shared" si="1364"/>
        <v>8860.1921576000004</v>
      </c>
      <c r="BS111" s="71">
        <f t="shared" si="1438"/>
        <v>7438.8824160000004</v>
      </c>
      <c r="BT111" s="71">
        <f t="shared" si="1439"/>
        <v>9950.2241416000088</v>
      </c>
      <c r="BU111" s="71">
        <f t="shared" si="1440"/>
        <v>12291.524837600005</v>
      </c>
      <c r="BV111" s="71">
        <f>$O111</f>
        <v>2396.4088032</v>
      </c>
      <c r="BW111" s="71">
        <f t="shared" si="1441"/>
        <v>117</v>
      </c>
      <c r="BX111" s="71">
        <f t="shared" si="1442"/>
        <v>4034.1812216000089</v>
      </c>
      <c r="BY111" s="71">
        <f t="shared" si="1365"/>
        <v>22467.585357600008</v>
      </c>
      <c r="BZ111" s="71">
        <f>$S111</f>
        <v>8372.7136959999971</v>
      </c>
      <c r="CA111" s="71">
        <f>$T111</f>
        <v>12622.780079999993</v>
      </c>
      <c r="CB111" s="71">
        <f t="shared" si="1366"/>
        <v>21695.023927999988</v>
      </c>
      <c r="CC111" s="71">
        <f>$V111</f>
        <v>27122.508728000004</v>
      </c>
      <c r="CE111" s="71">
        <f t="shared" si="1367"/>
        <v>0</v>
      </c>
      <c r="CF111" s="71">
        <f t="shared" si="1368"/>
        <v>0</v>
      </c>
      <c r="CG111" s="71">
        <f t="shared" si="1369"/>
        <v>-3414</v>
      </c>
      <c r="CH111" s="71">
        <f t="shared" si="1443"/>
        <v>1000</v>
      </c>
      <c r="CI111" s="71">
        <f t="shared" si="1444"/>
        <v>7181</v>
      </c>
      <c r="CJ111" s="71">
        <f t="shared" si="1370"/>
        <v>10966</v>
      </c>
      <c r="CK111" s="71">
        <f t="shared" si="1371"/>
        <v>8860.1921576000004</v>
      </c>
      <c r="CL111" s="71">
        <f t="shared" si="1445"/>
        <v>7438.8824160000004</v>
      </c>
      <c r="CM111" s="71">
        <f t="shared" si="1446"/>
        <v>9950.2241416000088</v>
      </c>
      <c r="CN111" s="71">
        <f t="shared" si="1447"/>
        <v>12291.524837600005</v>
      </c>
      <c r="CO111" s="71">
        <f>$O111</f>
        <v>2396.4088032</v>
      </c>
      <c r="CP111" s="71">
        <f t="shared" si="1448"/>
        <v>117</v>
      </c>
      <c r="CQ111" s="71">
        <f t="shared" si="1449"/>
        <v>4034.1812216000089</v>
      </c>
      <c r="CR111" s="71">
        <f t="shared" si="1372"/>
        <v>22467.585357600008</v>
      </c>
      <c r="CS111" s="71">
        <f>$S111</f>
        <v>8372.7136959999971</v>
      </c>
      <c r="CT111" s="71">
        <f>$T111</f>
        <v>12622.780079999993</v>
      </c>
      <c r="CU111" s="71">
        <f t="shared" si="1373"/>
        <v>21695.023927999988</v>
      </c>
      <c r="CV111" s="71">
        <f>$V111</f>
        <v>27122.508728000004</v>
      </c>
      <c r="CX111" s="71">
        <f t="shared" si="1374"/>
        <v>0</v>
      </c>
      <c r="CY111" s="71">
        <f t="shared" si="1375"/>
        <v>0</v>
      </c>
      <c r="CZ111" s="71">
        <f t="shared" si="1376"/>
        <v>-3414</v>
      </c>
      <c r="DA111" s="71">
        <f t="shared" si="1450"/>
        <v>1000</v>
      </c>
      <c r="DB111" s="71">
        <f t="shared" si="1451"/>
        <v>7181</v>
      </c>
      <c r="DC111" s="71">
        <f t="shared" si="1377"/>
        <v>10966</v>
      </c>
      <c r="DD111" s="71">
        <f t="shared" si="1378"/>
        <v>8860.1921576000004</v>
      </c>
      <c r="DE111" s="71">
        <f t="shared" si="1452"/>
        <v>7438.8824160000004</v>
      </c>
      <c r="DF111" s="71">
        <f t="shared" si="1453"/>
        <v>9950.2241416000088</v>
      </c>
      <c r="DG111" s="71">
        <f t="shared" si="1454"/>
        <v>12291.524837600005</v>
      </c>
      <c r="DH111" s="71">
        <f>$O111</f>
        <v>2396.4088032</v>
      </c>
      <c r="DI111" s="71">
        <f t="shared" si="1455"/>
        <v>117</v>
      </c>
      <c r="DJ111" s="71">
        <f t="shared" si="1456"/>
        <v>4034.1812216000089</v>
      </c>
      <c r="DK111" s="71">
        <f t="shared" si="1379"/>
        <v>22467.585357600008</v>
      </c>
      <c r="DL111" s="71">
        <f>$S111</f>
        <v>8372.7136959999971</v>
      </c>
      <c r="DM111" s="71">
        <f>$T111</f>
        <v>12622.780079999993</v>
      </c>
      <c r="DN111" s="71">
        <f t="shared" si="1380"/>
        <v>21695.023927999988</v>
      </c>
      <c r="DO111" s="71">
        <f>$V111</f>
        <v>27122.508728000004</v>
      </c>
      <c r="DQ111" s="71">
        <f t="shared" si="1381"/>
        <v>0</v>
      </c>
      <c r="DR111" s="71">
        <f t="shared" si="1382"/>
        <v>0</v>
      </c>
      <c r="DS111" s="71">
        <f t="shared" si="1383"/>
        <v>-3414</v>
      </c>
      <c r="DT111" s="71">
        <f t="shared" si="1457"/>
        <v>1000</v>
      </c>
      <c r="DU111" s="71">
        <f t="shared" si="1458"/>
        <v>7181</v>
      </c>
      <c r="DV111" s="71">
        <f t="shared" si="1384"/>
        <v>10966</v>
      </c>
      <c r="DW111" s="71">
        <f t="shared" si="1385"/>
        <v>8860.1921576000004</v>
      </c>
      <c r="DX111" s="71">
        <f t="shared" si="1459"/>
        <v>7438.8824160000004</v>
      </c>
      <c r="DY111" s="71">
        <f t="shared" si="1460"/>
        <v>9950.2241416000088</v>
      </c>
      <c r="DZ111" s="71">
        <f t="shared" si="1461"/>
        <v>12291.524837600005</v>
      </c>
      <c r="EA111" s="71">
        <f>$O111</f>
        <v>2396.4088032</v>
      </c>
      <c r="EB111" s="71">
        <f t="shared" si="1462"/>
        <v>117</v>
      </c>
      <c r="EC111" s="71">
        <f t="shared" si="1463"/>
        <v>4034.1812216000089</v>
      </c>
      <c r="ED111" s="71">
        <f t="shared" si="1386"/>
        <v>22467.585357600008</v>
      </c>
      <c r="EE111" s="71">
        <f>$S111</f>
        <v>8372.7136959999971</v>
      </c>
      <c r="EF111" s="71">
        <f>$T111</f>
        <v>12622.780079999993</v>
      </c>
      <c r="EG111" s="71">
        <f t="shared" si="1387"/>
        <v>21695.023927999988</v>
      </c>
      <c r="EH111" s="71">
        <f>$V111</f>
        <v>27122.508728000004</v>
      </c>
      <c r="EJ111" s="71">
        <f t="shared" si="1388"/>
        <v>0</v>
      </c>
      <c r="EK111" s="71">
        <f t="shared" si="1389"/>
        <v>0</v>
      </c>
      <c r="EL111" s="71">
        <f t="shared" si="1390"/>
        <v>-3414</v>
      </c>
      <c r="EM111" s="71">
        <f t="shared" si="1464"/>
        <v>1000</v>
      </c>
      <c r="EN111" s="71">
        <f t="shared" si="1465"/>
        <v>7181</v>
      </c>
      <c r="EO111" s="71">
        <f t="shared" si="1391"/>
        <v>10966</v>
      </c>
      <c r="EP111" s="71">
        <f t="shared" si="1392"/>
        <v>8860.1921576000004</v>
      </c>
      <c r="EQ111" s="71">
        <f t="shared" si="1466"/>
        <v>7438.8824160000004</v>
      </c>
      <c r="ER111" s="71">
        <f t="shared" si="1467"/>
        <v>9950.2241416000088</v>
      </c>
      <c r="ES111" s="71">
        <f t="shared" si="1468"/>
        <v>12291.524837600005</v>
      </c>
      <c r="ET111" s="71">
        <f>$O111</f>
        <v>2396.4088032</v>
      </c>
      <c r="EU111" s="71">
        <f t="shared" si="1469"/>
        <v>117</v>
      </c>
      <c r="EV111" s="71">
        <f t="shared" si="1470"/>
        <v>4034.1812216000089</v>
      </c>
      <c r="EW111" s="71">
        <f t="shared" si="1393"/>
        <v>22467.585357600008</v>
      </c>
      <c r="EX111" s="71">
        <f>$S111</f>
        <v>8372.7136959999971</v>
      </c>
      <c r="EY111" s="71">
        <f>$T111</f>
        <v>12622.780079999993</v>
      </c>
      <c r="EZ111" s="71">
        <f t="shared" si="1394"/>
        <v>21695.023927999988</v>
      </c>
      <c r="FA111" s="71">
        <f>$V111</f>
        <v>27122.508728000004</v>
      </c>
      <c r="FC111" s="71">
        <f t="shared" si="1395"/>
        <v>0</v>
      </c>
      <c r="FD111" s="71">
        <f t="shared" si="1396"/>
        <v>0</v>
      </c>
      <c r="FE111" s="71">
        <f t="shared" si="1397"/>
        <v>-3414</v>
      </c>
      <c r="FF111" s="71">
        <f t="shared" si="1471"/>
        <v>1000</v>
      </c>
      <c r="FG111" s="71">
        <f t="shared" si="1472"/>
        <v>7181</v>
      </c>
      <c r="FH111" s="71">
        <f t="shared" si="1398"/>
        <v>10966</v>
      </c>
      <c r="FI111" s="71">
        <f t="shared" si="1399"/>
        <v>8860.1921576000004</v>
      </c>
      <c r="FJ111" s="71">
        <f t="shared" si="1473"/>
        <v>7438.8824160000004</v>
      </c>
      <c r="FK111" s="71">
        <f t="shared" si="1474"/>
        <v>9950.2241416000088</v>
      </c>
      <c r="FL111" s="71">
        <f t="shared" si="1475"/>
        <v>12291.524837600005</v>
      </c>
      <c r="FM111" s="71">
        <f>$O111</f>
        <v>2396.4088032</v>
      </c>
      <c r="FN111" s="71">
        <f t="shared" si="1476"/>
        <v>117</v>
      </c>
      <c r="FO111" s="71">
        <f t="shared" si="1477"/>
        <v>4034.1812216000089</v>
      </c>
      <c r="FP111" s="71">
        <f t="shared" si="1400"/>
        <v>22467.585357600008</v>
      </c>
      <c r="FQ111" s="71">
        <f>$S111</f>
        <v>8372.7136959999971</v>
      </c>
      <c r="FR111" s="71">
        <f>$T111</f>
        <v>12622.780079999993</v>
      </c>
      <c r="FS111" s="71">
        <f t="shared" si="1401"/>
        <v>21695.023927999988</v>
      </c>
      <c r="FT111" s="71">
        <f>$V111</f>
        <v>27122.508728000004</v>
      </c>
      <c r="FU111" s="219">
        <f>FT111/FP111-1</f>
        <v>0.20718396286521257</v>
      </c>
      <c r="FW111" s="71">
        <f t="shared" si="1402"/>
        <v>0</v>
      </c>
      <c r="FX111" s="71">
        <f t="shared" si="1403"/>
        <v>0</v>
      </c>
      <c r="FY111" s="71">
        <f t="shared" si="1404"/>
        <v>-3414</v>
      </c>
      <c r="FZ111" s="71">
        <f t="shared" si="1478"/>
        <v>1000</v>
      </c>
      <c r="GA111" s="71">
        <f t="shared" si="1479"/>
        <v>7181</v>
      </c>
      <c r="GB111" s="71">
        <f t="shared" si="1405"/>
        <v>10966</v>
      </c>
      <c r="GC111" s="71">
        <f t="shared" si="1406"/>
        <v>8860.1921576000004</v>
      </c>
      <c r="GD111" s="71">
        <f t="shared" si="1480"/>
        <v>7438.8824160000004</v>
      </c>
      <c r="GE111" s="71">
        <f t="shared" si="1481"/>
        <v>9950.2241416000088</v>
      </c>
      <c r="GF111" s="71">
        <f t="shared" si="1482"/>
        <v>12291.524837600005</v>
      </c>
      <c r="GG111" s="71">
        <f>$O111</f>
        <v>2396.4088032</v>
      </c>
      <c r="GH111" s="71">
        <f t="shared" si="1483"/>
        <v>117</v>
      </c>
      <c r="GI111" s="71">
        <f t="shared" si="1484"/>
        <v>4034.1812216000089</v>
      </c>
      <c r="GJ111" s="71">
        <f t="shared" si="1407"/>
        <v>22467.585357600008</v>
      </c>
      <c r="GK111" s="71">
        <f>$S111</f>
        <v>8372.7136959999971</v>
      </c>
      <c r="GL111" s="71">
        <f>$T111</f>
        <v>12622.780079999993</v>
      </c>
      <c r="GM111" s="71">
        <f t="shared" si="1408"/>
        <v>21695.023927999988</v>
      </c>
      <c r="GN111" s="71">
        <f>$V111</f>
        <v>27122.508728000004</v>
      </c>
      <c r="GP111" s="71">
        <f t="shared" si="1409"/>
        <v>0</v>
      </c>
      <c r="GQ111" s="71">
        <f t="shared" si="1410"/>
        <v>0</v>
      </c>
      <c r="GR111" s="71">
        <f t="shared" si="1411"/>
        <v>-3414</v>
      </c>
      <c r="GS111" s="71">
        <f t="shared" si="1485"/>
        <v>1000</v>
      </c>
      <c r="GT111" s="71">
        <f t="shared" si="1486"/>
        <v>7181</v>
      </c>
      <c r="GU111" s="71">
        <f t="shared" si="1412"/>
        <v>10966</v>
      </c>
      <c r="GV111" s="71">
        <f t="shared" si="1413"/>
        <v>8860.1921576000004</v>
      </c>
      <c r="GW111" s="71">
        <f t="shared" si="1487"/>
        <v>7438.8824160000004</v>
      </c>
      <c r="GX111" s="71">
        <f t="shared" si="1488"/>
        <v>9950.2241416000088</v>
      </c>
      <c r="GY111" s="71">
        <f t="shared" si="1489"/>
        <v>12291.524837600005</v>
      </c>
      <c r="GZ111" s="71">
        <f>$O111</f>
        <v>2396.4088032</v>
      </c>
      <c r="HA111" s="71">
        <f t="shared" si="1490"/>
        <v>117</v>
      </c>
      <c r="HB111" s="71">
        <f t="shared" si="1491"/>
        <v>4034.1812216000089</v>
      </c>
      <c r="HC111" s="71">
        <f t="shared" si="1414"/>
        <v>22467.585357600008</v>
      </c>
      <c r="HD111" s="71">
        <f t="shared" si="1415"/>
        <v>8372.7136959999971</v>
      </c>
      <c r="HE111" s="71">
        <f>$T111</f>
        <v>12622.780079999993</v>
      </c>
      <c r="HF111" s="71">
        <f t="shared" si="1416"/>
        <v>21695.023927999988</v>
      </c>
      <c r="HG111" s="71">
        <f t="shared" si="1416"/>
        <v>21695.023927999988</v>
      </c>
    </row>
    <row r="112" spans="2:215" x14ac:dyDescent="0.3">
      <c r="C112" s="76"/>
      <c r="D112" s="127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217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217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4"/>
      <c r="CR112" s="74"/>
      <c r="CS112" s="74"/>
      <c r="CT112" s="74"/>
      <c r="CU112" s="74"/>
      <c r="CV112" s="74"/>
      <c r="CX112" s="74"/>
      <c r="CY112" s="74"/>
      <c r="CZ112" s="74"/>
      <c r="DA112" s="74"/>
      <c r="DB112" s="74"/>
      <c r="DC112" s="74"/>
      <c r="DD112" s="74"/>
      <c r="DE112" s="74"/>
      <c r="DF112" s="74"/>
      <c r="DG112" s="74"/>
      <c r="DH112" s="74"/>
      <c r="DI112" s="74"/>
      <c r="DJ112" s="74"/>
      <c r="DK112" s="74"/>
      <c r="DL112" s="74"/>
      <c r="DM112" s="74"/>
      <c r="DN112" s="74"/>
      <c r="DO112" s="74"/>
      <c r="DQ112" s="74"/>
      <c r="DR112" s="74"/>
      <c r="DS112" s="74"/>
      <c r="DT112" s="74"/>
      <c r="DU112" s="74"/>
      <c r="DV112" s="74"/>
      <c r="DW112" s="74"/>
      <c r="DX112" s="74"/>
      <c r="DY112" s="74"/>
      <c r="DZ112" s="74"/>
      <c r="EA112" s="74"/>
      <c r="EB112" s="74"/>
      <c r="EC112" s="74"/>
      <c r="ED112" s="74"/>
      <c r="EE112" s="74"/>
      <c r="EF112" s="74"/>
      <c r="EG112" s="74"/>
      <c r="EH112" s="74"/>
      <c r="EJ112" s="74"/>
      <c r="EK112" s="74"/>
      <c r="EL112" s="74"/>
      <c r="EM112" s="74"/>
      <c r="EN112" s="74"/>
      <c r="EO112" s="74"/>
      <c r="EP112" s="74"/>
      <c r="EQ112" s="74"/>
      <c r="ER112" s="74"/>
      <c r="ES112" s="74"/>
      <c r="ET112" s="74"/>
      <c r="EU112" s="74"/>
      <c r="EV112" s="74"/>
      <c r="EW112" s="74"/>
      <c r="EX112" s="74"/>
      <c r="EY112" s="74"/>
      <c r="EZ112" s="74"/>
      <c r="FA112" s="74"/>
      <c r="FC112" s="74"/>
      <c r="FD112" s="74"/>
      <c r="FE112" s="74"/>
      <c r="FF112" s="74"/>
      <c r="FG112" s="74"/>
      <c r="FH112" s="74"/>
      <c r="FI112" s="74"/>
      <c r="FJ112" s="74"/>
      <c r="FK112" s="74"/>
      <c r="FL112" s="74"/>
      <c r="FM112" s="74"/>
      <c r="FN112" s="74"/>
      <c r="FO112" s="74"/>
      <c r="FP112" s="74"/>
      <c r="FQ112" s="74"/>
      <c r="FR112" s="74"/>
      <c r="FS112" s="74"/>
      <c r="FT112" s="74"/>
      <c r="FU112" s="217"/>
      <c r="FW112" s="74"/>
      <c r="FX112" s="74"/>
      <c r="FY112" s="74"/>
      <c r="FZ112" s="74"/>
      <c r="GA112" s="74"/>
      <c r="GB112" s="74"/>
      <c r="GC112" s="74"/>
      <c r="GD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</row>
    <row r="113" spans="2:215" s="68" customFormat="1" x14ac:dyDescent="0.3">
      <c r="C113" s="69" t="s">
        <v>136</v>
      </c>
      <c r="D113" s="82"/>
      <c r="E113" s="73">
        <v>1972146.2606666666</v>
      </c>
      <c r="F113" s="73">
        <v>2054202.1233333333</v>
      </c>
      <c r="G113" s="73">
        <v>1996105.3816666668</v>
      </c>
      <c r="H113" s="73">
        <v>2098826.6776666665</v>
      </c>
      <c r="I113" s="73">
        <v>2216463.8766666669</v>
      </c>
      <c r="J113" s="73">
        <v>2303559.6136666667</v>
      </c>
      <c r="K113" s="73">
        <v>2361098.8191052522</v>
      </c>
      <c r="L113" s="73">
        <v>2269243.5076804897</v>
      </c>
      <c r="M113" s="73">
        <v>2377478.7612282266</v>
      </c>
      <c r="N113" s="73">
        <v>2475773.6399572711</v>
      </c>
      <c r="O113" s="73">
        <v>2446540.2910503033</v>
      </c>
      <c r="P113" s="73">
        <v>2414331.3914510403</v>
      </c>
      <c r="Q113" s="73">
        <v>2572916.832478465</v>
      </c>
      <c r="R113" s="73">
        <v>2729428.4309264366</v>
      </c>
      <c r="S113" s="73">
        <v>2910821.0154680568</v>
      </c>
      <c r="T113" s="73">
        <v>2991536.189445117</v>
      </c>
      <c r="U113" s="73">
        <v>3150905.7901590713</v>
      </c>
      <c r="V113" s="73">
        <v>3376566.2494364046</v>
      </c>
      <c r="W113" s="190">
        <f t="shared" si="820"/>
        <v>0.2370964598951999</v>
      </c>
      <c r="X113" s="38"/>
      <c r="Y113" s="71">
        <f t="shared" si="1346"/>
        <v>1972146.2606666666</v>
      </c>
      <c r="Z113" s="71">
        <f t="shared" si="1347"/>
        <v>2054202.1233333333</v>
      </c>
      <c r="AA113" s="71">
        <f t="shared" si="1348"/>
        <v>1996105.3816666668</v>
      </c>
      <c r="AB113" s="71">
        <f t="shared" si="1422"/>
        <v>2098826.6776666665</v>
      </c>
      <c r="AC113" s="71">
        <f t="shared" si="1423"/>
        <v>2216463.8766666669</v>
      </c>
      <c r="AD113" s="71">
        <f t="shared" si="1349"/>
        <v>2303559.6136666667</v>
      </c>
      <c r="AE113" s="71">
        <f t="shared" si="1350"/>
        <v>2361098.8191052522</v>
      </c>
      <c r="AF113" s="71">
        <f t="shared" si="1424"/>
        <v>2269243.5076804897</v>
      </c>
      <c r="AG113" s="71">
        <f t="shared" si="1425"/>
        <v>2377478.7612282266</v>
      </c>
      <c r="AH113" s="71">
        <f t="shared" si="1426"/>
        <v>2475773.6399572711</v>
      </c>
      <c r="AI113" s="71">
        <f>$O113</f>
        <v>2446540.2910503033</v>
      </c>
      <c r="AJ113" s="71">
        <f t="shared" si="1427"/>
        <v>2414331.3914510403</v>
      </c>
      <c r="AK113" s="71">
        <f t="shared" ref="AK113:AK116" si="1492">$Q113</f>
        <v>2572916.832478465</v>
      </c>
      <c r="AL113" s="71">
        <f t="shared" ref="AL113:AL116" si="1493">$R113</f>
        <v>2729428.4309264366</v>
      </c>
      <c r="AM113" s="71">
        <f>$S113</f>
        <v>2910821.0154680568</v>
      </c>
      <c r="AN113" s="71">
        <f>$T113</f>
        <v>2991536.189445117</v>
      </c>
      <c r="AO113" s="71">
        <f t="shared" ref="AO113:AO116" si="1494">$U113</f>
        <v>3150905.7901590713</v>
      </c>
      <c r="AP113" s="71">
        <f>$V113</f>
        <v>3376566.2494364046</v>
      </c>
      <c r="AQ113" s="190"/>
      <c r="AS113" s="71">
        <f t="shared" si="1353"/>
        <v>1972146.2606666666</v>
      </c>
      <c r="AT113" s="71">
        <f t="shared" si="1354"/>
        <v>2054202.1233333333</v>
      </c>
      <c r="AU113" s="71">
        <f t="shared" si="1355"/>
        <v>1996105.3816666668</v>
      </c>
      <c r="AV113" s="71">
        <f t="shared" si="1429"/>
        <v>2098826.6776666665</v>
      </c>
      <c r="AW113" s="71">
        <f t="shared" si="1430"/>
        <v>2216463.8766666669</v>
      </c>
      <c r="AX113" s="71">
        <f t="shared" si="1356"/>
        <v>2303559.6136666667</v>
      </c>
      <c r="AY113" s="71">
        <f t="shared" si="1357"/>
        <v>2361098.8191052522</v>
      </c>
      <c r="AZ113" s="71">
        <f t="shared" si="1431"/>
        <v>2269243.5076804897</v>
      </c>
      <c r="BA113" s="71">
        <f t="shared" si="1432"/>
        <v>2377478.7612282266</v>
      </c>
      <c r="BB113" s="71">
        <f t="shared" si="1433"/>
        <v>2475773.6399572711</v>
      </c>
      <c r="BC113" s="71">
        <f>$O113</f>
        <v>2446540.2910503033</v>
      </c>
      <c r="BD113" s="71">
        <f t="shared" si="1434"/>
        <v>2414331.3914510403</v>
      </c>
      <c r="BE113" s="71">
        <f t="shared" ref="BE113:BE116" si="1495">$Q113</f>
        <v>2572916.832478465</v>
      </c>
      <c r="BF113" s="71">
        <f t="shared" ref="BF113:BF116" si="1496">$R113</f>
        <v>2729428.4309264366</v>
      </c>
      <c r="BG113" s="71">
        <f>$S113</f>
        <v>2910821.0154680568</v>
      </c>
      <c r="BH113" s="71">
        <f>$T113</f>
        <v>2991536.189445117</v>
      </c>
      <c r="BI113" s="71">
        <f t="shared" ref="BI113:BI116" si="1497">$U113</f>
        <v>3150905.7901590713</v>
      </c>
      <c r="BJ113" s="71">
        <f>$V113</f>
        <v>3376566.2494364046</v>
      </c>
      <c r="BL113" s="71">
        <f t="shared" si="1360"/>
        <v>1972146.2606666666</v>
      </c>
      <c r="BM113" s="71">
        <f t="shared" si="1361"/>
        <v>2054202.1233333333</v>
      </c>
      <c r="BN113" s="71">
        <f t="shared" si="1362"/>
        <v>1996105.3816666668</v>
      </c>
      <c r="BO113" s="71">
        <f t="shared" si="1436"/>
        <v>2098826.6776666665</v>
      </c>
      <c r="BP113" s="71">
        <f t="shared" si="1437"/>
        <v>2216463.8766666669</v>
      </c>
      <c r="BQ113" s="71">
        <f t="shared" si="1363"/>
        <v>2303559.6136666667</v>
      </c>
      <c r="BR113" s="71">
        <f t="shared" si="1364"/>
        <v>2361098.8191052522</v>
      </c>
      <c r="BS113" s="71">
        <f t="shared" si="1438"/>
        <v>2269243.5076804897</v>
      </c>
      <c r="BT113" s="71">
        <f t="shared" si="1439"/>
        <v>2377478.7612282266</v>
      </c>
      <c r="BU113" s="71">
        <f t="shared" si="1440"/>
        <v>2475773.6399572711</v>
      </c>
      <c r="BV113" s="71">
        <f>$O113</f>
        <v>2446540.2910503033</v>
      </c>
      <c r="BW113" s="71">
        <f t="shared" si="1441"/>
        <v>2414331.3914510403</v>
      </c>
      <c r="BX113" s="71">
        <f t="shared" ref="BX113:BX116" si="1498">$Q113</f>
        <v>2572916.832478465</v>
      </c>
      <c r="BY113" s="71">
        <f t="shared" ref="BY113:BY116" si="1499">$R113</f>
        <v>2729428.4309264366</v>
      </c>
      <c r="BZ113" s="71">
        <f>$S113</f>
        <v>2910821.0154680568</v>
      </c>
      <c r="CA113" s="71">
        <f>$T113</f>
        <v>2991536.189445117</v>
      </c>
      <c r="CB113" s="71">
        <f t="shared" ref="CB113:CB116" si="1500">$U113</f>
        <v>3150905.7901590713</v>
      </c>
      <c r="CC113" s="71">
        <f>$V113</f>
        <v>3376566.2494364046</v>
      </c>
      <c r="CE113" s="71">
        <f t="shared" si="1367"/>
        <v>1972146.2606666666</v>
      </c>
      <c r="CF113" s="71">
        <f t="shared" si="1368"/>
        <v>2054202.1233333333</v>
      </c>
      <c r="CG113" s="71">
        <f t="shared" si="1369"/>
        <v>1996105.3816666668</v>
      </c>
      <c r="CH113" s="71">
        <f t="shared" si="1443"/>
        <v>2098826.6776666665</v>
      </c>
      <c r="CI113" s="71">
        <f t="shared" si="1444"/>
        <v>2216463.8766666669</v>
      </c>
      <c r="CJ113" s="71">
        <f t="shared" si="1370"/>
        <v>2303559.6136666667</v>
      </c>
      <c r="CK113" s="71">
        <f t="shared" si="1371"/>
        <v>2361098.8191052522</v>
      </c>
      <c r="CL113" s="71">
        <f t="shared" si="1445"/>
        <v>2269243.5076804897</v>
      </c>
      <c r="CM113" s="71">
        <f t="shared" si="1446"/>
        <v>2377478.7612282266</v>
      </c>
      <c r="CN113" s="71">
        <f t="shared" si="1447"/>
        <v>2475773.6399572711</v>
      </c>
      <c r="CO113" s="71">
        <f>$O113</f>
        <v>2446540.2910503033</v>
      </c>
      <c r="CP113" s="71">
        <f t="shared" si="1448"/>
        <v>2414331.3914510403</v>
      </c>
      <c r="CQ113" s="71">
        <f t="shared" ref="CQ113:CQ116" si="1501">$Q113</f>
        <v>2572916.832478465</v>
      </c>
      <c r="CR113" s="71">
        <f t="shared" ref="CR113:CR116" si="1502">$R113</f>
        <v>2729428.4309264366</v>
      </c>
      <c r="CS113" s="71">
        <f>$S113</f>
        <v>2910821.0154680568</v>
      </c>
      <c r="CT113" s="71">
        <f>$T113</f>
        <v>2991536.189445117</v>
      </c>
      <c r="CU113" s="71">
        <f t="shared" ref="CU113:CU116" si="1503">$U113</f>
        <v>3150905.7901590713</v>
      </c>
      <c r="CV113" s="71">
        <f>$V113</f>
        <v>3376566.2494364046</v>
      </c>
      <c r="CX113" s="71">
        <f t="shared" si="1374"/>
        <v>1972146.2606666666</v>
      </c>
      <c r="CY113" s="71">
        <f t="shared" si="1375"/>
        <v>2054202.1233333333</v>
      </c>
      <c r="CZ113" s="71">
        <f t="shared" si="1376"/>
        <v>1996105.3816666668</v>
      </c>
      <c r="DA113" s="71">
        <f t="shared" si="1450"/>
        <v>2098826.6776666665</v>
      </c>
      <c r="DB113" s="71">
        <f t="shared" si="1451"/>
        <v>2216463.8766666669</v>
      </c>
      <c r="DC113" s="71">
        <f t="shared" si="1377"/>
        <v>2303559.6136666667</v>
      </c>
      <c r="DD113" s="71">
        <f t="shared" si="1378"/>
        <v>2361098.8191052522</v>
      </c>
      <c r="DE113" s="71">
        <f t="shared" si="1452"/>
        <v>2269243.5076804897</v>
      </c>
      <c r="DF113" s="71">
        <f t="shared" si="1453"/>
        <v>2377478.7612282266</v>
      </c>
      <c r="DG113" s="71">
        <f t="shared" si="1454"/>
        <v>2475773.6399572711</v>
      </c>
      <c r="DH113" s="71">
        <f>$O113</f>
        <v>2446540.2910503033</v>
      </c>
      <c r="DI113" s="71">
        <f t="shared" si="1455"/>
        <v>2414331.3914510403</v>
      </c>
      <c r="DJ113" s="71">
        <f t="shared" ref="DJ113:DJ116" si="1504">$Q113</f>
        <v>2572916.832478465</v>
      </c>
      <c r="DK113" s="71">
        <f t="shared" ref="DK113:DK116" si="1505">$R113</f>
        <v>2729428.4309264366</v>
      </c>
      <c r="DL113" s="71">
        <f>$S113</f>
        <v>2910821.0154680568</v>
      </c>
      <c r="DM113" s="71">
        <f>$T113</f>
        <v>2991536.189445117</v>
      </c>
      <c r="DN113" s="71">
        <f t="shared" ref="DN113:DN116" si="1506">$U113</f>
        <v>3150905.7901590713</v>
      </c>
      <c r="DO113" s="71">
        <f>$V113</f>
        <v>3376566.2494364046</v>
      </c>
      <c r="DQ113" s="71">
        <f t="shared" si="1381"/>
        <v>1972146.2606666666</v>
      </c>
      <c r="DR113" s="71">
        <f t="shared" si="1382"/>
        <v>2054202.1233333333</v>
      </c>
      <c r="DS113" s="71">
        <f t="shared" si="1383"/>
        <v>1996105.3816666668</v>
      </c>
      <c r="DT113" s="71">
        <f t="shared" si="1457"/>
        <v>2098826.6776666665</v>
      </c>
      <c r="DU113" s="71">
        <f t="shared" si="1458"/>
        <v>2216463.8766666669</v>
      </c>
      <c r="DV113" s="71">
        <f t="shared" si="1384"/>
        <v>2303559.6136666667</v>
      </c>
      <c r="DW113" s="71">
        <f t="shared" si="1385"/>
        <v>2361098.8191052522</v>
      </c>
      <c r="DX113" s="71">
        <f t="shared" si="1459"/>
        <v>2269243.5076804897</v>
      </c>
      <c r="DY113" s="71">
        <f t="shared" si="1460"/>
        <v>2377478.7612282266</v>
      </c>
      <c r="DZ113" s="71">
        <f t="shared" si="1461"/>
        <v>2475773.6399572711</v>
      </c>
      <c r="EA113" s="71">
        <f>$O113</f>
        <v>2446540.2910503033</v>
      </c>
      <c r="EB113" s="71">
        <f t="shared" si="1462"/>
        <v>2414331.3914510403</v>
      </c>
      <c r="EC113" s="71">
        <f t="shared" ref="EC113:EC116" si="1507">$Q113</f>
        <v>2572916.832478465</v>
      </c>
      <c r="ED113" s="71">
        <f t="shared" ref="ED113:ED116" si="1508">$R113</f>
        <v>2729428.4309264366</v>
      </c>
      <c r="EE113" s="71">
        <f>$S113</f>
        <v>2910821.0154680568</v>
      </c>
      <c r="EF113" s="71">
        <f>$T113</f>
        <v>2991536.189445117</v>
      </c>
      <c r="EG113" s="71">
        <f t="shared" ref="EG113:EG116" si="1509">$U113</f>
        <v>3150905.7901590713</v>
      </c>
      <c r="EH113" s="71">
        <f>$V113</f>
        <v>3376566.2494364046</v>
      </c>
      <c r="EJ113" s="71">
        <f t="shared" si="1388"/>
        <v>1972146.2606666666</v>
      </c>
      <c r="EK113" s="71">
        <f t="shared" si="1389"/>
        <v>2054202.1233333333</v>
      </c>
      <c r="EL113" s="71">
        <f t="shared" si="1390"/>
        <v>1996105.3816666668</v>
      </c>
      <c r="EM113" s="71">
        <f t="shared" si="1464"/>
        <v>2098826.6776666665</v>
      </c>
      <c r="EN113" s="71">
        <f t="shared" si="1465"/>
        <v>2216463.8766666669</v>
      </c>
      <c r="EO113" s="71">
        <f t="shared" si="1391"/>
        <v>2303559.6136666667</v>
      </c>
      <c r="EP113" s="71">
        <f t="shared" si="1392"/>
        <v>2361098.8191052522</v>
      </c>
      <c r="EQ113" s="71">
        <f t="shared" si="1466"/>
        <v>2269243.5076804897</v>
      </c>
      <c r="ER113" s="71">
        <f t="shared" si="1467"/>
        <v>2377478.7612282266</v>
      </c>
      <c r="ES113" s="71">
        <f t="shared" si="1468"/>
        <v>2475773.6399572711</v>
      </c>
      <c r="ET113" s="71">
        <f>$O113</f>
        <v>2446540.2910503033</v>
      </c>
      <c r="EU113" s="71">
        <f t="shared" si="1469"/>
        <v>2414331.3914510403</v>
      </c>
      <c r="EV113" s="71">
        <f t="shared" ref="EV113:EV116" si="1510">$Q113</f>
        <v>2572916.832478465</v>
      </c>
      <c r="EW113" s="71">
        <f t="shared" ref="EW113:EW116" si="1511">$R113</f>
        <v>2729428.4309264366</v>
      </c>
      <c r="EX113" s="71">
        <f>$S113</f>
        <v>2910821.0154680568</v>
      </c>
      <c r="EY113" s="71">
        <f>$T113</f>
        <v>2991536.189445117</v>
      </c>
      <c r="EZ113" s="71">
        <f t="shared" ref="EZ113:EZ116" si="1512">$U113</f>
        <v>3150905.7901590713</v>
      </c>
      <c r="FA113" s="71">
        <f>$V113</f>
        <v>3376566.2494364046</v>
      </c>
      <c r="FC113" s="71">
        <f t="shared" si="1395"/>
        <v>1972146.2606666666</v>
      </c>
      <c r="FD113" s="71">
        <f t="shared" si="1396"/>
        <v>2054202.1233333333</v>
      </c>
      <c r="FE113" s="71">
        <f t="shared" si="1397"/>
        <v>1996105.3816666668</v>
      </c>
      <c r="FF113" s="71">
        <f t="shared" si="1471"/>
        <v>2098826.6776666665</v>
      </c>
      <c r="FG113" s="71">
        <f t="shared" si="1472"/>
        <v>2216463.8766666669</v>
      </c>
      <c r="FH113" s="71">
        <f t="shared" si="1398"/>
        <v>2303559.6136666667</v>
      </c>
      <c r="FI113" s="71">
        <f t="shared" si="1399"/>
        <v>2361098.8191052522</v>
      </c>
      <c r="FJ113" s="71">
        <f t="shared" si="1473"/>
        <v>2269243.5076804897</v>
      </c>
      <c r="FK113" s="71">
        <f t="shared" si="1474"/>
        <v>2377478.7612282266</v>
      </c>
      <c r="FL113" s="71">
        <f t="shared" si="1475"/>
        <v>2475773.6399572711</v>
      </c>
      <c r="FM113" s="71">
        <f>$O113</f>
        <v>2446540.2910503033</v>
      </c>
      <c r="FN113" s="71">
        <f t="shared" si="1476"/>
        <v>2414331.3914510403</v>
      </c>
      <c r="FO113" s="71">
        <f t="shared" ref="FO113:FO116" si="1513">$Q113</f>
        <v>2572916.832478465</v>
      </c>
      <c r="FP113" s="71">
        <f t="shared" ref="FP113:FP116" si="1514">$R113</f>
        <v>2729428.4309264366</v>
      </c>
      <c r="FQ113" s="71">
        <f>$S113</f>
        <v>2910821.0154680568</v>
      </c>
      <c r="FR113" s="71">
        <f>$T113</f>
        <v>2991536.189445117</v>
      </c>
      <c r="FS113" s="71">
        <f t="shared" ref="FS113:FS116" si="1515">$U113</f>
        <v>3150905.7901590713</v>
      </c>
      <c r="FT113" s="71">
        <f>$V113</f>
        <v>3376566.2494364046</v>
      </c>
      <c r="FU113" s="190"/>
      <c r="FW113" s="71">
        <f t="shared" si="1402"/>
        <v>1972146.2606666666</v>
      </c>
      <c r="FX113" s="71">
        <f t="shared" si="1403"/>
        <v>2054202.1233333333</v>
      </c>
      <c r="FY113" s="71">
        <f t="shared" si="1404"/>
        <v>1996105.3816666668</v>
      </c>
      <c r="FZ113" s="71">
        <f t="shared" si="1478"/>
        <v>2098826.6776666665</v>
      </c>
      <c r="GA113" s="71">
        <f t="shared" si="1479"/>
        <v>2216463.8766666669</v>
      </c>
      <c r="GB113" s="71">
        <f t="shared" si="1405"/>
        <v>2303559.6136666667</v>
      </c>
      <c r="GC113" s="71">
        <f t="shared" si="1406"/>
        <v>2361098.8191052522</v>
      </c>
      <c r="GD113" s="71">
        <f t="shared" si="1480"/>
        <v>2269243.5076804897</v>
      </c>
      <c r="GE113" s="71">
        <f t="shared" si="1481"/>
        <v>2377478.7612282266</v>
      </c>
      <c r="GF113" s="71">
        <f t="shared" si="1482"/>
        <v>2475773.6399572711</v>
      </c>
      <c r="GG113" s="71">
        <f>$O113</f>
        <v>2446540.2910503033</v>
      </c>
      <c r="GH113" s="71">
        <f t="shared" si="1483"/>
        <v>2414331.3914510403</v>
      </c>
      <c r="GI113" s="71">
        <f t="shared" ref="GI113:GI116" si="1516">$Q113</f>
        <v>2572916.832478465</v>
      </c>
      <c r="GJ113" s="71">
        <f t="shared" ref="GJ113:GJ116" si="1517">$R113</f>
        <v>2729428.4309264366</v>
      </c>
      <c r="GK113" s="71">
        <f>$S113</f>
        <v>2910821.0154680568</v>
      </c>
      <c r="GL113" s="71">
        <f>$T113</f>
        <v>2991536.189445117</v>
      </c>
      <c r="GM113" s="71">
        <f t="shared" ref="GM113:GM116" si="1518">$U113</f>
        <v>3150905.7901590713</v>
      </c>
      <c r="GN113" s="71">
        <f>$V113</f>
        <v>3376566.2494364046</v>
      </c>
      <c r="GP113" s="71">
        <f t="shared" si="1409"/>
        <v>1972146.2606666666</v>
      </c>
      <c r="GQ113" s="71">
        <f t="shared" si="1410"/>
        <v>2054202.1233333333</v>
      </c>
      <c r="GR113" s="71">
        <f t="shared" si="1411"/>
        <v>1996105.3816666668</v>
      </c>
      <c r="GS113" s="71">
        <f t="shared" si="1485"/>
        <v>2098826.6776666665</v>
      </c>
      <c r="GT113" s="71">
        <f t="shared" si="1486"/>
        <v>2216463.8766666669</v>
      </c>
      <c r="GU113" s="71">
        <f t="shared" si="1412"/>
        <v>2303559.6136666667</v>
      </c>
      <c r="GV113" s="71">
        <f t="shared" si="1413"/>
        <v>2361098.8191052522</v>
      </c>
      <c r="GW113" s="71">
        <f t="shared" si="1487"/>
        <v>2269243.5076804897</v>
      </c>
      <c r="GX113" s="71">
        <f t="shared" si="1488"/>
        <v>2377478.7612282266</v>
      </c>
      <c r="GY113" s="71">
        <f t="shared" si="1489"/>
        <v>2475773.6399572711</v>
      </c>
      <c r="GZ113" s="71">
        <f>$O113</f>
        <v>2446540.2910503033</v>
      </c>
      <c r="HA113" s="71">
        <f t="shared" si="1490"/>
        <v>2414331.3914510403</v>
      </c>
      <c r="HB113" s="71">
        <f t="shared" ref="HB113:HB116" si="1519">$Q113</f>
        <v>2572916.832478465</v>
      </c>
      <c r="HC113" s="71">
        <f t="shared" ref="HC113:HC116" si="1520">$R113</f>
        <v>2729428.4309264366</v>
      </c>
      <c r="HD113" s="71">
        <f t="shared" ref="HD113:HD116" si="1521">$S113</f>
        <v>2910821.0154680568</v>
      </c>
      <c r="HE113" s="71">
        <f>$T113</f>
        <v>2991536.189445117</v>
      </c>
      <c r="HF113" s="71">
        <f t="shared" ref="HF113:HG116" si="1522">$U113</f>
        <v>3150905.7901590713</v>
      </c>
      <c r="HG113" s="71">
        <f t="shared" si="1522"/>
        <v>3150905.7901590713</v>
      </c>
    </row>
    <row r="114" spans="2:215" s="68" customFormat="1" x14ac:dyDescent="0.3">
      <c r="C114" s="69" t="s">
        <v>137</v>
      </c>
      <c r="D114" s="82"/>
      <c r="E114" s="71">
        <f>E113-E115-E116</f>
        <v>1801539.3036961788</v>
      </c>
      <c r="F114" s="71">
        <f t="shared" ref="F114" si="1523">F113-F115-F116</f>
        <v>1888725.8732802542</v>
      </c>
      <c r="G114" s="71">
        <f t="shared" ref="G114" si="1524">G113-G115-G116</f>
        <v>1833615.8551791948</v>
      </c>
      <c r="H114" s="71">
        <f t="shared" ref="H114" si="1525">H113-H115-H116</f>
        <v>1929822.8337291945</v>
      </c>
      <c r="I114" s="71">
        <f t="shared" ref="I114" si="1526">I113-I115-I116</f>
        <v>2036418.0507125284</v>
      </c>
      <c r="J114" s="71">
        <f t="shared" ref="J114" si="1527">J113-J115-J116</f>
        <v>2122332.1376666669</v>
      </c>
      <c r="K114" s="71">
        <f t="shared" ref="K114" si="1528">K113-K115-K116</f>
        <v>2165883.353627319</v>
      </c>
      <c r="L114" s="71">
        <f t="shared" ref="L114" si="1529">L113-L115-L116</f>
        <v>2073417.7802940898</v>
      </c>
      <c r="M114" s="71">
        <f t="shared" ref="M114" si="1530">M113-M115-M116</f>
        <v>2168854.376862993</v>
      </c>
      <c r="N114" s="71">
        <f t="shared" ref="N114:O114" si="1531">N113-N115-N116</f>
        <v>2264038.4171894044</v>
      </c>
      <c r="O114" s="71">
        <f t="shared" si="1531"/>
        <v>2231706.7866854034</v>
      </c>
      <c r="P114" s="71">
        <f t="shared" ref="P114:Q114" si="1532">P113-P115-P116</f>
        <v>2192205.7278938433</v>
      </c>
      <c r="Q114" s="71">
        <f t="shared" si="1532"/>
        <v>2333396.2198661654</v>
      </c>
      <c r="R114" s="71">
        <f t="shared" ref="R114:S114" si="1533">R113-R115-R116</f>
        <v>2458233.5001276033</v>
      </c>
      <c r="S114" s="71">
        <f t="shared" si="1533"/>
        <v>2605648.0564912567</v>
      </c>
      <c r="T114" s="71">
        <f t="shared" ref="T114:U114" si="1534">T113-T115-T116</f>
        <v>2670961.6125002499</v>
      </c>
      <c r="U114" s="71">
        <f t="shared" si="1534"/>
        <v>2793906.5022012717</v>
      </c>
      <c r="V114" s="71">
        <f t="shared" ref="V114" si="1535">V113-V115-V116</f>
        <v>2996409.7466547713</v>
      </c>
      <c r="W114" s="189">
        <f t="shared" si="820"/>
        <v>0.21892804182321646</v>
      </c>
      <c r="X114" s="38"/>
      <c r="Y114" s="71">
        <f t="shared" si="1346"/>
        <v>1801539.3036961788</v>
      </c>
      <c r="Z114" s="71">
        <f t="shared" si="1347"/>
        <v>1888725.8732802542</v>
      </c>
      <c r="AA114" s="71">
        <f t="shared" si="1348"/>
        <v>1833615.8551791948</v>
      </c>
      <c r="AB114" s="71">
        <f t="shared" si="1422"/>
        <v>1929822.8337291945</v>
      </c>
      <c r="AC114" s="71">
        <f t="shared" si="1423"/>
        <v>2036418.0507125284</v>
      </c>
      <c r="AD114" s="71">
        <f t="shared" si="1349"/>
        <v>2122332.1376666669</v>
      </c>
      <c r="AE114" s="71">
        <f t="shared" si="1350"/>
        <v>2165883.353627319</v>
      </c>
      <c r="AF114" s="71">
        <f t="shared" si="1424"/>
        <v>2073417.7802940898</v>
      </c>
      <c r="AG114" s="71">
        <f t="shared" si="1425"/>
        <v>2168854.376862993</v>
      </c>
      <c r="AH114" s="71">
        <f t="shared" si="1426"/>
        <v>2264038.4171894044</v>
      </c>
      <c r="AI114" s="71">
        <f>$O114</f>
        <v>2231706.7866854034</v>
      </c>
      <c r="AJ114" s="71">
        <f t="shared" si="1427"/>
        <v>2192205.7278938433</v>
      </c>
      <c r="AK114" s="71">
        <f t="shared" si="1492"/>
        <v>2333396.2198661654</v>
      </c>
      <c r="AL114" s="71">
        <f t="shared" si="1493"/>
        <v>2458233.5001276033</v>
      </c>
      <c r="AM114" s="71">
        <f>$S114</f>
        <v>2605648.0564912567</v>
      </c>
      <c r="AN114" s="71">
        <f>$T114</f>
        <v>2670961.6125002499</v>
      </c>
      <c r="AO114" s="71">
        <f t="shared" si="1494"/>
        <v>2793906.5022012717</v>
      </c>
      <c r="AP114" s="71">
        <f>$V114</f>
        <v>2996409.7466547713</v>
      </c>
      <c r="AQ114" s="189"/>
      <c r="AS114" s="71">
        <f t="shared" si="1353"/>
        <v>1801539.3036961788</v>
      </c>
      <c r="AT114" s="71">
        <f t="shared" si="1354"/>
        <v>1888725.8732802542</v>
      </c>
      <c r="AU114" s="71">
        <f t="shared" si="1355"/>
        <v>1833615.8551791948</v>
      </c>
      <c r="AV114" s="71">
        <f t="shared" si="1429"/>
        <v>1929822.8337291945</v>
      </c>
      <c r="AW114" s="71">
        <f t="shared" si="1430"/>
        <v>2036418.0507125284</v>
      </c>
      <c r="AX114" s="71">
        <f t="shared" si="1356"/>
        <v>2122332.1376666669</v>
      </c>
      <c r="AY114" s="71">
        <f t="shared" si="1357"/>
        <v>2165883.353627319</v>
      </c>
      <c r="AZ114" s="71">
        <f t="shared" si="1431"/>
        <v>2073417.7802940898</v>
      </c>
      <c r="BA114" s="71">
        <f t="shared" si="1432"/>
        <v>2168854.376862993</v>
      </c>
      <c r="BB114" s="71">
        <f t="shared" si="1433"/>
        <v>2264038.4171894044</v>
      </c>
      <c r="BC114" s="71">
        <f>$O114</f>
        <v>2231706.7866854034</v>
      </c>
      <c r="BD114" s="71">
        <f t="shared" si="1434"/>
        <v>2192205.7278938433</v>
      </c>
      <c r="BE114" s="71">
        <f t="shared" si="1495"/>
        <v>2333396.2198661654</v>
      </c>
      <c r="BF114" s="71">
        <f t="shared" si="1496"/>
        <v>2458233.5001276033</v>
      </c>
      <c r="BG114" s="71">
        <f>$S114</f>
        <v>2605648.0564912567</v>
      </c>
      <c r="BH114" s="71">
        <f>$T114</f>
        <v>2670961.6125002499</v>
      </c>
      <c r="BI114" s="71">
        <f t="shared" si="1497"/>
        <v>2793906.5022012717</v>
      </c>
      <c r="BJ114" s="71">
        <f>$V114</f>
        <v>2996409.7466547713</v>
      </c>
      <c r="BL114" s="71">
        <f t="shared" si="1360"/>
        <v>1801539.3036961788</v>
      </c>
      <c r="BM114" s="71">
        <f t="shared" si="1361"/>
        <v>1888725.8732802542</v>
      </c>
      <c r="BN114" s="71">
        <f t="shared" si="1362"/>
        <v>1833615.8551791948</v>
      </c>
      <c r="BO114" s="71">
        <f t="shared" si="1436"/>
        <v>1929822.8337291945</v>
      </c>
      <c r="BP114" s="71">
        <f t="shared" si="1437"/>
        <v>2036418.0507125284</v>
      </c>
      <c r="BQ114" s="71">
        <f t="shared" si="1363"/>
        <v>2122332.1376666669</v>
      </c>
      <c r="BR114" s="71">
        <f t="shared" si="1364"/>
        <v>2165883.353627319</v>
      </c>
      <c r="BS114" s="71">
        <f t="shared" si="1438"/>
        <v>2073417.7802940898</v>
      </c>
      <c r="BT114" s="71">
        <f t="shared" si="1439"/>
        <v>2168854.376862993</v>
      </c>
      <c r="BU114" s="71">
        <f t="shared" si="1440"/>
        <v>2264038.4171894044</v>
      </c>
      <c r="BV114" s="71">
        <f>$O114</f>
        <v>2231706.7866854034</v>
      </c>
      <c r="BW114" s="71">
        <f t="shared" si="1441"/>
        <v>2192205.7278938433</v>
      </c>
      <c r="BX114" s="71">
        <f t="shared" si="1498"/>
        <v>2333396.2198661654</v>
      </c>
      <c r="BY114" s="71">
        <f t="shared" si="1499"/>
        <v>2458233.5001276033</v>
      </c>
      <c r="BZ114" s="71">
        <f>$S114</f>
        <v>2605648.0564912567</v>
      </c>
      <c r="CA114" s="71">
        <f>$T114</f>
        <v>2670961.6125002499</v>
      </c>
      <c r="CB114" s="71">
        <f t="shared" si="1500"/>
        <v>2793906.5022012717</v>
      </c>
      <c r="CC114" s="71">
        <f>$V114</f>
        <v>2996409.7466547713</v>
      </c>
      <c r="CE114" s="71">
        <f t="shared" si="1367"/>
        <v>1801539.3036961788</v>
      </c>
      <c r="CF114" s="71">
        <f t="shared" si="1368"/>
        <v>1888725.8732802542</v>
      </c>
      <c r="CG114" s="71">
        <f t="shared" si="1369"/>
        <v>1833615.8551791948</v>
      </c>
      <c r="CH114" s="71">
        <f t="shared" si="1443"/>
        <v>1929822.8337291945</v>
      </c>
      <c r="CI114" s="71">
        <f t="shared" si="1444"/>
        <v>2036418.0507125284</v>
      </c>
      <c r="CJ114" s="71">
        <f t="shared" si="1370"/>
        <v>2122332.1376666669</v>
      </c>
      <c r="CK114" s="71">
        <f t="shared" si="1371"/>
        <v>2165883.353627319</v>
      </c>
      <c r="CL114" s="71">
        <f t="shared" si="1445"/>
        <v>2073417.7802940898</v>
      </c>
      <c r="CM114" s="71">
        <f t="shared" si="1446"/>
        <v>2168854.376862993</v>
      </c>
      <c r="CN114" s="71">
        <f t="shared" si="1447"/>
        <v>2264038.4171894044</v>
      </c>
      <c r="CO114" s="71">
        <f>$O114</f>
        <v>2231706.7866854034</v>
      </c>
      <c r="CP114" s="71">
        <f t="shared" si="1448"/>
        <v>2192205.7278938433</v>
      </c>
      <c r="CQ114" s="71">
        <f t="shared" si="1501"/>
        <v>2333396.2198661654</v>
      </c>
      <c r="CR114" s="71">
        <f t="shared" si="1502"/>
        <v>2458233.5001276033</v>
      </c>
      <c r="CS114" s="71">
        <f>$S114</f>
        <v>2605648.0564912567</v>
      </c>
      <c r="CT114" s="71">
        <f>$T114</f>
        <v>2670961.6125002499</v>
      </c>
      <c r="CU114" s="71">
        <f t="shared" si="1503"/>
        <v>2793906.5022012717</v>
      </c>
      <c r="CV114" s="71">
        <f>$V114</f>
        <v>2996409.7466547713</v>
      </c>
      <c r="CX114" s="71">
        <f t="shared" si="1374"/>
        <v>1801539.3036961788</v>
      </c>
      <c r="CY114" s="71">
        <f t="shared" si="1375"/>
        <v>1888725.8732802542</v>
      </c>
      <c r="CZ114" s="71">
        <f t="shared" si="1376"/>
        <v>1833615.8551791948</v>
      </c>
      <c r="DA114" s="71">
        <f t="shared" si="1450"/>
        <v>1929822.8337291945</v>
      </c>
      <c r="DB114" s="71">
        <f t="shared" si="1451"/>
        <v>2036418.0507125284</v>
      </c>
      <c r="DC114" s="71">
        <f t="shared" si="1377"/>
        <v>2122332.1376666669</v>
      </c>
      <c r="DD114" s="71">
        <f t="shared" si="1378"/>
        <v>2165883.353627319</v>
      </c>
      <c r="DE114" s="71">
        <f t="shared" si="1452"/>
        <v>2073417.7802940898</v>
      </c>
      <c r="DF114" s="71">
        <f t="shared" si="1453"/>
        <v>2168854.376862993</v>
      </c>
      <c r="DG114" s="71">
        <f t="shared" si="1454"/>
        <v>2264038.4171894044</v>
      </c>
      <c r="DH114" s="71">
        <f>$O114</f>
        <v>2231706.7866854034</v>
      </c>
      <c r="DI114" s="71">
        <f t="shared" si="1455"/>
        <v>2192205.7278938433</v>
      </c>
      <c r="DJ114" s="71">
        <f t="shared" si="1504"/>
        <v>2333396.2198661654</v>
      </c>
      <c r="DK114" s="71">
        <f t="shared" si="1505"/>
        <v>2458233.5001276033</v>
      </c>
      <c r="DL114" s="71">
        <f>$S114</f>
        <v>2605648.0564912567</v>
      </c>
      <c r="DM114" s="71">
        <f>$T114</f>
        <v>2670961.6125002499</v>
      </c>
      <c r="DN114" s="71">
        <f t="shared" si="1506"/>
        <v>2793906.5022012717</v>
      </c>
      <c r="DO114" s="71">
        <f>$V114</f>
        <v>2996409.7466547713</v>
      </c>
      <c r="DQ114" s="71">
        <f t="shared" si="1381"/>
        <v>1801539.3036961788</v>
      </c>
      <c r="DR114" s="71">
        <f t="shared" si="1382"/>
        <v>1888725.8732802542</v>
      </c>
      <c r="DS114" s="71">
        <f t="shared" si="1383"/>
        <v>1833615.8551791948</v>
      </c>
      <c r="DT114" s="71">
        <f t="shared" si="1457"/>
        <v>1929822.8337291945</v>
      </c>
      <c r="DU114" s="71">
        <f t="shared" si="1458"/>
        <v>2036418.0507125284</v>
      </c>
      <c r="DV114" s="71">
        <f t="shared" si="1384"/>
        <v>2122332.1376666669</v>
      </c>
      <c r="DW114" s="71">
        <f t="shared" si="1385"/>
        <v>2165883.353627319</v>
      </c>
      <c r="DX114" s="71">
        <f t="shared" si="1459"/>
        <v>2073417.7802940898</v>
      </c>
      <c r="DY114" s="71">
        <f t="shared" si="1460"/>
        <v>2168854.376862993</v>
      </c>
      <c r="DZ114" s="71">
        <f t="shared" si="1461"/>
        <v>2264038.4171894044</v>
      </c>
      <c r="EA114" s="71">
        <f>$O114</f>
        <v>2231706.7866854034</v>
      </c>
      <c r="EB114" s="71">
        <f t="shared" si="1462"/>
        <v>2192205.7278938433</v>
      </c>
      <c r="EC114" s="71">
        <f t="shared" si="1507"/>
        <v>2333396.2198661654</v>
      </c>
      <c r="ED114" s="71">
        <f t="shared" si="1508"/>
        <v>2458233.5001276033</v>
      </c>
      <c r="EE114" s="71">
        <f>$S114</f>
        <v>2605648.0564912567</v>
      </c>
      <c r="EF114" s="71">
        <f>$T114</f>
        <v>2670961.6125002499</v>
      </c>
      <c r="EG114" s="71">
        <f t="shared" si="1509"/>
        <v>2793906.5022012717</v>
      </c>
      <c r="EH114" s="71">
        <f>$V114</f>
        <v>2996409.7466547713</v>
      </c>
      <c r="EJ114" s="71">
        <f t="shared" si="1388"/>
        <v>1801539.3036961788</v>
      </c>
      <c r="EK114" s="71">
        <f t="shared" si="1389"/>
        <v>1888725.8732802542</v>
      </c>
      <c r="EL114" s="71">
        <f t="shared" si="1390"/>
        <v>1833615.8551791948</v>
      </c>
      <c r="EM114" s="71">
        <f t="shared" si="1464"/>
        <v>1929822.8337291945</v>
      </c>
      <c r="EN114" s="71">
        <f t="shared" si="1465"/>
        <v>2036418.0507125284</v>
      </c>
      <c r="EO114" s="71">
        <f t="shared" si="1391"/>
        <v>2122332.1376666669</v>
      </c>
      <c r="EP114" s="71">
        <f t="shared" si="1392"/>
        <v>2165883.353627319</v>
      </c>
      <c r="EQ114" s="71">
        <f t="shared" si="1466"/>
        <v>2073417.7802940898</v>
      </c>
      <c r="ER114" s="71">
        <f t="shared" si="1467"/>
        <v>2168854.376862993</v>
      </c>
      <c r="ES114" s="71">
        <f t="shared" si="1468"/>
        <v>2264038.4171894044</v>
      </c>
      <c r="ET114" s="71">
        <f>$O114</f>
        <v>2231706.7866854034</v>
      </c>
      <c r="EU114" s="71">
        <f t="shared" si="1469"/>
        <v>2192205.7278938433</v>
      </c>
      <c r="EV114" s="71">
        <f t="shared" si="1510"/>
        <v>2333396.2198661654</v>
      </c>
      <c r="EW114" s="71">
        <f t="shared" si="1511"/>
        <v>2458233.5001276033</v>
      </c>
      <c r="EX114" s="71">
        <f>$S114</f>
        <v>2605648.0564912567</v>
      </c>
      <c r="EY114" s="71">
        <f>$T114</f>
        <v>2670961.6125002499</v>
      </c>
      <c r="EZ114" s="71">
        <f t="shared" si="1512"/>
        <v>2793906.5022012717</v>
      </c>
      <c r="FA114" s="71">
        <f>$V114</f>
        <v>2996409.7466547713</v>
      </c>
      <c r="FC114" s="71">
        <f t="shared" si="1395"/>
        <v>1801539.3036961788</v>
      </c>
      <c r="FD114" s="71">
        <f t="shared" si="1396"/>
        <v>1888725.8732802542</v>
      </c>
      <c r="FE114" s="71">
        <f t="shared" si="1397"/>
        <v>1833615.8551791948</v>
      </c>
      <c r="FF114" s="71">
        <f t="shared" si="1471"/>
        <v>1929822.8337291945</v>
      </c>
      <c r="FG114" s="71">
        <f t="shared" si="1472"/>
        <v>2036418.0507125284</v>
      </c>
      <c r="FH114" s="71">
        <f t="shared" si="1398"/>
        <v>2122332.1376666669</v>
      </c>
      <c r="FI114" s="71">
        <f t="shared" si="1399"/>
        <v>2165883.353627319</v>
      </c>
      <c r="FJ114" s="71">
        <f t="shared" si="1473"/>
        <v>2073417.7802940898</v>
      </c>
      <c r="FK114" s="71">
        <f t="shared" si="1474"/>
        <v>2168854.376862993</v>
      </c>
      <c r="FL114" s="71">
        <f t="shared" si="1475"/>
        <v>2264038.4171894044</v>
      </c>
      <c r="FM114" s="71">
        <f>$O114</f>
        <v>2231706.7866854034</v>
      </c>
      <c r="FN114" s="71">
        <f t="shared" si="1476"/>
        <v>2192205.7278938433</v>
      </c>
      <c r="FO114" s="71">
        <f t="shared" si="1513"/>
        <v>2333396.2198661654</v>
      </c>
      <c r="FP114" s="71">
        <f t="shared" si="1514"/>
        <v>2458233.5001276033</v>
      </c>
      <c r="FQ114" s="71">
        <f>$S114</f>
        <v>2605648.0564912567</v>
      </c>
      <c r="FR114" s="71">
        <f>$T114</f>
        <v>2670961.6125002499</v>
      </c>
      <c r="FS114" s="71">
        <f t="shared" si="1515"/>
        <v>2793906.5022012717</v>
      </c>
      <c r="FT114" s="71">
        <f>$V114</f>
        <v>2996409.7466547713</v>
      </c>
      <c r="FU114" s="189"/>
      <c r="FW114" s="71">
        <f t="shared" si="1402"/>
        <v>1801539.3036961788</v>
      </c>
      <c r="FX114" s="71">
        <f t="shared" si="1403"/>
        <v>1888725.8732802542</v>
      </c>
      <c r="FY114" s="71">
        <f t="shared" si="1404"/>
        <v>1833615.8551791948</v>
      </c>
      <c r="FZ114" s="71">
        <f t="shared" si="1478"/>
        <v>1929822.8337291945</v>
      </c>
      <c r="GA114" s="71">
        <f t="shared" si="1479"/>
        <v>2036418.0507125284</v>
      </c>
      <c r="GB114" s="71">
        <f t="shared" si="1405"/>
        <v>2122332.1376666669</v>
      </c>
      <c r="GC114" s="71">
        <f t="shared" si="1406"/>
        <v>2165883.353627319</v>
      </c>
      <c r="GD114" s="71">
        <f t="shared" si="1480"/>
        <v>2073417.7802940898</v>
      </c>
      <c r="GE114" s="71">
        <f t="shared" si="1481"/>
        <v>2168854.376862993</v>
      </c>
      <c r="GF114" s="71">
        <f t="shared" si="1482"/>
        <v>2264038.4171894044</v>
      </c>
      <c r="GG114" s="71">
        <f>$O114</f>
        <v>2231706.7866854034</v>
      </c>
      <c r="GH114" s="71">
        <f t="shared" si="1483"/>
        <v>2192205.7278938433</v>
      </c>
      <c r="GI114" s="71">
        <f t="shared" si="1516"/>
        <v>2333396.2198661654</v>
      </c>
      <c r="GJ114" s="71">
        <f t="shared" si="1517"/>
        <v>2458233.5001276033</v>
      </c>
      <c r="GK114" s="71">
        <f>$S114</f>
        <v>2605648.0564912567</v>
      </c>
      <c r="GL114" s="71">
        <f>$T114</f>
        <v>2670961.6125002499</v>
      </c>
      <c r="GM114" s="71">
        <f t="shared" si="1518"/>
        <v>2793906.5022012717</v>
      </c>
      <c r="GN114" s="71">
        <f>$V114</f>
        <v>2996409.7466547713</v>
      </c>
      <c r="GP114" s="71">
        <f t="shared" si="1409"/>
        <v>1801539.3036961788</v>
      </c>
      <c r="GQ114" s="71">
        <f t="shared" si="1410"/>
        <v>1888725.8732802542</v>
      </c>
      <c r="GR114" s="71">
        <f t="shared" si="1411"/>
        <v>1833615.8551791948</v>
      </c>
      <c r="GS114" s="71">
        <f t="shared" si="1485"/>
        <v>1929822.8337291945</v>
      </c>
      <c r="GT114" s="71">
        <f t="shared" si="1486"/>
        <v>2036418.0507125284</v>
      </c>
      <c r="GU114" s="71">
        <f t="shared" si="1412"/>
        <v>2122332.1376666669</v>
      </c>
      <c r="GV114" s="71">
        <f t="shared" si="1413"/>
        <v>2165883.353627319</v>
      </c>
      <c r="GW114" s="71">
        <f t="shared" si="1487"/>
        <v>2073417.7802940898</v>
      </c>
      <c r="GX114" s="71">
        <f t="shared" si="1488"/>
        <v>2168854.376862993</v>
      </c>
      <c r="GY114" s="71">
        <f t="shared" si="1489"/>
        <v>2264038.4171894044</v>
      </c>
      <c r="GZ114" s="71">
        <f>$O114</f>
        <v>2231706.7866854034</v>
      </c>
      <c r="HA114" s="71">
        <f t="shared" si="1490"/>
        <v>2192205.7278938433</v>
      </c>
      <c r="HB114" s="71">
        <f t="shared" si="1519"/>
        <v>2333396.2198661654</v>
      </c>
      <c r="HC114" s="71">
        <f t="shared" si="1520"/>
        <v>2458233.5001276033</v>
      </c>
      <c r="HD114" s="71">
        <f t="shared" si="1521"/>
        <v>2605648.0564912567</v>
      </c>
      <c r="HE114" s="71">
        <f>$T114</f>
        <v>2670961.6125002499</v>
      </c>
      <c r="HF114" s="71">
        <f t="shared" si="1522"/>
        <v>2793906.5022012717</v>
      </c>
      <c r="HG114" s="71">
        <f t="shared" si="1522"/>
        <v>2793906.5022012717</v>
      </c>
    </row>
    <row r="115" spans="2:215" s="68" customFormat="1" x14ac:dyDescent="0.3">
      <c r="C115" s="69" t="s">
        <v>138</v>
      </c>
      <c r="D115" s="82"/>
      <c r="E115" s="73">
        <v>170606.95697048769</v>
      </c>
      <c r="F115" s="73">
        <v>165476.25005307901</v>
      </c>
      <c r="G115" s="73">
        <v>165903.52648747197</v>
      </c>
      <c r="H115" s="73">
        <v>168003.84393747195</v>
      </c>
      <c r="I115" s="73">
        <v>172864.82595413862</v>
      </c>
      <c r="J115" s="73">
        <v>170261.476</v>
      </c>
      <c r="K115" s="73">
        <v>183883.15389099999</v>
      </c>
      <c r="L115" s="73">
        <v>188494.20194533336</v>
      </c>
      <c r="M115" s="73">
        <v>199743.90694549997</v>
      </c>
      <c r="N115" s="73">
        <v>200461.76710093333</v>
      </c>
      <c r="O115" s="73">
        <v>205775.90021849997</v>
      </c>
      <c r="P115" s="73">
        <v>219662.56314359687</v>
      </c>
      <c r="Q115" s="73">
        <v>236582.7268075</v>
      </c>
      <c r="R115" s="73">
        <v>259687.12407856667</v>
      </c>
      <c r="S115" s="73">
        <v>283434.7845528</v>
      </c>
      <c r="T115" s="73">
        <v>307941.76904353336</v>
      </c>
      <c r="U115" s="73">
        <v>339823.97917113337</v>
      </c>
      <c r="V115" s="73">
        <v>353878.40350963332</v>
      </c>
      <c r="W115" s="190">
        <f t="shared" si="820"/>
        <v>0.36271062635577445</v>
      </c>
      <c r="X115" s="38"/>
      <c r="Y115" s="71">
        <f t="shared" si="1346"/>
        <v>170606.95697048769</v>
      </c>
      <c r="Z115" s="71">
        <f t="shared" si="1347"/>
        <v>165476.25005307901</v>
      </c>
      <c r="AA115" s="71">
        <f t="shared" si="1348"/>
        <v>165903.52648747197</v>
      </c>
      <c r="AB115" s="71">
        <f t="shared" si="1422"/>
        <v>168003.84393747195</v>
      </c>
      <c r="AC115" s="71">
        <f t="shared" si="1423"/>
        <v>172864.82595413862</v>
      </c>
      <c r="AD115" s="71">
        <f t="shared" si="1349"/>
        <v>170261.476</v>
      </c>
      <c r="AE115" s="71">
        <f t="shared" si="1350"/>
        <v>183883.15389099999</v>
      </c>
      <c r="AF115" s="71">
        <f t="shared" si="1424"/>
        <v>188494.20194533336</v>
      </c>
      <c r="AG115" s="71">
        <f t="shared" si="1425"/>
        <v>199743.90694549997</v>
      </c>
      <c r="AH115" s="71">
        <f t="shared" si="1426"/>
        <v>200461.76710093333</v>
      </c>
      <c r="AI115" s="71">
        <f>$O115</f>
        <v>205775.90021849997</v>
      </c>
      <c r="AJ115" s="71">
        <f t="shared" si="1427"/>
        <v>219662.56314359687</v>
      </c>
      <c r="AK115" s="71">
        <f t="shared" si="1492"/>
        <v>236582.7268075</v>
      </c>
      <c r="AL115" s="71">
        <f t="shared" si="1493"/>
        <v>259687.12407856667</v>
      </c>
      <c r="AM115" s="71">
        <f>$S115</f>
        <v>283434.7845528</v>
      </c>
      <c r="AN115" s="71">
        <f>$T115</f>
        <v>307941.76904353336</v>
      </c>
      <c r="AO115" s="71">
        <f t="shared" si="1494"/>
        <v>339823.97917113337</v>
      </c>
      <c r="AP115" s="71">
        <f>$V115</f>
        <v>353878.40350963332</v>
      </c>
      <c r="AQ115" s="190"/>
      <c r="AS115" s="71">
        <f t="shared" si="1353"/>
        <v>170606.95697048769</v>
      </c>
      <c r="AT115" s="71">
        <f t="shared" si="1354"/>
        <v>165476.25005307901</v>
      </c>
      <c r="AU115" s="71">
        <f t="shared" si="1355"/>
        <v>165903.52648747197</v>
      </c>
      <c r="AV115" s="71">
        <f t="shared" si="1429"/>
        <v>168003.84393747195</v>
      </c>
      <c r="AW115" s="71">
        <f t="shared" si="1430"/>
        <v>172864.82595413862</v>
      </c>
      <c r="AX115" s="71">
        <f t="shared" si="1356"/>
        <v>170261.476</v>
      </c>
      <c r="AY115" s="71">
        <f t="shared" si="1357"/>
        <v>183883.15389099999</v>
      </c>
      <c r="AZ115" s="71">
        <f t="shared" si="1431"/>
        <v>188494.20194533336</v>
      </c>
      <c r="BA115" s="71">
        <f t="shared" si="1432"/>
        <v>199743.90694549997</v>
      </c>
      <c r="BB115" s="71">
        <f t="shared" si="1433"/>
        <v>200461.76710093333</v>
      </c>
      <c r="BC115" s="71">
        <f>$O115</f>
        <v>205775.90021849997</v>
      </c>
      <c r="BD115" s="71">
        <f t="shared" si="1434"/>
        <v>219662.56314359687</v>
      </c>
      <c r="BE115" s="71">
        <f t="shared" si="1495"/>
        <v>236582.7268075</v>
      </c>
      <c r="BF115" s="71">
        <f t="shared" si="1496"/>
        <v>259687.12407856667</v>
      </c>
      <c r="BG115" s="71">
        <f>$S115</f>
        <v>283434.7845528</v>
      </c>
      <c r="BH115" s="71">
        <f>$T115</f>
        <v>307941.76904353336</v>
      </c>
      <c r="BI115" s="71">
        <f t="shared" si="1497"/>
        <v>339823.97917113337</v>
      </c>
      <c r="BJ115" s="71">
        <f>$V115</f>
        <v>353878.40350963332</v>
      </c>
      <c r="BL115" s="71">
        <f t="shared" si="1360"/>
        <v>170606.95697048769</v>
      </c>
      <c r="BM115" s="71">
        <f t="shared" si="1361"/>
        <v>165476.25005307901</v>
      </c>
      <c r="BN115" s="71">
        <f t="shared" si="1362"/>
        <v>165903.52648747197</v>
      </c>
      <c r="BO115" s="71">
        <f t="shared" si="1436"/>
        <v>168003.84393747195</v>
      </c>
      <c r="BP115" s="71">
        <f t="shared" si="1437"/>
        <v>172864.82595413862</v>
      </c>
      <c r="BQ115" s="71">
        <f t="shared" si="1363"/>
        <v>170261.476</v>
      </c>
      <c r="BR115" s="71">
        <f t="shared" si="1364"/>
        <v>183883.15389099999</v>
      </c>
      <c r="BS115" s="71">
        <f t="shared" si="1438"/>
        <v>188494.20194533336</v>
      </c>
      <c r="BT115" s="71">
        <f t="shared" si="1439"/>
        <v>199743.90694549997</v>
      </c>
      <c r="BU115" s="71">
        <f t="shared" si="1440"/>
        <v>200461.76710093333</v>
      </c>
      <c r="BV115" s="71">
        <f>$O115</f>
        <v>205775.90021849997</v>
      </c>
      <c r="BW115" s="71">
        <f t="shared" si="1441"/>
        <v>219662.56314359687</v>
      </c>
      <c r="BX115" s="71">
        <f t="shared" si="1498"/>
        <v>236582.7268075</v>
      </c>
      <c r="BY115" s="71">
        <f t="shared" si="1499"/>
        <v>259687.12407856667</v>
      </c>
      <c r="BZ115" s="71">
        <f>$S115</f>
        <v>283434.7845528</v>
      </c>
      <c r="CA115" s="71">
        <f>$T115</f>
        <v>307941.76904353336</v>
      </c>
      <c r="CB115" s="71">
        <f t="shared" si="1500"/>
        <v>339823.97917113337</v>
      </c>
      <c r="CC115" s="71">
        <f>$V115</f>
        <v>353878.40350963332</v>
      </c>
      <c r="CE115" s="71">
        <f t="shared" si="1367"/>
        <v>170606.95697048769</v>
      </c>
      <c r="CF115" s="71">
        <f t="shared" si="1368"/>
        <v>165476.25005307901</v>
      </c>
      <c r="CG115" s="71">
        <f t="shared" si="1369"/>
        <v>165903.52648747197</v>
      </c>
      <c r="CH115" s="71">
        <f t="shared" si="1443"/>
        <v>168003.84393747195</v>
      </c>
      <c r="CI115" s="71">
        <f t="shared" si="1444"/>
        <v>172864.82595413862</v>
      </c>
      <c r="CJ115" s="71">
        <f t="shared" si="1370"/>
        <v>170261.476</v>
      </c>
      <c r="CK115" s="71">
        <f t="shared" si="1371"/>
        <v>183883.15389099999</v>
      </c>
      <c r="CL115" s="71">
        <f t="shared" si="1445"/>
        <v>188494.20194533336</v>
      </c>
      <c r="CM115" s="71">
        <f t="shared" si="1446"/>
        <v>199743.90694549997</v>
      </c>
      <c r="CN115" s="71">
        <f t="shared" si="1447"/>
        <v>200461.76710093333</v>
      </c>
      <c r="CO115" s="71">
        <f>$O115</f>
        <v>205775.90021849997</v>
      </c>
      <c r="CP115" s="71">
        <f t="shared" si="1448"/>
        <v>219662.56314359687</v>
      </c>
      <c r="CQ115" s="71">
        <f t="shared" si="1501"/>
        <v>236582.7268075</v>
      </c>
      <c r="CR115" s="71">
        <f t="shared" si="1502"/>
        <v>259687.12407856667</v>
      </c>
      <c r="CS115" s="71">
        <f>$S115</f>
        <v>283434.7845528</v>
      </c>
      <c r="CT115" s="71">
        <f>$T115</f>
        <v>307941.76904353336</v>
      </c>
      <c r="CU115" s="71">
        <f t="shared" si="1503"/>
        <v>339823.97917113337</v>
      </c>
      <c r="CV115" s="71">
        <f>$V115</f>
        <v>353878.40350963332</v>
      </c>
      <c r="CX115" s="71">
        <f t="shared" si="1374"/>
        <v>170606.95697048769</v>
      </c>
      <c r="CY115" s="71">
        <f t="shared" si="1375"/>
        <v>165476.25005307901</v>
      </c>
      <c r="CZ115" s="71">
        <f t="shared" si="1376"/>
        <v>165903.52648747197</v>
      </c>
      <c r="DA115" s="71">
        <f t="shared" si="1450"/>
        <v>168003.84393747195</v>
      </c>
      <c r="DB115" s="71">
        <f t="shared" si="1451"/>
        <v>172864.82595413862</v>
      </c>
      <c r="DC115" s="71">
        <f t="shared" si="1377"/>
        <v>170261.476</v>
      </c>
      <c r="DD115" s="71">
        <f t="shared" si="1378"/>
        <v>183883.15389099999</v>
      </c>
      <c r="DE115" s="71">
        <f t="shared" si="1452"/>
        <v>188494.20194533336</v>
      </c>
      <c r="DF115" s="71">
        <f t="shared" si="1453"/>
        <v>199743.90694549997</v>
      </c>
      <c r="DG115" s="71">
        <f t="shared" si="1454"/>
        <v>200461.76710093333</v>
      </c>
      <c r="DH115" s="71">
        <f>$O115</f>
        <v>205775.90021849997</v>
      </c>
      <c r="DI115" s="71">
        <f t="shared" si="1455"/>
        <v>219662.56314359687</v>
      </c>
      <c r="DJ115" s="71">
        <f t="shared" si="1504"/>
        <v>236582.7268075</v>
      </c>
      <c r="DK115" s="71">
        <f t="shared" si="1505"/>
        <v>259687.12407856667</v>
      </c>
      <c r="DL115" s="71">
        <f>$S115</f>
        <v>283434.7845528</v>
      </c>
      <c r="DM115" s="71">
        <f>$T115</f>
        <v>307941.76904353336</v>
      </c>
      <c r="DN115" s="71">
        <f t="shared" si="1506"/>
        <v>339823.97917113337</v>
      </c>
      <c r="DO115" s="71">
        <f>$V115</f>
        <v>353878.40350963332</v>
      </c>
      <c r="DQ115" s="71">
        <f t="shared" si="1381"/>
        <v>170606.95697048769</v>
      </c>
      <c r="DR115" s="71">
        <f t="shared" si="1382"/>
        <v>165476.25005307901</v>
      </c>
      <c r="DS115" s="71">
        <f t="shared" si="1383"/>
        <v>165903.52648747197</v>
      </c>
      <c r="DT115" s="71">
        <f t="shared" si="1457"/>
        <v>168003.84393747195</v>
      </c>
      <c r="DU115" s="71">
        <f t="shared" si="1458"/>
        <v>172864.82595413862</v>
      </c>
      <c r="DV115" s="71">
        <f t="shared" si="1384"/>
        <v>170261.476</v>
      </c>
      <c r="DW115" s="71">
        <f t="shared" si="1385"/>
        <v>183883.15389099999</v>
      </c>
      <c r="DX115" s="71">
        <f t="shared" si="1459"/>
        <v>188494.20194533336</v>
      </c>
      <c r="DY115" s="71">
        <f t="shared" si="1460"/>
        <v>199743.90694549997</v>
      </c>
      <c r="DZ115" s="71">
        <f t="shared" si="1461"/>
        <v>200461.76710093333</v>
      </c>
      <c r="EA115" s="71">
        <f>$O115</f>
        <v>205775.90021849997</v>
      </c>
      <c r="EB115" s="71">
        <f t="shared" si="1462"/>
        <v>219662.56314359687</v>
      </c>
      <c r="EC115" s="71">
        <f t="shared" si="1507"/>
        <v>236582.7268075</v>
      </c>
      <c r="ED115" s="71">
        <f t="shared" si="1508"/>
        <v>259687.12407856667</v>
      </c>
      <c r="EE115" s="71">
        <f>$S115</f>
        <v>283434.7845528</v>
      </c>
      <c r="EF115" s="71">
        <f>$T115</f>
        <v>307941.76904353336</v>
      </c>
      <c r="EG115" s="71">
        <f t="shared" si="1509"/>
        <v>339823.97917113337</v>
      </c>
      <c r="EH115" s="71">
        <f>$V115</f>
        <v>353878.40350963332</v>
      </c>
      <c r="EJ115" s="71">
        <f t="shared" si="1388"/>
        <v>170606.95697048769</v>
      </c>
      <c r="EK115" s="71">
        <f t="shared" si="1389"/>
        <v>165476.25005307901</v>
      </c>
      <c r="EL115" s="71">
        <f t="shared" si="1390"/>
        <v>165903.52648747197</v>
      </c>
      <c r="EM115" s="71">
        <f t="shared" si="1464"/>
        <v>168003.84393747195</v>
      </c>
      <c r="EN115" s="71">
        <f t="shared" si="1465"/>
        <v>172864.82595413862</v>
      </c>
      <c r="EO115" s="71">
        <f t="shared" si="1391"/>
        <v>170261.476</v>
      </c>
      <c r="EP115" s="71">
        <f t="shared" si="1392"/>
        <v>183883.15389099999</v>
      </c>
      <c r="EQ115" s="71">
        <f t="shared" si="1466"/>
        <v>188494.20194533336</v>
      </c>
      <c r="ER115" s="71">
        <f t="shared" si="1467"/>
        <v>199743.90694549997</v>
      </c>
      <c r="ES115" s="71">
        <f t="shared" si="1468"/>
        <v>200461.76710093333</v>
      </c>
      <c r="ET115" s="71">
        <f>$O115</f>
        <v>205775.90021849997</v>
      </c>
      <c r="EU115" s="71">
        <f t="shared" si="1469"/>
        <v>219662.56314359687</v>
      </c>
      <c r="EV115" s="71">
        <f t="shared" si="1510"/>
        <v>236582.7268075</v>
      </c>
      <c r="EW115" s="71">
        <f t="shared" si="1511"/>
        <v>259687.12407856667</v>
      </c>
      <c r="EX115" s="71">
        <f>$S115</f>
        <v>283434.7845528</v>
      </c>
      <c r="EY115" s="71">
        <f>$T115</f>
        <v>307941.76904353336</v>
      </c>
      <c r="EZ115" s="71">
        <f t="shared" si="1512"/>
        <v>339823.97917113337</v>
      </c>
      <c r="FA115" s="71">
        <f>$V115</f>
        <v>353878.40350963332</v>
      </c>
      <c r="FC115" s="71">
        <f t="shared" si="1395"/>
        <v>170606.95697048769</v>
      </c>
      <c r="FD115" s="71">
        <f t="shared" si="1396"/>
        <v>165476.25005307901</v>
      </c>
      <c r="FE115" s="71">
        <f t="shared" si="1397"/>
        <v>165903.52648747197</v>
      </c>
      <c r="FF115" s="71">
        <f t="shared" si="1471"/>
        <v>168003.84393747195</v>
      </c>
      <c r="FG115" s="71">
        <f t="shared" si="1472"/>
        <v>172864.82595413862</v>
      </c>
      <c r="FH115" s="71">
        <f t="shared" si="1398"/>
        <v>170261.476</v>
      </c>
      <c r="FI115" s="71">
        <f t="shared" si="1399"/>
        <v>183883.15389099999</v>
      </c>
      <c r="FJ115" s="71">
        <f t="shared" si="1473"/>
        <v>188494.20194533336</v>
      </c>
      <c r="FK115" s="71">
        <f t="shared" si="1474"/>
        <v>199743.90694549997</v>
      </c>
      <c r="FL115" s="71">
        <f t="shared" si="1475"/>
        <v>200461.76710093333</v>
      </c>
      <c r="FM115" s="71">
        <f>$O115</f>
        <v>205775.90021849997</v>
      </c>
      <c r="FN115" s="71">
        <f t="shared" si="1476"/>
        <v>219662.56314359687</v>
      </c>
      <c r="FO115" s="71">
        <f t="shared" si="1513"/>
        <v>236582.7268075</v>
      </c>
      <c r="FP115" s="71">
        <f t="shared" si="1514"/>
        <v>259687.12407856667</v>
      </c>
      <c r="FQ115" s="71">
        <f>$S115</f>
        <v>283434.7845528</v>
      </c>
      <c r="FR115" s="71">
        <f>$T115</f>
        <v>307941.76904353336</v>
      </c>
      <c r="FS115" s="71">
        <f t="shared" si="1515"/>
        <v>339823.97917113337</v>
      </c>
      <c r="FT115" s="71">
        <f>$V115</f>
        <v>353878.40350963332</v>
      </c>
      <c r="FU115" s="190"/>
      <c r="FW115" s="71">
        <f t="shared" si="1402"/>
        <v>170606.95697048769</v>
      </c>
      <c r="FX115" s="71">
        <f t="shared" si="1403"/>
        <v>165476.25005307901</v>
      </c>
      <c r="FY115" s="71">
        <f t="shared" si="1404"/>
        <v>165903.52648747197</v>
      </c>
      <c r="FZ115" s="71">
        <f t="shared" si="1478"/>
        <v>168003.84393747195</v>
      </c>
      <c r="GA115" s="71">
        <f t="shared" si="1479"/>
        <v>172864.82595413862</v>
      </c>
      <c r="GB115" s="71">
        <f t="shared" si="1405"/>
        <v>170261.476</v>
      </c>
      <c r="GC115" s="71">
        <f t="shared" si="1406"/>
        <v>183883.15389099999</v>
      </c>
      <c r="GD115" s="71">
        <f t="shared" si="1480"/>
        <v>188494.20194533336</v>
      </c>
      <c r="GE115" s="71">
        <f t="shared" si="1481"/>
        <v>199743.90694549997</v>
      </c>
      <c r="GF115" s="71">
        <f t="shared" si="1482"/>
        <v>200461.76710093333</v>
      </c>
      <c r="GG115" s="71">
        <f>$O115</f>
        <v>205775.90021849997</v>
      </c>
      <c r="GH115" s="71">
        <f t="shared" si="1483"/>
        <v>219662.56314359687</v>
      </c>
      <c r="GI115" s="71">
        <f t="shared" si="1516"/>
        <v>236582.7268075</v>
      </c>
      <c r="GJ115" s="71">
        <f t="shared" si="1517"/>
        <v>259687.12407856667</v>
      </c>
      <c r="GK115" s="71">
        <f>$S115</f>
        <v>283434.7845528</v>
      </c>
      <c r="GL115" s="71">
        <f>$T115</f>
        <v>307941.76904353336</v>
      </c>
      <c r="GM115" s="71">
        <f t="shared" si="1518"/>
        <v>339823.97917113337</v>
      </c>
      <c r="GN115" s="71">
        <f>$V115</f>
        <v>353878.40350963332</v>
      </c>
      <c r="GP115" s="71">
        <f t="shared" si="1409"/>
        <v>170606.95697048769</v>
      </c>
      <c r="GQ115" s="71">
        <f t="shared" si="1410"/>
        <v>165476.25005307901</v>
      </c>
      <c r="GR115" s="71">
        <f t="shared" si="1411"/>
        <v>165903.52648747197</v>
      </c>
      <c r="GS115" s="71">
        <f t="shared" si="1485"/>
        <v>168003.84393747195</v>
      </c>
      <c r="GT115" s="71">
        <f t="shared" si="1486"/>
        <v>172864.82595413862</v>
      </c>
      <c r="GU115" s="71">
        <f t="shared" si="1412"/>
        <v>170261.476</v>
      </c>
      <c r="GV115" s="71">
        <f t="shared" si="1413"/>
        <v>183883.15389099999</v>
      </c>
      <c r="GW115" s="71">
        <f t="shared" si="1487"/>
        <v>188494.20194533336</v>
      </c>
      <c r="GX115" s="71">
        <f t="shared" si="1488"/>
        <v>199743.90694549997</v>
      </c>
      <c r="GY115" s="71">
        <f t="shared" si="1489"/>
        <v>200461.76710093333</v>
      </c>
      <c r="GZ115" s="71">
        <f>$O115</f>
        <v>205775.90021849997</v>
      </c>
      <c r="HA115" s="71">
        <f t="shared" si="1490"/>
        <v>219662.56314359687</v>
      </c>
      <c r="HB115" s="71">
        <f t="shared" si="1519"/>
        <v>236582.7268075</v>
      </c>
      <c r="HC115" s="71">
        <f t="shared" si="1520"/>
        <v>259687.12407856667</v>
      </c>
      <c r="HD115" s="71">
        <f t="shared" si="1521"/>
        <v>283434.7845528</v>
      </c>
      <c r="HE115" s="71">
        <f>$T115</f>
        <v>307941.76904353336</v>
      </c>
      <c r="HF115" s="71">
        <f t="shared" si="1522"/>
        <v>339823.97917113337</v>
      </c>
      <c r="HG115" s="71">
        <f t="shared" si="1522"/>
        <v>339823.97917113337</v>
      </c>
    </row>
    <row r="116" spans="2:215" s="68" customFormat="1" x14ac:dyDescent="0.3">
      <c r="C116" s="69" t="s">
        <v>198</v>
      </c>
      <c r="D116" s="82"/>
      <c r="E116" s="73"/>
      <c r="F116" s="73"/>
      <c r="G116" s="73">
        <f t="shared" ref="G116:I116" si="1536">G111</f>
        <v>-3414</v>
      </c>
      <c r="H116" s="73">
        <f t="shared" si="1536"/>
        <v>1000</v>
      </c>
      <c r="I116" s="73">
        <f t="shared" si="1536"/>
        <v>7181</v>
      </c>
      <c r="J116" s="73">
        <f>J111</f>
        <v>10966</v>
      </c>
      <c r="K116" s="73">
        <v>11332.311586933336</v>
      </c>
      <c r="L116" s="73">
        <v>7331.5254410666676</v>
      </c>
      <c r="M116" s="73">
        <v>8880.4774197333372</v>
      </c>
      <c r="N116" s="73">
        <v>11273.455666933338</v>
      </c>
      <c r="O116" s="73">
        <v>9057.6041464000009</v>
      </c>
      <c r="P116" s="73">
        <v>2463.1004135999997</v>
      </c>
      <c r="Q116" s="73">
        <v>2937.8858048000006</v>
      </c>
      <c r="R116" s="73">
        <v>11507.806720266666</v>
      </c>
      <c r="S116" s="73">
        <v>21738.174424000001</v>
      </c>
      <c r="T116" s="73">
        <v>12632.807901333334</v>
      </c>
      <c r="U116" s="73">
        <v>17175.308786666657</v>
      </c>
      <c r="V116" s="73">
        <v>26278.099271999996</v>
      </c>
      <c r="W116" s="190">
        <f t="shared" si="820"/>
        <v>1.2835019661671083</v>
      </c>
      <c r="X116" s="38"/>
      <c r="Y116" s="71">
        <f t="shared" si="1346"/>
        <v>0</v>
      </c>
      <c r="Z116" s="71">
        <f t="shared" si="1347"/>
        <v>0</v>
      </c>
      <c r="AA116" s="71">
        <f t="shared" si="1348"/>
        <v>-3414</v>
      </c>
      <c r="AB116" s="71">
        <f t="shared" si="1422"/>
        <v>1000</v>
      </c>
      <c r="AC116" s="71">
        <f t="shared" si="1423"/>
        <v>7181</v>
      </c>
      <c r="AD116" s="71">
        <f t="shared" si="1349"/>
        <v>10966</v>
      </c>
      <c r="AE116" s="71">
        <f t="shared" si="1350"/>
        <v>11332.311586933336</v>
      </c>
      <c r="AF116" s="71">
        <f t="shared" si="1424"/>
        <v>7331.5254410666676</v>
      </c>
      <c r="AG116" s="71">
        <f t="shared" si="1425"/>
        <v>8880.4774197333372</v>
      </c>
      <c r="AH116" s="71">
        <f t="shared" si="1426"/>
        <v>11273.455666933338</v>
      </c>
      <c r="AI116" s="71">
        <f>$O116</f>
        <v>9057.6041464000009</v>
      </c>
      <c r="AJ116" s="71">
        <f t="shared" si="1427"/>
        <v>2463.1004135999997</v>
      </c>
      <c r="AK116" s="71">
        <f t="shared" si="1492"/>
        <v>2937.8858048000006</v>
      </c>
      <c r="AL116" s="71">
        <f t="shared" si="1493"/>
        <v>11507.806720266666</v>
      </c>
      <c r="AM116" s="71">
        <f>$S116</f>
        <v>21738.174424000001</v>
      </c>
      <c r="AN116" s="71">
        <f>$T116</f>
        <v>12632.807901333334</v>
      </c>
      <c r="AO116" s="71">
        <f t="shared" si="1494"/>
        <v>17175.308786666657</v>
      </c>
      <c r="AP116" s="71">
        <f>$V116</f>
        <v>26278.099271999996</v>
      </c>
      <c r="AQ116" s="190"/>
      <c r="AS116" s="71">
        <f t="shared" si="1353"/>
        <v>0</v>
      </c>
      <c r="AT116" s="71">
        <f t="shared" si="1354"/>
        <v>0</v>
      </c>
      <c r="AU116" s="71">
        <f t="shared" si="1355"/>
        <v>-3414</v>
      </c>
      <c r="AV116" s="71">
        <f t="shared" si="1429"/>
        <v>1000</v>
      </c>
      <c r="AW116" s="71">
        <f t="shared" si="1430"/>
        <v>7181</v>
      </c>
      <c r="AX116" s="71">
        <f t="shared" si="1356"/>
        <v>10966</v>
      </c>
      <c r="AY116" s="71">
        <f t="shared" si="1357"/>
        <v>11332.311586933336</v>
      </c>
      <c r="AZ116" s="71">
        <f t="shared" si="1431"/>
        <v>7331.5254410666676</v>
      </c>
      <c r="BA116" s="71">
        <f t="shared" si="1432"/>
        <v>8880.4774197333372</v>
      </c>
      <c r="BB116" s="71">
        <f t="shared" si="1433"/>
        <v>11273.455666933338</v>
      </c>
      <c r="BC116" s="71">
        <f>$O116</f>
        <v>9057.6041464000009</v>
      </c>
      <c r="BD116" s="71">
        <f t="shared" si="1434"/>
        <v>2463.1004135999997</v>
      </c>
      <c r="BE116" s="71">
        <f t="shared" si="1495"/>
        <v>2937.8858048000006</v>
      </c>
      <c r="BF116" s="71">
        <f t="shared" si="1496"/>
        <v>11507.806720266666</v>
      </c>
      <c r="BG116" s="71">
        <f>$S116</f>
        <v>21738.174424000001</v>
      </c>
      <c r="BH116" s="71">
        <f>$T116</f>
        <v>12632.807901333334</v>
      </c>
      <c r="BI116" s="71">
        <f t="shared" si="1497"/>
        <v>17175.308786666657</v>
      </c>
      <c r="BJ116" s="71">
        <f>$V116</f>
        <v>26278.099271999996</v>
      </c>
      <c r="BL116" s="71">
        <f t="shared" si="1360"/>
        <v>0</v>
      </c>
      <c r="BM116" s="71">
        <f t="shared" si="1361"/>
        <v>0</v>
      </c>
      <c r="BN116" s="71">
        <f t="shared" si="1362"/>
        <v>-3414</v>
      </c>
      <c r="BO116" s="71">
        <f t="shared" si="1436"/>
        <v>1000</v>
      </c>
      <c r="BP116" s="71">
        <f t="shared" si="1437"/>
        <v>7181</v>
      </c>
      <c r="BQ116" s="71">
        <f t="shared" si="1363"/>
        <v>10966</v>
      </c>
      <c r="BR116" s="71">
        <f t="shared" si="1364"/>
        <v>11332.311586933336</v>
      </c>
      <c r="BS116" s="71">
        <f t="shared" si="1438"/>
        <v>7331.5254410666676</v>
      </c>
      <c r="BT116" s="71">
        <f t="shared" si="1439"/>
        <v>8880.4774197333372</v>
      </c>
      <c r="BU116" s="71">
        <f t="shared" si="1440"/>
        <v>11273.455666933338</v>
      </c>
      <c r="BV116" s="71">
        <f>$O116</f>
        <v>9057.6041464000009</v>
      </c>
      <c r="BW116" s="71">
        <f t="shared" si="1441"/>
        <v>2463.1004135999997</v>
      </c>
      <c r="BX116" s="71">
        <f t="shared" si="1498"/>
        <v>2937.8858048000006</v>
      </c>
      <c r="BY116" s="71">
        <f t="shared" si="1499"/>
        <v>11507.806720266666</v>
      </c>
      <c r="BZ116" s="71">
        <f>$S116</f>
        <v>21738.174424000001</v>
      </c>
      <c r="CA116" s="71">
        <f>$T116</f>
        <v>12632.807901333334</v>
      </c>
      <c r="CB116" s="71">
        <f t="shared" si="1500"/>
        <v>17175.308786666657</v>
      </c>
      <c r="CC116" s="71">
        <f>$V116</f>
        <v>26278.099271999996</v>
      </c>
      <c r="CE116" s="71">
        <f t="shared" si="1367"/>
        <v>0</v>
      </c>
      <c r="CF116" s="71">
        <f t="shared" si="1368"/>
        <v>0</v>
      </c>
      <c r="CG116" s="71">
        <f t="shared" si="1369"/>
        <v>-3414</v>
      </c>
      <c r="CH116" s="71">
        <f t="shared" si="1443"/>
        <v>1000</v>
      </c>
      <c r="CI116" s="71">
        <f t="shared" si="1444"/>
        <v>7181</v>
      </c>
      <c r="CJ116" s="71">
        <f t="shared" si="1370"/>
        <v>10966</v>
      </c>
      <c r="CK116" s="71">
        <f t="shared" si="1371"/>
        <v>11332.311586933336</v>
      </c>
      <c r="CL116" s="71">
        <f t="shared" si="1445"/>
        <v>7331.5254410666676</v>
      </c>
      <c r="CM116" s="71">
        <f t="shared" si="1446"/>
        <v>8880.4774197333372</v>
      </c>
      <c r="CN116" s="71">
        <f t="shared" si="1447"/>
        <v>11273.455666933338</v>
      </c>
      <c r="CO116" s="71">
        <f>$O116</f>
        <v>9057.6041464000009</v>
      </c>
      <c r="CP116" s="71">
        <f t="shared" si="1448"/>
        <v>2463.1004135999997</v>
      </c>
      <c r="CQ116" s="71">
        <f t="shared" si="1501"/>
        <v>2937.8858048000006</v>
      </c>
      <c r="CR116" s="71">
        <f t="shared" si="1502"/>
        <v>11507.806720266666</v>
      </c>
      <c r="CS116" s="71">
        <f>$S116</f>
        <v>21738.174424000001</v>
      </c>
      <c r="CT116" s="71">
        <f>$T116</f>
        <v>12632.807901333334</v>
      </c>
      <c r="CU116" s="71">
        <f t="shared" si="1503"/>
        <v>17175.308786666657</v>
      </c>
      <c r="CV116" s="71">
        <f>$V116</f>
        <v>26278.099271999996</v>
      </c>
      <c r="CX116" s="71">
        <f t="shared" si="1374"/>
        <v>0</v>
      </c>
      <c r="CY116" s="71">
        <f t="shared" si="1375"/>
        <v>0</v>
      </c>
      <c r="CZ116" s="71">
        <f t="shared" si="1376"/>
        <v>-3414</v>
      </c>
      <c r="DA116" s="71">
        <f t="shared" si="1450"/>
        <v>1000</v>
      </c>
      <c r="DB116" s="71">
        <f t="shared" si="1451"/>
        <v>7181</v>
      </c>
      <c r="DC116" s="71">
        <f t="shared" si="1377"/>
        <v>10966</v>
      </c>
      <c r="DD116" s="71">
        <f t="shared" si="1378"/>
        <v>11332.311586933336</v>
      </c>
      <c r="DE116" s="71">
        <f t="shared" si="1452"/>
        <v>7331.5254410666676</v>
      </c>
      <c r="DF116" s="71">
        <f t="shared" si="1453"/>
        <v>8880.4774197333372</v>
      </c>
      <c r="DG116" s="71">
        <f t="shared" si="1454"/>
        <v>11273.455666933338</v>
      </c>
      <c r="DH116" s="71">
        <f>$O116</f>
        <v>9057.6041464000009</v>
      </c>
      <c r="DI116" s="71">
        <f t="shared" si="1455"/>
        <v>2463.1004135999997</v>
      </c>
      <c r="DJ116" s="71">
        <f t="shared" si="1504"/>
        <v>2937.8858048000006</v>
      </c>
      <c r="DK116" s="71">
        <f t="shared" si="1505"/>
        <v>11507.806720266666</v>
      </c>
      <c r="DL116" s="71">
        <f>$S116</f>
        <v>21738.174424000001</v>
      </c>
      <c r="DM116" s="71">
        <f>$T116</f>
        <v>12632.807901333334</v>
      </c>
      <c r="DN116" s="71">
        <f t="shared" si="1506"/>
        <v>17175.308786666657</v>
      </c>
      <c r="DO116" s="71">
        <f>$V116</f>
        <v>26278.099271999996</v>
      </c>
      <c r="DQ116" s="71">
        <f t="shared" si="1381"/>
        <v>0</v>
      </c>
      <c r="DR116" s="71">
        <f t="shared" si="1382"/>
        <v>0</v>
      </c>
      <c r="DS116" s="71">
        <f t="shared" si="1383"/>
        <v>-3414</v>
      </c>
      <c r="DT116" s="71">
        <f t="shared" si="1457"/>
        <v>1000</v>
      </c>
      <c r="DU116" s="71">
        <f t="shared" si="1458"/>
        <v>7181</v>
      </c>
      <c r="DV116" s="71">
        <f t="shared" si="1384"/>
        <v>10966</v>
      </c>
      <c r="DW116" s="71">
        <f t="shared" si="1385"/>
        <v>11332.311586933336</v>
      </c>
      <c r="DX116" s="71">
        <f t="shared" si="1459"/>
        <v>7331.5254410666676</v>
      </c>
      <c r="DY116" s="71">
        <f t="shared" si="1460"/>
        <v>8880.4774197333372</v>
      </c>
      <c r="DZ116" s="71">
        <f t="shared" si="1461"/>
        <v>11273.455666933338</v>
      </c>
      <c r="EA116" s="71">
        <f>$O116</f>
        <v>9057.6041464000009</v>
      </c>
      <c r="EB116" s="71">
        <f t="shared" si="1462"/>
        <v>2463.1004135999997</v>
      </c>
      <c r="EC116" s="71">
        <f t="shared" si="1507"/>
        <v>2937.8858048000006</v>
      </c>
      <c r="ED116" s="71">
        <f t="shared" si="1508"/>
        <v>11507.806720266666</v>
      </c>
      <c r="EE116" s="71">
        <f>$S116</f>
        <v>21738.174424000001</v>
      </c>
      <c r="EF116" s="71">
        <f>$T116</f>
        <v>12632.807901333334</v>
      </c>
      <c r="EG116" s="71">
        <f t="shared" si="1509"/>
        <v>17175.308786666657</v>
      </c>
      <c r="EH116" s="71">
        <f>$V116</f>
        <v>26278.099271999996</v>
      </c>
      <c r="EJ116" s="71">
        <f t="shared" si="1388"/>
        <v>0</v>
      </c>
      <c r="EK116" s="71">
        <f t="shared" si="1389"/>
        <v>0</v>
      </c>
      <c r="EL116" s="71">
        <f t="shared" si="1390"/>
        <v>-3414</v>
      </c>
      <c r="EM116" s="71">
        <f t="shared" si="1464"/>
        <v>1000</v>
      </c>
      <c r="EN116" s="71">
        <f t="shared" si="1465"/>
        <v>7181</v>
      </c>
      <c r="EO116" s="71">
        <f t="shared" si="1391"/>
        <v>10966</v>
      </c>
      <c r="EP116" s="71">
        <f t="shared" si="1392"/>
        <v>11332.311586933336</v>
      </c>
      <c r="EQ116" s="71">
        <f t="shared" si="1466"/>
        <v>7331.5254410666676</v>
      </c>
      <c r="ER116" s="71">
        <f t="shared" si="1467"/>
        <v>8880.4774197333372</v>
      </c>
      <c r="ES116" s="71">
        <f t="shared" si="1468"/>
        <v>11273.455666933338</v>
      </c>
      <c r="ET116" s="71">
        <f>$O116</f>
        <v>9057.6041464000009</v>
      </c>
      <c r="EU116" s="71">
        <f t="shared" si="1469"/>
        <v>2463.1004135999997</v>
      </c>
      <c r="EV116" s="71">
        <f t="shared" si="1510"/>
        <v>2937.8858048000006</v>
      </c>
      <c r="EW116" s="71">
        <f t="shared" si="1511"/>
        <v>11507.806720266666</v>
      </c>
      <c r="EX116" s="71">
        <f>$S116</f>
        <v>21738.174424000001</v>
      </c>
      <c r="EY116" s="71">
        <f>$T116</f>
        <v>12632.807901333334</v>
      </c>
      <c r="EZ116" s="71">
        <f t="shared" si="1512"/>
        <v>17175.308786666657</v>
      </c>
      <c r="FA116" s="71">
        <f>$V116</f>
        <v>26278.099271999996</v>
      </c>
      <c r="FC116" s="71">
        <f t="shared" si="1395"/>
        <v>0</v>
      </c>
      <c r="FD116" s="71">
        <f t="shared" si="1396"/>
        <v>0</v>
      </c>
      <c r="FE116" s="71">
        <f t="shared" si="1397"/>
        <v>-3414</v>
      </c>
      <c r="FF116" s="71">
        <f t="shared" si="1471"/>
        <v>1000</v>
      </c>
      <c r="FG116" s="71">
        <f t="shared" si="1472"/>
        <v>7181</v>
      </c>
      <c r="FH116" s="71">
        <f t="shared" si="1398"/>
        <v>10966</v>
      </c>
      <c r="FI116" s="71">
        <f t="shared" si="1399"/>
        <v>11332.311586933336</v>
      </c>
      <c r="FJ116" s="71">
        <f t="shared" si="1473"/>
        <v>7331.5254410666676</v>
      </c>
      <c r="FK116" s="71">
        <f t="shared" si="1474"/>
        <v>8880.4774197333372</v>
      </c>
      <c r="FL116" s="71">
        <f t="shared" si="1475"/>
        <v>11273.455666933338</v>
      </c>
      <c r="FM116" s="71">
        <f>$O116</f>
        <v>9057.6041464000009</v>
      </c>
      <c r="FN116" s="71">
        <f t="shared" si="1476"/>
        <v>2463.1004135999997</v>
      </c>
      <c r="FO116" s="71">
        <f t="shared" si="1513"/>
        <v>2937.8858048000006</v>
      </c>
      <c r="FP116" s="71">
        <f t="shared" si="1514"/>
        <v>11507.806720266666</v>
      </c>
      <c r="FQ116" s="71">
        <f>$S116</f>
        <v>21738.174424000001</v>
      </c>
      <c r="FR116" s="71">
        <f>$T116</f>
        <v>12632.807901333334</v>
      </c>
      <c r="FS116" s="71">
        <f t="shared" si="1515"/>
        <v>17175.308786666657</v>
      </c>
      <c r="FT116" s="71">
        <f>$V116</f>
        <v>26278.099271999996</v>
      </c>
      <c r="FU116" s="190"/>
      <c r="FW116" s="71">
        <f t="shared" si="1402"/>
        <v>0</v>
      </c>
      <c r="FX116" s="71">
        <f t="shared" si="1403"/>
        <v>0</v>
      </c>
      <c r="FY116" s="71">
        <f t="shared" si="1404"/>
        <v>-3414</v>
      </c>
      <c r="FZ116" s="71">
        <f t="shared" si="1478"/>
        <v>1000</v>
      </c>
      <c r="GA116" s="71">
        <f t="shared" si="1479"/>
        <v>7181</v>
      </c>
      <c r="GB116" s="71">
        <f t="shared" si="1405"/>
        <v>10966</v>
      </c>
      <c r="GC116" s="71">
        <f t="shared" si="1406"/>
        <v>11332.311586933336</v>
      </c>
      <c r="GD116" s="71">
        <f t="shared" si="1480"/>
        <v>7331.5254410666676</v>
      </c>
      <c r="GE116" s="71">
        <f t="shared" si="1481"/>
        <v>8880.4774197333372</v>
      </c>
      <c r="GF116" s="71">
        <f t="shared" si="1482"/>
        <v>11273.455666933338</v>
      </c>
      <c r="GG116" s="71">
        <f>$O116</f>
        <v>9057.6041464000009</v>
      </c>
      <c r="GH116" s="71">
        <f t="shared" si="1483"/>
        <v>2463.1004135999997</v>
      </c>
      <c r="GI116" s="71">
        <f t="shared" si="1516"/>
        <v>2937.8858048000006</v>
      </c>
      <c r="GJ116" s="71">
        <f t="shared" si="1517"/>
        <v>11507.806720266666</v>
      </c>
      <c r="GK116" s="71">
        <f>$S116</f>
        <v>21738.174424000001</v>
      </c>
      <c r="GL116" s="71">
        <f>$T116</f>
        <v>12632.807901333334</v>
      </c>
      <c r="GM116" s="71">
        <f t="shared" si="1518"/>
        <v>17175.308786666657</v>
      </c>
      <c r="GN116" s="71">
        <f>$V116</f>
        <v>26278.099271999996</v>
      </c>
      <c r="GP116" s="71">
        <f t="shared" si="1409"/>
        <v>0</v>
      </c>
      <c r="GQ116" s="71">
        <f t="shared" si="1410"/>
        <v>0</v>
      </c>
      <c r="GR116" s="71">
        <f t="shared" si="1411"/>
        <v>-3414</v>
      </c>
      <c r="GS116" s="71">
        <f t="shared" si="1485"/>
        <v>1000</v>
      </c>
      <c r="GT116" s="71">
        <f t="shared" si="1486"/>
        <v>7181</v>
      </c>
      <c r="GU116" s="71">
        <f t="shared" si="1412"/>
        <v>10966</v>
      </c>
      <c r="GV116" s="71">
        <f t="shared" si="1413"/>
        <v>11332.311586933336</v>
      </c>
      <c r="GW116" s="71">
        <f t="shared" si="1487"/>
        <v>7331.5254410666676</v>
      </c>
      <c r="GX116" s="71">
        <f t="shared" si="1488"/>
        <v>8880.4774197333372</v>
      </c>
      <c r="GY116" s="71">
        <f t="shared" si="1489"/>
        <v>11273.455666933338</v>
      </c>
      <c r="GZ116" s="71">
        <f>$O116</f>
        <v>9057.6041464000009</v>
      </c>
      <c r="HA116" s="71">
        <f t="shared" si="1490"/>
        <v>2463.1004135999997</v>
      </c>
      <c r="HB116" s="71">
        <f t="shared" si="1519"/>
        <v>2937.8858048000006</v>
      </c>
      <c r="HC116" s="71">
        <f t="shared" si="1520"/>
        <v>11507.806720266666</v>
      </c>
      <c r="HD116" s="71">
        <f t="shared" si="1521"/>
        <v>21738.174424000001</v>
      </c>
      <c r="HE116" s="71">
        <f>$T116</f>
        <v>12632.807901333334</v>
      </c>
      <c r="HF116" s="71">
        <f t="shared" si="1522"/>
        <v>17175.308786666657</v>
      </c>
      <c r="HG116" s="71">
        <f t="shared" si="1522"/>
        <v>17175.308786666657</v>
      </c>
    </row>
    <row r="117" spans="2:215" x14ac:dyDescent="0.3">
      <c r="C117" s="41" t="s">
        <v>108</v>
      </c>
      <c r="D117" s="116"/>
      <c r="E117" s="42">
        <f t="shared" ref="E117:R117" si="1537">E91</f>
        <v>0</v>
      </c>
      <c r="F117" s="42">
        <f t="shared" si="1537"/>
        <v>0.30941273332827257</v>
      </c>
      <c r="G117" s="42">
        <f t="shared" si="1537"/>
        <v>0.21154875365386636</v>
      </c>
      <c r="H117" s="42">
        <f t="shared" si="1537"/>
        <v>0.20889178888344079</v>
      </c>
      <c r="I117" s="42">
        <f t="shared" si="1537"/>
        <v>0.20365846419758482</v>
      </c>
      <c r="J117" s="42">
        <f t="shared" si="1537"/>
        <v>0.23280428552026605</v>
      </c>
      <c r="K117" s="42">
        <f t="shared" si="1537"/>
        <v>0.26809956119597134</v>
      </c>
      <c r="L117" s="42">
        <f t="shared" si="1537"/>
        <v>0.18398053323434857</v>
      </c>
      <c r="M117" s="42">
        <f t="shared" si="1537"/>
        <v>0.13217713245487381</v>
      </c>
      <c r="N117" s="42">
        <f t="shared" si="1537"/>
        <v>0.28207524761851405</v>
      </c>
      <c r="O117" s="42">
        <f t="shared" si="1537"/>
        <v>0.22242562655559323</v>
      </c>
      <c r="P117" s="42">
        <f t="shared" si="1537"/>
        <v>0.2827278134153054</v>
      </c>
      <c r="Q117" s="42">
        <f t="shared" si="1537"/>
        <v>0.20136846860242055</v>
      </c>
      <c r="R117" s="42">
        <f t="shared" si="1537"/>
        <v>0.36540980601623013</v>
      </c>
      <c r="S117" s="42">
        <f t="shared" ref="S117:T117" si="1538">S91</f>
        <v>6.2758414873936727E-2</v>
      </c>
      <c r="T117" s="42">
        <f t="shared" si="1538"/>
        <v>0.19230199171661078</v>
      </c>
      <c r="U117" s="42">
        <f t="shared" ref="U117:V117" si="1539">U91</f>
        <v>0.28445772241569273</v>
      </c>
      <c r="V117" s="42">
        <f t="shared" si="1539"/>
        <v>0.29453412048468658</v>
      </c>
      <c r="W117" s="177"/>
      <c r="Y117" s="42">
        <f t="shared" ref="Y117:AL117" si="1540">Y91</f>
        <v>0</v>
      </c>
      <c r="Z117" s="42">
        <f t="shared" si="1540"/>
        <v>0.33991067243077794</v>
      </c>
      <c r="AA117" s="42">
        <f t="shared" si="1540"/>
        <v>0.20193284878167564</v>
      </c>
      <c r="AB117" s="42">
        <f t="shared" si="1540"/>
        <v>0.20552511193080436</v>
      </c>
      <c r="AC117" s="42">
        <f t="shared" si="1540"/>
        <v>0.20208486589877456</v>
      </c>
      <c r="AD117" s="42">
        <f t="shared" si="1540"/>
        <v>0.2720412333223306</v>
      </c>
      <c r="AE117" s="42">
        <f t="shared" si="1540"/>
        <v>0.26767383889027047</v>
      </c>
      <c r="AF117" s="42">
        <f t="shared" si="1540"/>
        <v>0.18756900611758648</v>
      </c>
      <c r="AG117" s="42">
        <f t="shared" si="1540"/>
        <v>0.12171054308813488</v>
      </c>
      <c r="AH117" s="42">
        <f t="shared" si="1540"/>
        <v>0.31212575824658928</v>
      </c>
      <c r="AI117" s="42">
        <f t="shared" si="1540"/>
        <v>0.21680109782465812</v>
      </c>
      <c r="AJ117" s="42">
        <f t="shared" si="1540"/>
        <v>0.29982945880259776</v>
      </c>
      <c r="AK117" s="42">
        <f t="shared" si="1540"/>
        <v>0.20142711512166697</v>
      </c>
      <c r="AL117" s="42">
        <f t="shared" si="1540"/>
        <v>0.34979175733658707</v>
      </c>
      <c r="AM117" s="42">
        <f t="shared" ref="AM117:AN117" si="1541">AM91</f>
        <v>3.109306692439337E-2</v>
      </c>
      <c r="AN117" s="42">
        <f t="shared" si="1541"/>
        <v>0.13391698012843903</v>
      </c>
      <c r="AO117" s="42">
        <f t="shared" ref="AO117:AP117" si="1542">AO91</f>
        <v>0.29348875219894405</v>
      </c>
      <c r="AP117" s="42">
        <f t="shared" si="1542"/>
        <v>0.29606230409674805</v>
      </c>
      <c r="AQ117" s="177"/>
      <c r="AS117" s="42">
        <f t="shared" ref="AS117:BJ117" si="1543">AS91</f>
        <v>0</v>
      </c>
      <c r="AT117" s="42">
        <f t="shared" si="1543"/>
        <v>0</v>
      </c>
      <c r="AU117" s="42">
        <f t="shared" si="1543"/>
        <v>0</v>
      </c>
      <c r="AV117" s="42">
        <f t="shared" si="1543"/>
        <v>0</v>
      </c>
      <c r="AW117" s="42">
        <f t="shared" si="1543"/>
        <v>0</v>
      </c>
      <c r="AX117" s="42">
        <f t="shared" si="1543"/>
        <v>0</v>
      </c>
      <c r="AY117" s="42">
        <f t="shared" si="1543"/>
        <v>0</v>
      </c>
      <c r="AZ117" s="42">
        <f t="shared" si="1543"/>
        <v>0</v>
      </c>
      <c r="BA117" s="42">
        <f t="shared" si="1543"/>
        <v>0</v>
      </c>
      <c r="BB117" s="42">
        <f t="shared" si="1543"/>
        <v>0</v>
      </c>
      <c r="BC117" s="42">
        <f t="shared" si="1543"/>
        <v>0</v>
      </c>
      <c r="BD117" s="42">
        <f t="shared" si="1543"/>
        <v>0</v>
      </c>
      <c r="BE117" s="42">
        <f t="shared" si="1543"/>
        <v>0</v>
      </c>
      <c r="BF117" s="42">
        <f t="shared" si="1543"/>
        <v>0</v>
      </c>
      <c r="BG117" s="42">
        <f t="shared" si="1543"/>
        <v>0</v>
      </c>
      <c r="BH117" s="42">
        <f t="shared" si="1543"/>
        <v>0</v>
      </c>
      <c r="BI117" s="42">
        <f t="shared" si="1543"/>
        <v>0</v>
      </c>
      <c r="BJ117" s="42">
        <f t="shared" si="1543"/>
        <v>0</v>
      </c>
      <c r="BK117" s="44"/>
      <c r="BL117" s="42">
        <f t="shared" ref="BL117:CC117" si="1544">BL91</f>
        <v>0</v>
      </c>
      <c r="BM117" s="42">
        <f t="shared" si="1544"/>
        <v>0</v>
      </c>
      <c r="BN117" s="42">
        <f t="shared" si="1544"/>
        <v>0</v>
      </c>
      <c r="BO117" s="42">
        <f t="shared" si="1544"/>
        <v>0</v>
      </c>
      <c r="BP117" s="42">
        <f t="shared" si="1544"/>
        <v>0</v>
      </c>
      <c r="BQ117" s="42">
        <f t="shared" si="1544"/>
        <v>0</v>
      </c>
      <c r="BR117" s="42">
        <f t="shared" si="1544"/>
        <v>0</v>
      </c>
      <c r="BS117" s="42">
        <f t="shared" si="1544"/>
        <v>0</v>
      </c>
      <c r="BT117" s="42">
        <f t="shared" si="1544"/>
        <v>0</v>
      </c>
      <c r="BU117" s="42">
        <f t="shared" si="1544"/>
        <v>0</v>
      </c>
      <c r="BV117" s="42">
        <f t="shared" si="1544"/>
        <v>0</v>
      </c>
      <c r="BW117" s="42">
        <f t="shared" si="1544"/>
        <v>0</v>
      </c>
      <c r="BX117" s="42">
        <f t="shared" si="1544"/>
        <v>0</v>
      </c>
      <c r="BY117" s="42">
        <f t="shared" si="1544"/>
        <v>0</v>
      </c>
      <c r="BZ117" s="42">
        <f t="shared" si="1544"/>
        <v>0</v>
      </c>
      <c r="CA117" s="42">
        <f t="shared" si="1544"/>
        <v>0</v>
      </c>
      <c r="CB117" s="42">
        <f t="shared" si="1544"/>
        <v>0</v>
      </c>
      <c r="CC117" s="42">
        <f t="shared" si="1544"/>
        <v>0</v>
      </c>
      <c r="CD117" s="44"/>
      <c r="CE117" s="42">
        <f t="shared" ref="CE117:CV117" si="1545">CE91</f>
        <v>0</v>
      </c>
      <c r="CF117" s="42">
        <f t="shared" si="1545"/>
        <v>0</v>
      </c>
      <c r="CG117" s="42">
        <f t="shared" si="1545"/>
        <v>0</v>
      </c>
      <c r="CH117" s="42">
        <f t="shared" si="1545"/>
        <v>0</v>
      </c>
      <c r="CI117" s="42">
        <f t="shared" si="1545"/>
        <v>0</v>
      </c>
      <c r="CJ117" s="42">
        <f t="shared" si="1545"/>
        <v>0</v>
      </c>
      <c r="CK117" s="42">
        <f t="shared" si="1545"/>
        <v>0</v>
      </c>
      <c r="CL117" s="42">
        <f t="shared" si="1545"/>
        <v>0</v>
      </c>
      <c r="CM117" s="42">
        <f t="shared" si="1545"/>
        <v>0</v>
      </c>
      <c r="CN117" s="42">
        <f t="shared" si="1545"/>
        <v>0</v>
      </c>
      <c r="CO117" s="42">
        <f t="shared" si="1545"/>
        <v>0</v>
      </c>
      <c r="CP117" s="42">
        <f t="shared" si="1545"/>
        <v>0</v>
      </c>
      <c r="CQ117" s="42">
        <f t="shared" si="1545"/>
        <v>0</v>
      </c>
      <c r="CR117" s="42">
        <f t="shared" si="1545"/>
        <v>0</v>
      </c>
      <c r="CS117" s="42">
        <f t="shared" si="1545"/>
        <v>0</v>
      </c>
      <c r="CT117" s="42">
        <f t="shared" si="1545"/>
        <v>0</v>
      </c>
      <c r="CU117" s="42">
        <f t="shared" si="1545"/>
        <v>0</v>
      </c>
      <c r="CV117" s="42">
        <f t="shared" si="1545"/>
        <v>0</v>
      </c>
      <c r="CW117" s="44"/>
      <c r="CX117" s="42">
        <f t="shared" ref="CX117:DO117" si="1546">CX91</f>
        <v>0</v>
      </c>
      <c r="CY117" s="42">
        <f t="shared" si="1546"/>
        <v>0.33991030273619605</v>
      </c>
      <c r="CZ117" s="42">
        <f t="shared" si="1546"/>
        <v>0.20193410186312324</v>
      </c>
      <c r="DA117" s="42">
        <f t="shared" si="1546"/>
        <v>0.20552388872982871</v>
      </c>
      <c r="DB117" s="42">
        <f t="shared" si="1546"/>
        <v>0.20208474503818671</v>
      </c>
      <c r="DC117" s="42">
        <f t="shared" si="1546"/>
        <v>0.27204051720606459</v>
      </c>
      <c r="DD117" s="42">
        <f t="shared" si="1546"/>
        <v>0.26767402426565684</v>
      </c>
      <c r="DE117" s="42">
        <f t="shared" si="1546"/>
        <v>0.18756928956756963</v>
      </c>
      <c r="DF117" s="42">
        <f t="shared" si="1546"/>
        <v>0.12171073408482092</v>
      </c>
      <c r="DG117" s="42">
        <f t="shared" si="1546"/>
        <v>0.31212518258105543</v>
      </c>
      <c r="DH117" s="42">
        <f t="shared" si="1546"/>
        <v>0.21680142495103263</v>
      </c>
      <c r="DI117" s="42">
        <f t="shared" si="1546"/>
        <v>0.29983011205147769</v>
      </c>
      <c r="DJ117" s="42">
        <f t="shared" si="1546"/>
        <v>0.20142740028769776</v>
      </c>
      <c r="DK117" s="42">
        <f t="shared" si="1546"/>
        <v>0.34979221017900214</v>
      </c>
      <c r="DL117" s="42">
        <f t="shared" si="1546"/>
        <v>3.1092457896501027E-2</v>
      </c>
      <c r="DM117" s="42">
        <f t="shared" si="1546"/>
        <v>0.13391719088040435</v>
      </c>
      <c r="DN117" s="42">
        <f t="shared" si="1546"/>
        <v>0.29348898987323985</v>
      </c>
      <c r="DO117" s="42">
        <f t="shared" si="1546"/>
        <v>0.29606280544921448</v>
      </c>
      <c r="DP117" s="44"/>
      <c r="DQ117" s="42">
        <f t="shared" ref="DQ117:EH117" si="1547">DQ91</f>
        <v>0</v>
      </c>
      <c r="DR117" s="42">
        <f t="shared" si="1547"/>
        <v>-0.15753012292398449</v>
      </c>
      <c r="DS117" s="42">
        <f t="shared" si="1547"/>
        <v>0.26653454806058685</v>
      </c>
      <c r="DT117" s="42">
        <f t="shared" si="1547"/>
        <v>0.14394544188172143</v>
      </c>
      <c r="DU117" s="42">
        <f t="shared" si="1547"/>
        <v>7.9912567539300303E-2</v>
      </c>
      <c r="DV117" s="42">
        <f t="shared" si="1547"/>
        <v>-3.3844248464211156E-2</v>
      </c>
      <c r="DW117" s="42">
        <f t="shared" si="1547"/>
        <v>0.32664768543115696</v>
      </c>
      <c r="DX117" s="42">
        <f t="shared" si="1547"/>
        <v>0.19212177301539479</v>
      </c>
      <c r="DY117" s="42">
        <f t="shared" si="1547"/>
        <v>0.28051354839909698</v>
      </c>
      <c r="DZ117" s="42">
        <f t="shared" si="1547"/>
        <v>9.1711511477303345E-2</v>
      </c>
      <c r="EA117" s="42">
        <f t="shared" si="1547"/>
        <v>0.47498550084299823</v>
      </c>
      <c r="EB117" s="42">
        <f t="shared" si="1547"/>
        <v>0.2952825277101177</v>
      </c>
      <c r="EC117" s="42">
        <f t="shared" si="1547"/>
        <v>0.29130198102013388</v>
      </c>
      <c r="ED117" s="42">
        <f t="shared" si="1547"/>
        <v>0.34958712562112992</v>
      </c>
      <c r="EE117" s="42">
        <f t="shared" si="1547"/>
        <v>0.45306237732540916</v>
      </c>
      <c r="EF117" s="42">
        <f t="shared" si="1547"/>
        <v>0.73960591626768313</v>
      </c>
      <c r="EG117" s="42">
        <f t="shared" si="1547"/>
        <v>0.16411840470091613</v>
      </c>
      <c r="EH117" s="42">
        <f t="shared" si="1547"/>
        <v>0.3131843175661142</v>
      </c>
      <c r="EJ117" s="42">
        <f t="shared" ref="EJ117:FA117" si="1548">EJ91</f>
        <v>0</v>
      </c>
      <c r="EK117" s="42">
        <f t="shared" si="1548"/>
        <v>0</v>
      </c>
      <c r="EL117" s="42">
        <f t="shared" si="1548"/>
        <v>0</v>
      </c>
      <c r="EM117" s="42">
        <f t="shared" si="1548"/>
        <v>0</v>
      </c>
      <c r="EN117" s="42">
        <f t="shared" si="1548"/>
        <v>6.0477571590759034</v>
      </c>
      <c r="EO117" s="42">
        <f t="shared" si="1548"/>
        <v>1.6696506261971662</v>
      </c>
      <c r="EP117" s="42">
        <f t="shared" si="1548"/>
        <v>1.4435899967321122</v>
      </c>
      <c r="EQ117" s="42">
        <f t="shared" si="1548"/>
        <v>0.98934227898549998</v>
      </c>
      <c r="ER117" s="42">
        <f t="shared" si="1548"/>
        <v>1.3647128683346961</v>
      </c>
      <c r="ES117" s="42">
        <f t="shared" si="1548"/>
        <v>0.99640690256531894</v>
      </c>
      <c r="ET117" s="42">
        <f t="shared" si="1548"/>
        <v>0.18545140669982363</v>
      </c>
      <c r="EU117" s="42">
        <f t="shared" si="1548"/>
        <v>-8.641733637101348</v>
      </c>
      <c r="EV117" s="42">
        <f t="shared" si="1548"/>
        <v>6.7852810759111142</v>
      </c>
      <c r="EW117" s="42">
        <f t="shared" si="1548"/>
        <v>5.2830334562635146</v>
      </c>
      <c r="EX117" s="42">
        <f t="shared" si="1548"/>
        <v>1.3124405973383433</v>
      </c>
      <c r="EY117" s="42">
        <f t="shared" si="1548"/>
        <v>1.9226633858996873</v>
      </c>
      <c r="EZ117" s="42">
        <f t="shared" si="1548"/>
        <v>2.1202324288301839</v>
      </c>
      <c r="FA117" s="42">
        <f t="shared" si="1548"/>
        <v>0.96135146220324275</v>
      </c>
      <c r="FC117" s="42">
        <f t="shared" ref="FC117:FT117" si="1549">FC91</f>
        <v>0</v>
      </c>
      <c r="FD117" s="42">
        <f t="shared" si="1549"/>
        <v>0</v>
      </c>
      <c r="FE117" s="42">
        <f t="shared" si="1549"/>
        <v>0</v>
      </c>
      <c r="FF117" s="42">
        <f t="shared" si="1549"/>
        <v>0.2506066933648976</v>
      </c>
      <c r="FG117" s="42">
        <f t="shared" si="1549"/>
        <v>0.21888532574455027</v>
      </c>
      <c r="FH117" s="42">
        <f t="shared" si="1549"/>
        <v>5.1202607939020352E-2</v>
      </c>
      <c r="FI117" s="42">
        <f t="shared" si="1549"/>
        <v>0.3849356658519974</v>
      </c>
      <c r="FJ117" s="42">
        <f t="shared" si="1549"/>
        <v>0.22495282909090913</v>
      </c>
      <c r="FK117" s="42">
        <f t="shared" si="1549"/>
        <v>0.32632501253172291</v>
      </c>
      <c r="FL117" s="42">
        <f t="shared" si="1549"/>
        <v>0.1397541665947572</v>
      </c>
      <c r="FM117" s="42">
        <f t="shared" si="1549"/>
        <v>0.46498238118824375</v>
      </c>
      <c r="FN117" s="42">
        <f t="shared" si="1549"/>
        <v>0.24444286683002961</v>
      </c>
      <c r="FO117" s="42">
        <f t="shared" si="1549"/>
        <v>0.34832714756298311</v>
      </c>
      <c r="FP117" s="42">
        <f t="shared" si="1549"/>
        <v>0.59347806994804964</v>
      </c>
      <c r="FQ117" s="42">
        <f t="shared" si="1549"/>
        <v>0.49919523518935177</v>
      </c>
      <c r="FR117" s="42">
        <f t="shared" si="1549"/>
        <v>0.77895184135152207</v>
      </c>
      <c r="FS117" s="42">
        <f t="shared" si="1549"/>
        <v>0.25849593093655959</v>
      </c>
      <c r="FT117" s="42">
        <f t="shared" si="1549"/>
        <v>0.35507630587717626</v>
      </c>
      <c r="FU117" s="177"/>
      <c r="FW117" s="42">
        <f t="shared" ref="FW117:GN117" si="1550">FW91</f>
        <v>0</v>
      </c>
      <c r="FX117" s="42">
        <f t="shared" si="1550"/>
        <v>0</v>
      </c>
      <c r="FY117" s="42">
        <f t="shared" si="1550"/>
        <v>0</v>
      </c>
      <c r="FZ117" s="42">
        <f t="shared" si="1550"/>
        <v>0</v>
      </c>
      <c r="GA117" s="42">
        <f t="shared" si="1550"/>
        <v>0</v>
      </c>
      <c r="GB117" s="42">
        <f t="shared" si="1550"/>
        <v>0</v>
      </c>
      <c r="GC117" s="42">
        <f t="shared" si="1550"/>
        <v>0</v>
      </c>
      <c r="GD117" s="42">
        <f t="shared" si="1550"/>
        <v>0</v>
      </c>
      <c r="GE117" s="42">
        <f t="shared" si="1550"/>
        <v>0</v>
      </c>
      <c r="GF117" s="42">
        <f t="shared" si="1550"/>
        <v>0</v>
      </c>
      <c r="GG117" s="42">
        <f t="shared" si="1550"/>
        <v>0</v>
      </c>
      <c r="GH117" s="42">
        <f t="shared" si="1550"/>
        <v>0</v>
      </c>
      <c r="GI117" s="42">
        <f t="shared" si="1550"/>
        <v>0</v>
      </c>
      <c r="GJ117" s="42">
        <f t="shared" si="1550"/>
        <v>0</v>
      </c>
      <c r="GK117" s="42">
        <f t="shared" si="1550"/>
        <v>0</v>
      </c>
      <c r="GL117" s="42">
        <f t="shared" si="1550"/>
        <v>0</v>
      </c>
      <c r="GM117" s="42">
        <f t="shared" si="1550"/>
        <v>0</v>
      </c>
      <c r="GN117" s="42">
        <f t="shared" si="1550"/>
        <v>0</v>
      </c>
      <c r="GP117" s="42">
        <f t="shared" ref="GP117:HE118" si="1551">GP91</f>
        <v>0</v>
      </c>
      <c r="GQ117" s="42">
        <f t="shared" si="1551"/>
        <v>0.30941239331263359</v>
      </c>
      <c r="GR117" s="42">
        <f t="shared" si="1551"/>
        <v>0.21154990859045397</v>
      </c>
      <c r="GS117" s="42">
        <f t="shared" si="1551"/>
        <v>0.2088906636534538</v>
      </c>
      <c r="GT117" s="42">
        <f t="shared" si="1551"/>
        <v>0.20365835298985388</v>
      </c>
      <c r="GU117" s="42">
        <f t="shared" si="1551"/>
        <v>0.23280362572997096</v>
      </c>
      <c r="GV117" s="42">
        <f t="shared" si="1551"/>
        <v>0.26809973120000058</v>
      </c>
      <c r="GW117" s="42">
        <f t="shared" si="1551"/>
        <v>0.18398079196688186</v>
      </c>
      <c r="GX117" s="42">
        <f t="shared" si="1551"/>
        <v>0.13217730685565199</v>
      </c>
      <c r="GY117" s="42">
        <f t="shared" si="1551"/>
        <v>0.28207472066147576</v>
      </c>
      <c r="GZ117" s="42">
        <f t="shared" si="1551"/>
        <v>0.22242592523221411</v>
      </c>
      <c r="HA117" s="42">
        <f t="shared" si="1551"/>
        <v>0.28272840731861498</v>
      </c>
      <c r="HB117" s="42">
        <f t="shared" si="1551"/>
        <v>0.20136872771732087</v>
      </c>
      <c r="HC117" s="42">
        <f t="shared" si="1551"/>
        <v>0.36541021523197298</v>
      </c>
      <c r="HD117" s="42">
        <f t="shared" si="1551"/>
        <v>6.2757866364316656E-2</v>
      </c>
      <c r="HE117" s="42">
        <f t="shared" si="1551"/>
        <v>0.19230217994906937</v>
      </c>
      <c r="HF117" s="42">
        <f t="shared" ref="HF117:HG118" si="1552">HF91</f>
        <v>0.28445793313139378</v>
      </c>
      <c r="HG117" s="42">
        <f t="shared" si="1552"/>
        <v>0.30533292079238583</v>
      </c>
    </row>
    <row r="118" spans="2:215" x14ac:dyDescent="0.3">
      <c r="C118" s="41" t="s">
        <v>139</v>
      </c>
      <c r="D118" s="116"/>
      <c r="E118" s="42">
        <f t="shared" ref="E118:R118" si="1553">E92</f>
        <v>0</v>
      </c>
      <c r="F118" s="42">
        <f t="shared" si="1553"/>
        <v>0.30924047670577409</v>
      </c>
      <c r="G118" s="42">
        <f t="shared" si="1553"/>
        <v>0.21900735110079944</v>
      </c>
      <c r="H118" s="42">
        <f t="shared" si="1553"/>
        <v>0.2078649917324156</v>
      </c>
      <c r="I118" s="42">
        <f t="shared" si="1553"/>
        <v>0.20208536857661705</v>
      </c>
      <c r="J118" s="42">
        <f t="shared" si="1553"/>
        <v>0.23351983600673396</v>
      </c>
      <c r="K118" s="42">
        <f t="shared" si="1553"/>
        <v>0.26012545226162381</v>
      </c>
      <c r="L118" s="42">
        <f t="shared" si="1553"/>
        <v>0.18398825664079874</v>
      </c>
      <c r="M118" s="42">
        <f t="shared" si="1553"/>
        <v>0.13165784177347481</v>
      </c>
      <c r="N118" s="42">
        <f t="shared" si="1553"/>
        <v>0.28199010614742015</v>
      </c>
      <c r="O118" s="42">
        <f t="shared" si="1553"/>
        <v>0.22221043935787707</v>
      </c>
      <c r="P118" s="42">
        <f t="shared" si="1553"/>
        <v>0.28476398017482912</v>
      </c>
      <c r="Q118" s="42">
        <f t="shared" si="1553"/>
        <v>0.20249903522929241</v>
      </c>
      <c r="R118" s="42">
        <f t="shared" si="1553"/>
        <v>0.37248008632439628</v>
      </c>
      <c r="S118" s="42">
        <f t="shared" ref="S118:T118" si="1554">S92</f>
        <v>6.2326063287745689E-2</v>
      </c>
      <c r="T118" s="42">
        <f t="shared" si="1554"/>
        <v>0.18989103349274788</v>
      </c>
      <c r="U118" s="42">
        <f t="shared" ref="U118:V118" si="1555">U92</f>
        <v>0.2830624998299352</v>
      </c>
      <c r="V118" s="42">
        <f t="shared" si="1555"/>
        <v>0.292984942439596</v>
      </c>
      <c r="W118" s="177"/>
      <c r="Y118" s="42">
        <f t="shared" ref="Y118:AL118" si="1556">Y92</f>
        <v>0</v>
      </c>
      <c r="Z118" s="42">
        <f t="shared" si="1556"/>
        <v>0.33982318320130273</v>
      </c>
      <c r="AA118" s="42">
        <f t="shared" si="1556"/>
        <v>0.20975346461610972</v>
      </c>
      <c r="AB118" s="42">
        <f t="shared" si="1556"/>
        <v>0.20461029917814966</v>
      </c>
      <c r="AC118" s="42">
        <f t="shared" si="1556"/>
        <v>0.20082149432578558</v>
      </c>
      <c r="AD118" s="42">
        <f t="shared" si="1556"/>
        <v>0.27288271761851446</v>
      </c>
      <c r="AE118" s="42">
        <f t="shared" si="1556"/>
        <v>0.25964437526282452</v>
      </c>
      <c r="AF118" s="42">
        <f t="shared" si="1556"/>
        <v>0.18739077039752122</v>
      </c>
      <c r="AG118" s="42">
        <f t="shared" si="1556"/>
        <v>0.12134655341793485</v>
      </c>
      <c r="AH118" s="42">
        <f t="shared" si="1556"/>
        <v>0.31234217292077193</v>
      </c>
      <c r="AI118" s="42">
        <f t="shared" si="1556"/>
        <v>0.21679138494120165</v>
      </c>
      <c r="AJ118" s="42">
        <f t="shared" si="1556"/>
        <v>0.30237331810683693</v>
      </c>
      <c r="AK118" s="42">
        <f t="shared" si="1556"/>
        <v>0.20294636599992627</v>
      </c>
      <c r="AL118" s="42">
        <f t="shared" si="1556"/>
        <v>0.35775543990211051</v>
      </c>
      <c r="AM118" s="42">
        <f t="shared" ref="AM118:AN118" si="1557">AM92</f>
        <v>3.106762859266491E-2</v>
      </c>
      <c r="AN118" s="42">
        <f t="shared" si="1557"/>
        <v>0.13228354327131722</v>
      </c>
      <c r="AO118" s="42">
        <f t="shared" ref="AO118:AP118" si="1558">AO92</f>
        <v>0.29200769855463449</v>
      </c>
      <c r="AP118" s="42">
        <f t="shared" si="1558"/>
        <v>0.29455411617216726</v>
      </c>
      <c r="AQ118" s="177"/>
      <c r="AS118" s="42">
        <f t="shared" ref="AS118:BJ118" si="1559">AS92</f>
        <v>0</v>
      </c>
      <c r="AT118" s="42">
        <f t="shared" si="1559"/>
        <v>0</v>
      </c>
      <c r="AU118" s="42">
        <f t="shared" si="1559"/>
        <v>0</v>
      </c>
      <c r="AV118" s="42">
        <f t="shared" si="1559"/>
        <v>0</v>
      </c>
      <c r="AW118" s="42">
        <f t="shared" si="1559"/>
        <v>0</v>
      </c>
      <c r="AX118" s="42">
        <f t="shared" si="1559"/>
        <v>0</v>
      </c>
      <c r="AY118" s="42">
        <f t="shared" si="1559"/>
        <v>0</v>
      </c>
      <c r="AZ118" s="42">
        <f t="shared" si="1559"/>
        <v>0</v>
      </c>
      <c r="BA118" s="42">
        <f t="shared" si="1559"/>
        <v>0</v>
      </c>
      <c r="BB118" s="42">
        <f t="shared" si="1559"/>
        <v>0</v>
      </c>
      <c r="BC118" s="42">
        <f t="shared" si="1559"/>
        <v>0</v>
      </c>
      <c r="BD118" s="42">
        <f t="shared" si="1559"/>
        <v>0</v>
      </c>
      <c r="BE118" s="42">
        <f t="shared" si="1559"/>
        <v>0</v>
      </c>
      <c r="BF118" s="42">
        <f t="shared" si="1559"/>
        <v>0</v>
      </c>
      <c r="BG118" s="42">
        <f t="shared" si="1559"/>
        <v>0</v>
      </c>
      <c r="BH118" s="42">
        <f t="shared" si="1559"/>
        <v>0</v>
      </c>
      <c r="BI118" s="42">
        <f t="shared" si="1559"/>
        <v>0</v>
      </c>
      <c r="BJ118" s="42">
        <f t="shared" si="1559"/>
        <v>0</v>
      </c>
      <c r="BK118" s="44"/>
      <c r="BL118" s="42">
        <f t="shared" ref="BL118:CC118" si="1560">BL92</f>
        <v>0</v>
      </c>
      <c r="BM118" s="42">
        <f t="shared" si="1560"/>
        <v>0</v>
      </c>
      <c r="BN118" s="42">
        <f t="shared" si="1560"/>
        <v>0</v>
      </c>
      <c r="BO118" s="42">
        <f t="shared" si="1560"/>
        <v>0</v>
      </c>
      <c r="BP118" s="42">
        <f t="shared" si="1560"/>
        <v>0</v>
      </c>
      <c r="BQ118" s="42">
        <f t="shared" si="1560"/>
        <v>0</v>
      </c>
      <c r="BR118" s="42">
        <f t="shared" si="1560"/>
        <v>0</v>
      </c>
      <c r="BS118" s="42">
        <f t="shared" si="1560"/>
        <v>0</v>
      </c>
      <c r="BT118" s="42">
        <f t="shared" si="1560"/>
        <v>0</v>
      </c>
      <c r="BU118" s="42">
        <f t="shared" si="1560"/>
        <v>0</v>
      </c>
      <c r="BV118" s="42">
        <f t="shared" si="1560"/>
        <v>0</v>
      </c>
      <c r="BW118" s="42">
        <f t="shared" si="1560"/>
        <v>0</v>
      </c>
      <c r="BX118" s="42">
        <f t="shared" si="1560"/>
        <v>0</v>
      </c>
      <c r="BY118" s="42">
        <f t="shared" si="1560"/>
        <v>0</v>
      </c>
      <c r="BZ118" s="42">
        <f t="shared" si="1560"/>
        <v>0</v>
      </c>
      <c r="CA118" s="42">
        <f t="shared" si="1560"/>
        <v>0</v>
      </c>
      <c r="CB118" s="42">
        <f t="shared" si="1560"/>
        <v>0</v>
      </c>
      <c r="CC118" s="42">
        <f t="shared" si="1560"/>
        <v>0</v>
      </c>
      <c r="CD118" s="44"/>
      <c r="CE118" s="42">
        <f t="shared" ref="CE118:CV118" si="1561">CE92</f>
        <v>0</v>
      </c>
      <c r="CF118" s="42">
        <f t="shared" si="1561"/>
        <v>0</v>
      </c>
      <c r="CG118" s="42">
        <f t="shared" si="1561"/>
        <v>0</v>
      </c>
      <c r="CH118" s="42">
        <f t="shared" si="1561"/>
        <v>0</v>
      </c>
      <c r="CI118" s="42">
        <f t="shared" si="1561"/>
        <v>0</v>
      </c>
      <c r="CJ118" s="42">
        <f t="shared" si="1561"/>
        <v>0</v>
      </c>
      <c r="CK118" s="42">
        <f t="shared" si="1561"/>
        <v>0</v>
      </c>
      <c r="CL118" s="42">
        <f t="shared" si="1561"/>
        <v>0</v>
      </c>
      <c r="CM118" s="42">
        <f t="shared" si="1561"/>
        <v>0</v>
      </c>
      <c r="CN118" s="42">
        <f t="shared" si="1561"/>
        <v>0</v>
      </c>
      <c r="CO118" s="42">
        <f t="shared" si="1561"/>
        <v>0</v>
      </c>
      <c r="CP118" s="42">
        <f t="shared" si="1561"/>
        <v>0</v>
      </c>
      <c r="CQ118" s="42">
        <f t="shared" si="1561"/>
        <v>0</v>
      </c>
      <c r="CR118" s="42">
        <f t="shared" si="1561"/>
        <v>0</v>
      </c>
      <c r="CS118" s="42">
        <f t="shared" si="1561"/>
        <v>0</v>
      </c>
      <c r="CT118" s="42">
        <f t="shared" si="1561"/>
        <v>0</v>
      </c>
      <c r="CU118" s="42">
        <f t="shared" si="1561"/>
        <v>0</v>
      </c>
      <c r="CV118" s="42">
        <f t="shared" si="1561"/>
        <v>0</v>
      </c>
      <c r="CW118" s="44"/>
      <c r="CX118" s="42">
        <f t="shared" ref="CX118:DO118" si="1562">CX92</f>
        <v>0</v>
      </c>
      <c r="CY118" s="42">
        <f t="shared" si="1562"/>
        <v>0.33982281360187611</v>
      </c>
      <c r="CZ118" s="42">
        <f t="shared" si="1562"/>
        <v>0.20975476622789138</v>
      </c>
      <c r="DA118" s="42">
        <f t="shared" si="1562"/>
        <v>0.20460908142176343</v>
      </c>
      <c r="DB118" s="42">
        <f t="shared" si="1562"/>
        <v>0.20082137422078045</v>
      </c>
      <c r="DC118" s="42">
        <f t="shared" si="1562"/>
        <v>0.27288199928714091</v>
      </c>
      <c r="DD118" s="42">
        <f t="shared" si="1562"/>
        <v>0.25964455507746981</v>
      </c>
      <c r="DE118" s="42">
        <f t="shared" si="1562"/>
        <v>0.18739105357815866</v>
      </c>
      <c r="DF118" s="42">
        <f t="shared" si="1562"/>
        <v>0.12134674384342288</v>
      </c>
      <c r="DG118" s="42">
        <f t="shared" si="1562"/>
        <v>0.31234159685609619</v>
      </c>
      <c r="DH118" s="42">
        <f t="shared" si="1562"/>
        <v>0.21679171205292064</v>
      </c>
      <c r="DI118" s="42">
        <f t="shared" si="1562"/>
        <v>0.30237397689811168</v>
      </c>
      <c r="DJ118" s="42">
        <f t="shared" si="1562"/>
        <v>0.20294665331680328</v>
      </c>
      <c r="DK118" s="42">
        <f t="shared" si="1562"/>
        <v>0.35775590305435473</v>
      </c>
      <c r="DL118" s="42">
        <f t="shared" si="1562"/>
        <v>3.1067020063039706E-2</v>
      </c>
      <c r="DM118" s="42">
        <f t="shared" si="1562"/>
        <v>0.13228375145265983</v>
      </c>
      <c r="DN118" s="42">
        <f t="shared" si="1562"/>
        <v>0.2920079350295372</v>
      </c>
      <c r="DO118" s="42">
        <f t="shared" si="1562"/>
        <v>0.29455461497066543</v>
      </c>
      <c r="DP118" s="44"/>
      <c r="DQ118" s="42">
        <f t="shared" ref="DQ118:EH118" si="1563">DQ92</f>
        <v>0</v>
      </c>
      <c r="DR118" s="42">
        <f t="shared" si="1563"/>
        <v>-0.15690421419880232</v>
      </c>
      <c r="DS118" s="42">
        <f t="shared" si="1563"/>
        <v>0.26276904102633442</v>
      </c>
      <c r="DT118" s="42">
        <f t="shared" si="1563"/>
        <v>0.14435683887700987</v>
      </c>
      <c r="DU118" s="42">
        <f t="shared" si="1563"/>
        <v>7.9312141650407009E-2</v>
      </c>
      <c r="DV118" s="42">
        <f t="shared" si="1563"/>
        <v>-3.4322887284541491E-2</v>
      </c>
      <c r="DW118" s="42">
        <f t="shared" si="1563"/>
        <v>0.31983215708445867</v>
      </c>
      <c r="DX118" s="42">
        <f t="shared" si="1563"/>
        <v>0.19339327702868725</v>
      </c>
      <c r="DY118" s="42">
        <f t="shared" si="1563"/>
        <v>0.27676616942974941</v>
      </c>
      <c r="DZ118" s="42">
        <f t="shared" si="1563"/>
        <v>9.0721253269507404E-2</v>
      </c>
      <c r="EA118" s="42">
        <f t="shared" si="1563"/>
        <v>0.47370833177922467</v>
      </c>
      <c r="EB118" s="42">
        <f t="shared" si="1563"/>
        <v>0.29527530685468067</v>
      </c>
      <c r="EC118" s="42">
        <f t="shared" si="1563"/>
        <v>0.28848015376722652</v>
      </c>
      <c r="ED118" s="42">
        <f t="shared" si="1563"/>
        <v>0.34299345792586544</v>
      </c>
      <c r="EE118" s="42">
        <f t="shared" si="1563"/>
        <v>0.434514898909798</v>
      </c>
      <c r="EF118" s="42">
        <f t="shared" si="1563"/>
        <v>0.73289982430460598</v>
      </c>
      <c r="EG118" s="42">
        <f t="shared" si="1563"/>
        <v>0.16347162618505723</v>
      </c>
      <c r="EH118" s="42">
        <f t="shared" si="1563"/>
        <v>0.31262994633261343</v>
      </c>
      <c r="EJ118" s="42">
        <f t="shared" ref="EJ118:FA118" si="1564">EJ92</f>
        <v>0</v>
      </c>
      <c r="EK118" s="42">
        <f t="shared" si="1564"/>
        <v>0</v>
      </c>
      <c r="EL118" s="42">
        <f t="shared" si="1564"/>
        <v>0</v>
      </c>
      <c r="EM118" s="42">
        <f t="shared" si="1564"/>
        <v>17.668232016000008</v>
      </c>
      <c r="EN118" s="42">
        <f t="shared" si="1564"/>
        <v>3.4449729368054567</v>
      </c>
      <c r="EO118" s="42">
        <f t="shared" si="1564"/>
        <v>1.3815041908444272</v>
      </c>
      <c r="EP118" s="42">
        <f t="shared" si="1564"/>
        <v>1.2628002880277838</v>
      </c>
      <c r="EQ118" s="42">
        <f t="shared" si="1564"/>
        <v>1.0997277247157689</v>
      </c>
      <c r="ER118" s="42">
        <f t="shared" si="1564"/>
        <v>1.3361408608092931</v>
      </c>
      <c r="ES118" s="42">
        <f t="shared" si="1564"/>
        <v>0.98292098105303505</v>
      </c>
      <c r="ET118" s="42">
        <f t="shared" si="1564"/>
        <v>0.15036525725639338</v>
      </c>
      <c r="EU118" s="42">
        <f t="shared" si="1564"/>
        <v>-4.4091197578612764</v>
      </c>
      <c r="EV118" s="42">
        <f t="shared" si="1564"/>
        <v>4.7937417001675477</v>
      </c>
      <c r="EW118" s="42">
        <f t="shared" si="1564"/>
        <v>6.0832495231878374</v>
      </c>
      <c r="EX118" s="42">
        <f t="shared" si="1564"/>
        <v>0.93099033346867432</v>
      </c>
      <c r="EY118" s="42">
        <f t="shared" si="1564"/>
        <v>1.5977155461906205</v>
      </c>
      <c r="EZ118" s="42">
        <f t="shared" si="1564"/>
        <v>2.1182070682911265</v>
      </c>
      <c r="FA118" s="42">
        <f t="shared" si="1564"/>
        <v>0.89296424970138821</v>
      </c>
      <c r="FC118" s="42">
        <f t="shared" ref="FC118:FT118" si="1565">FC92</f>
        <v>0</v>
      </c>
      <c r="FD118" s="42">
        <f t="shared" si="1565"/>
        <v>0</v>
      </c>
      <c r="FE118" s="42">
        <f t="shared" si="1565"/>
        <v>0</v>
      </c>
      <c r="FF118" s="42">
        <f t="shared" si="1565"/>
        <v>0.24804604954139275</v>
      </c>
      <c r="FG118" s="42">
        <f t="shared" si="1565"/>
        <v>0.21354913404902401</v>
      </c>
      <c r="FH118" s="42">
        <f t="shared" si="1565"/>
        <v>5.1348226618530717E-2</v>
      </c>
      <c r="FI118" s="42">
        <f t="shared" si="1565"/>
        <v>0.37457171703805198</v>
      </c>
      <c r="FJ118" s="42">
        <f t="shared" si="1565"/>
        <v>0.22732556034007018</v>
      </c>
      <c r="FK118" s="42">
        <f t="shared" si="1565"/>
        <v>0.32186038530704186</v>
      </c>
      <c r="FL118" s="42">
        <f t="shared" si="1565"/>
        <v>0.13822480013211291</v>
      </c>
      <c r="FM118" s="42">
        <f t="shared" si="1565"/>
        <v>0.46007585121635469</v>
      </c>
      <c r="FN118" s="42">
        <f t="shared" si="1565"/>
        <v>0.24310935158379873</v>
      </c>
      <c r="FO118" s="42">
        <f t="shared" si="1565"/>
        <v>0.3437402994378837</v>
      </c>
      <c r="FP118" s="42">
        <f t="shared" si="1565"/>
        <v>0.58657381220938065</v>
      </c>
      <c r="FQ118" s="42">
        <f t="shared" si="1565"/>
        <v>0.46987999033158612</v>
      </c>
      <c r="FR118" s="42">
        <f t="shared" si="1565"/>
        <v>0.76697941660651792</v>
      </c>
      <c r="FS118" s="42">
        <f t="shared" si="1565"/>
        <v>0.25751434824892211</v>
      </c>
      <c r="FT118" s="42">
        <f t="shared" si="1565"/>
        <v>0.35274522076113352</v>
      </c>
      <c r="FU118" s="177"/>
      <c r="FW118" s="42">
        <f t="shared" ref="FW118:GN118" si="1566">FW92</f>
        <v>0</v>
      </c>
      <c r="FX118" s="42">
        <f t="shared" si="1566"/>
        <v>0</v>
      </c>
      <c r="FY118" s="42">
        <f t="shared" si="1566"/>
        <v>0</v>
      </c>
      <c r="FZ118" s="42">
        <f t="shared" si="1566"/>
        <v>0</v>
      </c>
      <c r="GA118" s="42">
        <f t="shared" si="1566"/>
        <v>0</v>
      </c>
      <c r="GB118" s="42">
        <f t="shared" si="1566"/>
        <v>0</v>
      </c>
      <c r="GC118" s="42">
        <f t="shared" si="1566"/>
        <v>0</v>
      </c>
      <c r="GD118" s="42">
        <f t="shared" si="1566"/>
        <v>0</v>
      </c>
      <c r="GE118" s="42">
        <f t="shared" si="1566"/>
        <v>0</v>
      </c>
      <c r="GF118" s="42">
        <f t="shared" si="1566"/>
        <v>0</v>
      </c>
      <c r="GG118" s="42">
        <f t="shared" si="1566"/>
        <v>0</v>
      </c>
      <c r="GH118" s="42">
        <f t="shared" si="1566"/>
        <v>0</v>
      </c>
      <c r="GI118" s="42">
        <f t="shared" si="1566"/>
        <v>0</v>
      </c>
      <c r="GJ118" s="42">
        <f t="shared" si="1566"/>
        <v>0</v>
      </c>
      <c r="GK118" s="42">
        <f t="shared" si="1566"/>
        <v>0</v>
      </c>
      <c r="GL118" s="42">
        <f t="shared" si="1566"/>
        <v>0</v>
      </c>
      <c r="GM118" s="42">
        <f t="shared" si="1566"/>
        <v>0</v>
      </c>
      <c r="GN118" s="42">
        <f t="shared" si="1566"/>
        <v>0</v>
      </c>
      <c r="GP118" s="42">
        <f t="shared" ref="GP118:HC118" si="1567">GP92</f>
        <v>0</v>
      </c>
      <c r="GQ118" s="42">
        <f t="shared" si="1567"/>
        <v>0.30924013687942903</v>
      </c>
      <c r="GR118" s="42">
        <f t="shared" si="1567"/>
        <v>0.21900854675711209</v>
      </c>
      <c r="GS118" s="42">
        <f t="shared" si="1567"/>
        <v>0.20786387203344039</v>
      </c>
      <c r="GT118" s="42">
        <f t="shared" si="1567"/>
        <v>0.20208525822787521</v>
      </c>
      <c r="GU118" s="42">
        <f t="shared" si="1567"/>
        <v>0.23351917418849827</v>
      </c>
      <c r="GV118" s="42">
        <f t="shared" si="1567"/>
        <v>0.26012561720920818</v>
      </c>
      <c r="GW118" s="42">
        <f t="shared" si="1567"/>
        <v>0.1839885153841935</v>
      </c>
      <c r="GX118" s="42">
        <f t="shared" si="1567"/>
        <v>0.13165801548907624</v>
      </c>
      <c r="GY118" s="42">
        <f t="shared" si="1567"/>
        <v>0.28198957934943841</v>
      </c>
      <c r="GZ118" s="42">
        <f t="shared" si="1567"/>
        <v>0.22221073774554123</v>
      </c>
      <c r="HA118" s="42">
        <f t="shared" si="1567"/>
        <v>0.28476457835534846</v>
      </c>
      <c r="HB118" s="42">
        <f t="shared" si="1567"/>
        <v>0.20249929579897194</v>
      </c>
      <c r="HC118" s="42">
        <f t="shared" si="1567"/>
        <v>0.37248050345801642</v>
      </c>
      <c r="HD118" s="42">
        <f t="shared" si="1551"/>
        <v>6.2325518556885881E-2</v>
      </c>
      <c r="HE118" s="42">
        <f t="shared" si="1551"/>
        <v>0.18989121936526943</v>
      </c>
      <c r="HF118" s="42">
        <f t="shared" si="1552"/>
        <v>0.28306270951210721</v>
      </c>
      <c r="HG118" s="42">
        <f t="shared" si="1552"/>
        <v>0.31396830902689277</v>
      </c>
    </row>
    <row r="119" spans="2:215" s="68" customFormat="1" x14ac:dyDescent="0.3">
      <c r="C119" s="69"/>
      <c r="D119" s="82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192"/>
      <c r="X119" s="38"/>
      <c r="Y119" s="71"/>
      <c r="Z119" s="71"/>
      <c r="AA119" s="71"/>
      <c r="AB119" s="71"/>
      <c r="AC119" s="71"/>
      <c r="AD119" s="71"/>
      <c r="AE119" s="71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192"/>
      <c r="AS119" s="71"/>
      <c r="AT119" s="71"/>
      <c r="AU119" s="71"/>
      <c r="AV119" s="71"/>
      <c r="AW119" s="71"/>
      <c r="AX119" s="71"/>
      <c r="AY119" s="71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L119" s="71"/>
      <c r="BM119" s="71"/>
      <c r="BN119" s="71"/>
      <c r="BO119" s="71"/>
      <c r="BP119" s="71"/>
      <c r="BQ119" s="71"/>
      <c r="BR119" s="71"/>
      <c r="BS119" s="70"/>
      <c r="BT119" s="70"/>
      <c r="BU119" s="70"/>
      <c r="BV119" s="70"/>
      <c r="BW119" s="70"/>
      <c r="BX119" s="70"/>
      <c r="BY119" s="70"/>
      <c r="BZ119" s="70"/>
      <c r="CA119" s="70"/>
      <c r="CB119" s="70"/>
      <c r="CC119" s="70"/>
      <c r="CE119" s="71"/>
      <c r="CF119" s="71"/>
      <c r="CG119" s="71"/>
      <c r="CH119" s="71"/>
      <c r="CI119" s="71"/>
      <c r="CJ119" s="71"/>
      <c r="CK119" s="71"/>
      <c r="CL119" s="70"/>
      <c r="CM119" s="70"/>
      <c r="CN119" s="70"/>
      <c r="CO119" s="70"/>
      <c r="CP119" s="70"/>
      <c r="CQ119" s="70"/>
      <c r="CR119" s="70"/>
      <c r="CS119" s="70"/>
      <c r="CT119" s="70"/>
      <c r="CU119" s="70"/>
      <c r="CV119" s="70"/>
      <c r="CX119" s="71"/>
      <c r="CY119" s="71"/>
      <c r="CZ119" s="71"/>
      <c r="DA119" s="71"/>
      <c r="DB119" s="71"/>
      <c r="DC119" s="71"/>
      <c r="DD119" s="71"/>
      <c r="DE119" s="70"/>
      <c r="DF119" s="70"/>
      <c r="DG119" s="70"/>
      <c r="DH119" s="70"/>
      <c r="DI119" s="70"/>
      <c r="DJ119" s="70"/>
      <c r="DK119" s="70"/>
      <c r="DL119" s="70"/>
      <c r="DM119" s="70"/>
      <c r="DN119" s="70"/>
      <c r="DO119" s="70"/>
      <c r="DQ119" s="71"/>
      <c r="DR119" s="71"/>
      <c r="DS119" s="71"/>
      <c r="DT119" s="71"/>
      <c r="DU119" s="71"/>
      <c r="DV119" s="71"/>
      <c r="DW119" s="71"/>
      <c r="DX119" s="70"/>
      <c r="DY119" s="70"/>
      <c r="DZ119" s="70"/>
      <c r="EA119" s="70"/>
      <c r="EB119" s="70"/>
      <c r="EC119" s="70"/>
      <c r="ED119" s="70"/>
      <c r="EE119" s="70"/>
      <c r="EF119" s="70"/>
      <c r="EG119" s="70"/>
      <c r="EH119" s="70"/>
      <c r="EJ119" s="71"/>
      <c r="EK119" s="71"/>
      <c r="EL119" s="71"/>
      <c r="EM119" s="71"/>
      <c r="EN119" s="71"/>
      <c r="EO119" s="71"/>
      <c r="EP119" s="71"/>
      <c r="EQ119" s="70"/>
      <c r="ER119" s="70"/>
      <c r="ES119" s="70"/>
      <c r="ET119" s="70"/>
      <c r="EU119" s="70"/>
      <c r="EV119" s="70"/>
      <c r="EW119" s="70"/>
      <c r="EX119" s="70"/>
      <c r="EY119" s="70"/>
      <c r="EZ119" s="70"/>
      <c r="FA119" s="70"/>
      <c r="FC119" s="71"/>
      <c r="FD119" s="71"/>
      <c r="FE119" s="71"/>
      <c r="FF119" s="71"/>
      <c r="FG119" s="71"/>
      <c r="FH119" s="71"/>
      <c r="FI119" s="71"/>
      <c r="FJ119" s="70"/>
      <c r="FK119" s="70"/>
      <c r="FL119" s="70"/>
      <c r="FM119" s="70"/>
      <c r="FN119" s="70"/>
      <c r="FO119" s="70"/>
      <c r="FP119" s="70"/>
      <c r="FQ119" s="70"/>
      <c r="FR119" s="70"/>
      <c r="FS119" s="70"/>
      <c r="FT119" s="70"/>
      <c r="FU119" s="192"/>
      <c r="FW119" s="71"/>
      <c r="FX119" s="71"/>
      <c r="FY119" s="71"/>
      <c r="FZ119" s="71"/>
      <c r="GA119" s="71"/>
      <c r="GB119" s="71"/>
      <c r="GC119" s="71"/>
      <c r="GD119" s="70"/>
      <c r="GE119" s="70"/>
      <c r="GF119" s="70"/>
      <c r="GG119" s="70"/>
      <c r="GH119" s="70"/>
      <c r="GI119" s="70"/>
      <c r="GJ119" s="70"/>
      <c r="GK119" s="70"/>
      <c r="GL119" s="70"/>
      <c r="GM119" s="70"/>
      <c r="GN119" s="70"/>
      <c r="GP119" s="71"/>
      <c r="GQ119" s="71"/>
      <c r="GR119" s="71"/>
      <c r="GS119" s="71"/>
      <c r="GT119" s="71"/>
      <c r="GU119" s="71"/>
      <c r="GV119" s="71"/>
      <c r="GW119" s="70"/>
      <c r="GX119" s="70"/>
      <c r="GY119" s="70"/>
      <c r="GZ119" s="70"/>
      <c r="HA119" s="70"/>
      <c r="HB119" s="70"/>
      <c r="HC119" s="70"/>
      <c r="HD119" s="70"/>
      <c r="HE119" s="70"/>
      <c r="HF119" s="70"/>
      <c r="HG119" s="70"/>
    </row>
    <row r="120" spans="2:215" s="88" customFormat="1" x14ac:dyDescent="0.3">
      <c r="B120" s="87"/>
      <c r="C120" s="30" t="s">
        <v>120</v>
      </c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193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193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89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89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89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89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193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</row>
    <row r="121" spans="2:215" s="91" customFormat="1" x14ac:dyDescent="0.3">
      <c r="B121" s="90"/>
      <c r="C121" s="67" t="s">
        <v>109</v>
      </c>
      <c r="D121" s="67"/>
      <c r="E121" s="67" t="str">
        <f t="shared" ref="E121:T121" si="1568">E3</f>
        <v>Q3-2020</v>
      </c>
      <c r="F121" s="67" t="str">
        <f t="shared" si="1568"/>
        <v>Q4-2020</v>
      </c>
      <c r="G121" s="67" t="str">
        <f t="shared" si="1568"/>
        <v>Q1-2021</v>
      </c>
      <c r="H121" s="67" t="str">
        <f t="shared" si="1568"/>
        <v>Q2-2021</v>
      </c>
      <c r="I121" s="67" t="str">
        <f t="shared" si="1568"/>
        <v>Q3-2021</v>
      </c>
      <c r="J121" s="67" t="str">
        <f t="shared" si="1568"/>
        <v>Q4-2021</v>
      </c>
      <c r="K121" s="67" t="str">
        <f t="shared" si="1568"/>
        <v>Q1-2022</v>
      </c>
      <c r="L121" s="67" t="str">
        <f t="shared" si="1568"/>
        <v>Q2-2022</v>
      </c>
      <c r="M121" s="67" t="str">
        <f t="shared" si="1568"/>
        <v>Q3-2022</v>
      </c>
      <c r="N121" s="67" t="str">
        <f t="shared" si="1568"/>
        <v>Q4-2022</v>
      </c>
      <c r="O121" s="67" t="str">
        <f t="shared" si="1568"/>
        <v>Q1-2023</v>
      </c>
      <c r="P121" s="67" t="str">
        <f t="shared" si="1568"/>
        <v>Q2-2023</v>
      </c>
      <c r="Q121" s="67" t="str">
        <f t="shared" si="1568"/>
        <v>Q3-2023</v>
      </c>
      <c r="R121" s="67" t="str">
        <f t="shared" si="1568"/>
        <v>Q4-2023</v>
      </c>
      <c r="S121" s="67" t="str">
        <f t="shared" si="1568"/>
        <v>Q1-2024</v>
      </c>
      <c r="T121" s="67" t="str">
        <f t="shared" si="1568"/>
        <v>Q2-2024</v>
      </c>
      <c r="U121" s="67" t="str">
        <f t="shared" ref="U121:V121" si="1569">U3</f>
        <v>Q3-2024</v>
      </c>
      <c r="V121" s="67" t="str">
        <f t="shared" si="1569"/>
        <v>Q4-2024</v>
      </c>
      <c r="W121" s="194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194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83"/>
      <c r="BL121" s="67"/>
      <c r="BM121" s="67"/>
      <c r="BN121" s="67"/>
      <c r="BO121" s="67"/>
      <c r="BP121" s="67"/>
      <c r="BQ121" s="67"/>
      <c r="BR121" s="67"/>
      <c r="BS121" s="67"/>
      <c r="BT121" s="67"/>
      <c r="BU121" s="67"/>
      <c r="BV121" s="67"/>
      <c r="BW121" s="67"/>
      <c r="BX121" s="67"/>
      <c r="BY121" s="67"/>
      <c r="BZ121" s="67"/>
      <c r="CA121" s="67"/>
      <c r="CB121" s="67"/>
      <c r="CC121" s="67"/>
      <c r="CD121" s="83"/>
      <c r="CE121" s="67"/>
      <c r="CF121" s="67"/>
      <c r="CG121" s="67"/>
      <c r="CH121" s="67"/>
      <c r="CI121" s="67"/>
      <c r="CJ121" s="67"/>
      <c r="CK121" s="67"/>
      <c r="CL121" s="67"/>
      <c r="CM121" s="67"/>
      <c r="CN121" s="67"/>
      <c r="CO121" s="67"/>
      <c r="CP121" s="67"/>
      <c r="CQ121" s="67"/>
      <c r="CR121" s="67"/>
      <c r="CS121" s="67"/>
      <c r="CT121" s="67"/>
      <c r="CU121" s="67"/>
      <c r="CV121" s="67"/>
      <c r="CW121" s="83"/>
      <c r="CX121" s="67"/>
      <c r="CY121" s="67"/>
      <c r="CZ121" s="67"/>
      <c r="DA121" s="67"/>
      <c r="DB121" s="67"/>
      <c r="DC121" s="67"/>
      <c r="DD121" s="67"/>
      <c r="DE121" s="67"/>
      <c r="DF121" s="67"/>
      <c r="DG121" s="67"/>
      <c r="DH121" s="67"/>
      <c r="DI121" s="67"/>
      <c r="DJ121" s="67"/>
      <c r="DK121" s="67"/>
      <c r="DL121" s="67"/>
      <c r="DM121" s="67"/>
      <c r="DN121" s="67"/>
      <c r="DO121" s="67"/>
      <c r="DP121" s="83"/>
      <c r="DQ121" s="67"/>
      <c r="DR121" s="67"/>
      <c r="DS121" s="67"/>
      <c r="DT121" s="67"/>
      <c r="DU121" s="67"/>
      <c r="DV121" s="67"/>
      <c r="DW121" s="67"/>
      <c r="DX121" s="67"/>
      <c r="DY121" s="67"/>
      <c r="DZ121" s="67"/>
      <c r="EA121" s="67"/>
      <c r="EB121" s="67"/>
      <c r="EC121" s="67"/>
      <c r="ED121" s="67"/>
      <c r="EE121" s="67"/>
      <c r="EF121" s="67"/>
      <c r="EG121" s="67"/>
      <c r="EH121" s="67"/>
      <c r="EJ121" s="67"/>
      <c r="EK121" s="67"/>
      <c r="EL121" s="67"/>
      <c r="EM121" s="67"/>
      <c r="EN121" s="67"/>
      <c r="EO121" s="67"/>
      <c r="EP121" s="67"/>
      <c r="EQ121" s="67"/>
      <c r="ER121" s="67"/>
      <c r="ES121" s="67"/>
      <c r="ET121" s="67"/>
      <c r="EU121" s="67"/>
      <c r="EV121" s="67"/>
      <c r="EW121" s="67"/>
      <c r="EX121" s="67"/>
      <c r="EY121" s="67"/>
      <c r="EZ121" s="67"/>
      <c r="FA121" s="67"/>
      <c r="FC121" s="67"/>
      <c r="FD121" s="67"/>
      <c r="FE121" s="67"/>
      <c r="FF121" s="67"/>
      <c r="FG121" s="67"/>
      <c r="FH121" s="67"/>
      <c r="FI121" s="67"/>
      <c r="FJ121" s="67"/>
      <c r="FK121" s="67"/>
      <c r="FL121" s="67"/>
      <c r="FM121" s="67"/>
      <c r="FN121" s="67"/>
      <c r="FO121" s="67"/>
      <c r="FP121" s="67"/>
      <c r="FQ121" s="67"/>
      <c r="FR121" s="67"/>
      <c r="FS121" s="67"/>
      <c r="FT121" s="67"/>
      <c r="FU121" s="194"/>
      <c r="FW121" s="67"/>
      <c r="FX121" s="67"/>
      <c r="FY121" s="67"/>
      <c r="FZ121" s="67"/>
      <c r="GA121" s="67"/>
      <c r="GB121" s="67"/>
      <c r="GC121" s="67"/>
      <c r="GD121" s="67"/>
      <c r="GE121" s="67"/>
      <c r="GF121" s="67"/>
      <c r="GG121" s="67"/>
      <c r="GH121" s="67"/>
      <c r="GI121" s="67"/>
      <c r="GJ121" s="67"/>
      <c r="GK121" s="67"/>
      <c r="GL121" s="67"/>
      <c r="GM121" s="67"/>
      <c r="GN121" s="67"/>
      <c r="GP121" s="67"/>
      <c r="GQ121" s="67"/>
      <c r="GR121" s="67"/>
      <c r="GS121" s="67"/>
      <c r="GT121" s="67"/>
      <c r="GU121" s="67"/>
      <c r="GV121" s="67"/>
      <c r="GW121" s="67"/>
      <c r="GX121" s="67"/>
      <c r="GY121" s="67"/>
      <c r="GZ121" s="67"/>
      <c r="HA121" s="67"/>
      <c r="HB121" s="67"/>
      <c r="HC121" s="67"/>
      <c r="HD121" s="67"/>
      <c r="HE121" s="67"/>
      <c r="HF121" s="67"/>
      <c r="HG121" s="67"/>
    </row>
    <row r="122" spans="2:215" x14ac:dyDescent="0.3">
      <c r="C122" s="76"/>
      <c r="D122" s="127"/>
      <c r="K122" s="209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39"/>
      <c r="BJ122" s="139"/>
      <c r="BS122" s="139"/>
      <c r="BT122" s="139"/>
      <c r="BU122" s="139"/>
      <c r="BV122" s="139"/>
      <c r="BW122" s="139"/>
      <c r="BX122" s="139"/>
      <c r="BY122" s="139"/>
      <c r="BZ122" s="139"/>
      <c r="CA122" s="139"/>
      <c r="CB122" s="139"/>
      <c r="CC122" s="139"/>
      <c r="CL122" s="139"/>
      <c r="CM122" s="139"/>
      <c r="CN122" s="139"/>
      <c r="CO122" s="139"/>
      <c r="CP122" s="139"/>
      <c r="CQ122" s="139"/>
      <c r="CR122" s="139"/>
      <c r="CS122" s="139"/>
      <c r="CT122" s="139"/>
      <c r="CU122" s="139"/>
      <c r="CV122" s="139"/>
      <c r="DE122" s="139"/>
      <c r="DF122" s="139"/>
      <c r="DG122" s="139"/>
      <c r="DH122" s="139"/>
      <c r="DI122" s="139"/>
      <c r="DJ122" s="139"/>
      <c r="DK122" s="139"/>
      <c r="DL122" s="139"/>
      <c r="DM122" s="139"/>
      <c r="DN122" s="139"/>
      <c r="DO122" s="139"/>
      <c r="DX122" s="139"/>
      <c r="DY122" s="139"/>
      <c r="DZ122" s="139"/>
      <c r="EA122" s="139"/>
      <c r="EB122" s="139"/>
      <c r="EC122" s="139"/>
      <c r="ED122" s="139"/>
      <c r="EE122" s="139"/>
      <c r="EF122" s="139"/>
      <c r="EG122" s="139"/>
      <c r="EH122" s="139"/>
      <c r="EQ122" s="139"/>
      <c r="ER122" s="139"/>
      <c r="ES122" s="139"/>
      <c r="ET122" s="139"/>
      <c r="EU122" s="139"/>
      <c r="EV122" s="139"/>
      <c r="EW122" s="139"/>
      <c r="EX122" s="139"/>
      <c r="EY122" s="139"/>
      <c r="EZ122" s="139"/>
      <c r="FA122" s="139"/>
      <c r="FJ122" s="139"/>
      <c r="FK122" s="139"/>
      <c r="FL122" s="139"/>
      <c r="FM122" s="139"/>
      <c r="FN122" s="139"/>
      <c r="FO122" s="139"/>
      <c r="FP122" s="139"/>
      <c r="FQ122" s="139"/>
      <c r="FR122" s="139"/>
      <c r="FS122" s="139"/>
      <c r="FT122" s="139"/>
      <c r="GD122" s="139"/>
      <c r="GE122" s="139"/>
      <c r="GF122" s="139"/>
      <c r="GG122" s="139"/>
      <c r="GH122" s="139"/>
      <c r="GI122" s="139"/>
      <c r="GJ122" s="139"/>
      <c r="GK122" s="139"/>
      <c r="GL122" s="139"/>
      <c r="GM122" s="139"/>
      <c r="GN122" s="139"/>
      <c r="GW122" s="139"/>
      <c r="GX122" s="139"/>
      <c r="GY122" s="139"/>
      <c r="GZ122" s="139"/>
      <c r="HA122" s="139"/>
      <c r="HB122" s="139"/>
      <c r="HC122" s="139"/>
      <c r="HD122" s="139"/>
      <c r="HE122" s="139"/>
      <c r="HF122" s="139"/>
      <c r="HG122" s="139"/>
    </row>
    <row r="123" spans="2:215" x14ac:dyDescent="0.3">
      <c r="C123" s="85" t="s">
        <v>114</v>
      </c>
      <c r="D123" s="128"/>
      <c r="E123" s="107">
        <f>E124</f>
        <v>2671795.4866252132</v>
      </c>
      <c r="F123" s="107">
        <f>F124</f>
        <v>2300289.3419891861</v>
      </c>
      <c r="G123" s="107">
        <f t="shared" ref="G123:V123" si="1570">G124</f>
        <v>2647846.3545352798</v>
      </c>
      <c r="H123" s="107">
        <f t="shared" si="1570"/>
        <v>2658503.6791994432</v>
      </c>
      <c r="I123" s="107">
        <f t="shared" si="1570"/>
        <v>2900602.1748300008</v>
      </c>
      <c r="J123" s="107">
        <f t="shared" si="1570"/>
        <v>3126330.6469800007</v>
      </c>
      <c r="K123" s="107">
        <f t="shared" si="1570"/>
        <v>3950766.1322699981</v>
      </c>
      <c r="L123" s="107">
        <f t="shared" si="1570"/>
        <v>4632348.9132400015</v>
      </c>
      <c r="M123" s="107">
        <f t="shared" si="1570"/>
        <v>6153526.7341000028</v>
      </c>
      <c r="N123" s="107">
        <f t="shared" si="1570"/>
        <v>5792031.0701398309</v>
      </c>
      <c r="O123" s="107">
        <f t="shared" si="1570"/>
        <v>6656768.8277499974</v>
      </c>
      <c r="P123" s="107">
        <f t="shared" si="1570"/>
        <v>6482723.3862586711</v>
      </c>
      <c r="Q123" s="107">
        <f t="shared" si="1570"/>
        <v>7053544.3574656304</v>
      </c>
      <c r="R123" s="107">
        <f t="shared" si="1570"/>
        <v>8354568.9297779948</v>
      </c>
      <c r="S123" s="107">
        <f t="shared" si="1570"/>
        <v>8842172.9218599945</v>
      </c>
      <c r="T123" s="107">
        <f t="shared" si="1570"/>
        <v>8116323.7262507882</v>
      </c>
      <c r="U123" s="107">
        <f t="shared" si="1570"/>
        <v>8897723.1690299939</v>
      </c>
      <c r="V123" s="107">
        <f t="shared" si="1570"/>
        <v>8725704.3984800037</v>
      </c>
      <c r="W123" s="195">
        <f t="shared" si="820"/>
        <v>4.4423054237924697E-2</v>
      </c>
      <c r="Y123" s="107">
        <f t="shared" ref="Y123:GP123" si="1571">Y124</f>
        <v>2671795.4866252132</v>
      </c>
      <c r="Z123" s="107">
        <f t="shared" si="1571"/>
        <v>2300289.3419891861</v>
      </c>
      <c r="AA123" s="107">
        <f t="shared" si="1571"/>
        <v>2647846.3545352798</v>
      </c>
      <c r="AB123" s="107">
        <f t="shared" si="1571"/>
        <v>2658503.6791994432</v>
      </c>
      <c r="AC123" s="107">
        <f t="shared" si="1571"/>
        <v>2900602.1748300008</v>
      </c>
      <c r="AD123" s="107">
        <f t="shared" si="1571"/>
        <v>3126330.6469800007</v>
      </c>
      <c r="AE123" s="107">
        <f t="shared" si="1571"/>
        <v>3950766.1322699981</v>
      </c>
      <c r="AF123" s="107">
        <f t="shared" si="1571"/>
        <v>4632348.9132400015</v>
      </c>
      <c r="AG123" s="107">
        <f t="shared" si="1571"/>
        <v>6153526.7341000028</v>
      </c>
      <c r="AH123" s="107">
        <f t="shared" si="1571"/>
        <v>5792031.0701398309</v>
      </c>
      <c r="AI123" s="107">
        <f t="shared" si="1571"/>
        <v>6656768.8277499974</v>
      </c>
      <c r="AJ123" s="107">
        <f t="shared" si="1571"/>
        <v>6482723.3862586711</v>
      </c>
      <c r="AK123" s="107">
        <f t="shared" si="1571"/>
        <v>7053544.3574656304</v>
      </c>
      <c r="AL123" s="107">
        <f t="shared" si="1571"/>
        <v>8354568.9297779948</v>
      </c>
      <c r="AM123" s="107">
        <f t="shared" si="1571"/>
        <v>8842172.9218599945</v>
      </c>
      <c r="AN123" s="107">
        <f t="shared" si="1571"/>
        <v>8116323.7262507882</v>
      </c>
      <c r="AO123" s="107">
        <f t="shared" si="1571"/>
        <v>8897723.1690299939</v>
      </c>
      <c r="AP123" s="107">
        <f t="shared" si="1571"/>
        <v>8725704.3984800037</v>
      </c>
      <c r="AQ123" s="195">
        <f>AP123/AL123-1</f>
        <v>4.4423054237924697E-2</v>
      </c>
      <c r="AS123" s="107">
        <f t="shared" si="1571"/>
        <v>2671795.4866252132</v>
      </c>
      <c r="AT123" s="107">
        <f t="shared" si="1571"/>
        <v>2300289.3419891861</v>
      </c>
      <c r="AU123" s="107">
        <f t="shared" si="1571"/>
        <v>2647846.3545352798</v>
      </c>
      <c r="AV123" s="107">
        <f t="shared" si="1571"/>
        <v>2658503.6791994432</v>
      </c>
      <c r="AW123" s="107">
        <f t="shared" si="1571"/>
        <v>2900602.1748300008</v>
      </c>
      <c r="AX123" s="107">
        <f t="shared" si="1571"/>
        <v>3126330.6469800007</v>
      </c>
      <c r="AY123" s="107">
        <f t="shared" si="1571"/>
        <v>3950766.1322699981</v>
      </c>
      <c r="AZ123" s="107">
        <f t="shared" si="1571"/>
        <v>4632348.9132400015</v>
      </c>
      <c r="BA123" s="107">
        <f t="shared" si="1571"/>
        <v>6153526.7341000028</v>
      </c>
      <c r="BB123" s="107">
        <f t="shared" si="1571"/>
        <v>5792031.0701398309</v>
      </c>
      <c r="BC123" s="107">
        <f t="shared" si="1571"/>
        <v>6656768.8277499974</v>
      </c>
      <c r="BD123" s="107">
        <f t="shared" si="1571"/>
        <v>6482723.3862586711</v>
      </c>
      <c r="BE123" s="107">
        <f t="shared" si="1571"/>
        <v>7053544.3574656304</v>
      </c>
      <c r="BF123" s="107">
        <f t="shared" si="1571"/>
        <v>8354568.9297779948</v>
      </c>
      <c r="BG123" s="107">
        <f t="shared" si="1571"/>
        <v>8842172.9218599945</v>
      </c>
      <c r="BH123" s="107">
        <f t="shared" si="1571"/>
        <v>8116323.7262507882</v>
      </c>
      <c r="BI123" s="107">
        <f t="shared" si="1571"/>
        <v>8897723.1690299939</v>
      </c>
      <c r="BJ123" s="107">
        <f t="shared" si="1571"/>
        <v>8725704.3984800037</v>
      </c>
      <c r="BK123" s="74"/>
      <c r="BL123" s="107">
        <f t="shared" si="1571"/>
        <v>2671795.4866252132</v>
      </c>
      <c r="BM123" s="107">
        <f t="shared" si="1571"/>
        <v>2300289.3419891861</v>
      </c>
      <c r="BN123" s="107">
        <f t="shared" si="1571"/>
        <v>2647846.3545352798</v>
      </c>
      <c r="BO123" s="107">
        <f t="shared" si="1571"/>
        <v>2658503.6791994432</v>
      </c>
      <c r="BP123" s="107">
        <f t="shared" si="1571"/>
        <v>2900602.1748300008</v>
      </c>
      <c r="BQ123" s="107">
        <f t="shared" si="1571"/>
        <v>3126330.6469800007</v>
      </c>
      <c r="BR123" s="107">
        <f t="shared" si="1571"/>
        <v>3950766.1322699981</v>
      </c>
      <c r="BS123" s="107">
        <f t="shared" si="1571"/>
        <v>4632348.9132400015</v>
      </c>
      <c r="BT123" s="107">
        <f t="shared" si="1571"/>
        <v>6153526.7341000028</v>
      </c>
      <c r="BU123" s="107">
        <f t="shared" si="1571"/>
        <v>5792031.0701398309</v>
      </c>
      <c r="BV123" s="107">
        <f t="shared" si="1571"/>
        <v>6656768.8277499974</v>
      </c>
      <c r="BW123" s="107">
        <f t="shared" si="1571"/>
        <v>6482723.3862586711</v>
      </c>
      <c r="BX123" s="107">
        <f t="shared" si="1571"/>
        <v>7053544.3574656304</v>
      </c>
      <c r="BY123" s="107">
        <f t="shared" si="1571"/>
        <v>8354568.9297779948</v>
      </c>
      <c r="BZ123" s="107">
        <f t="shared" si="1571"/>
        <v>8842172.9218599945</v>
      </c>
      <c r="CA123" s="107">
        <f t="shared" si="1571"/>
        <v>8116323.7262507882</v>
      </c>
      <c r="CB123" s="107">
        <f t="shared" si="1571"/>
        <v>8897723.1690299939</v>
      </c>
      <c r="CC123" s="107">
        <f t="shared" si="1571"/>
        <v>8725704.3984800037</v>
      </c>
      <c r="CD123" s="74"/>
      <c r="CE123" s="107">
        <f t="shared" si="1571"/>
        <v>2671795.4866252132</v>
      </c>
      <c r="CF123" s="107">
        <f t="shared" si="1571"/>
        <v>2300289.3419891861</v>
      </c>
      <c r="CG123" s="107">
        <f t="shared" si="1571"/>
        <v>2647846.3545352798</v>
      </c>
      <c r="CH123" s="107">
        <f t="shared" si="1571"/>
        <v>2658503.6791994432</v>
      </c>
      <c r="CI123" s="107">
        <f t="shared" si="1571"/>
        <v>2900602.1748300008</v>
      </c>
      <c r="CJ123" s="107">
        <f t="shared" si="1571"/>
        <v>3126330.6469800007</v>
      </c>
      <c r="CK123" s="107">
        <f t="shared" si="1571"/>
        <v>3950766.1322699981</v>
      </c>
      <c r="CL123" s="107">
        <f t="shared" si="1571"/>
        <v>4632348.9132400015</v>
      </c>
      <c r="CM123" s="107">
        <f t="shared" si="1571"/>
        <v>6153526.7341000028</v>
      </c>
      <c r="CN123" s="107">
        <f t="shared" si="1571"/>
        <v>5792031.0701398309</v>
      </c>
      <c r="CO123" s="107">
        <f t="shared" si="1571"/>
        <v>6656768.8277499974</v>
      </c>
      <c r="CP123" s="107">
        <f t="shared" si="1571"/>
        <v>6482723.3862586711</v>
      </c>
      <c r="CQ123" s="107">
        <f t="shared" si="1571"/>
        <v>7053544.3574656304</v>
      </c>
      <c r="CR123" s="107">
        <f t="shared" si="1571"/>
        <v>8354568.9297779948</v>
      </c>
      <c r="CS123" s="107">
        <f t="shared" si="1571"/>
        <v>8842172.9218599945</v>
      </c>
      <c r="CT123" s="107">
        <f t="shared" si="1571"/>
        <v>8116323.7262507882</v>
      </c>
      <c r="CU123" s="107">
        <f t="shared" si="1571"/>
        <v>8897723.1690299939</v>
      </c>
      <c r="CV123" s="107">
        <f t="shared" si="1571"/>
        <v>8725704.3984800037</v>
      </c>
      <c r="CW123" s="74"/>
      <c r="CX123" s="107">
        <f t="shared" si="1571"/>
        <v>2671795.4866252132</v>
      </c>
      <c r="CY123" s="107">
        <f t="shared" si="1571"/>
        <v>2300289.3419891861</v>
      </c>
      <c r="CZ123" s="107">
        <f t="shared" si="1571"/>
        <v>2647846.3545352798</v>
      </c>
      <c r="DA123" s="107">
        <f t="shared" si="1571"/>
        <v>2658503.6791994432</v>
      </c>
      <c r="DB123" s="107">
        <f t="shared" si="1571"/>
        <v>2900602.1748300008</v>
      </c>
      <c r="DC123" s="107">
        <f t="shared" si="1571"/>
        <v>3126330.6469800007</v>
      </c>
      <c r="DD123" s="107">
        <f t="shared" si="1571"/>
        <v>3950766.1322699981</v>
      </c>
      <c r="DE123" s="107">
        <f t="shared" si="1571"/>
        <v>4632348.9132400015</v>
      </c>
      <c r="DF123" s="107">
        <f t="shared" si="1571"/>
        <v>6153526.7341000028</v>
      </c>
      <c r="DG123" s="107">
        <f t="shared" si="1571"/>
        <v>5792031.0701398309</v>
      </c>
      <c r="DH123" s="107">
        <f t="shared" si="1571"/>
        <v>6656768.8277499974</v>
      </c>
      <c r="DI123" s="107">
        <f t="shared" si="1571"/>
        <v>6482723.3862586711</v>
      </c>
      <c r="DJ123" s="107">
        <f t="shared" si="1571"/>
        <v>7053544.3574656304</v>
      </c>
      <c r="DK123" s="107">
        <f t="shared" si="1571"/>
        <v>8354568.9297779948</v>
      </c>
      <c r="DL123" s="107">
        <f t="shared" si="1571"/>
        <v>8842172.9218599945</v>
      </c>
      <c r="DM123" s="107">
        <f t="shared" si="1571"/>
        <v>8116323.7262507882</v>
      </c>
      <c r="DN123" s="107">
        <f t="shared" si="1571"/>
        <v>8897723.1690299939</v>
      </c>
      <c r="DO123" s="107">
        <f t="shared" si="1571"/>
        <v>8725704.3984800037</v>
      </c>
      <c r="DP123" s="74"/>
      <c r="DQ123" s="107">
        <f t="shared" si="1571"/>
        <v>2671795.4866252132</v>
      </c>
      <c r="DR123" s="107">
        <f t="shared" si="1571"/>
        <v>2300289.3419891861</v>
      </c>
      <c r="DS123" s="107">
        <f t="shared" si="1571"/>
        <v>2647846.3545352798</v>
      </c>
      <c r="DT123" s="107">
        <f t="shared" si="1571"/>
        <v>2658503.6791994432</v>
      </c>
      <c r="DU123" s="107">
        <f t="shared" si="1571"/>
        <v>2900602.1748300008</v>
      </c>
      <c r="DV123" s="107">
        <f t="shared" si="1571"/>
        <v>3126330.6469800007</v>
      </c>
      <c r="DW123" s="107">
        <f t="shared" si="1571"/>
        <v>3950766.1322699981</v>
      </c>
      <c r="DX123" s="107">
        <f t="shared" si="1571"/>
        <v>4632348.9132400015</v>
      </c>
      <c r="DY123" s="107">
        <f t="shared" si="1571"/>
        <v>6153526.7341000028</v>
      </c>
      <c r="DZ123" s="107">
        <f t="shared" si="1571"/>
        <v>5792031.0701398309</v>
      </c>
      <c r="EA123" s="107">
        <f t="shared" si="1571"/>
        <v>6656768.8277499974</v>
      </c>
      <c r="EB123" s="107">
        <f t="shared" si="1571"/>
        <v>6482723.3862586711</v>
      </c>
      <c r="EC123" s="107">
        <f t="shared" si="1571"/>
        <v>7053544.3574656304</v>
      </c>
      <c r="ED123" s="107">
        <f t="shared" si="1571"/>
        <v>8354568.9297779948</v>
      </c>
      <c r="EE123" s="107">
        <f t="shared" si="1571"/>
        <v>8842172.9218599945</v>
      </c>
      <c r="EF123" s="107">
        <f t="shared" si="1571"/>
        <v>8116323.7262507882</v>
      </c>
      <c r="EG123" s="107">
        <f t="shared" si="1571"/>
        <v>8897723.1690299939</v>
      </c>
      <c r="EH123" s="107">
        <f t="shared" si="1571"/>
        <v>8725704.3984800037</v>
      </c>
      <c r="EJ123" s="107">
        <f t="shared" si="1571"/>
        <v>2671795.4866252132</v>
      </c>
      <c r="EK123" s="107">
        <f t="shared" si="1571"/>
        <v>2300289.3419891861</v>
      </c>
      <c r="EL123" s="107">
        <f t="shared" si="1571"/>
        <v>2647846.3545352798</v>
      </c>
      <c r="EM123" s="107">
        <f t="shared" si="1571"/>
        <v>2658503.6791994432</v>
      </c>
      <c r="EN123" s="107">
        <f t="shared" ref="EN123:FA123" si="1572">EN124</f>
        <v>2900602.1748300008</v>
      </c>
      <c r="EO123" s="107">
        <f t="shared" si="1572"/>
        <v>3126330.6469800007</v>
      </c>
      <c r="EP123" s="107">
        <f t="shared" si="1572"/>
        <v>3950766.1322699981</v>
      </c>
      <c r="EQ123" s="107">
        <f t="shared" si="1572"/>
        <v>4632348.9132400015</v>
      </c>
      <c r="ER123" s="107">
        <f t="shared" si="1572"/>
        <v>6153526.7341000028</v>
      </c>
      <c r="ES123" s="107">
        <f t="shared" si="1572"/>
        <v>5792031.0701398309</v>
      </c>
      <c r="ET123" s="107">
        <f t="shared" si="1572"/>
        <v>6656768.8277499974</v>
      </c>
      <c r="EU123" s="107">
        <f t="shared" si="1572"/>
        <v>6482723.3862586711</v>
      </c>
      <c r="EV123" s="107">
        <f t="shared" si="1572"/>
        <v>7053544.3574656304</v>
      </c>
      <c r="EW123" s="107">
        <f t="shared" si="1572"/>
        <v>8354568.9297779948</v>
      </c>
      <c r="EX123" s="107">
        <f t="shared" si="1572"/>
        <v>8842172.9218599945</v>
      </c>
      <c r="EY123" s="107">
        <f t="shared" si="1572"/>
        <v>8116323.7262507882</v>
      </c>
      <c r="EZ123" s="107">
        <f t="shared" si="1572"/>
        <v>8897723.1690299939</v>
      </c>
      <c r="FA123" s="107">
        <f t="shared" si="1572"/>
        <v>8725704.3984800037</v>
      </c>
      <c r="FC123" s="107">
        <f t="shared" ref="FC123:FT123" si="1573">FC124</f>
        <v>2671795.4866252132</v>
      </c>
      <c r="FD123" s="107">
        <f t="shared" si="1573"/>
        <v>2300289.3419891861</v>
      </c>
      <c r="FE123" s="107">
        <f t="shared" si="1573"/>
        <v>2647846.3545352798</v>
      </c>
      <c r="FF123" s="107">
        <f t="shared" si="1573"/>
        <v>2658503.6791994432</v>
      </c>
      <c r="FG123" s="107">
        <f t="shared" si="1573"/>
        <v>2900602.1748300008</v>
      </c>
      <c r="FH123" s="107">
        <f t="shared" si="1573"/>
        <v>3126330.6469800007</v>
      </c>
      <c r="FI123" s="107">
        <f t="shared" si="1573"/>
        <v>3950766.1322699981</v>
      </c>
      <c r="FJ123" s="107">
        <f t="shared" si="1573"/>
        <v>4632348.9132400015</v>
      </c>
      <c r="FK123" s="107">
        <f t="shared" si="1573"/>
        <v>6153526.7341000028</v>
      </c>
      <c r="FL123" s="107">
        <f t="shared" si="1573"/>
        <v>5792031.0701398309</v>
      </c>
      <c r="FM123" s="107">
        <f t="shared" si="1573"/>
        <v>6656768.8277499974</v>
      </c>
      <c r="FN123" s="107">
        <f t="shared" si="1573"/>
        <v>6482723.3862586711</v>
      </c>
      <c r="FO123" s="107">
        <f t="shared" si="1573"/>
        <v>7053544.3574656304</v>
      </c>
      <c r="FP123" s="107">
        <f t="shared" si="1573"/>
        <v>8354568.9297779948</v>
      </c>
      <c r="FQ123" s="107">
        <f t="shared" si="1573"/>
        <v>8842172.9218599945</v>
      </c>
      <c r="FR123" s="107">
        <f t="shared" si="1573"/>
        <v>8116323.7262507882</v>
      </c>
      <c r="FS123" s="107">
        <f t="shared" si="1573"/>
        <v>8897723.1690299939</v>
      </c>
      <c r="FT123" s="107">
        <f t="shared" si="1573"/>
        <v>8725704.3984800037</v>
      </c>
      <c r="FU123" s="195">
        <f>FT123/FP123-1</f>
        <v>4.4423054237924697E-2</v>
      </c>
      <c r="FW123" s="107">
        <f t="shared" ref="FW123:GN123" si="1574">FW124</f>
        <v>2671795.4866252132</v>
      </c>
      <c r="FX123" s="107">
        <f t="shared" si="1574"/>
        <v>2300289.3419891861</v>
      </c>
      <c r="FY123" s="107">
        <f t="shared" si="1574"/>
        <v>2647846.3545352798</v>
      </c>
      <c r="FZ123" s="107">
        <f t="shared" si="1574"/>
        <v>2658503.6791994432</v>
      </c>
      <c r="GA123" s="107">
        <f t="shared" si="1574"/>
        <v>2900602.1748300008</v>
      </c>
      <c r="GB123" s="107">
        <f t="shared" si="1574"/>
        <v>3126330.6469800007</v>
      </c>
      <c r="GC123" s="107">
        <f t="shared" si="1574"/>
        <v>3950766.1322699981</v>
      </c>
      <c r="GD123" s="107">
        <f t="shared" si="1574"/>
        <v>4632348.9132400015</v>
      </c>
      <c r="GE123" s="107">
        <f t="shared" si="1574"/>
        <v>6153526.7341000028</v>
      </c>
      <c r="GF123" s="107">
        <f t="shared" si="1574"/>
        <v>5792031.0701398309</v>
      </c>
      <c r="GG123" s="107">
        <f t="shared" si="1574"/>
        <v>6656768.8277499974</v>
      </c>
      <c r="GH123" s="107">
        <f t="shared" si="1574"/>
        <v>6482723.3862586711</v>
      </c>
      <c r="GI123" s="107">
        <f t="shared" si="1574"/>
        <v>7053544.3574656304</v>
      </c>
      <c r="GJ123" s="107">
        <f t="shared" si="1574"/>
        <v>8354568.9297779948</v>
      </c>
      <c r="GK123" s="107">
        <f t="shared" si="1574"/>
        <v>8842172.9218599945</v>
      </c>
      <c r="GL123" s="107">
        <f t="shared" si="1574"/>
        <v>8116323.7262507882</v>
      </c>
      <c r="GM123" s="107">
        <f t="shared" si="1574"/>
        <v>8897723.1690299939</v>
      </c>
      <c r="GN123" s="107">
        <f t="shared" si="1574"/>
        <v>8725704.3984800037</v>
      </c>
      <c r="GP123" s="107">
        <f t="shared" si="1571"/>
        <v>2671795.4866252132</v>
      </c>
      <c r="GQ123" s="107">
        <f t="shared" ref="GQ123:HG123" si="1575">GQ124</f>
        <v>2300289.3419891861</v>
      </c>
      <c r="GR123" s="107">
        <f t="shared" si="1575"/>
        <v>2647846.3545352798</v>
      </c>
      <c r="GS123" s="107">
        <f t="shared" si="1575"/>
        <v>2658503.6791994432</v>
      </c>
      <c r="GT123" s="107">
        <f t="shared" si="1575"/>
        <v>2900602.1748300008</v>
      </c>
      <c r="GU123" s="107">
        <f t="shared" si="1575"/>
        <v>3126330.6469800007</v>
      </c>
      <c r="GV123" s="107">
        <f t="shared" si="1575"/>
        <v>3950766.1322699981</v>
      </c>
      <c r="GW123" s="107">
        <f t="shared" si="1575"/>
        <v>4632348.9132400015</v>
      </c>
      <c r="GX123" s="107">
        <f t="shared" si="1575"/>
        <v>6153526.7341000028</v>
      </c>
      <c r="GY123" s="107">
        <f t="shared" si="1575"/>
        <v>5792031.0701398309</v>
      </c>
      <c r="GZ123" s="107">
        <f t="shared" si="1575"/>
        <v>6656768.8277499974</v>
      </c>
      <c r="HA123" s="107">
        <f t="shared" si="1575"/>
        <v>6482723.3862586711</v>
      </c>
      <c r="HB123" s="107">
        <f t="shared" si="1575"/>
        <v>7053544.3574656304</v>
      </c>
      <c r="HC123" s="107">
        <f t="shared" si="1575"/>
        <v>8354568.9297779948</v>
      </c>
      <c r="HD123" s="107">
        <f t="shared" si="1575"/>
        <v>8842172.9218599945</v>
      </c>
      <c r="HE123" s="107">
        <f t="shared" si="1575"/>
        <v>8116323.7262507882</v>
      </c>
      <c r="HF123" s="107">
        <f t="shared" si="1575"/>
        <v>8897723.1690299939</v>
      </c>
      <c r="HG123" s="107">
        <f t="shared" si="1575"/>
        <v>8897723.1690299939</v>
      </c>
    </row>
    <row r="124" spans="2:215" x14ac:dyDescent="0.3">
      <c r="C124" s="69" t="s">
        <v>110</v>
      </c>
      <c r="D124" s="82">
        <v>26</v>
      </c>
      <c r="E124" s="73">
        <v>2671795.4866252132</v>
      </c>
      <c r="F124" s="73">
        <v>2300289.3419891861</v>
      </c>
      <c r="G124" s="73">
        <f>G131-G126</f>
        <v>2647846.3545352798</v>
      </c>
      <c r="H124" s="73">
        <f>H131-H126</f>
        <v>2658503.6791994432</v>
      </c>
      <c r="I124" s="73">
        <f>I131-I126</f>
        <v>2900602.1748300008</v>
      </c>
      <c r="J124" s="73">
        <f t="shared" ref="J124:M124" si="1576">J131-J126</f>
        <v>3126330.6469800007</v>
      </c>
      <c r="K124" s="73">
        <f t="shared" si="1576"/>
        <v>3950766.1322699981</v>
      </c>
      <c r="L124" s="73">
        <f t="shared" si="1576"/>
        <v>4632348.9132400015</v>
      </c>
      <c r="M124" s="73">
        <f t="shared" si="1576"/>
        <v>6153526.7341000028</v>
      </c>
      <c r="N124" s="73">
        <v>5792031.0701398309</v>
      </c>
      <c r="O124" s="73">
        <v>6656768.8277499974</v>
      </c>
      <c r="P124" s="73">
        <v>6482723.3862586711</v>
      </c>
      <c r="Q124" s="73">
        <v>7053544.3574656304</v>
      </c>
      <c r="R124" s="73">
        <v>8354568.9297779948</v>
      </c>
      <c r="S124" s="73">
        <v>8842172.9218599945</v>
      </c>
      <c r="T124" s="73">
        <v>8116323.7262507882</v>
      </c>
      <c r="U124" s="73">
        <v>8897723.1690299939</v>
      </c>
      <c r="V124" s="73">
        <v>8725704.3984800037</v>
      </c>
      <c r="W124" s="190">
        <f t="shared" si="820"/>
        <v>4.4423054237924697E-2</v>
      </c>
      <c r="X124" s="205"/>
      <c r="Y124" s="71">
        <f t="shared" ref="Y124" si="1577">$E124</f>
        <v>2671795.4866252132</v>
      </c>
      <c r="Z124" s="71">
        <f t="shared" ref="Z124" si="1578">$F124</f>
        <v>2300289.3419891861</v>
      </c>
      <c r="AA124" s="71">
        <f t="shared" ref="AA124" si="1579">$G124</f>
        <v>2647846.3545352798</v>
      </c>
      <c r="AB124" s="71">
        <f t="shared" ref="AB124" si="1580">$H124</f>
        <v>2658503.6791994432</v>
      </c>
      <c r="AC124" s="71">
        <f t="shared" ref="AC124" si="1581">$I124</f>
        <v>2900602.1748300008</v>
      </c>
      <c r="AD124" s="71">
        <f t="shared" ref="AD124" si="1582">$J124</f>
        <v>3126330.6469800007</v>
      </c>
      <c r="AE124" s="71">
        <f t="shared" ref="AE124" si="1583">$K124</f>
        <v>3950766.1322699981</v>
      </c>
      <c r="AF124" s="74">
        <f t="shared" ref="AF124" si="1584">$L124</f>
        <v>4632348.9132400015</v>
      </c>
      <c r="AG124" s="74">
        <f t="shared" ref="AG124" si="1585">$M124</f>
        <v>6153526.7341000028</v>
      </c>
      <c r="AH124" s="74">
        <f t="shared" ref="AH124" si="1586">$N124</f>
        <v>5792031.0701398309</v>
      </c>
      <c r="AI124" s="74">
        <f>$O124</f>
        <v>6656768.8277499974</v>
      </c>
      <c r="AJ124" s="74">
        <f t="shared" ref="AJ124" si="1587">$P124</f>
        <v>6482723.3862586711</v>
      </c>
      <c r="AK124" s="74">
        <f>$Q124</f>
        <v>7053544.3574656304</v>
      </c>
      <c r="AL124" s="74">
        <f>$R124</f>
        <v>8354568.9297779948</v>
      </c>
      <c r="AM124" s="74">
        <f>$S124</f>
        <v>8842172.9218599945</v>
      </c>
      <c r="AN124" s="74">
        <f>$T124</f>
        <v>8116323.7262507882</v>
      </c>
      <c r="AO124" s="74">
        <f>$U124</f>
        <v>8897723.1690299939</v>
      </c>
      <c r="AP124" s="74">
        <f>$V124</f>
        <v>8725704.3984800037</v>
      </c>
      <c r="AQ124" s="190"/>
      <c r="AR124" s="68"/>
      <c r="AS124" s="71">
        <f t="shared" ref="AS124" si="1588">$E124</f>
        <v>2671795.4866252132</v>
      </c>
      <c r="AT124" s="71">
        <f t="shared" ref="AT124" si="1589">$F124</f>
        <v>2300289.3419891861</v>
      </c>
      <c r="AU124" s="71">
        <f t="shared" ref="AU124" si="1590">$G124</f>
        <v>2647846.3545352798</v>
      </c>
      <c r="AV124" s="71">
        <f t="shared" ref="AV124" si="1591">$H124</f>
        <v>2658503.6791994432</v>
      </c>
      <c r="AW124" s="71">
        <f t="shared" ref="AW124" si="1592">$I124</f>
        <v>2900602.1748300008</v>
      </c>
      <c r="AX124" s="71">
        <f t="shared" ref="AX124" si="1593">$J124</f>
        <v>3126330.6469800007</v>
      </c>
      <c r="AY124" s="71">
        <f t="shared" ref="AY124" si="1594">$K124</f>
        <v>3950766.1322699981</v>
      </c>
      <c r="AZ124" s="74">
        <f t="shared" ref="AZ124" si="1595">$L124</f>
        <v>4632348.9132400015</v>
      </c>
      <c r="BA124" s="74">
        <f t="shared" ref="BA124" si="1596">$M124</f>
        <v>6153526.7341000028</v>
      </c>
      <c r="BB124" s="74">
        <f t="shared" ref="BB124" si="1597">$N124</f>
        <v>5792031.0701398309</v>
      </c>
      <c r="BC124" s="74">
        <f>$O124</f>
        <v>6656768.8277499974</v>
      </c>
      <c r="BD124" s="74">
        <f t="shared" ref="BD124" si="1598">$P124</f>
        <v>6482723.3862586711</v>
      </c>
      <c r="BE124" s="74">
        <f>$Q124</f>
        <v>7053544.3574656304</v>
      </c>
      <c r="BF124" s="74">
        <f>$R124</f>
        <v>8354568.9297779948</v>
      </c>
      <c r="BG124" s="74">
        <f>$S124</f>
        <v>8842172.9218599945</v>
      </c>
      <c r="BH124" s="74">
        <f>$T124</f>
        <v>8116323.7262507882</v>
      </c>
      <c r="BI124" s="74">
        <f>$U124</f>
        <v>8897723.1690299939</v>
      </c>
      <c r="BJ124" s="74">
        <f>$V124</f>
        <v>8725704.3984800037</v>
      </c>
      <c r="BK124" s="68"/>
      <c r="BL124" s="71">
        <f t="shared" ref="BL124" si="1599">$E124</f>
        <v>2671795.4866252132</v>
      </c>
      <c r="BM124" s="71">
        <f t="shared" ref="BM124" si="1600">$F124</f>
        <v>2300289.3419891861</v>
      </c>
      <c r="BN124" s="71">
        <f t="shared" ref="BN124" si="1601">$G124</f>
        <v>2647846.3545352798</v>
      </c>
      <c r="BO124" s="71">
        <f t="shared" ref="BO124" si="1602">$H124</f>
        <v>2658503.6791994432</v>
      </c>
      <c r="BP124" s="71">
        <f t="shared" ref="BP124" si="1603">$I124</f>
        <v>2900602.1748300008</v>
      </c>
      <c r="BQ124" s="71">
        <f t="shared" ref="BQ124" si="1604">$J124</f>
        <v>3126330.6469800007</v>
      </c>
      <c r="BR124" s="71">
        <f t="shared" ref="BR124" si="1605">$K124</f>
        <v>3950766.1322699981</v>
      </c>
      <c r="BS124" s="74">
        <f t="shared" ref="BS124" si="1606">$L124</f>
        <v>4632348.9132400015</v>
      </c>
      <c r="BT124" s="74">
        <f t="shared" ref="BT124" si="1607">$M124</f>
        <v>6153526.7341000028</v>
      </c>
      <c r="BU124" s="74">
        <f t="shared" ref="BU124" si="1608">$N124</f>
        <v>5792031.0701398309</v>
      </c>
      <c r="BV124" s="74">
        <f>$O124</f>
        <v>6656768.8277499974</v>
      </c>
      <c r="BW124" s="74">
        <f t="shared" ref="BW124" si="1609">$P124</f>
        <v>6482723.3862586711</v>
      </c>
      <c r="BX124" s="74">
        <f>$Q124</f>
        <v>7053544.3574656304</v>
      </c>
      <c r="BY124" s="74">
        <f>$R124</f>
        <v>8354568.9297779948</v>
      </c>
      <c r="BZ124" s="74">
        <f>$S124</f>
        <v>8842172.9218599945</v>
      </c>
      <c r="CA124" s="74">
        <f>$T124</f>
        <v>8116323.7262507882</v>
      </c>
      <c r="CB124" s="74">
        <f>$U124</f>
        <v>8897723.1690299939</v>
      </c>
      <c r="CC124" s="74">
        <f>$V124</f>
        <v>8725704.3984800037</v>
      </c>
      <c r="CD124" s="68"/>
      <c r="CE124" s="71">
        <f t="shared" ref="CE124" si="1610">$E124</f>
        <v>2671795.4866252132</v>
      </c>
      <c r="CF124" s="71">
        <f t="shared" ref="CF124" si="1611">$F124</f>
        <v>2300289.3419891861</v>
      </c>
      <c r="CG124" s="71">
        <f t="shared" ref="CG124" si="1612">$G124</f>
        <v>2647846.3545352798</v>
      </c>
      <c r="CH124" s="71">
        <f t="shared" ref="CH124" si="1613">$H124</f>
        <v>2658503.6791994432</v>
      </c>
      <c r="CI124" s="71">
        <f t="shared" ref="CI124" si="1614">$I124</f>
        <v>2900602.1748300008</v>
      </c>
      <c r="CJ124" s="71">
        <f t="shared" ref="CJ124" si="1615">$J124</f>
        <v>3126330.6469800007</v>
      </c>
      <c r="CK124" s="71">
        <f t="shared" ref="CK124" si="1616">$K124</f>
        <v>3950766.1322699981</v>
      </c>
      <c r="CL124" s="74">
        <f t="shared" ref="CL124" si="1617">$L124</f>
        <v>4632348.9132400015</v>
      </c>
      <c r="CM124" s="74">
        <f t="shared" ref="CM124" si="1618">$M124</f>
        <v>6153526.7341000028</v>
      </c>
      <c r="CN124" s="74">
        <f t="shared" ref="CN124" si="1619">$N124</f>
        <v>5792031.0701398309</v>
      </c>
      <c r="CO124" s="74">
        <f>$O124</f>
        <v>6656768.8277499974</v>
      </c>
      <c r="CP124" s="74">
        <f t="shared" ref="CP124" si="1620">$P124</f>
        <v>6482723.3862586711</v>
      </c>
      <c r="CQ124" s="74">
        <f>$Q124</f>
        <v>7053544.3574656304</v>
      </c>
      <c r="CR124" s="74">
        <f>$R124</f>
        <v>8354568.9297779948</v>
      </c>
      <c r="CS124" s="74">
        <f>$S124</f>
        <v>8842172.9218599945</v>
      </c>
      <c r="CT124" s="74">
        <f>$T124</f>
        <v>8116323.7262507882</v>
      </c>
      <c r="CU124" s="74">
        <f>$U124</f>
        <v>8897723.1690299939</v>
      </c>
      <c r="CV124" s="74">
        <f>$V124</f>
        <v>8725704.3984800037</v>
      </c>
      <c r="CW124" s="68"/>
      <c r="CX124" s="71">
        <f t="shared" ref="CX124" si="1621">$E124</f>
        <v>2671795.4866252132</v>
      </c>
      <c r="CY124" s="71">
        <f t="shared" ref="CY124" si="1622">$F124</f>
        <v>2300289.3419891861</v>
      </c>
      <c r="CZ124" s="71">
        <f t="shared" ref="CZ124" si="1623">$G124</f>
        <v>2647846.3545352798</v>
      </c>
      <c r="DA124" s="71">
        <f t="shared" ref="DA124" si="1624">$H124</f>
        <v>2658503.6791994432</v>
      </c>
      <c r="DB124" s="71">
        <f t="shared" ref="DB124" si="1625">$I124</f>
        <v>2900602.1748300008</v>
      </c>
      <c r="DC124" s="71">
        <f t="shared" ref="DC124" si="1626">$J124</f>
        <v>3126330.6469800007</v>
      </c>
      <c r="DD124" s="71">
        <f t="shared" ref="DD124" si="1627">$K124</f>
        <v>3950766.1322699981</v>
      </c>
      <c r="DE124" s="74">
        <f t="shared" ref="DE124" si="1628">$L124</f>
        <v>4632348.9132400015</v>
      </c>
      <c r="DF124" s="74">
        <f t="shared" ref="DF124" si="1629">$M124</f>
        <v>6153526.7341000028</v>
      </c>
      <c r="DG124" s="74">
        <f t="shared" ref="DG124" si="1630">$N124</f>
        <v>5792031.0701398309</v>
      </c>
      <c r="DH124" s="74">
        <f>$O124</f>
        <v>6656768.8277499974</v>
      </c>
      <c r="DI124" s="74">
        <f t="shared" ref="DI124" si="1631">$P124</f>
        <v>6482723.3862586711</v>
      </c>
      <c r="DJ124" s="74">
        <f>$Q124</f>
        <v>7053544.3574656304</v>
      </c>
      <c r="DK124" s="74">
        <f>$R124</f>
        <v>8354568.9297779948</v>
      </c>
      <c r="DL124" s="74">
        <f>$S124</f>
        <v>8842172.9218599945</v>
      </c>
      <c r="DM124" s="74">
        <f>$T124</f>
        <v>8116323.7262507882</v>
      </c>
      <c r="DN124" s="74">
        <f>$U124</f>
        <v>8897723.1690299939</v>
      </c>
      <c r="DO124" s="74">
        <f>$V124</f>
        <v>8725704.3984800037</v>
      </c>
      <c r="DP124" s="68"/>
      <c r="DQ124" s="71">
        <f t="shared" ref="DQ124" si="1632">$E124</f>
        <v>2671795.4866252132</v>
      </c>
      <c r="DR124" s="71">
        <f t="shared" ref="DR124" si="1633">$F124</f>
        <v>2300289.3419891861</v>
      </c>
      <c r="DS124" s="71">
        <f t="shared" ref="DS124" si="1634">$G124</f>
        <v>2647846.3545352798</v>
      </c>
      <c r="DT124" s="71">
        <f t="shared" ref="DT124" si="1635">$H124</f>
        <v>2658503.6791994432</v>
      </c>
      <c r="DU124" s="71">
        <f t="shared" ref="DU124" si="1636">$I124</f>
        <v>2900602.1748300008</v>
      </c>
      <c r="DV124" s="71">
        <f t="shared" ref="DV124" si="1637">$J124</f>
        <v>3126330.6469800007</v>
      </c>
      <c r="DW124" s="71">
        <f t="shared" ref="DW124" si="1638">$K124</f>
        <v>3950766.1322699981</v>
      </c>
      <c r="DX124" s="74">
        <f t="shared" ref="DX124" si="1639">$L124</f>
        <v>4632348.9132400015</v>
      </c>
      <c r="DY124" s="74">
        <f t="shared" ref="DY124" si="1640">$M124</f>
        <v>6153526.7341000028</v>
      </c>
      <c r="DZ124" s="74">
        <f t="shared" ref="DZ124" si="1641">$N124</f>
        <v>5792031.0701398309</v>
      </c>
      <c r="EA124" s="74">
        <f>$O124</f>
        <v>6656768.8277499974</v>
      </c>
      <c r="EB124" s="74">
        <f t="shared" ref="EB124" si="1642">$P124</f>
        <v>6482723.3862586711</v>
      </c>
      <c r="EC124" s="74">
        <f>$Q124</f>
        <v>7053544.3574656304</v>
      </c>
      <c r="ED124" s="74">
        <f>$R124</f>
        <v>8354568.9297779948</v>
      </c>
      <c r="EE124" s="74">
        <f>$S124</f>
        <v>8842172.9218599945</v>
      </c>
      <c r="EF124" s="74">
        <f>$T124</f>
        <v>8116323.7262507882</v>
      </c>
      <c r="EG124" s="74">
        <f>$U124</f>
        <v>8897723.1690299939</v>
      </c>
      <c r="EH124" s="74">
        <f>$V124</f>
        <v>8725704.3984800037</v>
      </c>
      <c r="EI124" s="68"/>
      <c r="EJ124" s="71">
        <f t="shared" ref="EJ124" si="1643">$E124</f>
        <v>2671795.4866252132</v>
      </c>
      <c r="EK124" s="71">
        <f t="shared" ref="EK124" si="1644">$F124</f>
        <v>2300289.3419891861</v>
      </c>
      <c r="EL124" s="71">
        <f t="shared" ref="EL124" si="1645">$G124</f>
        <v>2647846.3545352798</v>
      </c>
      <c r="EM124" s="71">
        <f t="shared" ref="EM124" si="1646">$H124</f>
        <v>2658503.6791994432</v>
      </c>
      <c r="EN124" s="71">
        <f t="shared" ref="EN124" si="1647">$I124</f>
        <v>2900602.1748300008</v>
      </c>
      <c r="EO124" s="71">
        <f t="shared" ref="EO124" si="1648">$J124</f>
        <v>3126330.6469800007</v>
      </c>
      <c r="EP124" s="71">
        <f t="shared" ref="EP124" si="1649">$K124</f>
        <v>3950766.1322699981</v>
      </c>
      <c r="EQ124" s="74">
        <f t="shared" ref="EQ124" si="1650">$L124</f>
        <v>4632348.9132400015</v>
      </c>
      <c r="ER124" s="74">
        <f t="shared" ref="ER124" si="1651">$M124</f>
        <v>6153526.7341000028</v>
      </c>
      <c r="ES124" s="74">
        <f t="shared" ref="ES124" si="1652">$N124</f>
        <v>5792031.0701398309</v>
      </c>
      <c r="ET124" s="74">
        <f>$O124</f>
        <v>6656768.8277499974</v>
      </c>
      <c r="EU124" s="74">
        <f t="shared" ref="EU124" si="1653">$P124</f>
        <v>6482723.3862586711</v>
      </c>
      <c r="EV124" s="74">
        <f>$Q124</f>
        <v>7053544.3574656304</v>
      </c>
      <c r="EW124" s="74">
        <f>$R124</f>
        <v>8354568.9297779948</v>
      </c>
      <c r="EX124" s="74">
        <f>$S124</f>
        <v>8842172.9218599945</v>
      </c>
      <c r="EY124" s="74">
        <f>$T124</f>
        <v>8116323.7262507882</v>
      </c>
      <c r="EZ124" s="74">
        <f>$U124</f>
        <v>8897723.1690299939</v>
      </c>
      <c r="FA124" s="74">
        <f>$V124</f>
        <v>8725704.3984800037</v>
      </c>
      <c r="FB124" s="68"/>
      <c r="FC124" s="71">
        <f t="shared" ref="FC124" si="1654">$E124</f>
        <v>2671795.4866252132</v>
      </c>
      <c r="FD124" s="71">
        <f t="shared" ref="FD124" si="1655">$F124</f>
        <v>2300289.3419891861</v>
      </c>
      <c r="FE124" s="71">
        <f t="shared" ref="FE124" si="1656">$G124</f>
        <v>2647846.3545352798</v>
      </c>
      <c r="FF124" s="71">
        <f t="shared" ref="FF124" si="1657">$H124</f>
        <v>2658503.6791994432</v>
      </c>
      <c r="FG124" s="71">
        <f t="shared" ref="FG124" si="1658">$I124</f>
        <v>2900602.1748300008</v>
      </c>
      <c r="FH124" s="71">
        <f t="shared" ref="FH124" si="1659">$J124</f>
        <v>3126330.6469800007</v>
      </c>
      <c r="FI124" s="71">
        <f t="shared" ref="FI124" si="1660">$K124</f>
        <v>3950766.1322699981</v>
      </c>
      <c r="FJ124" s="74">
        <f t="shared" ref="FJ124" si="1661">$L124</f>
        <v>4632348.9132400015</v>
      </c>
      <c r="FK124" s="74">
        <f t="shared" ref="FK124" si="1662">$M124</f>
        <v>6153526.7341000028</v>
      </c>
      <c r="FL124" s="74">
        <f t="shared" ref="FL124" si="1663">$N124</f>
        <v>5792031.0701398309</v>
      </c>
      <c r="FM124" s="74">
        <f>$O124</f>
        <v>6656768.8277499974</v>
      </c>
      <c r="FN124" s="74">
        <f t="shared" ref="FN124" si="1664">$P124</f>
        <v>6482723.3862586711</v>
      </c>
      <c r="FO124" s="74">
        <f>$Q124</f>
        <v>7053544.3574656304</v>
      </c>
      <c r="FP124" s="74">
        <f>$R124</f>
        <v>8354568.9297779948</v>
      </c>
      <c r="FQ124" s="74">
        <f>$S124</f>
        <v>8842172.9218599945</v>
      </c>
      <c r="FR124" s="74">
        <f>$T124</f>
        <v>8116323.7262507882</v>
      </c>
      <c r="FS124" s="74">
        <f>$U124</f>
        <v>8897723.1690299939</v>
      </c>
      <c r="FT124" s="74">
        <f>$V124</f>
        <v>8725704.3984800037</v>
      </c>
      <c r="FU124" s="190"/>
      <c r="FV124" s="68"/>
      <c r="FW124" s="71">
        <f t="shared" ref="FW124" si="1665">$E124</f>
        <v>2671795.4866252132</v>
      </c>
      <c r="FX124" s="71">
        <f t="shared" ref="FX124" si="1666">$F124</f>
        <v>2300289.3419891861</v>
      </c>
      <c r="FY124" s="71">
        <f t="shared" ref="FY124" si="1667">$G124</f>
        <v>2647846.3545352798</v>
      </c>
      <c r="FZ124" s="71">
        <f t="shared" ref="FZ124" si="1668">$H124</f>
        <v>2658503.6791994432</v>
      </c>
      <c r="GA124" s="71">
        <f t="shared" ref="GA124" si="1669">$I124</f>
        <v>2900602.1748300008</v>
      </c>
      <c r="GB124" s="71">
        <f t="shared" ref="GB124" si="1670">$J124</f>
        <v>3126330.6469800007</v>
      </c>
      <c r="GC124" s="71">
        <f t="shared" ref="GC124" si="1671">$K124</f>
        <v>3950766.1322699981</v>
      </c>
      <c r="GD124" s="74">
        <f t="shared" ref="GD124" si="1672">$L124</f>
        <v>4632348.9132400015</v>
      </c>
      <c r="GE124" s="74">
        <f t="shared" ref="GE124" si="1673">$M124</f>
        <v>6153526.7341000028</v>
      </c>
      <c r="GF124" s="74">
        <f t="shared" ref="GF124" si="1674">$N124</f>
        <v>5792031.0701398309</v>
      </c>
      <c r="GG124" s="74">
        <f>$O124</f>
        <v>6656768.8277499974</v>
      </c>
      <c r="GH124" s="74">
        <f t="shared" ref="GH124" si="1675">$P124</f>
        <v>6482723.3862586711</v>
      </c>
      <c r="GI124" s="74">
        <f>$Q124</f>
        <v>7053544.3574656304</v>
      </c>
      <c r="GJ124" s="74">
        <f>$R124</f>
        <v>8354568.9297779948</v>
      </c>
      <c r="GK124" s="74">
        <f>$S124</f>
        <v>8842172.9218599945</v>
      </c>
      <c r="GL124" s="74">
        <f>$T124</f>
        <v>8116323.7262507882</v>
      </c>
      <c r="GM124" s="74">
        <f>$U124</f>
        <v>8897723.1690299939</v>
      </c>
      <c r="GN124" s="74">
        <f>$V124</f>
        <v>8725704.3984800037</v>
      </c>
      <c r="GO124" s="68"/>
      <c r="GP124" s="71">
        <f t="shared" ref="GP124" si="1676">$E124</f>
        <v>2671795.4866252132</v>
      </c>
      <c r="GQ124" s="71">
        <f t="shared" ref="GQ124" si="1677">$F124</f>
        <v>2300289.3419891861</v>
      </c>
      <c r="GR124" s="71">
        <f t="shared" ref="GR124" si="1678">$G124</f>
        <v>2647846.3545352798</v>
      </c>
      <c r="GS124" s="71">
        <f t="shared" ref="GS124" si="1679">$H124</f>
        <v>2658503.6791994432</v>
      </c>
      <c r="GT124" s="71">
        <f t="shared" ref="GT124" si="1680">$I124</f>
        <v>2900602.1748300008</v>
      </c>
      <c r="GU124" s="71">
        <f t="shared" ref="GU124" si="1681">$J124</f>
        <v>3126330.6469800007</v>
      </c>
      <c r="GV124" s="71">
        <f t="shared" ref="GV124" si="1682">$K124</f>
        <v>3950766.1322699981</v>
      </c>
      <c r="GW124" s="74">
        <f t="shared" ref="GW124" si="1683">$L124</f>
        <v>4632348.9132400015</v>
      </c>
      <c r="GX124" s="74">
        <f t="shared" ref="GX124" si="1684">$M124</f>
        <v>6153526.7341000028</v>
      </c>
      <c r="GY124" s="74">
        <f t="shared" ref="GY124" si="1685">$N124</f>
        <v>5792031.0701398309</v>
      </c>
      <c r="GZ124" s="74">
        <f>$O124</f>
        <v>6656768.8277499974</v>
      </c>
      <c r="HA124" s="74">
        <f t="shared" ref="HA124" si="1686">$P124</f>
        <v>6482723.3862586711</v>
      </c>
      <c r="HB124" s="74">
        <f>$Q124</f>
        <v>7053544.3574656304</v>
      </c>
      <c r="HC124" s="74">
        <f>$R124</f>
        <v>8354568.9297779948</v>
      </c>
      <c r="HD124" s="74">
        <f>$S124</f>
        <v>8842172.9218599945</v>
      </c>
      <c r="HE124" s="74">
        <f>$T124</f>
        <v>8116323.7262507882</v>
      </c>
      <c r="HF124" s="74">
        <f>$U124</f>
        <v>8897723.1690299939</v>
      </c>
      <c r="HG124" s="74">
        <f>$U124</f>
        <v>8897723.1690299939</v>
      </c>
    </row>
    <row r="125" spans="2:215" x14ac:dyDescent="0.3">
      <c r="C125" s="76"/>
      <c r="D125" s="127"/>
      <c r="K125" s="45"/>
      <c r="L125" s="45"/>
      <c r="M125" s="45"/>
      <c r="N125" s="45"/>
      <c r="O125" s="177"/>
      <c r="P125" s="177"/>
      <c r="Q125" s="177"/>
      <c r="R125" s="177"/>
      <c r="S125" s="177"/>
      <c r="T125" s="177"/>
      <c r="U125" s="177"/>
      <c r="V125" s="177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S125" s="76"/>
      <c r="BT125" s="76"/>
      <c r="BU125" s="76"/>
      <c r="BV125" s="76"/>
      <c r="BW125" s="76"/>
      <c r="BX125" s="76"/>
      <c r="BY125" s="76"/>
      <c r="BZ125" s="76"/>
      <c r="CA125" s="76"/>
      <c r="CB125" s="76"/>
      <c r="CC125" s="76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DE125" s="76"/>
      <c r="DF125" s="76"/>
      <c r="DG125" s="76"/>
      <c r="DH125" s="76"/>
      <c r="DI125" s="76"/>
      <c r="DJ125" s="76"/>
      <c r="DK125" s="76"/>
      <c r="DL125" s="76"/>
      <c r="DM125" s="76"/>
      <c r="DN125" s="76"/>
      <c r="DO125" s="76"/>
      <c r="DX125" s="76"/>
      <c r="DY125" s="76"/>
      <c r="DZ125" s="76"/>
      <c r="EA125" s="76"/>
      <c r="EB125" s="76"/>
      <c r="EC125" s="76"/>
      <c r="ED125" s="76"/>
      <c r="EE125" s="76"/>
      <c r="EF125" s="76"/>
      <c r="EG125" s="76"/>
      <c r="EH125" s="76"/>
      <c r="EQ125" s="76"/>
      <c r="ER125" s="76"/>
      <c r="ES125" s="76"/>
      <c r="ET125" s="76"/>
      <c r="EU125" s="76"/>
      <c r="EV125" s="76"/>
      <c r="EW125" s="76"/>
      <c r="EX125" s="76"/>
      <c r="EY125" s="76"/>
      <c r="EZ125" s="76"/>
      <c r="FA125" s="76"/>
      <c r="FJ125" s="76"/>
      <c r="FK125" s="76"/>
      <c r="FL125" s="76"/>
      <c r="FM125" s="76"/>
      <c r="FN125" s="76"/>
      <c r="FO125" s="76"/>
      <c r="FP125" s="76"/>
      <c r="FQ125" s="76"/>
      <c r="FR125" s="76"/>
      <c r="FS125" s="76"/>
      <c r="FT125" s="76"/>
      <c r="GD125" s="76"/>
      <c r="GE125" s="76"/>
      <c r="GF125" s="76"/>
      <c r="GG125" s="76"/>
      <c r="GH125" s="76"/>
      <c r="GI125" s="76"/>
      <c r="GJ125" s="76"/>
      <c r="GK125" s="76"/>
      <c r="GL125" s="76"/>
      <c r="GM125" s="76"/>
      <c r="GN125" s="76"/>
      <c r="GW125" s="76"/>
      <c r="GX125" s="76"/>
      <c r="GY125" s="76"/>
      <c r="GZ125" s="76"/>
      <c r="HA125" s="76"/>
      <c r="HB125" s="76"/>
      <c r="HC125" s="76"/>
      <c r="HD125" s="76"/>
      <c r="HE125" s="76"/>
      <c r="HF125" s="76"/>
      <c r="HG125" s="76"/>
    </row>
    <row r="126" spans="2:215" x14ac:dyDescent="0.3">
      <c r="C126" s="86" t="s">
        <v>147</v>
      </c>
      <c r="D126" s="129"/>
      <c r="E126" s="107">
        <f t="shared" ref="E126:L126" si="1687">SUM(E127:E129)</f>
        <v>4643017.8829300003</v>
      </c>
      <c r="F126" s="107">
        <f t="shared" si="1687"/>
        <v>5425275.1045700004</v>
      </c>
      <c r="G126" s="107">
        <f t="shared" si="1687"/>
        <v>6081136.3755799998</v>
      </c>
      <c r="H126" s="107">
        <f t="shared" si="1687"/>
        <v>6309113.8501799991</v>
      </c>
      <c r="I126" s="107">
        <f t="shared" si="1687"/>
        <v>6740373.9361899998</v>
      </c>
      <c r="J126" s="107">
        <f t="shared" si="1687"/>
        <v>7185558.1615800001</v>
      </c>
      <c r="K126" s="107">
        <f t="shared" si="1687"/>
        <v>7519460.7190800002</v>
      </c>
      <c r="L126" s="107">
        <f t="shared" si="1687"/>
        <v>7750868.9041100675</v>
      </c>
      <c r="M126" s="107">
        <f t="shared" ref="M126:N126" si="1688">SUM(M127:M129)</f>
        <v>7525533.3488800433</v>
      </c>
      <c r="N126" s="107">
        <f t="shared" si="1688"/>
        <v>9047763.6490500905</v>
      </c>
      <c r="O126" s="107">
        <f t="shared" ref="O126:P126" si="1689">SUM(O127:O129)</f>
        <v>10130157.49987014</v>
      </c>
      <c r="P126" s="107">
        <f t="shared" si="1689"/>
        <v>11647241.858480211</v>
      </c>
      <c r="Q126" s="107">
        <f t="shared" ref="Q126:R126" si="1690">SUM(Q127:Q129)</f>
        <v>12628040.713820262</v>
      </c>
      <c r="R126" s="107">
        <f t="shared" si="1690"/>
        <v>12798075.542949991</v>
      </c>
      <c r="S126" s="107">
        <f t="shared" ref="S126:T126" si="1691">SUM(S127:S129)</f>
        <v>12011367.004119981</v>
      </c>
      <c r="T126" s="107">
        <f t="shared" si="1691"/>
        <v>12243417.612149997</v>
      </c>
      <c r="U126" s="107">
        <f t="shared" ref="U126:V126" si="1692">SUM(U127:U129)</f>
        <v>11924032.578379994</v>
      </c>
      <c r="V126" s="107">
        <f t="shared" si="1692"/>
        <v>12391804.69226999</v>
      </c>
      <c r="W126" s="195">
        <f t="shared" si="820"/>
        <v>-3.1744682965541782E-2</v>
      </c>
      <c r="Y126" s="107">
        <f t="shared" ref="Y126:AD126" si="1693">SUM(Y127:Y129)</f>
        <v>4643017.8829300003</v>
      </c>
      <c r="Z126" s="107">
        <f t="shared" si="1693"/>
        <v>5425275.1045700004</v>
      </c>
      <c r="AA126" s="107">
        <f>SUM(AA127:AA129)</f>
        <v>6081136.3755799998</v>
      </c>
      <c r="AB126" s="107">
        <f>SUM(AB127:AB129)</f>
        <v>6309113.8501799991</v>
      </c>
      <c r="AC126" s="107">
        <f>SUM(AC127:AC129)</f>
        <v>6740373.9361899998</v>
      </c>
      <c r="AD126" s="107">
        <f t="shared" si="1693"/>
        <v>7185558.1615800001</v>
      </c>
      <c r="AE126" s="107">
        <f t="shared" ref="AE126:AJ126" si="1694">SUM(AE127:AE129)</f>
        <v>7519460.7190800002</v>
      </c>
      <c r="AF126" s="107">
        <f t="shared" si="1694"/>
        <v>7750868.9041100675</v>
      </c>
      <c r="AG126" s="107">
        <f t="shared" si="1694"/>
        <v>7525533.3488800433</v>
      </c>
      <c r="AH126" s="107">
        <f t="shared" si="1694"/>
        <v>9047763.6490500905</v>
      </c>
      <c r="AI126" s="107">
        <f t="shared" si="1694"/>
        <v>10130157.49987014</v>
      </c>
      <c r="AJ126" s="107">
        <f t="shared" si="1694"/>
        <v>11647241.858480211</v>
      </c>
      <c r="AK126" s="107">
        <f t="shared" ref="AK126:AL126" si="1695">SUM(AK127:AK129)</f>
        <v>12628040.713820262</v>
      </c>
      <c r="AL126" s="107">
        <f t="shared" si="1695"/>
        <v>12798075.542949991</v>
      </c>
      <c r="AM126" s="107">
        <f t="shared" ref="AM126" si="1696">SUM(AM127:AM129)</f>
        <v>12011367.004119981</v>
      </c>
      <c r="AN126" s="107">
        <f>SUM(AN127:AN129)</f>
        <v>12243417.612149997</v>
      </c>
      <c r="AO126" s="107">
        <f>SUM(AO127:AO129)</f>
        <v>11924032.578379994</v>
      </c>
      <c r="AP126" s="107">
        <f>SUM(AP127:AP129)</f>
        <v>12391804.69226999</v>
      </c>
      <c r="AQ126" s="195">
        <f>AP126/AL126-1</f>
        <v>-3.1744682965541782E-2</v>
      </c>
      <c r="AS126" s="107">
        <f t="shared" ref="AS126:AT126" si="1697">SUM(AS127:AS129)</f>
        <v>4643017.8829300003</v>
      </c>
      <c r="AT126" s="107">
        <f t="shared" si="1697"/>
        <v>5425275.1045700004</v>
      </c>
      <c r="AU126" s="107">
        <f>SUM(AU127:AU129)</f>
        <v>6081136.3755799998</v>
      </c>
      <c r="AV126" s="107">
        <f>SUM(AV127:AV129)</f>
        <v>6309113.8501799991</v>
      </c>
      <c r="AW126" s="107">
        <f>SUM(AW127:AW129)</f>
        <v>6740373.9361899998</v>
      </c>
      <c r="AX126" s="107">
        <f t="shared" ref="AX126" si="1698">SUM(AX127:AX129)</f>
        <v>7185558.1615800001</v>
      </c>
      <c r="AY126" s="107">
        <f t="shared" ref="AY126:BG126" si="1699">SUM(AY127:AY129)</f>
        <v>7519460.7190800002</v>
      </c>
      <c r="AZ126" s="107">
        <f t="shared" si="1699"/>
        <v>7750868.9041100675</v>
      </c>
      <c r="BA126" s="107">
        <f t="shared" si="1699"/>
        <v>7525533.3488800433</v>
      </c>
      <c r="BB126" s="107">
        <f t="shared" si="1699"/>
        <v>9047763.6490500905</v>
      </c>
      <c r="BC126" s="107">
        <f t="shared" si="1699"/>
        <v>10130157.49987014</v>
      </c>
      <c r="BD126" s="107">
        <f t="shared" si="1699"/>
        <v>11647241.858480211</v>
      </c>
      <c r="BE126" s="107">
        <f t="shared" si="1699"/>
        <v>12628040.713820262</v>
      </c>
      <c r="BF126" s="107">
        <f t="shared" si="1699"/>
        <v>12798075.542949991</v>
      </c>
      <c r="BG126" s="107">
        <f t="shared" si="1699"/>
        <v>12011367.004119981</v>
      </c>
      <c r="BH126" s="107">
        <f>SUM(BH127:BH129)</f>
        <v>12243417.612149997</v>
      </c>
      <c r="BI126" s="107">
        <f>SUM(BI127:BI129)</f>
        <v>11924032.578379994</v>
      </c>
      <c r="BJ126" s="107">
        <f>SUM(BJ127:BJ129)</f>
        <v>12391804.69226999</v>
      </c>
      <c r="BK126" s="107"/>
      <c r="BL126" s="107">
        <f t="shared" ref="BL126:BM126" si="1700">SUM(BL127:BL129)</f>
        <v>4643017.8829300003</v>
      </c>
      <c r="BM126" s="107">
        <f t="shared" si="1700"/>
        <v>5425275.1045700004</v>
      </c>
      <c r="BN126" s="107">
        <f>SUM(BN127:BN129)</f>
        <v>6081136.3755799998</v>
      </c>
      <c r="BO126" s="107">
        <f>SUM(BO127:BO129)</f>
        <v>6309113.8501799991</v>
      </c>
      <c r="BP126" s="107">
        <f>SUM(BP127:BP129)</f>
        <v>6740373.9361899998</v>
      </c>
      <c r="BQ126" s="107">
        <f t="shared" ref="BQ126" si="1701">SUM(BQ127:BQ129)</f>
        <v>7185558.1615800001</v>
      </c>
      <c r="BR126" s="107">
        <f t="shared" ref="BR126:BZ126" si="1702">SUM(BR127:BR129)</f>
        <v>7519460.7190800002</v>
      </c>
      <c r="BS126" s="107">
        <f t="shared" si="1702"/>
        <v>7750868.9041100675</v>
      </c>
      <c r="BT126" s="107">
        <f t="shared" si="1702"/>
        <v>7525533.3488800433</v>
      </c>
      <c r="BU126" s="107">
        <f t="shared" si="1702"/>
        <v>9047763.6490500905</v>
      </c>
      <c r="BV126" s="107">
        <f t="shared" si="1702"/>
        <v>10130157.49987014</v>
      </c>
      <c r="BW126" s="107">
        <f t="shared" si="1702"/>
        <v>11647241.858480211</v>
      </c>
      <c r="BX126" s="107">
        <f t="shared" si="1702"/>
        <v>12628040.713820262</v>
      </c>
      <c r="BY126" s="107">
        <f t="shared" si="1702"/>
        <v>12798075.542949991</v>
      </c>
      <c r="BZ126" s="107">
        <f t="shared" si="1702"/>
        <v>12011367.004119981</v>
      </c>
      <c r="CA126" s="107">
        <f>SUM(CA127:CA129)</f>
        <v>12243417.612149997</v>
      </c>
      <c r="CB126" s="107">
        <f>SUM(CB127:CB129)</f>
        <v>11924032.578379994</v>
      </c>
      <c r="CC126" s="107">
        <f>SUM(CC127:CC129)</f>
        <v>12391804.69226999</v>
      </c>
      <c r="CD126" s="107"/>
      <c r="CE126" s="107">
        <f t="shared" ref="CE126:CF126" si="1703">SUM(CE127:CE129)</f>
        <v>4643017.8829300003</v>
      </c>
      <c r="CF126" s="107">
        <f t="shared" si="1703"/>
        <v>5425275.1045700004</v>
      </c>
      <c r="CG126" s="107">
        <f>SUM(CG127:CG129)</f>
        <v>6081136.3755799998</v>
      </c>
      <c r="CH126" s="107">
        <f>SUM(CH127:CH129)</f>
        <v>6309113.8501799991</v>
      </c>
      <c r="CI126" s="107">
        <f>SUM(CI127:CI129)</f>
        <v>6740373.9361899998</v>
      </c>
      <c r="CJ126" s="107">
        <f t="shared" ref="CJ126" si="1704">SUM(CJ127:CJ129)</f>
        <v>7185558.1615800001</v>
      </c>
      <c r="CK126" s="107">
        <f t="shared" ref="CK126:CS126" si="1705">SUM(CK127:CK129)</f>
        <v>7519460.7190800002</v>
      </c>
      <c r="CL126" s="107">
        <f t="shared" si="1705"/>
        <v>7750868.9041100675</v>
      </c>
      <c r="CM126" s="107">
        <f t="shared" si="1705"/>
        <v>7525533.3488800433</v>
      </c>
      <c r="CN126" s="107">
        <f t="shared" si="1705"/>
        <v>9047763.6490500905</v>
      </c>
      <c r="CO126" s="107">
        <f t="shared" si="1705"/>
        <v>10130157.49987014</v>
      </c>
      <c r="CP126" s="107">
        <f t="shared" si="1705"/>
        <v>11647241.858480211</v>
      </c>
      <c r="CQ126" s="107">
        <f t="shared" si="1705"/>
        <v>12628040.713820262</v>
      </c>
      <c r="CR126" s="107">
        <f t="shared" si="1705"/>
        <v>12798075.542949991</v>
      </c>
      <c r="CS126" s="107">
        <f t="shared" si="1705"/>
        <v>12011367.004119981</v>
      </c>
      <c r="CT126" s="107">
        <f>SUM(CT127:CT129)</f>
        <v>12243417.612149997</v>
      </c>
      <c r="CU126" s="107">
        <f>SUM(CU127:CU129)</f>
        <v>11924032.578379994</v>
      </c>
      <c r="CV126" s="107">
        <f>SUM(CV127:CV129)</f>
        <v>12391804.69226999</v>
      </c>
      <c r="CW126" s="107"/>
      <c r="CX126" s="107">
        <f t="shared" ref="CX126:CY126" si="1706">SUM(CX127:CX129)</f>
        <v>4643017.8829300003</v>
      </c>
      <c r="CY126" s="107">
        <f t="shared" si="1706"/>
        <v>5425275.1045700004</v>
      </c>
      <c r="CZ126" s="107">
        <f>SUM(CZ127:CZ129)</f>
        <v>6081136.3755799998</v>
      </c>
      <c r="DA126" s="107">
        <f>SUM(DA127:DA129)</f>
        <v>6309113.8501799991</v>
      </c>
      <c r="DB126" s="107">
        <f>SUM(DB127:DB129)</f>
        <v>6740373.9361899998</v>
      </c>
      <c r="DC126" s="107">
        <f t="shared" ref="DC126" si="1707">SUM(DC127:DC129)</f>
        <v>7185558.1615800001</v>
      </c>
      <c r="DD126" s="107">
        <f t="shared" ref="DD126:DL126" si="1708">SUM(DD127:DD129)</f>
        <v>7519460.7190800002</v>
      </c>
      <c r="DE126" s="107">
        <f t="shared" si="1708"/>
        <v>7750868.9041100675</v>
      </c>
      <c r="DF126" s="107">
        <f t="shared" si="1708"/>
        <v>7525533.3488800433</v>
      </c>
      <c r="DG126" s="107">
        <f t="shared" si="1708"/>
        <v>9047763.6490500905</v>
      </c>
      <c r="DH126" s="107">
        <f t="shared" si="1708"/>
        <v>10130157.49987014</v>
      </c>
      <c r="DI126" s="107">
        <f t="shared" si="1708"/>
        <v>11647241.858480211</v>
      </c>
      <c r="DJ126" s="107">
        <f t="shared" si="1708"/>
        <v>12628040.713820262</v>
      </c>
      <c r="DK126" s="107">
        <f t="shared" si="1708"/>
        <v>12798075.542949991</v>
      </c>
      <c r="DL126" s="107">
        <f t="shared" si="1708"/>
        <v>12011367.004119981</v>
      </c>
      <c r="DM126" s="107">
        <f>SUM(DM127:DM129)</f>
        <v>12243417.612149997</v>
      </c>
      <c r="DN126" s="107">
        <f>SUM(DN127:DN129)</f>
        <v>11924032.578379994</v>
      </c>
      <c r="DO126" s="107">
        <f>SUM(DO127:DO129)</f>
        <v>12391804.69226999</v>
      </c>
      <c r="DP126" s="107"/>
      <c r="DQ126" s="107">
        <f t="shared" ref="DQ126:DR126" si="1709">SUM(DQ127:DQ129)</f>
        <v>4643017.8829300003</v>
      </c>
      <c r="DR126" s="107">
        <f t="shared" si="1709"/>
        <v>5425275.1045700004</v>
      </c>
      <c r="DS126" s="107">
        <f>SUM(DS127:DS129)</f>
        <v>6081136.3755799998</v>
      </c>
      <c r="DT126" s="107">
        <f>SUM(DT127:DT129)</f>
        <v>6309113.8501799991</v>
      </c>
      <c r="DU126" s="107">
        <f>SUM(DU127:DU129)</f>
        <v>6740373.9361899998</v>
      </c>
      <c r="DV126" s="107">
        <f t="shared" ref="DV126" si="1710">SUM(DV127:DV129)</f>
        <v>7185558.1615800001</v>
      </c>
      <c r="DW126" s="107">
        <f t="shared" ref="DW126:EE126" si="1711">SUM(DW127:DW129)</f>
        <v>7519460.7190800002</v>
      </c>
      <c r="DX126" s="107">
        <f t="shared" si="1711"/>
        <v>7750868.9041100675</v>
      </c>
      <c r="DY126" s="107">
        <f t="shared" si="1711"/>
        <v>7525533.3488800433</v>
      </c>
      <c r="DZ126" s="107">
        <f t="shared" si="1711"/>
        <v>9047763.6490500905</v>
      </c>
      <c r="EA126" s="107">
        <f t="shared" si="1711"/>
        <v>10130157.49987014</v>
      </c>
      <c r="EB126" s="107">
        <f t="shared" si="1711"/>
        <v>11647241.858480211</v>
      </c>
      <c r="EC126" s="107">
        <f t="shared" si="1711"/>
        <v>12628040.713820262</v>
      </c>
      <c r="ED126" s="107">
        <f t="shared" si="1711"/>
        <v>12798075.542949991</v>
      </c>
      <c r="EE126" s="107">
        <f t="shared" si="1711"/>
        <v>12011367.004119981</v>
      </c>
      <c r="EF126" s="107">
        <f>SUM(EF127:EF129)</f>
        <v>12243417.612149997</v>
      </c>
      <c r="EG126" s="107">
        <f>SUM(EG127:EG129)</f>
        <v>11924032.578379994</v>
      </c>
      <c r="EH126" s="107">
        <f>SUM(EH127:EH129)</f>
        <v>12391804.69226999</v>
      </c>
      <c r="EI126" s="107"/>
      <c r="EJ126" s="107">
        <f t="shared" ref="EJ126:EK126" si="1712">SUM(EJ127:EJ129)</f>
        <v>4643017.8829300003</v>
      </c>
      <c r="EK126" s="107">
        <f t="shared" si="1712"/>
        <v>5425275.1045700004</v>
      </c>
      <c r="EL126" s="107">
        <f>SUM(EL127:EL129)</f>
        <v>6081136.3755799998</v>
      </c>
      <c r="EM126" s="107">
        <f>SUM(EM127:EM129)</f>
        <v>6309113.8501799991</v>
      </c>
      <c r="EN126" s="107">
        <f>SUM(EN127:EN129)</f>
        <v>6740373.9361899998</v>
      </c>
      <c r="EO126" s="107">
        <f t="shared" ref="EO126" si="1713">SUM(EO127:EO129)</f>
        <v>7185558.1615800001</v>
      </c>
      <c r="EP126" s="107">
        <f t="shared" ref="EP126:EX126" si="1714">SUM(EP127:EP129)</f>
        <v>7519460.7190800002</v>
      </c>
      <c r="EQ126" s="107">
        <f t="shared" si="1714"/>
        <v>7750868.9041100675</v>
      </c>
      <c r="ER126" s="107">
        <f t="shared" si="1714"/>
        <v>7525533.3488800433</v>
      </c>
      <c r="ES126" s="107">
        <f t="shared" si="1714"/>
        <v>9047763.6490500905</v>
      </c>
      <c r="ET126" s="107">
        <f t="shared" si="1714"/>
        <v>10130157.49987014</v>
      </c>
      <c r="EU126" s="107">
        <f t="shared" si="1714"/>
        <v>11647241.858480211</v>
      </c>
      <c r="EV126" s="107">
        <f t="shared" si="1714"/>
        <v>12628040.713820262</v>
      </c>
      <c r="EW126" s="107">
        <f t="shared" si="1714"/>
        <v>12798075.542949991</v>
      </c>
      <c r="EX126" s="107">
        <f t="shared" si="1714"/>
        <v>12011367.004119981</v>
      </c>
      <c r="EY126" s="107">
        <f>SUM(EY127:EY129)</f>
        <v>12243417.612149997</v>
      </c>
      <c r="EZ126" s="107">
        <f>SUM(EZ127:EZ129)</f>
        <v>11924032.578379994</v>
      </c>
      <c r="FA126" s="107">
        <f>SUM(FA127:FA129)</f>
        <v>12391804.69226999</v>
      </c>
      <c r="FB126" s="107"/>
      <c r="FC126" s="107">
        <f t="shared" ref="FC126:FD126" si="1715">SUM(FC127:FC129)</f>
        <v>4643017.8829300003</v>
      </c>
      <c r="FD126" s="107">
        <f t="shared" si="1715"/>
        <v>5425275.1045700004</v>
      </c>
      <c r="FE126" s="107">
        <f>SUM(FE127:FE129)</f>
        <v>6081136.3755799998</v>
      </c>
      <c r="FF126" s="107">
        <f>SUM(FF127:FF129)</f>
        <v>6309113.8501799991</v>
      </c>
      <c r="FG126" s="107">
        <f>SUM(FG127:FG129)</f>
        <v>6740373.9361899998</v>
      </c>
      <c r="FH126" s="107">
        <f t="shared" ref="FH126" si="1716">SUM(FH127:FH129)</f>
        <v>7185558.1615800001</v>
      </c>
      <c r="FI126" s="107">
        <f t="shared" ref="FI126:FQ126" si="1717">SUM(FI127:FI129)</f>
        <v>7519460.7190800002</v>
      </c>
      <c r="FJ126" s="107">
        <f t="shared" si="1717"/>
        <v>7750868.9041100675</v>
      </c>
      <c r="FK126" s="107">
        <f t="shared" si="1717"/>
        <v>7525533.3488800433</v>
      </c>
      <c r="FL126" s="107">
        <f t="shared" si="1717"/>
        <v>9047763.6490500905</v>
      </c>
      <c r="FM126" s="107">
        <f t="shared" si="1717"/>
        <v>10130157.49987014</v>
      </c>
      <c r="FN126" s="107">
        <f t="shared" si="1717"/>
        <v>11647241.858480211</v>
      </c>
      <c r="FO126" s="107">
        <f t="shared" si="1717"/>
        <v>12628040.713820262</v>
      </c>
      <c r="FP126" s="107">
        <f t="shared" si="1717"/>
        <v>12798075.542949991</v>
      </c>
      <c r="FQ126" s="107">
        <f t="shared" si="1717"/>
        <v>12011367.004119981</v>
      </c>
      <c r="FR126" s="107">
        <f>SUM(FR127:FR129)</f>
        <v>12243417.612149997</v>
      </c>
      <c r="FS126" s="107">
        <f>SUM(FS127:FS129)</f>
        <v>11924032.578379994</v>
      </c>
      <c r="FT126" s="107">
        <f>SUM(FT127:FT129)</f>
        <v>12391804.69226999</v>
      </c>
      <c r="FU126" s="195">
        <f>FT126/FP126-1</f>
        <v>-3.1744682965541782E-2</v>
      </c>
      <c r="FV126" s="107"/>
      <c r="FW126" s="107">
        <f t="shared" ref="FW126:FX126" si="1718">SUM(FW127:FW129)</f>
        <v>4643017.8829300003</v>
      </c>
      <c r="FX126" s="107">
        <f t="shared" si="1718"/>
        <v>5425275.1045700004</v>
      </c>
      <c r="FY126" s="107">
        <f>SUM(FY127:FY129)</f>
        <v>6081136.3755799998</v>
      </c>
      <c r="FZ126" s="107">
        <f>SUM(FZ127:FZ129)</f>
        <v>6309113.8501799991</v>
      </c>
      <c r="GA126" s="107">
        <f>SUM(GA127:GA129)</f>
        <v>6740373.9361899998</v>
      </c>
      <c r="GB126" s="107">
        <f t="shared" ref="GB126" si="1719">SUM(GB127:GB129)</f>
        <v>7185558.1615800001</v>
      </c>
      <c r="GC126" s="107">
        <f t="shared" ref="GC126:GK126" si="1720">SUM(GC127:GC129)</f>
        <v>7519460.7190800002</v>
      </c>
      <c r="GD126" s="107">
        <f t="shared" si="1720"/>
        <v>7750868.9041100675</v>
      </c>
      <c r="GE126" s="107">
        <f t="shared" si="1720"/>
        <v>7525533.3488800433</v>
      </c>
      <c r="GF126" s="107">
        <f t="shared" si="1720"/>
        <v>9047763.6490500905</v>
      </c>
      <c r="GG126" s="107">
        <f t="shared" si="1720"/>
        <v>10130157.49987014</v>
      </c>
      <c r="GH126" s="107">
        <f t="shared" si="1720"/>
        <v>11647241.858480211</v>
      </c>
      <c r="GI126" s="107">
        <f t="shared" si="1720"/>
        <v>12628040.713820262</v>
      </c>
      <c r="GJ126" s="107">
        <f t="shared" si="1720"/>
        <v>12798075.542949991</v>
      </c>
      <c r="GK126" s="107">
        <f t="shared" si="1720"/>
        <v>12011367.004119981</v>
      </c>
      <c r="GL126" s="107">
        <f>SUM(GL127:GL129)</f>
        <v>12243417.612149997</v>
      </c>
      <c r="GM126" s="107">
        <f>SUM(GM127:GM129)</f>
        <v>11924032.578379994</v>
      </c>
      <c r="GN126" s="107">
        <f>SUM(GN127:GN129)</f>
        <v>12391804.69226999</v>
      </c>
      <c r="GO126" s="107"/>
      <c r="GP126" s="107">
        <f t="shared" ref="GP126:GQ126" si="1721">SUM(GP127:GP129)</f>
        <v>4643017.8829300003</v>
      </c>
      <c r="GQ126" s="107">
        <f t="shared" si="1721"/>
        <v>5425275.1045700004</v>
      </c>
      <c r="GR126" s="107">
        <f>SUM(GR127:GR129)</f>
        <v>6081136.3755799998</v>
      </c>
      <c r="GS126" s="107">
        <f>SUM(GS127:GS129)</f>
        <v>6309113.8501799991</v>
      </c>
      <c r="GT126" s="107">
        <f>SUM(GT127:GT129)</f>
        <v>6740373.9361899998</v>
      </c>
      <c r="GU126" s="107">
        <f t="shared" ref="GU126" si="1722">SUM(GU127:GU129)</f>
        <v>7185558.1615800001</v>
      </c>
      <c r="GV126" s="107">
        <f t="shared" ref="GV126:HD126" si="1723">SUM(GV127:GV129)</f>
        <v>7519460.7190800002</v>
      </c>
      <c r="GW126" s="107">
        <f t="shared" si="1723"/>
        <v>7750868.9041100675</v>
      </c>
      <c r="GX126" s="107">
        <f t="shared" si="1723"/>
        <v>7525533.3488800433</v>
      </c>
      <c r="GY126" s="107">
        <f t="shared" si="1723"/>
        <v>9047763.6490500905</v>
      </c>
      <c r="GZ126" s="107">
        <f t="shared" si="1723"/>
        <v>10130157.49987014</v>
      </c>
      <c r="HA126" s="107">
        <f t="shared" si="1723"/>
        <v>11647241.858480211</v>
      </c>
      <c r="HB126" s="107">
        <f t="shared" si="1723"/>
        <v>12628040.713820262</v>
      </c>
      <c r="HC126" s="107">
        <f t="shared" si="1723"/>
        <v>12798075.542949991</v>
      </c>
      <c r="HD126" s="107">
        <f t="shared" si="1723"/>
        <v>12011367.004119981</v>
      </c>
      <c r="HE126" s="107">
        <f>SUM(HE127:HE129)</f>
        <v>12243417.612149997</v>
      </c>
      <c r="HF126" s="107">
        <f>SUM(HF127:HF129)</f>
        <v>11924032.578379994</v>
      </c>
      <c r="HG126" s="107">
        <f>SUM(HG127:HG129)</f>
        <v>11924032.578379994</v>
      </c>
    </row>
    <row r="127" spans="2:215" x14ac:dyDescent="0.3">
      <c r="C127" s="76" t="s">
        <v>49</v>
      </c>
      <c r="D127" s="127">
        <v>29</v>
      </c>
      <c r="E127" s="73">
        <v>3100013.7529600002</v>
      </c>
      <c r="F127" s="73">
        <v>3981261.2712900001</v>
      </c>
      <c r="G127" s="73">
        <v>3414449.49107</v>
      </c>
      <c r="H127" s="73">
        <v>2923993.5471599996</v>
      </c>
      <c r="I127" s="73">
        <v>2470589.952</v>
      </c>
      <c r="J127" s="73">
        <v>2062076.8849999998</v>
      </c>
      <c r="K127" s="73">
        <v>1732296.4911</v>
      </c>
      <c r="L127" s="73">
        <v>1446514.2739399527</v>
      </c>
      <c r="M127" s="73">
        <v>1170685.4780199644</v>
      </c>
      <c r="N127" s="73">
        <v>1864869.5036599662</v>
      </c>
      <c r="O127" s="73">
        <v>3280393.3976099393</v>
      </c>
      <c r="P127" s="73">
        <v>4546740.7121499674</v>
      </c>
      <c r="Q127" s="73">
        <v>5403608.5819700593</v>
      </c>
      <c r="R127" s="73">
        <v>5998726.2465499686</v>
      </c>
      <c r="S127" s="73">
        <v>5323065.8950299574</v>
      </c>
      <c r="T127" s="73">
        <v>5672030.0144699765</v>
      </c>
      <c r="U127" s="73">
        <v>4967071.055399972</v>
      </c>
      <c r="V127" s="73">
        <v>5413218.825049961</v>
      </c>
      <c r="W127" s="190">
        <f t="shared" si="820"/>
        <v>-9.7605291096047098E-2</v>
      </c>
      <c r="Y127" s="71">
        <f t="shared" ref="Y127:Y129" si="1724">$E127</f>
        <v>3100013.7529600002</v>
      </c>
      <c r="Z127" s="71">
        <f t="shared" ref="Z127:Z129" si="1725">$F127</f>
        <v>3981261.2712900001</v>
      </c>
      <c r="AA127" s="71">
        <f t="shared" ref="AA127:AA129" si="1726">$G127</f>
        <v>3414449.49107</v>
      </c>
      <c r="AB127" s="71">
        <f t="shared" ref="AB127:AB129" si="1727">$H127</f>
        <v>2923993.5471599996</v>
      </c>
      <c r="AC127" s="71">
        <f t="shared" ref="AC127:AC129" si="1728">$I127</f>
        <v>2470589.952</v>
      </c>
      <c r="AD127" s="71">
        <f t="shared" ref="AD127:AD129" si="1729">$J127</f>
        <v>2062076.8849999998</v>
      </c>
      <c r="AE127" s="71">
        <f t="shared" ref="AE127:AE129" si="1730">$K127</f>
        <v>1732296.4911</v>
      </c>
      <c r="AF127" s="74">
        <f t="shared" ref="AF127:AF129" si="1731">$L127</f>
        <v>1446514.2739399527</v>
      </c>
      <c r="AG127" s="74">
        <f t="shared" ref="AG127:AG129" si="1732">$M127</f>
        <v>1170685.4780199644</v>
      </c>
      <c r="AH127" s="74">
        <f t="shared" ref="AH127:AH129" si="1733">$N127</f>
        <v>1864869.5036599662</v>
      </c>
      <c r="AI127" s="74">
        <f>$O127</f>
        <v>3280393.3976099393</v>
      </c>
      <c r="AJ127" s="74">
        <f t="shared" ref="AJ127:AJ129" si="1734">$P127</f>
        <v>4546740.7121499674</v>
      </c>
      <c r="AK127" s="74">
        <f t="shared" ref="AK127:AK129" si="1735">$Q127</f>
        <v>5403608.5819700593</v>
      </c>
      <c r="AL127" s="74">
        <f t="shared" ref="AL127:AL129" si="1736">$R127</f>
        <v>5998726.2465499686</v>
      </c>
      <c r="AM127" s="74">
        <f>$S127</f>
        <v>5323065.8950299574</v>
      </c>
      <c r="AN127" s="74">
        <f>$T127</f>
        <v>5672030.0144699765</v>
      </c>
      <c r="AO127" s="74">
        <f t="shared" ref="AO127:AO129" si="1737">$U127</f>
        <v>4967071.055399972</v>
      </c>
      <c r="AP127" s="74">
        <f>$V127</f>
        <v>5413218.825049961</v>
      </c>
      <c r="AQ127" s="190">
        <f>AP127/AL127-1</f>
        <v>-9.7605291096047098E-2</v>
      </c>
      <c r="AR127" s="68"/>
      <c r="AS127" s="71">
        <f t="shared" ref="AS127:AS129" si="1738">$E127</f>
        <v>3100013.7529600002</v>
      </c>
      <c r="AT127" s="71">
        <f t="shared" ref="AT127:AT129" si="1739">$F127</f>
        <v>3981261.2712900001</v>
      </c>
      <c r="AU127" s="71">
        <f t="shared" ref="AU127:AU129" si="1740">$G127</f>
        <v>3414449.49107</v>
      </c>
      <c r="AV127" s="71">
        <f t="shared" ref="AV127:AV129" si="1741">$H127</f>
        <v>2923993.5471599996</v>
      </c>
      <c r="AW127" s="71">
        <f t="shared" ref="AW127:AW129" si="1742">$I127</f>
        <v>2470589.952</v>
      </c>
      <c r="AX127" s="71">
        <f t="shared" ref="AX127:AX129" si="1743">$J127</f>
        <v>2062076.8849999998</v>
      </c>
      <c r="AY127" s="71">
        <f t="shared" ref="AY127:AY129" si="1744">$K127</f>
        <v>1732296.4911</v>
      </c>
      <c r="AZ127" s="74">
        <f t="shared" ref="AZ127:AZ129" si="1745">$L127</f>
        <v>1446514.2739399527</v>
      </c>
      <c r="BA127" s="74">
        <f t="shared" ref="BA127:BA129" si="1746">$M127</f>
        <v>1170685.4780199644</v>
      </c>
      <c r="BB127" s="74">
        <f t="shared" ref="BB127:BB129" si="1747">$N127</f>
        <v>1864869.5036599662</v>
      </c>
      <c r="BC127" s="74">
        <f>$O127</f>
        <v>3280393.3976099393</v>
      </c>
      <c r="BD127" s="74">
        <f t="shared" ref="BD127:BD129" si="1748">$P127</f>
        <v>4546740.7121499674</v>
      </c>
      <c r="BE127" s="74">
        <f t="shared" ref="BE127:BE129" si="1749">$Q127</f>
        <v>5403608.5819700593</v>
      </c>
      <c r="BF127" s="74">
        <f t="shared" ref="BF127:BF129" si="1750">$R127</f>
        <v>5998726.2465499686</v>
      </c>
      <c r="BG127" s="74">
        <f>$S127</f>
        <v>5323065.8950299574</v>
      </c>
      <c r="BH127" s="74">
        <f>$T127</f>
        <v>5672030.0144699765</v>
      </c>
      <c r="BI127" s="74">
        <f t="shared" ref="BI127:BI129" si="1751">$U127</f>
        <v>4967071.055399972</v>
      </c>
      <c r="BJ127" s="74">
        <f>$V127</f>
        <v>5413218.825049961</v>
      </c>
      <c r="BK127" s="68"/>
      <c r="BL127" s="71">
        <f t="shared" ref="BL127:BL129" si="1752">$E127</f>
        <v>3100013.7529600002</v>
      </c>
      <c r="BM127" s="71">
        <f t="shared" ref="BM127:BM129" si="1753">$F127</f>
        <v>3981261.2712900001</v>
      </c>
      <c r="BN127" s="71">
        <f t="shared" ref="BN127:BN129" si="1754">$G127</f>
        <v>3414449.49107</v>
      </c>
      <c r="BO127" s="71">
        <f t="shared" ref="BO127:BO129" si="1755">$H127</f>
        <v>2923993.5471599996</v>
      </c>
      <c r="BP127" s="71">
        <f t="shared" ref="BP127:BP129" si="1756">$I127</f>
        <v>2470589.952</v>
      </c>
      <c r="BQ127" s="71">
        <f t="shared" ref="BQ127:BQ129" si="1757">$J127</f>
        <v>2062076.8849999998</v>
      </c>
      <c r="BR127" s="71">
        <f t="shared" ref="BR127:BR129" si="1758">$K127</f>
        <v>1732296.4911</v>
      </c>
      <c r="BS127" s="74">
        <f t="shared" ref="BS127:BS129" si="1759">$L127</f>
        <v>1446514.2739399527</v>
      </c>
      <c r="BT127" s="74">
        <f t="shared" ref="BT127:BT129" si="1760">$M127</f>
        <v>1170685.4780199644</v>
      </c>
      <c r="BU127" s="74">
        <f t="shared" ref="BU127:BU129" si="1761">$N127</f>
        <v>1864869.5036599662</v>
      </c>
      <c r="BV127" s="74">
        <f>$O127</f>
        <v>3280393.3976099393</v>
      </c>
      <c r="BW127" s="74">
        <f t="shared" ref="BW127:BW129" si="1762">$P127</f>
        <v>4546740.7121499674</v>
      </c>
      <c r="BX127" s="74">
        <f t="shared" ref="BX127:BX129" si="1763">$Q127</f>
        <v>5403608.5819700593</v>
      </c>
      <c r="BY127" s="74">
        <f t="shared" ref="BY127:BY129" si="1764">$R127</f>
        <v>5998726.2465499686</v>
      </c>
      <c r="BZ127" s="74">
        <f>$S127</f>
        <v>5323065.8950299574</v>
      </c>
      <c r="CA127" s="74">
        <f>$T127</f>
        <v>5672030.0144699765</v>
      </c>
      <c r="CB127" s="74">
        <f t="shared" ref="CB127:CB129" si="1765">$U127</f>
        <v>4967071.055399972</v>
      </c>
      <c r="CC127" s="74">
        <f>$V127</f>
        <v>5413218.825049961</v>
      </c>
      <c r="CD127" s="68"/>
      <c r="CE127" s="71">
        <f t="shared" ref="CE127:CE129" si="1766">$E127</f>
        <v>3100013.7529600002</v>
      </c>
      <c r="CF127" s="71">
        <f t="shared" ref="CF127:CF129" si="1767">$F127</f>
        <v>3981261.2712900001</v>
      </c>
      <c r="CG127" s="71">
        <f t="shared" ref="CG127:CG129" si="1768">$G127</f>
        <v>3414449.49107</v>
      </c>
      <c r="CH127" s="71">
        <f t="shared" ref="CH127:CH129" si="1769">$H127</f>
        <v>2923993.5471599996</v>
      </c>
      <c r="CI127" s="71">
        <f t="shared" ref="CI127:CI129" si="1770">$I127</f>
        <v>2470589.952</v>
      </c>
      <c r="CJ127" s="71">
        <f t="shared" ref="CJ127:CJ129" si="1771">$J127</f>
        <v>2062076.8849999998</v>
      </c>
      <c r="CK127" s="71">
        <f t="shared" ref="CK127:CK129" si="1772">$K127</f>
        <v>1732296.4911</v>
      </c>
      <c r="CL127" s="74">
        <f t="shared" ref="CL127:CL129" si="1773">$L127</f>
        <v>1446514.2739399527</v>
      </c>
      <c r="CM127" s="74">
        <f t="shared" ref="CM127:CM129" si="1774">$M127</f>
        <v>1170685.4780199644</v>
      </c>
      <c r="CN127" s="74">
        <f t="shared" ref="CN127:CN129" si="1775">$N127</f>
        <v>1864869.5036599662</v>
      </c>
      <c r="CO127" s="74">
        <f>$O127</f>
        <v>3280393.3976099393</v>
      </c>
      <c r="CP127" s="74">
        <f t="shared" ref="CP127:CP129" si="1776">$P127</f>
        <v>4546740.7121499674</v>
      </c>
      <c r="CQ127" s="74">
        <f t="shared" ref="CQ127:CQ129" si="1777">$Q127</f>
        <v>5403608.5819700593</v>
      </c>
      <c r="CR127" s="74">
        <f t="shared" ref="CR127:CR129" si="1778">$R127</f>
        <v>5998726.2465499686</v>
      </c>
      <c r="CS127" s="74">
        <f>$S127</f>
        <v>5323065.8950299574</v>
      </c>
      <c r="CT127" s="74">
        <f>$T127</f>
        <v>5672030.0144699765</v>
      </c>
      <c r="CU127" s="74">
        <f t="shared" ref="CU127:CU129" si="1779">$U127</f>
        <v>4967071.055399972</v>
      </c>
      <c r="CV127" s="74">
        <f>$V127</f>
        <v>5413218.825049961</v>
      </c>
      <c r="CW127" s="68"/>
      <c r="CX127" s="71">
        <f t="shared" ref="CX127:CX129" si="1780">$E127</f>
        <v>3100013.7529600002</v>
      </c>
      <c r="CY127" s="71">
        <f t="shared" ref="CY127:CY129" si="1781">$F127</f>
        <v>3981261.2712900001</v>
      </c>
      <c r="CZ127" s="71">
        <f t="shared" ref="CZ127:CZ129" si="1782">$G127</f>
        <v>3414449.49107</v>
      </c>
      <c r="DA127" s="71">
        <f t="shared" ref="DA127:DA129" si="1783">$H127</f>
        <v>2923993.5471599996</v>
      </c>
      <c r="DB127" s="71">
        <f t="shared" ref="DB127:DB129" si="1784">$I127</f>
        <v>2470589.952</v>
      </c>
      <c r="DC127" s="71">
        <f t="shared" ref="DC127:DC129" si="1785">$J127</f>
        <v>2062076.8849999998</v>
      </c>
      <c r="DD127" s="71">
        <f t="shared" ref="DD127:DD129" si="1786">$K127</f>
        <v>1732296.4911</v>
      </c>
      <c r="DE127" s="74">
        <f t="shared" ref="DE127:DE129" si="1787">$L127</f>
        <v>1446514.2739399527</v>
      </c>
      <c r="DF127" s="74">
        <f t="shared" ref="DF127:DF129" si="1788">$M127</f>
        <v>1170685.4780199644</v>
      </c>
      <c r="DG127" s="74">
        <f t="shared" ref="DG127:DG129" si="1789">$N127</f>
        <v>1864869.5036599662</v>
      </c>
      <c r="DH127" s="74">
        <f>$O127</f>
        <v>3280393.3976099393</v>
      </c>
      <c r="DI127" s="74">
        <f t="shared" ref="DI127:DI129" si="1790">$P127</f>
        <v>4546740.7121499674</v>
      </c>
      <c r="DJ127" s="74">
        <f t="shared" ref="DJ127:DJ129" si="1791">$Q127</f>
        <v>5403608.5819700593</v>
      </c>
      <c r="DK127" s="74">
        <f t="shared" ref="DK127:DK129" si="1792">$R127</f>
        <v>5998726.2465499686</v>
      </c>
      <c r="DL127" s="74">
        <f>$S127</f>
        <v>5323065.8950299574</v>
      </c>
      <c r="DM127" s="74">
        <f>$T127</f>
        <v>5672030.0144699765</v>
      </c>
      <c r="DN127" s="74">
        <f t="shared" ref="DN127:DN129" si="1793">$U127</f>
        <v>4967071.055399972</v>
      </c>
      <c r="DO127" s="74">
        <f>$V127</f>
        <v>5413218.825049961</v>
      </c>
      <c r="DP127" s="68"/>
      <c r="DQ127" s="71">
        <f t="shared" ref="DQ127:DQ129" si="1794">$E127</f>
        <v>3100013.7529600002</v>
      </c>
      <c r="DR127" s="71">
        <f t="shared" ref="DR127:DR129" si="1795">$F127</f>
        <v>3981261.2712900001</v>
      </c>
      <c r="DS127" s="71">
        <f t="shared" ref="DS127:DS129" si="1796">$G127</f>
        <v>3414449.49107</v>
      </c>
      <c r="DT127" s="71">
        <f t="shared" ref="DT127:DT129" si="1797">$H127</f>
        <v>2923993.5471599996</v>
      </c>
      <c r="DU127" s="71">
        <f t="shared" ref="DU127:DU129" si="1798">$I127</f>
        <v>2470589.952</v>
      </c>
      <c r="DV127" s="71">
        <f t="shared" ref="DV127:DV129" si="1799">$J127</f>
        <v>2062076.8849999998</v>
      </c>
      <c r="DW127" s="71">
        <f t="shared" ref="DW127:DW129" si="1800">$K127</f>
        <v>1732296.4911</v>
      </c>
      <c r="DX127" s="74">
        <f t="shared" ref="DX127:DX129" si="1801">$L127</f>
        <v>1446514.2739399527</v>
      </c>
      <c r="DY127" s="74">
        <f t="shared" ref="DY127:DY129" si="1802">$M127</f>
        <v>1170685.4780199644</v>
      </c>
      <c r="DZ127" s="74">
        <f t="shared" ref="DZ127:DZ129" si="1803">$N127</f>
        <v>1864869.5036599662</v>
      </c>
      <c r="EA127" s="74">
        <f>$O127</f>
        <v>3280393.3976099393</v>
      </c>
      <c r="EB127" s="74">
        <f t="shared" ref="EB127:EB129" si="1804">$P127</f>
        <v>4546740.7121499674</v>
      </c>
      <c r="EC127" s="74">
        <f t="shared" ref="EC127:EC129" si="1805">$Q127</f>
        <v>5403608.5819700593</v>
      </c>
      <c r="ED127" s="74">
        <f t="shared" ref="ED127:ED129" si="1806">$R127</f>
        <v>5998726.2465499686</v>
      </c>
      <c r="EE127" s="74">
        <f>$S127</f>
        <v>5323065.8950299574</v>
      </c>
      <c r="EF127" s="74">
        <f>$T127</f>
        <v>5672030.0144699765</v>
      </c>
      <c r="EG127" s="74">
        <f t="shared" ref="EG127:EG129" si="1807">$U127</f>
        <v>4967071.055399972</v>
      </c>
      <c r="EH127" s="74">
        <f>$V127</f>
        <v>5413218.825049961</v>
      </c>
      <c r="EI127" s="68"/>
      <c r="EJ127" s="71">
        <f t="shared" ref="EJ127:EJ129" si="1808">$E127</f>
        <v>3100013.7529600002</v>
      </c>
      <c r="EK127" s="71">
        <f t="shared" ref="EK127:EK129" si="1809">$F127</f>
        <v>3981261.2712900001</v>
      </c>
      <c r="EL127" s="71">
        <f t="shared" ref="EL127:EL129" si="1810">$G127</f>
        <v>3414449.49107</v>
      </c>
      <c r="EM127" s="71">
        <f t="shared" ref="EM127:EM129" si="1811">$H127</f>
        <v>2923993.5471599996</v>
      </c>
      <c r="EN127" s="71">
        <f t="shared" ref="EN127:EN129" si="1812">$I127</f>
        <v>2470589.952</v>
      </c>
      <c r="EO127" s="71">
        <f t="shared" ref="EO127:EO129" si="1813">$J127</f>
        <v>2062076.8849999998</v>
      </c>
      <c r="EP127" s="71">
        <f t="shared" ref="EP127:EP129" si="1814">$K127</f>
        <v>1732296.4911</v>
      </c>
      <c r="EQ127" s="74">
        <f t="shared" ref="EQ127:EQ129" si="1815">$L127</f>
        <v>1446514.2739399527</v>
      </c>
      <c r="ER127" s="74">
        <f t="shared" ref="ER127:ER129" si="1816">$M127</f>
        <v>1170685.4780199644</v>
      </c>
      <c r="ES127" s="74">
        <f t="shared" ref="ES127:ES129" si="1817">$N127</f>
        <v>1864869.5036599662</v>
      </c>
      <c r="ET127" s="74">
        <f>$O127</f>
        <v>3280393.3976099393</v>
      </c>
      <c r="EU127" s="74">
        <f t="shared" ref="EU127:EU129" si="1818">$P127</f>
        <v>4546740.7121499674</v>
      </c>
      <c r="EV127" s="74">
        <f t="shared" ref="EV127:EV129" si="1819">$Q127</f>
        <v>5403608.5819700593</v>
      </c>
      <c r="EW127" s="74">
        <f t="shared" ref="EW127:EW129" si="1820">$R127</f>
        <v>5998726.2465499686</v>
      </c>
      <c r="EX127" s="74">
        <f>$S127</f>
        <v>5323065.8950299574</v>
      </c>
      <c r="EY127" s="74">
        <f>$T127</f>
        <v>5672030.0144699765</v>
      </c>
      <c r="EZ127" s="74">
        <f t="shared" ref="EZ127:EZ129" si="1821">$U127</f>
        <v>4967071.055399972</v>
      </c>
      <c r="FA127" s="74">
        <f>$V127</f>
        <v>5413218.825049961</v>
      </c>
      <c r="FB127" s="68"/>
      <c r="FC127" s="71">
        <f t="shared" ref="FC127:FC129" si="1822">$E127</f>
        <v>3100013.7529600002</v>
      </c>
      <c r="FD127" s="71">
        <f t="shared" ref="FD127:FD129" si="1823">$F127</f>
        <v>3981261.2712900001</v>
      </c>
      <c r="FE127" s="71">
        <f t="shared" ref="FE127:FE129" si="1824">$G127</f>
        <v>3414449.49107</v>
      </c>
      <c r="FF127" s="71">
        <f t="shared" ref="FF127:FF129" si="1825">$H127</f>
        <v>2923993.5471599996</v>
      </c>
      <c r="FG127" s="71">
        <f t="shared" ref="FG127:FG129" si="1826">$I127</f>
        <v>2470589.952</v>
      </c>
      <c r="FH127" s="71">
        <f t="shared" ref="FH127:FH129" si="1827">$J127</f>
        <v>2062076.8849999998</v>
      </c>
      <c r="FI127" s="71">
        <f t="shared" ref="FI127:FI129" si="1828">$K127</f>
        <v>1732296.4911</v>
      </c>
      <c r="FJ127" s="74">
        <f t="shared" ref="FJ127:FJ129" si="1829">$L127</f>
        <v>1446514.2739399527</v>
      </c>
      <c r="FK127" s="74">
        <f t="shared" ref="FK127:FK129" si="1830">$M127</f>
        <v>1170685.4780199644</v>
      </c>
      <c r="FL127" s="74">
        <f t="shared" ref="FL127:FL129" si="1831">$N127</f>
        <v>1864869.5036599662</v>
      </c>
      <c r="FM127" s="74">
        <f>$O127</f>
        <v>3280393.3976099393</v>
      </c>
      <c r="FN127" s="74">
        <f t="shared" ref="FN127:FN129" si="1832">$P127</f>
        <v>4546740.7121499674</v>
      </c>
      <c r="FO127" s="74">
        <f t="shared" ref="FO127:FO129" si="1833">$Q127</f>
        <v>5403608.5819700593</v>
      </c>
      <c r="FP127" s="74">
        <f t="shared" ref="FP127:FP129" si="1834">$R127</f>
        <v>5998726.2465499686</v>
      </c>
      <c r="FQ127" s="74">
        <f>$S127</f>
        <v>5323065.8950299574</v>
      </c>
      <c r="FR127" s="74">
        <f>$T127</f>
        <v>5672030.0144699765</v>
      </c>
      <c r="FS127" s="74">
        <f t="shared" ref="FS127:FS129" si="1835">$U127</f>
        <v>4967071.055399972</v>
      </c>
      <c r="FT127" s="74">
        <f>$V127</f>
        <v>5413218.825049961</v>
      </c>
      <c r="FU127" s="190">
        <f>FT127/FP127-1</f>
        <v>-9.7605291096047098E-2</v>
      </c>
      <c r="FV127" s="68"/>
      <c r="FW127" s="71">
        <f t="shared" ref="FW127:FW129" si="1836">$E127</f>
        <v>3100013.7529600002</v>
      </c>
      <c r="FX127" s="71">
        <f t="shared" ref="FX127:FX129" si="1837">$F127</f>
        <v>3981261.2712900001</v>
      </c>
      <c r="FY127" s="71">
        <f t="shared" ref="FY127:FY129" si="1838">$G127</f>
        <v>3414449.49107</v>
      </c>
      <c r="FZ127" s="71">
        <f t="shared" ref="FZ127:FZ129" si="1839">$H127</f>
        <v>2923993.5471599996</v>
      </c>
      <c r="GA127" s="71">
        <f t="shared" ref="GA127:GA129" si="1840">$I127</f>
        <v>2470589.952</v>
      </c>
      <c r="GB127" s="71">
        <f t="shared" ref="GB127:GB129" si="1841">$J127</f>
        <v>2062076.8849999998</v>
      </c>
      <c r="GC127" s="71">
        <f t="shared" ref="GC127:GC129" si="1842">$K127</f>
        <v>1732296.4911</v>
      </c>
      <c r="GD127" s="74">
        <f t="shared" ref="GD127:GD129" si="1843">$L127</f>
        <v>1446514.2739399527</v>
      </c>
      <c r="GE127" s="74">
        <f t="shared" ref="GE127:GE129" si="1844">$M127</f>
        <v>1170685.4780199644</v>
      </c>
      <c r="GF127" s="74">
        <f t="shared" ref="GF127:GF129" si="1845">$N127</f>
        <v>1864869.5036599662</v>
      </c>
      <c r="GG127" s="74">
        <f>$O127</f>
        <v>3280393.3976099393</v>
      </c>
      <c r="GH127" s="74">
        <f t="shared" ref="GH127:GH129" si="1846">$P127</f>
        <v>4546740.7121499674</v>
      </c>
      <c r="GI127" s="74">
        <f t="shared" ref="GI127:GI129" si="1847">$Q127</f>
        <v>5403608.5819700593</v>
      </c>
      <c r="GJ127" s="74">
        <f t="shared" ref="GJ127:GJ129" si="1848">$R127</f>
        <v>5998726.2465499686</v>
      </c>
      <c r="GK127" s="74">
        <f>$S127</f>
        <v>5323065.8950299574</v>
      </c>
      <c r="GL127" s="74">
        <f>$T127</f>
        <v>5672030.0144699765</v>
      </c>
      <c r="GM127" s="74">
        <f t="shared" ref="GM127:GM129" si="1849">$U127</f>
        <v>4967071.055399972</v>
      </c>
      <c r="GN127" s="74">
        <f>$V127</f>
        <v>5413218.825049961</v>
      </c>
      <c r="GO127" s="68"/>
      <c r="GP127" s="71">
        <f t="shared" ref="GP127:GP129" si="1850">$E127</f>
        <v>3100013.7529600002</v>
      </c>
      <c r="GQ127" s="71">
        <f t="shared" ref="GQ127:GQ129" si="1851">$F127</f>
        <v>3981261.2712900001</v>
      </c>
      <c r="GR127" s="71">
        <f t="shared" ref="GR127:GR129" si="1852">$G127</f>
        <v>3414449.49107</v>
      </c>
      <c r="GS127" s="71">
        <f t="shared" ref="GS127:GS129" si="1853">$H127</f>
        <v>2923993.5471599996</v>
      </c>
      <c r="GT127" s="71">
        <f t="shared" ref="GT127:GT129" si="1854">$I127</f>
        <v>2470589.952</v>
      </c>
      <c r="GU127" s="71">
        <f t="shared" ref="GU127:GU129" si="1855">$J127</f>
        <v>2062076.8849999998</v>
      </c>
      <c r="GV127" s="71">
        <f t="shared" ref="GV127:GV129" si="1856">$K127</f>
        <v>1732296.4911</v>
      </c>
      <c r="GW127" s="74">
        <f t="shared" ref="GW127:GW129" si="1857">$L127</f>
        <v>1446514.2739399527</v>
      </c>
      <c r="GX127" s="74">
        <f t="shared" ref="GX127:GX129" si="1858">$M127</f>
        <v>1170685.4780199644</v>
      </c>
      <c r="GY127" s="74">
        <f t="shared" ref="GY127:GY129" si="1859">$N127</f>
        <v>1864869.5036599662</v>
      </c>
      <c r="GZ127" s="74">
        <f>$O127</f>
        <v>3280393.3976099393</v>
      </c>
      <c r="HA127" s="74">
        <f t="shared" ref="HA127:HA129" si="1860">$P127</f>
        <v>4546740.7121499674</v>
      </c>
      <c r="HB127" s="74">
        <f t="shared" ref="HB127:HB129" si="1861">$Q127</f>
        <v>5403608.5819700593</v>
      </c>
      <c r="HC127" s="74">
        <f t="shared" ref="HC127:HC129" si="1862">$R127</f>
        <v>5998726.2465499686</v>
      </c>
      <c r="HD127" s="74">
        <f t="shared" ref="HD127:HD129" si="1863">$S127</f>
        <v>5323065.8950299574</v>
      </c>
      <c r="HE127" s="74">
        <f>$T127</f>
        <v>5672030.0144699765</v>
      </c>
      <c r="HF127" s="74">
        <f t="shared" ref="HF127:HG129" si="1864">$U127</f>
        <v>4967071.055399972</v>
      </c>
      <c r="HG127" s="74">
        <f t="shared" si="1864"/>
        <v>4967071.055399972</v>
      </c>
    </row>
    <row r="128" spans="2:215" x14ac:dyDescent="0.3">
      <c r="C128" s="76" t="s">
        <v>50</v>
      </c>
      <c r="D128" s="127" t="s">
        <v>158</v>
      </c>
      <c r="E128" s="73">
        <v>1226767.8650299998</v>
      </c>
      <c r="F128" s="73">
        <v>1284381.9724900001</v>
      </c>
      <c r="G128" s="73">
        <v>2562087.2941700001</v>
      </c>
      <c r="H128" s="73">
        <v>3325794.4621599996</v>
      </c>
      <c r="I128" s="73">
        <v>4201595.5350000001</v>
      </c>
      <c r="J128" s="73">
        <v>5076517.6180000007</v>
      </c>
      <c r="K128" s="73">
        <v>5757836.0058199996</v>
      </c>
      <c r="L128" s="73">
        <v>6273020.0723201148</v>
      </c>
      <c r="M128" s="73">
        <v>6314485.0692500789</v>
      </c>
      <c r="N128" s="73">
        <v>7135359.0317901243</v>
      </c>
      <c r="O128" s="73">
        <v>6761227.3906102004</v>
      </c>
      <c r="P128" s="73">
        <v>7056958.0177602442</v>
      </c>
      <c r="Q128" s="73">
        <v>7186014.6069202023</v>
      </c>
      <c r="R128" s="73">
        <v>6745142.9991400242</v>
      </c>
      <c r="S128" s="73">
        <v>6623606.911420024</v>
      </c>
      <c r="T128" s="73">
        <v>6505403.2891100198</v>
      </c>
      <c r="U128" s="73">
        <v>6838789.4973500241</v>
      </c>
      <c r="V128" s="73">
        <v>6908075.0035100309</v>
      </c>
      <c r="W128" s="190">
        <f t="shared" si="820"/>
        <v>2.415545591706203E-2</v>
      </c>
      <c r="Y128" s="71">
        <f t="shared" si="1724"/>
        <v>1226767.8650299998</v>
      </c>
      <c r="Z128" s="71">
        <f t="shared" si="1725"/>
        <v>1284381.9724900001</v>
      </c>
      <c r="AA128" s="71">
        <f t="shared" si="1726"/>
        <v>2562087.2941700001</v>
      </c>
      <c r="AB128" s="71">
        <f t="shared" si="1727"/>
        <v>3325794.4621599996</v>
      </c>
      <c r="AC128" s="71">
        <f t="shared" si="1728"/>
        <v>4201595.5350000001</v>
      </c>
      <c r="AD128" s="71">
        <f t="shared" si="1729"/>
        <v>5076517.6180000007</v>
      </c>
      <c r="AE128" s="71">
        <f t="shared" si="1730"/>
        <v>5757836.0058199996</v>
      </c>
      <c r="AF128" s="74">
        <f t="shared" si="1731"/>
        <v>6273020.0723201148</v>
      </c>
      <c r="AG128" s="74">
        <f t="shared" si="1732"/>
        <v>6314485.0692500789</v>
      </c>
      <c r="AH128" s="74">
        <f t="shared" si="1733"/>
        <v>7135359.0317901243</v>
      </c>
      <c r="AI128" s="74">
        <f>$O128</f>
        <v>6761227.3906102004</v>
      </c>
      <c r="AJ128" s="74">
        <f t="shared" si="1734"/>
        <v>7056958.0177602442</v>
      </c>
      <c r="AK128" s="74">
        <f t="shared" si="1735"/>
        <v>7186014.6069202023</v>
      </c>
      <c r="AL128" s="74">
        <f t="shared" si="1736"/>
        <v>6745142.9991400242</v>
      </c>
      <c r="AM128" s="74">
        <f>$S128</f>
        <v>6623606.911420024</v>
      </c>
      <c r="AN128" s="74">
        <f>$T128</f>
        <v>6505403.2891100198</v>
      </c>
      <c r="AO128" s="74">
        <f t="shared" si="1737"/>
        <v>6838789.4973500241</v>
      </c>
      <c r="AP128" s="74">
        <f>$V128</f>
        <v>6908075.0035100309</v>
      </c>
      <c r="AQ128" s="190">
        <f>AP128/AL128-1</f>
        <v>2.415545591706203E-2</v>
      </c>
      <c r="AR128" s="68"/>
      <c r="AS128" s="71">
        <f t="shared" si="1738"/>
        <v>1226767.8650299998</v>
      </c>
      <c r="AT128" s="71">
        <f t="shared" si="1739"/>
        <v>1284381.9724900001</v>
      </c>
      <c r="AU128" s="71">
        <f t="shared" si="1740"/>
        <v>2562087.2941700001</v>
      </c>
      <c r="AV128" s="71">
        <f t="shared" si="1741"/>
        <v>3325794.4621599996</v>
      </c>
      <c r="AW128" s="71">
        <f t="shared" si="1742"/>
        <v>4201595.5350000001</v>
      </c>
      <c r="AX128" s="71">
        <f t="shared" si="1743"/>
        <v>5076517.6180000007</v>
      </c>
      <c r="AY128" s="71">
        <f t="shared" si="1744"/>
        <v>5757836.0058199996</v>
      </c>
      <c r="AZ128" s="74">
        <f t="shared" si="1745"/>
        <v>6273020.0723201148</v>
      </c>
      <c r="BA128" s="74">
        <f t="shared" si="1746"/>
        <v>6314485.0692500789</v>
      </c>
      <c r="BB128" s="74">
        <f t="shared" si="1747"/>
        <v>7135359.0317901243</v>
      </c>
      <c r="BC128" s="74">
        <f>$O128</f>
        <v>6761227.3906102004</v>
      </c>
      <c r="BD128" s="74">
        <f t="shared" si="1748"/>
        <v>7056958.0177602442</v>
      </c>
      <c r="BE128" s="74">
        <f t="shared" si="1749"/>
        <v>7186014.6069202023</v>
      </c>
      <c r="BF128" s="74">
        <f t="shared" si="1750"/>
        <v>6745142.9991400242</v>
      </c>
      <c r="BG128" s="74">
        <f>$S128</f>
        <v>6623606.911420024</v>
      </c>
      <c r="BH128" s="74">
        <f>$T128</f>
        <v>6505403.2891100198</v>
      </c>
      <c r="BI128" s="74">
        <f t="shared" si="1751"/>
        <v>6838789.4973500241</v>
      </c>
      <c r="BJ128" s="74">
        <f>$V128</f>
        <v>6908075.0035100309</v>
      </c>
      <c r="BK128" s="68"/>
      <c r="BL128" s="71">
        <f t="shared" si="1752"/>
        <v>1226767.8650299998</v>
      </c>
      <c r="BM128" s="71">
        <f t="shared" si="1753"/>
        <v>1284381.9724900001</v>
      </c>
      <c r="BN128" s="71">
        <f t="shared" si="1754"/>
        <v>2562087.2941700001</v>
      </c>
      <c r="BO128" s="71">
        <f t="shared" si="1755"/>
        <v>3325794.4621599996</v>
      </c>
      <c r="BP128" s="71">
        <f t="shared" si="1756"/>
        <v>4201595.5350000001</v>
      </c>
      <c r="BQ128" s="71">
        <f t="shared" si="1757"/>
        <v>5076517.6180000007</v>
      </c>
      <c r="BR128" s="71">
        <f t="shared" si="1758"/>
        <v>5757836.0058199996</v>
      </c>
      <c r="BS128" s="74">
        <f t="shared" si="1759"/>
        <v>6273020.0723201148</v>
      </c>
      <c r="BT128" s="74">
        <f t="shared" si="1760"/>
        <v>6314485.0692500789</v>
      </c>
      <c r="BU128" s="74">
        <f t="shared" si="1761"/>
        <v>7135359.0317901243</v>
      </c>
      <c r="BV128" s="74">
        <f>$O128</f>
        <v>6761227.3906102004</v>
      </c>
      <c r="BW128" s="74">
        <f t="shared" si="1762"/>
        <v>7056958.0177602442</v>
      </c>
      <c r="BX128" s="74">
        <f t="shared" si="1763"/>
        <v>7186014.6069202023</v>
      </c>
      <c r="BY128" s="74">
        <f t="shared" si="1764"/>
        <v>6745142.9991400242</v>
      </c>
      <c r="BZ128" s="74">
        <f>$S128</f>
        <v>6623606.911420024</v>
      </c>
      <c r="CA128" s="74">
        <f>$T128</f>
        <v>6505403.2891100198</v>
      </c>
      <c r="CB128" s="74">
        <f t="shared" si="1765"/>
        <v>6838789.4973500241</v>
      </c>
      <c r="CC128" s="74">
        <f>$V128</f>
        <v>6908075.0035100309</v>
      </c>
      <c r="CD128" s="68"/>
      <c r="CE128" s="71">
        <f t="shared" si="1766"/>
        <v>1226767.8650299998</v>
      </c>
      <c r="CF128" s="71">
        <f t="shared" si="1767"/>
        <v>1284381.9724900001</v>
      </c>
      <c r="CG128" s="71">
        <f t="shared" si="1768"/>
        <v>2562087.2941700001</v>
      </c>
      <c r="CH128" s="71">
        <f t="shared" si="1769"/>
        <v>3325794.4621599996</v>
      </c>
      <c r="CI128" s="71">
        <f t="shared" si="1770"/>
        <v>4201595.5350000001</v>
      </c>
      <c r="CJ128" s="71">
        <f t="shared" si="1771"/>
        <v>5076517.6180000007</v>
      </c>
      <c r="CK128" s="71">
        <f t="shared" si="1772"/>
        <v>5757836.0058199996</v>
      </c>
      <c r="CL128" s="74">
        <f t="shared" si="1773"/>
        <v>6273020.0723201148</v>
      </c>
      <c r="CM128" s="74">
        <f t="shared" si="1774"/>
        <v>6314485.0692500789</v>
      </c>
      <c r="CN128" s="74">
        <f t="shared" si="1775"/>
        <v>7135359.0317901243</v>
      </c>
      <c r="CO128" s="74">
        <f>$O128</f>
        <v>6761227.3906102004</v>
      </c>
      <c r="CP128" s="74">
        <f t="shared" si="1776"/>
        <v>7056958.0177602442</v>
      </c>
      <c r="CQ128" s="74">
        <f t="shared" si="1777"/>
        <v>7186014.6069202023</v>
      </c>
      <c r="CR128" s="74">
        <f t="shared" si="1778"/>
        <v>6745142.9991400242</v>
      </c>
      <c r="CS128" s="74">
        <f>$S128</f>
        <v>6623606.911420024</v>
      </c>
      <c r="CT128" s="74">
        <f>$T128</f>
        <v>6505403.2891100198</v>
      </c>
      <c r="CU128" s="74">
        <f t="shared" si="1779"/>
        <v>6838789.4973500241</v>
      </c>
      <c r="CV128" s="74">
        <f>$V128</f>
        <v>6908075.0035100309</v>
      </c>
      <c r="CW128" s="68"/>
      <c r="CX128" s="71">
        <f t="shared" si="1780"/>
        <v>1226767.8650299998</v>
      </c>
      <c r="CY128" s="71">
        <f t="shared" si="1781"/>
        <v>1284381.9724900001</v>
      </c>
      <c r="CZ128" s="71">
        <f t="shared" si="1782"/>
        <v>2562087.2941700001</v>
      </c>
      <c r="DA128" s="71">
        <f t="shared" si="1783"/>
        <v>3325794.4621599996</v>
      </c>
      <c r="DB128" s="71">
        <f t="shared" si="1784"/>
        <v>4201595.5350000001</v>
      </c>
      <c r="DC128" s="71">
        <f t="shared" si="1785"/>
        <v>5076517.6180000007</v>
      </c>
      <c r="DD128" s="71">
        <f t="shared" si="1786"/>
        <v>5757836.0058199996</v>
      </c>
      <c r="DE128" s="74">
        <f t="shared" si="1787"/>
        <v>6273020.0723201148</v>
      </c>
      <c r="DF128" s="74">
        <f t="shared" si="1788"/>
        <v>6314485.0692500789</v>
      </c>
      <c r="DG128" s="74">
        <f t="shared" si="1789"/>
        <v>7135359.0317901243</v>
      </c>
      <c r="DH128" s="74">
        <f>$O128</f>
        <v>6761227.3906102004</v>
      </c>
      <c r="DI128" s="74">
        <f t="shared" si="1790"/>
        <v>7056958.0177602442</v>
      </c>
      <c r="DJ128" s="74">
        <f t="shared" si="1791"/>
        <v>7186014.6069202023</v>
      </c>
      <c r="DK128" s="74">
        <f t="shared" si="1792"/>
        <v>6745142.9991400242</v>
      </c>
      <c r="DL128" s="74">
        <f>$S128</f>
        <v>6623606.911420024</v>
      </c>
      <c r="DM128" s="74">
        <f>$T128</f>
        <v>6505403.2891100198</v>
      </c>
      <c r="DN128" s="74">
        <f t="shared" si="1793"/>
        <v>6838789.4973500241</v>
      </c>
      <c r="DO128" s="74">
        <f>$V128</f>
        <v>6908075.0035100309</v>
      </c>
      <c r="DP128" s="68"/>
      <c r="DQ128" s="71">
        <f t="shared" si="1794"/>
        <v>1226767.8650299998</v>
      </c>
      <c r="DR128" s="71">
        <f t="shared" si="1795"/>
        <v>1284381.9724900001</v>
      </c>
      <c r="DS128" s="71">
        <f t="shared" si="1796"/>
        <v>2562087.2941700001</v>
      </c>
      <c r="DT128" s="71">
        <f t="shared" si="1797"/>
        <v>3325794.4621599996</v>
      </c>
      <c r="DU128" s="71">
        <f t="shared" si="1798"/>
        <v>4201595.5350000001</v>
      </c>
      <c r="DV128" s="71">
        <f t="shared" si="1799"/>
        <v>5076517.6180000007</v>
      </c>
      <c r="DW128" s="71">
        <f t="shared" si="1800"/>
        <v>5757836.0058199996</v>
      </c>
      <c r="DX128" s="74">
        <f t="shared" si="1801"/>
        <v>6273020.0723201148</v>
      </c>
      <c r="DY128" s="74">
        <f t="shared" si="1802"/>
        <v>6314485.0692500789</v>
      </c>
      <c r="DZ128" s="74">
        <f t="shared" si="1803"/>
        <v>7135359.0317901243</v>
      </c>
      <c r="EA128" s="74">
        <f>$O128</f>
        <v>6761227.3906102004</v>
      </c>
      <c r="EB128" s="74">
        <f t="shared" si="1804"/>
        <v>7056958.0177602442</v>
      </c>
      <c r="EC128" s="74">
        <f t="shared" si="1805"/>
        <v>7186014.6069202023</v>
      </c>
      <c r="ED128" s="74">
        <f t="shared" si="1806"/>
        <v>6745142.9991400242</v>
      </c>
      <c r="EE128" s="74">
        <f>$S128</f>
        <v>6623606.911420024</v>
      </c>
      <c r="EF128" s="74">
        <f>$T128</f>
        <v>6505403.2891100198</v>
      </c>
      <c r="EG128" s="74">
        <f t="shared" si="1807"/>
        <v>6838789.4973500241</v>
      </c>
      <c r="EH128" s="74">
        <f>$V128</f>
        <v>6908075.0035100309</v>
      </c>
      <c r="EI128" s="68"/>
      <c r="EJ128" s="71">
        <f t="shared" si="1808"/>
        <v>1226767.8650299998</v>
      </c>
      <c r="EK128" s="71">
        <f t="shared" si="1809"/>
        <v>1284381.9724900001</v>
      </c>
      <c r="EL128" s="71">
        <f t="shared" si="1810"/>
        <v>2562087.2941700001</v>
      </c>
      <c r="EM128" s="71">
        <f t="shared" si="1811"/>
        <v>3325794.4621599996</v>
      </c>
      <c r="EN128" s="71">
        <f t="shared" si="1812"/>
        <v>4201595.5350000001</v>
      </c>
      <c r="EO128" s="71">
        <f t="shared" si="1813"/>
        <v>5076517.6180000007</v>
      </c>
      <c r="EP128" s="71">
        <f t="shared" si="1814"/>
        <v>5757836.0058199996</v>
      </c>
      <c r="EQ128" s="74">
        <f t="shared" si="1815"/>
        <v>6273020.0723201148</v>
      </c>
      <c r="ER128" s="74">
        <f t="shared" si="1816"/>
        <v>6314485.0692500789</v>
      </c>
      <c r="ES128" s="74">
        <f t="shared" si="1817"/>
        <v>7135359.0317901243</v>
      </c>
      <c r="ET128" s="74">
        <f>$O128</f>
        <v>6761227.3906102004</v>
      </c>
      <c r="EU128" s="74">
        <f t="shared" si="1818"/>
        <v>7056958.0177602442</v>
      </c>
      <c r="EV128" s="74">
        <f t="shared" si="1819"/>
        <v>7186014.6069202023</v>
      </c>
      <c r="EW128" s="74">
        <f t="shared" si="1820"/>
        <v>6745142.9991400242</v>
      </c>
      <c r="EX128" s="74">
        <f>$S128</f>
        <v>6623606.911420024</v>
      </c>
      <c r="EY128" s="74">
        <f>$T128</f>
        <v>6505403.2891100198</v>
      </c>
      <c r="EZ128" s="74">
        <f t="shared" si="1821"/>
        <v>6838789.4973500241</v>
      </c>
      <c r="FA128" s="74">
        <f>$V128</f>
        <v>6908075.0035100309</v>
      </c>
      <c r="FB128" s="68"/>
      <c r="FC128" s="71">
        <f t="shared" si="1822"/>
        <v>1226767.8650299998</v>
      </c>
      <c r="FD128" s="71">
        <f t="shared" si="1823"/>
        <v>1284381.9724900001</v>
      </c>
      <c r="FE128" s="71">
        <f t="shared" si="1824"/>
        <v>2562087.2941700001</v>
      </c>
      <c r="FF128" s="71">
        <f t="shared" si="1825"/>
        <v>3325794.4621599996</v>
      </c>
      <c r="FG128" s="71">
        <f t="shared" si="1826"/>
        <v>4201595.5350000001</v>
      </c>
      <c r="FH128" s="71">
        <f t="shared" si="1827"/>
        <v>5076517.6180000007</v>
      </c>
      <c r="FI128" s="71">
        <f t="shared" si="1828"/>
        <v>5757836.0058199996</v>
      </c>
      <c r="FJ128" s="74">
        <f t="shared" si="1829"/>
        <v>6273020.0723201148</v>
      </c>
      <c r="FK128" s="74">
        <f t="shared" si="1830"/>
        <v>6314485.0692500789</v>
      </c>
      <c r="FL128" s="74">
        <f t="shared" si="1831"/>
        <v>7135359.0317901243</v>
      </c>
      <c r="FM128" s="74">
        <f>$O128</f>
        <v>6761227.3906102004</v>
      </c>
      <c r="FN128" s="74">
        <f t="shared" si="1832"/>
        <v>7056958.0177602442</v>
      </c>
      <c r="FO128" s="74">
        <f t="shared" si="1833"/>
        <v>7186014.6069202023</v>
      </c>
      <c r="FP128" s="74">
        <f t="shared" si="1834"/>
        <v>6745142.9991400242</v>
      </c>
      <c r="FQ128" s="74">
        <f>$S128</f>
        <v>6623606.911420024</v>
      </c>
      <c r="FR128" s="74">
        <f>$T128</f>
        <v>6505403.2891100198</v>
      </c>
      <c r="FS128" s="74">
        <f t="shared" si="1835"/>
        <v>6838789.4973500241</v>
      </c>
      <c r="FT128" s="74">
        <f>$V128</f>
        <v>6908075.0035100309</v>
      </c>
      <c r="FU128" s="190">
        <f>FT128/FP128-1</f>
        <v>2.415545591706203E-2</v>
      </c>
      <c r="FV128" s="68"/>
      <c r="FW128" s="71">
        <f t="shared" si="1836"/>
        <v>1226767.8650299998</v>
      </c>
      <c r="FX128" s="71">
        <f t="shared" si="1837"/>
        <v>1284381.9724900001</v>
      </c>
      <c r="FY128" s="71">
        <f t="shared" si="1838"/>
        <v>2562087.2941700001</v>
      </c>
      <c r="FZ128" s="71">
        <f t="shared" si="1839"/>
        <v>3325794.4621599996</v>
      </c>
      <c r="GA128" s="71">
        <f t="shared" si="1840"/>
        <v>4201595.5350000001</v>
      </c>
      <c r="GB128" s="71">
        <f t="shared" si="1841"/>
        <v>5076517.6180000007</v>
      </c>
      <c r="GC128" s="71">
        <f t="shared" si="1842"/>
        <v>5757836.0058199996</v>
      </c>
      <c r="GD128" s="74">
        <f t="shared" si="1843"/>
        <v>6273020.0723201148</v>
      </c>
      <c r="GE128" s="74">
        <f t="shared" si="1844"/>
        <v>6314485.0692500789</v>
      </c>
      <c r="GF128" s="74">
        <f t="shared" si="1845"/>
        <v>7135359.0317901243</v>
      </c>
      <c r="GG128" s="74">
        <f>$O128</f>
        <v>6761227.3906102004</v>
      </c>
      <c r="GH128" s="74">
        <f t="shared" si="1846"/>
        <v>7056958.0177602442</v>
      </c>
      <c r="GI128" s="74">
        <f t="shared" si="1847"/>
        <v>7186014.6069202023</v>
      </c>
      <c r="GJ128" s="74">
        <f t="shared" si="1848"/>
        <v>6745142.9991400242</v>
      </c>
      <c r="GK128" s="74">
        <f>$S128</f>
        <v>6623606.911420024</v>
      </c>
      <c r="GL128" s="74">
        <f>$T128</f>
        <v>6505403.2891100198</v>
      </c>
      <c r="GM128" s="74">
        <f t="shared" si="1849"/>
        <v>6838789.4973500241</v>
      </c>
      <c r="GN128" s="74">
        <f>$V128</f>
        <v>6908075.0035100309</v>
      </c>
      <c r="GO128" s="68"/>
      <c r="GP128" s="71">
        <f t="shared" si="1850"/>
        <v>1226767.8650299998</v>
      </c>
      <c r="GQ128" s="71">
        <f t="shared" si="1851"/>
        <v>1284381.9724900001</v>
      </c>
      <c r="GR128" s="71">
        <f t="shared" si="1852"/>
        <v>2562087.2941700001</v>
      </c>
      <c r="GS128" s="71">
        <f t="shared" si="1853"/>
        <v>3325794.4621599996</v>
      </c>
      <c r="GT128" s="71">
        <f t="shared" si="1854"/>
        <v>4201595.5350000001</v>
      </c>
      <c r="GU128" s="71">
        <f t="shared" si="1855"/>
        <v>5076517.6180000007</v>
      </c>
      <c r="GV128" s="71">
        <f t="shared" si="1856"/>
        <v>5757836.0058199996</v>
      </c>
      <c r="GW128" s="74">
        <f t="shared" si="1857"/>
        <v>6273020.0723201148</v>
      </c>
      <c r="GX128" s="74">
        <f t="shared" si="1858"/>
        <v>6314485.0692500789</v>
      </c>
      <c r="GY128" s="74">
        <f t="shared" si="1859"/>
        <v>7135359.0317901243</v>
      </c>
      <c r="GZ128" s="74">
        <f>$O128</f>
        <v>6761227.3906102004</v>
      </c>
      <c r="HA128" s="74">
        <f t="shared" si="1860"/>
        <v>7056958.0177602442</v>
      </c>
      <c r="HB128" s="74">
        <f t="shared" si="1861"/>
        <v>7186014.6069202023</v>
      </c>
      <c r="HC128" s="74">
        <f t="shared" si="1862"/>
        <v>6745142.9991400242</v>
      </c>
      <c r="HD128" s="74">
        <f t="shared" si="1863"/>
        <v>6623606.911420024</v>
      </c>
      <c r="HE128" s="74">
        <f>$T128</f>
        <v>6505403.2891100198</v>
      </c>
      <c r="HF128" s="74">
        <f t="shared" si="1864"/>
        <v>6838789.4973500241</v>
      </c>
      <c r="HG128" s="74">
        <f t="shared" si="1864"/>
        <v>6838789.4973500241</v>
      </c>
    </row>
    <row r="129" spans="2:215" x14ac:dyDescent="0.3">
      <c r="C129" s="76" t="s">
        <v>97</v>
      </c>
      <c r="D129" s="127">
        <v>14</v>
      </c>
      <c r="E129" s="73">
        <v>316236.26494000002</v>
      </c>
      <c r="F129" s="73">
        <v>159631.86079000001</v>
      </c>
      <c r="G129" s="73">
        <v>104599.59034</v>
      </c>
      <c r="H129" s="73">
        <v>59325.840860000004</v>
      </c>
      <c r="I129" s="73">
        <v>68188.449189999999</v>
      </c>
      <c r="J129" s="73">
        <v>46963.658580000003</v>
      </c>
      <c r="K129" s="73">
        <v>29328.222160000383</v>
      </c>
      <c r="L129" s="73">
        <v>31334.557849999997</v>
      </c>
      <c r="M129" s="73">
        <v>40362.801610000002</v>
      </c>
      <c r="N129" s="73">
        <v>47535.113599999997</v>
      </c>
      <c r="O129" s="73">
        <v>88536.711650000012</v>
      </c>
      <c r="P129" s="73">
        <v>43543.128570000001</v>
      </c>
      <c r="Q129" s="73">
        <v>38417.52493</v>
      </c>
      <c r="R129" s="73">
        <v>54206.297259999999</v>
      </c>
      <c r="S129" s="73">
        <v>64694.197669999994</v>
      </c>
      <c r="T129" s="73">
        <v>65984.308570000008</v>
      </c>
      <c r="U129" s="73">
        <v>118172.02563</v>
      </c>
      <c r="V129" s="73">
        <v>70510.863709999991</v>
      </c>
      <c r="W129" s="190">
        <f t="shared" si="820"/>
        <v>0.30078731206810327</v>
      </c>
      <c r="Y129" s="71">
        <f t="shared" si="1724"/>
        <v>316236.26494000002</v>
      </c>
      <c r="Z129" s="71">
        <f t="shared" si="1725"/>
        <v>159631.86079000001</v>
      </c>
      <c r="AA129" s="71">
        <f t="shared" si="1726"/>
        <v>104599.59034</v>
      </c>
      <c r="AB129" s="71">
        <f t="shared" si="1727"/>
        <v>59325.840860000004</v>
      </c>
      <c r="AC129" s="71">
        <f t="shared" si="1728"/>
        <v>68188.449189999999</v>
      </c>
      <c r="AD129" s="71">
        <f t="shared" si="1729"/>
        <v>46963.658580000003</v>
      </c>
      <c r="AE129" s="71">
        <f t="shared" si="1730"/>
        <v>29328.222160000383</v>
      </c>
      <c r="AF129" s="74">
        <f t="shared" si="1731"/>
        <v>31334.557849999997</v>
      </c>
      <c r="AG129" s="74">
        <f t="shared" si="1732"/>
        <v>40362.801610000002</v>
      </c>
      <c r="AH129" s="74">
        <f t="shared" si="1733"/>
        <v>47535.113599999997</v>
      </c>
      <c r="AI129" s="74">
        <f>$O129</f>
        <v>88536.711650000012</v>
      </c>
      <c r="AJ129" s="74">
        <f t="shared" si="1734"/>
        <v>43543.128570000001</v>
      </c>
      <c r="AK129" s="74">
        <f t="shared" si="1735"/>
        <v>38417.52493</v>
      </c>
      <c r="AL129" s="74">
        <f t="shared" si="1736"/>
        <v>54206.297259999999</v>
      </c>
      <c r="AM129" s="74">
        <f>$S129</f>
        <v>64694.197669999994</v>
      </c>
      <c r="AN129" s="74">
        <f>$T129</f>
        <v>65984.308570000008</v>
      </c>
      <c r="AO129" s="74">
        <f t="shared" si="1737"/>
        <v>118172.02563</v>
      </c>
      <c r="AP129" s="74">
        <f>$V129</f>
        <v>70510.863709999991</v>
      </c>
      <c r="AQ129" s="190">
        <f>AP129/AL129-1</f>
        <v>0.30078731206810327</v>
      </c>
      <c r="AR129" s="68"/>
      <c r="AS129" s="71">
        <f t="shared" si="1738"/>
        <v>316236.26494000002</v>
      </c>
      <c r="AT129" s="71">
        <f t="shared" si="1739"/>
        <v>159631.86079000001</v>
      </c>
      <c r="AU129" s="71">
        <f t="shared" si="1740"/>
        <v>104599.59034</v>
      </c>
      <c r="AV129" s="71">
        <f t="shared" si="1741"/>
        <v>59325.840860000004</v>
      </c>
      <c r="AW129" s="71">
        <f t="shared" si="1742"/>
        <v>68188.449189999999</v>
      </c>
      <c r="AX129" s="71">
        <f t="shared" si="1743"/>
        <v>46963.658580000003</v>
      </c>
      <c r="AY129" s="71">
        <f t="shared" si="1744"/>
        <v>29328.222160000383</v>
      </c>
      <c r="AZ129" s="74">
        <f t="shared" si="1745"/>
        <v>31334.557849999997</v>
      </c>
      <c r="BA129" s="74">
        <f t="shared" si="1746"/>
        <v>40362.801610000002</v>
      </c>
      <c r="BB129" s="74">
        <f t="shared" si="1747"/>
        <v>47535.113599999997</v>
      </c>
      <c r="BC129" s="74">
        <f>$O129</f>
        <v>88536.711650000012</v>
      </c>
      <c r="BD129" s="74">
        <f t="shared" si="1748"/>
        <v>43543.128570000001</v>
      </c>
      <c r="BE129" s="74">
        <f t="shared" si="1749"/>
        <v>38417.52493</v>
      </c>
      <c r="BF129" s="74">
        <f t="shared" si="1750"/>
        <v>54206.297259999999</v>
      </c>
      <c r="BG129" s="74">
        <f>$S129</f>
        <v>64694.197669999994</v>
      </c>
      <c r="BH129" s="74">
        <f>$T129</f>
        <v>65984.308570000008</v>
      </c>
      <c r="BI129" s="74">
        <f t="shared" si="1751"/>
        <v>118172.02563</v>
      </c>
      <c r="BJ129" s="74">
        <f>$V129</f>
        <v>70510.863709999991</v>
      </c>
      <c r="BK129" s="68"/>
      <c r="BL129" s="71">
        <f t="shared" si="1752"/>
        <v>316236.26494000002</v>
      </c>
      <c r="BM129" s="71">
        <f t="shared" si="1753"/>
        <v>159631.86079000001</v>
      </c>
      <c r="BN129" s="71">
        <f t="shared" si="1754"/>
        <v>104599.59034</v>
      </c>
      <c r="BO129" s="71">
        <f t="shared" si="1755"/>
        <v>59325.840860000004</v>
      </c>
      <c r="BP129" s="71">
        <f t="shared" si="1756"/>
        <v>68188.449189999999</v>
      </c>
      <c r="BQ129" s="71">
        <f t="shared" si="1757"/>
        <v>46963.658580000003</v>
      </c>
      <c r="BR129" s="71">
        <f t="shared" si="1758"/>
        <v>29328.222160000383</v>
      </c>
      <c r="BS129" s="74">
        <f t="shared" si="1759"/>
        <v>31334.557849999997</v>
      </c>
      <c r="BT129" s="74">
        <f t="shared" si="1760"/>
        <v>40362.801610000002</v>
      </c>
      <c r="BU129" s="74">
        <f t="shared" si="1761"/>
        <v>47535.113599999997</v>
      </c>
      <c r="BV129" s="74">
        <f>$O129</f>
        <v>88536.711650000012</v>
      </c>
      <c r="BW129" s="74">
        <f t="shared" si="1762"/>
        <v>43543.128570000001</v>
      </c>
      <c r="BX129" s="74">
        <f t="shared" si="1763"/>
        <v>38417.52493</v>
      </c>
      <c r="BY129" s="74">
        <f t="shared" si="1764"/>
        <v>54206.297259999999</v>
      </c>
      <c r="BZ129" s="74">
        <f>$S129</f>
        <v>64694.197669999994</v>
      </c>
      <c r="CA129" s="74">
        <f>$T129</f>
        <v>65984.308570000008</v>
      </c>
      <c r="CB129" s="74">
        <f t="shared" si="1765"/>
        <v>118172.02563</v>
      </c>
      <c r="CC129" s="74">
        <f>$V129</f>
        <v>70510.863709999991</v>
      </c>
      <c r="CD129" s="68"/>
      <c r="CE129" s="71">
        <f t="shared" si="1766"/>
        <v>316236.26494000002</v>
      </c>
      <c r="CF129" s="71">
        <f t="shared" si="1767"/>
        <v>159631.86079000001</v>
      </c>
      <c r="CG129" s="71">
        <f t="shared" si="1768"/>
        <v>104599.59034</v>
      </c>
      <c r="CH129" s="71">
        <f t="shared" si="1769"/>
        <v>59325.840860000004</v>
      </c>
      <c r="CI129" s="71">
        <f t="shared" si="1770"/>
        <v>68188.449189999999</v>
      </c>
      <c r="CJ129" s="71">
        <f t="shared" si="1771"/>
        <v>46963.658580000003</v>
      </c>
      <c r="CK129" s="71">
        <f t="shared" si="1772"/>
        <v>29328.222160000383</v>
      </c>
      <c r="CL129" s="74">
        <f t="shared" si="1773"/>
        <v>31334.557849999997</v>
      </c>
      <c r="CM129" s="74">
        <f t="shared" si="1774"/>
        <v>40362.801610000002</v>
      </c>
      <c r="CN129" s="74">
        <f t="shared" si="1775"/>
        <v>47535.113599999997</v>
      </c>
      <c r="CO129" s="74">
        <f>$O129</f>
        <v>88536.711650000012</v>
      </c>
      <c r="CP129" s="74">
        <f t="shared" si="1776"/>
        <v>43543.128570000001</v>
      </c>
      <c r="CQ129" s="74">
        <f t="shared" si="1777"/>
        <v>38417.52493</v>
      </c>
      <c r="CR129" s="74">
        <f t="shared" si="1778"/>
        <v>54206.297259999999</v>
      </c>
      <c r="CS129" s="74">
        <f>$S129</f>
        <v>64694.197669999994</v>
      </c>
      <c r="CT129" s="74">
        <f>$T129</f>
        <v>65984.308570000008</v>
      </c>
      <c r="CU129" s="74">
        <f t="shared" si="1779"/>
        <v>118172.02563</v>
      </c>
      <c r="CV129" s="74">
        <f>$V129</f>
        <v>70510.863709999991</v>
      </c>
      <c r="CW129" s="68"/>
      <c r="CX129" s="71">
        <f t="shared" si="1780"/>
        <v>316236.26494000002</v>
      </c>
      <c r="CY129" s="71">
        <f t="shared" si="1781"/>
        <v>159631.86079000001</v>
      </c>
      <c r="CZ129" s="71">
        <f t="shared" si="1782"/>
        <v>104599.59034</v>
      </c>
      <c r="DA129" s="71">
        <f t="shared" si="1783"/>
        <v>59325.840860000004</v>
      </c>
      <c r="DB129" s="71">
        <f t="shared" si="1784"/>
        <v>68188.449189999999</v>
      </c>
      <c r="DC129" s="71">
        <f t="shared" si="1785"/>
        <v>46963.658580000003</v>
      </c>
      <c r="DD129" s="71">
        <f t="shared" si="1786"/>
        <v>29328.222160000383</v>
      </c>
      <c r="DE129" s="74">
        <f t="shared" si="1787"/>
        <v>31334.557849999997</v>
      </c>
      <c r="DF129" s="74">
        <f t="shared" si="1788"/>
        <v>40362.801610000002</v>
      </c>
      <c r="DG129" s="74">
        <f t="shared" si="1789"/>
        <v>47535.113599999997</v>
      </c>
      <c r="DH129" s="74">
        <f>$O129</f>
        <v>88536.711650000012</v>
      </c>
      <c r="DI129" s="74">
        <f t="shared" si="1790"/>
        <v>43543.128570000001</v>
      </c>
      <c r="DJ129" s="74">
        <f t="shared" si="1791"/>
        <v>38417.52493</v>
      </c>
      <c r="DK129" s="74">
        <f t="shared" si="1792"/>
        <v>54206.297259999999</v>
      </c>
      <c r="DL129" s="74">
        <f>$S129</f>
        <v>64694.197669999994</v>
      </c>
      <c r="DM129" s="74">
        <f>$T129</f>
        <v>65984.308570000008</v>
      </c>
      <c r="DN129" s="74">
        <f t="shared" si="1793"/>
        <v>118172.02563</v>
      </c>
      <c r="DO129" s="74">
        <f>$V129</f>
        <v>70510.863709999991</v>
      </c>
      <c r="DP129" s="68"/>
      <c r="DQ129" s="71">
        <f t="shared" si="1794"/>
        <v>316236.26494000002</v>
      </c>
      <c r="DR129" s="71">
        <f t="shared" si="1795"/>
        <v>159631.86079000001</v>
      </c>
      <c r="DS129" s="71">
        <f t="shared" si="1796"/>
        <v>104599.59034</v>
      </c>
      <c r="DT129" s="71">
        <f t="shared" si="1797"/>
        <v>59325.840860000004</v>
      </c>
      <c r="DU129" s="71">
        <f t="shared" si="1798"/>
        <v>68188.449189999999</v>
      </c>
      <c r="DV129" s="71">
        <f t="shared" si="1799"/>
        <v>46963.658580000003</v>
      </c>
      <c r="DW129" s="71">
        <f t="shared" si="1800"/>
        <v>29328.222160000383</v>
      </c>
      <c r="DX129" s="74">
        <f t="shared" si="1801"/>
        <v>31334.557849999997</v>
      </c>
      <c r="DY129" s="74">
        <f t="shared" si="1802"/>
        <v>40362.801610000002</v>
      </c>
      <c r="DZ129" s="74">
        <f t="shared" si="1803"/>
        <v>47535.113599999997</v>
      </c>
      <c r="EA129" s="74">
        <f>$O129</f>
        <v>88536.711650000012</v>
      </c>
      <c r="EB129" s="74">
        <f t="shared" si="1804"/>
        <v>43543.128570000001</v>
      </c>
      <c r="EC129" s="74">
        <f t="shared" si="1805"/>
        <v>38417.52493</v>
      </c>
      <c r="ED129" s="74">
        <f t="shared" si="1806"/>
        <v>54206.297259999999</v>
      </c>
      <c r="EE129" s="74">
        <f>$S129</f>
        <v>64694.197669999994</v>
      </c>
      <c r="EF129" s="74">
        <f>$T129</f>
        <v>65984.308570000008</v>
      </c>
      <c r="EG129" s="74">
        <f t="shared" si="1807"/>
        <v>118172.02563</v>
      </c>
      <c r="EH129" s="74">
        <f>$V129</f>
        <v>70510.863709999991</v>
      </c>
      <c r="EI129" s="68"/>
      <c r="EJ129" s="71">
        <f t="shared" si="1808"/>
        <v>316236.26494000002</v>
      </c>
      <c r="EK129" s="71">
        <f t="shared" si="1809"/>
        <v>159631.86079000001</v>
      </c>
      <c r="EL129" s="71">
        <f t="shared" si="1810"/>
        <v>104599.59034</v>
      </c>
      <c r="EM129" s="71">
        <f t="shared" si="1811"/>
        <v>59325.840860000004</v>
      </c>
      <c r="EN129" s="71">
        <f t="shared" si="1812"/>
        <v>68188.449189999999</v>
      </c>
      <c r="EO129" s="71">
        <f t="shared" si="1813"/>
        <v>46963.658580000003</v>
      </c>
      <c r="EP129" s="71">
        <f t="shared" si="1814"/>
        <v>29328.222160000383</v>
      </c>
      <c r="EQ129" s="74">
        <f t="shared" si="1815"/>
        <v>31334.557849999997</v>
      </c>
      <c r="ER129" s="74">
        <f t="shared" si="1816"/>
        <v>40362.801610000002</v>
      </c>
      <c r="ES129" s="74">
        <f t="shared" si="1817"/>
        <v>47535.113599999997</v>
      </c>
      <c r="ET129" s="74">
        <f>$O129</f>
        <v>88536.711650000012</v>
      </c>
      <c r="EU129" s="74">
        <f t="shared" si="1818"/>
        <v>43543.128570000001</v>
      </c>
      <c r="EV129" s="74">
        <f t="shared" si="1819"/>
        <v>38417.52493</v>
      </c>
      <c r="EW129" s="74">
        <f t="shared" si="1820"/>
        <v>54206.297259999999</v>
      </c>
      <c r="EX129" s="74">
        <f>$S129</f>
        <v>64694.197669999994</v>
      </c>
      <c r="EY129" s="74">
        <f>$T129</f>
        <v>65984.308570000008</v>
      </c>
      <c r="EZ129" s="74">
        <f t="shared" si="1821"/>
        <v>118172.02563</v>
      </c>
      <c r="FA129" s="74">
        <f>$V129</f>
        <v>70510.863709999991</v>
      </c>
      <c r="FB129" s="68"/>
      <c r="FC129" s="71">
        <f t="shared" si="1822"/>
        <v>316236.26494000002</v>
      </c>
      <c r="FD129" s="71">
        <f t="shared" si="1823"/>
        <v>159631.86079000001</v>
      </c>
      <c r="FE129" s="71">
        <f t="shared" si="1824"/>
        <v>104599.59034</v>
      </c>
      <c r="FF129" s="71">
        <f t="shared" si="1825"/>
        <v>59325.840860000004</v>
      </c>
      <c r="FG129" s="71">
        <f t="shared" si="1826"/>
        <v>68188.449189999999</v>
      </c>
      <c r="FH129" s="71">
        <f t="shared" si="1827"/>
        <v>46963.658580000003</v>
      </c>
      <c r="FI129" s="71">
        <f t="shared" si="1828"/>
        <v>29328.222160000383</v>
      </c>
      <c r="FJ129" s="74">
        <f t="shared" si="1829"/>
        <v>31334.557849999997</v>
      </c>
      <c r="FK129" s="74">
        <f t="shared" si="1830"/>
        <v>40362.801610000002</v>
      </c>
      <c r="FL129" s="74">
        <f t="shared" si="1831"/>
        <v>47535.113599999997</v>
      </c>
      <c r="FM129" s="74">
        <f>$O129</f>
        <v>88536.711650000012</v>
      </c>
      <c r="FN129" s="74">
        <f t="shared" si="1832"/>
        <v>43543.128570000001</v>
      </c>
      <c r="FO129" s="74">
        <f t="shared" si="1833"/>
        <v>38417.52493</v>
      </c>
      <c r="FP129" s="74">
        <f t="shared" si="1834"/>
        <v>54206.297259999999</v>
      </c>
      <c r="FQ129" s="74">
        <f>$S129</f>
        <v>64694.197669999994</v>
      </c>
      <c r="FR129" s="74">
        <f>$T129</f>
        <v>65984.308570000008</v>
      </c>
      <c r="FS129" s="74">
        <f t="shared" si="1835"/>
        <v>118172.02563</v>
      </c>
      <c r="FT129" s="74">
        <f>$V129</f>
        <v>70510.863709999991</v>
      </c>
      <c r="FU129" s="190">
        <f>FT129/FP129-1</f>
        <v>0.30078731206810327</v>
      </c>
      <c r="FV129" s="68"/>
      <c r="FW129" s="71">
        <f t="shared" si="1836"/>
        <v>316236.26494000002</v>
      </c>
      <c r="FX129" s="71">
        <f t="shared" si="1837"/>
        <v>159631.86079000001</v>
      </c>
      <c r="FY129" s="71">
        <f t="shared" si="1838"/>
        <v>104599.59034</v>
      </c>
      <c r="FZ129" s="71">
        <f t="shared" si="1839"/>
        <v>59325.840860000004</v>
      </c>
      <c r="GA129" s="71">
        <f t="shared" si="1840"/>
        <v>68188.449189999999</v>
      </c>
      <c r="GB129" s="71">
        <f t="shared" si="1841"/>
        <v>46963.658580000003</v>
      </c>
      <c r="GC129" s="71">
        <f t="shared" si="1842"/>
        <v>29328.222160000383</v>
      </c>
      <c r="GD129" s="74">
        <f t="shared" si="1843"/>
        <v>31334.557849999997</v>
      </c>
      <c r="GE129" s="74">
        <f t="shared" si="1844"/>
        <v>40362.801610000002</v>
      </c>
      <c r="GF129" s="74">
        <f t="shared" si="1845"/>
        <v>47535.113599999997</v>
      </c>
      <c r="GG129" s="74">
        <f>$O129</f>
        <v>88536.711650000012</v>
      </c>
      <c r="GH129" s="74">
        <f t="shared" si="1846"/>
        <v>43543.128570000001</v>
      </c>
      <c r="GI129" s="74">
        <f t="shared" si="1847"/>
        <v>38417.52493</v>
      </c>
      <c r="GJ129" s="74">
        <f t="shared" si="1848"/>
        <v>54206.297259999999</v>
      </c>
      <c r="GK129" s="74">
        <f>$S129</f>
        <v>64694.197669999994</v>
      </c>
      <c r="GL129" s="74">
        <f>$T129</f>
        <v>65984.308570000008</v>
      </c>
      <c r="GM129" s="74">
        <f t="shared" si="1849"/>
        <v>118172.02563</v>
      </c>
      <c r="GN129" s="74">
        <f>$V129</f>
        <v>70510.863709999991</v>
      </c>
      <c r="GO129" s="68"/>
      <c r="GP129" s="71">
        <f t="shared" si="1850"/>
        <v>316236.26494000002</v>
      </c>
      <c r="GQ129" s="71">
        <f t="shared" si="1851"/>
        <v>159631.86079000001</v>
      </c>
      <c r="GR129" s="71">
        <f t="shared" si="1852"/>
        <v>104599.59034</v>
      </c>
      <c r="GS129" s="71">
        <f t="shared" si="1853"/>
        <v>59325.840860000004</v>
      </c>
      <c r="GT129" s="71">
        <f t="shared" si="1854"/>
        <v>68188.449189999999</v>
      </c>
      <c r="GU129" s="71">
        <f t="shared" si="1855"/>
        <v>46963.658580000003</v>
      </c>
      <c r="GV129" s="71">
        <f t="shared" si="1856"/>
        <v>29328.222160000383</v>
      </c>
      <c r="GW129" s="74">
        <f t="shared" si="1857"/>
        <v>31334.557849999997</v>
      </c>
      <c r="GX129" s="74">
        <f t="shared" si="1858"/>
        <v>40362.801610000002</v>
      </c>
      <c r="GY129" s="74">
        <f t="shared" si="1859"/>
        <v>47535.113599999997</v>
      </c>
      <c r="GZ129" s="74">
        <f>$O129</f>
        <v>88536.711650000012</v>
      </c>
      <c r="HA129" s="74">
        <f t="shared" si="1860"/>
        <v>43543.128570000001</v>
      </c>
      <c r="HB129" s="74">
        <f t="shared" si="1861"/>
        <v>38417.52493</v>
      </c>
      <c r="HC129" s="74">
        <f t="shared" si="1862"/>
        <v>54206.297259999999</v>
      </c>
      <c r="HD129" s="74">
        <f t="shared" si="1863"/>
        <v>64694.197669999994</v>
      </c>
      <c r="HE129" s="74">
        <f>$T129</f>
        <v>65984.308570000008</v>
      </c>
      <c r="HF129" s="74">
        <f t="shared" si="1864"/>
        <v>118172.02563</v>
      </c>
      <c r="HG129" s="74">
        <f t="shared" si="1864"/>
        <v>118172.02563</v>
      </c>
    </row>
    <row r="130" spans="2:215" x14ac:dyDescent="0.3">
      <c r="C130" s="108"/>
      <c r="D130" s="130"/>
      <c r="K130" s="45"/>
      <c r="L130" s="45"/>
      <c r="M130" s="45"/>
      <c r="N130" s="45"/>
      <c r="O130" s="45"/>
      <c r="P130" s="45"/>
      <c r="Q130" s="45"/>
    </row>
    <row r="131" spans="2:215" ht="13.5" thickBot="1" x14ac:dyDescent="0.35">
      <c r="C131" s="84" t="s">
        <v>148</v>
      </c>
      <c r="D131" s="131"/>
      <c r="E131" s="77">
        <f t="shared" ref="E131:AF131" si="1865">E126+E123</f>
        <v>7314813.3695552135</v>
      </c>
      <c r="F131" s="77">
        <f t="shared" si="1865"/>
        <v>7725564.446559187</v>
      </c>
      <c r="G131" s="77">
        <v>8728982.7301152796</v>
      </c>
      <c r="H131" s="77">
        <v>8967617.5293794423</v>
      </c>
      <c r="I131" s="77">
        <v>9640976.1110200007</v>
      </c>
      <c r="J131" s="77">
        <v>10311888.808560001</v>
      </c>
      <c r="K131" s="77">
        <v>11470226.851349998</v>
      </c>
      <c r="L131" s="77">
        <v>12383217.817350069</v>
      </c>
      <c r="M131" s="77">
        <v>13679060.082980046</v>
      </c>
      <c r="N131" s="77">
        <f t="shared" ref="N131:S131" si="1866">N123+N126</f>
        <v>14839794.719189921</v>
      </c>
      <c r="O131" s="77">
        <f t="shared" si="1866"/>
        <v>16786926.327620137</v>
      </c>
      <c r="P131" s="77">
        <f t="shared" si="1866"/>
        <v>18129965.244738884</v>
      </c>
      <c r="Q131" s="77">
        <f t="shared" si="1866"/>
        <v>19681585.071285892</v>
      </c>
      <c r="R131" s="77">
        <f t="shared" si="1866"/>
        <v>21152644.472727984</v>
      </c>
      <c r="S131" s="77">
        <f t="shared" si="1866"/>
        <v>20853539.925979976</v>
      </c>
      <c r="T131" s="77">
        <f t="shared" ref="T131:U131" si="1867">T123+T126</f>
        <v>20359741.338400785</v>
      </c>
      <c r="U131" s="77">
        <f t="shared" si="1867"/>
        <v>20821755.747409988</v>
      </c>
      <c r="V131" s="77">
        <f t="shared" ref="V131" si="1868">V123+V126</f>
        <v>21117509.090749994</v>
      </c>
      <c r="W131" s="208">
        <f t="shared" si="820"/>
        <v>-1.6610396881245881E-3</v>
      </c>
      <c r="Y131" s="77">
        <f t="shared" si="1865"/>
        <v>7314813.3695552135</v>
      </c>
      <c r="Z131" s="77">
        <f t="shared" si="1865"/>
        <v>7725564.446559187</v>
      </c>
      <c r="AA131" s="77">
        <f t="shared" si="1865"/>
        <v>8728982.7301152796</v>
      </c>
      <c r="AB131" s="77">
        <f t="shared" si="1865"/>
        <v>8967617.5293794423</v>
      </c>
      <c r="AC131" s="77">
        <f t="shared" ref="AC131" si="1869">AC126+AC123</f>
        <v>9640976.1110200007</v>
      </c>
      <c r="AD131" s="77">
        <f t="shared" si="1865"/>
        <v>10311888.808560001</v>
      </c>
      <c r="AE131" s="77">
        <f t="shared" si="1865"/>
        <v>11470226.851349998</v>
      </c>
      <c r="AF131" s="77">
        <f t="shared" si="1865"/>
        <v>12383217.817350069</v>
      </c>
      <c r="AG131" s="77">
        <f t="shared" ref="AG131:AH131" si="1870">AG126+AG123</f>
        <v>13679060.082980046</v>
      </c>
      <c r="AH131" s="77">
        <f t="shared" si="1870"/>
        <v>14839794.719189921</v>
      </c>
      <c r="AI131" s="77">
        <f t="shared" ref="AI131:AJ131" si="1871">AI126+AI123</f>
        <v>16786926.327620137</v>
      </c>
      <c r="AJ131" s="77">
        <f t="shared" si="1871"/>
        <v>18129965.244738884</v>
      </c>
      <c r="AK131" s="77">
        <f t="shared" ref="AK131:AL131" si="1872">AK126+AK123</f>
        <v>19681585.071285892</v>
      </c>
      <c r="AL131" s="77">
        <f t="shared" si="1872"/>
        <v>21152644.472727984</v>
      </c>
      <c r="AM131" s="77">
        <f t="shared" ref="AM131:AN131" si="1873">AM126+AM123</f>
        <v>20853539.925979976</v>
      </c>
      <c r="AN131" s="77">
        <f t="shared" si="1873"/>
        <v>20359741.338400785</v>
      </c>
      <c r="AO131" s="77">
        <f t="shared" ref="AO131:AP131" si="1874">AO126+AO123</f>
        <v>20821755.747409988</v>
      </c>
      <c r="AP131" s="77">
        <f t="shared" si="1874"/>
        <v>21117509.090749994</v>
      </c>
      <c r="AQ131" s="208">
        <f>AP131/AL131-1</f>
        <v>-1.6610396881245881E-3</v>
      </c>
      <c r="AS131" s="77">
        <f t="shared" ref="AS131:BJ131" si="1875">AS126+AS123</f>
        <v>7314813.3695552135</v>
      </c>
      <c r="AT131" s="77">
        <f t="shared" si="1875"/>
        <v>7725564.446559187</v>
      </c>
      <c r="AU131" s="77">
        <f t="shared" si="1875"/>
        <v>8728982.7301152796</v>
      </c>
      <c r="AV131" s="77">
        <f t="shared" si="1875"/>
        <v>8967617.5293794423</v>
      </c>
      <c r="AW131" s="77">
        <f t="shared" si="1875"/>
        <v>9640976.1110200007</v>
      </c>
      <c r="AX131" s="77">
        <f t="shared" si="1875"/>
        <v>10311888.808560001</v>
      </c>
      <c r="AY131" s="77">
        <f t="shared" si="1875"/>
        <v>11470226.851349998</v>
      </c>
      <c r="AZ131" s="77">
        <f t="shared" si="1875"/>
        <v>12383217.817350069</v>
      </c>
      <c r="BA131" s="77">
        <f t="shared" si="1875"/>
        <v>13679060.082980046</v>
      </c>
      <c r="BB131" s="77">
        <f t="shared" si="1875"/>
        <v>14839794.719189921</v>
      </c>
      <c r="BC131" s="77">
        <f t="shared" si="1875"/>
        <v>16786926.327620137</v>
      </c>
      <c r="BD131" s="77">
        <f t="shared" si="1875"/>
        <v>18129965.244738884</v>
      </c>
      <c r="BE131" s="77">
        <f t="shared" si="1875"/>
        <v>19681585.071285892</v>
      </c>
      <c r="BF131" s="77">
        <f t="shared" si="1875"/>
        <v>21152644.472727984</v>
      </c>
      <c r="BG131" s="77">
        <f t="shared" si="1875"/>
        <v>20853539.925979976</v>
      </c>
      <c r="BH131" s="77">
        <f t="shared" si="1875"/>
        <v>20359741.338400785</v>
      </c>
      <c r="BI131" s="77">
        <f t="shared" si="1875"/>
        <v>20821755.747409988</v>
      </c>
      <c r="BJ131" s="77">
        <f t="shared" si="1875"/>
        <v>21117509.090749994</v>
      </c>
      <c r="BK131" s="75"/>
      <c r="BL131" s="77">
        <f t="shared" ref="BL131:CC131" si="1876">BL126+BL123</f>
        <v>7314813.3695552135</v>
      </c>
      <c r="BM131" s="77">
        <f t="shared" si="1876"/>
        <v>7725564.446559187</v>
      </c>
      <c r="BN131" s="77">
        <f t="shared" si="1876"/>
        <v>8728982.7301152796</v>
      </c>
      <c r="BO131" s="77">
        <f t="shared" si="1876"/>
        <v>8967617.5293794423</v>
      </c>
      <c r="BP131" s="77">
        <f t="shared" si="1876"/>
        <v>9640976.1110200007</v>
      </c>
      <c r="BQ131" s="77">
        <f t="shared" si="1876"/>
        <v>10311888.808560001</v>
      </c>
      <c r="BR131" s="77">
        <f t="shared" si="1876"/>
        <v>11470226.851349998</v>
      </c>
      <c r="BS131" s="77">
        <f t="shared" si="1876"/>
        <v>12383217.817350069</v>
      </c>
      <c r="BT131" s="77">
        <f t="shared" si="1876"/>
        <v>13679060.082980046</v>
      </c>
      <c r="BU131" s="77">
        <f t="shared" si="1876"/>
        <v>14839794.719189921</v>
      </c>
      <c r="BV131" s="77">
        <f t="shared" si="1876"/>
        <v>16786926.327620137</v>
      </c>
      <c r="BW131" s="77">
        <f t="shared" si="1876"/>
        <v>18129965.244738884</v>
      </c>
      <c r="BX131" s="77">
        <f t="shared" si="1876"/>
        <v>19681585.071285892</v>
      </c>
      <c r="BY131" s="77">
        <f t="shared" si="1876"/>
        <v>21152644.472727984</v>
      </c>
      <c r="BZ131" s="77">
        <f t="shared" si="1876"/>
        <v>20853539.925979976</v>
      </c>
      <c r="CA131" s="77">
        <f t="shared" si="1876"/>
        <v>20359741.338400785</v>
      </c>
      <c r="CB131" s="77">
        <f t="shared" si="1876"/>
        <v>20821755.747409988</v>
      </c>
      <c r="CC131" s="77">
        <f t="shared" si="1876"/>
        <v>21117509.090749994</v>
      </c>
      <c r="CD131" s="75"/>
      <c r="CE131" s="77">
        <f t="shared" ref="CE131:CV131" si="1877">CE126+CE123</f>
        <v>7314813.3695552135</v>
      </c>
      <c r="CF131" s="77">
        <f t="shared" si="1877"/>
        <v>7725564.446559187</v>
      </c>
      <c r="CG131" s="77">
        <f t="shared" si="1877"/>
        <v>8728982.7301152796</v>
      </c>
      <c r="CH131" s="77">
        <f t="shared" si="1877"/>
        <v>8967617.5293794423</v>
      </c>
      <c r="CI131" s="77">
        <f t="shared" si="1877"/>
        <v>9640976.1110200007</v>
      </c>
      <c r="CJ131" s="77">
        <f t="shared" si="1877"/>
        <v>10311888.808560001</v>
      </c>
      <c r="CK131" s="77">
        <f t="shared" si="1877"/>
        <v>11470226.851349998</v>
      </c>
      <c r="CL131" s="77">
        <f t="shared" si="1877"/>
        <v>12383217.817350069</v>
      </c>
      <c r="CM131" s="77">
        <f t="shared" si="1877"/>
        <v>13679060.082980046</v>
      </c>
      <c r="CN131" s="77">
        <f t="shared" si="1877"/>
        <v>14839794.719189921</v>
      </c>
      <c r="CO131" s="77">
        <f t="shared" si="1877"/>
        <v>16786926.327620137</v>
      </c>
      <c r="CP131" s="77">
        <f t="shared" si="1877"/>
        <v>18129965.244738884</v>
      </c>
      <c r="CQ131" s="77">
        <f t="shared" si="1877"/>
        <v>19681585.071285892</v>
      </c>
      <c r="CR131" s="77">
        <f t="shared" si="1877"/>
        <v>21152644.472727984</v>
      </c>
      <c r="CS131" s="77">
        <f t="shared" si="1877"/>
        <v>20853539.925979976</v>
      </c>
      <c r="CT131" s="77">
        <f t="shared" si="1877"/>
        <v>20359741.338400785</v>
      </c>
      <c r="CU131" s="77">
        <f t="shared" si="1877"/>
        <v>20821755.747409988</v>
      </c>
      <c r="CV131" s="77">
        <f t="shared" si="1877"/>
        <v>21117509.090749994</v>
      </c>
      <c r="CW131" s="75"/>
      <c r="CX131" s="77">
        <f t="shared" ref="CX131:DO131" si="1878">CX126+CX123</f>
        <v>7314813.3695552135</v>
      </c>
      <c r="CY131" s="77">
        <f t="shared" si="1878"/>
        <v>7725564.446559187</v>
      </c>
      <c r="CZ131" s="77">
        <f t="shared" si="1878"/>
        <v>8728982.7301152796</v>
      </c>
      <c r="DA131" s="77">
        <f t="shared" si="1878"/>
        <v>8967617.5293794423</v>
      </c>
      <c r="DB131" s="77">
        <f t="shared" si="1878"/>
        <v>9640976.1110200007</v>
      </c>
      <c r="DC131" s="77">
        <f t="shared" si="1878"/>
        <v>10311888.808560001</v>
      </c>
      <c r="DD131" s="77">
        <f t="shared" si="1878"/>
        <v>11470226.851349998</v>
      </c>
      <c r="DE131" s="77">
        <f t="shared" si="1878"/>
        <v>12383217.817350069</v>
      </c>
      <c r="DF131" s="77">
        <f t="shared" si="1878"/>
        <v>13679060.082980046</v>
      </c>
      <c r="DG131" s="77">
        <f t="shared" si="1878"/>
        <v>14839794.719189921</v>
      </c>
      <c r="DH131" s="77">
        <f t="shared" si="1878"/>
        <v>16786926.327620137</v>
      </c>
      <c r="DI131" s="77">
        <f t="shared" si="1878"/>
        <v>18129965.244738884</v>
      </c>
      <c r="DJ131" s="77">
        <f t="shared" si="1878"/>
        <v>19681585.071285892</v>
      </c>
      <c r="DK131" s="77">
        <f t="shared" si="1878"/>
        <v>21152644.472727984</v>
      </c>
      <c r="DL131" s="77">
        <f t="shared" si="1878"/>
        <v>20853539.925979976</v>
      </c>
      <c r="DM131" s="77">
        <f t="shared" si="1878"/>
        <v>20359741.338400785</v>
      </c>
      <c r="DN131" s="77">
        <f t="shared" si="1878"/>
        <v>20821755.747409988</v>
      </c>
      <c r="DO131" s="77">
        <f t="shared" si="1878"/>
        <v>21117509.090749994</v>
      </c>
      <c r="DP131" s="75"/>
      <c r="DQ131" s="77">
        <f t="shared" ref="DQ131:EH131" si="1879">DQ126+DQ123</f>
        <v>7314813.3695552135</v>
      </c>
      <c r="DR131" s="77">
        <f t="shared" si="1879"/>
        <v>7725564.446559187</v>
      </c>
      <c r="DS131" s="77">
        <f t="shared" si="1879"/>
        <v>8728982.7301152796</v>
      </c>
      <c r="DT131" s="77">
        <f t="shared" si="1879"/>
        <v>8967617.5293794423</v>
      </c>
      <c r="DU131" s="77">
        <f t="shared" si="1879"/>
        <v>9640976.1110200007</v>
      </c>
      <c r="DV131" s="77">
        <f t="shared" si="1879"/>
        <v>10311888.808560001</v>
      </c>
      <c r="DW131" s="77">
        <f t="shared" si="1879"/>
        <v>11470226.851349998</v>
      </c>
      <c r="DX131" s="77">
        <f t="shared" si="1879"/>
        <v>12383217.817350069</v>
      </c>
      <c r="DY131" s="77">
        <f t="shared" si="1879"/>
        <v>13679060.082980046</v>
      </c>
      <c r="DZ131" s="77">
        <f t="shared" si="1879"/>
        <v>14839794.719189921</v>
      </c>
      <c r="EA131" s="77">
        <f t="shared" si="1879"/>
        <v>16786926.327620137</v>
      </c>
      <c r="EB131" s="77">
        <f t="shared" si="1879"/>
        <v>18129965.244738884</v>
      </c>
      <c r="EC131" s="77">
        <f t="shared" si="1879"/>
        <v>19681585.071285892</v>
      </c>
      <c r="ED131" s="77">
        <f t="shared" si="1879"/>
        <v>21152644.472727984</v>
      </c>
      <c r="EE131" s="77">
        <f t="shared" si="1879"/>
        <v>20853539.925979976</v>
      </c>
      <c r="EF131" s="77">
        <f t="shared" si="1879"/>
        <v>20359741.338400785</v>
      </c>
      <c r="EG131" s="77">
        <f t="shared" si="1879"/>
        <v>20821755.747409988</v>
      </c>
      <c r="EH131" s="77">
        <f t="shared" si="1879"/>
        <v>21117509.090749994</v>
      </c>
      <c r="EJ131" s="77">
        <f t="shared" ref="EJ131:FA131" si="1880">EJ126+EJ123</f>
        <v>7314813.3695552135</v>
      </c>
      <c r="EK131" s="77">
        <f t="shared" si="1880"/>
        <v>7725564.446559187</v>
      </c>
      <c r="EL131" s="77">
        <f t="shared" si="1880"/>
        <v>8728982.7301152796</v>
      </c>
      <c r="EM131" s="77">
        <f t="shared" si="1880"/>
        <v>8967617.5293794423</v>
      </c>
      <c r="EN131" s="77">
        <f t="shared" si="1880"/>
        <v>9640976.1110200007</v>
      </c>
      <c r="EO131" s="77">
        <f t="shared" si="1880"/>
        <v>10311888.808560001</v>
      </c>
      <c r="EP131" s="77">
        <f t="shared" si="1880"/>
        <v>11470226.851349998</v>
      </c>
      <c r="EQ131" s="77">
        <f t="shared" si="1880"/>
        <v>12383217.817350069</v>
      </c>
      <c r="ER131" s="77">
        <f t="shared" si="1880"/>
        <v>13679060.082980046</v>
      </c>
      <c r="ES131" s="77">
        <f t="shared" si="1880"/>
        <v>14839794.719189921</v>
      </c>
      <c r="ET131" s="77">
        <f t="shared" si="1880"/>
        <v>16786926.327620137</v>
      </c>
      <c r="EU131" s="77">
        <f t="shared" si="1880"/>
        <v>18129965.244738884</v>
      </c>
      <c r="EV131" s="77">
        <f t="shared" si="1880"/>
        <v>19681585.071285892</v>
      </c>
      <c r="EW131" s="77">
        <f t="shared" si="1880"/>
        <v>21152644.472727984</v>
      </c>
      <c r="EX131" s="77">
        <f t="shared" si="1880"/>
        <v>20853539.925979976</v>
      </c>
      <c r="EY131" s="77">
        <f t="shared" si="1880"/>
        <v>20359741.338400785</v>
      </c>
      <c r="EZ131" s="77">
        <f t="shared" si="1880"/>
        <v>20821755.747409988</v>
      </c>
      <c r="FA131" s="77">
        <f t="shared" si="1880"/>
        <v>21117509.090749994</v>
      </c>
      <c r="FC131" s="77">
        <f t="shared" ref="FC131:FT131" si="1881">FC126+FC123</f>
        <v>7314813.3695552135</v>
      </c>
      <c r="FD131" s="77">
        <f t="shared" si="1881"/>
        <v>7725564.446559187</v>
      </c>
      <c r="FE131" s="77">
        <f t="shared" si="1881"/>
        <v>8728982.7301152796</v>
      </c>
      <c r="FF131" s="77">
        <f t="shared" si="1881"/>
        <v>8967617.5293794423</v>
      </c>
      <c r="FG131" s="77">
        <f t="shared" si="1881"/>
        <v>9640976.1110200007</v>
      </c>
      <c r="FH131" s="77">
        <f t="shared" si="1881"/>
        <v>10311888.808560001</v>
      </c>
      <c r="FI131" s="77">
        <f t="shared" si="1881"/>
        <v>11470226.851349998</v>
      </c>
      <c r="FJ131" s="77">
        <f t="shared" si="1881"/>
        <v>12383217.817350069</v>
      </c>
      <c r="FK131" s="77">
        <f t="shared" si="1881"/>
        <v>13679060.082980046</v>
      </c>
      <c r="FL131" s="77">
        <f t="shared" si="1881"/>
        <v>14839794.719189921</v>
      </c>
      <c r="FM131" s="77">
        <f t="shared" si="1881"/>
        <v>16786926.327620137</v>
      </c>
      <c r="FN131" s="77">
        <f t="shared" si="1881"/>
        <v>18129965.244738884</v>
      </c>
      <c r="FO131" s="77">
        <f t="shared" si="1881"/>
        <v>19681585.071285892</v>
      </c>
      <c r="FP131" s="77">
        <f t="shared" si="1881"/>
        <v>21152644.472727984</v>
      </c>
      <c r="FQ131" s="77">
        <f t="shared" si="1881"/>
        <v>20853539.925979976</v>
      </c>
      <c r="FR131" s="77">
        <f t="shared" si="1881"/>
        <v>20359741.338400785</v>
      </c>
      <c r="FS131" s="77">
        <f t="shared" si="1881"/>
        <v>20821755.747409988</v>
      </c>
      <c r="FT131" s="77">
        <f t="shared" si="1881"/>
        <v>21117509.090749994</v>
      </c>
      <c r="FU131" s="208">
        <f>FT131/FP131-1</f>
        <v>-1.6610396881245881E-3</v>
      </c>
      <c r="FW131" s="77">
        <f t="shared" ref="FW131:GN131" si="1882">FW126+FW123</f>
        <v>7314813.3695552135</v>
      </c>
      <c r="FX131" s="77">
        <f t="shared" si="1882"/>
        <v>7725564.446559187</v>
      </c>
      <c r="FY131" s="77">
        <f t="shared" si="1882"/>
        <v>8728982.7301152796</v>
      </c>
      <c r="FZ131" s="77">
        <f t="shared" si="1882"/>
        <v>8967617.5293794423</v>
      </c>
      <c r="GA131" s="77">
        <f t="shared" si="1882"/>
        <v>9640976.1110200007</v>
      </c>
      <c r="GB131" s="77">
        <f t="shared" si="1882"/>
        <v>10311888.808560001</v>
      </c>
      <c r="GC131" s="77">
        <f t="shared" si="1882"/>
        <v>11470226.851349998</v>
      </c>
      <c r="GD131" s="77">
        <f t="shared" si="1882"/>
        <v>12383217.817350069</v>
      </c>
      <c r="GE131" s="77">
        <f t="shared" si="1882"/>
        <v>13679060.082980046</v>
      </c>
      <c r="GF131" s="77">
        <f t="shared" si="1882"/>
        <v>14839794.719189921</v>
      </c>
      <c r="GG131" s="77">
        <f t="shared" si="1882"/>
        <v>16786926.327620137</v>
      </c>
      <c r="GH131" s="77">
        <f t="shared" si="1882"/>
        <v>18129965.244738884</v>
      </c>
      <c r="GI131" s="77">
        <f t="shared" si="1882"/>
        <v>19681585.071285892</v>
      </c>
      <c r="GJ131" s="77">
        <f t="shared" si="1882"/>
        <v>21152644.472727984</v>
      </c>
      <c r="GK131" s="77">
        <f t="shared" si="1882"/>
        <v>20853539.925979976</v>
      </c>
      <c r="GL131" s="77">
        <f t="shared" si="1882"/>
        <v>20359741.338400785</v>
      </c>
      <c r="GM131" s="77">
        <f t="shared" si="1882"/>
        <v>20821755.747409988</v>
      </c>
      <c r="GN131" s="77">
        <f t="shared" si="1882"/>
        <v>21117509.090749994</v>
      </c>
      <c r="GP131" s="77">
        <f t="shared" ref="GP131:HE131" si="1883">GP126+GP123</f>
        <v>7314813.3695552135</v>
      </c>
      <c r="GQ131" s="77">
        <f t="shared" si="1883"/>
        <v>7725564.446559187</v>
      </c>
      <c r="GR131" s="77">
        <f t="shared" si="1883"/>
        <v>8728982.7301152796</v>
      </c>
      <c r="GS131" s="77">
        <f t="shared" si="1883"/>
        <v>8967617.5293794423</v>
      </c>
      <c r="GT131" s="77">
        <f t="shared" si="1883"/>
        <v>9640976.1110200007</v>
      </c>
      <c r="GU131" s="77">
        <f t="shared" si="1883"/>
        <v>10311888.808560001</v>
      </c>
      <c r="GV131" s="77">
        <f t="shared" si="1883"/>
        <v>11470226.851349998</v>
      </c>
      <c r="GW131" s="77">
        <f t="shared" si="1883"/>
        <v>12383217.817350069</v>
      </c>
      <c r="GX131" s="77">
        <f t="shared" si="1883"/>
        <v>13679060.082980046</v>
      </c>
      <c r="GY131" s="77">
        <f t="shared" si="1883"/>
        <v>14839794.719189921</v>
      </c>
      <c r="GZ131" s="77">
        <f t="shared" si="1883"/>
        <v>16786926.327620137</v>
      </c>
      <c r="HA131" s="77">
        <f t="shared" si="1883"/>
        <v>18129965.244738884</v>
      </c>
      <c r="HB131" s="77">
        <f t="shared" si="1883"/>
        <v>19681585.071285892</v>
      </c>
      <c r="HC131" s="77">
        <f t="shared" si="1883"/>
        <v>21152644.472727984</v>
      </c>
      <c r="HD131" s="77">
        <f t="shared" si="1883"/>
        <v>20853539.925979976</v>
      </c>
      <c r="HE131" s="77">
        <f t="shared" si="1883"/>
        <v>20359741.338400785</v>
      </c>
      <c r="HF131" s="77">
        <f t="shared" ref="HF131:HG131" si="1884">HF126+HF123</f>
        <v>20821755.747409988</v>
      </c>
      <c r="HG131" s="77">
        <f t="shared" si="1884"/>
        <v>20821755.747409988</v>
      </c>
    </row>
    <row r="132" spans="2:215" x14ac:dyDescent="0.3">
      <c r="C132" s="41"/>
      <c r="D132" s="116"/>
      <c r="E132" s="43"/>
      <c r="F132" s="42"/>
      <c r="G132" s="42"/>
      <c r="H132" s="42"/>
      <c r="I132" s="42"/>
      <c r="J132" s="137"/>
      <c r="K132" s="228"/>
      <c r="L132" s="228"/>
      <c r="M132" s="228"/>
      <c r="N132" s="228"/>
      <c r="O132" s="228"/>
      <c r="P132" s="228"/>
      <c r="Q132" s="228"/>
      <c r="R132" s="138"/>
      <c r="S132" s="138"/>
      <c r="T132" s="138"/>
      <c r="U132" s="138"/>
      <c r="V132" s="138"/>
      <c r="W132" s="138"/>
      <c r="Y132" s="42"/>
      <c r="Z132" s="42"/>
      <c r="AA132" s="42"/>
      <c r="AB132" s="42"/>
      <c r="AC132" s="42"/>
      <c r="AD132" s="42"/>
      <c r="AE132" s="42"/>
      <c r="AF132" s="151"/>
      <c r="AG132" s="151"/>
      <c r="AH132" s="151"/>
      <c r="AI132" s="151"/>
      <c r="AJ132" s="151"/>
      <c r="AK132" s="151"/>
      <c r="AL132" s="137"/>
      <c r="AM132" s="151"/>
      <c r="AN132" s="151"/>
      <c r="AO132" s="151"/>
      <c r="AP132" s="151"/>
      <c r="AQ132" s="138"/>
      <c r="AS132" s="42"/>
      <c r="AT132" s="42"/>
      <c r="AU132" s="42"/>
      <c r="AV132" s="42"/>
      <c r="AW132" s="42"/>
      <c r="AX132" s="42"/>
      <c r="AY132" s="42"/>
      <c r="AZ132" s="151"/>
      <c r="BA132" s="151"/>
      <c r="BB132" s="151"/>
      <c r="BC132" s="151"/>
      <c r="BD132" s="151"/>
      <c r="BE132" s="151"/>
      <c r="BF132" s="137"/>
      <c r="BG132" s="151"/>
      <c r="BH132" s="151"/>
      <c r="BI132" s="151"/>
      <c r="BJ132" s="151"/>
      <c r="BK132" s="44"/>
      <c r="BL132" s="42"/>
      <c r="BM132" s="42"/>
      <c r="BN132" s="42"/>
      <c r="BO132" s="42"/>
      <c r="BP132" s="42"/>
      <c r="BQ132" s="42"/>
      <c r="BR132" s="42"/>
      <c r="BS132" s="151"/>
      <c r="BT132" s="151"/>
      <c r="BU132" s="151"/>
      <c r="BV132" s="151"/>
      <c r="BW132" s="151"/>
      <c r="BX132" s="151"/>
      <c r="BY132" s="137"/>
      <c r="BZ132" s="151"/>
      <c r="CA132" s="151"/>
      <c r="CB132" s="151"/>
      <c r="CC132" s="151"/>
      <c r="CD132" s="44"/>
      <c r="CE132" s="42"/>
      <c r="CF132" s="42"/>
      <c r="CG132" s="42"/>
      <c r="CH132" s="42"/>
      <c r="CI132" s="42"/>
      <c r="CJ132" s="42"/>
      <c r="CK132" s="42"/>
      <c r="CL132" s="151"/>
      <c r="CM132" s="151"/>
      <c r="CN132" s="151"/>
      <c r="CO132" s="151"/>
      <c r="CP132" s="151"/>
      <c r="CQ132" s="151"/>
      <c r="CR132" s="137"/>
      <c r="CS132" s="151"/>
      <c r="CT132" s="151"/>
      <c r="CU132" s="151"/>
      <c r="CV132" s="151"/>
      <c r="CW132" s="44"/>
      <c r="CX132" s="42"/>
      <c r="CY132" s="42"/>
      <c r="CZ132" s="42"/>
      <c r="DA132" s="42"/>
      <c r="DB132" s="42"/>
      <c r="DC132" s="42"/>
      <c r="DD132" s="42"/>
      <c r="DE132" s="151"/>
      <c r="DF132" s="151"/>
      <c r="DG132" s="151"/>
      <c r="DH132" s="151"/>
      <c r="DI132" s="151"/>
      <c r="DJ132" s="151"/>
      <c r="DK132" s="137"/>
      <c r="DL132" s="151"/>
      <c r="DM132" s="151"/>
      <c r="DN132" s="151"/>
      <c r="DO132" s="151"/>
      <c r="DP132" s="44"/>
      <c r="DQ132" s="42"/>
      <c r="DR132" s="42"/>
      <c r="DS132" s="42"/>
      <c r="DT132" s="42"/>
      <c r="DU132" s="42"/>
      <c r="DV132" s="42"/>
      <c r="DW132" s="42"/>
      <c r="DX132" s="151"/>
      <c r="DY132" s="151"/>
      <c r="DZ132" s="151"/>
      <c r="EA132" s="151"/>
      <c r="EB132" s="151"/>
      <c r="EC132" s="151"/>
      <c r="ED132" s="137"/>
      <c r="EE132" s="151"/>
      <c r="EF132" s="151"/>
      <c r="EG132" s="151"/>
      <c r="EH132" s="151"/>
      <c r="EJ132" s="42"/>
      <c r="EK132" s="42"/>
      <c r="EL132" s="42"/>
      <c r="EM132" s="42"/>
      <c r="EN132" s="42"/>
      <c r="EO132" s="42"/>
      <c r="EP132" s="42"/>
      <c r="EQ132" s="151"/>
      <c r="ER132" s="151"/>
      <c r="ES132" s="151"/>
      <c r="ET132" s="151"/>
      <c r="EU132" s="151"/>
      <c r="EV132" s="151"/>
      <c r="EW132" s="137"/>
      <c r="EX132" s="151"/>
      <c r="EY132" s="151"/>
      <c r="EZ132" s="151"/>
      <c r="FA132" s="151"/>
      <c r="FC132" s="42"/>
      <c r="FD132" s="42"/>
      <c r="FE132" s="42"/>
      <c r="FF132" s="42"/>
      <c r="FG132" s="42"/>
      <c r="FH132" s="42"/>
      <c r="FI132" s="42"/>
      <c r="FJ132" s="151"/>
      <c r="FK132" s="151"/>
      <c r="FL132" s="151"/>
      <c r="FM132" s="151"/>
      <c r="FN132" s="151"/>
      <c r="FO132" s="151"/>
      <c r="FP132" s="137"/>
      <c r="FQ132" s="151"/>
      <c r="FR132" s="151"/>
      <c r="FS132" s="151"/>
      <c r="FT132" s="151"/>
      <c r="FU132" s="138"/>
      <c r="FW132" s="42"/>
      <c r="FX132" s="42"/>
      <c r="FY132" s="42"/>
      <c r="FZ132" s="42"/>
      <c r="GA132" s="42"/>
      <c r="GB132" s="42"/>
      <c r="GC132" s="42"/>
      <c r="GD132" s="151"/>
      <c r="GE132" s="151"/>
      <c r="GF132" s="151"/>
      <c r="GG132" s="151"/>
      <c r="GH132" s="151"/>
      <c r="GI132" s="151"/>
      <c r="GJ132" s="137"/>
      <c r="GK132" s="151"/>
      <c r="GL132" s="151"/>
      <c r="GM132" s="151"/>
      <c r="GN132" s="151"/>
      <c r="GP132" s="42"/>
      <c r="GQ132" s="42"/>
      <c r="GR132" s="42"/>
      <c r="GS132" s="42"/>
      <c r="GT132" s="42"/>
      <c r="GU132" s="42"/>
      <c r="GV132" s="42"/>
      <c r="GW132" s="151"/>
      <c r="GX132" s="151"/>
      <c r="GY132" s="151"/>
      <c r="GZ132" s="151"/>
      <c r="HA132" s="151"/>
      <c r="HB132" s="151"/>
      <c r="HC132" s="151"/>
      <c r="HD132" s="151"/>
      <c r="HE132" s="151"/>
      <c r="HF132" s="151"/>
      <c r="HG132" s="151"/>
    </row>
    <row r="133" spans="2:215" x14ac:dyDescent="0.3">
      <c r="C133" s="41"/>
      <c r="D133" s="116"/>
      <c r="E133" s="42"/>
      <c r="F133" s="42"/>
      <c r="G133" s="43"/>
      <c r="H133" s="43"/>
      <c r="I133" s="43"/>
      <c r="J133" s="42"/>
      <c r="K133" s="138"/>
      <c r="L133" s="43"/>
      <c r="M133" s="43"/>
      <c r="N133" s="43"/>
      <c r="O133" s="138"/>
      <c r="P133" s="138"/>
      <c r="Q133" s="138"/>
      <c r="R133" s="138"/>
      <c r="S133" s="138"/>
      <c r="T133" s="138"/>
      <c r="U133" s="138"/>
      <c r="V133" s="138"/>
      <c r="W133" s="177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177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4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4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4"/>
      <c r="CX133" s="42"/>
      <c r="CY133" s="42"/>
      <c r="CZ133" s="42"/>
      <c r="DA133" s="42"/>
      <c r="DB133" s="42"/>
      <c r="DC133" s="42"/>
      <c r="DD133" s="42"/>
      <c r="DE133" s="42"/>
      <c r="DF133" s="42"/>
      <c r="DG133" s="42"/>
      <c r="DH133" s="42"/>
      <c r="DI133" s="42"/>
      <c r="DJ133" s="42"/>
      <c r="DK133" s="42"/>
      <c r="DL133" s="42"/>
      <c r="DM133" s="42"/>
      <c r="DN133" s="42"/>
      <c r="DO133" s="42"/>
      <c r="DP133" s="44"/>
      <c r="DQ133" s="42"/>
      <c r="DR133" s="42"/>
      <c r="DS133" s="42"/>
      <c r="DT133" s="42"/>
      <c r="DU133" s="42"/>
      <c r="DV133" s="42"/>
      <c r="DW133" s="42"/>
      <c r="DX133" s="42"/>
      <c r="DY133" s="42"/>
      <c r="DZ133" s="42"/>
      <c r="EA133" s="42"/>
      <c r="EB133" s="42"/>
      <c r="EC133" s="42"/>
      <c r="ED133" s="42"/>
      <c r="EE133" s="42"/>
      <c r="EF133" s="42"/>
      <c r="EG133" s="42"/>
      <c r="EH133" s="42"/>
      <c r="EJ133" s="42"/>
      <c r="EK133" s="42"/>
      <c r="EL133" s="42"/>
      <c r="EM133" s="42"/>
      <c r="EN133" s="42"/>
      <c r="EO133" s="42"/>
      <c r="EP133" s="42"/>
      <c r="EQ133" s="42"/>
      <c r="ER133" s="42"/>
      <c r="ES133" s="42"/>
      <c r="ET133" s="42"/>
      <c r="EU133" s="42"/>
      <c r="EV133" s="42"/>
      <c r="EW133" s="42"/>
      <c r="EX133" s="42"/>
      <c r="EY133" s="42"/>
      <c r="EZ133" s="42"/>
      <c r="FA133" s="42"/>
      <c r="FC133" s="42"/>
      <c r="FD133" s="42"/>
      <c r="FE133" s="42"/>
      <c r="FF133" s="42"/>
      <c r="FG133" s="42"/>
      <c r="FH133" s="42"/>
      <c r="FI133" s="42"/>
      <c r="FJ133" s="42"/>
      <c r="FK133" s="42"/>
      <c r="FL133" s="42"/>
      <c r="FM133" s="42"/>
      <c r="FN133" s="42"/>
      <c r="FO133" s="42"/>
      <c r="FP133" s="42"/>
      <c r="FQ133" s="42"/>
      <c r="FR133" s="42"/>
      <c r="FS133" s="42"/>
      <c r="FT133" s="42"/>
      <c r="FU133" s="177"/>
      <c r="FW133" s="42"/>
      <c r="FX133" s="42"/>
      <c r="FY133" s="42"/>
      <c r="FZ133" s="42"/>
      <c r="GA133" s="42"/>
      <c r="GB133" s="42"/>
      <c r="GC133" s="42"/>
      <c r="GD133" s="42"/>
      <c r="GE133" s="42"/>
      <c r="GF133" s="42"/>
      <c r="GG133" s="42"/>
      <c r="GH133" s="42"/>
      <c r="GI133" s="42"/>
      <c r="GJ133" s="42"/>
      <c r="GK133" s="42"/>
      <c r="GL133" s="42"/>
      <c r="GM133" s="42"/>
      <c r="GN133" s="42"/>
      <c r="GP133" s="42"/>
      <c r="GQ133" s="42"/>
      <c r="GR133" s="42"/>
      <c r="GS133" s="42"/>
      <c r="GT133" s="42"/>
      <c r="GU133" s="42"/>
      <c r="GV133" s="42"/>
      <c r="GW133" s="42"/>
      <c r="GX133" s="42"/>
      <c r="GY133" s="42"/>
      <c r="GZ133" s="42"/>
      <c r="HA133" s="42"/>
      <c r="HB133" s="42"/>
      <c r="HC133" s="42"/>
      <c r="HD133" s="42"/>
      <c r="HE133" s="42"/>
      <c r="HF133" s="42"/>
      <c r="HG133" s="42"/>
    </row>
    <row r="134" spans="2:215" x14ac:dyDescent="0.3">
      <c r="C134" s="41"/>
      <c r="D134" s="116"/>
      <c r="E134" s="42"/>
      <c r="F134" s="42"/>
      <c r="G134" s="43"/>
      <c r="H134" s="43"/>
      <c r="I134" s="137"/>
      <c r="J134" s="137"/>
      <c r="K134" s="137"/>
      <c r="L134" s="137"/>
      <c r="M134" s="137"/>
      <c r="N134" s="138"/>
      <c r="O134" s="138"/>
      <c r="P134" s="228"/>
      <c r="Q134" s="228"/>
      <c r="R134" s="228"/>
      <c r="S134" s="228"/>
      <c r="T134" s="228"/>
      <c r="U134" s="228"/>
      <c r="V134" s="228"/>
      <c r="W134" s="138"/>
      <c r="Y134" s="42"/>
      <c r="Z134" s="42"/>
      <c r="AA134" s="42"/>
      <c r="AB134" s="42"/>
      <c r="AC134" s="42"/>
      <c r="AD134" s="42"/>
      <c r="AE134" s="42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8"/>
      <c r="AS134" s="42"/>
      <c r="AT134" s="42"/>
      <c r="AU134" s="42"/>
      <c r="AV134" s="42"/>
      <c r="AW134" s="42"/>
      <c r="AX134" s="42"/>
      <c r="AY134" s="42"/>
      <c r="AZ134" s="137"/>
      <c r="BA134" s="137"/>
      <c r="BB134" s="137"/>
      <c r="BC134" s="137"/>
      <c r="BD134" s="137"/>
      <c r="BE134" s="137"/>
      <c r="BF134" s="137"/>
      <c r="BG134" s="137"/>
      <c r="BH134" s="137"/>
      <c r="BI134" s="137"/>
      <c r="BJ134" s="137"/>
      <c r="BK134" s="44"/>
      <c r="BL134" s="42"/>
      <c r="BM134" s="42"/>
      <c r="BN134" s="42"/>
      <c r="BO134" s="42"/>
      <c r="BP134" s="42"/>
      <c r="BQ134" s="42"/>
      <c r="BR134" s="42"/>
      <c r="BS134" s="137"/>
      <c r="BT134" s="137"/>
      <c r="BU134" s="137"/>
      <c r="BV134" s="137"/>
      <c r="BW134" s="137"/>
      <c r="BX134" s="137"/>
      <c r="BY134" s="137"/>
      <c r="BZ134" s="137"/>
      <c r="CA134" s="137"/>
      <c r="CB134" s="137"/>
      <c r="CC134" s="137"/>
      <c r="CD134" s="44"/>
      <c r="CE134" s="42"/>
      <c r="CF134" s="42"/>
      <c r="CG134" s="42"/>
      <c r="CH134" s="42"/>
      <c r="CI134" s="42"/>
      <c r="CJ134" s="42"/>
      <c r="CK134" s="42"/>
      <c r="CL134" s="137"/>
      <c r="CM134" s="137"/>
      <c r="CN134" s="137"/>
      <c r="CO134" s="137"/>
      <c r="CP134" s="137"/>
      <c r="CQ134" s="137"/>
      <c r="CR134" s="137"/>
      <c r="CS134" s="137"/>
      <c r="CT134" s="137"/>
      <c r="CU134" s="137"/>
      <c r="CV134" s="137"/>
      <c r="CW134" s="44"/>
      <c r="CX134" s="42"/>
      <c r="CY134" s="42"/>
      <c r="CZ134" s="42"/>
      <c r="DA134" s="42"/>
      <c r="DB134" s="42"/>
      <c r="DC134" s="42"/>
      <c r="DD134" s="42"/>
      <c r="DE134" s="137"/>
      <c r="DF134" s="137"/>
      <c r="DG134" s="137"/>
      <c r="DH134" s="137"/>
      <c r="DI134" s="137"/>
      <c r="DJ134" s="137"/>
      <c r="DK134" s="137"/>
      <c r="DL134" s="137"/>
      <c r="DM134" s="137"/>
      <c r="DN134" s="137"/>
      <c r="DO134" s="137"/>
      <c r="DP134" s="44"/>
      <c r="DQ134" s="42"/>
      <c r="DR134" s="42"/>
      <c r="DS134" s="42"/>
      <c r="DT134" s="42"/>
      <c r="DU134" s="42"/>
      <c r="DV134" s="42"/>
      <c r="DW134" s="42"/>
      <c r="DX134" s="137"/>
      <c r="DY134" s="137"/>
      <c r="DZ134" s="137"/>
      <c r="EA134" s="137"/>
      <c r="EB134" s="137"/>
      <c r="EC134" s="137"/>
      <c r="ED134" s="137"/>
      <c r="EE134" s="137"/>
      <c r="EF134" s="137"/>
      <c r="EG134" s="137"/>
      <c r="EH134" s="137"/>
      <c r="EJ134" s="42"/>
      <c r="EK134" s="42"/>
      <c r="EL134" s="42"/>
      <c r="EM134" s="42"/>
      <c r="EN134" s="42"/>
      <c r="EO134" s="42"/>
      <c r="EP134" s="42"/>
      <c r="EQ134" s="137"/>
      <c r="ER134" s="137"/>
      <c r="ES134" s="137"/>
      <c r="ET134" s="137"/>
      <c r="EU134" s="137"/>
      <c r="EV134" s="137"/>
      <c r="EW134" s="137"/>
      <c r="EX134" s="137"/>
      <c r="EY134" s="137"/>
      <c r="EZ134" s="137"/>
      <c r="FA134" s="137"/>
      <c r="FC134" s="42"/>
      <c r="FD134" s="42"/>
      <c r="FE134" s="42"/>
      <c r="FF134" s="42"/>
      <c r="FG134" s="42"/>
      <c r="FH134" s="42"/>
      <c r="FI134" s="42"/>
      <c r="FJ134" s="137"/>
      <c r="FK134" s="137"/>
      <c r="FL134" s="137"/>
      <c r="FM134" s="137"/>
      <c r="FN134" s="137"/>
      <c r="FO134" s="137"/>
      <c r="FP134" s="137"/>
      <c r="FQ134" s="137"/>
      <c r="FR134" s="137"/>
      <c r="FS134" s="137"/>
      <c r="FT134" s="137"/>
      <c r="FU134" s="138"/>
      <c r="FW134" s="42"/>
      <c r="FX134" s="42"/>
      <c r="FY134" s="42"/>
      <c r="FZ134" s="42"/>
      <c r="GA134" s="42"/>
      <c r="GB134" s="42"/>
      <c r="GC134" s="42"/>
      <c r="GD134" s="137"/>
      <c r="GE134" s="137"/>
      <c r="GF134" s="137"/>
      <c r="GG134" s="137"/>
      <c r="GH134" s="137"/>
      <c r="GI134" s="137"/>
      <c r="GJ134" s="137"/>
      <c r="GK134" s="137"/>
      <c r="GL134" s="137"/>
      <c r="GM134" s="137"/>
      <c r="GN134" s="137"/>
      <c r="GP134" s="42"/>
      <c r="GQ134" s="42"/>
      <c r="GR134" s="42"/>
      <c r="GS134" s="42"/>
      <c r="GT134" s="42"/>
      <c r="GU134" s="42"/>
      <c r="GV134" s="42"/>
      <c r="GW134" s="137"/>
      <c r="GX134" s="137"/>
      <c r="GY134" s="137"/>
      <c r="GZ134" s="137"/>
      <c r="HA134" s="137"/>
      <c r="HB134" s="137"/>
      <c r="HC134" s="137"/>
      <c r="HD134" s="137"/>
      <c r="HE134" s="137"/>
      <c r="HF134" s="137"/>
      <c r="HG134" s="137"/>
    </row>
    <row r="135" spans="2:215" s="91" customFormat="1" x14ac:dyDescent="0.3">
      <c r="B135" s="90"/>
      <c r="C135" s="67" t="s">
        <v>132</v>
      </c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194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194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83"/>
      <c r="BL135" s="67"/>
      <c r="BM135" s="67"/>
      <c r="BN135" s="67"/>
      <c r="BO135" s="67"/>
      <c r="BP135" s="67"/>
      <c r="BQ135" s="67"/>
      <c r="BR135" s="67"/>
      <c r="BS135" s="67"/>
      <c r="BT135" s="67"/>
      <c r="BU135" s="67"/>
      <c r="BV135" s="67"/>
      <c r="BW135" s="67"/>
      <c r="BX135" s="67"/>
      <c r="BY135" s="67"/>
      <c r="BZ135" s="67"/>
      <c r="CA135" s="67"/>
      <c r="CB135" s="67"/>
      <c r="CC135" s="67"/>
      <c r="CD135" s="83"/>
      <c r="CE135" s="67"/>
      <c r="CF135" s="67"/>
      <c r="CG135" s="67"/>
      <c r="CH135" s="67"/>
      <c r="CI135" s="67"/>
      <c r="CJ135" s="67"/>
      <c r="CK135" s="67"/>
      <c r="CL135" s="67"/>
      <c r="CM135" s="67"/>
      <c r="CN135" s="67"/>
      <c r="CO135" s="67"/>
      <c r="CP135" s="67"/>
      <c r="CQ135" s="67"/>
      <c r="CR135" s="67"/>
      <c r="CS135" s="67"/>
      <c r="CT135" s="67"/>
      <c r="CU135" s="67"/>
      <c r="CV135" s="67"/>
      <c r="CW135" s="83"/>
      <c r="CX135" s="67"/>
      <c r="CY135" s="67"/>
      <c r="CZ135" s="67"/>
      <c r="DA135" s="67"/>
      <c r="DB135" s="67"/>
      <c r="DC135" s="67"/>
      <c r="DD135" s="67"/>
      <c r="DE135" s="67"/>
      <c r="DF135" s="67"/>
      <c r="DG135" s="67"/>
      <c r="DH135" s="67"/>
      <c r="DI135" s="67"/>
      <c r="DJ135" s="67"/>
      <c r="DK135" s="67"/>
      <c r="DL135" s="67"/>
      <c r="DM135" s="67"/>
      <c r="DN135" s="67"/>
      <c r="DO135" s="67"/>
      <c r="DP135" s="83"/>
      <c r="DQ135" s="67"/>
      <c r="DR135" s="67"/>
      <c r="DS135" s="67"/>
      <c r="DT135" s="67"/>
      <c r="DU135" s="67"/>
      <c r="DV135" s="67"/>
      <c r="DW135" s="67"/>
      <c r="DX135" s="67"/>
      <c r="DY135" s="67"/>
      <c r="DZ135" s="67"/>
      <c r="EA135" s="67"/>
      <c r="EB135" s="67"/>
      <c r="EC135" s="67"/>
      <c r="ED135" s="67"/>
      <c r="EE135" s="67"/>
      <c r="EF135" s="67"/>
      <c r="EG135" s="67"/>
      <c r="EH135" s="67"/>
      <c r="EJ135" s="67"/>
      <c r="EK135" s="67"/>
      <c r="EL135" s="67"/>
      <c r="EM135" s="67"/>
      <c r="EN135" s="67"/>
      <c r="EO135" s="67"/>
      <c r="EP135" s="67"/>
      <c r="EQ135" s="67"/>
      <c r="ER135" s="67"/>
      <c r="ES135" s="67"/>
      <c r="ET135" s="67"/>
      <c r="EU135" s="67"/>
      <c r="EV135" s="67"/>
      <c r="EW135" s="67"/>
      <c r="EX135" s="67"/>
      <c r="EY135" s="67"/>
      <c r="EZ135" s="67"/>
      <c r="FA135" s="67"/>
      <c r="FC135" s="67"/>
      <c r="FD135" s="67"/>
      <c r="FE135" s="67"/>
      <c r="FF135" s="67"/>
      <c r="FG135" s="67"/>
      <c r="FH135" s="67"/>
      <c r="FI135" s="67"/>
      <c r="FJ135" s="67"/>
      <c r="FK135" s="67"/>
      <c r="FL135" s="67"/>
      <c r="FM135" s="67"/>
      <c r="FN135" s="67"/>
      <c r="FO135" s="67"/>
      <c r="FP135" s="67"/>
      <c r="FQ135" s="67"/>
      <c r="FR135" s="67"/>
      <c r="FS135" s="67"/>
      <c r="FT135" s="67"/>
      <c r="FU135" s="194"/>
      <c r="FW135" s="67"/>
      <c r="FX135" s="67"/>
      <c r="FY135" s="67"/>
      <c r="FZ135" s="67"/>
      <c r="GA135" s="67"/>
      <c r="GB135" s="67"/>
      <c r="GC135" s="67"/>
      <c r="GD135" s="67"/>
      <c r="GE135" s="67"/>
      <c r="GF135" s="67"/>
      <c r="GG135" s="67"/>
      <c r="GH135" s="67"/>
      <c r="GI135" s="67"/>
      <c r="GJ135" s="67"/>
      <c r="GK135" s="67"/>
      <c r="GL135" s="67"/>
      <c r="GM135" s="67"/>
      <c r="GN135" s="67"/>
      <c r="GP135" s="67"/>
      <c r="GQ135" s="67"/>
      <c r="GR135" s="67"/>
      <c r="GS135" s="67"/>
      <c r="GT135" s="67"/>
      <c r="GU135" s="67"/>
      <c r="GV135" s="67"/>
      <c r="GW135" s="67"/>
      <c r="GX135" s="67"/>
      <c r="GY135" s="67"/>
      <c r="GZ135" s="67"/>
      <c r="HA135" s="67"/>
      <c r="HB135" s="67"/>
      <c r="HC135" s="67"/>
      <c r="HD135" s="67"/>
      <c r="HE135" s="67"/>
      <c r="HF135" s="67"/>
      <c r="HG135" s="67"/>
    </row>
    <row r="136" spans="2:215" x14ac:dyDescent="0.3">
      <c r="C136" s="106" t="s">
        <v>131</v>
      </c>
      <c r="D136" s="132"/>
      <c r="E136" s="50">
        <f>SUM(E137:E143)</f>
        <v>0</v>
      </c>
      <c r="F136" s="50">
        <f t="shared" ref="F136:L136" si="1885">SUM(F137:F143)</f>
        <v>1187794.1515891498</v>
      </c>
      <c r="G136" s="50">
        <f t="shared" si="1885"/>
        <v>1536994.144497562</v>
      </c>
      <c r="H136" s="50">
        <f t="shared" si="1885"/>
        <v>1513345.3428665702</v>
      </c>
      <c r="I136" s="50">
        <f t="shared" ref="I136" si="1886">SUM(I137:I143)</f>
        <v>1646423.8930906667</v>
      </c>
      <c r="J136" s="50">
        <f t="shared" si="1885"/>
        <v>1814207.0019590002</v>
      </c>
      <c r="K136" s="50">
        <f t="shared" si="1885"/>
        <v>2412577.9493889995</v>
      </c>
      <c r="L136" s="50">
        <f t="shared" si="1885"/>
        <v>2584351.5255880388</v>
      </c>
      <c r="M136" s="50">
        <f t="shared" ref="M136:N136" si="1887">SUM(M137:M143)</f>
        <v>3156862.0384793603</v>
      </c>
      <c r="N136" s="50">
        <f t="shared" si="1887"/>
        <v>3044988.7412799997</v>
      </c>
      <c r="O136" s="50">
        <f t="shared" ref="O136:P136" si="1888">SUM(O137:O143)</f>
        <v>4077312.9994025105</v>
      </c>
      <c r="P136" s="50">
        <f t="shared" si="1888"/>
        <v>3752082.8140854808</v>
      </c>
      <c r="Q136" s="50">
        <f t="shared" ref="Q136:R136" si="1889">SUM(Q137:Q143)</f>
        <v>4111631.6020198101</v>
      </c>
      <c r="R136" s="50">
        <f t="shared" si="1889"/>
        <v>4499093.5467946902</v>
      </c>
      <c r="S136" s="50">
        <f t="shared" ref="S136:T136" si="1890">SUM(S137:S143)</f>
        <v>2571162.7199487998</v>
      </c>
      <c r="T136" s="50">
        <f t="shared" si="1890"/>
        <v>2159609.7029400002</v>
      </c>
      <c r="U136" s="50">
        <f t="shared" ref="U136:V136" si="1891">SUM(U137:U143)</f>
        <v>3508563.9862000002</v>
      </c>
      <c r="V136" s="50">
        <f t="shared" si="1891"/>
        <v>3248345.96460984</v>
      </c>
      <c r="W136" s="181">
        <f t="shared" ref="W135:W187" si="1892">V136/R136-1</f>
        <v>-0.27799990579789702</v>
      </c>
      <c r="Y136" s="50">
        <f t="shared" ref="Y136:AF136" si="1893">SUM(Y137:Y143)</f>
        <v>0</v>
      </c>
      <c r="Z136" s="50">
        <f t="shared" si="1893"/>
        <v>1187794.1515891498</v>
      </c>
      <c r="AA136" s="50">
        <f>SUM(AA137:AA143)</f>
        <v>1536994.144497562</v>
      </c>
      <c r="AB136" s="50">
        <f>SUM(AB137:AB143)</f>
        <v>1513345.3428665702</v>
      </c>
      <c r="AC136" s="50">
        <f>SUM(AC137:AC143)</f>
        <v>1646423.8930906667</v>
      </c>
      <c r="AD136" s="50">
        <f t="shared" si="1893"/>
        <v>1814207.0019590002</v>
      </c>
      <c r="AE136" s="50">
        <f t="shared" si="1893"/>
        <v>2412577.9493889995</v>
      </c>
      <c r="AF136" s="50">
        <f t="shared" si="1893"/>
        <v>2584351.5255880388</v>
      </c>
      <c r="AG136" s="50">
        <f t="shared" ref="AG136:AH136" si="1894">SUM(AG137:AG143)</f>
        <v>3156862.0384793603</v>
      </c>
      <c r="AH136" s="50">
        <f t="shared" si="1894"/>
        <v>3044988.7412799997</v>
      </c>
      <c r="AI136" s="50">
        <f t="shared" ref="AI136:AJ136" si="1895">SUM(AI137:AI143)</f>
        <v>4077312.9994025105</v>
      </c>
      <c r="AJ136" s="50">
        <f t="shared" si="1895"/>
        <v>3752082.8140854808</v>
      </c>
      <c r="AK136" s="50">
        <f t="shared" ref="AK136:AL136" si="1896">SUM(AK137:AK143)</f>
        <v>4111631.6020198101</v>
      </c>
      <c r="AL136" s="50">
        <f t="shared" si="1896"/>
        <v>4499093.5467946902</v>
      </c>
      <c r="AM136" s="50">
        <f t="shared" ref="AM136" si="1897">SUM(AM137:AM143)</f>
        <v>2571162.7199487998</v>
      </c>
      <c r="AN136" s="50">
        <f>SUM(AN137:AN143)</f>
        <v>2159609.7029400002</v>
      </c>
      <c r="AO136" s="50">
        <f>SUM(AO137:AO143)</f>
        <v>3508563.9862000002</v>
      </c>
      <c r="AP136" s="50">
        <f>SUM(AP137:AP143)</f>
        <v>3248345.96460984</v>
      </c>
      <c r="AQ136" s="181">
        <f>AP136/AL136-1</f>
        <v>-0.27799990579789702</v>
      </c>
      <c r="AS136" s="50">
        <f t="shared" ref="AS136:AT136" si="1898">SUM(AS137:AS143)</f>
        <v>0</v>
      </c>
      <c r="AT136" s="50">
        <f t="shared" si="1898"/>
        <v>1187794.1515891498</v>
      </c>
      <c r="AU136" s="50">
        <f>SUM(AU137:AU143)</f>
        <v>1536994.144497562</v>
      </c>
      <c r="AV136" s="50">
        <f>SUM(AV137:AV143)</f>
        <v>1513345.3428665702</v>
      </c>
      <c r="AW136" s="50">
        <f>SUM(AW137:AW143)</f>
        <v>1646423.8930906667</v>
      </c>
      <c r="AX136" s="50">
        <f t="shared" ref="AX136:AZ136" si="1899">SUM(AX137:AX143)</f>
        <v>1814207.0019590002</v>
      </c>
      <c r="AY136" s="50">
        <f t="shared" si="1899"/>
        <v>2412577.9493889995</v>
      </c>
      <c r="AZ136" s="50">
        <f t="shared" si="1899"/>
        <v>2584351.5255880388</v>
      </c>
      <c r="BA136" s="50">
        <f t="shared" ref="BA136:BG136" si="1900">SUM(BA137:BA143)</f>
        <v>3156862.0384793603</v>
      </c>
      <c r="BB136" s="50">
        <f t="shared" si="1900"/>
        <v>3044988.7412799997</v>
      </c>
      <c r="BC136" s="50">
        <f t="shared" si="1900"/>
        <v>4077312.9994025105</v>
      </c>
      <c r="BD136" s="50">
        <f t="shared" si="1900"/>
        <v>3752082.8140854808</v>
      </c>
      <c r="BE136" s="50">
        <f t="shared" si="1900"/>
        <v>4111631.6020198101</v>
      </c>
      <c r="BF136" s="50">
        <f t="shared" si="1900"/>
        <v>4499093.5467946902</v>
      </c>
      <c r="BG136" s="50">
        <f t="shared" si="1900"/>
        <v>2571162.7199487998</v>
      </c>
      <c r="BH136" s="50">
        <f>SUM(BH137:BH143)</f>
        <v>2159609.7029400002</v>
      </c>
      <c r="BI136" s="50">
        <f>SUM(BI137:BI143)</f>
        <v>3508563.9862000002</v>
      </c>
      <c r="BJ136" s="50">
        <f>SUM(BJ137:BJ143)</f>
        <v>3248345.96460984</v>
      </c>
      <c r="BK136" s="45"/>
      <c r="BL136" s="50">
        <f t="shared" ref="BL136:BM136" si="1901">SUM(BL137:BL143)</f>
        <v>0</v>
      </c>
      <c r="BM136" s="50">
        <f t="shared" si="1901"/>
        <v>1187794.1515891498</v>
      </c>
      <c r="BN136" s="50">
        <f>SUM(BN137:BN143)</f>
        <v>1536994.144497562</v>
      </c>
      <c r="BO136" s="50">
        <f>SUM(BO137:BO143)</f>
        <v>1513345.3428665702</v>
      </c>
      <c r="BP136" s="50">
        <f>SUM(BP137:BP143)</f>
        <v>1646423.8930906667</v>
      </c>
      <c r="BQ136" s="50">
        <f t="shared" ref="BQ136:BS136" si="1902">SUM(BQ137:BQ143)</f>
        <v>1814207.0019590002</v>
      </c>
      <c r="BR136" s="50">
        <f t="shared" si="1902"/>
        <v>2412577.9493889995</v>
      </c>
      <c r="BS136" s="50">
        <f t="shared" si="1902"/>
        <v>2584351.5255880388</v>
      </c>
      <c r="BT136" s="50">
        <f t="shared" ref="BT136:BZ136" si="1903">SUM(BT137:BT143)</f>
        <v>3156862.0384793603</v>
      </c>
      <c r="BU136" s="50">
        <f t="shared" si="1903"/>
        <v>3044988.7412799997</v>
      </c>
      <c r="BV136" s="50">
        <f t="shared" si="1903"/>
        <v>4077312.9994025105</v>
      </c>
      <c r="BW136" s="50">
        <f t="shared" si="1903"/>
        <v>3752082.8140854808</v>
      </c>
      <c r="BX136" s="50">
        <f t="shared" si="1903"/>
        <v>4111631.6020198101</v>
      </c>
      <c r="BY136" s="50">
        <f t="shared" si="1903"/>
        <v>4499093.5467946902</v>
      </c>
      <c r="BZ136" s="50">
        <f t="shared" si="1903"/>
        <v>2571162.7199487998</v>
      </c>
      <c r="CA136" s="50">
        <f>SUM(CA137:CA143)</f>
        <v>2159609.7029400002</v>
      </c>
      <c r="CB136" s="50">
        <f>SUM(CB137:CB143)</f>
        <v>3508563.9862000002</v>
      </c>
      <c r="CC136" s="50">
        <f>SUM(CC137:CC143)</f>
        <v>3248345.96460984</v>
      </c>
      <c r="CD136" s="45"/>
      <c r="CE136" s="50">
        <f t="shared" ref="CE136:CF136" si="1904">SUM(CE137:CE143)</f>
        <v>0</v>
      </c>
      <c r="CF136" s="50">
        <f t="shared" si="1904"/>
        <v>1187794.1515891498</v>
      </c>
      <c r="CG136" s="50">
        <f>SUM(CG137:CG143)</f>
        <v>1536994.144497562</v>
      </c>
      <c r="CH136" s="50">
        <f>SUM(CH137:CH143)</f>
        <v>1513345.3428665702</v>
      </c>
      <c r="CI136" s="50">
        <f>SUM(CI137:CI143)</f>
        <v>1646423.8930906667</v>
      </c>
      <c r="CJ136" s="50">
        <f t="shared" ref="CJ136:CL136" si="1905">SUM(CJ137:CJ143)</f>
        <v>1814207.0019590002</v>
      </c>
      <c r="CK136" s="50">
        <f t="shared" si="1905"/>
        <v>2412577.9493889995</v>
      </c>
      <c r="CL136" s="50">
        <f t="shared" si="1905"/>
        <v>2584351.5255880388</v>
      </c>
      <c r="CM136" s="50">
        <f t="shared" ref="CM136:CS136" si="1906">SUM(CM137:CM143)</f>
        <v>3156862.0384793603</v>
      </c>
      <c r="CN136" s="50">
        <f t="shared" si="1906"/>
        <v>3044988.7412799997</v>
      </c>
      <c r="CO136" s="50">
        <f t="shared" si="1906"/>
        <v>4077312.9994025105</v>
      </c>
      <c r="CP136" s="50">
        <f t="shared" si="1906"/>
        <v>3752082.8140854808</v>
      </c>
      <c r="CQ136" s="50">
        <f t="shared" si="1906"/>
        <v>4111631.6020198101</v>
      </c>
      <c r="CR136" s="50">
        <f t="shared" si="1906"/>
        <v>4499093.5467946902</v>
      </c>
      <c r="CS136" s="50">
        <f t="shared" si="1906"/>
        <v>2571162.7199487998</v>
      </c>
      <c r="CT136" s="50">
        <f>SUM(CT137:CT143)</f>
        <v>2159609.7029400002</v>
      </c>
      <c r="CU136" s="50">
        <f>SUM(CU137:CU143)</f>
        <v>3508563.9862000002</v>
      </c>
      <c r="CV136" s="50">
        <f>SUM(CV137:CV143)</f>
        <v>3248345.96460984</v>
      </c>
      <c r="CW136" s="45"/>
      <c r="CX136" s="50">
        <f t="shared" ref="CX136:CY136" si="1907">SUM(CX137:CX143)</f>
        <v>0</v>
      </c>
      <c r="CY136" s="50">
        <f t="shared" si="1907"/>
        <v>1187794.1515891498</v>
      </c>
      <c r="CZ136" s="50">
        <f>SUM(CZ137:CZ143)</f>
        <v>1536994.144497562</v>
      </c>
      <c r="DA136" s="50">
        <f>SUM(DA137:DA143)</f>
        <v>1513345.3428665702</v>
      </c>
      <c r="DB136" s="50">
        <f>SUM(DB137:DB143)</f>
        <v>1646423.8930906667</v>
      </c>
      <c r="DC136" s="50">
        <f t="shared" ref="DC136:DE136" si="1908">SUM(DC137:DC143)</f>
        <v>1814207.0019590002</v>
      </c>
      <c r="DD136" s="50">
        <f t="shared" si="1908"/>
        <v>2412577.9493889995</v>
      </c>
      <c r="DE136" s="50">
        <f t="shared" si="1908"/>
        <v>2584351.5255880388</v>
      </c>
      <c r="DF136" s="50">
        <f t="shared" ref="DF136:DL136" si="1909">SUM(DF137:DF143)</f>
        <v>3156862.0384793603</v>
      </c>
      <c r="DG136" s="50">
        <f t="shared" si="1909"/>
        <v>3044988.7412799997</v>
      </c>
      <c r="DH136" s="50">
        <f t="shared" si="1909"/>
        <v>4077312.9994025105</v>
      </c>
      <c r="DI136" s="50">
        <f t="shared" si="1909"/>
        <v>3752082.8140854808</v>
      </c>
      <c r="DJ136" s="50">
        <f t="shared" si="1909"/>
        <v>4111631.6020198101</v>
      </c>
      <c r="DK136" s="50">
        <f t="shared" si="1909"/>
        <v>4499093.5467946902</v>
      </c>
      <c r="DL136" s="50">
        <f t="shared" si="1909"/>
        <v>2571162.7199487998</v>
      </c>
      <c r="DM136" s="50">
        <f>SUM(DM137:DM143)</f>
        <v>2159609.7029400002</v>
      </c>
      <c r="DN136" s="50">
        <f>SUM(DN137:DN143)</f>
        <v>3508563.9862000002</v>
      </c>
      <c r="DO136" s="50">
        <f>SUM(DO137:DO143)</f>
        <v>3248345.96460984</v>
      </c>
      <c r="DP136" s="45"/>
      <c r="DQ136" s="50">
        <f t="shared" ref="DQ136:DR136" si="1910">SUM(DQ137:DQ143)</f>
        <v>0</v>
      </c>
      <c r="DR136" s="50">
        <f t="shared" si="1910"/>
        <v>1187794.1515891498</v>
      </c>
      <c r="DS136" s="50">
        <f>SUM(DS137:DS143)</f>
        <v>1536994.144497562</v>
      </c>
      <c r="DT136" s="50">
        <f>SUM(DT137:DT143)</f>
        <v>1513345.3428665702</v>
      </c>
      <c r="DU136" s="50">
        <f>SUM(DU137:DU143)</f>
        <v>1646423.8930906667</v>
      </c>
      <c r="DV136" s="50">
        <f t="shared" ref="DV136:DX136" si="1911">SUM(DV137:DV143)</f>
        <v>1814207.0019590002</v>
      </c>
      <c r="DW136" s="50">
        <f t="shared" si="1911"/>
        <v>2412577.9493889995</v>
      </c>
      <c r="DX136" s="50">
        <f t="shared" si="1911"/>
        <v>2584351.5255880388</v>
      </c>
      <c r="DY136" s="50">
        <f t="shared" ref="DY136:EE136" si="1912">SUM(DY137:DY143)</f>
        <v>3156862.0384793603</v>
      </c>
      <c r="DZ136" s="50">
        <f t="shared" si="1912"/>
        <v>3044988.7412799997</v>
      </c>
      <c r="EA136" s="50">
        <f t="shared" si="1912"/>
        <v>4077312.9994025105</v>
      </c>
      <c r="EB136" s="50">
        <f t="shared" si="1912"/>
        <v>3752082.8140854808</v>
      </c>
      <c r="EC136" s="50">
        <f t="shared" si="1912"/>
        <v>4111631.6020198101</v>
      </c>
      <c r="ED136" s="50">
        <f t="shared" si="1912"/>
        <v>4499093.5467946902</v>
      </c>
      <c r="EE136" s="50">
        <f t="shared" si="1912"/>
        <v>2571162.7199487998</v>
      </c>
      <c r="EF136" s="50">
        <f>SUM(EF137:EF143)</f>
        <v>2159609.7029400002</v>
      </c>
      <c r="EG136" s="50">
        <f>SUM(EG137:EG143)</f>
        <v>3508563.9862000002</v>
      </c>
      <c r="EH136" s="50">
        <f>SUM(EH137:EH143)</f>
        <v>3248345.96460984</v>
      </c>
      <c r="EJ136" s="50">
        <f t="shared" ref="EJ136:EK136" si="1913">SUM(EJ137:EJ143)</f>
        <v>0</v>
      </c>
      <c r="EK136" s="50">
        <f t="shared" si="1913"/>
        <v>1187794.1515891498</v>
      </c>
      <c r="EL136" s="50">
        <f>SUM(EL137:EL143)</f>
        <v>1536994.144497562</v>
      </c>
      <c r="EM136" s="50">
        <f>SUM(EM137:EM143)</f>
        <v>1513345.3428665702</v>
      </c>
      <c r="EN136" s="50">
        <f>SUM(EN137:EN143)</f>
        <v>1646423.8930906667</v>
      </c>
      <c r="EO136" s="50">
        <f t="shared" ref="EO136:EQ136" si="1914">SUM(EO137:EO143)</f>
        <v>1814207.0019590002</v>
      </c>
      <c r="EP136" s="50">
        <f t="shared" si="1914"/>
        <v>2412577.9493889995</v>
      </c>
      <c r="EQ136" s="50">
        <f t="shared" si="1914"/>
        <v>2584351.5255880388</v>
      </c>
      <c r="ER136" s="50">
        <f t="shared" ref="ER136:EX136" si="1915">SUM(ER137:ER143)</f>
        <v>3156862.0384793603</v>
      </c>
      <c r="ES136" s="50">
        <f t="shared" si="1915"/>
        <v>3044988.7412799997</v>
      </c>
      <c r="ET136" s="50">
        <f t="shared" si="1915"/>
        <v>4077312.9994025105</v>
      </c>
      <c r="EU136" s="50">
        <f t="shared" si="1915"/>
        <v>3752082.8140854808</v>
      </c>
      <c r="EV136" s="50">
        <f t="shared" si="1915"/>
        <v>4111631.6020198101</v>
      </c>
      <c r="EW136" s="50">
        <f t="shared" si="1915"/>
        <v>4499093.5467946902</v>
      </c>
      <c r="EX136" s="50">
        <f t="shared" si="1915"/>
        <v>2571162.7199487998</v>
      </c>
      <c r="EY136" s="50">
        <f>SUM(EY137:EY143)</f>
        <v>2159609.7029400002</v>
      </c>
      <c r="EZ136" s="50">
        <f>SUM(EZ137:EZ143)</f>
        <v>3508563.9862000002</v>
      </c>
      <c r="FA136" s="50">
        <f>SUM(FA137:FA143)</f>
        <v>3248345.96460984</v>
      </c>
      <c r="FC136" s="50">
        <f t="shared" ref="FC136:FD136" si="1916">SUM(FC137:FC143)</f>
        <v>0</v>
      </c>
      <c r="FD136" s="50">
        <f t="shared" si="1916"/>
        <v>1187794.1515891498</v>
      </c>
      <c r="FE136" s="50">
        <f>SUM(FE137:FE143)</f>
        <v>1536994.144497562</v>
      </c>
      <c r="FF136" s="50">
        <f>SUM(FF137:FF143)</f>
        <v>1513345.3428665702</v>
      </c>
      <c r="FG136" s="50">
        <f>SUM(FG137:FG143)</f>
        <v>1646423.8930906667</v>
      </c>
      <c r="FH136" s="50">
        <f t="shared" ref="FH136:FJ136" si="1917">SUM(FH137:FH143)</f>
        <v>1814207.0019590002</v>
      </c>
      <c r="FI136" s="50">
        <f t="shared" si="1917"/>
        <v>2412577.9493889995</v>
      </c>
      <c r="FJ136" s="50">
        <f t="shared" si="1917"/>
        <v>2584351.5255880388</v>
      </c>
      <c r="FK136" s="50">
        <f t="shared" ref="FK136:FQ136" si="1918">SUM(FK137:FK143)</f>
        <v>3156862.0384793603</v>
      </c>
      <c r="FL136" s="50">
        <f t="shared" si="1918"/>
        <v>3044988.7412799997</v>
      </c>
      <c r="FM136" s="50">
        <f t="shared" si="1918"/>
        <v>4077312.9994025105</v>
      </c>
      <c r="FN136" s="50">
        <f t="shared" si="1918"/>
        <v>3752082.8140854808</v>
      </c>
      <c r="FO136" s="50">
        <f t="shared" si="1918"/>
        <v>4111631.6020198101</v>
      </c>
      <c r="FP136" s="50">
        <f t="shared" si="1918"/>
        <v>4499093.5467946902</v>
      </c>
      <c r="FQ136" s="50">
        <f t="shared" si="1918"/>
        <v>2571162.7199487998</v>
      </c>
      <c r="FR136" s="50">
        <f>SUM(FR137:FR143)</f>
        <v>2159609.7029400002</v>
      </c>
      <c r="FS136" s="50">
        <f>SUM(FS137:FS143)</f>
        <v>3508563.9862000002</v>
      </c>
      <c r="FT136" s="50">
        <f>SUM(FT137:FT143)</f>
        <v>3248345.96460984</v>
      </c>
      <c r="FU136" s="181">
        <f>FT136/FP136-1</f>
        <v>-0.27799990579789702</v>
      </c>
      <c r="FW136" s="50">
        <f t="shared" ref="FW136:FX136" si="1919">SUM(FW137:FW143)</f>
        <v>0</v>
      </c>
      <c r="FX136" s="50">
        <f t="shared" si="1919"/>
        <v>1187794.1515891498</v>
      </c>
      <c r="FY136" s="50">
        <f>SUM(FY137:FY143)</f>
        <v>1536994.144497562</v>
      </c>
      <c r="FZ136" s="50">
        <f>SUM(FZ137:FZ143)</f>
        <v>1513345.3428665702</v>
      </c>
      <c r="GA136" s="50">
        <f>SUM(GA137:GA143)</f>
        <v>1646423.8930906667</v>
      </c>
      <c r="GB136" s="50">
        <f t="shared" ref="GB136:GD136" si="1920">SUM(GB137:GB143)</f>
        <v>1814207.0019590002</v>
      </c>
      <c r="GC136" s="50">
        <f t="shared" si="1920"/>
        <v>2412577.9493889995</v>
      </c>
      <c r="GD136" s="50">
        <f t="shared" si="1920"/>
        <v>2584351.5255880388</v>
      </c>
      <c r="GE136" s="50">
        <f t="shared" ref="GE136:GK136" si="1921">SUM(GE137:GE143)</f>
        <v>3156862.0384793603</v>
      </c>
      <c r="GF136" s="50">
        <f t="shared" si="1921"/>
        <v>3044988.7412799997</v>
      </c>
      <c r="GG136" s="50">
        <f t="shared" si="1921"/>
        <v>4077312.9994025105</v>
      </c>
      <c r="GH136" s="50">
        <f t="shared" si="1921"/>
        <v>3752082.8140854808</v>
      </c>
      <c r="GI136" s="50">
        <f t="shared" si="1921"/>
        <v>4111631.6020198101</v>
      </c>
      <c r="GJ136" s="50">
        <f t="shared" si="1921"/>
        <v>4499093.5467946902</v>
      </c>
      <c r="GK136" s="50">
        <f t="shared" si="1921"/>
        <v>2571162.7199487998</v>
      </c>
      <c r="GL136" s="50">
        <f>SUM(GL137:GL143)</f>
        <v>2159609.7029400002</v>
      </c>
      <c r="GM136" s="50">
        <f>SUM(GM137:GM143)</f>
        <v>3508563.9862000002</v>
      </c>
      <c r="GN136" s="50">
        <f>SUM(GN137:GN143)</f>
        <v>3248345.96460984</v>
      </c>
      <c r="GP136" s="50">
        <f t="shared" ref="GP136:GQ136" si="1922">SUM(GP137:GP143)</f>
        <v>0</v>
      </c>
      <c r="GQ136" s="50">
        <f t="shared" si="1922"/>
        <v>1187794.1515891498</v>
      </c>
      <c r="GR136" s="50">
        <f>SUM(GR137:GR143)</f>
        <v>1536994.144497562</v>
      </c>
      <c r="GS136" s="50">
        <f>SUM(GS137:GS143)</f>
        <v>1513345.3428665702</v>
      </c>
      <c r="GT136" s="50">
        <f>SUM(GT137:GT143)</f>
        <v>1646423.8930906667</v>
      </c>
      <c r="GU136" s="50">
        <f t="shared" ref="GU136:GW136" si="1923">SUM(GU137:GU143)</f>
        <v>1814207.0019590002</v>
      </c>
      <c r="GV136" s="50">
        <f t="shared" si="1923"/>
        <v>2412577.9493889995</v>
      </c>
      <c r="GW136" s="50">
        <f t="shared" si="1923"/>
        <v>2584351.5255880388</v>
      </c>
      <c r="GX136" s="50">
        <f t="shared" ref="GX136:HD136" si="1924">SUM(GX137:GX143)</f>
        <v>3156862.0384793603</v>
      </c>
      <c r="GY136" s="50">
        <f t="shared" si="1924"/>
        <v>3044988.7412799997</v>
      </c>
      <c r="GZ136" s="50">
        <f t="shared" si="1924"/>
        <v>4077312.9994025105</v>
      </c>
      <c r="HA136" s="50">
        <f t="shared" si="1924"/>
        <v>3752082.8140854808</v>
      </c>
      <c r="HB136" s="50">
        <f t="shared" si="1924"/>
        <v>4111631.6020198101</v>
      </c>
      <c r="HC136" s="50">
        <f t="shared" si="1924"/>
        <v>4499093.5467946902</v>
      </c>
      <c r="HD136" s="50">
        <f t="shared" si="1924"/>
        <v>2571162.7199487998</v>
      </c>
      <c r="HE136" s="50">
        <f>SUM(HE137:HE143)</f>
        <v>2159609.7029400002</v>
      </c>
      <c r="HF136" s="50">
        <f>SUM(HF137:HF143)</f>
        <v>3508563.9862000002</v>
      </c>
      <c r="HG136" s="50">
        <f>SUM(HG137:HG143)</f>
        <v>3508563.9862000002</v>
      </c>
    </row>
    <row r="137" spans="2:215" x14ac:dyDescent="0.3">
      <c r="C137" s="69" t="s">
        <v>122</v>
      </c>
      <c r="D137" s="82"/>
      <c r="E137" s="104"/>
      <c r="F137" s="104">
        <v>870554.59222999995</v>
      </c>
      <c r="G137" s="104">
        <v>975404.03376999986</v>
      </c>
      <c r="H137" s="104">
        <v>983978.72887999984</v>
      </c>
      <c r="I137" s="104">
        <v>1035179.43839</v>
      </c>
      <c r="J137" s="104">
        <v>996153.47027000017</v>
      </c>
      <c r="K137" s="104">
        <v>1129219.6807899999</v>
      </c>
      <c r="L137" s="104">
        <v>1042497.5468608297</v>
      </c>
      <c r="M137" s="104">
        <v>1205794.7508320501</v>
      </c>
      <c r="N137" s="104">
        <v>1326213.86482</v>
      </c>
      <c r="O137" s="104">
        <v>2135808.4357500002</v>
      </c>
      <c r="P137" s="104">
        <v>2123793.7144400002</v>
      </c>
      <c r="Q137" s="104">
        <v>2415635.2420000001</v>
      </c>
      <c r="R137" s="104">
        <v>2613945.2518999996</v>
      </c>
      <c r="S137" s="104">
        <v>1423947.9509999999</v>
      </c>
      <c r="T137" s="104">
        <v>1077780.402</v>
      </c>
      <c r="U137" s="104">
        <v>2011113.9342000003</v>
      </c>
      <c r="V137" s="104">
        <v>1702747.5816200001</v>
      </c>
      <c r="W137" s="198">
        <f t="shared" si="1892"/>
        <v>-0.34859095446535338</v>
      </c>
      <c r="X137" s="205"/>
      <c r="Y137" s="71">
        <f t="shared" ref="Y137:Y143" si="1925">$E137</f>
        <v>0</v>
      </c>
      <c r="Z137" s="71">
        <f t="shared" ref="Z137:Z143" si="1926">$F137</f>
        <v>870554.59222999995</v>
      </c>
      <c r="AA137" s="71">
        <f t="shared" ref="AA137:AA143" si="1927">$G137</f>
        <v>975404.03376999986</v>
      </c>
      <c r="AB137" s="71">
        <f t="shared" ref="AB137:AB143" si="1928">$H137</f>
        <v>983978.72887999984</v>
      </c>
      <c r="AC137" s="71">
        <f t="shared" ref="AC137:AC143" si="1929">$I137</f>
        <v>1035179.43839</v>
      </c>
      <c r="AD137" s="71">
        <f t="shared" ref="AD137:AD143" si="1930">$J137</f>
        <v>996153.47027000017</v>
      </c>
      <c r="AE137" s="71">
        <f t="shared" ref="AE137:AE143" si="1931">$K137</f>
        <v>1129219.6807899999</v>
      </c>
      <c r="AF137" s="166">
        <f t="shared" ref="AF137:AF143" si="1932">$L137</f>
        <v>1042497.5468608297</v>
      </c>
      <c r="AG137" s="166">
        <f t="shared" ref="AG137:AG143" si="1933">$M137</f>
        <v>1205794.7508320501</v>
      </c>
      <c r="AH137" s="166">
        <f t="shared" ref="AH137:AH143" si="1934">$N137</f>
        <v>1326213.86482</v>
      </c>
      <c r="AI137" s="166">
        <f t="shared" ref="AI137:AI143" si="1935">$O137</f>
        <v>2135808.4357500002</v>
      </c>
      <c r="AJ137" s="166">
        <f t="shared" ref="AJ137:AJ143" si="1936">$P137</f>
        <v>2123793.7144400002</v>
      </c>
      <c r="AK137" s="166">
        <f t="shared" ref="AK137:AK143" si="1937">$Q137</f>
        <v>2415635.2420000001</v>
      </c>
      <c r="AL137" s="166">
        <f t="shared" ref="AL137:AL143" si="1938">$R137</f>
        <v>2613945.2518999996</v>
      </c>
      <c r="AM137" s="166">
        <f t="shared" ref="AM137:AM143" si="1939">$S137</f>
        <v>1423947.9509999999</v>
      </c>
      <c r="AN137" s="166">
        <f t="shared" ref="AN137:AN143" si="1940">$T137</f>
        <v>1077780.402</v>
      </c>
      <c r="AO137" s="166">
        <f t="shared" ref="AO137:AO143" si="1941">$U137</f>
        <v>2011113.9342000003</v>
      </c>
      <c r="AP137" s="166">
        <f t="shared" ref="AP137:AP143" si="1942">$V137</f>
        <v>1702747.5816200001</v>
      </c>
      <c r="AQ137" s="198">
        <f>AP137/AL137-1</f>
        <v>-0.34859095446535338</v>
      </c>
      <c r="AR137" s="68"/>
      <c r="AS137" s="71">
        <f t="shared" ref="AS137:AS143" si="1943">$E137</f>
        <v>0</v>
      </c>
      <c r="AT137" s="71">
        <f t="shared" ref="AT137:AT143" si="1944">$F137</f>
        <v>870554.59222999995</v>
      </c>
      <c r="AU137" s="71">
        <f t="shared" ref="AU137:AU143" si="1945">$G137</f>
        <v>975404.03376999986</v>
      </c>
      <c r="AV137" s="71">
        <f t="shared" ref="AV137:AV143" si="1946">$H137</f>
        <v>983978.72887999984</v>
      </c>
      <c r="AW137" s="71">
        <f t="shared" ref="AW137:AW143" si="1947">$I137</f>
        <v>1035179.43839</v>
      </c>
      <c r="AX137" s="71">
        <f t="shared" ref="AX137:AX143" si="1948">$J137</f>
        <v>996153.47027000017</v>
      </c>
      <c r="AY137" s="71">
        <f t="shared" ref="AY137:AY143" si="1949">$K137</f>
        <v>1129219.6807899999</v>
      </c>
      <c r="AZ137" s="166">
        <f t="shared" ref="AZ137:AZ143" si="1950">$L137</f>
        <v>1042497.5468608297</v>
      </c>
      <c r="BA137" s="166">
        <f t="shared" ref="BA137:BA143" si="1951">$M137</f>
        <v>1205794.7508320501</v>
      </c>
      <c r="BB137" s="166">
        <f t="shared" ref="BB137:BB143" si="1952">$N137</f>
        <v>1326213.86482</v>
      </c>
      <c r="BC137" s="166">
        <f t="shared" ref="BC137:BC143" si="1953">$O137</f>
        <v>2135808.4357500002</v>
      </c>
      <c r="BD137" s="166">
        <f t="shared" ref="BD137:BD143" si="1954">$P137</f>
        <v>2123793.7144400002</v>
      </c>
      <c r="BE137" s="166">
        <f t="shared" ref="BE137:BE143" si="1955">$Q137</f>
        <v>2415635.2420000001</v>
      </c>
      <c r="BF137" s="166">
        <f t="shared" ref="BF137:BF143" si="1956">$R137</f>
        <v>2613945.2518999996</v>
      </c>
      <c r="BG137" s="166">
        <f t="shared" ref="BG137:BG143" si="1957">$S137</f>
        <v>1423947.9509999999</v>
      </c>
      <c r="BH137" s="166">
        <f t="shared" ref="BH137:BH143" si="1958">$T137</f>
        <v>1077780.402</v>
      </c>
      <c r="BI137" s="166">
        <f t="shared" ref="BI137:BI143" si="1959">$U137</f>
        <v>2011113.9342000003</v>
      </c>
      <c r="BJ137" s="166">
        <f t="shared" ref="BJ137:BJ143" si="1960">$V137</f>
        <v>1702747.5816200001</v>
      </c>
      <c r="BK137" s="68"/>
      <c r="BL137" s="71">
        <f t="shared" ref="BL137:BL143" si="1961">$E137</f>
        <v>0</v>
      </c>
      <c r="BM137" s="71">
        <f t="shared" ref="BM137:BM143" si="1962">$F137</f>
        <v>870554.59222999995</v>
      </c>
      <c r="BN137" s="71">
        <f t="shared" ref="BN137:BN143" si="1963">$G137</f>
        <v>975404.03376999986</v>
      </c>
      <c r="BO137" s="71">
        <f t="shared" ref="BO137:BO143" si="1964">$H137</f>
        <v>983978.72887999984</v>
      </c>
      <c r="BP137" s="71">
        <f t="shared" ref="BP137:BP143" si="1965">$I137</f>
        <v>1035179.43839</v>
      </c>
      <c r="BQ137" s="71">
        <f t="shared" ref="BQ137:BQ143" si="1966">$J137</f>
        <v>996153.47027000017</v>
      </c>
      <c r="BR137" s="71">
        <f t="shared" ref="BR137:BR143" si="1967">$K137</f>
        <v>1129219.6807899999</v>
      </c>
      <c r="BS137" s="166">
        <f t="shared" ref="BS137:BS143" si="1968">$L137</f>
        <v>1042497.5468608297</v>
      </c>
      <c r="BT137" s="166">
        <f t="shared" ref="BT137:BT143" si="1969">$M137</f>
        <v>1205794.7508320501</v>
      </c>
      <c r="BU137" s="166">
        <f t="shared" ref="BU137:BU143" si="1970">$N137</f>
        <v>1326213.86482</v>
      </c>
      <c r="BV137" s="166">
        <f t="shared" ref="BV137:BV143" si="1971">$O137</f>
        <v>2135808.4357500002</v>
      </c>
      <c r="BW137" s="166">
        <f t="shared" ref="BW137:BW143" si="1972">$P137</f>
        <v>2123793.7144400002</v>
      </c>
      <c r="BX137" s="166">
        <f t="shared" ref="BX137:BX143" si="1973">$Q137</f>
        <v>2415635.2420000001</v>
      </c>
      <c r="BY137" s="166">
        <f t="shared" ref="BY137:BY143" si="1974">$R137</f>
        <v>2613945.2518999996</v>
      </c>
      <c r="BZ137" s="166">
        <f t="shared" ref="BZ137:BZ143" si="1975">$S137</f>
        <v>1423947.9509999999</v>
      </c>
      <c r="CA137" s="166">
        <f t="shared" ref="CA137:CA143" si="1976">$T137</f>
        <v>1077780.402</v>
      </c>
      <c r="CB137" s="166">
        <f t="shared" ref="CB137:CB143" si="1977">$U137</f>
        <v>2011113.9342000003</v>
      </c>
      <c r="CC137" s="166">
        <f t="shared" ref="CC137:CC143" si="1978">$V137</f>
        <v>1702747.5816200001</v>
      </c>
      <c r="CD137" s="68"/>
      <c r="CE137" s="71">
        <f t="shared" ref="CE137:CE143" si="1979">$E137</f>
        <v>0</v>
      </c>
      <c r="CF137" s="71">
        <f t="shared" ref="CF137:CF143" si="1980">$F137</f>
        <v>870554.59222999995</v>
      </c>
      <c r="CG137" s="71">
        <f t="shared" ref="CG137:CG143" si="1981">$G137</f>
        <v>975404.03376999986</v>
      </c>
      <c r="CH137" s="71">
        <f t="shared" ref="CH137:CH143" si="1982">$H137</f>
        <v>983978.72887999984</v>
      </c>
      <c r="CI137" s="71">
        <f t="shared" ref="CI137:CI143" si="1983">$I137</f>
        <v>1035179.43839</v>
      </c>
      <c r="CJ137" s="71">
        <f t="shared" ref="CJ137:CJ143" si="1984">$J137</f>
        <v>996153.47027000017</v>
      </c>
      <c r="CK137" s="71">
        <f t="shared" ref="CK137:CK143" si="1985">$K137</f>
        <v>1129219.6807899999</v>
      </c>
      <c r="CL137" s="166">
        <f t="shared" ref="CL137:CL143" si="1986">$L137</f>
        <v>1042497.5468608297</v>
      </c>
      <c r="CM137" s="166">
        <f t="shared" ref="CM137:CM143" si="1987">$M137</f>
        <v>1205794.7508320501</v>
      </c>
      <c r="CN137" s="166">
        <f t="shared" ref="CN137:CN143" si="1988">$N137</f>
        <v>1326213.86482</v>
      </c>
      <c r="CO137" s="166">
        <f t="shared" ref="CO137:CO143" si="1989">$O137</f>
        <v>2135808.4357500002</v>
      </c>
      <c r="CP137" s="166">
        <f t="shared" ref="CP137:CP143" si="1990">$P137</f>
        <v>2123793.7144400002</v>
      </c>
      <c r="CQ137" s="166">
        <f t="shared" ref="CQ137:CQ143" si="1991">$Q137</f>
        <v>2415635.2420000001</v>
      </c>
      <c r="CR137" s="166">
        <f t="shared" ref="CR137:CR143" si="1992">$R137</f>
        <v>2613945.2518999996</v>
      </c>
      <c r="CS137" s="166">
        <f t="shared" ref="CS137:CS143" si="1993">$S137</f>
        <v>1423947.9509999999</v>
      </c>
      <c r="CT137" s="166">
        <f t="shared" ref="CT137:CT143" si="1994">$T137</f>
        <v>1077780.402</v>
      </c>
      <c r="CU137" s="166">
        <f t="shared" ref="CU137:CU143" si="1995">$U137</f>
        <v>2011113.9342000003</v>
      </c>
      <c r="CV137" s="166">
        <f t="shared" ref="CV137:CV143" si="1996">$V137</f>
        <v>1702747.5816200001</v>
      </c>
      <c r="CW137" s="68"/>
      <c r="CX137" s="71">
        <f t="shared" ref="CX137:CX143" si="1997">$E137</f>
        <v>0</v>
      </c>
      <c r="CY137" s="71">
        <f t="shared" ref="CY137:CY143" si="1998">$F137</f>
        <v>870554.59222999995</v>
      </c>
      <c r="CZ137" s="71">
        <f t="shared" ref="CZ137:CZ143" si="1999">$G137</f>
        <v>975404.03376999986</v>
      </c>
      <c r="DA137" s="71">
        <f t="shared" ref="DA137:DA143" si="2000">$H137</f>
        <v>983978.72887999984</v>
      </c>
      <c r="DB137" s="71">
        <f t="shared" ref="DB137:DB143" si="2001">$I137</f>
        <v>1035179.43839</v>
      </c>
      <c r="DC137" s="71">
        <f t="shared" ref="DC137:DC143" si="2002">$J137</f>
        <v>996153.47027000017</v>
      </c>
      <c r="DD137" s="71">
        <f t="shared" ref="DD137:DD143" si="2003">$K137</f>
        <v>1129219.6807899999</v>
      </c>
      <c r="DE137" s="166">
        <f t="shared" ref="DE137:DE143" si="2004">$L137</f>
        <v>1042497.5468608297</v>
      </c>
      <c r="DF137" s="166">
        <f t="shared" ref="DF137:DF143" si="2005">$M137</f>
        <v>1205794.7508320501</v>
      </c>
      <c r="DG137" s="166">
        <f t="shared" ref="DG137:DG143" si="2006">$N137</f>
        <v>1326213.86482</v>
      </c>
      <c r="DH137" s="166">
        <f t="shared" ref="DH137:DH143" si="2007">$O137</f>
        <v>2135808.4357500002</v>
      </c>
      <c r="DI137" s="166">
        <f t="shared" ref="DI137:DI143" si="2008">$P137</f>
        <v>2123793.7144400002</v>
      </c>
      <c r="DJ137" s="166">
        <f t="shared" ref="DJ137:DJ143" si="2009">$Q137</f>
        <v>2415635.2420000001</v>
      </c>
      <c r="DK137" s="166">
        <f t="shared" ref="DK137:DK143" si="2010">$R137</f>
        <v>2613945.2518999996</v>
      </c>
      <c r="DL137" s="166">
        <f t="shared" ref="DL137:DL143" si="2011">$S137</f>
        <v>1423947.9509999999</v>
      </c>
      <c r="DM137" s="166">
        <f t="shared" ref="DM137:DM143" si="2012">$T137</f>
        <v>1077780.402</v>
      </c>
      <c r="DN137" s="166">
        <f t="shared" ref="DN137:DN143" si="2013">$U137</f>
        <v>2011113.9342000003</v>
      </c>
      <c r="DO137" s="166">
        <f t="shared" ref="DO137:DO143" si="2014">$V137</f>
        <v>1702747.5816200001</v>
      </c>
      <c r="DP137" s="68"/>
      <c r="DQ137" s="71">
        <f t="shared" ref="DQ137:DQ143" si="2015">$E137</f>
        <v>0</v>
      </c>
      <c r="DR137" s="71">
        <f t="shared" ref="DR137:DR143" si="2016">$F137</f>
        <v>870554.59222999995</v>
      </c>
      <c r="DS137" s="71">
        <f t="shared" ref="DS137:DS143" si="2017">$G137</f>
        <v>975404.03376999986</v>
      </c>
      <c r="DT137" s="71">
        <f t="shared" ref="DT137:DT143" si="2018">$H137</f>
        <v>983978.72887999984</v>
      </c>
      <c r="DU137" s="71">
        <f t="shared" ref="DU137:DU143" si="2019">$I137</f>
        <v>1035179.43839</v>
      </c>
      <c r="DV137" s="71">
        <f t="shared" ref="DV137:DV143" si="2020">$J137</f>
        <v>996153.47027000017</v>
      </c>
      <c r="DW137" s="71">
        <f t="shared" ref="DW137:DW143" si="2021">$K137</f>
        <v>1129219.6807899999</v>
      </c>
      <c r="DX137" s="166">
        <f t="shared" ref="DX137:DX143" si="2022">$L137</f>
        <v>1042497.5468608297</v>
      </c>
      <c r="DY137" s="166">
        <f t="shared" ref="DY137:DY143" si="2023">$M137</f>
        <v>1205794.7508320501</v>
      </c>
      <c r="DZ137" s="166">
        <f t="shared" ref="DZ137:DZ143" si="2024">$N137</f>
        <v>1326213.86482</v>
      </c>
      <c r="EA137" s="166">
        <f t="shared" ref="EA137:EA143" si="2025">$O137</f>
        <v>2135808.4357500002</v>
      </c>
      <c r="EB137" s="166">
        <f t="shared" ref="EB137:EB143" si="2026">$P137</f>
        <v>2123793.7144400002</v>
      </c>
      <c r="EC137" s="166">
        <f t="shared" ref="EC137:EC143" si="2027">$Q137</f>
        <v>2415635.2420000001</v>
      </c>
      <c r="ED137" s="166">
        <f t="shared" ref="ED137:ED143" si="2028">$R137</f>
        <v>2613945.2518999996</v>
      </c>
      <c r="EE137" s="166">
        <f t="shared" ref="EE137:EE143" si="2029">$S137</f>
        <v>1423947.9509999999</v>
      </c>
      <c r="EF137" s="166">
        <f t="shared" ref="EF137:EF143" si="2030">$T137</f>
        <v>1077780.402</v>
      </c>
      <c r="EG137" s="166">
        <f t="shared" ref="EG137:EG143" si="2031">$U137</f>
        <v>2011113.9342000003</v>
      </c>
      <c r="EH137" s="166">
        <f t="shared" ref="EH137:EH143" si="2032">$V137</f>
        <v>1702747.5816200001</v>
      </c>
      <c r="EI137" s="68"/>
      <c r="EJ137" s="71">
        <f t="shared" ref="EJ137:EJ143" si="2033">$E137</f>
        <v>0</v>
      </c>
      <c r="EK137" s="71">
        <f t="shared" ref="EK137:EK143" si="2034">$F137</f>
        <v>870554.59222999995</v>
      </c>
      <c r="EL137" s="71">
        <f t="shared" ref="EL137:EL143" si="2035">$G137</f>
        <v>975404.03376999986</v>
      </c>
      <c r="EM137" s="71">
        <f t="shared" ref="EM137:EM143" si="2036">$H137</f>
        <v>983978.72887999984</v>
      </c>
      <c r="EN137" s="71">
        <f t="shared" ref="EN137:EN143" si="2037">$I137</f>
        <v>1035179.43839</v>
      </c>
      <c r="EO137" s="71">
        <f t="shared" ref="EO137:EO143" si="2038">$J137</f>
        <v>996153.47027000017</v>
      </c>
      <c r="EP137" s="71">
        <f t="shared" ref="EP137:EP143" si="2039">$K137</f>
        <v>1129219.6807899999</v>
      </c>
      <c r="EQ137" s="166">
        <f t="shared" ref="EQ137:EQ143" si="2040">$L137</f>
        <v>1042497.5468608297</v>
      </c>
      <c r="ER137" s="166">
        <f t="shared" ref="ER137:ER143" si="2041">$M137</f>
        <v>1205794.7508320501</v>
      </c>
      <c r="ES137" s="166">
        <f t="shared" ref="ES137:ES143" si="2042">$N137</f>
        <v>1326213.86482</v>
      </c>
      <c r="ET137" s="166">
        <f t="shared" ref="ET137:ET143" si="2043">$O137</f>
        <v>2135808.4357500002</v>
      </c>
      <c r="EU137" s="166">
        <f t="shared" ref="EU137:EU143" si="2044">$P137</f>
        <v>2123793.7144400002</v>
      </c>
      <c r="EV137" s="166">
        <f t="shared" ref="EV137:EV143" si="2045">$Q137</f>
        <v>2415635.2420000001</v>
      </c>
      <c r="EW137" s="166">
        <f t="shared" ref="EW137:EW143" si="2046">$R137</f>
        <v>2613945.2518999996</v>
      </c>
      <c r="EX137" s="166">
        <f t="shared" ref="EX137:EX143" si="2047">$S137</f>
        <v>1423947.9509999999</v>
      </c>
      <c r="EY137" s="166">
        <f t="shared" ref="EY137:EY143" si="2048">$T137</f>
        <v>1077780.402</v>
      </c>
      <c r="EZ137" s="166">
        <f t="shared" ref="EZ137:EZ143" si="2049">$U137</f>
        <v>2011113.9342000003</v>
      </c>
      <c r="FA137" s="166">
        <f t="shared" ref="FA137:FA143" si="2050">$V137</f>
        <v>1702747.5816200001</v>
      </c>
      <c r="FB137" s="68"/>
      <c r="FC137" s="71">
        <f t="shared" ref="FC137:FC143" si="2051">$E137</f>
        <v>0</v>
      </c>
      <c r="FD137" s="71">
        <f t="shared" ref="FD137:FD143" si="2052">$F137</f>
        <v>870554.59222999995</v>
      </c>
      <c r="FE137" s="71">
        <f t="shared" ref="FE137:FE143" si="2053">$G137</f>
        <v>975404.03376999986</v>
      </c>
      <c r="FF137" s="71">
        <f t="shared" ref="FF137:FF143" si="2054">$H137</f>
        <v>983978.72887999984</v>
      </c>
      <c r="FG137" s="71">
        <f t="shared" ref="FG137:FG143" si="2055">$I137</f>
        <v>1035179.43839</v>
      </c>
      <c r="FH137" s="71">
        <f t="shared" ref="FH137:FH143" si="2056">$J137</f>
        <v>996153.47027000017</v>
      </c>
      <c r="FI137" s="71">
        <f t="shared" ref="FI137:FI143" si="2057">$K137</f>
        <v>1129219.6807899999</v>
      </c>
      <c r="FJ137" s="166">
        <f t="shared" ref="FJ137:FJ143" si="2058">$L137</f>
        <v>1042497.5468608297</v>
      </c>
      <c r="FK137" s="166">
        <f t="shared" ref="FK137:FK143" si="2059">$M137</f>
        <v>1205794.7508320501</v>
      </c>
      <c r="FL137" s="166">
        <f t="shared" ref="FL137:FL143" si="2060">$N137</f>
        <v>1326213.86482</v>
      </c>
      <c r="FM137" s="166">
        <f t="shared" ref="FM137:FM143" si="2061">$O137</f>
        <v>2135808.4357500002</v>
      </c>
      <c r="FN137" s="166">
        <f t="shared" ref="FN137:FN143" si="2062">$P137</f>
        <v>2123793.7144400002</v>
      </c>
      <c r="FO137" s="166">
        <f t="shared" ref="FO137:FO143" si="2063">$Q137</f>
        <v>2415635.2420000001</v>
      </c>
      <c r="FP137" s="166">
        <f t="shared" ref="FP137:FP143" si="2064">$R137</f>
        <v>2613945.2518999996</v>
      </c>
      <c r="FQ137" s="166">
        <f t="shared" ref="FQ137:FQ143" si="2065">$S137</f>
        <v>1423947.9509999999</v>
      </c>
      <c r="FR137" s="166">
        <f t="shared" ref="FR137:FR143" si="2066">$T137</f>
        <v>1077780.402</v>
      </c>
      <c r="FS137" s="166">
        <f t="shared" ref="FS137:FS143" si="2067">$U137</f>
        <v>2011113.9342000003</v>
      </c>
      <c r="FT137" s="166">
        <f t="shared" ref="FT137:FT143" si="2068">$V137</f>
        <v>1702747.5816200001</v>
      </c>
      <c r="FU137" s="198">
        <f>FT137/FP137-1</f>
        <v>-0.34859095446535338</v>
      </c>
      <c r="FV137" s="68"/>
      <c r="FW137" s="71">
        <f t="shared" ref="FW137:FW143" si="2069">$E137</f>
        <v>0</v>
      </c>
      <c r="FX137" s="71">
        <f t="shared" ref="FX137:FX143" si="2070">$F137</f>
        <v>870554.59222999995</v>
      </c>
      <c r="FY137" s="71">
        <f t="shared" ref="FY137:FY143" si="2071">$G137</f>
        <v>975404.03376999986</v>
      </c>
      <c r="FZ137" s="71">
        <f t="shared" ref="FZ137:FZ143" si="2072">$H137</f>
        <v>983978.72887999984</v>
      </c>
      <c r="GA137" s="71">
        <f t="shared" ref="GA137:GA143" si="2073">$I137</f>
        <v>1035179.43839</v>
      </c>
      <c r="GB137" s="71">
        <f t="shared" ref="GB137:GB143" si="2074">$J137</f>
        <v>996153.47027000017</v>
      </c>
      <c r="GC137" s="71">
        <f t="shared" ref="GC137:GC143" si="2075">$K137</f>
        <v>1129219.6807899999</v>
      </c>
      <c r="GD137" s="166">
        <f t="shared" ref="GD137:GD143" si="2076">$L137</f>
        <v>1042497.5468608297</v>
      </c>
      <c r="GE137" s="166">
        <f t="shared" ref="GE137:GE143" si="2077">$M137</f>
        <v>1205794.7508320501</v>
      </c>
      <c r="GF137" s="166">
        <f t="shared" ref="GF137:GF143" si="2078">$N137</f>
        <v>1326213.86482</v>
      </c>
      <c r="GG137" s="166">
        <f t="shared" ref="GG137:GG143" si="2079">$O137</f>
        <v>2135808.4357500002</v>
      </c>
      <c r="GH137" s="166">
        <f t="shared" ref="GH137:GH143" si="2080">$P137</f>
        <v>2123793.7144400002</v>
      </c>
      <c r="GI137" s="166">
        <f t="shared" ref="GI137:GI143" si="2081">$Q137</f>
        <v>2415635.2420000001</v>
      </c>
      <c r="GJ137" s="166">
        <f t="shared" ref="GJ137:GJ143" si="2082">$R137</f>
        <v>2613945.2518999996</v>
      </c>
      <c r="GK137" s="166">
        <f t="shared" ref="GK137:GK143" si="2083">$S137</f>
        <v>1423947.9509999999</v>
      </c>
      <c r="GL137" s="166">
        <f t="shared" ref="GL137:GL143" si="2084">$T137</f>
        <v>1077780.402</v>
      </c>
      <c r="GM137" s="166">
        <f t="shared" ref="GM137:GM143" si="2085">$U137</f>
        <v>2011113.9342000003</v>
      </c>
      <c r="GN137" s="166">
        <f t="shared" ref="GN137:GN143" si="2086">$V137</f>
        <v>1702747.5816200001</v>
      </c>
      <c r="GO137" s="68"/>
      <c r="GP137" s="71">
        <f t="shared" ref="GP137:GP143" si="2087">$E137</f>
        <v>0</v>
      </c>
      <c r="GQ137" s="71">
        <f t="shared" ref="GQ137:GQ143" si="2088">$F137</f>
        <v>870554.59222999995</v>
      </c>
      <c r="GR137" s="71">
        <f t="shared" ref="GR137:GR143" si="2089">$G137</f>
        <v>975404.03376999986</v>
      </c>
      <c r="GS137" s="71">
        <f t="shared" ref="GS137:GS143" si="2090">$H137</f>
        <v>983978.72887999984</v>
      </c>
      <c r="GT137" s="71">
        <f t="shared" ref="GT137:GT143" si="2091">$I137</f>
        <v>1035179.43839</v>
      </c>
      <c r="GU137" s="71">
        <f t="shared" ref="GU137:GU143" si="2092">$J137</f>
        <v>996153.47027000017</v>
      </c>
      <c r="GV137" s="71">
        <f t="shared" ref="GV137:GV143" si="2093">$K137</f>
        <v>1129219.6807899999</v>
      </c>
      <c r="GW137" s="166">
        <f t="shared" ref="GW137:GW143" si="2094">$L137</f>
        <v>1042497.5468608297</v>
      </c>
      <c r="GX137" s="166">
        <f t="shared" ref="GX137:GX143" si="2095">$M137</f>
        <v>1205794.7508320501</v>
      </c>
      <c r="GY137" s="166">
        <f t="shared" ref="GY137:GY143" si="2096">$N137</f>
        <v>1326213.86482</v>
      </c>
      <c r="GZ137" s="166">
        <f t="shared" ref="GZ137:GZ143" si="2097">$O137</f>
        <v>2135808.4357500002</v>
      </c>
      <c r="HA137" s="166">
        <f t="shared" ref="HA137:HA143" si="2098">$P137</f>
        <v>2123793.7144400002</v>
      </c>
      <c r="HB137" s="166">
        <f t="shared" ref="HB137:HB143" si="2099">$Q137</f>
        <v>2415635.2420000001</v>
      </c>
      <c r="HC137" s="166">
        <f t="shared" ref="HC137:HC143" si="2100">$R137</f>
        <v>2613945.2518999996</v>
      </c>
      <c r="HD137" s="166">
        <f t="shared" ref="HD137:HD143" si="2101">$S137</f>
        <v>1423947.9509999999</v>
      </c>
      <c r="HE137" s="166">
        <f t="shared" ref="HE137:HE143" si="2102">$T137</f>
        <v>1077780.402</v>
      </c>
      <c r="HF137" s="166">
        <f t="shared" ref="HF137:HG143" si="2103">$U137</f>
        <v>2011113.9342000003</v>
      </c>
      <c r="HG137" s="166">
        <f t="shared" si="2103"/>
        <v>2011113.9342000003</v>
      </c>
    </row>
    <row r="138" spans="2:215" x14ac:dyDescent="0.3">
      <c r="C138" s="69" t="s">
        <v>124</v>
      </c>
      <c r="D138" s="82"/>
      <c r="E138" s="104"/>
      <c r="F138" s="104">
        <v>105393.766</v>
      </c>
      <c r="G138" s="104">
        <v>126878.55947000001</v>
      </c>
      <c r="H138" s="104">
        <v>149320.55034000002</v>
      </c>
      <c r="I138" s="104">
        <v>158017.15356999999</v>
      </c>
      <c r="J138" s="104">
        <v>193253.6502</v>
      </c>
      <c r="K138" s="104">
        <v>277676.93474</v>
      </c>
      <c r="L138" s="104">
        <v>204350.88232489</v>
      </c>
      <c r="M138" s="104">
        <v>254852.10022373003</v>
      </c>
      <c r="N138" s="104">
        <v>304423.08149999997</v>
      </c>
      <c r="O138" s="104">
        <v>307960.3223</v>
      </c>
      <c r="P138" s="104">
        <v>255860.6893</v>
      </c>
      <c r="Q138" s="104">
        <v>295185.59899999999</v>
      </c>
      <c r="R138" s="104">
        <v>388443.49</v>
      </c>
      <c r="S138" s="104">
        <v>273806.46500000003</v>
      </c>
      <c r="T138" s="104">
        <v>214900.53</v>
      </c>
      <c r="U138" s="104">
        <v>314581.64799999999</v>
      </c>
      <c r="V138" s="104">
        <v>296424.12406</v>
      </c>
      <c r="W138" s="198">
        <f t="shared" si="1892"/>
        <v>-0.23689254243905589</v>
      </c>
      <c r="X138" s="205"/>
      <c r="Y138" s="71">
        <f t="shared" si="1925"/>
        <v>0</v>
      </c>
      <c r="Z138" s="71">
        <f t="shared" si="1926"/>
        <v>105393.766</v>
      </c>
      <c r="AA138" s="71">
        <f t="shared" si="1927"/>
        <v>126878.55947000001</v>
      </c>
      <c r="AB138" s="71">
        <f t="shared" si="1928"/>
        <v>149320.55034000002</v>
      </c>
      <c r="AC138" s="71">
        <f t="shared" si="1929"/>
        <v>158017.15356999999</v>
      </c>
      <c r="AD138" s="71">
        <f t="shared" si="1930"/>
        <v>193253.6502</v>
      </c>
      <c r="AE138" s="71">
        <f t="shared" si="1931"/>
        <v>277676.93474</v>
      </c>
      <c r="AF138" s="166">
        <f t="shared" si="1932"/>
        <v>204350.88232489</v>
      </c>
      <c r="AG138" s="166">
        <f t="shared" si="1933"/>
        <v>254852.10022373003</v>
      </c>
      <c r="AH138" s="166">
        <f t="shared" si="1934"/>
        <v>304423.08149999997</v>
      </c>
      <c r="AI138" s="166">
        <f t="shared" si="1935"/>
        <v>307960.3223</v>
      </c>
      <c r="AJ138" s="166">
        <f t="shared" si="1936"/>
        <v>255860.6893</v>
      </c>
      <c r="AK138" s="166">
        <f t="shared" si="1937"/>
        <v>295185.59899999999</v>
      </c>
      <c r="AL138" s="166">
        <f t="shared" si="1938"/>
        <v>388443.49</v>
      </c>
      <c r="AM138" s="166">
        <f t="shared" si="1939"/>
        <v>273806.46500000003</v>
      </c>
      <c r="AN138" s="166">
        <f t="shared" si="1940"/>
        <v>214900.53</v>
      </c>
      <c r="AO138" s="166">
        <f t="shared" si="1941"/>
        <v>314581.64799999999</v>
      </c>
      <c r="AP138" s="166">
        <f t="shared" si="1942"/>
        <v>296424.12406</v>
      </c>
      <c r="AQ138" s="198">
        <f>AP138/AL138-1</f>
        <v>-0.23689254243905589</v>
      </c>
      <c r="AR138" s="68"/>
      <c r="AS138" s="71">
        <f t="shared" si="1943"/>
        <v>0</v>
      </c>
      <c r="AT138" s="71">
        <f t="shared" si="1944"/>
        <v>105393.766</v>
      </c>
      <c r="AU138" s="71">
        <f t="shared" si="1945"/>
        <v>126878.55947000001</v>
      </c>
      <c r="AV138" s="71">
        <f t="shared" si="1946"/>
        <v>149320.55034000002</v>
      </c>
      <c r="AW138" s="71">
        <f t="shared" si="1947"/>
        <v>158017.15356999999</v>
      </c>
      <c r="AX138" s="71">
        <f t="shared" si="1948"/>
        <v>193253.6502</v>
      </c>
      <c r="AY138" s="71">
        <f t="shared" si="1949"/>
        <v>277676.93474</v>
      </c>
      <c r="AZ138" s="166">
        <f t="shared" si="1950"/>
        <v>204350.88232489</v>
      </c>
      <c r="BA138" s="166">
        <f t="shared" si="1951"/>
        <v>254852.10022373003</v>
      </c>
      <c r="BB138" s="166">
        <f t="shared" si="1952"/>
        <v>304423.08149999997</v>
      </c>
      <c r="BC138" s="166">
        <f t="shared" si="1953"/>
        <v>307960.3223</v>
      </c>
      <c r="BD138" s="166">
        <f t="shared" si="1954"/>
        <v>255860.6893</v>
      </c>
      <c r="BE138" s="166">
        <f t="shared" si="1955"/>
        <v>295185.59899999999</v>
      </c>
      <c r="BF138" s="166">
        <f t="shared" si="1956"/>
        <v>388443.49</v>
      </c>
      <c r="BG138" s="166">
        <f t="shared" si="1957"/>
        <v>273806.46500000003</v>
      </c>
      <c r="BH138" s="166">
        <f t="shared" si="1958"/>
        <v>214900.53</v>
      </c>
      <c r="BI138" s="166">
        <f t="shared" si="1959"/>
        <v>314581.64799999999</v>
      </c>
      <c r="BJ138" s="166">
        <f t="shared" si="1960"/>
        <v>296424.12406</v>
      </c>
      <c r="BK138" s="68"/>
      <c r="BL138" s="71">
        <f t="shared" si="1961"/>
        <v>0</v>
      </c>
      <c r="BM138" s="71">
        <f t="shared" si="1962"/>
        <v>105393.766</v>
      </c>
      <c r="BN138" s="71">
        <f t="shared" si="1963"/>
        <v>126878.55947000001</v>
      </c>
      <c r="BO138" s="71">
        <f t="shared" si="1964"/>
        <v>149320.55034000002</v>
      </c>
      <c r="BP138" s="71">
        <f t="shared" si="1965"/>
        <v>158017.15356999999</v>
      </c>
      <c r="BQ138" s="71">
        <f t="shared" si="1966"/>
        <v>193253.6502</v>
      </c>
      <c r="BR138" s="71">
        <f t="shared" si="1967"/>
        <v>277676.93474</v>
      </c>
      <c r="BS138" s="166">
        <f t="shared" si="1968"/>
        <v>204350.88232489</v>
      </c>
      <c r="BT138" s="166">
        <f t="shared" si="1969"/>
        <v>254852.10022373003</v>
      </c>
      <c r="BU138" s="166">
        <f t="shared" si="1970"/>
        <v>304423.08149999997</v>
      </c>
      <c r="BV138" s="166">
        <f t="shared" si="1971"/>
        <v>307960.3223</v>
      </c>
      <c r="BW138" s="166">
        <f t="shared" si="1972"/>
        <v>255860.6893</v>
      </c>
      <c r="BX138" s="166">
        <f t="shared" si="1973"/>
        <v>295185.59899999999</v>
      </c>
      <c r="BY138" s="166">
        <f t="shared" si="1974"/>
        <v>388443.49</v>
      </c>
      <c r="BZ138" s="166">
        <f t="shared" si="1975"/>
        <v>273806.46500000003</v>
      </c>
      <c r="CA138" s="166">
        <f t="shared" si="1976"/>
        <v>214900.53</v>
      </c>
      <c r="CB138" s="166">
        <f t="shared" si="1977"/>
        <v>314581.64799999999</v>
      </c>
      <c r="CC138" s="166">
        <f t="shared" si="1978"/>
        <v>296424.12406</v>
      </c>
      <c r="CD138" s="68"/>
      <c r="CE138" s="71">
        <f t="shared" si="1979"/>
        <v>0</v>
      </c>
      <c r="CF138" s="71">
        <f t="shared" si="1980"/>
        <v>105393.766</v>
      </c>
      <c r="CG138" s="71">
        <f t="shared" si="1981"/>
        <v>126878.55947000001</v>
      </c>
      <c r="CH138" s="71">
        <f t="shared" si="1982"/>
        <v>149320.55034000002</v>
      </c>
      <c r="CI138" s="71">
        <f t="shared" si="1983"/>
        <v>158017.15356999999</v>
      </c>
      <c r="CJ138" s="71">
        <f t="shared" si="1984"/>
        <v>193253.6502</v>
      </c>
      <c r="CK138" s="71">
        <f t="shared" si="1985"/>
        <v>277676.93474</v>
      </c>
      <c r="CL138" s="166">
        <f t="shared" si="1986"/>
        <v>204350.88232489</v>
      </c>
      <c r="CM138" s="166">
        <f t="shared" si="1987"/>
        <v>254852.10022373003</v>
      </c>
      <c r="CN138" s="166">
        <f t="shared" si="1988"/>
        <v>304423.08149999997</v>
      </c>
      <c r="CO138" s="166">
        <f t="shared" si="1989"/>
        <v>307960.3223</v>
      </c>
      <c r="CP138" s="166">
        <f t="shared" si="1990"/>
        <v>255860.6893</v>
      </c>
      <c r="CQ138" s="166">
        <f t="shared" si="1991"/>
        <v>295185.59899999999</v>
      </c>
      <c r="CR138" s="166">
        <f t="shared" si="1992"/>
        <v>388443.49</v>
      </c>
      <c r="CS138" s="166">
        <f t="shared" si="1993"/>
        <v>273806.46500000003</v>
      </c>
      <c r="CT138" s="166">
        <f t="shared" si="1994"/>
        <v>214900.53</v>
      </c>
      <c r="CU138" s="166">
        <f t="shared" si="1995"/>
        <v>314581.64799999999</v>
      </c>
      <c r="CV138" s="166">
        <f t="shared" si="1996"/>
        <v>296424.12406</v>
      </c>
      <c r="CW138" s="68"/>
      <c r="CX138" s="71">
        <f t="shared" si="1997"/>
        <v>0</v>
      </c>
      <c r="CY138" s="71">
        <f t="shared" si="1998"/>
        <v>105393.766</v>
      </c>
      <c r="CZ138" s="71">
        <f t="shared" si="1999"/>
        <v>126878.55947000001</v>
      </c>
      <c r="DA138" s="71">
        <f t="shared" si="2000"/>
        <v>149320.55034000002</v>
      </c>
      <c r="DB138" s="71">
        <f t="shared" si="2001"/>
        <v>158017.15356999999</v>
      </c>
      <c r="DC138" s="71">
        <f t="shared" si="2002"/>
        <v>193253.6502</v>
      </c>
      <c r="DD138" s="71">
        <f t="shared" si="2003"/>
        <v>277676.93474</v>
      </c>
      <c r="DE138" s="166">
        <f t="shared" si="2004"/>
        <v>204350.88232489</v>
      </c>
      <c r="DF138" s="166">
        <f t="shared" si="2005"/>
        <v>254852.10022373003</v>
      </c>
      <c r="DG138" s="166">
        <f t="shared" si="2006"/>
        <v>304423.08149999997</v>
      </c>
      <c r="DH138" s="166">
        <f t="shared" si="2007"/>
        <v>307960.3223</v>
      </c>
      <c r="DI138" s="166">
        <f t="shared" si="2008"/>
        <v>255860.6893</v>
      </c>
      <c r="DJ138" s="166">
        <f t="shared" si="2009"/>
        <v>295185.59899999999</v>
      </c>
      <c r="DK138" s="166">
        <f t="shared" si="2010"/>
        <v>388443.49</v>
      </c>
      <c r="DL138" s="166">
        <f t="shared" si="2011"/>
        <v>273806.46500000003</v>
      </c>
      <c r="DM138" s="166">
        <f t="shared" si="2012"/>
        <v>214900.53</v>
      </c>
      <c r="DN138" s="166">
        <f t="shared" si="2013"/>
        <v>314581.64799999999</v>
      </c>
      <c r="DO138" s="166">
        <f t="shared" si="2014"/>
        <v>296424.12406</v>
      </c>
      <c r="DP138" s="68"/>
      <c r="DQ138" s="71">
        <f t="shared" si="2015"/>
        <v>0</v>
      </c>
      <c r="DR138" s="71">
        <f t="shared" si="2016"/>
        <v>105393.766</v>
      </c>
      <c r="DS138" s="71">
        <f t="shared" si="2017"/>
        <v>126878.55947000001</v>
      </c>
      <c r="DT138" s="71">
        <f t="shared" si="2018"/>
        <v>149320.55034000002</v>
      </c>
      <c r="DU138" s="71">
        <f t="shared" si="2019"/>
        <v>158017.15356999999</v>
      </c>
      <c r="DV138" s="71">
        <f t="shared" si="2020"/>
        <v>193253.6502</v>
      </c>
      <c r="DW138" s="71">
        <f t="shared" si="2021"/>
        <v>277676.93474</v>
      </c>
      <c r="DX138" s="166">
        <f t="shared" si="2022"/>
        <v>204350.88232489</v>
      </c>
      <c r="DY138" s="166">
        <f t="shared" si="2023"/>
        <v>254852.10022373003</v>
      </c>
      <c r="DZ138" s="166">
        <f t="shared" si="2024"/>
        <v>304423.08149999997</v>
      </c>
      <c r="EA138" s="166">
        <f t="shared" si="2025"/>
        <v>307960.3223</v>
      </c>
      <c r="EB138" s="166">
        <f t="shared" si="2026"/>
        <v>255860.6893</v>
      </c>
      <c r="EC138" s="166">
        <f t="shared" si="2027"/>
        <v>295185.59899999999</v>
      </c>
      <c r="ED138" s="166">
        <f t="shared" si="2028"/>
        <v>388443.49</v>
      </c>
      <c r="EE138" s="166">
        <f t="shared" si="2029"/>
        <v>273806.46500000003</v>
      </c>
      <c r="EF138" s="166">
        <f t="shared" si="2030"/>
        <v>214900.53</v>
      </c>
      <c r="EG138" s="166">
        <f t="shared" si="2031"/>
        <v>314581.64799999999</v>
      </c>
      <c r="EH138" s="166">
        <f t="shared" si="2032"/>
        <v>296424.12406</v>
      </c>
      <c r="EI138" s="68"/>
      <c r="EJ138" s="71">
        <f t="shared" si="2033"/>
        <v>0</v>
      </c>
      <c r="EK138" s="71">
        <f t="shared" si="2034"/>
        <v>105393.766</v>
      </c>
      <c r="EL138" s="71">
        <f t="shared" si="2035"/>
        <v>126878.55947000001</v>
      </c>
      <c r="EM138" s="71">
        <f t="shared" si="2036"/>
        <v>149320.55034000002</v>
      </c>
      <c r="EN138" s="71">
        <f t="shared" si="2037"/>
        <v>158017.15356999999</v>
      </c>
      <c r="EO138" s="71">
        <f t="shared" si="2038"/>
        <v>193253.6502</v>
      </c>
      <c r="EP138" s="71">
        <f t="shared" si="2039"/>
        <v>277676.93474</v>
      </c>
      <c r="EQ138" s="166">
        <f t="shared" si="2040"/>
        <v>204350.88232489</v>
      </c>
      <c r="ER138" s="166">
        <f t="shared" si="2041"/>
        <v>254852.10022373003</v>
      </c>
      <c r="ES138" s="166">
        <f t="shared" si="2042"/>
        <v>304423.08149999997</v>
      </c>
      <c r="ET138" s="166">
        <f t="shared" si="2043"/>
        <v>307960.3223</v>
      </c>
      <c r="EU138" s="166">
        <f t="shared" si="2044"/>
        <v>255860.6893</v>
      </c>
      <c r="EV138" s="166">
        <f t="shared" si="2045"/>
        <v>295185.59899999999</v>
      </c>
      <c r="EW138" s="166">
        <f t="shared" si="2046"/>
        <v>388443.49</v>
      </c>
      <c r="EX138" s="166">
        <f t="shared" si="2047"/>
        <v>273806.46500000003</v>
      </c>
      <c r="EY138" s="166">
        <f t="shared" si="2048"/>
        <v>214900.53</v>
      </c>
      <c r="EZ138" s="166">
        <f t="shared" si="2049"/>
        <v>314581.64799999999</v>
      </c>
      <c r="FA138" s="166">
        <f t="shared" si="2050"/>
        <v>296424.12406</v>
      </c>
      <c r="FB138" s="68"/>
      <c r="FC138" s="71">
        <f t="shared" si="2051"/>
        <v>0</v>
      </c>
      <c r="FD138" s="71">
        <f t="shared" si="2052"/>
        <v>105393.766</v>
      </c>
      <c r="FE138" s="71">
        <f t="shared" si="2053"/>
        <v>126878.55947000001</v>
      </c>
      <c r="FF138" s="71">
        <f t="shared" si="2054"/>
        <v>149320.55034000002</v>
      </c>
      <c r="FG138" s="71">
        <f t="shared" si="2055"/>
        <v>158017.15356999999</v>
      </c>
      <c r="FH138" s="71">
        <f t="shared" si="2056"/>
        <v>193253.6502</v>
      </c>
      <c r="FI138" s="71">
        <f t="shared" si="2057"/>
        <v>277676.93474</v>
      </c>
      <c r="FJ138" s="166">
        <f t="shared" si="2058"/>
        <v>204350.88232489</v>
      </c>
      <c r="FK138" s="166">
        <f t="shared" si="2059"/>
        <v>254852.10022373003</v>
      </c>
      <c r="FL138" s="166">
        <f t="shared" si="2060"/>
        <v>304423.08149999997</v>
      </c>
      <c r="FM138" s="166">
        <f t="shared" si="2061"/>
        <v>307960.3223</v>
      </c>
      <c r="FN138" s="166">
        <f t="shared" si="2062"/>
        <v>255860.6893</v>
      </c>
      <c r="FO138" s="166">
        <f t="shared" si="2063"/>
        <v>295185.59899999999</v>
      </c>
      <c r="FP138" s="166">
        <f t="shared" si="2064"/>
        <v>388443.49</v>
      </c>
      <c r="FQ138" s="166">
        <f t="shared" si="2065"/>
        <v>273806.46500000003</v>
      </c>
      <c r="FR138" s="166">
        <f t="shared" si="2066"/>
        <v>214900.53</v>
      </c>
      <c r="FS138" s="166">
        <f t="shared" si="2067"/>
        <v>314581.64799999999</v>
      </c>
      <c r="FT138" s="166">
        <f t="shared" si="2068"/>
        <v>296424.12406</v>
      </c>
      <c r="FU138" s="198">
        <f>FT138/FP138-1</f>
        <v>-0.23689254243905589</v>
      </c>
      <c r="FV138" s="68"/>
      <c r="FW138" s="71">
        <f t="shared" si="2069"/>
        <v>0</v>
      </c>
      <c r="FX138" s="71">
        <f t="shared" si="2070"/>
        <v>105393.766</v>
      </c>
      <c r="FY138" s="71">
        <f t="shared" si="2071"/>
        <v>126878.55947000001</v>
      </c>
      <c r="FZ138" s="71">
        <f t="shared" si="2072"/>
        <v>149320.55034000002</v>
      </c>
      <c r="GA138" s="71">
        <f t="shared" si="2073"/>
        <v>158017.15356999999</v>
      </c>
      <c r="GB138" s="71">
        <f t="shared" si="2074"/>
        <v>193253.6502</v>
      </c>
      <c r="GC138" s="71">
        <f t="shared" si="2075"/>
        <v>277676.93474</v>
      </c>
      <c r="GD138" s="166">
        <f t="shared" si="2076"/>
        <v>204350.88232489</v>
      </c>
      <c r="GE138" s="166">
        <f t="shared" si="2077"/>
        <v>254852.10022373003</v>
      </c>
      <c r="GF138" s="166">
        <f t="shared" si="2078"/>
        <v>304423.08149999997</v>
      </c>
      <c r="GG138" s="166">
        <f t="shared" si="2079"/>
        <v>307960.3223</v>
      </c>
      <c r="GH138" s="166">
        <f t="shared" si="2080"/>
        <v>255860.6893</v>
      </c>
      <c r="GI138" s="166">
        <f t="shared" si="2081"/>
        <v>295185.59899999999</v>
      </c>
      <c r="GJ138" s="166">
        <f t="shared" si="2082"/>
        <v>388443.49</v>
      </c>
      <c r="GK138" s="166">
        <f t="shared" si="2083"/>
        <v>273806.46500000003</v>
      </c>
      <c r="GL138" s="166">
        <f t="shared" si="2084"/>
        <v>214900.53</v>
      </c>
      <c r="GM138" s="166">
        <f t="shared" si="2085"/>
        <v>314581.64799999999</v>
      </c>
      <c r="GN138" s="166">
        <f t="shared" si="2086"/>
        <v>296424.12406</v>
      </c>
      <c r="GO138" s="68"/>
      <c r="GP138" s="71">
        <f t="shared" si="2087"/>
        <v>0</v>
      </c>
      <c r="GQ138" s="71">
        <f t="shared" si="2088"/>
        <v>105393.766</v>
      </c>
      <c r="GR138" s="71">
        <f t="shared" si="2089"/>
        <v>126878.55947000001</v>
      </c>
      <c r="GS138" s="71">
        <f t="shared" si="2090"/>
        <v>149320.55034000002</v>
      </c>
      <c r="GT138" s="71">
        <f t="shared" si="2091"/>
        <v>158017.15356999999</v>
      </c>
      <c r="GU138" s="71">
        <f t="shared" si="2092"/>
        <v>193253.6502</v>
      </c>
      <c r="GV138" s="71">
        <f t="shared" si="2093"/>
        <v>277676.93474</v>
      </c>
      <c r="GW138" s="166">
        <f t="shared" si="2094"/>
        <v>204350.88232489</v>
      </c>
      <c r="GX138" s="166">
        <f t="shared" si="2095"/>
        <v>254852.10022373003</v>
      </c>
      <c r="GY138" s="166">
        <f t="shared" si="2096"/>
        <v>304423.08149999997</v>
      </c>
      <c r="GZ138" s="166">
        <f t="shared" si="2097"/>
        <v>307960.3223</v>
      </c>
      <c r="HA138" s="166">
        <f t="shared" si="2098"/>
        <v>255860.6893</v>
      </c>
      <c r="HB138" s="166">
        <f t="shared" si="2099"/>
        <v>295185.59899999999</v>
      </c>
      <c r="HC138" s="166">
        <f t="shared" si="2100"/>
        <v>388443.49</v>
      </c>
      <c r="HD138" s="166">
        <f t="shared" si="2101"/>
        <v>273806.46500000003</v>
      </c>
      <c r="HE138" s="166">
        <f t="shared" si="2102"/>
        <v>214900.53</v>
      </c>
      <c r="HF138" s="166">
        <f t="shared" si="2103"/>
        <v>314581.64799999999</v>
      </c>
      <c r="HG138" s="166">
        <f t="shared" si="2103"/>
        <v>314581.64799999999</v>
      </c>
    </row>
    <row r="139" spans="2:215" x14ac:dyDescent="0.3">
      <c r="C139" s="69" t="s">
        <v>123</v>
      </c>
      <c r="D139" s="82"/>
      <c r="E139" s="104"/>
      <c r="F139" s="104">
        <v>47236.376939999995</v>
      </c>
      <c r="G139" s="104">
        <v>75525.193699999974</v>
      </c>
      <c r="H139" s="104">
        <v>101313.10716999994</v>
      </c>
      <c r="I139" s="104">
        <v>155325.46915666672</v>
      </c>
      <c r="J139" s="104">
        <v>254346.31226999994</v>
      </c>
      <c r="K139" s="104">
        <v>376927.00280999986</v>
      </c>
      <c r="L139" s="104">
        <v>509573.13709499978</v>
      </c>
      <c r="M139" s="104">
        <v>900713.48099999991</v>
      </c>
      <c r="N139" s="104">
        <v>829566.70118999993</v>
      </c>
      <c r="O139" s="104">
        <v>1052704.3522268101</v>
      </c>
      <c r="P139" s="104">
        <v>826976.79926</v>
      </c>
      <c r="Q139" s="104">
        <v>970068.64656999987</v>
      </c>
      <c r="R139" s="104">
        <v>850594.09106000024</v>
      </c>
      <c r="S139" s="104">
        <v>324574.99725999997</v>
      </c>
      <c r="T139" s="104">
        <v>358650.1244700001</v>
      </c>
      <c r="U139" s="104">
        <v>561330.64041999984</v>
      </c>
      <c r="V139" s="104">
        <v>531810.04286999977</v>
      </c>
      <c r="W139" s="198">
        <f t="shared" si="1892"/>
        <v>-0.3747781127808395</v>
      </c>
      <c r="X139" s="205"/>
      <c r="Y139" s="71">
        <f t="shared" si="1925"/>
        <v>0</v>
      </c>
      <c r="Z139" s="71">
        <f t="shared" si="1926"/>
        <v>47236.376939999995</v>
      </c>
      <c r="AA139" s="71">
        <f t="shared" si="1927"/>
        <v>75525.193699999974</v>
      </c>
      <c r="AB139" s="71">
        <f t="shared" si="1928"/>
        <v>101313.10716999994</v>
      </c>
      <c r="AC139" s="71">
        <f t="shared" si="1929"/>
        <v>155325.46915666672</v>
      </c>
      <c r="AD139" s="71">
        <f t="shared" si="1930"/>
        <v>254346.31226999994</v>
      </c>
      <c r="AE139" s="71">
        <f t="shared" si="1931"/>
        <v>376927.00280999986</v>
      </c>
      <c r="AF139" s="166">
        <f t="shared" si="1932"/>
        <v>509573.13709499978</v>
      </c>
      <c r="AG139" s="166">
        <f t="shared" si="1933"/>
        <v>900713.48099999991</v>
      </c>
      <c r="AH139" s="166">
        <f t="shared" si="1934"/>
        <v>829566.70118999993</v>
      </c>
      <c r="AI139" s="166">
        <f t="shared" si="1935"/>
        <v>1052704.3522268101</v>
      </c>
      <c r="AJ139" s="166">
        <f t="shared" si="1936"/>
        <v>826976.79926</v>
      </c>
      <c r="AK139" s="166">
        <f t="shared" si="1937"/>
        <v>970068.64656999987</v>
      </c>
      <c r="AL139" s="166">
        <f t="shared" si="1938"/>
        <v>850594.09106000024</v>
      </c>
      <c r="AM139" s="166">
        <f t="shared" si="1939"/>
        <v>324574.99725999997</v>
      </c>
      <c r="AN139" s="166">
        <f t="shared" si="1940"/>
        <v>358650.1244700001</v>
      </c>
      <c r="AO139" s="166">
        <f t="shared" si="1941"/>
        <v>561330.64041999984</v>
      </c>
      <c r="AP139" s="166">
        <f t="shared" si="1942"/>
        <v>531810.04286999977</v>
      </c>
      <c r="AQ139" s="198">
        <f>AP139/AL139-1</f>
        <v>-0.3747781127808395</v>
      </c>
      <c r="AR139" s="68"/>
      <c r="AS139" s="71">
        <f t="shared" si="1943"/>
        <v>0</v>
      </c>
      <c r="AT139" s="71">
        <f t="shared" si="1944"/>
        <v>47236.376939999995</v>
      </c>
      <c r="AU139" s="71">
        <f t="shared" si="1945"/>
        <v>75525.193699999974</v>
      </c>
      <c r="AV139" s="71">
        <f t="shared" si="1946"/>
        <v>101313.10716999994</v>
      </c>
      <c r="AW139" s="71">
        <f t="shared" si="1947"/>
        <v>155325.46915666672</v>
      </c>
      <c r="AX139" s="71">
        <f t="shared" si="1948"/>
        <v>254346.31226999994</v>
      </c>
      <c r="AY139" s="71">
        <f t="shared" si="1949"/>
        <v>376927.00280999986</v>
      </c>
      <c r="AZ139" s="166">
        <f t="shared" si="1950"/>
        <v>509573.13709499978</v>
      </c>
      <c r="BA139" s="166">
        <f t="shared" si="1951"/>
        <v>900713.48099999991</v>
      </c>
      <c r="BB139" s="166">
        <f t="shared" si="1952"/>
        <v>829566.70118999993</v>
      </c>
      <c r="BC139" s="166">
        <f t="shared" si="1953"/>
        <v>1052704.3522268101</v>
      </c>
      <c r="BD139" s="166">
        <f t="shared" si="1954"/>
        <v>826976.79926</v>
      </c>
      <c r="BE139" s="166">
        <f t="shared" si="1955"/>
        <v>970068.64656999987</v>
      </c>
      <c r="BF139" s="166">
        <f t="shared" si="1956"/>
        <v>850594.09106000024</v>
      </c>
      <c r="BG139" s="166">
        <f t="shared" si="1957"/>
        <v>324574.99725999997</v>
      </c>
      <c r="BH139" s="166">
        <f t="shared" si="1958"/>
        <v>358650.1244700001</v>
      </c>
      <c r="BI139" s="166">
        <f t="shared" si="1959"/>
        <v>561330.64041999984</v>
      </c>
      <c r="BJ139" s="166">
        <f t="shared" si="1960"/>
        <v>531810.04286999977</v>
      </c>
      <c r="BK139" s="68"/>
      <c r="BL139" s="71">
        <f t="shared" si="1961"/>
        <v>0</v>
      </c>
      <c r="BM139" s="71">
        <f t="shared" si="1962"/>
        <v>47236.376939999995</v>
      </c>
      <c r="BN139" s="71">
        <f t="shared" si="1963"/>
        <v>75525.193699999974</v>
      </c>
      <c r="BO139" s="71">
        <f t="shared" si="1964"/>
        <v>101313.10716999994</v>
      </c>
      <c r="BP139" s="71">
        <f t="shared" si="1965"/>
        <v>155325.46915666672</v>
      </c>
      <c r="BQ139" s="71">
        <f t="shared" si="1966"/>
        <v>254346.31226999994</v>
      </c>
      <c r="BR139" s="71">
        <f t="shared" si="1967"/>
        <v>376927.00280999986</v>
      </c>
      <c r="BS139" s="166">
        <f t="shared" si="1968"/>
        <v>509573.13709499978</v>
      </c>
      <c r="BT139" s="166">
        <f t="shared" si="1969"/>
        <v>900713.48099999991</v>
      </c>
      <c r="BU139" s="166">
        <f t="shared" si="1970"/>
        <v>829566.70118999993</v>
      </c>
      <c r="BV139" s="166">
        <f t="shared" si="1971"/>
        <v>1052704.3522268101</v>
      </c>
      <c r="BW139" s="166">
        <f t="shared" si="1972"/>
        <v>826976.79926</v>
      </c>
      <c r="BX139" s="166">
        <f t="shared" si="1973"/>
        <v>970068.64656999987</v>
      </c>
      <c r="BY139" s="166">
        <f t="shared" si="1974"/>
        <v>850594.09106000024</v>
      </c>
      <c r="BZ139" s="166">
        <f t="shared" si="1975"/>
        <v>324574.99725999997</v>
      </c>
      <c r="CA139" s="166">
        <f t="shared" si="1976"/>
        <v>358650.1244700001</v>
      </c>
      <c r="CB139" s="166">
        <f t="shared" si="1977"/>
        <v>561330.64041999984</v>
      </c>
      <c r="CC139" s="166">
        <f t="shared" si="1978"/>
        <v>531810.04286999977</v>
      </c>
      <c r="CD139" s="68"/>
      <c r="CE139" s="71">
        <f t="shared" si="1979"/>
        <v>0</v>
      </c>
      <c r="CF139" s="71">
        <f t="shared" si="1980"/>
        <v>47236.376939999995</v>
      </c>
      <c r="CG139" s="71">
        <f t="shared" si="1981"/>
        <v>75525.193699999974</v>
      </c>
      <c r="CH139" s="71">
        <f t="shared" si="1982"/>
        <v>101313.10716999994</v>
      </c>
      <c r="CI139" s="71">
        <f t="shared" si="1983"/>
        <v>155325.46915666672</v>
      </c>
      <c r="CJ139" s="71">
        <f t="shared" si="1984"/>
        <v>254346.31226999994</v>
      </c>
      <c r="CK139" s="71">
        <f t="shared" si="1985"/>
        <v>376927.00280999986</v>
      </c>
      <c r="CL139" s="166">
        <f t="shared" si="1986"/>
        <v>509573.13709499978</v>
      </c>
      <c r="CM139" s="166">
        <f t="shared" si="1987"/>
        <v>900713.48099999991</v>
      </c>
      <c r="CN139" s="166">
        <f t="shared" si="1988"/>
        <v>829566.70118999993</v>
      </c>
      <c r="CO139" s="166">
        <f t="shared" si="1989"/>
        <v>1052704.3522268101</v>
      </c>
      <c r="CP139" s="166">
        <f t="shared" si="1990"/>
        <v>826976.79926</v>
      </c>
      <c r="CQ139" s="166">
        <f t="shared" si="1991"/>
        <v>970068.64656999987</v>
      </c>
      <c r="CR139" s="166">
        <f t="shared" si="1992"/>
        <v>850594.09106000024</v>
      </c>
      <c r="CS139" s="166">
        <f t="shared" si="1993"/>
        <v>324574.99725999997</v>
      </c>
      <c r="CT139" s="166">
        <f t="shared" si="1994"/>
        <v>358650.1244700001</v>
      </c>
      <c r="CU139" s="166">
        <f t="shared" si="1995"/>
        <v>561330.64041999984</v>
      </c>
      <c r="CV139" s="166">
        <f t="shared" si="1996"/>
        <v>531810.04286999977</v>
      </c>
      <c r="CW139" s="68"/>
      <c r="CX139" s="71">
        <f t="shared" si="1997"/>
        <v>0</v>
      </c>
      <c r="CY139" s="71">
        <f t="shared" si="1998"/>
        <v>47236.376939999995</v>
      </c>
      <c r="CZ139" s="71">
        <f t="shared" si="1999"/>
        <v>75525.193699999974</v>
      </c>
      <c r="DA139" s="71">
        <f t="shared" si="2000"/>
        <v>101313.10716999994</v>
      </c>
      <c r="DB139" s="71">
        <f t="shared" si="2001"/>
        <v>155325.46915666672</v>
      </c>
      <c r="DC139" s="71">
        <f t="shared" si="2002"/>
        <v>254346.31226999994</v>
      </c>
      <c r="DD139" s="71">
        <f t="shared" si="2003"/>
        <v>376927.00280999986</v>
      </c>
      <c r="DE139" s="166">
        <f t="shared" si="2004"/>
        <v>509573.13709499978</v>
      </c>
      <c r="DF139" s="166">
        <f t="shared" si="2005"/>
        <v>900713.48099999991</v>
      </c>
      <c r="DG139" s="166">
        <f t="shared" si="2006"/>
        <v>829566.70118999993</v>
      </c>
      <c r="DH139" s="166">
        <f t="shared" si="2007"/>
        <v>1052704.3522268101</v>
      </c>
      <c r="DI139" s="166">
        <f t="shared" si="2008"/>
        <v>826976.79926</v>
      </c>
      <c r="DJ139" s="166">
        <f t="shared" si="2009"/>
        <v>970068.64656999987</v>
      </c>
      <c r="DK139" s="166">
        <f t="shared" si="2010"/>
        <v>850594.09106000024</v>
      </c>
      <c r="DL139" s="166">
        <f t="shared" si="2011"/>
        <v>324574.99725999997</v>
      </c>
      <c r="DM139" s="166">
        <f t="shared" si="2012"/>
        <v>358650.1244700001</v>
      </c>
      <c r="DN139" s="166">
        <f t="shared" si="2013"/>
        <v>561330.64041999984</v>
      </c>
      <c r="DO139" s="166">
        <f t="shared" si="2014"/>
        <v>531810.04286999977</v>
      </c>
      <c r="DP139" s="68"/>
      <c r="DQ139" s="71">
        <f t="shared" si="2015"/>
        <v>0</v>
      </c>
      <c r="DR139" s="71">
        <f t="shared" si="2016"/>
        <v>47236.376939999995</v>
      </c>
      <c r="DS139" s="71">
        <f t="shared" si="2017"/>
        <v>75525.193699999974</v>
      </c>
      <c r="DT139" s="71">
        <f t="shared" si="2018"/>
        <v>101313.10716999994</v>
      </c>
      <c r="DU139" s="71">
        <f t="shared" si="2019"/>
        <v>155325.46915666672</v>
      </c>
      <c r="DV139" s="71">
        <f t="shared" si="2020"/>
        <v>254346.31226999994</v>
      </c>
      <c r="DW139" s="71">
        <f t="shared" si="2021"/>
        <v>376927.00280999986</v>
      </c>
      <c r="DX139" s="166">
        <f t="shared" si="2022"/>
        <v>509573.13709499978</v>
      </c>
      <c r="DY139" s="166">
        <f t="shared" si="2023"/>
        <v>900713.48099999991</v>
      </c>
      <c r="DZ139" s="166">
        <f t="shared" si="2024"/>
        <v>829566.70118999993</v>
      </c>
      <c r="EA139" s="166">
        <f t="shared" si="2025"/>
        <v>1052704.3522268101</v>
      </c>
      <c r="EB139" s="166">
        <f t="shared" si="2026"/>
        <v>826976.79926</v>
      </c>
      <c r="EC139" s="166">
        <f t="shared" si="2027"/>
        <v>970068.64656999987</v>
      </c>
      <c r="ED139" s="166">
        <f t="shared" si="2028"/>
        <v>850594.09106000024</v>
      </c>
      <c r="EE139" s="166">
        <f t="shared" si="2029"/>
        <v>324574.99725999997</v>
      </c>
      <c r="EF139" s="166">
        <f t="shared" si="2030"/>
        <v>358650.1244700001</v>
      </c>
      <c r="EG139" s="166">
        <f t="shared" si="2031"/>
        <v>561330.64041999984</v>
      </c>
      <c r="EH139" s="166">
        <f t="shared" si="2032"/>
        <v>531810.04286999977</v>
      </c>
      <c r="EI139" s="68"/>
      <c r="EJ139" s="71">
        <f t="shared" si="2033"/>
        <v>0</v>
      </c>
      <c r="EK139" s="71">
        <f t="shared" si="2034"/>
        <v>47236.376939999995</v>
      </c>
      <c r="EL139" s="71">
        <f t="shared" si="2035"/>
        <v>75525.193699999974</v>
      </c>
      <c r="EM139" s="71">
        <f t="shared" si="2036"/>
        <v>101313.10716999994</v>
      </c>
      <c r="EN139" s="71">
        <f t="shared" si="2037"/>
        <v>155325.46915666672</v>
      </c>
      <c r="EO139" s="71">
        <f t="shared" si="2038"/>
        <v>254346.31226999994</v>
      </c>
      <c r="EP139" s="71">
        <f t="shared" si="2039"/>
        <v>376927.00280999986</v>
      </c>
      <c r="EQ139" s="166">
        <f t="shared" si="2040"/>
        <v>509573.13709499978</v>
      </c>
      <c r="ER139" s="166">
        <f t="shared" si="2041"/>
        <v>900713.48099999991</v>
      </c>
      <c r="ES139" s="166">
        <f t="shared" si="2042"/>
        <v>829566.70118999993</v>
      </c>
      <c r="ET139" s="166">
        <f t="shared" si="2043"/>
        <v>1052704.3522268101</v>
      </c>
      <c r="EU139" s="166">
        <f t="shared" si="2044"/>
        <v>826976.79926</v>
      </c>
      <c r="EV139" s="166">
        <f t="shared" si="2045"/>
        <v>970068.64656999987</v>
      </c>
      <c r="EW139" s="166">
        <f t="shared" si="2046"/>
        <v>850594.09106000024</v>
      </c>
      <c r="EX139" s="166">
        <f t="shared" si="2047"/>
        <v>324574.99725999997</v>
      </c>
      <c r="EY139" s="166">
        <f t="shared" si="2048"/>
        <v>358650.1244700001</v>
      </c>
      <c r="EZ139" s="166">
        <f t="shared" si="2049"/>
        <v>561330.64041999984</v>
      </c>
      <c r="FA139" s="166">
        <f t="shared" si="2050"/>
        <v>531810.04286999977</v>
      </c>
      <c r="FB139" s="68"/>
      <c r="FC139" s="71">
        <f t="shared" si="2051"/>
        <v>0</v>
      </c>
      <c r="FD139" s="71">
        <f t="shared" si="2052"/>
        <v>47236.376939999995</v>
      </c>
      <c r="FE139" s="71">
        <f t="shared" si="2053"/>
        <v>75525.193699999974</v>
      </c>
      <c r="FF139" s="71">
        <f t="shared" si="2054"/>
        <v>101313.10716999994</v>
      </c>
      <c r="FG139" s="71">
        <f t="shared" si="2055"/>
        <v>155325.46915666672</v>
      </c>
      <c r="FH139" s="71">
        <f t="shared" si="2056"/>
        <v>254346.31226999994</v>
      </c>
      <c r="FI139" s="71">
        <f t="shared" si="2057"/>
        <v>376927.00280999986</v>
      </c>
      <c r="FJ139" s="166">
        <f t="shared" si="2058"/>
        <v>509573.13709499978</v>
      </c>
      <c r="FK139" s="166">
        <f t="shared" si="2059"/>
        <v>900713.48099999991</v>
      </c>
      <c r="FL139" s="166">
        <f t="shared" si="2060"/>
        <v>829566.70118999993</v>
      </c>
      <c r="FM139" s="166">
        <f t="shared" si="2061"/>
        <v>1052704.3522268101</v>
      </c>
      <c r="FN139" s="166">
        <f t="shared" si="2062"/>
        <v>826976.79926</v>
      </c>
      <c r="FO139" s="166">
        <f t="shared" si="2063"/>
        <v>970068.64656999987</v>
      </c>
      <c r="FP139" s="166">
        <f t="shared" si="2064"/>
        <v>850594.09106000024</v>
      </c>
      <c r="FQ139" s="166">
        <f t="shared" si="2065"/>
        <v>324574.99725999997</v>
      </c>
      <c r="FR139" s="166">
        <f t="shared" si="2066"/>
        <v>358650.1244700001</v>
      </c>
      <c r="FS139" s="166">
        <f t="shared" si="2067"/>
        <v>561330.64041999984</v>
      </c>
      <c r="FT139" s="166">
        <f t="shared" si="2068"/>
        <v>531810.04286999977</v>
      </c>
      <c r="FU139" s="198">
        <f>FT139/FP139-1</f>
        <v>-0.3747781127808395</v>
      </c>
      <c r="FV139" s="68"/>
      <c r="FW139" s="71">
        <f t="shared" si="2069"/>
        <v>0</v>
      </c>
      <c r="FX139" s="71">
        <f t="shared" si="2070"/>
        <v>47236.376939999995</v>
      </c>
      <c r="FY139" s="71">
        <f t="shared" si="2071"/>
        <v>75525.193699999974</v>
      </c>
      <c r="FZ139" s="71">
        <f t="shared" si="2072"/>
        <v>101313.10716999994</v>
      </c>
      <c r="GA139" s="71">
        <f t="shared" si="2073"/>
        <v>155325.46915666672</v>
      </c>
      <c r="GB139" s="71">
        <f t="shared" si="2074"/>
        <v>254346.31226999994</v>
      </c>
      <c r="GC139" s="71">
        <f t="shared" si="2075"/>
        <v>376927.00280999986</v>
      </c>
      <c r="GD139" s="166">
        <f t="shared" si="2076"/>
        <v>509573.13709499978</v>
      </c>
      <c r="GE139" s="166">
        <f t="shared" si="2077"/>
        <v>900713.48099999991</v>
      </c>
      <c r="GF139" s="166">
        <f t="shared" si="2078"/>
        <v>829566.70118999993</v>
      </c>
      <c r="GG139" s="166">
        <f t="shared" si="2079"/>
        <v>1052704.3522268101</v>
      </c>
      <c r="GH139" s="166">
        <f t="shared" si="2080"/>
        <v>826976.79926</v>
      </c>
      <c r="GI139" s="166">
        <f t="shared" si="2081"/>
        <v>970068.64656999987</v>
      </c>
      <c r="GJ139" s="166">
        <f t="shared" si="2082"/>
        <v>850594.09106000024</v>
      </c>
      <c r="GK139" s="166">
        <f t="shared" si="2083"/>
        <v>324574.99725999997</v>
      </c>
      <c r="GL139" s="166">
        <f t="shared" si="2084"/>
        <v>358650.1244700001</v>
      </c>
      <c r="GM139" s="166">
        <f t="shared" si="2085"/>
        <v>561330.64041999984</v>
      </c>
      <c r="GN139" s="166">
        <f t="shared" si="2086"/>
        <v>531810.04286999977</v>
      </c>
      <c r="GO139" s="68"/>
      <c r="GP139" s="71">
        <f t="shared" si="2087"/>
        <v>0</v>
      </c>
      <c r="GQ139" s="71">
        <f t="shared" si="2088"/>
        <v>47236.376939999995</v>
      </c>
      <c r="GR139" s="71">
        <f t="shared" si="2089"/>
        <v>75525.193699999974</v>
      </c>
      <c r="GS139" s="71">
        <f t="shared" si="2090"/>
        <v>101313.10716999994</v>
      </c>
      <c r="GT139" s="71">
        <f t="shared" si="2091"/>
        <v>155325.46915666672</v>
      </c>
      <c r="GU139" s="71">
        <f t="shared" si="2092"/>
        <v>254346.31226999994</v>
      </c>
      <c r="GV139" s="71">
        <f t="shared" si="2093"/>
        <v>376927.00280999986</v>
      </c>
      <c r="GW139" s="166">
        <f t="shared" si="2094"/>
        <v>509573.13709499978</v>
      </c>
      <c r="GX139" s="166">
        <f t="shared" si="2095"/>
        <v>900713.48099999991</v>
      </c>
      <c r="GY139" s="166">
        <f t="shared" si="2096"/>
        <v>829566.70118999993</v>
      </c>
      <c r="GZ139" s="166">
        <f t="shared" si="2097"/>
        <v>1052704.3522268101</v>
      </c>
      <c r="HA139" s="166">
        <f t="shared" si="2098"/>
        <v>826976.79926</v>
      </c>
      <c r="HB139" s="166">
        <f t="shared" si="2099"/>
        <v>970068.64656999987</v>
      </c>
      <c r="HC139" s="166">
        <f t="shared" si="2100"/>
        <v>850594.09106000024</v>
      </c>
      <c r="HD139" s="166">
        <f t="shared" si="2101"/>
        <v>324574.99725999997</v>
      </c>
      <c r="HE139" s="166">
        <f t="shared" si="2102"/>
        <v>358650.1244700001</v>
      </c>
      <c r="HF139" s="166">
        <f t="shared" si="2103"/>
        <v>561330.64041999984</v>
      </c>
      <c r="HG139" s="166">
        <f t="shared" si="2103"/>
        <v>561330.64041999984</v>
      </c>
    </row>
    <row r="140" spans="2:215" x14ac:dyDescent="0.3">
      <c r="C140" s="69" t="s">
        <v>125</v>
      </c>
      <c r="D140" s="82"/>
      <c r="E140" s="104"/>
      <c r="F140" s="104">
        <v>52830.777629999997</v>
      </c>
      <c r="G140" s="104">
        <v>88888.455249999999</v>
      </c>
      <c r="H140" s="104">
        <v>54692.578500000003</v>
      </c>
      <c r="I140" s="104">
        <v>101134.39417</v>
      </c>
      <c r="J140" s="104">
        <v>180898.31156000003</v>
      </c>
      <c r="K140" s="104">
        <v>197260.14642000003</v>
      </c>
      <c r="L140" s="104">
        <v>229495.63237131998</v>
      </c>
      <c r="M140" s="104">
        <v>227405.70862357997</v>
      </c>
      <c r="N140" s="104">
        <v>146135.81849000001</v>
      </c>
      <c r="O140" s="104">
        <v>124991.50917570002</v>
      </c>
      <c r="P140" s="104">
        <v>86558.641355479995</v>
      </c>
      <c r="Q140" s="104">
        <v>91257.812859809987</v>
      </c>
      <c r="R140" s="104">
        <v>143192.66081469</v>
      </c>
      <c r="S140" s="104">
        <v>106300.94586880002</v>
      </c>
      <c r="T140" s="104">
        <v>46907.199639999999</v>
      </c>
      <c r="U140" s="104">
        <v>115074.55606</v>
      </c>
      <c r="V140" s="104">
        <v>118426.72183984</v>
      </c>
      <c r="W140" s="198">
        <f t="shared" si="1892"/>
        <v>-0.17295536540731205</v>
      </c>
      <c r="X140" s="205"/>
      <c r="Y140" s="71">
        <f t="shared" si="1925"/>
        <v>0</v>
      </c>
      <c r="Z140" s="71">
        <f t="shared" si="1926"/>
        <v>52830.777629999997</v>
      </c>
      <c r="AA140" s="71">
        <f t="shared" si="1927"/>
        <v>88888.455249999999</v>
      </c>
      <c r="AB140" s="71">
        <f t="shared" si="1928"/>
        <v>54692.578500000003</v>
      </c>
      <c r="AC140" s="71">
        <f t="shared" si="1929"/>
        <v>101134.39417</v>
      </c>
      <c r="AD140" s="71">
        <f t="shared" si="1930"/>
        <v>180898.31156000003</v>
      </c>
      <c r="AE140" s="71">
        <f t="shared" si="1931"/>
        <v>197260.14642000003</v>
      </c>
      <c r="AF140" s="166">
        <f t="shared" si="1932"/>
        <v>229495.63237131998</v>
      </c>
      <c r="AG140" s="166">
        <f t="shared" si="1933"/>
        <v>227405.70862357997</v>
      </c>
      <c r="AH140" s="166">
        <f t="shared" si="1934"/>
        <v>146135.81849000001</v>
      </c>
      <c r="AI140" s="166">
        <f t="shared" si="1935"/>
        <v>124991.50917570002</v>
      </c>
      <c r="AJ140" s="166">
        <f t="shared" si="1936"/>
        <v>86558.641355479995</v>
      </c>
      <c r="AK140" s="166">
        <f t="shared" si="1937"/>
        <v>91257.812859809987</v>
      </c>
      <c r="AL140" s="166">
        <f t="shared" si="1938"/>
        <v>143192.66081469</v>
      </c>
      <c r="AM140" s="166">
        <f t="shared" si="1939"/>
        <v>106300.94586880002</v>
      </c>
      <c r="AN140" s="166">
        <f t="shared" si="1940"/>
        <v>46907.199639999999</v>
      </c>
      <c r="AO140" s="166">
        <f t="shared" si="1941"/>
        <v>115074.55606</v>
      </c>
      <c r="AP140" s="166">
        <f t="shared" si="1942"/>
        <v>118426.72183984</v>
      </c>
      <c r="AQ140" s="198">
        <f>AP140/AL140-1</f>
        <v>-0.17295536540731205</v>
      </c>
      <c r="AR140" s="68"/>
      <c r="AS140" s="71">
        <f t="shared" si="1943"/>
        <v>0</v>
      </c>
      <c r="AT140" s="71">
        <f t="shared" si="1944"/>
        <v>52830.777629999997</v>
      </c>
      <c r="AU140" s="71">
        <f t="shared" si="1945"/>
        <v>88888.455249999999</v>
      </c>
      <c r="AV140" s="71">
        <f t="shared" si="1946"/>
        <v>54692.578500000003</v>
      </c>
      <c r="AW140" s="71">
        <f t="shared" si="1947"/>
        <v>101134.39417</v>
      </c>
      <c r="AX140" s="71">
        <f t="shared" si="1948"/>
        <v>180898.31156000003</v>
      </c>
      <c r="AY140" s="71">
        <f t="shared" si="1949"/>
        <v>197260.14642000003</v>
      </c>
      <c r="AZ140" s="166">
        <f t="shared" si="1950"/>
        <v>229495.63237131998</v>
      </c>
      <c r="BA140" s="166">
        <f t="shared" si="1951"/>
        <v>227405.70862357997</v>
      </c>
      <c r="BB140" s="166">
        <f t="shared" si="1952"/>
        <v>146135.81849000001</v>
      </c>
      <c r="BC140" s="166">
        <f t="shared" si="1953"/>
        <v>124991.50917570002</v>
      </c>
      <c r="BD140" s="166">
        <f t="shared" si="1954"/>
        <v>86558.641355479995</v>
      </c>
      <c r="BE140" s="166">
        <f t="shared" si="1955"/>
        <v>91257.812859809987</v>
      </c>
      <c r="BF140" s="166">
        <f t="shared" si="1956"/>
        <v>143192.66081469</v>
      </c>
      <c r="BG140" s="166">
        <f t="shared" si="1957"/>
        <v>106300.94586880002</v>
      </c>
      <c r="BH140" s="166">
        <f t="shared" si="1958"/>
        <v>46907.199639999999</v>
      </c>
      <c r="BI140" s="166">
        <f t="shared" si="1959"/>
        <v>115074.55606</v>
      </c>
      <c r="BJ140" s="166">
        <f t="shared" si="1960"/>
        <v>118426.72183984</v>
      </c>
      <c r="BK140" s="68"/>
      <c r="BL140" s="71">
        <f t="shared" si="1961"/>
        <v>0</v>
      </c>
      <c r="BM140" s="71">
        <f t="shared" si="1962"/>
        <v>52830.777629999997</v>
      </c>
      <c r="BN140" s="71">
        <f t="shared" si="1963"/>
        <v>88888.455249999999</v>
      </c>
      <c r="BO140" s="71">
        <f t="shared" si="1964"/>
        <v>54692.578500000003</v>
      </c>
      <c r="BP140" s="71">
        <f t="shared" si="1965"/>
        <v>101134.39417</v>
      </c>
      <c r="BQ140" s="71">
        <f t="shared" si="1966"/>
        <v>180898.31156000003</v>
      </c>
      <c r="BR140" s="71">
        <f t="shared" si="1967"/>
        <v>197260.14642000003</v>
      </c>
      <c r="BS140" s="166">
        <f t="shared" si="1968"/>
        <v>229495.63237131998</v>
      </c>
      <c r="BT140" s="166">
        <f t="shared" si="1969"/>
        <v>227405.70862357997</v>
      </c>
      <c r="BU140" s="166">
        <f t="shared" si="1970"/>
        <v>146135.81849000001</v>
      </c>
      <c r="BV140" s="166">
        <f t="shared" si="1971"/>
        <v>124991.50917570002</v>
      </c>
      <c r="BW140" s="166">
        <f t="shared" si="1972"/>
        <v>86558.641355479995</v>
      </c>
      <c r="BX140" s="166">
        <f t="shared" si="1973"/>
        <v>91257.812859809987</v>
      </c>
      <c r="BY140" s="166">
        <f t="shared" si="1974"/>
        <v>143192.66081469</v>
      </c>
      <c r="BZ140" s="166">
        <f t="shared" si="1975"/>
        <v>106300.94586880002</v>
      </c>
      <c r="CA140" s="166">
        <f t="shared" si="1976"/>
        <v>46907.199639999999</v>
      </c>
      <c r="CB140" s="166">
        <f t="shared" si="1977"/>
        <v>115074.55606</v>
      </c>
      <c r="CC140" s="166">
        <f t="shared" si="1978"/>
        <v>118426.72183984</v>
      </c>
      <c r="CD140" s="68"/>
      <c r="CE140" s="71">
        <f t="shared" si="1979"/>
        <v>0</v>
      </c>
      <c r="CF140" s="71">
        <f t="shared" si="1980"/>
        <v>52830.777629999997</v>
      </c>
      <c r="CG140" s="71">
        <f t="shared" si="1981"/>
        <v>88888.455249999999</v>
      </c>
      <c r="CH140" s="71">
        <f t="shared" si="1982"/>
        <v>54692.578500000003</v>
      </c>
      <c r="CI140" s="71">
        <f t="shared" si="1983"/>
        <v>101134.39417</v>
      </c>
      <c r="CJ140" s="71">
        <f t="shared" si="1984"/>
        <v>180898.31156000003</v>
      </c>
      <c r="CK140" s="71">
        <f t="shared" si="1985"/>
        <v>197260.14642000003</v>
      </c>
      <c r="CL140" s="166">
        <f t="shared" si="1986"/>
        <v>229495.63237131998</v>
      </c>
      <c r="CM140" s="166">
        <f t="shared" si="1987"/>
        <v>227405.70862357997</v>
      </c>
      <c r="CN140" s="166">
        <f t="shared" si="1988"/>
        <v>146135.81849000001</v>
      </c>
      <c r="CO140" s="166">
        <f t="shared" si="1989"/>
        <v>124991.50917570002</v>
      </c>
      <c r="CP140" s="166">
        <f t="shared" si="1990"/>
        <v>86558.641355479995</v>
      </c>
      <c r="CQ140" s="166">
        <f t="shared" si="1991"/>
        <v>91257.812859809987</v>
      </c>
      <c r="CR140" s="166">
        <f t="shared" si="1992"/>
        <v>143192.66081469</v>
      </c>
      <c r="CS140" s="166">
        <f t="shared" si="1993"/>
        <v>106300.94586880002</v>
      </c>
      <c r="CT140" s="166">
        <f t="shared" si="1994"/>
        <v>46907.199639999999</v>
      </c>
      <c r="CU140" s="166">
        <f t="shared" si="1995"/>
        <v>115074.55606</v>
      </c>
      <c r="CV140" s="166">
        <f t="shared" si="1996"/>
        <v>118426.72183984</v>
      </c>
      <c r="CW140" s="68"/>
      <c r="CX140" s="71">
        <f t="shared" si="1997"/>
        <v>0</v>
      </c>
      <c r="CY140" s="71">
        <f t="shared" si="1998"/>
        <v>52830.777629999997</v>
      </c>
      <c r="CZ140" s="71">
        <f t="shared" si="1999"/>
        <v>88888.455249999999</v>
      </c>
      <c r="DA140" s="71">
        <f t="shared" si="2000"/>
        <v>54692.578500000003</v>
      </c>
      <c r="DB140" s="71">
        <f t="shared" si="2001"/>
        <v>101134.39417</v>
      </c>
      <c r="DC140" s="71">
        <f t="shared" si="2002"/>
        <v>180898.31156000003</v>
      </c>
      <c r="DD140" s="71">
        <f t="shared" si="2003"/>
        <v>197260.14642000003</v>
      </c>
      <c r="DE140" s="166">
        <f t="shared" si="2004"/>
        <v>229495.63237131998</v>
      </c>
      <c r="DF140" s="166">
        <f t="shared" si="2005"/>
        <v>227405.70862357997</v>
      </c>
      <c r="DG140" s="166">
        <f t="shared" si="2006"/>
        <v>146135.81849000001</v>
      </c>
      <c r="DH140" s="166">
        <f t="shared" si="2007"/>
        <v>124991.50917570002</v>
      </c>
      <c r="DI140" s="166">
        <f t="shared" si="2008"/>
        <v>86558.641355479995</v>
      </c>
      <c r="DJ140" s="166">
        <f t="shared" si="2009"/>
        <v>91257.812859809987</v>
      </c>
      <c r="DK140" s="166">
        <f t="shared" si="2010"/>
        <v>143192.66081469</v>
      </c>
      <c r="DL140" s="166">
        <f t="shared" si="2011"/>
        <v>106300.94586880002</v>
      </c>
      <c r="DM140" s="166">
        <f t="shared" si="2012"/>
        <v>46907.199639999999</v>
      </c>
      <c r="DN140" s="166">
        <f t="shared" si="2013"/>
        <v>115074.55606</v>
      </c>
      <c r="DO140" s="166">
        <f t="shared" si="2014"/>
        <v>118426.72183984</v>
      </c>
      <c r="DP140" s="68"/>
      <c r="DQ140" s="71">
        <f t="shared" si="2015"/>
        <v>0</v>
      </c>
      <c r="DR140" s="71">
        <f t="shared" si="2016"/>
        <v>52830.777629999997</v>
      </c>
      <c r="DS140" s="71">
        <f t="shared" si="2017"/>
        <v>88888.455249999999</v>
      </c>
      <c r="DT140" s="71">
        <f t="shared" si="2018"/>
        <v>54692.578500000003</v>
      </c>
      <c r="DU140" s="71">
        <f t="shared" si="2019"/>
        <v>101134.39417</v>
      </c>
      <c r="DV140" s="71">
        <f t="shared" si="2020"/>
        <v>180898.31156000003</v>
      </c>
      <c r="DW140" s="71">
        <f t="shared" si="2021"/>
        <v>197260.14642000003</v>
      </c>
      <c r="DX140" s="166">
        <f t="shared" si="2022"/>
        <v>229495.63237131998</v>
      </c>
      <c r="DY140" s="166">
        <f t="shared" si="2023"/>
        <v>227405.70862357997</v>
      </c>
      <c r="DZ140" s="166">
        <f t="shared" si="2024"/>
        <v>146135.81849000001</v>
      </c>
      <c r="EA140" s="166">
        <f t="shared" si="2025"/>
        <v>124991.50917570002</v>
      </c>
      <c r="EB140" s="166">
        <f t="shared" si="2026"/>
        <v>86558.641355479995</v>
      </c>
      <c r="EC140" s="166">
        <f t="shared" si="2027"/>
        <v>91257.812859809987</v>
      </c>
      <c r="ED140" s="166">
        <f t="shared" si="2028"/>
        <v>143192.66081469</v>
      </c>
      <c r="EE140" s="166">
        <f t="shared" si="2029"/>
        <v>106300.94586880002</v>
      </c>
      <c r="EF140" s="166">
        <f t="shared" si="2030"/>
        <v>46907.199639999999</v>
      </c>
      <c r="EG140" s="166">
        <f t="shared" si="2031"/>
        <v>115074.55606</v>
      </c>
      <c r="EH140" s="166">
        <f t="shared" si="2032"/>
        <v>118426.72183984</v>
      </c>
      <c r="EI140" s="68"/>
      <c r="EJ140" s="71">
        <f t="shared" si="2033"/>
        <v>0</v>
      </c>
      <c r="EK140" s="71">
        <f t="shared" si="2034"/>
        <v>52830.777629999997</v>
      </c>
      <c r="EL140" s="71">
        <f t="shared" si="2035"/>
        <v>88888.455249999999</v>
      </c>
      <c r="EM140" s="71">
        <f t="shared" si="2036"/>
        <v>54692.578500000003</v>
      </c>
      <c r="EN140" s="71">
        <f t="shared" si="2037"/>
        <v>101134.39417</v>
      </c>
      <c r="EO140" s="71">
        <f t="shared" si="2038"/>
        <v>180898.31156000003</v>
      </c>
      <c r="EP140" s="71">
        <f t="shared" si="2039"/>
        <v>197260.14642000003</v>
      </c>
      <c r="EQ140" s="166">
        <f t="shared" si="2040"/>
        <v>229495.63237131998</v>
      </c>
      <c r="ER140" s="166">
        <f t="shared" si="2041"/>
        <v>227405.70862357997</v>
      </c>
      <c r="ES140" s="166">
        <f t="shared" si="2042"/>
        <v>146135.81849000001</v>
      </c>
      <c r="ET140" s="166">
        <f t="shared" si="2043"/>
        <v>124991.50917570002</v>
      </c>
      <c r="EU140" s="166">
        <f t="shared" si="2044"/>
        <v>86558.641355479995</v>
      </c>
      <c r="EV140" s="166">
        <f t="shared" si="2045"/>
        <v>91257.812859809987</v>
      </c>
      <c r="EW140" s="166">
        <f t="shared" si="2046"/>
        <v>143192.66081469</v>
      </c>
      <c r="EX140" s="166">
        <f t="shared" si="2047"/>
        <v>106300.94586880002</v>
      </c>
      <c r="EY140" s="166">
        <f t="shared" si="2048"/>
        <v>46907.199639999999</v>
      </c>
      <c r="EZ140" s="166">
        <f t="shared" si="2049"/>
        <v>115074.55606</v>
      </c>
      <c r="FA140" s="166">
        <f t="shared" si="2050"/>
        <v>118426.72183984</v>
      </c>
      <c r="FB140" s="68"/>
      <c r="FC140" s="71">
        <f t="shared" si="2051"/>
        <v>0</v>
      </c>
      <c r="FD140" s="71">
        <f t="shared" si="2052"/>
        <v>52830.777629999997</v>
      </c>
      <c r="FE140" s="71">
        <f t="shared" si="2053"/>
        <v>88888.455249999999</v>
      </c>
      <c r="FF140" s="71">
        <f t="shared" si="2054"/>
        <v>54692.578500000003</v>
      </c>
      <c r="FG140" s="71">
        <f t="shared" si="2055"/>
        <v>101134.39417</v>
      </c>
      <c r="FH140" s="71">
        <f t="shared" si="2056"/>
        <v>180898.31156000003</v>
      </c>
      <c r="FI140" s="71">
        <f t="shared" si="2057"/>
        <v>197260.14642000003</v>
      </c>
      <c r="FJ140" s="166">
        <f t="shared" si="2058"/>
        <v>229495.63237131998</v>
      </c>
      <c r="FK140" s="166">
        <f t="shared" si="2059"/>
        <v>227405.70862357997</v>
      </c>
      <c r="FL140" s="166">
        <f t="shared" si="2060"/>
        <v>146135.81849000001</v>
      </c>
      <c r="FM140" s="166">
        <f t="shared" si="2061"/>
        <v>124991.50917570002</v>
      </c>
      <c r="FN140" s="166">
        <f t="shared" si="2062"/>
        <v>86558.641355479995</v>
      </c>
      <c r="FO140" s="166">
        <f t="shared" si="2063"/>
        <v>91257.812859809987</v>
      </c>
      <c r="FP140" s="166">
        <f t="shared" si="2064"/>
        <v>143192.66081469</v>
      </c>
      <c r="FQ140" s="166">
        <f t="shared" si="2065"/>
        <v>106300.94586880002</v>
      </c>
      <c r="FR140" s="166">
        <f t="shared" si="2066"/>
        <v>46907.199639999999</v>
      </c>
      <c r="FS140" s="166">
        <f t="shared" si="2067"/>
        <v>115074.55606</v>
      </c>
      <c r="FT140" s="166">
        <f t="shared" si="2068"/>
        <v>118426.72183984</v>
      </c>
      <c r="FU140" s="198">
        <f>FT140/FP140-1</f>
        <v>-0.17295536540731205</v>
      </c>
      <c r="FV140" s="68"/>
      <c r="FW140" s="71">
        <f t="shared" si="2069"/>
        <v>0</v>
      </c>
      <c r="FX140" s="71">
        <f t="shared" si="2070"/>
        <v>52830.777629999997</v>
      </c>
      <c r="FY140" s="71">
        <f t="shared" si="2071"/>
        <v>88888.455249999999</v>
      </c>
      <c r="FZ140" s="71">
        <f t="shared" si="2072"/>
        <v>54692.578500000003</v>
      </c>
      <c r="GA140" s="71">
        <f t="shared" si="2073"/>
        <v>101134.39417</v>
      </c>
      <c r="GB140" s="71">
        <f t="shared" si="2074"/>
        <v>180898.31156000003</v>
      </c>
      <c r="GC140" s="71">
        <f t="shared" si="2075"/>
        <v>197260.14642000003</v>
      </c>
      <c r="GD140" s="166">
        <f t="shared" si="2076"/>
        <v>229495.63237131998</v>
      </c>
      <c r="GE140" s="166">
        <f t="shared" si="2077"/>
        <v>227405.70862357997</v>
      </c>
      <c r="GF140" s="166">
        <f t="shared" si="2078"/>
        <v>146135.81849000001</v>
      </c>
      <c r="GG140" s="166">
        <f t="shared" si="2079"/>
        <v>124991.50917570002</v>
      </c>
      <c r="GH140" s="166">
        <f t="shared" si="2080"/>
        <v>86558.641355479995</v>
      </c>
      <c r="GI140" s="166">
        <f t="shared" si="2081"/>
        <v>91257.812859809987</v>
      </c>
      <c r="GJ140" s="166">
        <f t="shared" si="2082"/>
        <v>143192.66081469</v>
      </c>
      <c r="GK140" s="166">
        <f t="shared" si="2083"/>
        <v>106300.94586880002</v>
      </c>
      <c r="GL140" s="166">
        <f t="shared" si="2084"/>
        <v>46907.199639999999</v>
      </c>
      <c r="GM140" s="166">
        <f t="shared" si="2085"/>
        <v>115074.55606</v>
      </c>
      <c r="GN140" s="166">
        <f t="shared" si="2086"/>
        <v>118426.72183984</v>
      </c>
      <c r="GO140" s="68"/>
      <c r="GP140" s="71">
        <f t="shared" si="2087"/>
        <v>0</v>
      </c>
      <c r="GQ140" s="71">
        <f t="shared" si="2088"/>
        <v>52830.777629999997</v>
      </c>
      <c r="GR140" s="71">
        <f t="shared" si="2089"/>
        <v>88888.455249999999</v>
      </c>
      <c r="GS140" s="71">
        <f t="shared" si="2090"/>
        <v>54692.578500000003</v>
      </c>
      <c r="GT140" s="71">
        <f t="shared" si="2091"/>
        <v>101134.39417</v>
      </c>
      <c r="GU140" s="71">
        <f t="shared" si="2092"/>
        <v>180898.31156000003</v>
      </c>
      <c r="GV140" s="71">
        <f t="shared" si="2093"/>
        <v>197260.14642000003</v>
      </c>
      <c r="GW140" s="166">
        <f t="shared" si="2094"/>
        <v>229495.63237131998</v>
      </c>
      <c r="GX140" s="166">
        <f t="shared" si="2095"/>
        <v>227405.70862357997</v>
      </c>
      <c r="GY140" s="166">
        <f t="shared" si="2096"/>
        <v>146135.81849000001</v>
      </c>
      <c r="GZ140" s="166">
        <f t="shared" si="2097"/>
        <v>124991.50917570002</v>
      </c>
      <c r="HA140" s="166">
        <f t="shared" si="2098"/>
        <v>86558.641355479995</v>
      </c>
      <c r="HB140" s="166">
        <f t="shared" si="2099"/>
        <v>91257.812859809987</v>
      </c>
      <c r="HC140" s="166">
        <f t="shared" si="2100"/>
        <v>143192.66081469</v>
      </c>
      <c r="HD140" s="166">
        <f t="shared" si="2101"/>
        <v>106300.94586880002</v>
      </c>
      <c r="HE140" s="166">
        <f t="shared" si="2102"/>
        <v>46907.199639999999</v>
      </c>
      <c r="HF140" s="166">
        <f t="shared" si="2103"/>
        <v>115074.55606</v>
      </c>
      <c r="HG140" s="166">
        <f t="shared" si="2103"/>
        <v>115074.55606</v>
      </c>
    </row>
    <row r="141" spans="2:215" x14ac:dyDescent="0.3">
      <c r="C141" s="69" t="s">
        <v>126</v>
      </c>
      <c r="D141" s="82"/>
      <c r="E141" s="104"/>
      <c r="F141" s="104">
        <v>41792.241924924791</v>
      </c>
      <c r="G141" s="104">
        <v>48073.157099999997</v>
      </c>
      <c r="H141" s="104">
        <v>71160.704693765962</v>
      </c>
      <c r="I141" s="104">
        <v>53697.149574000003</v>
      </c>
      <c r="J141" s="104">
        <v>32855.415909999996</v>
      </c>
      <c r="K141" s="104">
        <v>51797.804359999995</v>
      </c>
      <c r="L141" s="104">
        <v>29934.638440000002</v>
      </c>
      <c r="M141" s="104">
        <v>52002.579429999998</v>
      </c>
      <c r="N141" s="104">
        <v>31552.528969999999</v>
      </c>
      <c r="O141" s="104">
        <v>47334.782209999998</v>
      </c>
      <c r="P141" s="104">
        <v>22394.813600000001</v>
      </c>
      <c r="Q141" s="104">
        <v>70729.279599999994</v>
      </c>
      <c r="R141" s="104">
        <v>49526.741439999998</v>
      </c>
      <c r="S141" s="104">
        <v>42956.74048</v>
      </c>
      <c r="T141" s="104">
        <v>36955.28991</v>
      </c>
      <c r="U141" s="104">
        <v>48459.132270000002</v>
      </c>
      <c r="V141" s="104">
        <v>35080.665679999998</v>
      </c>
      <c r="W141" s="198">
        <f t="shared" si="1892"/>
        <v>-0.29168233846963143</v>
      </c>
      <c r="X141" s="205"/>
      <c r="Y141" s="71">
        <f t="shared" si="1925"/>
        <v>0</v>
      </c>
      <c r="Z141" s="71">
        <f t="shared" si="1926"/>
        <v>41792.241924924791</v>
      </c>
      <c r="AA141" s="71">
        <f t="shared" si="1927"/>
        <v>48073.157099999997</v>
      </c>
      <c r="AB141" s="71">
        <f t="shared" si="1928"/>
        <v>71160.704693765962</v>
      </c>
      <c r="AC141" s="71">
        <f t="shared" si="1929"/>
        <v>53697.149574000003</v>
      </c>
      <c r="AD141" s="71">
        <f t="shared" si="1930"/>
        <v>32855.415909999996</v>
      </c>
      <c r="AE141" s="71">
        <f t="shared" si="1931"/>
        <v>51797.804359999995</v>
      </c>
      <c r="AF141" s="166">
        <f t="shared" si="1932"/>
        <v>29934.638440000002</v>
      </c>
      <c r="AG141" s="166">
        <f t="shared" si="1933"/>
        <v>52002.579429999998</v>
      </c>
      <c r="AH141" s="166">
        <f t="shared" si="1934"/>
        <v>31552.528969999999</v>
      </c>
      <c r="AI141" s="166">
        <f t="shared" si="1935"/>
        <v>47334.782209999998</v>
      </c>
      <c r="AJ141" s="166">
        <f t="shared" si="1936"/>
        <v>22394.813600000001</v>
      </c>
      <c r="AK141" s="166">
        <f t="shared" si="1937"/>
        <v>70729.279599999994</v>
      </c>
      <c r="AL141" s="166">
        <f t="shared" si="1938"/>
        <v>49526.741439999998</v>
      </c>
      <c r="AM141" s="166">
        <f t="shared" si="1939"/>
        <v>42956.74048</v>
      </c>
      <c r="AN141" s="166">
        <f t="shared" si="1940"/>
        <v>36955.28991</v>
      </c>
      <c r="AO141" s="166">
        <f t="shared" si="1941"/>
        <v>48459.132270000002</v>
      </c>
      <c r="AP141" s="166">
        <f t="shared" si="1942"/>
        <v>35080.665679999998</v>
      </c>
      <c r="AQ141" s="198">
        <f>AP141/AL141-1</f>
        <v>-0.29168233846963143</v>
      </c>
      <c r="AR141" s="68"/>
      <c r="AS141" s="71">
        <f t="shared" si="1943"/>
        <v>0</v>
      </c>
      <c r="AT141" s="71">
        <f t="shared" si="1944"/>
        <v>41792.241924924791</v>
      </c>
      <c r="AU141" s="71">
        <f t="shared" si="1945"/>
        <v>48073.157099999997</v>
      </c>
      <c r="AV141" s="71">
        <f t="shared" si="1946"/>
        <v>71160.704693765962</v>
      </c>
      <c r="AW141" s="71">
        <f t="shared" si="1947"/>
        <v>53697.149574000003</v>
      </c>
      <c r="AX141" s="71">
        <f t="shared" si="1948"/>
        <v>32855.415909999996</v>
      </c>
      <c r="AY141" s="71">
        <f t="shared" si="1949"/>
        <v>51797.804359999995</v>
      </c>
      <c r="AZ141" s="166">
        <f t="shared" si="1950"/>
        <v>29934.638440000002</v>
      </c>
      <c r="BA141" s="166">
        <f t="shared" si="1951"/>
        <v>52002.579429999998</v>
      </c>
      <c r="BB141" s="166">
        <f t="shared" si="1952"/>
        <v>31552.528969999999</v>
      </c>
      <c r="BC141" s="166">
        <f t="shared" si="1953"/>
        <v>47334.782209999998</v>
      </c>
      <c r="BD141" s="166">
        <f t="shared" si="1954"/>
        <v>22394.813600000001</v>
      </c>
      <c r="BE141" s="166">
        <f t="shared" si="1955"/>
        <v>70729.279599999994</v>
      </c>
      <c r="BF141" s="166">
        <f t="shared" si="1956"/>
        <v>49526.741439999998</v>
      </c>
      <c r="BG141" s="166">
        <f t="shared" si="1957"/>
        <v>42956.74048</v>
      </c>
      <c r="BH141" s="166">
        <f t="shared" si="1958"/>
        <v>36955.28991</v>
      </c>
      <c r="BI141" s="166">
        <f t="shared" si="1959"/>
        <v>48459.132270000002</v>
      </c>
      <c r="BJ141" s="166">
        <f t="shared" si="1960"/>
        <v>35080.665679999998</v>
      </c>
      <c r="BK141" s="68"/>
      <c r="BL141" s="71">
        <f t="shared" si="1961"/>
        <v>0</v>
      </c>
      <c r="BM141" s="71">
        <f t="shared" si="1962"/>
        <v>41792.241924924791</v>
      </c>
      <c r="BN141" s="71">
        <f t="shared" si="1963"/>
        <v>48073.157099999997</v>
      </c>
      <c r="BO141" s="71">
        <f t="shared" si="1964"/>
        <v>71160.704693765962</v>
      </c>
      <c r="BP141" s="71">
        <f t="shared" si="1965"/>
        <v>53697.149574000003</v>
      </c>
      <c r="BQ141" s="71">
        <f t="shared" si="1966"/>
        <v>32855.415909999996</v>
      </c>
      <c r="BR141" s="71">
        <f t="shared" si="1967"/>
        <v>51797.804359999995</v>
      </c>
      <c r="BS141" s="166">
        <f t="shared" si="1968"/>
        <v>29934.638440000002</v>
      </c>
      <c r="BT141" s="166">
        <f t="shared" si="1969"/>
        <v>52002.579429999998</v>
      </c>
      <c r="BU141" s="166">
        <f t="shared" si="1970"/>
        <v>31552.528969999999</v>
      </c>
      <c r="BV141" s="166">
        <f t="shared" si="1971"/>
        <v>47334.782209999998</v>
      </c>
      <c r="BW141" s="166">
        <f t="shared" si="1972"/>
        <v>22394.813600000001</v>
      </c>
      <c r="BX141" s="166">
        <f t="shared" si="1973"/>
        <v>70729.279599999994</v>
      </c>
      <c r="BY141" s="166">
        <f t="shared" si="1974"/>
        <v>49526.741439999998</v>
      </c>
      <c r="BZ141" s="166">
        <f t="shared" si="1975"/>
        <v>42956.74048</v>
      </c>
      <c r="CA141" s="166">
        <f t="shared" si="1976"/>
        <v>36955.28991</v>
      </c>
      <c r="CB141" s="166">
        <f t="shared" si="1977"/>
        <v>48459.132270000002</v>
      </c>
      <c r="CC141" s="166">
        <f t="shared" si="1978"/>
        <v>35080.665679999998</v>
      </c>
      <c r="CD141" s="68"/>
      <c r="CE141" s="71">
        <f t="shared" si="1979"/>
        <v>0</v>
      </c>
      <c r="CF141" s="71">
        <f t="shared" si="1980"/>
        <v>41792.241924924791</v>
      </c>
      <c r="CG141" s="71">
        <f t="shared" si="1981"/>
        <v>48073.157099999997</v>
      </c>
      <c r="CH141" s="71">
        <f t="shared" si="1982"/>
        <v>71160.704693765962</v>
      </c>
      <c r="CI141" s="71">
        <f t="shared" si="1983"/>
        <v>53697.149574000003</v>
      </c>
      <c r="CJ141" s="71">
        <f t="shared" si="1984"/>
        <v>32855.415909999996</v>
      </c>
      <c r="CK141" s="71">
        <f t="shared" si="1985"/>
        <v>51797.804359999995</v>
      </c>
      <c r="CL141" s="166">
        <f t="shared" si="1986"/>
        <v>29934.638440000002</v>
      </c>
      <c r="CM141" s="166">
        <f t="shared" si="1987"/>
        <v>52002.579429999998</v>
      </c>
      <c r="CN141" s="166">
        <f t="shared" si="1988"/>
        <v>31552.528969999999</v>
      </c>
      <c r="CO141" s="166">
        <f t="shared" si="1989"/>
        <v>47334.782209999998</v>
      </c>
      <c r="CP141" s="166">
        <f t="shared" si="1990"/>
        <v>22394.813600000001</v>
      </c>
      <c r="CQ141" s="166">
        <f t="shared" si="1991"/>
        <v>70729.279599999994</v>
      </c>
      <c r="CR141" s="166">
        <f t="shared" si="1992"/>
        <v>49526.741439999998</v>
      </c>
      <c r="CS141" s="166">
        <f t="shared" si="1993"/>
        <v>42956.74048</v>
      </c>
      <c r="CT141" s="166">
        <f t="shared" si="1994"/>
        <v>36955.28991</v>
      </c>
      <c r="CU141" s="166">
        <f t="shared" si="1995"/>
        <v>48459.132270000002</v>
      </c>
      <c r="CV141" s="166">
        <f t="shared" si="1996"/>
        <v>35080.665679999998</v>
      </c>
      <c r="CW141" s="68"/>
      <c r="CX141" s="71">
        <f t="shared" si="1997"/>
        <v>0</v>
      </c>
      <c r="CY141" s="71">
        <f t="shared" si="1998"/>
        <v>41792.241924924791</v>
      </c>
      <c r="CZ141" s="71">
        <f t="shared" si="1999"/>
        <v>48073.157099999997</v>
      </c>
      <c r="DA141" s="71">
        <f t="shared" si="2000"/>
        <v>71160.704693765962</v>
      </c>
      <c r="DB141" s="71">
        <f t="shared" si="2001"/>
        <v>53697.149574000003</v>
      </c>
      <c r="DC141" s="71">
        <f t="shared" si="2002"/>
        <v>32855.415909999996</v>
      </c>
      <c r="DD141" s="71">
        <f t="shared" si="2003"/>
        <v>51797.804359999995</v>
      </c>
      <c r="DE141" s="166">
        <f t="shared" si="2004"/>
        <v>29934.638440000002</v>
      </c>
      <c r="DF141" s="166">
        <f t="shared" si="2005"/>
        <v>52002.579429999998</v>
      </c>
      <c r="DG141" s="166">
        <f t="shared" si="2006"/>
        <v>31552.528969999999</v>
      </c>
      <c r="DH141" s="166">
        <f t="shared" si="2007"/>
        <v>47334.782209999998</v>
      </c>
      <c r="DI141" s="166">
        <f t="shared" si="2008"/>
        <v>22394.813600000001</v>
      </c>
      <c r="DJ141" s="166">
        <f t="shared" si="2009"/>
        <v>70729.279599999994</v>
      </c>
      <c r="DK141" s="166">
        <f t="shared" si="2010"/>
        <v>49526.741439999998</v>
      </c>
      <c r="DL141" s="166">
        <f t="shared" si="2011"/>
        <v>42956.74048</v>
      </c>
      <c r="DM141" s="166">
        <f t="shared" si="2012"/>
        <v>36955.28991</v>
      </c>
      <c r="DN141" s="166">
        <f t="shared" si="2013"/>
        <v>48459.132270000002</v>
      </c>
      <c r="DO141" s="166">
        <f t="shared" si="2014"/>
        <v>35080.665679999998</v>
      </c>
      <c r="DP141" s="68"/>
      <c r="DQ141" s="71">
        <f t="shared" si="2015"/>
        <v>0</v>
      </c>
      <c r="DR141" s="71">
        <f t="shared" si="2016"/>
        <v>41792.241924924791</v>
      </c>
      <c r="DS141" s="71">
        <f t="shared" si="2017"/>
        <v>48073.157099999997</v>
      </c>
      <c r="DT141" s="71">
        <f t="shared" si="2018"/>
        <v>71160.704693765962</v>
      </c>
      <c r="DU141" s="71">
        <f t="shared" si="2019"/>
        <v>53697.149574000003</v>
      </c>
      <c r="DV141" s="71">
        <f t="shared" si="2020"/>
        <v>32855.415909999996</v>
      </c>
      <c r="DW141" s="71">
        <f t="shared" si="2021"/>
        <v>51797.804359999995</v>
      </c>
      <c r="DX141" s="166">
        <f t="shared" si="2022"/>
        <v>29934.638440000002</v>
      </c>
      <c r="DY141" s="166">
        <f t="shared" si="2023"/>
        <v>52002.579429999998</v>
      </c>
      <c r="DZ141" s="166">
        <f t="shared" si="2024"/>
        <v>31552.528969999999</v>
      </c>
      <c r="EA141" s="166">
        <f t="shared" si="2025"/>
        <v>47334.782209999998</v>
      </c>
      <c r="EB141" s="166">
        <f t="shared" si="2026"/>
        <v>22394.813600000001</v>
      </c>
      <c r="EC141" s="166">
        <f t="shared" si="2027"/>
        <v>70729.279599999994</v>
      </c>
      <c r="ED141" s="166">
        <f t="shared" si="2028"/>
        <v>49526.741439999998</v>
      </c>
      <c r="EE141" s="166">
        <f t="shared" si="2029"/>
        <v>42956.74048</v>
      </c>
      <c r="EF141" s="166">
        <f t="shared" si="2030"/>
        <v>36955.28991</v>
      </c>
      <c r="EG141" s="166">
        <f t="shared" si="2031"/>
        <v>48459.132270000002</v>
      </c>
      <c r="EH141" s="166">
        <f t="shared" si="2032"/>
        <v>35080.665679999998</v>
      </c>
      <c r="EI141" s="68"/>
      <c r="EJ141" s="71">
        <f t="shared" si="2033"/>
        <v>0</v>
      </c>
      <c r="EK141" s="71">
        <f t="shared" si="2034"/>
        <v>41792.241924924791</v>
      </c>
      <c r="EL141" s="71">
        <f t="shared" si="2035"/>
        <v>48073.157099999997</v>
      </c>
      <c r="EM141" s="71">
        <f t="shared" si="2036"/>
        <v>71160.704693765962</v>
      </c>
      <c r="EN141" s="71">
        <f t="shared" si="2037"/>
        <v>53697.149574000003</v>
      </c>
      <c r="EO141" s="71">
        <f t="shared" si="2038"/>
        <v>32855.415909999996</v>
      </c>
      <c r="EP141" s="71">
        <f t="shared" si="2039"/>
        <v>51797.804359999995</v>
      </c>
      <c r="EQ141" s="166">
        <f t="shared" si="2040"/>
        <v>29934.638440000002</v>
      </c>
      <c r="ER141" s="166">
        <f t="shared" si="2041"/>
        <v>52002.579429999998</v>
      </c>
      <c r="ES141" s="166">
        <f t="shared" si="2042"/>
        <v>31552.528969999999</v>
      </c>
      <c r="ET141" s="166">
        <f t="shared" si="2043"/>
        <v>47334.782209999998</v>
      </c>
      <c r="EU141" s="166">
        <f t="shared" si="2044"/>
        <v>22394.813600000001</v>
      </c>
      <c r="EV141" s="166">
        <f t="shared" si="2045"/>
        <v>70729.279599999994</v>
      </c>
      <c r="EW141" s="166">
        <f t="shared" si="2046"/>
        <v>49526.741439999998</v>
      </c>
      <c r="EX141" s="166">
        <f t="shared" si="2047"/>
        <v>42956.74048</v>
      </c>
      <c r="EY141" s="166">
        <f t="shared" si="2048"/>
        <v>36955.28991</v>
      </c>
      <c r="EZ141" s="166">
        <f t="shared" si="2049"/>
        <v>48459.132270000002</v>
      </c>
      <c r="FA141" s="166">
        <f t="shared" si="2050"/>
        <v>35080.665679999998</v>
      </c>
      <c r="FB141" s="68"/>
      <c r="FC141" s="71">
        <f t="shared" si="2051"/>
        <v>0</v>
      </c>
      <c r="FD141" s="71">
        <f t="shared" si="2052"/>
        <v>41792.241924924791</v>
      </c>
      <c r="FE141" s="71">
        <f t="shared" si="2053"/>
        <v>48073.157099999997</v>
      </c>
      <c r="FF141" s="71">
        <f t="shared" si="2054"/>
        <v>71160.704693765962</v>
      </c>
      <c r="FG141" s="71">
        <f t="shared" si="2055"/>
        <v>53697.149574000003</v>
      </c>
      <c r="FH141" s="71">
        <f t="shared" si="2056"/>
        <v>32855.415909999996</v>
      </c>
      <c r="FI141" s="71">
        <f t="shared" si="2057"/>
        <v>51797.804359999995</v>
      </c>
      <c r="FJ141" s="166">
        <f t="shared" si="2058"/>
        <v>29934.638440000002</v>
      </c>
      <c r="FK141" s="166">
        <f t="shared" si="2059"/>
        <v>52002.579429999998</v>
      </c>
      <c r="FL141" s="166">
        <f t="shared" si="2060"/>
        <v>31552.528969999999</v>
      </c>
      <c r="FM141" s="166">
        <f t="shared" si="2061"/>
        <v>47334.782209999998</v>
      </c>
      <c r="FN141" s="166">
        <f t="shared" si="2062"/>
        <v>22394.813600000001</v>
      </c>
      <c r="FO141" s="166">
        <f t="shared" si="2063"/>
        <v>70729.279599999994</v>
      </c>
      <c r="FP141" s="166">
        <f t="shared" si="2064"/>
        <v>49526.741439999998</v>
      </c>
      <c r="FQ141" s="166">
        <f t="shared" si="2065"/>
        <v>42956.74048</v>
      </c>
      <c r="FR141" s="166">
        <f t="shared" si="2066"/>
        <v>36955.28991</v>
      </c>
      <c r="FS141" s="166">
        <f t="shared" si="2067"/>
        <v>48459.132270000002</v>
      </c>
      <c r="FT141" s="166">
        <f t="shared" si="2068"/>
        <v>35080.665679999998</v>
      </c>
      <c r="FU141" s="198">
        <f>FT141/FP141-1</f>
        <v>-0.29168233846963143</v>
      </c>
      <c r="FV141" s="68"/>
      <c r="FW141" s="71">
        <f t="shared" si="2069"/>
        <v>0</v>
      </c>
      <c r="FX141" s="71">
        <f t="shared" si="2070"/>
        <v>41792.241924924791</v>
      </c>
      <c r="FY141" s="71">
        <f t="shared" si="2071"/>
        <v>48073.157099999997</v>
      </c>
      <c r="FZ141" s="71">
        <f t="shared" si="2072"/>
        <v>71160.704693765962</v>
      </c>
      <c r="GA141" s="71">
        <f t="shared" si="2073"/>
        <v>53697.149574000003</v>
      </c>
      <c r="GB141" s="71">
        <f t="shared" si="2074"/>
        <v>32855.415909999996</v>
      </c>
      <c r="GC141" s="71">
        <f t="shared" si="2075"/>
        <v>51797.804359999995</v>
      </c>
      <c r="GD141" s="166">
        <f t="shared" si="2076"/>
        <v>29934.638440000002</v>
      </c>
      <c r="GE141" s="166">
        <f t="shared" si="2077"/>
        <v>52002.579429999998</v>
      </c>
      <c r="GF141" s="166">
        <f t="shared" si="2078"/>
        <v>31552.528969999999</v>
      </c>
      <c r="GG141" s="166">
        <f t="shared" si="2079"/>
        <v>47334.782209999998</v>
      </c>
      <c r="GH141" s="166">
        <f t="shared" si="2080"/>
        <v>22394.813600000001</v>
      </c>
      <c r="GI141" s="166">
        <f t="shared" si="2081"/>
        <v>70729.279599999994</v>
      </c>
      <c r="GJ141" s="166">
        <f t="shared" si="2082"/>
        <v>49526.741439999998</v>
      </c>
      <c r="GK141" s="166">
        <f t="shared" si="2083"/>
        <v>42956.74048</v>
      </c>
      <c r="GL141" s="166">
        <f t="shared" si="2084"/>
        <v>36955.28991</v>
      </c>
      <c r="GM141" s="166">
        <f t="shared" si="2085"/>
        <v>48459.132270000002</v>
      </c>
      <c r="GN141" s="166">
        <f t="shared" si="2086"/>
        <v>35080.665679999998</v>
      </c>
      <c r="GO141" s="68"/>
      <c r="GP141" s="71">
        <f t="shared" si="2087"/>
        <v>0</v>
      </c>
      <c r="GQ141" s="71">
        <f t="shared" si="2088"/>
        <v>41792.241924924791</v>
      </c>
      <c r="GR141" s="71">
        <f t="shared" si="2089"/>
        <v>48073.157099999997</v>
      </c>
      <c r="GS141" s="71">
        <f t="shared" si="2090"/>
        <v>71160.704693765962</v>
      </c>
      <c r="GT141" s="71">
        <f t="shared" si="2091"/>
        <v>53697.149574000003</v>
      </c>
      <c r="GU141" s="71">
        <f t="shared" si="2092"/>
        <v>32855.415909999996</v>
      </c>
      <c r="GV141" s="71">
        <f t="shared" si="2093"/>
        <v>51797.804359999995</v>
      </c>
      <c r="GW141" s="166">
        <f t="shared" si="2094"/>
        <v>29934.638440000002</v>
      </c>
      <c r="GX141" s="166">
        <f t="shared" si="2095"/>
        <v>52002.579429999998</v>
      </c>
      <c r="GY141" s="166">
        <f t="shared" si="2096"/>
        <v>31552.528969999999</v>
      </c>
      <c r="GZ141" s="166">
        <f t="shared" si="2097"/>
        <v>47334.782209999998</v>
      </c>
      <c r="HA141" s="166">
        <f t="shared" si="2098"/>
        <v>22394.813600000001</v>
      </c>
      <c r="HB141" s="166">
        <f t="shared" si="2099"/>
        <v>70729.279599999994</v>
      </c>
      <c r="HC141" s="166">
        <f t="shared" si="2100"/>
        <v>49526.741439999998</v>
      </c>
      <c r="HD141" s="166">
        <f t="shared" si="2101"/>
        <v>42956.74048</v>
      </c>
      <c r="HE141" s="166">
        <f t="shared" si="2102"/>
        <v>36955.28991</v>
      </c>
      <c r="HF141" s="166">
        <f t="shared" si="2103"/>
        <v>48459.132270000002</v>
      </c>
      <c r="HG141" s="166">
        <f t="shared" si="2103"/>
        <v>48459.132270000002</v>
      </c>
    </row>
    <row r="142" spans="2:215" x14ac:dyDescent="0.3">
      <c r="C142" s="69" t="s">
        <v>175</v>
      </c>
      <c r="D142" s="82"/>
      <c r="E142" s="104"/>
      <c r="F142" s="104">
        <v>18264.007175133996</v>
      </c>
      <c r="G142" s="104">
        <v>84414.745207562373</v>
      </c>
      <c r="H142" s="104">
        <v>92879.67328280439</v>
      </c>
      <c r="I142" s="104">
        <v>87640.994129999948</v>
      </c>
      <c r="J142" s="104">
        <v>151978.28504999998</v>
      </c>
      <c r="K142" s="104">
        <v>332140.68212899996</v>
      </c>
      <c r="L142" s="104">
        <v>557377.15567600005</v>
      </c>
      <c r="M142" s="104">
        <v>493776.61974999995</v>
      </c>
      <c r="N142" s="104">
        <v>401124.74630999996</v>
      </c>
      <c r="O142" s="104">
        <v>406912.42214000004</v>
      </c>
      <c r="P142" s="104">
        <v>424636.85429000016</v>
      </c>
      <c r="Q142" s="104">
        <v>261348.75199000005</v>
      </c>
      <c r="R142" s="104">
        <v>339891.31157999975</v>
      </c>
      <c r="S142" s="104">
        <v>399575.62034000008</v>
      </c>
      <c r="T142" s="104">
        <v>424416.15691999998</v>
      </c>
      <c r="U142" s="104">
        <v>458004.07525000005</v>
      </c>
      <c r="V142" s="104">
        <v>563856.82854000002</v>
      </c>
      <c r="W142" s="198">
        <f t="shared" si="1892"/>
        <v>0.65893275093995984</v>
      </c>
      <c r="X142" s="205"/>
      <c r="Y142" s="71">
        <f t="shared" si="1925"/>
        <v>0</v>
      </c>
      <c r="Z142" s="71">
        <f t="shared" si="1926"/>
        <v>18264.007175133996</v>
      </c>
      <c r="AA142" s="71">
        <f t="shared" si="1927"/>
        <v>84414.745207562373</v>
      </c>
      <c r="AB142" s="71">
        <f t="shared" si="1928"/>
        <v>92879.67328280439</v>
      </c>
      <c r="AC142" s="71">
        <f t="shared" si="1929"/>
        <v>87640.994129999948</v>
      </c>
      <c r="AD142" s="71">
        <f t="shared" si="1930"/>
        <v>151978.28504999998</v>
      </c>
      <c r="AE142" s="71">
        <f t="shared" si="1931"/>
        <v>332140.68212899996</v>
      </c>
      <c r="AF142" s="166">
        <f t="shared" si="1932"/>
        <v>557377.15567600005</v>
      </c>
      <c r="AG142" s="166">
        <f t="shared" si="1933"/>
        <v>493776.61974999995</v>
      </c>
      <c r="AH142" s="166">
        <f t="shared" si="1934"/>
        <v>401124.74630999996</v>
      </c>
      <c r="AI142" s="166">
        <f t="shared" si="1935"/>
        <v>406912.42214000004</v>
      </c>
      <c r="AJ142" s="166">
        <f t="shared" si="1936"/>
        <v>424636.85429000016</v>
      </c>
      <c r="AK142" s="166">
        <f t="shared" si="1937"/>
        <v>261348.75199000005</v>
      </c>
      <c r="AL142" s="166">
        <f t="shared" si="1938"/>
        <v>339891.31157999975</v>
      </c>
      <c r="AM142" s="166">
        <f t="shared" si="1939"/>
        <v>399575.62034000008</v>
      </c>
      <c r="AN142" s="166">
        <f t="shared" si="1940"/>
        <v>424416.15691999998</v>
      </c>
      <c r="AO142" s="166">
        <f t="shared" si="1941"/>
        <v>458004.07525000005</v>
      </c>
      <c r="AP142" s="166">
        <f t="shared" si="1942"/>
        <v>563856.82854000002</v>
      </c>
      <c r="AQ142" s="198">
        <f>AP142/AL142-1</f>
        <v>0.65893275093995984</v>
      </c>
      <c r="AR142" s="68"/>
      <c r="AS142" s="71">
        <f t="shared" si="1943"/>
        <v>0</v>
      </c>
      <c r="AT142" s="71">
        <f t="shared" si="1944"/>
        <v>18264.007175133996</v>
      </c>
      <c r="AU142" s="71">
        <f t="shared" si="1945"/>
        <v>84414.745207562373</v>
      </c>
      <c r="AV142" s="71">
        <f t="shared" si="1946"/>
        <v>92879.67328280439</v>
      </c>
      <c r="AW142" s="71">
        <f t="shared" si="1947"/>
        <v>87640.994129999948</v>
      </c>
      <c r="AX142" s="71">
        <f t="shared" si="1948"/>
        <v>151978.28504999998</v>
      </c>
      <c r="AY142" s="71">
        <f t="shared" si="1949"/>
        <v>332140.68212899996</v>
      </c>
      <c r="AZ142" s="166">
        <f t="shared" si="1950"/>
        <v>557377.15567600005</v>
      </c>
      <c r="BA142" s="166">
        <f t="shared" si="1951"/>
        <v>493776.61974999995</v>
      </c>
      <c r="BB142" s="166">
        <f t="shared" si="1952"/>
        <v>401124.74630999996</v>
      </c>
      <c r="BC142" s="166">
        <f t="shared" si="1953"/>
        <v>406912.42214000004</v>
      </c>
      <c r="BD142" s="166">
        <f t="shared" si="1954"/>
        <v>424636.85429000016</v>
      </c>
      <c r="BE142" s="166">
        <f t="shared" si="1955"/>
        <v>261348.75199000005</v>
      </c>
      <c r="BF142" s="166">
        <f t="shared" si="1956"/>
        <v>339891.31157999975</v>
      </c>
      <c r="BG142" s="166">
        <f t="shared" si="1957"/>
        <v>399575.62034000008</v>
      </c>
      <c r="BH142" s="166">
        <f t="shared" si="1958"/>
        <v>424416.15691999998</v>
      </c>
      <c r="BI142" s="166">
        <f t="shared" si="1959"/>
        <v>458004.07525000005</v>
      </c>
      <c r="BJ142" s="166">
        <f t="shared" si="1960"/>
        <v>563856.82854000002</v>
      </c>
      <c r="BK142" s="68"/>
      <c r="BL142" s="71">
        <f t="shared" si="1961"/>
        <v>0</v>
      </c>
      <c r="BM142" s="71">
        <f t="shared" si="1962"/>
        <v>18264.007175133996</v>
      </c>
      <c r="BN142" s="71">
        <f t="shared" si="1963"/>
        <v>84414.745207562373</v>
      </c>
      <c r="BO142" s="71">
        <f t="shared" si="1964"/>
        <v>92879.67328280439</v>
      </c>
      <c r="BP142" s="71">
        <f t="shared" si="1965"/>
        <v>87640.994129999948</v>
      </c>
      <c r="BQ142" s="71">
        <f t="shared" si="1966"/>
        <v>151978.28504999998</v>
      </c>
      <c r="BR142" s="71">
        <f t="shared" si="1967"/>
        <v>332140.68212899996</v>
      </c>
      <c r="BS142" s="166">
        <f t="shared" si="1968"/>
        <v>557377.15567600005</v>
      </c>
      <c r="BT142" s="166">
        <f t="shared" si="1969"/>
        <v>493776.61974999995</v>
      </c>
      <c r="BU142" s="166">
        <f t="shared" si="1970"/>
        <v>401124.74630999996</v>
      </c>
      <c r="BV142" s="166">
        <f t="shared" si="1971"/>
        <v>406912.42214000004</v>
      </c>
      <c r="BW142" s="166">
        <f t="shared" si="1972"/>
        <v>424636.85429000016</v>
      </c>
      <c r="BX142" s="166">
        <f t="shared" si="1973"/>
        <v>261348.75199000005</v>
      </c>
      <c r="BY142" s="166">
        <f t="shared" si="1974"/>
        <v>339891.31157999975</v>
      </c>
      <c r="BZ142" s="166">
        <f t="shared" si="1975"/>
        <v>399575.62034000008</v>
      </c>
      <c r="CA142" s="166">
        <f t="shared" si="1976"/>
        <v>424416.15691999998</v>
      </c>
      <c r="CB142" s="166">
        <f t="shared" si="1977"/>
        <v>458004.07525000005</v>
      </c>
      <c r="CC142" s="166">
        <f t="shared" si="1978"/>
        <v>563856.82854000002</v>
      </c>
      <c r="CD142" s="68"/>
      <c r="CE142" s="71">
        <f t="shared" si="1979"/>
        <v>0</v>
      </c>
      <c r="CF142" s="71">
        <f t="shared" si="1980"/>
        <v>18264.007175133996</v>
      </c>
      <c r="CG142" s="71">
        <f t="shared" si="1981"/>
        <v>84414.745207562373</v>
      </c>
      <c r="CH142" s="71">
        <f t="shared" si="1982"/>
        <v>92879.67328280439</v>
      </c>
      <c r="CI142" s="71">
        <f t="shared" si="1983"/>
        <v>87640.994129999948</v>
      </c>
      <c r="CJ142" s="71">
        <f t="shared" si="1984"/>
        <v>151978.28504999998</v>
      </c>
      <c r="CK142" s="71">
        <f t="shared" si="1985"/>
        <v>332140.68212899996</v>
      </c>
      <c r="CL142" s="166">
        <f t="shared" si="1986"/>
        <v>557377.15567600005</v>
      </c>
      <c r="CM142" s="166">
        <f t="shared" si="1987"/>
        <v>493776.61974999995</v>
      </c>
      <c r="CN142" s="166">
        <f t="shared" si="1988"/>
        <v>401124.74630999996</v>
      </c>
      <c r="CO142" s="166">
        <f t="shared" si="1989"/>
        <v>406912.42214000004</v>
      </c>
      <c r="CP142" s="166">
        <f t="shared" si="1990"/>
        <v>424636.85429000016</v>
      </c>
      <c r="CQ142" s="166">
        <f t="shared" si="1991"/>
        <v>261348.75199000005</v>
      </c>
      <c r="CR142" s="166">
        <f t="shared" si="1992"/>
        <v>339891.31157999975</v>
      </c>
      <c r="CS142" s="166">
        <f t="shared" si="1993"/>
        <v>399575.62034000008</v>
      </c>
      <c r="CT142" s="166">
        <f t="shared" si="1994"/>
        <v>424416.15691999998</v>
      </c>
      <c r="CU142" s="166">
        <f t="shared" si="1995"/>
        <v>458004.07525000005</v>
      </c>
      <c r="CV142" s="166">
        <f t="shared" si="1996"/>
        <v>563856.82854000002</v>
      </c>
      <c r="CW142" s="68"/>
      <c r="CX142" s="71">
        <f t="shared" si="1997"/>
        <v>0</v>
      </c>
      <c r="CY142" s="71">
        <f t="shared" si="1998"/>
        <v>18264.007175133996</v>
      </c>
      <c r="CZ142" s="71">
        <f t="shared" si="1999"/>
        <v>84414.745207562373</v>
      </c>
      <c r="DA142" s="71">
        <f t="shared" si="2000"/>
        <v>92879.67328280439</v>
      </c>
      <c r="DB142" s="71">
        <f t="shared" si="2001"/>
        <v>87640.994129999948</v>
      </c>
      <c r="DC142" s="71">
        <f t="shared" si="2002"/>
        <v>151978.28504999998</v>
      </c>
      <c r="DD142" s="71">
        <f t="shared" si="2003"/>
        <v>332140.68212899996</v>
      </c>
      <c r="DE142" s="166">
        <f t="shared" si="2004"/>
        <v>557377.15567600005</v>
      </c>
      <c r="DF142" s="166">
        <f t="shared" si="2005"/>
        <v>493776.61974999995</v>
      </c>
      <c r="DG142" s="166">
        <f t="shared" si="2006"/>
        <v>401124.74630999996</v>
      </c>
      <c r="DH142" s="166">
        <f t="shared" si="2007"/>
        <v>406912.42214000004</v>
      </c>
      <c r="DI142" s="166">
        <f t="shared" si="2008"/>
        <v>424636.85429000016</v>
      </c>
      <c r="DJ142" s="166">
        <f t="shared" si="2009"/>
        <v>261348.75199000005</v>
      </c>
      <c r="DK142" s="166">
        <f t="shared" si="2010"/>
        <v>339891.31157999975</v>
      </c>
      <c r="DL142" s="166">
        <f t="shared" si="2011"/>
        <v>399575.62034000008</v>
      </c>
      <c r="DM142" s="166">
        <f t="shared" si="2012"/>
        <v>424416.15691999998</v>
      </c>
      <c r="DN142" s="166">
        <f t="shared" si="2013"/>
        <v>458004.07525000005</v>
      </c>
      <c r="DO142" s="166">
        <f t="shared" si="2014"/>
        <v>563856.82854000002</v>
      </c>
      <c r="DP142" s="68"/>
      <c r="DQ142" s="71">
        <f t="shared" si="2015"/>
        <v>0</v>
      </c>
      <c r="DR142" s="71">
        <f t="shared" si="2016"/>
        <v>18264.007175133996</v>
      </c>
      <c r="DS142" s="71">
        <f t="shared" si="2017"/>
        <v>84414.745207562373</v>
      </c>
      <c r="DT142" s="71">
        <f t="shared" si="2018"/>
        <v>92879.67328280439</v>
      </c>
      <c r="DU142" s="71">
        <f t="shared" si="2019"/>
        <v>87640.994129999948</v>
      </c>
      <c r="DV142" s="71">
        <f t="shared" si="2020"/>
        <v>151978.28504999998</v>
      </c>
      <c r="DW142" s="71">
        <f t="shared" si="2021"/>
        <v>332140.68212899996</v>
      </c>
      <c r="DX142" s="166">
        <f t="shared" si="2022"/>
        <v>557377.15567600005</v>
      </c>
      <c r="DY142" s="166">
        <f t="shared" si="2023"/>
        <v>493776.61974999995</v>
      </c>
      <c r="DZ142" s="166">
        <f t="shared" si="2024"/>
        <v>401124.74630999996</v>
      </c>
      <c r="EA142" s="166">
        <f t="shared" si="2025"/>
        <v>406912.42214000004</v>
      </c>
      <c r="EB142" s="166">
        <f t="shared" si="2026"/>
        <v>424636.85429000016</v>
      </c>
      <c r="EC142" s="166">
        <f t="shared" si="2027"/>
        <v>261348.75199000005</v>
      </c>
      <c r="ED142" s="166">
        <f t="shared" si="2028"/>
        <v>339891.31157999975</v>
      </c>
      <c r="EE142" s="166">
        <f t="shared" si="2029"/>
        <v>399575.62034000008</v>
      </c>
      <c r="EF142" s="166">
        <f t="shared" si="2030"/>
        <v>424416.15691999998</v>
      </c>
      <c r="EG142" s="166">
        <f t="shared" si="2031"/>
        <v>458004.07525000005</v>
      </c>
      <c r="EH142" s="166">
        <f t="shared" si="2032"/>
        <v>563856.82854000002</v>
      </c>
      <c r="EI142" s="68"/>
      <c r="EJ142" s="71">
        <f t="shared" si="2033"/>
        <v>0</v>
      </c>
      <c r="EK142" s="71">
        <f t="shared" si="2034"/>
        <v>18264.007175133996</v>
      </c>
      <c r="EL142" s="71">
        <f t="shared" si="2035"/>
        <v>84414.745207562373</v>
      </c>
      <c r="EM142" s="71">
        <f t="shared" si="2036"/>
        <v>92879.67328280439</v>
      </c>
      <c r="EN142" s="71">
        <f t="shared" si="2037"/>
        <v>87640.994129999948</v>
      </c>
      <c r="EO142" s="71">
        <f t="shared" si="2038"/>
        <v>151978.28504999998</v>
      </c>
      <c r="EP142" s="71">
        <f t="shared" si="2039"/>
        <v>332140.68212899996</v>
      </c>
      <c r="EQ142" s="166">
        <f t="shared" si="2040"/>
        <v>557377.15567600005</v>
      </c>
      <c r="ER142" s="166">
        <f t="shared" si="2041"/>
        <v>493776.61974999995</v>
      </c>
      <c r="ES142" s="166">
        <f t="shared" si="2042"/>
        <v>401124.74630999996</v>
      </c>
      <c r="ET142" s="166">
        <f t="shared" si="2043"/>
        <v>406912.42214000004</v>
      </c>
      <c r="EU142" s="166">
        <f t="shared" si="2044"/>
        <v>424636.85429000016</v>
      </c>
      <c r="EV142" s="166">
        <f t="shared" si="2045"/>
        <v>261348.75199000005</v>
      </c>
      <c r="EW142" s="166">
        <f t="shared" si="2046"/>
        <v>339891.31157999975</v>
      </c>
      <c r="EX142" s="166">
        <f t="shared" si="2047"/>
        <v>399575.62034000008</v>
      </c>
      <c r="EY142" s="166">
        <f t="shared" si="2048"/>
        <v>424416.15691999998</v>
      </c>
      <c r="EZ142" s="166">
        <f t="shared" si="2049"/>
        <v>458004.07525000005</v>
      </c>
      <c r="FA142" s="166">
        <f t="shared" si="2050"/>
        <v>563856.82854000002</v>
      </c>
      <c r="FB142" s="68"/>
      <c r="FC142" s="71">
        <f t="shared" si="2051"/>
        <v>0</v>
      </c>
      <c r="FD142" s="71">
        <f t="shared" si="2052"/>
        <v>18264.007175133996</v>
      </c>
      <c r="FE142" s="71">
        <f t="shared" si="2053"/>
        <v>84414.745207562373</v>
      </c>
      <c r="FF142" s="71">
        <f t="shared" si="2054"/>
        <v>92879.67328280439</v>
      </c>
      <c r="FG142" s="71">
        <f t="shared" si="2055"/>
        <v>87640.994129999948</v>
      </c>
      <c r="FH142" s="71">
        <f t="shared" si="2056"/>
        <v>151978.28504999998</v>
      </c>
      <c r="FI142" s="71">
        <f t="shared" si="2057"/>
        <v>332140.68212899996</v>
      </c>
      <c r="FJ142" s="166">
        <f t="shared" si="2058"/>
        <v>557377.15567600005</v>
      </c>
      <c r="FK142" s="166">
        <f t="shared" si="2059"/>
        <v>493776.61974999995</v>
      </c>
      <c r="FL142" s="166">
        <f t="shared" si="2060"/>
        <v>401124.74630999996</v>
      </c>
      <c r="FM142" s="166">
        <f t="shared" si="2061"/>
        <v>406912.42214000004</v>
      </c>
      <c r="FN142" s="166">
        <f t="shared" si="2062"/>
        <v>424636.85429000016</v>
      </c>
      <c r="FO142" s="166">
        <f t="shared" si="2063"/>
        <v>261348.75199000005</v>
      </c>
      <c r="FP142" s="166">
        <f t="shared" si="2064"/>
        <v>339891.31157999975</v>
      </c>
      <c r="FQ142" s="166">
        <f t="shared" si="2065"/>
        <v>399575.62034000008</v>
      </c>
      <c r="FR142" s="166">
        <f t="shared" si="2066"/>
        <v>424416.15691999998</v>
      </c>
      <c r="FS142" s="166">
        <f t="shared" si="2067"/>
        <v>458004.07525000005</v>
      </c>
      <c r="FT142" s="166">
        <f t="shared" si="2068"/>
        <v>563856.82854000002</v>
      </c>
      <c r="FU142" s="198">
        <f>FT142/FP142-1</f>
        <v>0.65893275093995984</v>
      </c>
      <c r="FV142" s="68"/>
      <c r="FW142" s="71">
        <f t="shared" si="2069"/>
        <v>0</v>
      </c>
      <c r="FX142" s="71">
        <f t="shared" si="2070"/>
        <v>18264.007175133996</v>
      </c>
      <c r="FY142" s="71">
        <f t="shared" si="2071"/>
        <v>84414.745207562373</v>
      </c>
      <c r="FZ142" s="71">
        <f t="shared" si="2072"/>
        <v>92879.67328280439</v>
      </c>
      <c r="GA142" s="71">
        <f t="shared" si="2073"/>
        <v>87640.994129999948</v>
      </c>
      <c r="GB142" s="71">
        <f t="shared" si="2074"/>
        <v>151978.28504999998</v>
      </c>
      <c r="GC142" s="71">
        <f t="shared" si="2075"/>
        <v>332140.68212899996</v>
      </c>
      <c r="GD142" s="166">
        <f t="shared" si="2076"/>
        <v>557377.15567600005</v>
      </c>
      <c r="GE142" s="166">
        <f t="shared" si="2077"/>
        <v>493776.61974999995</v>
      </c>
      <c r="GF142" s="166">
        <f t="shared" si="2078"/>
        <v>401124.74630999996</v>
      </c>
      <c r="GG142" s="166">
        <f t="shared" si="2079"/>
        <v>406912.42214000004</v>
      </c>
      <c r="GH142" s="166">
        <f t="shared" si="2080"/>
        <v>424636.85429000016</v>
      </c>
      <c r="GI142" s="166">
        <f t="shared" si="2081"/>
        <v>261348.75199000005</v>
      </c>
      <c r="GJ142" s="166">
        <f t="shared" si="2082"/>
        <v>339891.31157999975</v>
      </c>
      <c r="GK142" s="166">
        <f t="shared" si="2083"/>
        <v>399575.62034000008</v>
      </c>
      <c r="GL142" s="166">
        <f t="shared" si="2084"/>
        <v>424416.15691999998</v>
      </c>
      <c r="GM142" s="166">
        <f t="shared" si="2085"/>
        <v>458004.07525000005</v>
      </c>
      <c r="GN142" s="166">
        <f t="shared" si="2086"/>
        <v>563856.82854000002</v>
      </c>
      <c r="GO142" s="68"/>
      <c r="GP142" s="71">
        <f t="shared" si="2087"/>
        <v>0</v>
      </c>
      <c r="GQ142" s="71">
        <f t="shared" si="2088"/>
        <v>18264.007175133996</v>
      </c>
      <c r="GR142" s="71">
        <f t="shared" si="2089"/>
        <v>84414.745207562373</v>
      </c>
      <c r="GS142" s="71">
        <f t="shared" si="2090"/>
        <v>92879.67328280439</v>
      </c>
      <c r="GT142" s="71">
        <f t="shared" si="2091"/>
        <v>87640.994129999948</v>
      </c>
      <c r="GU142" s="71">
        <f t="shared" si="2092"/>
        <v>151978.28504999998</v>
      </c>
      <c r="GV142" s="71">
        <f t="shared" si="2093"/>
        <v>332140.68212899996</v>
      </c>
      <c r="GW142" s="166">
        <f t="shared" si="2094"/>
        <v>557377.15567600005</v>
      </c>
      <c r="GX142" s="166">
        <f t="shared" si="2095"/>
        <v>493776.61974999995</v>
      </c>
      <c r="GY142" s="166">
        <f t="shared" si="2096"/>
        <v>401124.74630999996</v>
      </c>
      <c r="GZ142" s="166">
        <f t="shared" si="2097"/>
        <v>406912.42214000004</v>
      </c>
      <c r="HA142" s="166">
        <f t="shared" si="2098"/>
        <v>424636.85429000016</v>
      </c>
      <c r="HB142" s="166">
        <f t="shared" si="2099"/>
        <v>261348.75199000005</v>
      </c>
      <c r="HC142" s="166">
        <f t="shared" si="2100"/>
        <v>339891.31157999975</v>
      </c>
      <c r="HD142" s="166">
        <f t="shared" si="2101"/>
        <v>399575.62034000008</v>
      </c>
      <c r="HE142" s="166">
        <f t="shared" si="2102"/>
        <v>424416.15691999998</v>
      </c>
      <c r="HF142" s="166">
        <f t="shared" si="2103"/>
        <v>458004.07525000005</v>
      </c>
      <c r="HG142" s="166">
        <f t="shared" si="2103"/>
        <v>458004.07525000005</v>
      </c>
    </row>
    <row r="143" spans="2:215" x14ac:dyDescent="0.3">
      <c r="C143" s="69" t="s">
        <v>99</v>
      </c>
      <c r="D143" s="82"/>
      <c r="E143" s="104"/>
      <c r="F143" s="104">
        <v>51722.389689091098</v>
      </c>
      <c r="G143" s="104">
        <v>137810</v>
      </c>
      <c r="H143" s="104">
        <v>60000</v>
      </c>
      <c r="I143" s="104">
        <v>55429.294099999999</v>
      </c>
      <c r="J143" s="104">
        <v>4721.5566989999998</v>
      </c>
      <c r="K143" s="104">
        <v>47555.69814</v>
      </c>
      <c r="L143" s="104">
        <v>11122.53282</v>
      </c>
      <c r="M143" s="104">
        <v>22316.798620000001</v>
      </c>
      <c r="N143" s="104">
        <v>5972</v>
      </c>
      <c r="O143" s="104">
        <v>1601.1756</v>
      </c>
      <c r="P143" s="104">
        <v>11861.30184</v>
      </c>
      <c r="Q143" s="104">
        <v>7406.2699999999995</v>
      </c>
      <c r="R143" s="104">
        <v>113500</v>
      </c>
      <c r="S143" s="104">
        <v>0</v>
      </c>
      <c r="T143" s="104">
        <v>0</v>
      </c>
      <c r="U143" s="104">
        <v>0</v>
      </c>
      <c r="V143" s="104">
        <v>0</v>
      </c>
      <c r="W143" s="198">
        <f t="shared" si="1892"/>
        <v>-1</v>
      </c>
      <c r="X143" s="205"/>
      <c r="Y143" s="71">
        <f t="shared" si="1925"/>
        <v>0</v>
      </c>
      <c r="Z143" s="71">
        <f t="shared" si="1926"/>
        <v>51722.389689091098</v>
      </c>
      <c r="AA143" s="71">
        <f t="shared" si="1927"/>
        <v>137810</v>
      </c>
      <c r="AB143" s="71">
        <f t="shared" si="1928"/>
        <v>60000</v>
      </c>
      <c r="AC143" s="71">
        <f t="shared" si="1929"/>
        <v>55429.294099999999</v>
      </c>
      <c r="AD143" s="71">
        <f t="shared" si="1930"/>
        <v>4721.5566989999998</v>
      </c>
      <c r="AE143" s="71">
        <f t="shared" si="1931"/>
        <v>47555.69814</v>
      </c>
      <c r="AF143" s="166">
        <f t="shared" si="1932"/>
        <v>11122.53282</v>
      </c>
      <c r="AG143" s="166">
        <f t="shared" si="1933"/>
        <v>22316.798620000001</v>
      </c>
      <c r="AH143" s="166">
        <f t="shared" si="1934"/>
        <v>5972</v>
      </c>
      <c r="AI143" s="166">
        <f t="shared" si="1935"/>
        <v>1601.1756</v>
      </c>
      <c r="AJ143" s="166">
        <f t="shared" si="1936"/>
        <v>11861.30184</v>
      </c>
      <c r="AK143" s="166">
        <f t="shared" si="1937"/>
        <v>7406.2699999999995</v>
      </c>
      <c r="AL143" s="166">
        <f t="shared" si="1938"/>
        <v>113500</v>
      </c>
      <c r="AM143" s="166">
        <f t="shared" si="1939"/>
        <v>0</v>
      </c>
      <c r="AN143" s="166">
        <f t="shared" si="1940"/>
        <v>0</v>
      </c>
      <c r="AO143" s="166">
        <f t="shared" si="1941"/>
        <v>0</v>
      </c>
      <c r="AP143" s="166">
        <f t="shared" si="1942"/>
        <v>0</v>
      </c>
      <c r="AQ143" s="198">
        <f>AP143/AL143-1</f>
        <v>-1</v>
      </c>
      <c r="AR143" s="68"/>
      <c r="AS143" s="71">
        <f t="shared" si="1943"/>
        <v>0</v>
      </c>
      <c r="AT143" s="71">
        <f t="shared" si="1944"/>
        <v>51722.389689091098</v>
      </c>
      <c r="AU143" s="71">
        <f t="shared" si="1945"/>
        <v>137810</v>
      </c>
      <c r="AV143" s="71">
        <f t="shared" si="1946"/>
        <v>60000</v>
      </c>
      <c r="AW143" s="71">
        <f t="shared" si="1947"/>
        <v>55429.294099999999</v>
      </c>
      <c r="AX143" s="71">
        <f t="shared" si="1948"/>
        <v>4721.5566989999998</v>
      </c>
      <c r="AY143" s="71">
        <f t="shared" si="1949"/>
        <v>47555.69814</v>
      </c>
      <c r="AZ143" s="166">
        <f t="shared" si="1950"/>
        <v>11122.53282</v>
      </c>
      <c r="BA143" s="166">
        <f t="shared" si="1951"/>
        <v>22316.798620000001</v>
      </c>
      <c r="BB143" s="166">
        <f t="shared" si="1952"/>
        <v>5972</v>
      </c>
      <c r="BC143" s="166">
        <f t="shared" si="1953"/>
        <v>1601.1756</v>
      </c>
      <c r="BD143" s="166">
        <f t="shared" si="1954"/>
        <v>11861.30184</v>
      </c>
      <c r="BE143" s="166">
        <f t="shared" si="1955"/>
        <v>7406.2699999999995</v>
      </c>
      <c r="BF143" s="166">
        <f t="shared" si="1956"/>
        <v>113500</v>
      </c>
      <c r="BG143" s="166">
        <f t="shared" si="1957"/>
        <v>0</v>
      </c>
      <c r="BH143" s="166">
        <f t="shared" si="1958"/>
        <v>0</v>
      </c>
      <c r="BI143" s="166">
        <f t="shared" si="1959"/>
        <v>0</v>
      </c>
      <c r="BJ143" s="166">
        <f t="shared" si="1960"/>
        <v>0</v>
      </c>
      <c r="BK143" s="68"/>
      <c r="BL143" s="71">
        <f t="shared" si="1961"/>
        <v>0</v>
      </c>
      <c r="BM143" s="71">
        <f t="shared" si="1962"/>
        <v>51722.389689091098</v>
      </c>
      <c r="BN143" s="71">
        <f t="shared" si="1963"/>
        <v>137810</v>
      </c>
      <c r="BO143" s="71">
        <f t="shared" si="1964"/>
        <v>60000</v>
      </c>
      <c r="BP143" s="71">
        <f t="shared" si="1965"/>
        <v>55429.294099999999</v>
      </c>
      <c r="BQ143" s="71">
        <f t="shared" si="1966"/>
        <v>4721.5566989999998</v>
      </c>
      <c r="BR143" s="71">
        <f t="shared" si="1967"/>
        <v>47555.69814</v>
      </c>
      <c r="BS143" s="166">
        <f t="shared" si="1968"/>
        <v>11122.53282</v>
      </c>
      <c r="BT143" s="166">
        <f t="shared" si="1969"/>
        <v>22316.798620000001</v>
      </c>
      <c r="BU143" s="166">
        <f t="shared" si="1970"/>
        <v>5972</v>
      </c>
      <c r="BV143" s="166">
        <f t="shared" si="1971"/>
        <v>1601.1756</v>
      </c>
      <c r="BW143" s="166">
        <f t="shared" si="1972"/>
        <v>11861.30184</v>
      </c>
      <c r="BX143" s="166">
        <f t="shared" si="1973"/>
        <v>7406.2699999999995</v>
      </c>
      <c r="BY143" s="166">
        <f t="shared" si="1974"/>
        <v>113500</v>
      </c>
      <c r="BZ143" s="166">
        <f t="shared" si="1975"/>
        <v>0</v>
      </c>
      <c r="CA143" s="166">
        <f t="shared" si="1976"/>
        <v>0</v>
      </c>
      <c r="CB143" s="166">
        <f t="shared" si="1977"/>
        <v>0</v>
      </c>
      <c r="CC143" s="166">
        <f t="shared" si="1978"/>
        <v>0</v>
      </c>
      <c r="CD143" s="68"/>
      <c r="CE143" s="71">
        <f t="shared" si="1979"/>
        <v>0</v>
      </c>
      <c r="CF143" s="71">
        <f t="shared" si="1980"/>
        <v>51722.389689091098</v>
      </c>
      <c r="CG143" s="71">
        <f t="shared" si="1981"/>
        <v>137810</v>
      </c>
      <c r="CH143" s="71">
        <f t="shared" si="1982"/>
        <v>60000</v>
      </c>
      <c r="CI143" s="71">
        <f t="shared" si="1983"/>
        <v>55429.294099999999</v>
      </c>
      <c r="CJ143" s="71">
        <f t="shared" si="1984"/>
        <v>4721.5566989999998</v>
      </c>
      <c r="CK143" s="71">
        <f t="shared" si="1985"/>
        <v>47555.69814</v>
      </c>
      <c r="CL143" s="166">
        <f t="shared" si="1986"/>
        <v>11122.53282</v>
      </c>
      <c r="CM143" s="166">
        <f t="shared" si="1987"/>
        <v>22316.798620000001</v>
      </c>
      <c r="CN143" s="166">
        <f t="shared" si="1988"/>
        <v>5972</v>
      </c>
      <c r="CO143" s="166">
        <f t="shared" si="1989"/>
        <v>1601.1756</v>
      </c>
      <c r="CP143" s="166">
        <f t="shared" si="1990"/>
        <v>11861.30184</v>
      </c>
      <c r="CQ143" s="166">
        <f t="shared" si="1991"/>
        <v>7406.2699999999995</v>
      </c>
      <c r="CR143" s="166">
        <f t="shared" si="1992"/>
        <v>113500</v>
      </c>
      <c r="CS143" s="166">
        <f t="shared" si="1993"/>
        <v>0</v>
      </c>
      <c r="CT143" s="166">
        <f t="shared" si="1994"/>
        <v>0</v>
      </c>
      <c r="CU143" s="166">
        <f t="shared" si="1995"/>
        <v>0</v>
      </c>
      <c r="CV143" s="166">
        <f t="shared" si="1996"/>
        <v>0</v>
      </c>
      <c r="CW143" s="68"/>
      <c r="CX143" s="71">
        <f t="shared" si="1997"/>
        <v>0</v>
      </c>
      <c r="CY143" s="71">
        <f t="shared" si="1998"/>
        <v>51722.389689091098</v>
      </c>
      <c r="CZ143" s="71">
        <f t="shared" si="1999"/>
        <v>137810</v>
      </c>
      <c r="DA143" s="71">
        <f t="shared" si="2000"/>
        <v>60000</v>
      </c>
      <c r="DB143" s="71">
        <f t="shared" si="2001"/>
        <v>55429.294099999999</v>
      </c>
      <c r="DC143" s="71">
        <f t="shared" si="2002"/>
        <v>4721.5566989999998</v>
      </c>
      <c r="DD143" s="71">
        <f t="shared" si="2003"/>
        <v>47555.69814</v>
      </c>
      <c r="DE143" s="166">
        <f t="shared" si="2004"/>
        <v>11122.53282</v>
      </c>
      <c r="DF143" s="166">
        <f t="shared" si="2005"/>
        <v>22316.798620000001</v>
      </c>
      <c r="DG143" s="166">
        <f t="shared" si="2006"/>
        <v>5972</v>
      </c>
      <c r="DH143" s="166">
        <f t="shared" si="2007"/>
        <v>1601.1756</v>
      </c>
      <c r="DI143" s="166">
        <f t="shared" si="2008"/>
        <v>11861.30184</v>
      </c>
      <c r="DJ143" s="166">
        <f t="shared" si="2009"/>
        <v>7406.2699999999995</v>
      </c>
      <c r="DK143" s="166">
        <f t="shared" si="2010"/>
        <v>113500</v>
      </c>
      <c r="DL143" s="166">
        <f t="shared" si="2011"/>
        <v>0</v>
      </c>
      <c r="DM143" s="166">
        <f t="shared" si="2012"/>
        <v>0</v>
      </c>
      <c r="DN143" s="166">
        <f t="shared" si="2013"/>
        <v>0</v>
      </c>
      <c r="DO143" s="166">
        <f t="shared" si="2014"/>
        <v>0</v>
      </c>
      <c r="DP143" s="68"/>
      <c r="DQ143" s="71">
        <f t="shared" si="2015"/>
        <v>0</v>
      </c>
      <c r="DR143" s="71">
        <f t="shared" si="2016"/>
        <v>51722.389689091098</v>
      </c>
      <c r="DS143" s="71">
        <f t="shared" si="2017"/>
        <v>137810</v>
      </c>
      <c r="DT143" s="71">
        <f t="shared" si="2018"/>
        <v>60000</v>
      </c>
      <c r="DU143" s="71">
        <f t="shared" si="2019"/>
        <v>55429.294099999999</v>
      </c>
      <c r="DV143" s="71">
        <f t="shared" si="2020"/>
        <v>4721.5566989999998</v>
      </c>
      <c r="DW143" s="71">
        <f t="shared" si="2021"/>
        <v>47555.69814</v>
      </c>
      <c r="DX143" s="166">
        <f t="shared" si="2022"/>
        <v>11122.53282</v>
      </c>
      <c r="DY143" s="166">
        <f t="shared" si="2023"/>
        <v>22316.798620000001</v>
      </c>
      <c r="DZ143" s="166">
        <f t="shared" si="2024"/>
        <v>5972</v>
      </c>
      <c r="EA143" s="166">
        <f t="shared" si="2025"/>
        <v>1601.1756</v>
      </c>
      <c r="EB143" s="166">
        <f t="shared" si="2026"/>
        <v>11861.30184</v>
      </c>
      <c r="EC143" s="166">
        <f t="shared" si="2027"/>
        <v>7406.2699999999995</v>
      </c>
      <c r="ED143" s="166">
        <f t="shared" si="2028"/>
        <v>113500</v>
      </c>
      <c r="EE143" s="166">
        <f t="shared" si="2029"/>
        <v>0</v>
      </c>
      <c r="EF143" s="166">
        <f t="shared" si="2030"/>
        <v>0</v>
      </c>
      <c r="EG143" s="166">
        <f t="shared" si="2031"/>
        <v>0</v>
      </c>
      <c r="EH143" s="166">
        <f t="shared" si="2032"/>
        <v>0</v>
      </c>
      <c r="EI143" s="68"/>
      <c r="EJ143" s="71">
        <f t="shared" si="2033"/>
        <v>0</v>
      </c>
      <c r="EK143" s="71">
        <f t="shared" si="2034"/>
        <v>51722.389689091098</v>
      </c>
      <c r="EL143" s="71">
        <f t="shared" si="2035"/>
        <v>137810</v>
      </c>
      <c r="EM143" s="71">
        <f t="shared" si="2036"/>
        <v>60000</v>
      </c>
      <c r="EN143" s="71">
        <f t="shared" si="2037"/>
        <v>55429.294099999999</v>
      </c>
      <c r="EO143" s="71">
        <f t="shared" si="2038"/>
        <v>4721.5566989999998</v>
      </c>
      <c r="EP143" s="71">
        <f t="shared" si="2039"/>
        <v>47555.69814</v>
      </c>
      <c r="EQ143" s="166">
        <f t="shared" si="2040"/>
        <v>11122.53282</v>
      </c>
      <c r="ER143" s="166">
        <f t="shared" si="2041"/>
        <v>22316.798620000001</v>
      </c>
      <c r="ES143" s="166">
        <f t="shared" si="2042"/>
        <v>5972</v>
      </c>
      <c r="ET143" s="166">
        <f t="shared" si="2043"/>
        <v>1601.1756</v>
      </c>
      <c r="EU143" s="166">
        <f t="shared" si="2044"/>
        <v>11861.30184</v>
      </c>
      <c r="EV143" s="166">
        <f t="shared" si="2045"/>
        <v>7406.2699999999995</v>
      </c>
      <c r="EW143" s="166">
        <f t="shared" si="2046"/>
        <v>113500</v>
      </c>
      <c r="EX143" s="166">
        <f t="shared" si="2047"/>
        <v>0</v>
      </c>
      <c r="EY143" s="166">
        <f t="shared" si="2048"/>
        <v>0</v>
      </c>
      <c r="EZ143" s="166">
        <f t="shared" si="2049"/>
        <v>0</v>
      </c>
      <c r="FA143" s="166">
        <f t="shared" si="2050"/>
        <v>0</v>
      </c>
      <c r="FB143" s="68"/>
      <c r="FC143" s="71">
        <f t="shared" si="2051"/>
        <v>0</v>
      </c>
      <c r="FD143" s="71">
        <f t="shared" si="2052"/>
        <v>51722.389689091098</v>
      </c>
      <c r="FE143" s="71">
        <f t="shared" si="2053"/>
        <v>137810</v>
      </c>
      <c r="FF143" s="71">
        <f t="shared" si="2054"/>
        <v>60000</v>
      </c>
      <c r="FG143" s="71">
        <f t="shared" si="2055"/>
        <v>55429.294099999999</v>
      </c>
      <c r="FH143" s="71">
        <f t="shared" si="2056"/>
        <v>4721.5566989999998</v>
      </c>
      <c r="FI143" s="71">
        <f t="shared" si="2057"/>
        <v>47555.69814</v>
      </c>
      <c r="FJ143" s="166">
        <f t="shared" si="2058"/>
        <v>11122.53282</v>
      </c>
      <c r="FK143" s="166">
        <f t="shared" si="2059"/>
        <v>22316.798620000001</v>
      </c>
      <c r="FL143" s="166">
        <f t="shared" si="2060"/>
        <v>5972</v>
      </c>
      <c r="FM143" s="166">
        <f t="shared" si="2061"/>
        <v>1601.1756</v>
      </c>
      <c r="FN143" s="166">
        <f t="shared" si="2062"/>
        <v>11861.30184</v>
      </c>
      <c r="FO143" s="166">
        <f t="shared" si="2063"/>
        <v>7406.2699999999995</v>
      </c>
      <c r="FP143" s="166">
        <f t="shared" si="2064"/>
        <v>113500</v>
      </c>
      <c r="FQ143" s="166">
        <f t="shared" si="2065"/>
        <v>0</v>
      </c>
      <c r="FR143" s="166">
        <f t="shared" si="2066"/>
        <v>0</v>
      </c>
      <c r="FS143" s="166">
        <f t="shared" si="2067"/>
        <v>0</v>
      </c>
      <c r="FT143" s="166">
        <f t="shared" si="2068"/>
        <v>0</v>
      </c>
      <c r="FU143" s="198">
        <f>FT143/FP143-1</f>
        <v>-1</v>
      </c>
      <c r="FV143" s="68"/>
      <c r="FW143" s="71">
        <f t="shared" si="2069"/>
        <v>0</v>
      </c>
      <c r="FX143" s="71">
        <f t="shared" si="2070"/>
        <v>51722.389689091098</v>
      </c>
      <c r="FY143" s="71">
        <f t="shared" si="2071"/>
        <v>137810</v>
      </c>
      <c r="FZ143" s="71">
        <f t="shared" si="2072"/>
        <v>60000</v>
      </c>
      <c r="GA143" s="71">
        <f t="shared" si="2073"/>
        <v>55429.294099999999</v>
      </c>
      <c r="GB143" s="71">
        <f t="shared" si="2074"/>
        <v>4721.5566989999998</v>
      </c>
      <c r="GC143" s="71">
        <f t="shared" si="2075"/>
        <v>47555.69814</v>
      </c>
      <c r="GD143" s="166">
        <f t="shared" si="2076"/>
        <v>11122.53282</v>
      </c>
      <c r="GE143" s="166">
        <f t="shared" si="2077"/>
        <v>22316.798620000001</v>
      </c>
      <c r="GF143" s="166">
        <f t="shared" si="2078"/>
        <v>5972</v>
      </c>
      <c r="GG143" s="166">
        <f t="shared" si="2079"/>
        <v>1601.1756</v>
      </c>
      <c r="GH143" s="166">
        <f t="shared" si="2080"/>
        <v>11861.30184</v>
      </c>
      <c r="GI143" s="166">
        <f t="shared" si="2081"/>
        <v>7406.2699999999995</v>
      </c>
      <c r="GJ143" s="166">
        <f t="shared" si="2082"/>
        <v>113500</v>
      </c>
      <c r="GK143" s="166">
        <f t="shared" si="2083"/>
        <v>0</v>
      </c>
      <c r="GL143" s="166">
        <f t="shared" si="2084"/>
        <v>0</v>
      </c>
      <c r="GM143" s="166">
        <f t="shared" si="2085"/>
        <v>0</v>
      </c>
      <c r="GN143" s="166">
        <f t="shared" si="2086"/>
        <v>0</v>
      </c>
      <c r="GO143" s="68"/>
      <c r="GP143" s="71">
        <f t="shared" si="2087"/>
        <v>0</v>
      </c>
      <c r="GQ143" s="71">
        <f t="shared" si="2088"/>
        <v>51722.389689091098</v>
      </c>
      <c r="GR143" s="71">
        <f t="shared" si="2089"/>
        <v>137810</v>
      </c>
      <c r="GS143" s="71">
        <f t="shared" si="2090"/>
        <v>60000</v>
      </c>
      <c r="GT143" s="71">
        <f t="shared" si="2091"/>
        <v>55429.294099999999</v>
      </c>
      <c r="GU143" s="71">
        <f t="shared" si="2092"/>
        <v>4721.5566989999998</v>
      </c>
      <c r="GV143" s="71">
        <f t="shared" si="2093"/>
        <v>47555.69814</v>
      </c>
      <c r="GW143" s="166">
        <f t="shared" si="2094"/>
        <v>11122.53282</v>
      </c>
      <c r="GX143" s="166">
        <f t="shared" si="2095"/>
        <v>22316.798620000001</v>
      </c>
      <c r="GY143" s="166">
        <f t="shared" si="2096"/>
        <v>5972</v>
      </c>
      <c r="GZ143" s="166">
        <f t="shared" si="2097"/>
        <v>1601.1756</v>
      </c>
      <c r="HA143" s="166">
        <f t="shared" si="2098"/>
        <v>11861.30184</v>
      </c>
      <c r="HB143" s="166">
        <f t="shared" si="2099"/>
        <v>7406.2699999999995</v>
      </c>
      <c r="HC143" s="166">
        <f t="shared" si="2100"/>
        <v>113500</v>
      </c>
      <c r="HD143" s="166">
        <f t="shared" si="2101"/>
        <v>0</v>
      </c>
      <c r="HE143" s="166">
        <f t="shared" si="2102"/>
        <v>0</v>
      </c>
      <c r="HF143" s="166">
        <f t="shared" si="2103"/>
        <v>0</v>
      </c>
      <c r="HG143" s="166">
        <f t="shared" si="2103"/>
        <v>0</v>
      </c>
    </row>
    <row r="144" spans="2:215" x14ac:dyDescent="0.3">
      <c r="C144" s="69"/>
      <c r="D144" s="82"/>
      <c r="E144" s="48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138"/>
      <c r="Y144" s="48"/>
      <c r="Z144" s="66"/>
      <c r="AA144" s="66"/>
      <c r="AB144" s="66"/>
      <c r="AC144" s="66"/>
      <c r="AD144" s="66"/>
      <c r="AE144" s="66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138"/>
      <c r="AS144" s="48"/>
      <c r="AT144" s="66"/>
      <c r="AU144" s="66"/>
      <c r="AV144" s="66"/>
      <c r="AW144" s="66"/>
      <c r="AX144" s="66"/>
      <c r="AY144" s="66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56"/>
      <c r="BL144" s="48"/>
      <c r="BM144" s="66"/>
      <c r="BN144" s="66"/>
      <c r="BO144" s="66"/>
      <c r="BP144" s="66"/>
      <c r="BQ144" s="66"/>
      <c r="BR144" s="66"/>
      <c r="BS144" s="97"/>
      <c r="BT144" s="97"/>
      <c r="BU144" s="97"/>
      <c r="BV144" s="97"/>
      <c r="BW144" s="97"/>
      <c r="BX144" s="97"/>
      <c r="BY144" s="97"/>
      <c r="BZ144" s="97"/>
      <c r="CA144" s="97"/>
      <c r="CB144" s="97"/>
      <c r="CC144" s="97"/>
      <c r="CD144" s="56"/>
      <c r="CE144" s="48"/>
      <c r="CF144" s="66"/>
      <c r="CG144" s="66"/>
      <c r="CH144" s="66"/>
      <c r="CI144" s="66"/>
      <c r="CJ144" s="66"/>
      <c r="CK144" s="66"/>
      <c r="CL144" s="97"/>
      <c r="CM144" s="97"/>
      <c r="CN144" s="97"/>
      <c r="CO144" s="97"/>
      <c r="CP144" s="97"/>
      <c r="CQ144" s="97"/>
      <c r="CR144" s="97"/>
      <c r="CS144" s="97"/>
      <c r="CT144" s="97"/>
      <c r="CU144" s="97"/>
      <c r="CV144" s="97"/>
      <c r="CW144" s="56"/>
      <c r="CX144" s="48"/>
      <c r="CY144" s="66"/>
      <c r="CZ144" s="66"/>
      <c r="DA144" s="66"/>
      <c r="DB144" s="66"/>
      <c r="DC144" s="66"/>
      <c r="DD144" s="66"/>
      <c r="DE144" s="97"/>
      <c r="DF144" s="97"/>
      <c r="DG144" s="97"/>
      <c r="DH144" s="97"/>
      <c r="DI144" s="97"/>
      <c r="DJ144" s="97"/>
      <c r="DK144" s="97"/>
      <c r="DL144" s="97"/>
      <c r="DM144" s="97"/>
      <c r="DN144" s="97"/>
      <c r="DO144" s="97"/>
      <c r="DP144" s="56"/>
      <c r="DQ144" s="48"/>
      <c r="DR144" s="66"/>
      <c r="DS144" s="66"/>
      <c r="DT144" s="66"/>
      <c r="DU144" s="66"/>
      <c r="DV144" s="66"/>
      <c r="DW144" s="66"/>
      <c r="DX144" s="97"/>
      <c r="DY144" s="97"/>
      <c r="DZ144" s="97"/>
      <c r="EA144" s="97"/>
      <c r="EB144" s="97"/>
      <c r="EC144" s="97"/>
      <c r="ED144" s="97"/>
      <c r="EE144" s="97"/>
      <c r="EF144" s="97"/>
      <c r="EG144" s="97"/>
      <c r="EH144" s="97"/>
      <c r="EJ144" s="48"/>
      <c r="EK144" s="66"/>
      <c r="EL144" s="66"/>
      <c r="EM144" s="66"/>
      <c r="EN144" s="66"/>
      <c r="EO144" s="66"/>
      <c r="EP144" s="66"/>
      <c r="EQ144" s="97"/>
      <c r="ER144" s="97"/>
      <c r="ES144" s="97"/>
      <c r="ET144" s="97"/>
      <c r="EU144" s="97"/>
      <c r="EV144" s="97"/>
      <c r="EW144" s="97"/>
      <c r="EX144" s="97"/>
      <c r="EY144" s="97"/>
      <c r="EZ144" s="97"/>
      <c r="FA144" s="97"/>
      <c r="FC144" s="48"/>
      <c r="FD144" s="66"/>
      <c r="FE144" s="66"/>
      <c r="FF144" s="66"/>
      <c r="FG144" s="66"/>
      <c r="FH144" s="66"/>
      <c r="FI144" s="66"/>
      <c r="FJ144" s="97"/>
      <c r="FK144" s="97"/>
      <c r="FL144" s="97"/>
      <c r="FM144" s="97"/>
      <c r="FN144" s="97"/>
      <c r="FO144" s="97"/>
      <c r="FP144" s="97"/>
      <c r="FQ144" s="97"/>
      <c r="FR144" s="97"/>
      <c r="FS144" s="97"/>
      <c r="FT144" s="97"/>
      <c r="FU144" s="138"/>
      <c r="FW144" s="48"/>
      <c r="FX144" s="66"/>
      <c r="FY144" s="66"/>
      <c r="FZ144" s="66"/>
      <c r="GA144" s="66"/>
      <c r="GB144" s="66"/>
      <c r="GC144" s="66"/>
      <c r="GD144" s="97"/>
      <c r="GE144" s="97"/>
      <c r="GF144" s="97"/>
      <c r="GG144" s="97"/>
      <c r="GH144" s="97"/>
      <c r="GI144" s="97"/>
      <c r="GJ144" s="97"/>
      <c r="GK144" s="97"/>
      <c r="GL144" s="97"/>
      <c r="GM144" s="97"/>
      <c r="GN144" s="97"/>
      <c r="GP144" s="48"/>
      <c r="GQ144" s="66"/>
      <c r="GR144" s="66"/>
      <c r="GS144" s="66"/>
      <c r="GT144" s="66"/>
      <c r="GU144" s="66"/>
      <c r="GV144" s="66"/>
      <c r="GW144" s="97"/>
      <c r="GX144" s="97"/>
      <c r="GY144" s="97"/>
      <c r="GZ144" s="97"/>
      <c r="HA144" s="97"/>
      <c r="HB144" s="97"/>
      <c r="HC144" s="97"/>
      <c r="HD144" s="97"/>
      <c r="HE144" s="97"/>
      <c r="HF144" s="97"/>
      <c r="HG144" s="97"/>
    </row>
    <row r="145" spans="2:215" x14ac:dyDescent="0.3">
      <c r="C145" s="106" t="s">
        <v>130</v>
      </c>
      <c r="D145" s="132"/>
      <c r="E145" s="51">
        <f>E146</f>
        <v>0</v>
      </c>
      <c r="F145" s="51">
        <f t="shared" ref="F145:V145" si="2104">F146</f>
        <v>209736.83300000001</v>
      </c>
      <c r="G145" s="51">
        <f t="shared" si="2104"/>
        <v>163098.75917999999</v>
      </c>
      <c r="H145" s="51">
        <f t="shared" si="2104"/>
        <v>147344.29431000003</v>
      </c>
      <c r="I145" s="51">
        <f t="shared" si="2104"/>
        <v>126066.12717000001</v>
      </c>
      <c r="J145" s="51">
        <f t="shared" si="2104"/>
        <v>117660.27513000001</v>
      </c>
      <c r="K145" s="51">
        <f t="shared" si="2104"/>
        <v>86373.878999999986</v>
      </c>
      <c r="L145" s="51">
        <f t="shared" si="2104"/>
        <v>24773.553628850001</v>
      </c>
      <c r="M145" s="51">
        <f t="shared" si="2104"/>
        <v>30372.9</v>
      </c>
      <c r="N145" s="51">
        <f t="shared" si="2104"/>
        <v>55831.952299999997</v>
      </c>
      <c r="O145" s="51">
        <f t="shared" si="2104"/>
        <v>63979.830999999998</v>
      </c>
      <c r="P145" s="51">
        <f t="shared" si="2104"/>
        <v>39992.54</v>
      </c>
      <c r="Q145" s="51">
        <f t="shared" si="2104"/>
        <v>24459.5</v>
      </c>
      <c r="R145" s="51">
        <f t="shared" si="2104"/>
        <v>37347.349000000002</v>
      </c>
      <c r="S145" s="51">
        <f t="shared" si="2104"/>
        <v>16245</v>
      </c>
      <c r="T145" s="51">
        <f t="shared" si="2104"/>
        <v>21446</v>
      </c>
      <c r="U145" s="51">
        <f t="shared" si="2104"/>
        <v>75840.5</v>
      </c>
      <c r="V145" s="51">
        <f t="shared" si="2104"/>
        <v>59433.375</v>
      </c>
      <c r="W145" s="181">
        <f t="shared" si="1892"/>
        <v>0.59136797099039073</v>
      </c>
      <c r="Y145" s="51">
        <f t="shared" ref="Y145:GP145" si="2105">Y146</f>
        <v>0</v>
      </c>
      <c r="Z145" s="51">
        <f t="shared" si="2105"/>
        <v>209736.83300000001</v>
      </c>
      <c r="AA145" s="51">
        <f t="shared" si="2105"/>
        <v>163098.75917999999</v>
      </c>
      <c r="AB145" s="51">
        <f t="shared" si="2105"/>
        <v>147344.29431000003</v>
      </c>
      <c r="AC145" s="51">
        <f t="shared" si="2105"/>
        <v>126066.12717000001</v>
      </c>
      <c r="AD145" s="51">
        <f t="shared" si="2105"/>
        <v>117660.27513000001</v>
      </c>
      <c r="AE145" s="51">
        <f t="shared" si="2105"/>
        <v>86373.878999999986</v>
      </c>
      <c r="AF145" s="167">
        <f t="shared" si="2105"/>
        <v>24773.553628850001</v>
      </c>
      <c r="AG145" s="167">
        <f t="shared" si="2105"/>
        <v>30372.9</v>
      </c>
      <c r="AH145" s="167">
        <f t="shared" si="2105"/>
        <v>55831.952299999997</v>
      </c>
      <c r="AI145" s="167">
        <f t="shared" si="2105"/>
        <v>63979.830999999998</v>
      </c>
      <c r="AJ145" s="167">
        <f t="shared" si="2105"/>
        <v>39992.54</v>
      </c>
      <c r="AK145" s="167">
        <f t="shared" si="2105"/>
        <v>24459.5</v>
      </c>
      <c r="AL145" s="167">
        <f t="shared" si="2105"/>
        <v>37347.349000000002</v>
      </c>
      <c r="AM145" s="167">
        <f t="shared" si="2105"/>
        <v>16245</v>
      </c>
      <c r="AN145" s="167">
        <f t="shared" si="2105"/>
        <v>21446</v>
      </c>
      <c r="AO145" s="167">
        <f t="shared" si="2105"/>
        <v>75840.5</v>
      </c>
      <c r="AP145" s="167">
        <f t="shared" si="2105"/>
        <v>59433.375</v>
      </c>
      <c r="AQ145" s="181">
        <f>AP145/AL145-1</f>
        <v>0.59136797099039073</v>
      </c>
      <c r="AS145" s="51">
        <f t="shared" si="2105"/>
        <v>0</v>
      </c>
      <c r="AT145" s="51">
        <f t="shared" si="2105"/>
        <v>209736.83300000001</v>
      </c>
      <c r="AU145" s="51">
        <f t="shared" si="2105"/>
        <v>163098.75917999999</v>
      </c>
      <c r="AV145" s="51">
        <f t="shared" si="2105"/>
        <v>147344.29431000003</v>
      </c>
      <c r="AW145" s="51">
        <f t="shared" si="2105"/>
        <v>126066.12717000001</v>
      </c>
      <c r="AX145" s="51">
        <f t="shared" si="2105"/>
        <v>117660.27513000001</v>
      </c>
      <c r="AY145" s="51">
        <f t="shared" si="2105"/>
        <v>86373.878999999986</v>
      </c>
      <c r="AZ145" s="167">
        <f t="shared" si="2105"/>
        <v>24773.553628850001</v>
      </c>
      <c r="BA145" s="167">
        <f t="shared" si="2105"/>
        <v>30372.9</v>
      </c>
      <c r="BB145" s="167">
        <f t="shared" si="2105"/>
        <v>55831.952299999997</v>
      </c>
      <c r="BC145" s="167">
        <f t="shared" si="2105"/>
        <v>63979.830999999998</v>
      </c>
      <c r="BD145" s="167">
        <f t="shared" si="2105"/>
        <v>39992.54</v>
      </c>
      <c r="BE145" s="167">
        <f t="shared" si="2105"/>
        <v>24459.5</v>
      </c>
      <c r="BF145" s="167">
        <f t="shared" si="2105"/>
        <v>37347.349000000002</v>
      </c>
      <c r="BG145" s="167">
        <f t="shared" si="2105"/>
        <v>16245</v>
      </c>
      <c r="BH145" s="167">
        <f t="shared" si="2105"/>
        <v>21446</v>
      </c>
      <c r="BI145" s="167">
        <f t="shared" si="2105"/>
        <v>75840.5</v>
      </c>
      <c r="BJ145" s="167">
        <f t="shared" si="2105"/>
        <v>59433.375</v>
      </c>
      <c r="BK145" s="78"/>
      <c r="BL145" s="51">
        <f t="shared" si="2105"/>
        <v>0</v>
      </c>
      <c r="BM145" s="51">
        <f t="shared" si="2105"/>
        <v>209736.83300000001</v>
      </c>
      <c r="BN145" s="51">
        <f t="shared" si="2105"/>
        <v>163098.75917999999</v>
      </c>
      <c r="BO145" s="51">
        <f t="shared" si="2105"/>
        <v>147344.29431000003</v>
      </c>
      <c r="BP145" s="51">
        <f t="shared" si="2105"/>
        <v>126066.12717000001</v>
      </c>
      <c r="BQ145" s="51">
        <f t="shared" si="2105"/>
        <v>117660.27513000001</v>
      </c>
      <c r="BR145" s="51">
        <f t="shared" si="2105"/>
        <v>86373.878999999986</v>
      </c>
      <c r="BS145" s="167">
        <f t="shared" si="2105"/>
        <v>24773.553628850001</v>
      </c>
      <c r="BT145" s="167">
        <f t="shared" si="2105"/>
        <v>30372.9</v>
      </c>
      <c r="BU145" s="167">
        <f t="shared" si="2105"/>
        <v>55831.952299999997</v>
      </c>
      <c r="BV145" s="167">
        <f t="shared" si="2105"/>
        <v>63979.830999999998</v>
      </c>
      <c r="BW145" s="167">
        <f t="shared" si="2105"/>
        <v>39992.54</v>
      </c>
      <c r="BX145" s="167">
        <f t="shared" si="2105"/>
        <v>24459.5</v>
      </c>
      <c r="BY145" s="167">
        <f t="shared" si="2105"/>
        <v>37347.349000000002</v>
      </c>
      <c r="BZ145" s="167">
        <f t="shared" si="2105"/>
        <v>16245</v>
      </c>
      <c r="CA145" s="167">
        <f t="shared" si="2105"/>
        <v>21446</v>
      </c>
      <c r="CB145" s="167">
        <f t="shared" si="2105"/>
        <v>75840.5</v>
      </c>
      <c r="CC145" s="167">
        <f t="shared" si="2105"/>
        <v>59433.375</v>
      </c>
      <c r="CD145" s="78"/>
      <c r="CE145" s="51">
        <f t="shared" si="2105"/>
        <v>0</v>
      </c>
      <c r="CF145" s="51">
        <f t="shared" si="2105"/>
        <v>209736.83300000001</v>
      </c>
      <c r="CG145" s="51">
        <f t="shared" si="2105"/>
        <v>163098.75917999999</v>
      </c>
      <c r="CH145" s="51">
        <f t="shared" si="2105"/>
        <v>147344.29431000003</v>
      </c>
      <c r="CI145" s="51">
        <f t="shared" si="2105"/>
        <v>126066.12717000001</v>
      </c>
      <c r="CJ145" s="51">
        <f t="shared" si="2105"/>
        <v>117660.27513000001</v>
      </c>
      <c r="CK145" s="51">
        <f t="shared" si="2105"/>
        <v>86373.878999999986</v>
      </c>
      <c r="CL145" s="167">
        <f t="shared" si="2105"/>
        <v>24773.553628850001</v>
      </c>
      <c r="CM145" s="167">
        <f t="shared" si="2105"/>
        <v>30372.9</v>
      </c>
      <c r="CN145" s="167">
        <f t="shared" si="2105"/>
        <v>55831.952299999997</v>
      </c>
      <c r="CO145" s="167">
        <f t="shared" si="2105"/>
        <v>63979.830999999998</v>
      </c>
      <c r="CP145" s="167">
        <f t="shared" si="2105"/>
        <v>39992.54</v>
      </c>
      <c r="CQ145" s="167">
        <f t="shared" si="2105"/>
        <v>24459.5</v>
      </c>
      <c r="CR145" s="167">
        <f t="shared" si="2105"/>
        <v>37347.349000000002</v>
      </c>
      <c r="CS145" s="167">
        <f t="shared" si="2105"/>
        <v>16245</v>
      </c>
      <c r="CT145" s="167">
        <f t="shared" si="2105"/>
        <v>21446</v>
      </c>
      <c r="CU145" s="167">
        <f t="shared" si="2105"/>
        <v>75840.5</v>
      </c>
      <c r="CV145" s="167">
        <f t="shared" si="2105"/>
        <v>59433.375</v>
      </c>
      <c r="CW145" s="78"/>
      <c r="CX145" s="51">
        <f t="shared" si="2105"/>
        <v>0</v>
      </c>
      <c r="CY145" s="51">
        <f t="shared" si="2105"/>
        <v>209736.83300000001</v>
      </c>
      <c r="CZ145" s="51">
        <f t="shared" si="2105"/>
        <v>163098.75917999999</v>
      </c>
      <c r="DA145" s="51">
        <f t="shared" si="2105"/>
        <v>147344.29431000003</v>
      </c>
      <c r="DB145" s="51">
        <f t="shared" si="2105"/>
        <v>126066.12717000001</v>
      </c>
      <c r="DC145" s="51">
        <f t="shared" si="2105"/>
        <v>117660.27513000001</v>
      </c>
      <c r="DD145" s="51">
        <f t="shared" si="2105"/>
        <v>86373.878999999986</v>
      </c>
      <c r="DE145" s="167">
        <f t="shared" si="2105"/>
        <v>24773.553628850001</v>
      </c>
      <c r="DF145" s="167">
        <f t="shared" si="2105"/>
        <v>30372.9</v>
      </c>
      <c r="DG145" s="167">
        <f t="shared" si="2105"/>
        <v>55831.952299999997</v>
      </c>
      <c r="DH145" s="167">
        <f t="shared" si="2105"/>
        <v>63979.830999999998</v>
      </c>
      <c r="DI145" s="167">
        <f t="shared" si="2105"/>
        <v>39992.54</v>
      </c>
      <c r="DJ145" s="167">
        <f t="shared" si="2105"/>
        <v>24459.5</v>
      </c>
      <c r="DK145" s="167">
        <f t="shared" si="2105"/>
        <v>37347.349000000002</v>
      </c>
      <c r="DL145" s="167">
        <f t="shared" si="2105"/>
        <v>16245</v>
      </c>
      <c r="DM145" s="167">
        <f t="shared" si="2105"/>
        <v>21446</v>
      </c>
      <c r="DN145" s="167">
        <f t="shared" si="2105"/>
        <v>75840.5</v>
      </c>
      <c r="DO145" s="167">
        <f t="shared" si="2105"/>
        <v>59433.375</v>
      </c>
      <c r="DP145" s="78"/>
      <c r="DQ145" s="51">
        <f t="shared" si="2105"/>
        <v>0</v>
      </c>
      <c r="DR145" s="51">
        <f t="shared" si="2105"/>
        <v>209736.83300000001</v>
      </c>
      <c r="DS145" s="51">
        <f t="shared" si="2105"/>
        <v>163098.75917999999</v>
      </c>
      <c r="DT145" s="51">
        <f t="shared" si="2105"/>
        <v>147344.29431000003</v>
      </c>
      <c r="DU145" s="51">
        <f t="shared" si="2105"/>
        <v>126066.12717000001</v>
      </c>
      <c r="DV145" s="51">
        <f t="shared" si="2105"/>
        <v>117660.27513000001</v>
      </c>
      <c r="DW145" s="51">
        <f t="shared" si="2105"/>
        <v>86373.878999999986</v>
      </c>
      <c r="DX145" s="167">
        <f t="shared" si="2105"/>
        <v>24773.553628850001</v>
      </c>
      <c r="DY145" s="167">
        <f t="shared" si="2105"/>
        <v>30372.9</v>
      </c>
      <c r="DZ145" s="167">
        <f t="shared" si="2105"/>
        <v>55831.952299999997</v>
      </c>
      <c r="EA145" s="167">
        <f t="shared" si="2105"/>
        <v>63979.830999999998</v>
      </c>
      <c r="EB145" s="167">
        <f t="shared" si="2105"/>
        <v>39992.54</v>
      </c>
      <c r="EC145" s="167">
        <f t="shared" si="2105"/>
        <v>24459.5</v>
      </c>
      <c r="ED145" s="167">
        <f t="shared" si="2105"/>
        <v>37347.349000000002</v>
      </c>
      <c r="EE145" s="167">
        <f t="shared" si="2105"/>
        <v>16245</v>
      </c>
      <c r="EF145" s="167">
        <f t="shared" si="2105"/>
        <v>21446</v>
      </c>
      <c r="EG145" s="167">
        <f t="shared" si="2105"/>
        <v>75840.5</v>
      </c>
      <c r="EH145" s="167">
        <f t="shared" si="2105"/>
        <v>59433.375</v>
      </c>
      <c r="EJ145" s="51">
        <f t="shared" si="2105"/>
        <v>0</v>
      </c>
      <c r="EK145" s="51">
        <f t="shared" si="2105"/>
        <v>209736.83300000001</v>
      </c>
      <c r="EL145" s="51">
        <f t="shared" si="2105"/>
        <v>163098.75917999999</v>
      </c>
      <c r="EM145" s="51">
        <f t="shared" si="2105"/>
        <v>147344.29431000003</v>
      </c>
      <c r="EN145" s="51">
        <f t="shared" ref="EN145:FA145" si="2106">EN146</f>
        <v>126066.12717000001</v>
      </c>
      <c r="EO145" s="51">
        <f t="shared" si="2106"/>
        <v>117660.27513000001</v>
      </c>
      <c r="EP145" s="51">
        <f t="shared" si="2106"/>
        <v>86373.878999999986</v>
      </c>
      <c r="EQ145" s="167">
        <f t="shared" si="2106"/>
        <v>24773.553628850001</v>
      </c>
      <c r="ER145" s="167">
        <f t="shared" si="2106"/>
        <v>30372.9</v>
      </c>
      <c r="ES145" s="167">
        <f t="shared" si="2106"/>
        <v>55831.952299999997</v>
      </c>
      <c r="ET145" s="167">
        <f t="shared" si="2106"/>
        <v>63979.830999999998</v>
      </c>
      <c r="EU145" s="167">
        <f t="shared" si="2106"/>
        <v>39992.54</v>
      </c>
      <c r="EV145" s="167">
        <f t="shared" si="2106"/>
        <v>24459.5</v>
      </c>
      <c r="EW145" s="167">
        <f t="shared" si="2106"/>
        <v>37347.349000000002</v>
      </c>
      <c r="EX145" s="167">
        <f t="shared" si="2106"/>
        <v>16245</v>
      </c>
      <c r="EY145" s="167">
        <f t="shared" si="2106"/>
        <v>21446</v>
      </c>
      <c r="EZ145" s="167">
        <f t="shared" si="2106"/>
        <v>75840.5</v>
      </c>
      <c r="FA145" s="167">
        <f t="shared" si="2106"/>
        <v>59433.375</v>
      </c>
      <c r="FC145" s="51">
        <f t="shared" ref="FC145:FT145" si="2107">FC146</f>
        <v>0</v>
      </c>
      <c r="FD145" s="51">
        <f t="shared" si="2107"/>
        <v>209736.83300000001</v>
      </c>
      <c r="FE145" s="51">
        <f t="shared" si="2107"/>
        <v>163098.75917999999</v>
      </c>
      <c r="FF145" s="51">
        <f t="shared" si="2107"/>
        <v>147344.29431000003</v>
      </c>
      <c r="FG145" s="51">
        <f t="shared" si="2107"/>
        <v>126066.12717000001</v>
      </c>
      <c r="FH145" s="51">
        <f t="shared" si="2107"/>
        <v>117660.27513000001</v>
      </c>
      <c r="FI145" s="51">
        <f t="shared" si="2107"/>
        <v>86373.878999999986</v>
      </c>
      <c r="FJ145" s="167">
        <f t="shared" si="2107"/>
        <v>24773.553628850001</v>
      </c>
      <c r="FK145" s="167">
        <f t="shared" si="2107"/>
        <v>30372.9</v>
      </c>
      <c r="FL145" s="167">
        <f t="shared" si="2107"/>
        <v>55831.952299999997</v>
      </c>
      <c r="FM145" s="167">
        <f t="shared" si="2107"/>
        <v>63979.830999999998</v>
      </c>
      <c r="FN145" s="167">
        <f t="shared" si="2107"/>
        <v>39992.54</v>
      </c>
      <c r="FO145" s="167">
        <f t="shared" si="2107"/>
        <v>24459.5</v>
      </c>
      <c r="FP145" s="167">
        <f t="shared" si="2107"/>
        <v>37347.349000000002</v>
      </c>
      <c r="FQ145" s="167">
        <f t="shared" si="2107"/>
        <v>16245</v>
      </c>
      <c r="FR145" s="167">
        <f t="shared" si="2107"/>
        <v>21446</v>
      </c>
      <c r="FS145" s="167">
        <f t="shared" si="2107"/>
        <v>75840.5</v>
      </c>
      <c r="FT145" s="167">
        <f t="shared" si="2107"/>
        <v>59433.375</v>
      </c>
      <c r="FU145" s="181">
        <f>FT145/FP145-1</f>
        <v>0.59136797099039073</v>
      </c>
      <c r="FW145" s="51">
        <f t="shared" ref="FW145:GN145" si="2108">FW146</f>
        <v>0</v>
      </c>
      <c r="FX145" s="51">
        <f t="shared" si="2108"/>
        <v>209736.83300000001</v>
      </c>
      <c r="FY145" s="51">
        <f t="shared" si="2108"/>
        <v>163098.75917999999</v>
      </c>
      <c r="FZ145" s="51">
        <f t="shared" si="2108"/>
        <v>147344.29431000003</v>
      </c>
      <c r="GA145" s="51">
        <f t="shared" si="2108"/>
        <v>126066.12717000001</v>
      </c>
      <c r="GB145" s="51">
        <f t="shared" si="2108"/>
        <v>117660.27513000001</v>
      </c>
      <c r="GC145" s="51">
        <f t="shared" si="2108"/>
        <v>86373.878999999986</v>
      </c>
      <c r="GD145" s="167">
        <f t="shared" si="2108"/>
        <v>24773.553628850001</v>
      </c>
      <c r="GE145" s="167">
        <f t="shared" si="2108"/>
        <v>30372.9</v>
      </c>
      <c r="GF145" s="167">
        <f t="shared" si="2108"/>
        <v>55831.952299999997</v>
      </c>
      <c r="GG145" s="167">
        <f t="shared" si="2108"/>
        <v>63979.830999999998</v>
      </c>
      <c r="GH145" s="167">
        <f t="shared" si="2108"/>
        <v>39992.54</v>
      </c>
      <c r="GI145" s="167">
        <f t="shared" si="2108"/>
        <v>24459.5</v>
      </c>
      <c r="GJ145" s="167">
        <f t="shared" si="2108"/>
        <v>37347.349000000002</v>
      </c>
      <c r="GK145" s="167">
        <f t="shared" si="2108"/>
        <v>16245</v>
      </c>
      <c r="GL145" s="167">
        <f t="shared" si="2108"/>
        <v>21446</v>
      </c>
      <c r="GM145" s="167">
        <f t="shared" si="2108"/>
        <v>75840.5</v>
      </c>
      <c r="GN145" s="167">
        <f t="shared" si="2108"/>
        <v>59433.375</v>
      </c>
      <c r="GP145" s="51">
        <f t="shared" si="2105"/>
        <v>0</v>
      </c>
      <c r="GQ145" s="51">
        <f t="shared" ref="GQ145:HG145" si="2109">GQ146</f>
        <v>209736.83300000001</v>
      </c>
      <c r="GR145" s="51">
        <f t="shared" si="2109"/>
        <v>163098.75917999999</v>
      </c>
      <c r="GS145" s="51">
        <f t="shared" si="2109"/>
        <v>147344.29431000003</v>
      </c>
      <c r="GT145" s="51">
        <f t="shared" si="2109"/>
        <v>126066.12717000001</v>
      </c>
      <c r="GU145" s="51">
        <f t="shared" si="2109"/>
        <v>117660.27513000001</v>
      </c>
      <c r="GV145" s="51">
        <f t="shared" si="2109"/>
        <v>86373.878999999986</v>
      </c>
      <c r="GW145" s="167">
        <f t="shared" si="2109"/>
        <v>24773.553628850001</v>
      </c>
      <c r="GX145" s="167">
        <f t="shared" si="2109"/>
        <v>30372.9</v>
      </c>
      <c r="GY145" s="167">
        <f t="shared" si="2109"/>
        <v>55831.952299999997</v>
      </c>
      <c r="GZ145" s="167">
        <f t="shared" si="2109"/>
        <v>63979.830999999998</v>
      </c>
      <c r="HA145" s="167">
        <f t="shared" si="2109"/>
        <v>39992.54</v>
      </c>
      <c r="HB145" s="167">
        <f t="shared" si="2109"/>
        <v>24459.5</v>
      </c>
      <c r="HC145" s="167">
        <f t="shared" si="2109"/>
        <v>37347.349000000002</v>
      </c>
      <c r="HD145" s="167">
        <f t="shared" si="2109"/>
        <v>16245</v>
      </c>
      <c r="HE145" s="167">
        <f t="shared" si="2109"/>
        <v>21446</v>
      </c>
      <c r="HF145" s="167">
        <f t="shared" si="2109"/>
        <v>75840.5</v>
      </c>
      <c r="HG145" s="167">
        <f t="shared" si="2109"/>
        <v>75840.5</v>
      </c>
    </row>
    <row r="146" spans="2:215" x14ac:dyDescent="0.3">
      <c r="C146" s="69" t="s">
        <v>122</v>
      </c>
      <c r="D146" s="82"/>
      <c r="E146" s="104"/>
      <c r="F146" s="104">
        <v>209736.83300000001</v>
      </c>
      <c r="G146" s="104">
        <v>163098.75917999999</v>
      </c>
      <c r="H146" s="104">
        <v>147344.29431000003</v>
      </c>
      <c r="I146" s="104">
        <v>126066.12717000001</v>
      </c>
      <c r="J146" s="104">
        <v>117660.27513000001</v>
      </c>
      <c r="K146" s="104">
        <v>86373.878999999986</v>
      </c>
      <c r="L146" s="104">
        <v>24773.553628850001</v>
      </c>
      <c r="M146" s="104">
        <v>30372.9</v>
      </c>
      <c r="N146" s="104">
        <v>55831.952299999997</v>
      </c>
      <c r="O146" s="104">
        <v>63979.830999999998</v>
      </c>
      <c r="P146" s="104">
        <v>39992.54</v>
      </c>
      <c r="Q146" s="104">
        <v>24459.5</v>
      </c>
      <c r="R146" s="104">
        <v>37347.349000000002</v>
      </c>
      <c r="S146" s="104">
        <v>16245</v>
      </c>
      <c r="T146" s="104">
        <v>21446</v>
      </c>
      <c r="U146" s="104">
        <v>75840.5</v>
      </c>
      <c r="V146" s="104">
        <v>59433.375</v>
      </c>
      <c r="W146" s="198">
        <f t="shared" si="1892"/>
        <v>0.59136797099039073</v>
      </c>
      <c r="X146" s="205"/>
      <c r="Y146" s="71">
        <f t="shared" ref="Y146" si="2110">$E146</f>
        <v>0</v>
      </c>
      <c r="Z146" s="71">
        <f t="shared" ref="Z146" si="2111">$F146</f>
        <v>209736.83300000001</v>
      </c>
      <c r="AA146" s="71">
        <f t="shared" ref="AA146" si="2112">$G146</f>
        <v>163098.75917999999</v>
      </c>
      <c r="AB146" s="71">
        <f t="shared" ref="AB146" si="2113">$H146</f>
        <v>147344.29431000003</v>
      </c>
      <c r="AC146" s="71">
        <f t="shared" ref="AC146" si="2114">$I146</f>
        <v>126066.12717000001</v>
      </c>
      <c r="AD146" s="71">
        <f t="shared" ref="AD146" si="2115">$J146</f>
        <v>117660.27513000001</v>
      </c>
      <c r="AE146" s="71">
        <f t="shared" ref="AE146" si="2116">$K146</f>
        <v>86373.878999999986</v>
      </c>
      <c r="AF146" s="166">
        <f t="shared" ref="AF146" si="2117">$L146</f>
        <v>24773.553628850001</v>
      </c>
      <c r="AG146" s="166">
        <f t="shared" ref="AG146" si="2118">$M146</f>
        <v>30372.9</v>
      </c>
      <c r="AH146" s="166">
        <f t="shared" ref="AH146" si="2119">$N146</f>
        <v>55831.952299999997</v>
      </c>
      <c r="AI146" s="166">
        <f>$O146</f>
        <v>63979.830999999998</v>
      </c>
      <c r="AJ146" s="166">
        <f t="shared" ref="AJ146" si="2120">$P146</f>
        <v>39992.54</v>
      </c>
      <c r="AK146" s="166">
        <f>$Q146</f>
        <v>24459.5</v>
      </c>
      <c r="AL146" s="166">
        <f>$R146</f>
        <v>37347.349000000002</v>
      </c>
      <c r="AM146" s="166">
        <f>$S146</f>
        <v>16245</v>
      </c>
      <c r="AN146" s="166">
        <f>$T146</f>
        <v>21446</v>
      </c>
      <c r="AO146" s="166">
        <f>$U146</f>
        <v>75840.5</v>
      </c>
      <c r="AP146" s="166">
        <f>$V146</f>
        <v>59433.375</v>
      </c>
      <c r="AQ146" s="198"/>
      <c r="AR146" s="68"/>
      <c r="AS146" s="71">
        <f t="shared" ref="AS146" si="2121">$E146</f>
        <v>0</v>
      </c>
      <c r="AT146" s="71">
        <f t="shared" ref="AT146" si="2122">$F146</f>
        <v>209736.83300000001</v>
      </c>
      <c r="AU146" s="71">
        <f t="shared" ref="AU146" si="2123">$G146</f>
        <v>163098.75917999999</v>
      </c>
      <c r="AV146" s="71">
        <f t="shared" ref="AV146" si="2124">$H146</f>
        <v>147344.29431000003</v>
      </c>
      <c r="AW146" s="71">
        <f t="shared" ref="AW146" si="2125">$I146</f>
        <v>126066.12717000001</v>
      </c>
      <c r="AX146" s="71">
        <f t="shared" ref="AX146" si="2126">$J146</f>
        <v>117660.27513000001</v>
      </c>
      <c r="AY146" s="71">
        <f t="shared" ref="AY146" si="2127">$K146</f>
        <v>86373.878999999986</v>
      </c>
      <c r="AZ146" s="166">
        <f t="shared" ref="AZ146" si="2128">$L146</f>
        <v>24773.553628850001</v>
      </c>
      <c r="BA146" s="166">
        <f t="shared" ref="BA146" si="2129">$M146</f>
        <v>30372.9</v>
      </c>
      <c r="BB146" s="166">
        <f t="shared" ref="BB146" si="2130">$N146</f>
        <v>55831.952299999997</v>
      </c>
      <c r="BC146" s="166">
        <f>$O146</f>
        <v>63979.830999999998</v>
      </c>
      <c r="BD146" s="166">
        <f t="shared" ref="BD146" si="2131">$P146</f>
        <v>39992.54</v>
      </c>
      <c r="BE146" s="166">
        <f>$Q146</f>
        <v>24459.5</v>
      </c>
      <c r="BF146" s="166">
        <f>$R146</f>
        <v>37347.349000000002</v>
      </c>
      <c r="BG146" s="166">
        <f>$S146</f>
        <v>16245</v>
      </c>
      <c r="BH146" s="166">
        <f>$T146</f>
        <v>21446</v>
      </c>
      <c r="BI146" s="166">
        <f>$U146</f>
        <v>75840.5</v>
      </c>
      <c r="BJ146" s="166">
        <f>$V146</f>
        <v>59433.375</v>
      </c>
      <c r="BK146" s="68"/>
      <c r="BL146" s="71">
        <f t="shared" ref="BL146" si="2132">$E146</f>
        <v>0</v>
      </c>
      <c r="BM146" s="71">
        <f t="shared" ref="BM146" si="2133">$F146</f>
        <v>209736.83300000001</v>
      </c>
      <c r="BN146" s="71">
        <f t="shared" ref="BN146" si="2134">$G146</f>
        <v>163098.75917999999</v>
      </c>
      <c r="BO146" s="71">
        <f t="shared" ref="BO146" si="2135">$H146</f>
        <v>147344.29431000003</v>
      </c>
      <c r="BP146" s="71">
        <f t="shared" ref="BP146" si="2136">$I146</f>
        <v>126066.12717000001</v>
      </c>
      <c r="BQ146" s="71">
        <f t="shared" ref="BQ146" si="2137">$J146</f>
        <v>117660.27513000001</v>
      </c>
      <c r="BR146" s="71">
        <f t="shared" ref="BR146" si="2138">$K146</f>
        <v>86373.878999999986</v>
      </c>
      <c r="BS146" s="166">
        <f t="shared" ref="BS146" si="2139">$L146</f>
        <v>24773.553628850001</v>
      </c>
      <c r="BT146" s="166">
        <f t="shared" ref="BT146" si="2140">$M146</f>
        <v>30372.9</v>
      </c>
      <c r="BU146" s="166">
        <f t="shared" ref="BU146" si="2141">$N146</f>
        <v>55831.952299999997</v>
      </c>
      <c r="BV146" s="166">
        <f>$O146</f>
        <v>63979.830999999998</v>
      </c>
      <c r="BW146" s="166">
        <f t="shared" ref="BW146" si="2142">$P146</f>
        <v>39992.54</v>
      </c>
      <c r="BX146" s="166">
        <f>$Q146</f>
        <v>24459.5</v>
      </c>
      <c r="BY146" s="166">
        <f>$R146</f>
        <v>37347.349000000002</v>
      </c>
      <c r="BZ146" s="166">
        <f>$S146</f>
        <v>16245</v>
      </c>
      <c r="CA146" s="166">
        <f>$T146</f>
        <v>21446</v>
      </c>
      <c r="CB146" s="166">
        <f>$U146</f>
        <v>75840.5</v>
      </c>
      <c r="CC146" s="166">
        <f>$V146</f>
        <v>59433.375</v>
      </c>
      <c r="CD146" s="68"/>
      <c r="CE146" s="71">
        <f t="shared" ref="CE146" si="2143">$E146</f>
        <v>0</v>
      </c>
      <c r="CF146" s="71">
        <f t="shared" ref="CF146" si="2144">$F146</f>
        <v>209736.83300000001</v>
      </c>
      <c r="CG146" s="71">
        <f t="shared" ref="CG146" si="2145">$G146</f>
        <v>163098.75917999999</v>
      </c>
      <c r="CH146" s="71">
        <f t="shared" ref="CH146" si="2146">$H146</f>
        <v>147344.29431000003</v>
      </c>
      <c r="CI146" s="71">
        <f t="shared" ref="CI146" si="2147">$I146</f>
        <v>126066.12717000001</v>
      </c>
      <c r="CJ146" s="71">
        <f t="shared" ref="CJ146" si="2148">$J146</f>
        <v>117660.27513000001</v>
      </c>
      <c r="CK146" s="71">
        <f t="shared" ref="CK146" si="2149">$K146</f>
        <v>86373.878999999986</v>
      </c>
      <c r="CL146" s="166">
        <f t="shared" ref="CL146" si="2150">$L146</f>
        <v>24773.553628850001</v>
      </c>
      <c r="CM146" s="166">
        <f t="shared" ref="CM146" si="2151">$M146</f>
        <v>30372.9</v>
      </c>
      <c r="CN146" s="166">
        <f t="shared" ref="CN146" si="2152">$N146</f>
        <v>55831.952299999997</v>
      </c>
      <c r="CO146" s="166">
        <f>$O146</f>
        <v>63979.830999999998</v>
      </c>
      <c r="CP146" s="166">
        <f t="shared" ref="CP146" si="2153">$P146</f>
        <v>39992.54</v>
      </c>
      <c r="CQ146" s="166">
        <f>$Q146</f>
        <v>24459.5</v>
      </c>
      <c r="CR146" s="166">
        <f>$R146</f>
        <v>37347.349000000002</v>
      </c>
      <c r="CS146" s="166">
        <f>$S146</f>
        <v>16245</v>
      </c>
      <c r="CT146" s="166">
        <f>$T146</f>
        <v>21446</v>
      </c>
      <c r="CU146" s="166">
        <f>$U146</f>
        <v>75840.5</v>
      </c>
      <c r="CV146" s="166">
        <f>$V146</f>
        <v>59433.375</v>
      </c>
      <c r="CW146" s="68"/>
      <c r="CX146" s="71">
        <f t="shared" ref="CX146" si="2154">$E146</f>
        <v>0</v>
      </c>
      <c r="CY146" s="71">
        <f t="shared" ref="CY146" si="2155">$F146</f>
        <v>209736.83300000001</v>
      </c>
      <c r="CZ146" s="71">
        <f t="shared" ref="CZ146" si="2156">$G146</f>
        <v>163098.75917999999</v>
      </c>
      <c r="DA146" s="71">
        <f t="shared" ref="DA146" si="2157">$H146</f>
        <v>147344.29431000003</v>
      </c>
      <c r="DB146" s="71">
        <f t="shared" ref="DB146" si="2158">$I146</f>
        <v>126066.12717000001</v>
      </c>
      <c r="DC146" s="71">
        <f t="shared" ref="DC146" si="2159">$J146</f>
        <v>117660.27513000001</v>
      </c>
      <c r="DD146" s="71">
        <f t="shared" ref="DD146" si="2160">$K146</f>
        <v>86373.878999999986</v>
      </c>
      <c r="DE146" s="166">
        <f t="shared" ref="DE146" si="2161">$L146</f>
        <v>24773.553628850001</v>
      </c>
      <c r="DF146" s="166">
        <f t="shared" ref="DF146" si="2162">$M146</f>
        <v>30372.9</v>
      </c>
      <c r="DG146" s="166">
        <f t="shared" ref="DG146" si="2163">$N146</f>
        <v>55831.952299999997</v>
      </c>
      <c r="DH146" s="166">
        <f>$O146</f>
        <v>63979.830999999998</v>
      </c>
      <c r="DI146" s="166">
        <f t="shared" ref="DI146" si="2164">$P146</f>
        <v>39992.54</v>
      </c>
      <c r="DJ146" s="166">
        <f>$Q146</f>
        <v>24459.5</v>
      </c>
      <c r="DK146" s="166">
        <f>$R146</f>
        <v>37347.349000000002</v>
      </c>
      <c r="DL146" s="166">
        <f>$S146</f>
        <v>16245</v>
      </c>
      <c r="DM146" s="166">
        <f>$T146</f>
        <v>21446</v>
      </c>
      <c r="DN146" s="166">
        <f>$U146</f>
        <v>75840.5</v>
      </c>
      <c r="DO146" s="166">
        <f>$V146</f>
        <v>59433.375</v>
      </c>
      <c r="DP146" s="68"/>
      <c r="DQ146" s="71">
        <f t="shared" ref="DQ146" si="2165">$E146</f>
        <v>0</v>
      </c>
      <c r="DR146" s="71">
        <f t="shared" ref="DR146" si="2166">$F146</f>
        <v>209736.83300000001</v>
      </c>
      <c r="DS146" s="71">
        <f t="shared" ref="DS146" si="2167">$G146</f>
        <v>163098.75917999999</v>
      </c>
      <c r="DT146" s="71">
        <f t="shared" ref="DT146" si="2168">$H146</f>
        <v>147344.29431000003</v>
      </c>
      <c r="DU146" s="71">
        <f t="shared" ref="DU146" si="2169">$I146</f>
        <v>126066.12717000001</v>
      </c>
      <c r="DV146" s="71">
        <f t="shared" ref="DV146" si="2170">$J146</f>
        <v>117660.27513000001</v>
      </c>
      <c r="DW146" s="71">
        <f t="shared" ref="DW146" si="2171">$K146</f>
        <v>86373.878999999986</v>
      </c>
      <c r="DX146" s="166">
        <f t="shared" ref="DX146" si="2172">$L146</f>
        <v>24773.553628850001</v>
      </c>
      <c r="DY146" s="166">
        <f t="shared" ref="DY146" si="2173">$M146</f>
        <v>30372.9</v>
      </c>
      <c r="DZ146" s="166">
        <f t="shared" ref="DZ146" si="2174">$N146</f>
        <v>55831.952299999997</v>
      </c>
      <c r="EA146" s="166">
        <f>$O146</f>
        <v>63979.830999999998</v>
      </c>
      <c r="EB146" s="166">
        <f t="shared" ref="EB146" si="2175">$P146</f>
        <v>39992.54</v>
      </c>
      <c r="EC146" s="166">
        <f>$Q146</f>
        <v>24459.5</v>
      </c>
      <c r="ED146" s="166">
        <f>$R146</f>
        <v>37347.349000000002</v>
      </c>
      <c r="EE146" s="166">
        <f>$S146</f>
        <v>16245</v>
      </c>
      <c r="EF146" s="166">
        <f>$T146</f>
        <v>21446</v>
      </c>
      <c r="EG146" s="166">
        <f>$U146</f>
        <v>75840.5</v>
      </c>
      <c r="EH146" s="166">
        <f>$V146</f>
        <v>59433.375</v>
      </c>
      <c r="EI146" s="68"/>
      <c r="EJ146" s="71">
        <f t="shared" ref="EJ146" si="2176">$E146</f>
        <v>0</v>
      </c>
      <c r="EK146" s="71">
        <f t="shared" ref="EK146" si="2177">$F146</f>
        <v>209736.83300000001</v>
      </c>
      <c r="EL146" s="71">
        <f t="shared" ref="EL146" si="2178">$G146</f>
        <v>163098.75917999999</v>
      </c>
      <c r="EM146" s="71">
        <f t="shared" ref="EM146" si="2179">$H146</f>
        <v>147344.29431000003</v>
      </c>
      <c r="EN146" s="71">
        <f t="shared" ref="EN146" si="2180">$I146</f>
        <v>126066.12717000001</v>
      </c>
      <c r="EO146" s="71">
        <f t="shared" ref="EO146" si="2181">$J146</f>
        <v>117660.27513000001</v>
      </c>
      <c r="EP146" s="71">
        <f t="shared" ref="EP146" si="2182">$K146</f>
        <v>86373.878999999986</v>
      </c>
      <c r="EQ146" s="166">
        <f t="shared" ref="EQ146" si="2183">$L146</f>
        <v>24773.553628850001</v>
      </c>
      <c r="ER146" s="166">
        <f t="shared" ref="ER146" si="2184">$M146</f>
        <v>30372.9</v>
      </c>
      <c r="ES146" s="166">
        <f t="shared" ref="ES146" si="2185">$N146</f>
        <v>55831.952299999997</v>
      </c>
      <c r="ET146" s="166">
        <f>$O146</f>
        <v>63979.830999999998</v>
      </c>
      <c r="EU146" s="166">
        <f t="shared" ref="EU146" si="2186">$P146</f>
        <v>39992.54</v>
      </c>
      <c r="EV146" s="166">
        <f>$Q146</f>
        <v>24459.5</v>
      </c>
      <c r="EW146" s="166">
        <f>$R146</f>
        <v>37347.349000000002</v>
      </c>
      <c r="EX146" s="166">
        <f>$S146</f>
        <v>16245</v>
      </c>
      <c r="EY146" s="166">
        <f>$T146</f>
        <v>21446</v>
      </c>
      <c r="EZ146" s="166">
        <f>$U146</f>
        <v>75840.5</v>
      </c>
      <c r="FA146" s="166">
        <f>$V146</f>
        <v>59433.375</v>
      </c>
      <c r="FB146" s="68"/>
      <c r="FC146" s="71">
        <f t="shared" ref="FC146" si="2187">$E146</f>
        <v>0</v>
      </c>
      <c r="FD146" s="71">
        <f t="shared" ref="FD146" si="2188">$F146</f>
        <v>209736.83300000001</v>
      </c>
      <c r="FE146" s="71">
        <f t="shared" ref="FE146" si="2189">$G146</f>
        <v>163098.75917999999</v>
      </c>
      <c r="FF146" s="71">
        <f t="shared" ref="FF146" si="2190">$H146</f>
        <v>147344.29431000003</v>
      </c>
      <c r="FG146" s="71">
        <f t="shared" ref="FG146" si="2191">$I146</f>
        <v>126066.12717000001</v>
      </c>
      <c r="FH146" s="71">
        <f t="shared" ref="FH146" si="2192">$J146</f>
        <v>117660.27513000001</v>
      </c>
      <c r="FI146" s="71">
        <f t="shared" ref="FI146" si="2193">$K146</f>
        <v>86373.878999999986</v>
      </c>
      <c r="FJ146" s="166">
        <f t="shared" ref="FJ146" si="2194">$L146</f>
        <v>24773.553628850001</v>
      </c>
      <c r="FK146" s="166">
        <f t="shared" ref="FK146" si="2195">$M146</f>
        <v>30372.9</v>
      </c>
      <c r="FL146" s="166">
        <f t="shared" ref="FL146" si="2196">$N146</f>
        <v>55831.952299999997</v>
      </c>
      <c r="FM146" s="166">
        <f>$O146</f>
        <v>63979.830999999998</v>
      </c>
      <c r="FN146" s="166">
        <f t="shared" ref="FN146" si="2197">$P146</f>
        <v>39992.54</v>
      </c>
      <c r="FO146" s="166">
        <f>$Q146</f>
        <v>24459.5</v>
      </c>
      <c r="FP146" s="166">
        <f>$R146</f>
        <v>37347.349000000002</v>
      </c>
      <c r="FQ146" s="166">
        <f>$S146</f>
        <v>16245</v>
      </c>
      <c r="FR146" s="166">
        <f>$T146</f>
        <v>21446</v>
      </c>
      <c r="FS146" s="166">
        <f>$U146</f>
        <v>75840.5</v>
      </c>
      <c r="FT146" s="166">
        <f>$V146</f>
        <v>59433.375</v>
      </c>
      <c r="FU146" s="198"/>
      <c r="FV146" s="68"/>
      <c r="FW146" s="71">
        <f t="shared" ref="FW146" si="2198">$E146</f>
        <v>0</v>
      </c>
      <c r="FX146" s="71">
        <f t="shared" ref="FX146" si="2199">$F146</f>
        <v>209736.83300000001</v>
      </c>
      <c r="FY146" s="71">
        <f t="shared" ref="FY146" si="2200">$G146</f>
        <v>163098.75917999999</v>
      </c>
      <c r="FZ146" s="71">
        <f t="shared" ref="FZ146" si="2201">$H146</f>
        <v>147344.29431000003</v>
      </c>
      <c r="GA146" s="71">
        <f t="shared" ref="GA146" si="2202">$I146</f>
        <v>126066.12717000001</v>
      </c>
      <c r="GB146" s="71">
        <f t="shared" ref="GB146" si="2203">$J146</f>
        <v>117660.27513000001</v>
      </c>
      <c r="GC146" s="71">
        <f t="shared" ref="GC146" si="2204">$K146</f>
        <v>86373.878999999986</v>
      </c>
      <c r="GD146" s="166">
        <f t="shared" ref="GD146" si="2205">$L146</f>
        <v>24773.553628850001</v>
      </c>
      <c r="GE146" s="166">
        <f t="shared" ref="GE146" si="2206">$M146</f>
        <v>30372.9</v>
      </c>
      <c r="GF146" s="166">
        <f t="shared" ref="GF146" si="2207">$N146</f>
        <v>55831.952299999997</v>
      </c>
      <c r="GG146" s="166">
        <f>$O146</f>
        <v>63979.830999999998</v>
      </c>
      <c r="GH146" s="166">
        <f t="shared" ref="GH146" si="2208">$P146</f>
        <v>39992.54</v>
      </c>
      <c r="GI146" s="166">
        <f>$Q146</f>
        <v>24459.5</v>
      </c>
      <c r="GJ146" s="166">
        <f>$R146</f>
        <v>37347.349000000002</v>
      </c>
      <c r="GK146" s="166">
        <f>$S146</f>
        <v>16245</v>
      </c>
      <c r="GL146" s="166">
        <f>$T146</f>
        <v>21446</v>
      </c>
      <c r="GM146" s="166">
        <f>$U146</f>
        <v>75840.5</v>
      </c>
      <c r="GN146" s="166">
        <f>$V146</f>
        <v>59433.375</v>
      </c>
      <c r="GO146" s="68"/>
      <c r="GP146" s="71">
        <f t="shared" ref="GP146" si="2209">$E146</f>
        <v>0</v>
      </c>
      <c r="GQ146" s="71">
        <f t="shared" ref="GQ146" si="2210">$F146</f>
        <v>209736.83300000001</v>
      </c>
      <c r="GR146" s="71">
        <f t="shared" ref="GR146" si="2211">$G146</f>
        <v>163098.75917999999</v>
      </c>
      <c r="GS146" s="71">
        <f t="shared" ref="GS146" si="2212">$H146</f>
        <v>147344.29431000003</v>
      </c>
      <c r="GT146" s="71">
        <f t="shared" ref="GT146" si="2213">$I146</f>
        <v>126066.12717000001</v>
      </c>
      <c r="GU146" s="71">
        <f t="shared" ref="GU146" si="2214">$J146</f>
        <v>117660.27513000001</v>
      </c>
      <c r="GV146" s="71">
        <f t="shared" ref="GV146" si="2215">$K146</f>
        <v>86373.878999999986</v>
      </c>
      <c r="GW146" s="166">
        <f t="shared" ref="GW146" si="2216">$L146</f>
        <v>24773.553628850001</v>
      </c>
      <c r="GX146" s="166">
        <f t="shared" ref="GX146" si="2217">$M146</f>
        <v>30372.9</v>
      </c>
      <c r="GY146" s="166">
        <f t="shared" ref="GY146" si="2218">$N146</f>
        <v>55831.952299999997</v>
      </c>
      <c r="GZ146" s="166">
        <f>$O146</f>
        <v>63979.830999999998</v>
      </c>
      <c r="HA146" s="166">
        <f t="shared" ref="HA146" si="2219">$P146</f>
        <v>39992.54</v>
      </c>
      <c r="HB146" s="166">
        <f>$Q146</f>
        <v>24459.5</v>
      </c>
      <c r="HC146" s="166">
        <f>$R146</f>
        <v>37347.349000000002</v>
      </c>
      <c r="HD146" s="166">
        <f>$S146</f>
        <v>16245</v>
      </c>
      <c r="HE146" s="166">
        <f>$T146</f>
        <v>21446</v>
      </c>
      <c r="HF146" s="166">
        <f>$U146</f>
        <v>75840.5</v>
      </c>
      <c r="HG146" s="166">
        <f>$U146</f>
        <v>75840.5</v>
      </c>
    </row>
    <row r="147" spans="2:215" x14ac:dyDescent="0.3">
      <c r="C147" s="69"/>
      <c r="D147" s="82"/>
      <c r="E147" s="48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138"/>
      <c r="Y147" s="48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138"/>
      <c r="AS147" s="48"/>
      <c r="AT147" s="66"/>
      <c r="AU147" s="66"/>
      <c r="AV147" s="66"/>
      <c r="AW147" s="66"/>
      <c r="AX147" s="66"/>
      <c r="AY147" s="66"/>
      <c r="AZ147" s="66"/>
      <c r="BA147" s="66"/>
      <c r="BB147" s="66"/>
      <c r="BC147" s="66"/>
      <c r="BD147" s="66"/>
      <c r="BE147" s="66"/>
      <c r="BF147" s="66"/>
      <c r="BG147" s="66"/>
      <c r="BH147" s="66"/>
      <c r="BI147" s="66"/>
      <c r="BJ147" s="66"/>
      <c r="BK147" s="56"/>
      <c r="BL147" s="48"/>
      <c r="BM147" s="66"/>
      <c r="BN147" s="66"/>
      <c r="BO147" s="66"/>
      <c r="BP147" s="66"/>
      <c r="BQ147" s="66"/>
      <c r="BR147" s="66"/>
      <c r="BS147" s="66"/>
      <c r="BT147" s="66"/>
      <c r="BU147" s="66"/>
      <c r="BV147" s="66"/>
      <c r="BW147" s="66"/>
      <c r="BX147" s="66"/>
      <c r="BY147" s="66"/>
      <c r="BZ147" s="66"/>
      <c r="CA147" s="66"/>
      <c r="CB147" s="66"/>
      <c r="CC147" s="66"/>
      <c r="CD147" s="56"/>
      <c r="CE147" s="48"/>
      <c r="CF147" s="66"/>
      <c r="CG147" s="66"/>
      <c r="CH147" s="66"/>
      <c r="CI147" s="66"/>
      <c r="CJ147" s="66"/>
      <c r="CK147" s="66"/>
      <c r="CL147" s="66"/>
      <c r="CM147" s="66"/>
      <c r="CN147" s="66"/>
      <c r="CO147" s="66"/>
      <c r="CP147" s="66"/>
      <c r="CQ147" s="66"/>
      <c r="CR147" s="66"/>
      <c r="CS147" s="66"/>
      <c r="CT147" s="66"/>
      <c r="CU147" s="66"/>
      <c r="CV147" s="66"/>
      <c r="CW147" s="56"/>
      <c r="CX147" s="48"/>
      <c r="CY147" s="66"/>
      <c r="CZ147" s="66"/>
      <c r="DA147" s="66"/>
      <c r="DB147" s="66"/>
      <c r="DC147" s="66"/>
      <c r="DD147" s="66"/>
      <c r="DE147" s="66"/>
      <c r="DF147" s="66"/>
      <c r="DG147" s="66"/>
      <c r="DH147" s="66"/>
      <c r="DI147" s="66"/>
      <c r="DJ147" s="66"/>
      <c r="DK147" s="66"/>
      <c r="DL147" s="66"/>
      <c r="DM147" s="66"/>
      <c r="DN147" s="66"/>
      <c r="DO147" s="66"/>
      <c r="DP147" s="56"/>
      <c r="DQ147" s="48"/>
      <c r="DR147" s="66"/>
      <c r="DS147" s="66"/>
      <c r="DT147" s="66"/>
      <c r="DU147" s="66"/>
      <c r="DV147" s="66"/>
      <c r="DW147" s="66"/>
      <c r="DX147" s="66"/>
      <c r="DY147" s="66"/>
      <c r="DZ147" s="66"/>
      <c r="EA147" s="66"/>
      <c r="EB147" s="66"/>
      <c r="EC147" s="66"/>
      <c r="ED147" s="66"/>
      <c r="EE147" s="66"/>
      <c r="EF147" s="66"/>
      <c r="EG147" s="66"/>
      <c r="EH147" s="66"/>
      <c r="EJ147" s="48"/>
      <c r="EK147" s="66"/>
      <c r="EL147" s="66"/>
      <c r="EM147" s="66"/>
      <c r="EN147" s="66"/>
      <c r="EO147" s="66"/>
      <c r="EP147" s="66"/>
      <c r="EQ147" s="66"/>
      <c r="ER147" s="66"/>
      <c r="ES147" s="66"/>
      <c r="ET147" s="66"/>
      <c r="EU147" s="66"/>
      <c r="EV147" s="66"/>
      <c r="EW147" s="66"/>
      <c r="EX147" s="66"/>
      <c r="EY147" s="66"/>
      <c r="EZ147" s="66"/>
      <c r="FA147" s="66"/>
      <c r="FC147" s="48"/>
      <c r="FD147" s="66"/>
      <c r="FE147" s="66"/>
      <c r="FF147" s="66"/>
      <c r="FG147" s="66"/>
      <c r="FH147" s="66"/>
      <c r="FI147" s="66"/>
      <c r="FJ147" s="66"/>
      <c r="FK147" s="66"/>
      <c r="FL147" s="66"/>
      <c r="FM147" s="66"/>
      <c r="FN147" s="66"/>
      <c r="FO147" s="66"/>
      <c r="FP147" s="66"/>
      <c r="FQ147" s="66"/>
      <c r="FR147" s="66"/>
      <c r="FS147" s="66"/>
      <c r="FT147" s="66"/>
      <c r="FU147" s="138"/>
      <c r="FW147" s="48"/>
      <c r="FX147" s="66"/>
      <c r="FY147" s="66"/>
      <c r="FZ147" s="66"/>
      <c r="GA147" s="66"/>
      <c r="GB147" s="66"/>
      <c r="GC147" s="66"/>
      <c r="GD147" s="66"/>
      <c r="GE147" s="66"/>
      <c r="GF147" s="66"/>
      <c r="GG147" s="66"/>
      <c r="GH147" s="66"/>
      <c r="GI147" s="66"/>
      <c r="GJ147" s="66"/>
      <c r="GK147" s="66"/>
      <c r="GL147" s="66"/>
      <c r="GM147" s="66"/>
      <c r="GN147" s="66"/>
      <c r="GP147" s="48"/>
      <c r="GQ147" s="66"/>
      <c r="GR147" s="66"/>
      <c r="GS147" s="66"/>
      <c r="GT147" s="66"/>
      <c r="GU147" s="66"/>
      <c r="GV147" s="66"/>
      <c r="GW147" s="66"/>
      <c r="GX147" s="66"/>
      <c r="GY147" s="66"/>
      <c r="GZ147" s="66"/>
      <c r="HA147" s="66"/>
      <c r="HB147" s="66"/>
      <c r="HC147" s="66"/>
      <c r="HD147" s="66"/>
      <c r="HE147" s="66"/>
      <c r="HF147" s="66"/>
      <c r="HG147" s="66"/>
    </row>
    <row r="148" spans="2:215" ht="13.5" thickBot="1" x14ac:dyDescent="0.35">
      <c r="C148" s="79" t="s">
        <v>52</v>
      </c>
      <c r="D148" s="133"/>
      <c r="E148" s="80">
        <f>E136+E145</f>
        <v>0</v>
      </c>
      <c r="F148" s="80">
        <f t="shared" ref="F148:AF148" si="2220">F136+F145</f>
        <v>1397530.9845891499</v>
      </c>
      <c r="G148" s="80">
        <f t="shared" si="2220"/>
        <v>1700092.903677562</v>
      </c>
      <c r="H148" s="80">
        <f t="shared" si="2220"/>
        <v>1660689.6371765702</v>
      </c>
      <c r="I148" s="80">
        <f t="shared" ref="I148" si="2221">I136+I145</f>
        <v>1772490.0202606667</v>
      </c>
      <c r="J148" s="80">
        <f t="shared" si="2220"/>
        <v>1931867.2770890002</v>
      </c>
      <c r="K148" s="80">
        <f t="shared" si="2220"/>
        <v>2498951.8283889997</v>
      </c>
      <c r="L148" s="80">
        <f t="shared" si="2220"/>
        <v>2609125.0792168886</v>
      </c>
      <c r="M148" s="80">
        <f t="shared" ref="M148:N148" si="2222">M136+M145</f>
        <v>3187234.9384793602</v>
      </c>
      <c r="N148" s="80">
        <f t="shared" si="2222"/>
        <v>3100820.6935799997</v>
      </c>
      <c r="O148" s="80">
        <f t="shared" ref="O148:P148" si="2223">O136+O145</f>
        <v>4141292.8304025102</v>
      </c>
      <c r="P148" s="80">
        <f t="shared" si="2223"/>
        <v>3792075.3540854808</v>
      </c>
      <c r="Q148" s="80">
        <f t="shared" ref="Q148:R148" si="2224">Q136+Q145</f>
        <v>4136091.1020198101</v>
      </c>
      <c r="R148" s="80">
        <f t="shared" si="2224"/>
        <v>4536440.8957946906</v>
      </c>
      <c r="S148" s="80">
        <f t="shared" ref="S148:T148" si="2225">S136+S145</f>
        <v>2587407.7199487998</v>
      </c>
      <c r="T148" s="80">
        <f t="shared" si="2225"/>
        <v>2181055.7029400002</v>
      </c>
      <c r="U148" s="80">
        <f t="shared" ref="U148:V148" si="2226">U136+U145</f>
        <v>3584404.4862000002</v>
      </c>
      <c r="V148" s="80">
        <f t="shared" si="2226"/>
        <v>3307779.33960984</v>
      </c>
      <c r="W148" s="199">
        <f t="shared" si="1892"/>
        <v>-0.27084262407647097</v>
      </c>
      <c r="Y148" s="80">
        <f t="shared" si="2220"/>
        <v>0</v>
      </c>
      <c r="Z148" s="80">
        <f t="shared" si="2220"/>
        <v>1397530.9845891499</v>
      </c>
      <c r="AA148" s="80">
        <f>AA136+AA145</f>
        <v>1700092.903677562</v>
      </c>
      <c r="AB148" s="80">
        <f>AB136+AB145</f>
        <v>1660689.6371765702</v>
      </c>
      <c r="AC148" s="80">
        <f>AC136+AC145</f>
        <v>1772490.0202606667</v>
      </c>
      <c r="AD148" s="80">
        <f t="shared" si="2220"/>
        <v>1931867.2770890002</v>
      </c>
      <c r="AE148" s="80">
        <f t="shared" si="2220"/>
        <v>2498951.8283889997</v>
      </c>
      <c r="AF148" s="80">
        <f t="shared" si="2220"/>
        <v>2609125.0792168886</v>
      </c>
      <c r="AG148" s="80">
        <f t="shared" ref="AG148:AH148" si="2227">AG136+AG145</f>
        <v>3187234.9384793602</v>
      </c>
      <c r="AH148" s="80">
        <f t="shared" si="2227"/>
        <v>3100820.6935799997</v>
      </c>
      <c r="AI148" s="80">
        <f t="shared" ref="AI148:AJ148" si="2228">AI136+AI145</f>
        <v>4141292.8304025102</v>
      </c>
      <c r="AJ148" s="80">
        <f t="shared" si="2228"/>
        <v>3792075.3540854808</v>
      </c>
      <c r="AK148" s="80">
        <f t="shared" ref="AK148:AL148" si="2229">AK136+AK145</f>
        <v>4136091.1020198101</v>
      </c>
      <c r="AL148" s="80">
        <f t="shared" si="2229"/>
        <v>4536440.8957946906</v>
      </c>
      <c r="AM148" s="80">
        <f t="shared" ref="AM148:AN148" si="2230">AM136+AM145</f>
        <v>2587407.7199487998</v>
      </c>
      <c r="AN148" s="80">
        <f t="shared" si="2230"/>
        <v>2181055.7029400002</v>
      </c>
      <c r="AO148" s="80">
        <f t="shared" ref="AO148:AP148" si="2231">AO136+AO145</f>
        <v>3584404.4862000002</v>
      </c>
      <c r="AP148" s="80">
        <f t="shared" si="2231"/>
        <v>3307779.33960984</v>
      </c>
      <c r="AQ148" s="199">
        <f>AP148/AL148-1</f>
        <v>-0.27084262407647097</v>
      </c>
      <c r="AS148" s="80">
        <f t="shared" ref="AS148:AT148" si="2232">AS136+AS145</f>
        <v>0</v>
      </c>
      <c r="AT148" s="80">
        <f t="shared" si="2232"/>
        <v>1397530.9845891499</v>
      </c>
      <c r="AU148" s="80">
        <f>AU136+AU145</f>
        <v>1700092.903677562</v>
      </c>
      <c r="AV148" s="80">
        <f>AV136+AV145</f>
        <v>1660689.6371765702</v>
      </c>
      <c r="AW148" s="80">
        <f>AW136+AW145</f>
        <v>1772490.0202606667</v>
      </c>
      <c r="AX148" s="80">
        <f t="shared" ref="AX148:BJ148" si="2233">AX136+AX145</f>
        <v>1931867.2770890002</v>
      </c>
      <c r="AY148" s="80">
        <f t="shared" si="2233"/>
        <v>2498951.8283889997</v>
      </c>
      <c r="AZ148" s="80">
        <f t="shared" si="2233"/>
        <v>2609125.0792168886</v>
      </c>
      <c r="BA148" s="80">
        <f t="shared" si="2233"/>
        <v>3187234.9384793602</v>
      </c>
      <c r="BB148" s="80">
        <f t="shared" si="2233"/>
        <v>3100820.6935799997</v>
      </c>
      <c r="BC148" s="80">
        <f t="shared" si="2233"/>
        <v>4141292.8304025102</v>
      </c>
      <c r="BD148" s="80">
        <f t="shared" si="2233"/>
        <v>3792075.3540854808</v>
      </c>
      <c r="BE148" s="80">
        <f t="shared" si="2233"/>
        <v>4136091.1020198101</v>
      </c>
      <c r="BF148" s="80">
        <f t="shared" si="2233"/>
        <v>4536440.8957946906</v>
      </c>
      <c r="BG148" s="80">
        <f t="shared" si="2233"/>
        <v>2587407.7199487998</v>
      </c>
      <c r="BH148" s="80">
        <f t="shared" si="2233"/>
        <v>2181055.7029400002</v>
      </c>
      <c r="BI148" s="80">
        <f t="shared" si="2233"/>
        <v>3584404.4862000002</v>
      </c>
      <c r="BJ148" s="80">
        <f t="shared" si="2233"/>
        <v>3307779.33960984</v>
      </c>
      <c r="BK148" s="56"/>
      <c r="BL148" s="80">
        <f t="shared" ref="BL148:BM148" si="2234">BL136+BL145</f>
        <v>0</v>
      </c>
      <c r="BM148" s="80">
        <f t="shared" si="2234"/>
        <v>1397530.9845891499</v>
      </c>
      <c r="BN148" s="80">
        <f>BN136+BN145</f>
        <v>1700092.903677562</v>
      </c>
      <c r="BO148" s="80">
        <f>BO136+BO145</f>
        <v>1660689.6371765702</v>
      </c>
      <c r="BP148" s="80">
        <f>BP136+BP145</f>
        <v>1772490.0202606667</v>
      </c>
      <c r="BQ148" s="80">
        <f t="shared" ref="BQ148:CC148" si="2235">BQ136+BQ145</f>
        <v>1931867.2770890002</v>
      </c>
      <c r="BR148" s="80">
        <f t="shared" si="2235"/>
        <v>2498951.8283889997</v>
      </c>
      <c r="BS148" s="80">
        <f t="shared" si="2235"/>
        <v>2609125.0792168886</v>
      </c>
      <c r="BT148" s="80">
        <f t="shared" si="2235"/>
        <v>3187234.9384793602</v>
      </c>
      <c r="BU148" s="80">
        <f t="shared" si="2235"/>
        <v>3100820.6935799997</v>
      </c>
      <c r="BV148" s="80">
        <f t="shared" si="2235"/>
        <v>4141292.8304025102</v>
      </c>
      <c r="BW148" s="80">
        <f t="shared" si="2235"/>
        <v>3792075.3540854808</v>
      </c>
      <c r="BX148" s="80">
        <f t="shared" si="2235"/>
        <v>4136091.1020198101</v>
      </c>
      <c r="BY148" s="80">
        <f t="shared" si="2235"/>
        <v>4536440.8957946906</v>
      </c>
      <c r="BZ148" s="80">
        <f t="shared" si="2235"/>
        <v>2587407.7199487998</v>
      </c>
      <c r="CA148" s="80">
        <f t="shared" si="2235"/>
        <v>2181055.7029400002</v>
      </c>
      <c r="CB148" s="80">
        <f t="shared" si="2235"/>
        <v>3584404.4862000002</v>
      </c>
      <c r="CC148" s="80">
        <f t="shared" si="2235"/>
        <v>3307779.33960984</v>
      </c>
      <c r="CD148" s="56"/>
      <c r="CE148" s="80">
        <f t="shared" ref="CE148:CF148" si="2236">CE136+CE145</f>
        <v>0</v>
      </c>
      <c r="CF148" s="80">
        <f t="shared" si="2236"/>
        <v>1397530.9845891499</v>
      </c>
      <c r="CG148" s="80">
        <f>CG136+CG145</f>
        <v>1700092.903677562</v>
      </c>
      <c r="CH148" s="80">
        <f>CH136+CH145</f>
        <v>1660689.6371765702</v>
      </c>
      <c r="CI148" s="80">
        <f>CI136+CI145</f>
        <v>1772490.0202606667</v>
      </c>
      <c r="CJ148" s="80">
        <f t="shared" ref="CJ148:CV148" si="2237">CJ136+CJ145</f>
        <v>1931867.2770890002</v>
      </c>
      <c r="CK148" s="80">
        <f t="shared" si="2237"/>
        <v>2498951.8283889997</v>
      </c>
      <c r="CL148" s="80">
        <f t="shared" si="2237"/>
        <v>2609125.0792168886</v>
      </c>
      <c r="CM148" s="80">
        <f t="shared" si="2237"/>
        <v>3187234.9384793602</v>
      </c>
      <c r="CN148" s="80">
        <f t="shared" si="2237"/>
        <v>3100820.6935799997</v>
      </c>
      <c r="CO148" s="80">
        <f t="shared" si="2237"/>
        <v>4141292.8304025102</v>
      </c>
      <c r="CP148" s="80">
        <f t="shared" si="2237"/>
        <v>3792075.3540854808</v>
      </c>
      <c r="CQ148" s="80">
        <f t="shared" si="2237"/>
        <v>4136091.1020198101</v>
      </c>
      <c r="CR148" s="80">
        <f t="shared" si="2237"/>
        <v>4536440.8957946906</v>
      </c>
      <c r="CS148" s="80">
        <f t="shared" si="2237"/>
        <v>2587407.7199487998</v>
      </c>
      <c r="CT148" s="80">
        <f t="shared" si="2237"/>
        <v>2181055.7029400002</v>
      </c>
      <c r="CU148" s="80">
        <f t="shared" si="2237"/>
        <v>3584404.4862000002</v>
      </c>
      <c r="CV148" s="80">
        <f t="shared" si="2237"/>
        <v>3307779.33960984</v>
      </c>
      <c r="CW148" s="56"/>
      <c r="CX148" s="80">
        <f t="shared" ref="CX148:CY148" si="2238">CX136+CX145</f>
        <v>0</v>
      </c>
      <c r="CY148" s="80">
        <f t="shared" si="2238"/>
        <v>1397530.9845891499</v>
      </c>
      <c r="CZ148" s="80">
        <f>CZ136+CZ145</f>
        <v>1700092.903677562</v>
      </c>
      <c r="DA148" s="80">
        <f>DA136+DA145</f>
        <v>1660689.6371765702</v>
      </c>
      <c r="DB148" s="80">
        <f>DB136+DB145</f>
        <v>1772490.0202606667</v>
      </c>
      <c r="DC148" s="80">
        <f t="shared" ref="DC148:DO148" si="2239">DC136+DC145</f>
        <v>1931867.2770890002</v>
      </c>
      <c r="DD148" s="80">
        <f t="shared" si="2239"/>
        <v>2498951.8283889997</v>
      </c>
      <c r="DE148" s="80">
        <f t="shared" si="2239"/>
        <v>2609125.0792168886</v>
      </c>
      <c r="DF148" s="80">
        <f t="shared" si="2239"/>
        <v>3187234.9384793602</v>
      </c>
      <c r="DG148" s="80">
        <f t="shared" si="2239"/>
        <v>3100820.6935799997</v>
      </c>
      <c r="DH148" s="80">
        <f t="shared" si="2239"/>
        <v>4141292.8304025102</v>
      </c>
      <c r="DI148" s="80">
        <f t="shared" si="2239"/>
        <v>3792075.3540854808</v>
      </c>
      <c r="DJ148" s="80">
        <f t="shared" si="2239"/>
        <v>4136091.1020198101</v>
      </c>
      <c r="DK148" s="80">
        <f t="shared" si="2239"/>
        <v>4536440.8957946906</v>
      </c>
      <c r="DL148" s="80">
        <f t="shared" si="2239"/>
        <v>2587407.7199487998</v>
      </c>
      <c r="DM148" s="80">
        <f t="shared" si="2239"/>
        <v>2181055.7029400002</v>
      </c>
      <c r="DN148" s="80">
        <f t="shared" si="2239"/>
        <v>3584404.4862000002</v>
      </c>
      <c r="DO148" s="80">
        <f t="shared" si="2239"/>
        <v>3307779.33960984</v>
      </c>
      <c r="DP148" s="56"/>
      <c r="DQ148" s="80">
        <f t="shared" ref="DQ148:DR148" si="2240">DQ136+DQ145</f>
        <v>0</v>
      </c>
      <c r="DR148" s="80">
        <f t="shared" si="2240"/>
        <v>1397530.9845891499</v>
      </c>
      <c r="DS148" s="80">
        <f>DS136+DS145</f>
        <v>1700092.903677562</v>
      </c>
      <c r="DT148" s="80">
        <f>DT136+DT145</f>
        <v>1660689.6371765702</v>
      </c>
      <c r="DU148" s="80">
        <f>DU136+DU145</f>
        <v>1772490.0202606667</v>
      </c>
      <c r="DV148" s="80">
        <f t="shared" ref="DV148:EH148" si="2241">DV136+DV145</f>
        <v>1931867.2770890002</v>
      </c>
      <c r="DW148" s="80">
        <f t="shared" si="2241"/>
        <v>2498951.8283889997</v>
      </c>
      <c r="DX148" s="80">
        <f t="shared" si="2241"/>
        <v>2609125.0792168886</v>
      </c>
      <c r="DY148" s="80">
        <f t="shared" si="2241"/>
        <v>3187234.9384793602</v>
      </c>
      <c r="DZ148" s="80">
        <f t="shared" si="2241"/>
        <v>3100820.6935799997</v>
      </c>
      <c r="EA148" s="80">
        <f t="shared" si="2241"/>
        <v>4141292.8304025102</v>
      </c>
      <c r="EB148" s="80">
        <f t="shared" si="2241"/>
        <v>3792075.3540854808</v>
      </c>
      <c r="EC148" s="80">
        <f t="shared" si="2241"/>
        <v>4136091.1020198101</v>
      </c>
      <c r="ED148" s="80">
        <f t="shared" si="2241"/>
        <v>4536440.8957946906</v>
      </c>
      <c r="EE148" s="80">
        <f t="shared" si="2241"/>
        <v>2587407.7199487998</v>
      </c>
      <c r="EF148" s="80">
        <f t="shared" si="2241"/>
        <v>2181055.7029400002</v>
      </c>
      <c r="EG148" s="80">
        <f t="shared" si="2241"/>
        <v>3584404.4862000002</v>
      </c>
      <c r="EH148" s="80">
        <f t="shared" si="2241"/>
        <v>3307779.33960984</v>
      </c>
      <c r="EJ148" s="80">
        <f t="shared" ref="EJ148:EK148" si="2242">EJ136+EJ145</f>
        <v>0</v>
      </c>
      <c r="EK148" s="80">
        <f t="shared" si="2242"/>
        <v>1397530.9845891499</v>
      </c>
      <c r="EL148" s="80">
        <f>EL136+EL145</f>
        <v>1700092.903677562</v>
      </c>
      <c r="EM148" s="80">
        <f>EM136+EM145</f>
        <v>1660689.6371765702</v>
      </c>
      <c r="EN148" s="80">
        <f>EN136+EN145</f>
        <v>1772490.0202606667</v>
      </c>
      <c r="EO148" s="80">
        <f t="shared" ref="EO148:FA148" si="2243">EO136+EO145</f>
        <v>1931867.2770890002</v>
      </c>
      <c r="EP148" s="80">
        <f t="shared" si="2243"/>
        <v>2498951.8283889997</v>
      </c>
      <c r="EQ148" s="80">
        <f t="shared" si="2243"/>
        <v>2609125.0792168886</v>
      </c>
      <c r="ER148" s="80">
        <f t="shared" si="2243"/>
        <v>3187234.9384793602</v>
      </c>
      <c r="ES148" s="80">
        <f t="shared" si="2243"/>
        <v>3100820.6935799997</v>
      </c>
      <c r="ET148" s="80">
        <f t="shared" si="2243"/>
        <v>4141292.8304025102</v>
      </c>
      <c r="EU148" s="80">
        <f t="shared" si="2243"/>
        <v>3792075.3540854808</v>
      </c>
      <c r="EV148" s="80">
        <f t="shared" si="2243"/>
        <v>4136091.1020198101</v>
      </c>
      <c r="EW148" s="80">
        <f t="shared" si="2243"/>
        <v>4536440.8957946906</v>
      </c>
      <c r="EX148" s="80">
        <f t="shared" si="2243"/>
        <v>2587407.7199487998</v>
      </c>
      <c r="EY148" s="80">
        <f t="shared" si="2243"/>
        <v>2181055.7029400002</v>
      </c>
      <c r="EZ148" s="80">
        <f t="shared" si="2243"/>
        <v>3584404.4862000002</v>
      </c>
      <c r="FA148" s="80">
        <f t="shared" si="2243"/>
        <v>3307779.33960984</v>
      </c>
      <c r="FC148" s="80">
        <f t="shared" ref="FC148:FD148" si="2244">FC136+FC145</f>
        <v>0</v>
      </c>
      <c r="FD148" s="80">
        <f t="shared" si="2244"/>
        <v>1397530.9845891499</v>
      </c>
      <c r="FE148" s="80">
        <f>FE136+FE145</f>
        <v>1700092.903677562</v>
      </c>
      <c r="FF148" s="80">
        <f>FF136+FF145</f>
        <v>1660689.6371765702</v>
      </c>
      <c r="FG148" s="80">
        <f>FG136+FG145</f>
        <v>1772490.0202606667</v>
      </c>
      <c r="FH148" s="80">
        <f t="shared" ref="FH148:FT148" si="2245">FH136+FH145</f>
        <v>1931867.2770890002</v>
      </c>
      <c r="FI148" s="80">
        <f t="shared" si="2245"/>
        <v>2498951.8283889997</v>
      </c>
      <c r="FJ148" s="80">
        <f t="shared" si="2245"/>
        <v>2609125.0792168886</v>
      </c>
      <c r="FK148" s="80">
        <f t="shared" si="2245"/>
        <v>3187234.9384793602</v>
      </c>
      <c r="FL148" s="80">
        <f t="shared" si="2245"/>
        <v>3100820.6935799997</v>
      </c>
      <c r="FM148" s="80">
        <f t="shared" si="2245"/>
        <v>4141292.8304025102</v>
      </c>
      <c r="FN148" s="80">
        <f t="shared" si="2245"/>
        <v>3792075.3540854808</v>
      </c>
      <c r="FO148" s="80">
        <f t="shared" si="2245"/>
        <v>4136091.1020198101</v>
      </c>
      <c r="FP148" s="80">
        <f t="shared" si="2245"/>
        <v>4536440.8957946906</v>
      </c>
      <c r="FQ148" s="80">
        <f t="shared" si="2245"/>
        <v>2587407.7199487998</v>
      </c>
      <c r="FR148" s="80">
        <f t="shared" si="2245"/>
        <v>2181055.7029400002</v>
      </c>
      <c r="FS148" s="80">
        <f t="shared" si="2245"/>
        <v>3584404.4862000002</v>
      </c>
      <c r="FT148" s="80">
        <f t="shared" si="2245"/>
        <v>3307779.33960984</v>
      </c>
      <c r="FU148" s="199">
        <f>FT148/FP148-1</f>
        <v>-0.27084262407647097</v>
      </c>
      <c r="FW148" s="80">
        <f t="shared" ref="FW148:FX148" si="2246">FW136+FW145</f>
        <v>0</v>
      </c>
      <c r="FX148" s="80">
        <f t="shared" si="2246"/>
        <v>1397530.9845891499</v>
      </c>
      <c r="FY148" s="80">
        <f>FY136+FY145</f>
        <v>1700092.903677562</v>
      </c>
      <c r="FZ148" s="80">
        <f>FZ136+FZ145</f>
        <v>1660689.6371765702</v>
      </c>
      <c r="GA148" s="80">
        <f>GA136+GA145</f>
        <v>1772490.0202606667</v>
      </c>
      <c r="GB148" s="80">
        <f t="shared" ref="GB148:GN148" si="2247">GB136+GB145</f>
        <v>1931867.2770890002</v>
      </c>
      <c r="GC148" s="80">
        <f t="shared" si="2247"/>
        <v>2498951.8283889997</v>
      </c>
      <c r="GD148" s="80">
        <f t="shared" si="2247"/>
        <v>2609125.0792168886</v>
      </c>
      <c r="GE148" s="80">
        <f t="shared" si="2247"/>
        <v>3187234.9384793602</v>
      </c>
      <c r="GF148" s="80">
        <f t="shared" si="2247"/>
        <v>3100820.6935799997</v>
      </c>
      <c r="GG148" s="80">
        <f t="shared" si="2247"/>
        <v>4141292.8304025102</v>
      </c>
      <c r="GH148" s="80">
        <f t="shared" si="2247"/>
        <v>3792075.3540854808</v>
      </c>
      <c r="GI148" s="80">
        <f t="shared" si="2247"/>
        <v>4136091.1020198101</v>
      </c>
      <c r="GJ148" s="80">
        <f t="shared" si="2247"/>
        <v>4536440.8957946906</v>
      </c>
      <c r="GK148" s="80">
        <f t="shared" si="2247"/>
        <v>2587407.7199487998</v>
      </c>
      <c r="GL148" s="80">
        <f t="shared" si="2247"/>
        <v>2181055.7029400002</v>
      </c>
      <c r="GM148" s="80">
        <f t="shared" si="2247"/>
        <v>3584404.4862000002</v>
      </c>
      <c r="GN148" s="80">
        <f t="shared" si="2247"/>
        <v>3307779.33960984</v>
      </c>
      <c r="GP148" s="80">
        <f t="shared" ref="GP148:GQ148" si="2248">GP136+GP145</f>
        <v>0</v>
      </c>
      <c r="GQ148" s="80">
        <f t="shared" si="2248"/>
        <v>1397530.9845891499</v>
      </c>
      <c r="GR148" s="80">
        <f>GR136+GR145</f>
        <v>1700092.903677562</v>
      </c>
      <c r="GS148" s="80">
        <f>GS136+GS145</f>
        <v>1660689.6371765702</v>
      </c>
      <c r="GT148" s="80">
        <f>GT136+GT145</f>
        <v>1772490.0202606667</v>
      </c>
      <c r="GU148" s="80">
        <f t="shared" ref="GU148:HE148" si="2249">GU136+GU145</f>
        <v>1931867.2770890002</v>
      </c>
      <c r="GV148" s="80">
        <f t="shared" si="2249"/>
        <v>2498951.8283889997</v>
      </c>
      <c r="GW148" s="80">
        <f t="shared" si="2249"/>
        <v>2609125.0792168886</v>
      </c>
      <c r="GX148" s="80">
        <f t="shared" si="2249"/>
        <v>3187234.9384793602</v>
      </c>
      <c r="GY148" s="80">
        <f t="shared" si="2249"/>
        <v>3100820.6935799997</v>
      </c>
      <c r="GZ148" s="80">
        <f t="shared" si="2249"/>
        <v>4141292.8304025102</v>
      </c>
      <c r="HA148" s="80">
        <f t="shared" si="2249"/>
        <v>3792075.3540854808</v>
      </c>
      <c r="HB148" s="80">
        <f t="shared" si="2249"/>
        <v>4136091.1020198101</v>
      </c>
      <c r="HC148" s="80">
        <f t="shared" si="2249"/>
        <v>4536440.8957946906</v>
      </c>
      <c r="HD148" s="80">
        <f t="shared" si="2249"/>
        <v>2587407.7199487998</v>
      </c>
      <c r="HE148" s="80">
        <f t="shared" si="2249"/>
        <v>2181055.7029400002</v>
      </c>
      <c r="HF148" s="80">
        <f t="shared" ref="HF148:HG148" si="2250">HF136+HF145</f>
        <v>3584404.4862000002</v>
      </c>
      <c r="HG148" s="80">
        <f t="shared" si="2250"/>
        <v>3584404.4862000002</v>
      </c>
    </row>
    <row r="149" spans="2:215" x14ac:dyDescent="0.3">
      <c r="C149" s="69"/>
      <c r="D149" s="82"/>
      <c r="E149" s="48"/>
      <c r="F149" s="66"/>
      <c r="G149" s="66"/>
      <c r="H149" s="66"/>
      <c r="I149" s="66"/>
      <c r="J149" s="66"/>
      <c r="K149" s="66"/>
      <c r="L149" s="66"/>
      <c r="M149" s="66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Y149" s="48"/>
      <c r="Z149" s="66"/>
      <c r="AA149" s="66"/>
      <c r="AB149" s="66"/>
      <c r="AC149" s="66"/>
      <c r="AD149" s="66"/>
      <c r="AE149" s="66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S149" s="48"/>
      <c r="AT149" s="66"/>
      <c r="AU149" s="66"/>
      <c r="AV149" s="66"/>
      <c r="AW149" s="66"/>
      <c r="AX149" s="66"/>
      <c r="AY149" s="66"/>
      <c r="AZ149" s="138"/>
      <c r="BA149" s="138"/>
      <c r="BB149" s="138"/>
      <c r="BC149" s="138"/>
      <c r="BD149" s="138"/>
      <c r="BE149" s="138"/>
      <c r="BF149" s="138"/>
      <c r="BG149" s="138"/>
      <c r="BH149" s="138"/>
      <c r="BI149" s="138"/>
      <c r="BJ149" s="138"/>
      <c r="BK149" s="56"/>
      <c r="BL149" s="48"/>
      <c r="BM149" s="66"/>
      <c r="BN149" s="66"/>
      <c r="BO149" s="66"/>
      <c r="BP149" s="66"/>
      <c r="BQ149" s="66"/>
      <c r="BR149" s="66"/>
      <c r="BS149" s="138"/>
      <c r="BT149" s="138"/>
      <c r="BU149" s="138"/>
      <c r="BV149" s="138"/>
      <c r="BW149" s="138"/>
      <c r="BX149" s="138"/>
      <c r="BY149" s="138"/>
      <c r="BZ149" s="138"/>
      <c r="CA149" s="138"/>
      <c r="CB149" s="138"/>
      <c r="CC149" s="138"/>
      <c r="CD149" s="56"/>
      <c r="CE149" s="48"/>
      <c r="CF149" s="66"/>
      <c r="CG149" s="66"/>
      <c r="CH149" s="66"/>
      <c r="CI149" s="66"/>
      <c r="CJ149" s="66"/>
      <c r="CK149" s="66"/>
      <c r="CL149" s="138"/>
      <c r="CM149" s="138"/>
      <c r="CN149" s="138"/>
      <c r="CO149" s="138"/>
      <c r="CP149" s="138"/>
      <c r="CQ149" s="138"/>
      <c r="CR149" s="138"/>
      <c r="CS149" s="138"/>
      <c r="CT149" s="138"/>
      <c r="CU149" s="138"/>
      <c r="CV149" s="138"/>
      <c r="CW149" s="56"/>
      <c r="CX149" s="48"/>
      <c r="CY149" s="66"/>
      <c r="CZ149" s="66"/>
      <c r="DA149" s="66"/>
      <c r="DB149" s="66"/>
      <c r="DC149" s="66"/>
      <c r="DD149" s="66"/>
      <c r="DE149" s="138"/>
      <c r="DF149" s="138"/>
      <c r="DG149" s="138"/>
      <c r="DH149" s="138"/>
      <c r="DI149" s="138"/>
      <c r="DJ149" s="138"/>
      <c r="DK149" s="138"/>
      <c r="DL149" s="138"/>
      <c r="DM149" s="138"/>
      <c r="DN149" s="138"/>
      <c r="DO149" s="138"/>
      <c r="DP149" s="56"/>
      <c r="DQ149" s="48"/>
      <c r="DR149" s="66"/>
      <c r="DS149" s="66"/>
      <c r="DT149" s="66"/>
      <c r="DU149" s="66"/>
      <c r="DV149" s="66"/>
      <c r="DW149" s="66"/>
      <c r="DX149" s="138"/>
      <c r="DY149" s="138"/>
      <c r="DZ149" s="138"/>
      <c r="EA149" s="138"/>
      <c r="EB149" s="138"/>
      <c r="EC149" s="138"/>
      <c r="ED149" s="138"/>
      <c r="EE149" s="138"/>
      <c r="EF149" s="138"/>
      <c r="EG149" s="138"/>
      <c r="EH149" s="138"/>
      <c r="EJ149" s="48"/>
      <c r="EK149" s="66"/>
      <c r="EL149" s="66"/>
      <c r="EM149" s="66"/>
      <c r="EN149" s="66"/>
      <c r="EO149" s="66"/>
      <c r="EP149" s="66"/>
      <c r="EQ149" s="138"/>
      <c r="ER149" s="138"/>
      <c r="ES149" s="138"/>
      <c r="ET149" s="138"/>
      <c r="EU149" s="138"/>
      <c r="EV149" s="138"/>
      <c r="EW149" s="138"/>
      <c r="EX149" s="138"/>
      <c r="EY149" s="138"/>
      <c r="EZ149" s="138"/>
      <c r="FA149" s="138"/>
      <c r="FC149" s="48"/>
      <c r="FD149" s="66"/>
      <c r="FE149" s="66"/>
      <c r="FF149" s="66"/>
      <c r="FG149" s="66"/>
      <c r="FH149" s="66"/>
      <c r="FI149" s="66"/>
      <c r="FJ149" s="138"/>
      <c r="FK149" s="138"/>
      <c r="FL149" s="138"/>
      <c r="FM149" s="138"/>
      <c r="FN149" s="138"/>
      <c r="FO149" s="138"/>
      <c r="FP149" s="138"/>
      <c r="FQ149" s="138"/>
      <c r="FR149" s="138"/>
      <c r="FS149" s="138"/>
      <c r="FT149" s="138"/>
      <c r="FU149" s="138"/>
      <c r="FW149" s="48"/>
      <c r="FX149" s="66"/>
      <c r="FY149" s="66"/>
      <c r="FZ149" s="66"/>
      <c r="GA149" s="66"/>
      <c r="GB149" s="66"/>
      <c r="GC149" s="66"/>
      <c r="GD149" s="138"/>
      <c r="GE149" s="138"/>
      <c r="GF149" s="138"/>
      <c r="GG149" s="138"/>
      <c r="GH149" s="138"/>
      <c r="GI149" s="138"/>
      <c r="GJ149" s="138"/>
      <c r="GK149" s="138"/>
      <c r="GL149" s="138"/>
      <c r="GM149" s="138"/>
      <c r="GN149" s="138"/>
      <c r="GP149" s="48"/>
      <c r="GQ149" s="66"/>
      <c r="GR149" s="66"/>
      <c r="GS149" s="66"/>
      <c r="GT149" s="66"/>
      <c r="GU149" s="66"/>
      <c r="GV149" s="66"/>
      <c r="GW149" s="138"/>
      <c r="GX149" s="138"/>
      <c r="GY149" s="138"/>
      <c r="GZ149" s="138"/>
      <c r="HA149" s="138"/>
      <c r="HB149" s="138"/>
      <c r="HC149" s="138"/>
      <c r="HD149" s="138"/>
      <c r="HE149" s="138"/>
      <c r="HF149" s="138"/>
      <c r="HG149" s="138"/>
    </row>
    <row r="150" spans="2:215" s="48" customFormat="1" x14ac:dyDescent="0.3">
      <c r="C150" s="99" t="s">
        <v>67</v>
      </c>
      <c r="D150" s="134"/>
      <c r="E150" s="100">
        <f>SUM(E151:E152)</f>
        <v>0</v>
      </c>
      <c r="F150" s="100">
        <f t="shared" ref="F150:L150" si="2251">SUM(F151:F152)</f>
        <v>1677168.0277226991</v>
      </c>
      <c r="G150" s="100">
        <f t="shared" si="2251"/>
        <v>1119217</v>
      </c>
      <c r="H150" s="100">
        <f t="shared" si="2251"/>
        <v>1381610</v>
      </c>
      <c r="I150" s="100">
        <f t="shared" ref="I150" si="2252">SUM(I151:I152)</f>
        <v>1271757</v>
      </c>
      <c r="J150" s="100">
        <f t="shared" si="2251"/>
        <v>1654564</v>
      </c>
      <c r="K150" s="100">
        <f t="shared" si="2251"/>
        <v>1991932.0130000035</v>
      </c>
      <c r="L150" s="100">
        <f t="shared" si="2251"/>
        <v>1272533.595999999</v>
      </c>
      <c r="M150" s="100">
        <f t="shared" ref="M150:N150" si="2253">SUM(M151:M152)</f>
        <v>954215.37069000048</v>
      </c>
      <c r="N150" s="100">
        <f t="shared" si="2253"/>
        <v>2671905.0824600006</v>
      </c>
      <c r="O150" s="100">
        <f t="shared" ref="O150:P150" si="2254">SUM(O151:O152)</f>
        <v>2440382.5379199968</v>
      </c>
      <c r="P150" s="100">
        <f t="shared" si="2254"/>
        <v>3137377.2941399985</v>
      </c>
      <c r="Q150" s="100">
        <f t="shared" ref="Q150:R150" si="2255">SUM(Q151:Q152)</f>
        <v>2645389.9037299994</v>
      </c>
      <c r="R150" s="100">
        <f t="shared" si="2255"/>
        <v>2134063.1461099996</v>
      </c>
      <c r="S150" s="100">
        <f t="shared" ref="S150:T150" si="2256">SUM(S151:S152)</f>
        <v>861726.34610000008</v>
      </c>
      <c r="T150" s="100">
        <f t="shared" si="2256"/>
        <v>1822058.9384999992</v>
      </c>
      <c r="U150" s="100">
        <f t="shared" ref="U150:V150" si="2257">SUM(U151:U152)</f>
        <v>1402912.30171</v>
      </c>
      <c r="V150" s="100">
        <f t="shared" si="2257"/>
        <v>2126116.6820700001</v>
      </c>
      <c r="W150" s="200">
        <f t="shared" si="1892"/>
        <v>-3.7236311654996745E-3</v>
      </c>
      <c r="Y150" s="100">
        <f t="shared" ref="Y150:AJ150" si="2258">SUM(Y151:Y152)</f>
        <v>0</v>
      </c>
      <c r="Z150" s="100">
        <f t="shared" si="2258"/>
        <v>1677168.0277226991</v>
      </c>
      <c r="AA150" s="100">
        <f t="shared" si="2258"/>
        <v>1119217</v>
      </c>
      <c r="AB150" s="100">
        <f t="shared" si="2258"/>
        <v>1381610</v>
      </c>
      <c r="AC150" s="100">
        <f t="shared" si="2258"/>
        <v>1271757</v>
      </c>
      <c r="AD150" s="100">
        <f t="shared" si="2258"/>
        <v>1654564</v>
      </c>
      <c r="AE150" s="100">
        <f t="shared" si="2258"/>
        <v>1991932.0130000035</v>
      </c>
      <c r="AF150" s="100">
        <f t="shared" si="2258"/>
        <v>1272533.595999999</v>
      </c>
      <c r="AG150" s="100">
        <f t="shared" si="2258"/>
        <v>954215.37069000048</v>
      </c>
      <c r="AH150" s="100">
        <f t="shared" si="2258"/>
        <v>2671905.0824600006</v>
      </c>
      <c r="AI150" s="100">
        <f t="shared" si="2258"/>
        <v>2440382.5379199968</v>
      </c>
      <c r="AJ150" s="100">
        <f t="shared" si="2258"/>
        <v>3137377.2941399985</v>
      </c>
      <c r="AK150" s="100">
        <f t="shared" ref="AK150:AP150" si="2259">SUM(AK151:AK152)</f>
        <v>2645389.9037299994</v>
      </c>
      <c r="AL150" s="100">
        <f t="shared" si="2259"/>
        <v>2134063.1461099996</v>
      </c>
      <c r="AM150" s="100">
        <f t="shared" si="2259"/>
        <v>861726.34610000008</v>
      </c>
      <c r="AN150" s="100">
        <f t="shared" si="2259"/>
        <v>1822058.9384999992</v>
      </c>
      <c r="AO150" s="100">
        <f t="shared" si="2259"/>
        <v>1402912.30171</v>
      </c>
      <c r="AP150" s="100">
        <f t="shared" si="2259"/>
        <v>2126116.6820700001</v>
      </c>
      <c r="AQ150" s="200">
        <f>AP150/AL150-1</f>
        <v>-3.7236311654996745E-3</v>
      </c>
      <c r="AS150" s="100">
        <f t="shared" ref="AS150:BD150" si="2260">SUM(AS151:AS152)</f>
        <v>0</v>
      </c>
      <c r="AT150" s="100">
        <f t="shared" si="2260"/>
        <v>1677168.0277226991</v>
      </c>
      <c r="AU150" s="100">
        <f t="shared" si="2260"/>
        <v>1119217</v>
      </c>
      <c r="AV150" s="100">
        <f t="shared" si="2260"/>
        <v>1381610</v>
      </c>
      <c r="AW150" s="100">
        <f t="shared" si="2260"/>
        <v>1271757</v>
      </c>
      <c r="AX150" s="100">
        <f t="shared" si="2260"/>
        <v>1654564</v>
      </c>
      <c r="AY150" s="100">
        <f t="shared" si="2260"/>
        <v>1991932.0130000035</v>
      </c>
      <c r="AZ150" s="100">
        <f t="shared" si="2260"/>
        <v>1272533.595999999</v>
      </c>
      <c r="BA150" s="100">
        <f t="shared" si="2260"/>
        <v>954215.37069000048</v>
      </c>
      <c r="BB150" s="100">
        <f t="shared" si="2260"/>
        <v>2671905.0824600006</v>
      </c>
      <c r="BC150" s="100">
        <f t="shared" si="2260"/>
        <v>2440382.5379199968</v>
      </c>
      <c r="BD150" s="100">
        <f t="shared" si="2260"/>
        <v>3137377.2941399985</v>
      </c>
      <c r="BE150" s="100">
        <f t="shared" ref="BE150:BJ150" si="2261">SUM(BE151:BE152)</f>
        <v>2645389.9037299994</v>
      </c>
      <c r="BF150" s="100">
        <f t="shared" si="2261"/>
        <v>2134063.1461099996</v>
      </c>
      <c r="BG150" s="100">
        <f t="shared" si="2261"/>
        <v>861726.34610000008</v>
      </c>
      <c r="BH150" s="100">
        <f t="shared" si="2261"/>
        <v>1822058.9384999992</v>
      </c>
      <c r="BI150" s="100">
        <f t="shared" si="2261"/>
        <v>1402912.30171</v>
      </c>
      <c r="BJ150" s="100">
        <f t="shared" si="2261"/>
        <v>2126116.6820700001</v>
      </c>
      <c r="BK150" s="101"/>
      <c r="BL150" s="100">
        <f t="shared" ref="BL150:BW150" si="2262">SUM(BL151:BL152)</f>
        <v>0</v>
      </c>
      <c r="BM150" s="100">
        <f t="shared" si="2262"/>
        <v>1677168.0277226991</v>
      </c>
      <c r="BN150" s="100">
        <f t="shared" si="2262"/>
        <v>1119217</v>
      </c>
      <c r="BO150" s="100">
        <f t="shared" si="2262"/>
        <v>1381610</v>
      </c>
      <c r="BP150" s="100">
        <f t="shared" si="2262"/>
        <v>1271757</v>
      </c>
      <c r="BQ150" s="100">
        <f t="shared" si="2262"/>
        <v>1654564</v>
      </c>
      <c r="BR150" s="100">
        <f t="shared" si="2262"/>
        <v>1991932.0130000035</v>
      </c>
      <c r="BS150" s="100">
        <f t="shared" si="2262"/>
        <v>1272533.595999999</v>
      </c>
      <c r="BT150" s="100">
        <f t="shared" si="2262"/>
        <v>954215.37069000048</v>
      </c>
      <c r="BU150" s="100">
        <f t="shared" si="2262"/>
        <v>2671905.0824600006</v>
      </c>
      <c r="BV150" s="100">
        <f t="shared" si="2262"/>
        <v>2440382.5379199968</v>
      </c>
      <c r="BW150" s="100">
        <f t="shared" si="2262"/>
        <v>3137377.2941399985</v>
      </c>
      <c r="BX150" s="100">
        <f t="shared" ref="BX150:CC150" si="2263">SUM(BX151:BX152)</f>
        <v>2645389.9037299994</v>
      </c>
      <c r="BY150" s="100">
        <f t="shared" si="2263"/>
        <v>2134063.1461099996</v>
      </c>
      <c r="BZ150" s="100">
        <f t="shared" si="2263"/>
        <v>861726.34610000008</v>
      </c>
      <c r="CA150" s="100">
        <f t="shared" si="2263"/>
        <v>1822058.9384999992</v>
      </c>
      <c r="CB150" s="100">
        <f t="shared" si="2263"/>
        <v>1402912.30171</v>
      </c>
      <c r="CC150" s="100">
        <f t="shared" si="2263"/>
        <v>2126116.6820700001</v>
      </c>
      <c r="CD150" s="101"/>
      <c r="CE150" s="100">
        <f t="shared" ref="CE150:CP150" si="2264">SUM(CE151:CE152)</f>
        <v>0</v>
      </c>
      <c r="CF150" s="100">
        <f t="shared" si="2264"/>
        <v>1677168.0277226991</v>
      </c>
      <c r="CG150" s="100">
        <f t="shared" si="2264"/>
        <v>1119217</v>
      </c>
      <c r="CH150" s="100">
        <f t="shared" si="2264"/>
        <v>1381610</v>
      </c>
      <c r="CI150" s="100">
        <f t="shared" si="2264"/>
        <v>1271757</v>
      </c>
      <c r="CJ150" s="100">
        <f t="shared" si="2264"/>
        <v>1654564</v>
      </c>
      <c r="CK150" s="100">
        <f t="shared" si="2264"/>
        <v>1991932.0130000035</v>
      </c>
      <c r="CL150" s="100">
        <f t="shared" si="2264"/>
        <v>1272533.595999999</v>
      </c>
      <c r="CM150" s="100">
        <f t="shared" si="2264"/>
        <v>954215.37069000048</v>
      </c>
      <c r="CN150" s="100">
        <f t="shared" si="2264"/>
        <v>2671905.0824600006</v>
      </c>
      <c r="CO150" s="100">
        <f t="shared" si="2264"/>
        <v>2440382.5379199968</v>
      </c>
      <c r="CP150" s="100">
        <f t="shared" si="2264"/>
        <v>3137377.2941399985</v>
      </c>
      <c r="CQ150" s="100">
        <f t="shared" ref="CQ150:CV150" si="2265">SUM(CQ151:CQ152)</f>
        <v>2645389.9037299994</v>
      </c>
      <c r="CR150" s="100">
        <f t="shared" si="2265"/>
        <v>2134063.1461099996</v>
      </c>
      <c r="CS150" s="100">
        <f t="shared" si="2265"/>
        <v>861726.34610000008</v>
      </c>
      <c r="CT150" s="100">
        <f t="shared" si="2265"/>
        <v>1822058.9384999992</v>
      </c>
      <c r="CU150" s="100">
        <f t="shared" si="2265"/>
        <v>1402912.30171</v>
      </c>
      <c r="CV150" s="100">
        <f t="shared" si="2265"/>
        <v>2126116.6820700001</v>
      </c>
      <c r="CW150" s="101"/>
      <c r="CX150" s="100">
        <f t="shared" ref="CX150:DI150" si="2266">SUM(CX151:CX152)</f>
        <v>0</v>
      </c>
      <c r="CY150" s="100">
        <f t="shared" si="2266"/>
        <v>1677168.0277226991</v>
      </c>
      <c r="CZ150" s="100">
        <f t="shared" si="2266"/>
        <v>1119217</v>
      </c>
      <c r="DA150" s="100">
        <f t="shared" si="2266"/>
        <v>1381610</v>
      </c>
      <c r="DB150" s="100">
        <f t="shared" si="2266"/>
        <v>1271757</v>
      </c>
      <c r="DC150" s="100">
        <f t="shared" si="2266"/>
        <v>1654564</v>
      </c>
      <c r="DD150" s="100">
        <f t="shared" si="2266"/>
        <v>1991932.0130000035</v>
      </c>
      <c r="DE150" s="100">
        <f t="shared" si="2266"/>
        <v>1272533.595999999</v>
      </c>
      <c r="DF150" s="100">
        <f t="shared" si="2266"/>
        <v>954215.37069000048</v>
      </c>
      <c r="DG150" s="100">
        <f t="shared" si="2266"/>
        <v>2671905.0824600006</v>
      </c>
      <c r="DH150" s="100">
        <f t="shared" si="2266"/>
        <v>2440382.5379199968</v>
      </c>
      <c r="DI150" s="100">
        <f t="shared" si="2266"/>
        <v>3137377.2941399985</v>
      </c>
      <c r="DJ150" s="100">
        <f t="shared" ref="DJ150:DO150" si="2267">SUM(DJ151:DJ152)</f>
        <v>2645389.9037299994</v>
      </c>
      <c r="DK150" s="100">
        <f t="shared" si="2267"/>
        <v>2134063.1461099996</v>
      </c>
      <c r="DL150" s="100">
        <f t="shared" si="2267"/>
        <v>861726.34610000008</v>
      </c>
      <c r="DM150" s="100">
        <f t="shared" si="2267"/>
        <v>1822058.9384999992</v>
      </c>
      <c r="DN150" s="100">
        <f t="shared" si="2267"/>
        <v>1402912.30171</v>
      </c>
      <c r="DO150" s="100">
        <f t="shared" si="2267"/>
        <v>2126116.6820700001</v>
      </c>
      <c r="DP150" s="101"/>
      <c r="DQ150" s="100">
        <f t="shared" ref="DQ150:EB150" si="2268">SUM(DQ151:DQ152)</f>
        <v>0</v>
      </c>
      <c r="DR150" s="100">
        <f t="shared" si="2268"/>
        <v>1677168.0277226991</v>
      </c>
      <c r="DS150" s="100">
        <f t="shared" si="2268"/>
        <v>1119217</v>
      </c>
      <c r="DT150" s="100">
        <f t="shared" si="2268"/>
        <v>1381610</v>
      </c>
      <c r="DU150" s="100">
        <f t="shared" si="2268"/>
        <v>1271757</v>
      </c>
      <c r="DV150" s="100">
        <f t="shared" si="2268"/>
        <v>1654564</v>
      </c>
      <c r="DW150" s="100">
        <f t="shared" si="2268"/>
        <v>1991932.0130000035</v>
      </c>
      <c r="DX150" s="100">
        <f t="shared" si="2268"/>
        <v>1272533.595999999</v>
      </c>
      <c r="DY150" s="100">
        <f t="shared" si="2268"/>
        <v>954215.37069000048</v>
      </c>
      <c r="DZ150" s="100">
        <f t="shared" si="2268"/>
        <v>2671905.0824600006</v>
      </c>
      <c r="EA150" s="100">
        <f t="shared" si="2268"/>
        <v>2440382.5379199968</v>
      </c>
      <c r="EB150" s="100">
        <f t="shared" si="2268"/>
        <v>3137377.2941399985</v>
      </c>
      <c r="EC150" s="100">
        <f t="shared" ref="EC150:EH150" si="2269">SUM(EC151:EC152)</f>
        <v>2645389.9037299994</v>
      </c>
      <c r="ED150" s="100">
        <f t="shared" si="2269"/>
        <v>2134063.1461099996</v>
      </c>
      <c r="EE150" s="100">
        <f t="shared" si="2269"/>
        <v>861726.34610000008</v>
      </c>
      <c r="EF150" s="100">
        <f t="shared" si="2269"/>
        <v>1822058.9384999992</v>
      </c>
      <c r="EG150" s="100">
        <f t="shared" si="2269"/>
        <v>1402912.30171</v>
      </c>
      <c r="EH150" s="100">
        <f t="shared" si="2269"/>
        <v>2126116.6820700001</v>
      </c>
      <c r="EJ150" s="100">
        <f t="shared" ref="EJ150:EU150" si="2270">SUM(EJ151:EJ152)</f>
        <v>0</v>
      </c>
      <c r="EK150" s="100">
        <f t="shared" si="2270"/>
        <v>1677168.0277226991</v>
      </c>
      <c r="EL150" s="100">
        <f t="shared" si="2270"/>
        <v>1119217</v>
      </c>
      <c r="EM150" s="100">
        <f t="shared" si="2270"/>
        <v>1381610</v>
      </c>
      <c r="EN150" s="100">
        <f t="shared" si="2270"/>
        <v>1271757</v>
      </c>
      <c r="EO150" s="100">
        <f t="shared" si="2270"/>
        <v>1654564</v>
      </c>
      <c r="EP150" s="100">
        <f t="shared" si="2270"/>
        <v>1991932.0130000035</v>
      </c>
      <c r="EQ150" s="100">
        <f t="shared" si="2270"/>
        <v>1272533.595999999</v>
      </c>
      <c r="ER150" s="100">
        <f t="shared" si="2270"/>
        <v>954215.37069000048</v>
      </c>
      <c r="ES150" s="100">
        <f t="shared" si="2270"/>
        <v>2671905.0824600006</v>
      </c>
      <c r="ET150" s="100">
        <f t="shared" si="2270"/>
        <v>2440382.5379199968</v>
      </c>
      <c r="EU150" s="100">
        <f t="shared" si="2270"/>
        <v>3137377.2941399985</v>
      </c>
      <c r="EV150" s="100">
        <f t="shared" ref="EV150:FA150" si="2271">SUM(EV151:EV152)</f>
        <v>2645389.9037299994</v>
      </c>
      <c r="EW150" s="100">
        <f t="shared" si="2271"/>
        <v>2134063.1461099996</v>
      </c>
      <c r="EX150" s="100">
        <f t="shared" si="2271"/>
        <v>861726.34610000008</v>
      </c>
      <c r="EY150" s="100">
        <f t="shared" si="2271"/>
        <v>1822058.9384999992</v>
      </c>
      <c r="EZ150" s="100">
        <f t="shared" si="2271"/>
        <v>1402912.30171</v>
      </c>
      <c r="FA150" s="100">
        <f t="shared" si="2271"/>
        <v>2126116.6820700001</v>
      </c>
      <c r="FC150" s="100">
        <f t="shared" ref="FC150:FN150" si="2272">SUM(FC151:FC152)</f>
        <v>0</v>
      </c>
      <c r="FD150" s="100">
        <f t="shared" si="2272"/>
        <v>1677168.0277226991</v>
      </c>
      <c r="FE150" s="100">
        <f t="shared" si="2272"/>
        <v>1119217</v>
      </c>
      <c r="FF150" s="100">
        <f t="shared" si="2272"/>
        <v>1381610</v>
      </c>
      <c r="FG150" s="100">
        <f t="shared" si="2272"/>
        <v>1271757</v>
      </c>
      <c r="FH150" s="100">
        <f t="shared" si="2272"/>
        <v>1654564</v>
      </c>
      <c r="FI150" s="100">
        <f t="shared" si="2272"/>
        <v>1991932.0130000035</v>
      </c>
      <c r="FJ150" s="100">
        <f t="shared" si="2272"/>
        <v>1272533.595999999</v>
      </c>
      <c r="FK150" s="100">
        <f t="shared" si="2272"/>
        <v>954215.37069000048</v>
      </c>
      <c r="FL150" s="100">
        <f t="shared" si="2272"/>
        <v>2671905.0824600006</v>
      </c>
      <c r="FM150" s="100">
        <f t="shared" si="2272"/>
        <v>2440382.5379199968</v>
      </c>
      <c r="FN150" s="100">
        <f t="shared" si="2272"/>
        <v>3137377.2941399985</v>
      </c>
      <c r="FO150" s="100">
        <f t="shared" ref="FO150:FT150" si="2273">SUM(FO151:FO152)</f>
        <v>2645389.9037299994</v>
      </c>
      <c r="FP150" s="100">
        <f t="shared" si="2273"/>
        <v>2134063.1461099996</v>
      </c>
      <c r="FQ150" s="100">
        <f t="shared" si="2273"/>
        <v>861726.34610000008</v>
      </c>
      <c r="FR150" s="100">
        <f t="shared" si="2273"/>
        <v>1822058.9384999992</v>
      </c>
      <c r="FS150" s="100">
        <f t="shared" si="2273"/>
        <v>1402912.30171</v>
      </c>
      <c r="FT150" s="100">
        <f t="shared" si="2273"/>
        <v>2126116.6820700001</v>
      </c>
      <c r="FU150" s="200">
        <f>FT150/FP150-1</f>
        <v>-3.7236311654996745E-3</v>
      </c>
      <c r="FW150" s="100">
        <f t="shared" ref="FW150:GH150" si="2274">SUM(FW151:FW152)</f>
        <v>0</v>
      </c>
      <c r="FX150" s="100">
        <f t="shared" si="2274"/>
        <v>1677168.0277226991</v>
      </c>
      <c r="FY150" s="100">
        <f t="shared" si="2274"/>
        <v>1119217</v>
      </c>
      <c r="FZ150" s="100">
        <f t="shared" si="2274"/>
        <v>1381610</v>
      </c>
      <c r="GA150" s="100">
        <f t="shared" si="2274"/>
        <v>1271757</v>
      </c>
      <c r="GB150" s="100">
        <f t="shared" si="2274"/>
        <v>1654564</v>
      </c>
      <c r="GC150" s="100">
        <f t="shared" si="2274"/>
        <v>1991932.0130000035</v>
      </c>
      <c r="GD150" s="100">
        <f t="shared" si="2274"/>
        <v>1272533.595999999</v>
      </c>
      <c r="GE150" s="100">
        <f t="shared" si="2274"/>
        <v>954215.37069000048</v>
      </c>
      <c r="GF150" s="100">
        <f t="shared" si="2274"/>
        <v>2671905.0824600006</v>
      </c>
      <c r="GG150" s="100">
        <f t="shared" si="2274"/>
        <v>2440382.5379199968</v>
      </c>
      <c r="GH150" s="100">
        <f t="shared" si="2274"/>
        <v>3137377.2941399985</v>
      </c>
      <c r="GI150" s="100">
        <f t="shared" ref="GI150:GN150" si="2275">SUM(GI151:GI152)</f>
        <v>2645389.9037299994</v>
      </c>
      <c r="GJ150" s="100">
        <f t="shared" si="2275"/>
        <v>2134063.1461099996</v>
      </c>
      <c r="GK150" s="100">
        <f t="shared" si="2275"/>
        <v>861726.34610000008</v>
      </c>
      <c r="GL150" s="100">
        <f t="shared" si="2275"/>
        <v>1822058.9384999992</v>
      </c>
      <c r="GM150" s="100">
        <f t="shared" si="2275"/>
        <v>1402912.30171</v>
      </c>
      <c r="GN150" s="100">
        <f t="shared" si="2275"/>
        <v>2126116.6820700001</v>
      </c>
      <c r="GP150" s="100">
        <f t="shared" ref="GP150" si="2276">SUM(GP151:GP152)</f>
        <v>0</v>
      </c>
      <c r="GQ150" s="100">
        <f t="shared" ref="GQ150" si="2277">SUM(GQ151:GQ152)</f>
        <v>1677168.0277226991</v>
      </c>
      <c r="GR150" s="100">
        <f t="shared" ref="GR150" si="2278">SUM(GR151:GR152)</f>
        <v>1119217</v>
      </c>
      <c r="GS150" s="100">
        <f t="shared" ref="GS150" si="2279">SUM(GS151:GS152)</f>
        <v>1381610</v>
      </c>
      <c r="GT150" s="100">
        <f t="shared" ref="GT150" si="2280">SUM(GT151:GT152)</f>
        <v>1271757</v>
      </c>
      <c r="GU150" s="100">
        <f t="shared" ref="GU150" si="2281">SUM(GU151:GU152)</f>
        <v>1654564</v>
      </c>
      <c r="GV150" s="100">
        <f t="shared" ref="GV150" si="2282">SUM(GV151:GV152)</f>
        <v>1991932.0130000035</v>
      </c>
      <c r="GW150" s="100">
        <f t="shared" ref="GW150" si="2283">SUM(GW151:GW152)</f>
        <v>1272533.595999999</v>
      </c>
      <c r="GX150" s="100">
        <f t="shared" ref="GX150" si="2284">SUM(GX151:GX152)</f>
        <v>954215.37069000048</v>
      </c>
      <c r="GY150" s="100">
        <f t="shared" ref="GY150" si="2285">SUM(GY151:GY152)</f>
        <v>2671905.0824600006</v>
      </c>
      <c r="GZ150" s="100">
        <f t="shared" ref="GZ150" si="2286">SUM(GZ151:GZ152)</f>
        <v>2440382.5379199968</v>
      </c>
      <c r="HA150" s="100">
        <f t="shared" ref="HA150" si="2287">SUM(HA151:HA152)</f>
        <v>3137377.2941399985</v>
      </c>
      <c r="HB150" s="100">
        <f t="shared" ref="HB150:HG150" si="2288">SUM(HB151:HB152)</f>
        <v>2645389.9037299994</v>
      </c>
      <c r="HC150" s="100">
        <f t="shared" si="2288"/>
        <v>2134063.1461099996</v>
      </c>
      <c r="HD150" s="100">
        <f t="shared" si="2288"/>
        <v>861726.34610000008</v>
      </c>
      <c r="HE150" s="100">
        <f t="shared" si="2288"/>
        <v>1822058.9384999992</v>
      </c>
      <c r="HF150" s="100">
        <f t="shared" si="2288"/>
        <v>1402912.30171</v>
      </c>
      <c r="HG150" s="100">
        <f t="shared" si="2288"/>
        <v>1402912.30171</v>
      </c>
    </row>
    <row r="151" spans="2:215" x14ac:dyDescent="0.3">
      <c r="C151" s="38" t="s">
        <v>68</v>
      </c>
      <c r="E151" s="104"/>
      <c r="F151" s="104">
        <v>1294213.7557626991</v>
      </c>
      <c r="G151" s="104">
        <v>915808</v>
      </c>
      <c r="H151" s="104">
        <v>1214816</v>
      </c>
      <c r="I151" s="104">
        <v>1145528</v>
      </c>
      <c r="J151" s="104">
        <v>1500794</v>
      </c>
      <c r="K151" s="104">
        <v>1889558.0050000036</v>
      </c>
      <c r="L151" s="104">
        <v>1248488.2559999989</v>
      </c>
      <c r="M151" s="104">
        <v>928200.07437000051</v>
      </c>
      <c r="N151" s="104">
        <v>2625029.7654200005</v>
      </c>
      <c r="O151" s="104">
        <v>2418406.5311099966</v>
      </c>
      <c r="P151" s="104">
        <v>3059776.3836799986</v>
      </c>
      <c r="Q151" s="104">
        <v>2624009.6251299996</v>
      </c>
      <c r="R151" s="104">
        <v>2121804.7496299995</v>
      </c>
      <c r="S151" s="104">
        <v>861726.34610000008</v>
      </c>
      <c r="T151" s="104">
        <v>1805993.4032799993</v>
      </c>
      <c r="U151" s="104">
        <v>1387371.9861900001</v>
      </c>
      <c r="V151" s="104">
        <v>2025698.4404199999</v>
      </c>
      <c r="W151" s="198">
        <f t="shared" si="1892"/>
        <v>-4.5294605560082135E-2</v>
      </c>
      <c r="Y151" s="98">
        <f t="shared" ref="Y151:Y152" si="2289">$E151</f>
        <v>0</v>
      </c>
      <c r="Z151" s="98">
        <f t="shared" ref="Z151:Z152" si="2290">$F151</f>
        <v>1294213.7557626991</v>
      </c>
      <c r="AA151" s="98">
        <f t="shared" ref="AA151:AA152" si="2291">$G151</f>
        <v>915808</v>
      </c>
      <c r="AB151" s="98">
        <f t="shared" ref="AB151:AB152" si="2292">$H151</f>
        <v>1214816</v>
      </c>
      <c r="AC151" s="98">
        <f t="shared" ref="AC151:AC152" si="2293">$I151</f>
        <v>1145528</v>
      </c>
      <c r="AD151" s="98">
        <f t="shared" ref="AD151:AD152" si="2294">$J151</f>
        <v>1500794</v>
      </c>
      <c r="AE151" s="98">
        <f t="shared" ref="AE151:AE152" si="2295">$K151</f>
        <v>1889558.0050000036</v>
      </c>
      <c r="AF151" s="166">
        <f t="shared" ref="AF151:AF152" si="2296">$L151</f>
        <v>1248488.2559999989</v>
      </c>
      <c r="AG151" s="166">
        <f t="shared" ref="AG151:AG152" si="2297">$M151</f>
        <v>928200.07437000051</v>
      </c>
      <c r="AH151" s="166">
        <f t="shared" ref="AH151:AH152" si="2298">$N151</f>
        <v>2625029.7654200005</v>
      </c>
      <c r="AI151" s="166">
        <f>$O151</f>
        <v>2418406.5311099966</v>
      </c>
      <c r="AJ151" s="166">
        <f t="shared" ref="AJ151:AJ152" si="2299">$P151</f>
        <v>3059776.3836799986</v>
      </c>
      <c r="AK151" s="166">
        <f t="shared" ref="AK151:AK152" si="2300">$Q151</f>
        <v>2624009.6251299996</v>
      </c>
      <c r="AL151" s="166">
        <f>$R151</f>
        <v>2121804.7496299995</v>
      </c>
      <c r="AM151" s="166">
        <f>$S151</f>
        <v>861726.34610000008</v>
      </c>
      <c r="AN151" s="166">
        <f>$T151</f>
        <v>1805993.4032799993</v>
      </c>
      <c r="AO151" s="166">
        <f>$U151</f>
        <v>1387371.9861900001</v>
      </c>
      <c r="AP151" s="166">
        <f>$V151</f>
        <v>2025698.4404199999</v>
      </c>
      <c r="AQ151" s="198"/>
      <c r="AS151" s="98">
        <f t="shared" ref="AS151:AS152" si="2301">$E151</f>
        <v>0</v>
      </c>
      <c r="AT151" s="98">
        <f t="shared" ref="AT151:AT152" si="2302">$F151</f>
        <v>1294213.7557626991</v>
      </c>
      <c r="AU151" s="98">
        <f t="shared" ref="AU151:AU152" si="2303">$G151</f>
        <v>915808</v>
      </c>
      <c r="AV151" s="98">
        <f t="shared" ref="AV151:AV152" si="2304">$H151</f>
        <v>1214816</v>
      </c>
      <c r="AW151" s="98">
        <f t="shared" ref="AW151:AW152" si="2305">$I151</f>
        <v>1145528</v>
      </c>
      <c r="AX151" s="98">
        <f t="shared" ref="AX151:AX152" si="2306">$J151</f>
        <v>1500794</v>
      </c>
      <c r="AY151" s="98">
        <f t="shared" ref="AY151:AY152" si="2307">$K151</f>
        <v>1889558.0050000036</v>
      </c>
      <c r="AZ151" s="166">
        <f t="shared" ref="AZ151:AZ152" si="2308">$L151</f>
        <v>1248488.2559999989</v>
      </c>
      <c r="BA151" s="166">
        <f t="shared" ref="BA151:BA152" si="2309">$M151</f>
        <v>928200.07437000051</v>
      </c>
      <c r="BB151" s="166">
        <f t="shared" ref="BB151:BB152" si="2310">$N151</f>
        <v>2625029.7654200005</v>
      </c>
      <c r="BC151" s="166">
        <f>$O151</f>
        <v>2418406.5311099966</v>
      </c>
      <c r="BD151" s="166">
        <f t="shared" ref="BD151:BD152" si="2311">$P151</f>
        <v>3059776.3836799986</v>
      </c>
      <c r="BE151" s="166">
        <f t="shared" ref="BE151:BE152" si="2312">$Q151</f>
        <v>2624009.6251299996</v>
      </c>
      <c r="BF151" s="166">
        <f>$R151</f>
        <v>2121804.7496299995</v>
      </c>
      <c r="BG151" s="166">
        <f>$S151</f>
        <v>861726.34610000008</v>
      </c>
      <c r="BH151" s="166">
        <f>$T151</f>
        <v>1805993.4032799993</v>
      </c>
      <c r="BI151" s="166">
        <f>$U151</f>
        <v>1387371.9861900001</v>
      </c>
      <c r="BJ151" s="166">
        <f>$V151</f>
        <v>2025698.4404199999</v>
      </c>
      <c r="BK151" s="98"/>
      <c r="BL151" s="98">
        <f t="shared" ref="BL151:BL152" si="2313">$E151</f>
        <v>0</v>
      </c>
      <c r="BM151" s="98">
        <f t="shared" ref="BM151:BM152" si="2314">$F151</f>
        <v>1294213.7557626991</v>
      </c>
      <c r="BN151" s="98">
        <f t="shared" ref="BN151:BN152" si="2315">$G151</f>
        <v>915808</v>
      </c>
      <c r="BO151" s="98">
        <f t="shared" ref="BO151:BO152" si="2316">$H151</f>
        <v>1214816</v>
      </c>
      <c r="BP151" s="98">
        <f t="shared" ref="BP151:BP152" si="2317">$I151</f>
        <v>1145528</v>
      </c>
      <c r="BQ151" s="98">
        <f t="shared" ref="BQ151:BQ152" si="2318">$J151</f>
        <v>1500794</v>
      </c>
      <c r="BR151" s="98">
        <f t="shared" ref="BR151:BR152" si="2319">$K151</f>
        <v>1889558.0050000036</v>
      </c>
      <c r="BS151" s="166">
        <f t="shared" ref="BS151:BS152" si="2320">$L151</f>
        <v>1248488.2559999989</v>
      </c>
      <c r="BT151" s="166">
        <f t="shared" ref="BT151:BT152" si="2321">$M151</f>
        <v>928200.07437000051</v>
      </c>
      <c r="BU151" s="166">
        <f t="shared" ref="BU151:BU152" si="2322">$N151</f>
        <v>2625029.7654200005</v>
      </c>
      <c r="BV151" s="166">
        <f>$O151</f>
        <v>2418406.5311099966</v>
      </c>
      <c r="BW151" s="166">
        <f t="shared" ref="BW151:BW152" si="2323">$P151</f>
        <v>3059776.3836799986</v>
      </c>
      <c r="BX151" s="166">
        <f t="shared" ref="BX151:BX152" si="2324">$Q151</f>
        <v>2624009.6251299996</v>
      </c>
      <c r="BY151" s="166">
        <f>$R151</f>
        <v>2121804.7496299995</v>
      </c>
      <c r="BZ151" s="166">
        <f>$S151</f>
        <v>861726.34610000008</v>
      </c>
      <c r="CA151" s="166">
        <f>$T151</f>
        <v>1805993.4032799993</v>
      </c>
      <c r="CB151" s="166">
        <f>$U151</f>
        <v>1387371.9861900001</v>
      </c>
      <c r="CC151" s="166">
        <f>$V151</f>
        <v>2025698.4404199999</v>
      </c>
      <c r="CD151" s="98"/>
      <c r="CE151" s="98">
        <f t="shared" ref="CE151:CE152" si="2325">$E151</f>
        <v>0</v>
      </c>
      <c r="CF151" s="98">
        <f t="shared" ref="CF151:CF152" si="2326">$F151</f>
        <v>1294213.7557626991</v>
      </c>
      <c r="CG151" s="98">
        <f t="shared" ref="CG151:CG152" si="2327">$G151</f>
        <v>915808</v>
      </c>
      <c r="CH151" s="98">
        <f t="shared" ref="CH151:CH152" si="2328">$H151</f>
        <v>1214816</v>
      </c>
      <c r="CI151" s="98">
        <f t="shared" ref="CI151:CI152" si="2329">$I151</f>
        <v>1145528</v>
      </c>
      <c r="CJ151" s="98">
        <f t="shared" ref="CJ151:CJ152" si="2330">$J151</f>
        <v>1500794</v>
      </c>
      <c r="CK151" s="98">
        <f t="shared" ref="CK151:CK152" si="2331">$K151</f>
        <v>1889558.0050000036</v>
      </c>
      <c r="CL151" s="166">
        <f t="shared" ref="CL151:CL152" si="2332">$L151</f>
        <v>1248488.2559999989</v>
      </c>
      <c r="CM151" s="166">
        <f t="shared" ref="CM151:CM152" si="2333">$M151</f>
        <v>928200.07437000051</v>
      </c>
      <c r="CN151" s="166">
        <f t="shared" ref="CN151:CN152" si="2334">$N151</f>
        <v>2625029.7654200005</v>
      </c>
      <c r="CO151" s="166">
        <f>$O151</f>
        <v>2418406.5311099966</v>
      </c>
      <c r="CP151" s="166">
        <f t="shared" ref="CP151:CP152" si="2335">$P151</f>
        <v>3059776.3836799986</v>
      </c>
      <c r="CQ151" s="166">
        <f t="shared" ref="CQ151:CQ152" si="2336">$Q151</f>
        <v>2624009.6251299996</v>
      </c>
      <c r="CR151" s="166">
        <f>$R151</f>
        <v>2121804.7496299995</v>
      </c>
      <c r="CS151" s="166">
        <f>$S151</f>
        <v>861726.34610000008</v>
      </c>
      <c r="CT151" s="166">
        <f>$T151</f>
        <v>1805993.4032799993</v>
      </c>
      <c r="CU151" s="166">
        <f>$U151</f>
        <v>1387371.9861900001</v>
      </c>
      <c r="CV151" s="166">
        <f>$V151</f>
        <v>2025698.4404199999</v>
      </c>
      <c r="CW151" s="98"/>
      <c r="CX151" s="98">
        <f t="shared" ref="CX151:CX152" si="2337">$E151</f>
        <v>0</v>
      </c>
      <c r="CY151" s="98">
        <f t="shared" ref="CY151:CY152" si="2338">$F151</f>
        <v>1294213.7557626991</v>
      </c>
      <c r="CZ151" s="98">
        <f t="shared" ref="CZ151:CZ152" si="2339">$G151</f>
        <v>915808</v>
      </c>
      <c r="DA151" s="98">
        <f t="shared" ref="DA151:DA152" si="2340">$H151</f>
        <v>1214816</v>
      </c>
      <c r="DB151" s="98">
        <f t="shared" ref="DB151:DB152" si="2341">$I151</f>
        <v>1145528</v>
      </c>
      <c r="DC151" s="98">
        <f t="shared" ref="DC151:DC152" si="2342">$J151</f>
        <v>1500794</v>
      </c>
      <c r="DD151" s="98">
        <f t="shared" ref="DD151:DD152" si="2343">$K151</f>
        <v>1889558.0050000036</v>
      </c>
      <c r="DE151" s="166">
        <f t="shared" ref="DE151:DE152" si="2344">$L151</f>
        <v>1248488.2559999989</v>
      </c>
      <c r="DF151" s="166">
        <f t="shared" ref="DF151:DF152" si="2345">$M151</f>
        <v>928200.07437000051</v>
      </c>
      <c r="DG151" s="166">
        <f t="shared" ref="DG151:DG152" si="2346">$N151</f>
        <v>2625029.7654200005</v>
      </c>
      <c r="DH151" s="166">
        <f>$O151</f>
        <v>2418406.5311099966</v>
      </c>
      <c r="DI151" s="166">
        <f t="shared" ref="DI151:DI152" si="2347">$P151</f>
        <v>3059776.3836799986</v>
      </c>
      <c r="DJ151" s="166">
        <f t="shared" ref="DJ151:DJ152" si="2348">$Q151</f>
        <v>2624009.6251299996</v>
      </c>
      <c r="DK151" s="166">
        <f>$R151</f>
        <v>2121804.7496299995</v>
      </c>
      <c r="DL151" s="166">
        <f>$S151</f>
        <v>861726.34610000008</v>
      </c>
      <c r="DM151" s="166">
        <f>$T151</f>
        <v>1805993.4032799993</v>
      </c>
      <c r="DN151" s="166">
        <f>$U151</f>
        <v>1387371.9861900001</v>
      </c>
      <c r="DO151" s="166">
        <f>$V151</f>
        <v>2025698.4404199999</v>
      </c>
      <c r="DP151" s="98"/>
      <c r="DQ151" s="98">
        <f t="shared" ref="DQ151:DQ152" si="2349">$E151</f>
        <v>0</v>
      </c>
      <c r="DR151" s="98">
        <f t="shared" ref="DR151:DR152" si="2350">$F151</f>
        <v>1294213.7557626991</v>
      </c>
      <c r="DS151" s="98">
        <f t="shared" ref="DS151:DS152" si="2351">$G151</f>
        <v>915808</v>
      </c>
      <c r="DT151" s="98">
        <f t="shared" ref="DT151:DT152" si="2352">$H151</f>
        <v>1214816</v>
      </c>
      <c r="DU151" s="98">
        <f t="shared" ref="DU151:DU152" si="2353">$I151</f>
        <v>1145528</v>
      </c>
      <c r="DV151" s="98">
        <f t="shared" ref="DV151:DV152" si="2354">$J151</f>
        <v>1500794</v>
      </c>
      <c r="DW151" s="98">
        <f t="shared" ref="DW151:DW152" si="2355">$K151</f>
        <v>1889558.0050000036</v>
      </c>
      <c r="DX151" s="166">
        <f t="shared" ref="DX151:DX152" si="2356">$L151</f>
        <v>1248488.2559999989</v>
      </c>
      <c r="DY151" s="166">
        <f t="shared" ref="DY151:DY152" si="2357">$M151</f>
        <v>928200.07437000051</v>
      </c>
      <c r="DZ151" s="166">
        <f t="shared" ref="DZ151:DZ152" si="2358">$N151</f>
        <v>2625029.7654200005</v>
      </c>
      <c r="EA151" s="166">
        <f>$O151</f>
        <v>2418406.5311099966</v>
      </c>
      <c r="EB151" s="166">
        <f t="shared" ref="EB151:EB152" si="2359">$P151</f>
        <v>3059776.3836799986</v>
      </c>
      <c r="EC151" s="166">
        <f t="shared" ref="EC151:EC152" si="2360">$Q151</f>
        <v>2624009.6251299996</v>
      </c>
      <c r="ED151" s="166">
        <f>$R151</f>
        <v>2121804.7496299995</v>
      </c>
      <c r="EE151" s="166">
        <f>$S151</f>
        <v>861726.34610000008</v>
      </c>
      <c r="EF151" s="166">
        <f>$T151</f>
        <v>1805993.4032799993</v>
      </c>
      <c r="EG151" s="166">
        <f>$U151</f>
        <v>1387371.9861900001</v>
      </c>
      <c r="EH151" s="166">
        <f>$V151</f>
        <v>2025698.4404199999</v>
      </c>
      <c r="EJ151" s="98">
        <f t="shared" ref="EJ151:EJ152" si="2361">$E151</f>
        <v>0</v>
      </c>
      <c r="EK151" s="98">
        <f t="shared" ref="EK151:EK152" si="2362">$F151</f>
        <v>1294213.7557626991</v>
      </c>
      <c r="EL151" s="98">
        <f t="shared" ref="EL151:EL152" si="2363">$G151</f>
        <v>915808</v>
      </c>
      <c r="EM151" s="98">
        <f t="shared" ref="EM151:EM152" si="2364">$H151</f>
        <v>1214816</v>
      </c>
      <c r="EN151" s="98">
        <f t="shared" ref="EN151:EN152" si="2365">$I151</f>
        <v>1145528</v>
      </c>
      <c r="EO151" s="98">
        <f t="shared" ref="EO151:EO152" si="2366">$J151</f>
        <v>1500794</v>
      </c>
      <c r="EP151" s="98">
        <f t="shared" ref="EP151:EP152" si="2367">$K151</f>
        <v>1889558.0050000036</v>
      </c>
      <c r="EQ151" s="166">
        <f t="shared" ref="EQ151:EQ152" si="2368">$L151</f>
        <v>1248488.2559999989</v>
      </c>
      <c r="ER151" s="166">
        <f t="shared" ref="ER151:ER152" si="2369">$M151</f>
        <v>928200.07437000051</v>
      </c>
      <c r="ES151" s="166">
        <f t="shared" ref="ES151:ES152" si="2370">$N151</f>
        <v>2625029.7654200005</v>
      </c>
      <c r="ET151" s="166">
        <f>$O151</f>
        <v>2418406.5311099966</v>
      </c>
      <c r="EU151" s="166">
        <f t="shared" ref="EU151:EU152" si="2371">$P151</f>
        <v>3059776.3836799986</v>
      </c>
      <c r="EV151" s="166">
        <f t="shared" ref="EV151:EV152" si="2372">$Q151</f>
        <v>2624009.6251299996</v>
      </c>
      <c r="EW151" s="166">
        <f>$R151</f>
        <v>2121804.7496299995</v>
      </c>
      <c r="EX151" s="166">
        <f>$S151</f>
        <v>861726.34610000008</v>
      </c>
      <c r="EY151" s="166">
        <f>$T151</f>
        <v>1805993.4032799993</v>
      </c>
      <c r="EZ151" s="166">
        <f>$U151</f>
        <v>1387371.9861900001</v>
      </c>
      <c r="FA151" s="166">
        <f>$V151</f>
        <v>2025698.4404199999</v>
      </c>
      <c r="FC151" s="98">
        <f t="shared" ref="FC151:FC152" si="2373">$E151</f>
        <v>0</v>
      </c>
      <c r="FD151" s="98">
        <f t="shared" ref="FD151:FD152" si="2374">$F151</f>
        <v>1294213.7557626991</v>
      </c>
      <c r="FE151" s="98">
        <f t="shared" ref="FE151:FE152" si="2375">$G151</f>
        <v>915808</v>
      </c>
      <c r="FF151" s="98">
        <f t="shared" ref="FF151:FF152" si="2376">$H151</f>
        <v>1214816</v>
      </c>
      <c r="FG151" s="98">
        <f t="shared" ref="FG151:FG152" si="2377">$I151</f>
        <v>1145528</v>
      </c>
      <c r="FH151" s="98">
        <f t="shared" ref="FH151:FH152" si="2378">$J151</f>
        <v>1500794</v>
      </c>
      <c r="FI151" s="98">
        <f t="shared" ref="FI151:FI152" si="2379">$K151</f>
        <v>1889558.0050000036</v>
      </c>
      <c r="FJ151" s="166">
        <f t="shared" ref="FJ151:FJ152" si="2380">$L151</f>
        <v>1248488.2559999989</v>
      </c>
      <c r="FK151" s="166">
        <f t="shared" ref="FK151:FK152" si="2381">$M151</f>
        <v>928200.07437000051</v>
      </c>
      <c r="FL151" s="166">
        <f t="shared" ref="FL151:FL152" si="2382">$N151</f>
        <v>2625029.7654200005</v>
      </c>
      <c r="FM151" s="166">
        <f>$O151</f>
        <v>2418406.5311099966</v>
      </c>
      <c r="FN151" s="166">
        <f t="shared" ref="FN151:FN152" si="2383">$P151</f>
        <v>3059776.3836799986</v>
      </c>
      <c r="FO151" s="166">
        <f t="shared" ref="FO151:FO152" si="2384">$Q151</f>
        <v>2624009.6251299996</v>
      </c>
      <c r="FP151" s="166">
        <f>$R151</f>
        <v>2121804.7496299995</v>
      </c>
      <c r="FQ151" s="166">
        <f>$S151</f>
        <v>861726.34610000008</v>
      </c>
      <c r="FR151" s="166">
        <f>$T151</f>
        <v>1805993.4032799993</v>
      </c>
      <c r="FS151" s="166">
        <f>$U151</f>
        <v>1387371.9861900001</v>
      </c>
      <c r="FT151" s="166">
        <f>$V151</f>
        <v>2025698.4404199999</v>
      </c>
      <c r="FU151" s="198"/>
      <c r="FW151" s="98">
        <f t="shared" ref="FW151:FW152" si="2385">$E151</f>
        <v>0</v>
      </c>
      <c r="FX151" s="98">
        <f t="shared" ref="FX151:FX152" si="2386">$F151</f>
        <v>1294213.7557626991</v>
      </c>
      <c r="FY151" s="98">
        <f t="shared" ref="FY151:FY152" si="2387">$G151</f>
        <v>915808</v>
      </c>
      <c r="FZ151" s="98">
        <f t="shared" ref="FZ151:FZ152" si="2388">$H151</f>
        <v>1214816</v>
      </c>
      <c r="GA151" s="98">
        <f t="shared" ref="GA151:GA152" si="2389">$I151</f>
        <v>1145528</v>
      </c>
      <c r="GB151" s="98">
        <f t="shared" ref="GB151:GB152" si="2390">$J151</f>
        <v>1500794</v>
      </c>
      <c r="GC151" s="98">
        <f t="shared" ref="GC151:GC152" si="2391">$K151</f>
        <v>1889558.0050000036</v>
      </c>
      <c r="GD151" s="166">
        <f t="shared" ref="GD151:GD152" si="2392">$L151</f>
        <v>1248488.2559999989</v>
      </c>
      <c r="GE151" s="166">
        <f t="shared" ref="GE151:GE152" si="2393">$M151</f>
        <v>928200.07437000051</v>
      </c>
      <c r="GF151" s="166">
        <f t="shared" ref="GF151:GF152" si="2394">$N151</f>
        <v>2625029.7654200005</v>
      </c>
      <c r="GG151" s="166">
        <f>$O151</f>
        <v>2418406.5311099966</v>
      </c>
      <c r="GH151" s="166">
        <f t="shared" ref="GH151:GH152" si="2395">$P151</f>
        <v>3059776.3836799986</v>
      </c>
      <c r="GI151" s="166">
        <f t="shared" ref="GI151:GI152" si="2396">$Q151</f>
        <v>2624009.6251299996</v>
      </c>
      <c r="GJ151" s="166">
        <f>$R151</f>
        <v>2121804.7496299995</v>
      </c>
      <c r="GK151" s="166">
        <f>$S151</f>
        <v>861726.34610000008</v>
      </c>
      <c r="GL151" s="166">
        <f>$T151</f>
        <v>1805993.4032799993</v>
      </c>
      <c r="GM151" s="166">
        <f>$U151</f>
        <v>1387371.9861900001</v>
      </c>
      <c r="GN151" s="166">
        <f>$V151</f>
        <v>2025698.4404199999</v>
      </c>
      <c r="GP151" s="98">
        <f t="shared" ref="GP151:GP152" si="2397">$E151</f>
        <v>0</v>
      </c>
      <c r="GQ151" s="98">
        <f t="shared" ref="GQ151:GQ152" si="2398">$F151</f>
        <v>1294213.7557626991</v>
      </c>
      <c r="GR151" s="98">
        <f t="shared" ref="GR151:GR152" si="2399">$G151</f>
        <v>915808</v>
      </c>
      <c r="GS151" s="98">
        <f t="shared" ref="GS151:GS152" si="2400">$H151</f>
        <v>1214816</v>
      </c>
      <c r="GT151" s="98">
        <f t="shared" ref="GT151:GT152" si="2401">$I151</f>
        <v>1145528</v>
      </c>
      <c r="GU151" s="98">
        <f t="shared" ref="GU151:GU152" si="2402">$J151</f>
        <v>1500794</v>
      </c>
      <c r="GV151" s="98">
        <f t="shared" ref="GV151:GV152" si="2403">$K151</f>
        <v>1889558.0050000036</v>
      </c>
      <c r="GW151" s="166">
        <f t="shared" ref="GW151:GW152" si="2404">$L151</f>
        <v>1248488.2559999989</v>
      </c>
      <c r="GX151" s="166">
        <f t="shared" ref="GX151:GX152" si="2405">$M151</f>
        <v>928200.07437000051</v>
      </c>
      <c r="GY151" s="166">
        <f t="shared" ref="GY151:GY152" si="2406">$N151</f>
        <v>2625029.7654200005</v>
      </c>
      <c r="GZ151" s="166">
        <f>$O151</f>
        <v>2418406.5311099966</v>
      </c>
      <c r="HA151" s="166">
        <f t="shared" ref="HA151:HA152" si="2407">$P151</f>
        <v>3059776.3836799986</v>
      </c>
      <c r="HB151" s="166">
        <f t="shared" ref="HB151:HB152" si="2408">$Q151</f>
        <v>2624009.6251299996</v>
      </c>
      <c r="HC151" s="166">
        <f>$R151</f>
        <v>2121804.7496299995</v>
      </c>
      <c r="HD151" s="166">
        <f>$S151</f>
        <v>861726.34610000008</v>
      </c>
      <c r="HE151" s="166">
        <f>$T151</f>
        <v>1805993.4032799993</v>
      </c>
      <c r="HF151" s="166">
        <f>$U151</f>
        <v>1387371.9861900001</v>
      </c>
      <c r="HG151" s="166">
        <f>$U151</f>
        <v>1387371.9861900001</v>
      </c>
    </row>
    <row r="152" spans="2:215" x14ac:dyDescent="0.3">
      <c r="C152" s="38" t="s">
        <v>127</v>
      </c>
      <c r="E152" s="104"/>
      <c r="F152" s="104">
        <v>382954.27195999998</v>
      </c>
      <c r="G152" s="104">
        <v>203409</v>
      </c>
      <c r="H152" s="104">
        <v>166794</v>
      </c>
      <c r="I152" s="104">
        <v>126229</v>
      </c>
      <c r="J152" s="104">
        <v>153770</v>
      </c>
      <c r="K152" s="104">
        <v>102374.008</v>
      </c>
      <c r="L152" s="104">
        <v>24045.34</v>
      </c>
      <c r="M152" s="104">
        <v>26015.296320000001</v>
      </c>
      <c r="N152" s="104">
        <v>46875.317040000002</v>
      </c>
      <c r="O152" s="104">
        <v>21976.006809999999</v>
      </c>
      <c r="P152" s="104">
        <v>77600.910459999999</v>
      </c>
      <c r="Q152" s="104">
        <v>21380.278599999998</v>
      </c>
      <c r="R152" s="104">
        <v>12258.396480000001</v>
      </c>
      <c r="S152" s="104">
        <v>0</v>
      </c>
      <c r="T152" s="104">
        <v>16065.53522</v>
      </c>
      <c r="U152" s="104">
        <v>15540.31552</v>
      </c>
      <c r="V152" s="104">
        <v>100418.24165000001</v>
      </c>
      <c r="W152" s="198">
        <f t="shared" si="1892"/>
        <v>7.1917926063034301</v>
      </c>
      <c r="Y152" s="98">
        <f t="shared" si="2289"/>
        <v>0</v>
      </c>
      <c r="Z152" s="98">
        <f t="shared" si="2290"/>
        <v>382954.27195999998</v>
      </c>
      <c r="AA152" s="98">
        <f t="shared" si="2291"/>
        <v>203409</v>
      </c>
      <c r="AB152" s="98">
        <f t="shared" si="2292"/>
        <v>166794</v>
      </c>
      <c r="AC152" s="98">
        <f t="shared" si="2293"/>
        <v>126229</v>
      </c>
      <c r="AD152" s="98">
        <f t="shared" si="2294"/>
        <v>153770</v>
      </c>
      <c r="AE152" s="98">
        <f t="shared" si="2295"/>
        <v>102374.008</v>
      </c>
      <c r="AF152" s="166">
        <f t="shared" si="2296"/>
        <v>24045.34</v>
      </c>
      <c r="AG152" s="166">
        <f t="shared" si="2297"/>
        <v>26015.296320000001</v>
      </c>
      <c r="AH152" s="166">
        <f t="shared" si="2298"/>
        <v>46875.317040000002</v>
      </c>
      <c r="AI152" s="166">
        <f>$O152</f>
        <v>21976.006809999999</v>
      </c>
      <c r="AJ152" s="166">
        <f t="shared" si="2299"/>
        <v>77600.910459999999</v>
      </c>
      <c r="AK152" s="166">
        <f t="shared" si="2300"/>
        <v>21380.278599999998</v>
      </c>
      <c r="AL152" s="166">
        <f>$R152</f>
        <v>12258.396480000001</v>
      </c>
      <c r="AM152" s="166">
        <f>$S152</f>
        <v>0</v>
      </c>
      <c r="AN152" s="166">
        <f>$T152</f>
        <v>16065.53522</v>
      </c>
      <c r="AO152" s="166">
        <f>$U152</f>
        <v>15540.31552</v>
      </c>
      <c r="AP152" s="166">
        <f>$V152</f>
        <v>100418.24165000001</v>
      </c>
      <c r="AQ152" s="198"/>
      <c r="AS152" s="98">
        <f t="shared" si="2301"/>
        <v>0</v>
      </c>
      <c r="AT152" s="98">
        <f t="shared" si="2302"/>
        <v>382954.27195999998</v>
      </c>
      <c r="AU152" s="98">
        <f t="shared" si="2303"/>
        <v>203409</v>
      </c>
      <c r="AV152" s="98">
        <f t="shared" si="2304"/>
        <v>166794</v>
      </c>
      <c r="AW152" s="98">
        <f t="shared" si="2305"/>
        <v>126229</v>
      </c>
      <c r="AX152" s="98">
        <f t="shared" si="2306"/>
        <v>153770</v>
      </c>
      <c r="AY152" s="98">
        <f t="shared" si="2307"/>
        <v>102374.008</v>
      </c>
      <c r="AZ152" s="166">
        <f t="shared" si="2308"/>
        <v>24045.34</v>
      </c>
      <c r="BA152" s="166">
        <f t="shared" si="2309"/>
        <v>26015.296320000001</v>
      </c>
      <c r="BB152" s="166">
        <f t="shared" si="2310"/>
        <v>46875.317040000002</v>
      </c>
      <c r="BC152" s="166">
        <f>$O152</f>
        <v>21976.006809999999</v>
      </c>
      <c r="BD152" s="166">
        <f t="shared" si="2311"/>
        <v>77600.910459999999</v>
      </c>
      <c r="BE152" s="166">
        <f t="shared" si="2312"/>
        <v>21380.278599999998</v>
      </c>
      <c r="BF152" s="166">
        <f>$R152</f>
        <v>12258.396480000001</v>
      </c>
      <c r="BG152" s="166">
        <f>$S152</f>
        <v>0</v>
      </c>
      <c r="BH152" s="166">
        <f>$T152</f>
        <v>16065.53522</v>
      </c>
      <c r="BI152" s="166">
        <f>$U152</f>
        <v>15540.31552</v>
      </c>
      <c r="BJ152" s="166">
        <f>$V152</f>
        <v>100418.24165000001</v>
      </c>
      <c r="BK152" s="98"/>
      <c r="BL152" s="98">
        <f t="shared" si="2313"/>
        <v>0</v>
      </c>
      <c r="BM152" s="98">
        <f t="shared" si="2314"/>
        <v>382954.27195999998</v>
      </c>
      <c r="BN152" s="98">
        <f t="shared" si="2315"/>
        <v>203409</v>
      </c>
      <c r="BO152" s="98">
        <f t="shared" si="2316"/>
        <v>166794</v>
      </c>
      <c r="BP152" s="98">
        <f t="shared" si="2317"/>
        <v>126229</v>
      </c>
      <c r="BQ152" s="98">
        <f t="shared" si="2318"/>
        <v>153770</v>
      </c>
      <c r="BR152" s="98">
        <f t="shared" si="2319"/>
        <v>102374.008</v>
      </c>
      <c r="BS152" s="166">
        <f t="shared" si="2320"/>
        <v>24045.34</v>
      </c>
      <c r="BT152" s="166">
        <f t="shared" si="2321"/>
        <v>26015.296320000001</v>
      </c>
      <c r="BU152" s="166">
        <f t="shared" si="2322"/>
        <v>46875.317040000002</v>
      </c>
      <c r="BV152" s="166">
        <f>$O152</f>
        <v>21976.006809999999</v>
      </c>
      <c r="BW152" s="166">
        <f t="shared" si="2323"/>
        <v>77600.910459999999</v>
      </c>
      <c r="BX152" s="166">
        <f t="shared" si="2324"/>
        <v>21380.278599999998</v>
      </c>
      <c r="BY152" s="166">
        <f>$R152</f>
        <v>12258.396480000001</v>
      </c>
      <c r="BZ152" s="166">
        <f>$S152</f>
        <v>0</v>
      </c>
      <c r="CA152" s="166">
        <f>$T152</f>
        <v>16065.53522</v>
      </c>
      <c r="CB152" s="166">
        <f>$U152</f>
        <v>15540.31552</v>
      </c>
      <c r="CC152" s="166">
        <f>$V152</f>
        <v>100418.24165000001</v>
      </c>
      <c r="CD152" s="98"/>
      <c r="CE152" s="98">
        <f t="shared" si="2325"/>
        <v>0</v>
      </c>
      <c r="CF152" s="98">
        <f t="shared" si="2326"/>
        <v>382954.27195999998</v>
      </c>
      <c r="CG152" s="98">
        <f t="shared" si="2327"/>
        <v>203409</v>
      </c>
      <c r="CH152" s="98">
        <f t="shared" si="2328"/>
        <v>166794</v>
      </c>
      <c r="CI152" s="98">
        <f t="shared" si="2329"/>
        <v>126229</v>
      </c>
      <c r="CJ152" s="98">
        <f t="shared" si="2330"/>
        <v>153770</v>
      </c>
      <c r="CK152" s="98">
        <f t="shared" si="2331"/>
        <v>102374.008</v>
      </c>
      <c r="CL152" s="166">
        <f t="shared" si="2332"/>
        <v>24045.34</v>
      </c>
      <c r="CM152" s="166">
        <f t="shared" si="2333"/>
        <v>26015.296320000001</v>
      </c>
      <c r="CN152" s="166">
        <f t="shared" si="2334"/>
        <v>46875.317040000002</v>
      </c>
      <c r="CO152" s="166">
        <f>$O152</f>
        <v>21976.006809999999</v>
      </c>
      <c r="CP152" s="166">
        <f t="shared" si="2335"/>
        <v>77600.910459999999</v>
      </c>
      <c r="CQ152" s="166">
        <f t="shared" si="2336"/>
        <v>21380.278599999998</v>
      </c>
      <c r="CR152" s="166">
        <f>$R152</f>
        <v>12258.396480000001</v>
      </c>
      <c r="CS152" s="166">
        <f>$S152</f>
        <v>0</v>
      </c>
      <c r="CT152" s="166">
        <f>$T152</f>
        <v>16065.53522</v>
      </c>
      <c r="CU152" s="166">
        <f>$U152</f>
        <v>15540.31552</v>
      </c>
      <c r="CV152" s="166">
        <f>$V152</f>
        <v>100418.24165000001</v>
      </c>
      <c r="CW152" s="98"/>
      <c r="CX152" s="98">
        <f t="shared" si="2337"/>
        <v>0</v>
      </c>
      <c r="CY152" s="98">
        <f t="shared" si="2338"/>
        <v>382954.27195999998</v>
      </c>
      <c r="CZ152" s="98">
        <f t="shared" si="2339"/>
        <v>203409</v>
      </c>
      <c r="DA152" s="98">
        <f t="shared" si="2340"/>
        <v>166794</v>
      </c>
      <c r="DB152" s="98">
        <f t="shared" si="2341"/>
        <v>126229</v>
      </c>
      <c r="DC152" s="98">
        <f t="shared" si="2342"/>
        <v>153770</v>
      </c>
      <c r="DD152" s="98">
        <f t="shared" si="2343"/>
        <v>102374.008</v>
      </c>
      <c r="DE152" s="166">
        <f t="shared" si="2344"/>
        <v>24045.34</v>
      </c>
      <c r="DF152" s="166">
        <f t="shared" si="2345"/>
        <v>26015.296320000001</v>
      </c>
      <c r="DG152" s="166">
        <f t="shared" si="2346"/>
        <v>46875.317040000002</v>
      </c>
      <c r="DH152" s="166">
        <f>$O152</f>
        <v>21976.006809999999</v>
      </c>
      <c r="DI152" s="166">
        <f t="shared" si="2347"/>
        <v>77600.910459999999</v>
      </c>
      <c r="DJ152" s="166">
        <f t="shared" si="2348"/>
        <v>21380.278599999998</v>
      </c>
      <c r="DK152" s="166">
        <f>$R152</f>
        <v>12258.396480000001</v>
      </c>
      <c r="DL152" s="166">
        <f>$S152</f>
        <v>0</v>
      </c>
      <c r="DM152" s="166">
        <f>$T152</f>
        <v>16065.53522</v>
      </c>
      <c r="DN152" s="166">
        <f>$U152</f>
        <v>15540.31552</v>
      </c>
      <c r="DO152" s="166">
        <f>$V152</f>
        <v>100418.24165000001</v>
      </c>
      <c r="DP152" s="98"/>
      <c r="DQ152" s="98">
        <f t="shared" si="2349"/>
        <v>0</v>
      </c>
      <c r="DR152" s="98">
        <f t="shared" si="2350"/>
        <v>382954.27195999998</v>
      </c>
      <c r="DS152" s="98">
        <f t="shared" si="2351"/>
        <v>203409</v>
      </c>
      <c r="DT152" s="98">
        <f t="shared" si="2352"/>
        <v>166794</v>
      </c>
      <c r="DU152" s="98">
        <f t="shared" si="2353"/>
        <v>126229</v>
      </c>
      <c r="DV152" s="98">
        <f t="shared" si="2354"/>
        <v>153770</v>
      </c>
      <c r="DW152" s="98">
        <f t="shared" si="2355"/>
        <v>102374.008</v>
      </c>
      <c r="DX152" s="166">
        <f t="shared" si="2356"/>
        <v>24045.34</v>
      </c>
      <c r="DY152" s="166">
        <f t="shared" si="2357"/>
        <v>26015.296320000001</v>
      </c>
      <c r="DZ152" s="166">
        <f t="shared" si="2358"/>
        <v>46875.317040000002</v>
      </c>
      <c r="EA152" s="166">
        <f>$O152</f>
        <v>21976.006809999999</v>
      </c>
      <c r="EB152" s="166">
        <f t="shared" si="2359"/>
        <v>77600.910459999999</v>
      </c>
      <c r="EC152" s="166">
        <f t="shared" si="2360"/>
        <v>21380.278599999998</v>
      </c>
      <c r="ED152" s="166">
        <f>$R152</f>
        <v>12258.396480000001</v>
      </c>
      <c r="EE152" s="166">
        <f>$S152</f>
        <v>0</v>
      </c>
      <c r="EF152" s="166">
        <f>$T152</f>
        <v>16065.53522</v>
      </c>
      <c r="EG152" s="166">
        <f>$U152</f>
        <v>15540.31552</v>
      </c>
      <c r="EH152" s="166">
        <f>$V152</f>
        <v>100418.24165000001</v>
      </c>
      <c r="EJ152" s="98">
        <f t="shared" si="2361"/>
        <v>0</v>
      </c>
      <c r="EK152" s="98">
        <f t="shared" si="2362"/>
        <v>382954.27195999998</v>
      </c>
      <c r="EL152" s="98">
        <f t="shared" si="2363"/>
        <v>203409</v>
      </c>
      <c r="EM152" s="98">
        <f t="shared" si="2364"/>
        <v>166794</v>
      </c>
      <c r="EN152" s="98">
        <f t="shared" si="2365"/>
        <v>126229</v>
      </c>
      <c r="EO152" s="98">
        <f t="shared" si="2366"/>
        <v>153770</v>
      </c>
      <c r="EP152" s="98">
        <f t="shared" si="2367"/>
        <v>102374.008</v>
      </c>
      <c r="EQ152" s="166">
        <f t="shared" si="2368"/>
        <v>24045.34</v>
      </c>
      <c r="ER152" s="166">
        <f t="shared" si="2369"/>
        <v>26015.296320000001</v>
      </c>
      <c r="ES152" s="166">
        <f t="shared" si="2370"/>
        <v>46875.317040000002</v>
      </c>
      <c r="ET152" s="166">
        <f>$O152</f>
        <v>21976.006809999999</v>
      </c>
      <c r="EU152" s="166">
        <f t="shared" si="2371"/>
        <v>77600.910459999999</v>
      </c>
      <c r="EV152" s="166">
        <f t="shared" si="2372"/>
        <v>21380.278599999998</v>
      </c>
      <c r="EW152" s="166">
        <f>$R152</f>
        <v>12258.396480000001</v>
      </c>
      <c r="EX152" s="166">
        <f>$S152</f>
        <v>0</v>
      </c>
      <c r="EY152" s="166">
        <f>$T152</f>
        <v>16065.53522</v>
      </c>
      <c r="EZ152" s="166">
        <f>$U152</f>
        <v>15540.31552</v>
      </c>
      <c r="FA152" s="166">
        <f>$V152</f>
        <v>100418.24165000001</v>
      </c>
      <c r="FC152" s="98">
        <f t="shared" si="2373"/>
        <v>0</v>
      </c>
      <c r="FD152" s="98">
        <f t="shared" si="2374"/>
        <v>382954.27195999998</v>
      </c>
      <c r="FE152" s="98">
        <f t="shared" si="2375"/>
        <v>203409</v>
      </c>
      <c r="FF152" s="98">
        <f t="shared" si="2376"/>
        <v>166794</v>
      </c>
      <c r="FG152" s="98">
        <f t="shared" si="2377"/>
        <v>126229</v>
      </c>
      <c r="FH152" s="98">
        <f t="shared" si="2378"/>
        <v>153770</v>
      </c>
      <c r="FI152" s="98">
        <f t="shared" si="2379"/>
        <v>102374.008</v>
      </c>
      <c r="FJ152" s="166">
        <f t="shared" si="2380"/>
        <v>24045.34</v>
      </c>
      <c r="FK152" s="166">
        <f t="shared" si="2381"/>
        <v>26015.296320000001</v>
      </c>
      <c r="FL152" s="166">
        <f t="shared" si="2382"/>
        <v>46875.317040000002</v>
      </c>
      <c r="FM152" s="166">
        <f>$O152</f>
        <v>21976.006809999999</v>
      </c>
      <c r="FN152" s="166">
        <f t="shared" si="2383"/>
        <v>77600.910459999999</v>
      </c>
      <c r="FO152" s="166">
        <f t="shared" si="2384"/>
        <v>21380.278599999998</v>
      </c>
      <c r="FP152" s="166">
        <f>$R152</f>
        <v>12258.396480000001</v>
      </c>
      <c r="FQ152" s="166">
        <f>$S152</f>
        <v>0</v>
      </c>
      <c r="FR152" s="166">
        <f>$T152</f>
        <v>16065.53522</v>
      </c>
      <c r="FS152" s="166">
        <f>$U152</f>
        <v>15540.31552</v>
      </c>
      <c r="FT152" s="166">
        <f>$V152</f>
        <v>100418.24165000001</v>
      </c>
      <c r="FU152" s="198"/>
      <c r="FW152" s="98">
        <f t="shared" si="2385"/>
        <v>0</v>
      </c>
      <c r="FX152" s="98">
        <f t="shared" si="2386"/>
        <v>382954.27195999998</v>
      </c>
      <c r="FY152" s="98">
        <f t="shared" si="2387"/>
        <v>203409</v>
      </c>
      <c r="FZ152" s="98">
        <f t="shared" si="2388"/>
        <v>166794</v>
      </c>
      <c r="GA152" s="98">
        <f t="shared" si="2389"/>
        <v>126229</v>
      </c>
      <c r="GB152" s="98">
        <f t="shared" si="2390"/>
        <v>153770</v>
      </c>
      <c r="GC152" s="98">
        <f t="shared" si="2391"/>
        <v>102374.008</v>
      </c>
      <c r="GD152" s="166">
        <f t="shared" si="2392"/>
        <v>24045.34</v>
      </c>
      <c r="GE152" s="166">
        <f t="shared" si="2393"/>
        <v>26015.296320000001</v>
      </c>
      <c r="GF152" s="166">
        <f t="shared" si="2394"/>
        <v>46875.317040000002</v>
      </c>
      <c r="GG152" s="166">
        <f>$O152</f>
        <v>21976.006809999999</v>
      </c>
      <c r="GH152" s="166">
        <f t="shared" si="2395"/>
        <v>77600.910459999999</v>
      </c>
      <c r="GI152" s="166">
        <f t="shared" si="2396"/>
        <v>21380.278599999998</v>
      </c>
      <c r="GJ152" s="166">
        <f>$R152</f>
        <v>12258.396480000001</v>
      </c>
      <c r="GK152" s="166">
        <f>$S152</f>
        <v>0</v>
      </c>
      <c r="GL152" s="166">
        <f>$T152</f>
        <v>16065.53522</v>
      </c>
      <c r="GM152" s="166">
        <f>$U152</f>
        <v>15540.31552</v>
      </c>
      <c r="GN152" s="166">
        <f>$V152</f>
        <v>100418.24165000001</v>
      </c>
      <c r="GP152" s="98">
        <f t="shared" si="2397"/>
        <v>0</v>
      </c>
      <c r="GQ152" s="98">
        <f t="shared" si="2398"/>
        <v>382954.27195999998</v>
      </c>
      <c r="GR152" s="98">
        <f t="shared" si="2399"/>
        <v>203409</v>
      </c>
      <c r="GS152" s="98">
        <f t="shared" si="2400"/>
        <v>166794</v>
      </c>
      <c r="GT152" s="98">
        <f t="shared" si="2401"/>
        <v>126229</v>
      </c>
      <c r="GU152" s="98">
        <f t="shared" si="2402"/>
        <v>153770</v>
      </c>
      <c r="GV152" s="98">
        <f t="shared" si="2403"/>
        <v>102374.008</v>
      </c>
      <c r="GW152" s="166">
        <f t="shared" si="2404"/>
        <v>24045.34</v>
      </c>
      <c r="GX152" s="166">
        <f t="shared" si="2405"/>
        <v>26015.296320000001</v>
      </c>
      <c r="GY152" s="166">
        <f t="shared" si="2406"/>
        <v>46875.317040000002</v>
      </c>
      <c r="GZ152" s="166">
        <f>$O152</f>
        <v>21976.006809999999</v>
      </c>
      <c r="HA152" s="166">
        <f t="shared" si="2407"/>
        <v>77600.910459999999</v>
      </c>
      <c r="HB152" s="166">
        <f t="shared" si="2408"/>
        <v>21380.278599999998</v>
      </c>
      <c r="HC152" s="166">
        <f>$R152</f>
        <v>12258.396480000001</v>
      </c>
      <c r="HD152" s="166">
        <f>$S152</f>
        <v>0</v>
      </c>
      <c r="HE152" s="166">
        <f>$T152</f>
        <v>16065.53522</v>
      </c>
      <c r="HF152" s="166">
        <f>$U152</f>
        <v>15540.31552</v>
      </c>
      <c r="HG152" s="166">
        <f>$U152</f>
        <v>15540.31552</v>
      </c>
    </row>
    <row r="153" spans="2:215" x14ac:dyDescent="0.3">
      <c r="C153" s="76"/>
      <c r="D153" s="127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201"/>
      <c r="Y153" s="74"/>
      <c r="Z153" s="74"/>
      <c r="AA153" s="74"/>
      <c r="AB153" s="74"/>
      <c r="AC153" s="74"/>
      <c r="AD153" s="74"/>
      <c r="AE153" s="74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201"/>
      <c r="AS153" s="74"/>
      <c r="AT153" s="74"/>
      <c r="AU153" s="74"/>
      <c r="AV153" s="74"/>
      <c r="AW153" s="74"/>
      <c r="AX153" s="74"/>
      <c r="AY153" s="74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4"/>
      <c r="BM153" s="74"/>
      <c r="BN153" s="74"/>
      <c r="BO153" s="74"/>
      <c r="BP153" s="74"/>
      <c r="BQ153" s="74"/>
      <c r="BR153" s="74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  <c r="CD153" s="72"/>
      <c r="CE153" s="74"/>
      <c r="CF153" s="74"/>
      <c r="CG153" s="74"/>
      <c r="CH153" s="74"/>
      <c r="CI153" s="74"/>
      <c r="CJ153" s="74"/>
      <c r="CK153" s="74"/>
      <c r="CL153" s="72"/>
      <c r="CM153" s="72"/>
      <c r="CN153" s="72"/>
      <c r="CO153" s="72"/>
      <c r="CP153" s="72"/>
      <c r="CQ153" s="72"/>
      <c r="CR153" s="72"/>
      <c r="CS153" s="72"/>
      <c r="CT153" s="72"/>
      <c r="CU153" s="72"/>
      <c r="CV153" s="72"/>
      <c r="CW153" s="72"/>
      <c r="CX153" s="74"/>
      <c r="CY153" s="74"/>
      <c r="CZ153" s="74"/>
      <c r="DA153" s="74"/>
      <c r="DB153" s="74"/>
      <c r="DC153" s="74"/>
      <c r="DD153" s="74"/>
      <c r="DE153" s="72"/>
      <c r="DF153" s="72"/>
      <c r="DG153" s="72"/>
      <c r="DH153" s="72"/>
      <c r="DI153" s="72"/>
      <c r="DJ153" s="72"/>
      <c r="DK153" s="72"/>
      <c r="DL153" s="72"/>
      <c r="DM153" s="72"/>
      <c r="DN153" s="72"/>
      <c r="DO153" s="72"/>
      <c r="DP153" s="72"/>
      <c r="DQ153" s="74"/>
      <c r="DR153" s="74"/>
      <c r="DS153" s="74"/>
      <c r="DT153" s="74"/>
      <c r="DU153" s="74"/>
      <c r="DV153" s="74"/>
      <c r="DW153" s="74"/>
      <c r="DX153" s="72"/>
      <c r="DY153" s="72"/>
      <c r="DZ153" s="72"/>
      <c r="EA153" s="72"/>
      <c r="EB153" s="72"/>
      <c r="EC153" s="72"/>
      <c r="ED153" s="72"/>
      <c r="EE153" s="72"/>
      <c r="EF153" s="72"/>
      <c r="EG153" s="72"/>
      <c r="EH153" s="72"/>
      <c r="EJ153" s="74"/>
      <c r="EK153" s="74"/>
      <c r="EL153" s="74"/>
      <c r="EM153" s="74"/>
      <c r="EN153" s="74"/>
      <c r="EO153" s="74"/>
      <c r="EP153" s="74"/>
      <c r="EQ153" s="72"/>
      <c r="ER153" s="72"/>
      <c r="ES153" s="72"/>
      <c r="ET153" s="72"/>
      <c r="EU153" s="72"/>
      <c r="EV153" s="72"/>
      <c r="EW153" s="72"/>
      <c r="EX153" s="72"/>
      <c r="EY153" s="72"/>
      <c r="EZ153" s="72"/>
      <c r="FA153" s="72"/>
      <c r="FC153" s="74"/>
      <c r="FD153" s="74"/>
      <c r="FE153" s="74"/>
      <c r="FF153" s="74"/>
      <c r="FG153" s="74"/>
      <c r="FH153" s="74"/>
      <c r="FI153" s="74"/>
      <c r="FJ153" s="72"/>
      <c r="FK153" s="72"/>
      <c r="FL153" s="72"/>
      <c r="FM153" s="72"/>
      <c r="FN153" s="72"/>
      <c r="FO153" s="72"/>
      <c r="FP153" s="72"/>
      <c r="FQ153" s="72"/>
      <c r="FR153" s="72"/>
      <c r="FS153" s="72"/>
      <c r="FT153" s="72"/>
      <c r="FU153" s="201"/>
      <c r="FW153" s="74"/>
      <c r="FX153" s="74"/>
      <c r="FY153" s="74"/>
      <c r="FZ153" s="74"/>
      <c r="GA153" s="74"/>
      <c r="GB153" s="74"/>
      <c r="GC153" s="74"/>
      <c r="GD153" s="72"/>
      <c r="GE153" s="72"/>
      <c r="GF153" s="72"/>
      <c r="GG153" s="72"/>
      <c r="GH153" s="72"/>
      <c r="GI153" s="72"/>
      <c r="GJ153" s="72"/>
      <c r="GK153" s="72"/>
      <c r="GL153" s="72"/>
      <c r="GM153" s="72"/>
      <c r="GN153" s="72"/>
      <c r="GP153" s="74"/>
      <c r="GQ153" s="74"/>
      <c r="GR153" s="74"/>
      <c r="GS153" s="74"/>
      <c r="GT153" s="74"/>
      <c r="GU153" s="74"/>
      <c r="GV153" s="74"/>
      <c r="GW153" s="72"/>
      <c r="GX153" s="72"/>
      <c r="GY153" s="72"/>
      <c r="GZ153" s="72"/>
      <c r="HA153" s="72"/>
      <c r="HB153" s="72"/>
      <c r="HC153" s="72"/>
      <c r="HD153" s="72"/>
      <c r="HE153" s="72"/>
      <c r="HF153" s="72"/>
      <c r="HG153" s="72"/>
    </row>
    <row r="154" spans="2:215" s="36" customFormat="1" x14ac:dyDescent="0.3">
      <c r="B154" s="34"/>
      <c r="C154" s="67" t="s">
        <v>209</v>
      </c>
      <c r="D154" s="67"/>
      <c r="E154" s="35" t="str">
        <f t="shared" ref="E154:T154" si="2409">E3</f>
        <v>Q3-2020</v>
      </c>
      <c r="F154" s="35" t="str">
        <f t="shared" si="2409"/>
        <v>Q4-2020</v>
      </c>
      <c r="G154" s="35" t="str">
        <f t="shared" si="2409"/>
        <v>Q1-2021</v>
      </c>
      <c r="H154" s="35" t="str">
        <f t="shared" si="2409"/>
        <v>Q2-2021</v>
      </c>
      <c r="I154" s="35" t="str">
        <f t="shared" si="2409"/>
        <v>Q3-2021</v>
      </c>
      <c r="J154" s="35" t="str">
        <f t="shared" si="2409"/>
        <v>Q4-2021</v>
      </c>
      <c r="K154" s="35" t="str">
        <f t="shared" si="2409"/>
        <v>Q1-2022</v>
      </c>
      <c r="L154" s="35" t="str">
        <f t="shared" si="2409"/>
        <v>Q2-2022</v>
      </c>
      <c r="M154" s="35" t="str">
        <f t="shared" si="2409"/>
        <v>Q3-2022</v>
      </c>
      <c r="N154" s="35" t="str">
        <f t="shared" si="2409"/>
        <v>Q4-2022</v>
      </c>
      <c r="O154" s="35" t="str">
        <f t="shared" si="2409"/>
        <v>Q1-2023</v>
      </c>
      <c r="P154" s="35" t="str">
        <f t="shared" si="2409"/>
        <v>Q2-2023</v>
      </c>
      <c r="Q154" s="35" t="str">
        <f t="shared" si="2409"/>
        <v>Q3-2023</v>
      </c>
      <c r="R154" s="35" t="str">
        <f t="shared" si="2409"/>
        <v>Q4-2023</v>
      </c>
      <c r="S154" s="35" t="str">
        <f t="shared" si="2409"/>
        <v>Q1-2024</v>
      </c>
      <c r="T154" s="35" t="str">
        <f t="shared" si="2409"/>
        <v>Q2-2024</v>
      </c>
      <c r="U154" s="35" t="str">
        <f t="shared" ref="U154:V154" si="2410">U3</f>
        <v>Q3-2024</v>
      </c>
      <c r="V154" s="35" t="str">
        <f t="shared" si="2410"/>
        <v>Q4-2024</v>
      </c>
      <c r="W154" s="176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176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7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7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7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7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176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</row>
    <row r="155" spans="2:215" x14ac:dyDescent="0.3">
      <c r="C155" s="85" t="s">
        <v>115</v>
      </c>
      <c r="D155" s="128"/>
      <c r="E155" s="51">
        <f t="shared" ref="E155:V155" si="2411">SUM(E156)</f>
        <v>0</v>
      </c>
      <c r="F155" s="51">
        <f t="shared" si="2411"/>
        <v>1344965.348</v>
      </c>
      <c r="G155" s="51">
        <f t="shared" si="2411"/>
        <v>1544157.649</v>
      </c>
      <c r="H155" s="51">
        <f t="shared" si="2411"/>
        <v>1769944.159</v>
      </c>
      <c r="I155" s="51">
        <f t="shared" si="2411"/>
        <v>1958268.388</v>
      </c>
      <c r="J155" s="51">
        <f t="shared" si="2411"/>
        <v>2404704.3080000002</v>
      </c>
      <c r="K155" s="51">
        <f t="shared" si="2411"/>
        <v>3013241.9010000001</v>
      </c>
      <c r="L155" s="51">
        <f t="shared" si="2411"/>
        <v>3648827.4890000001</v>
      </c>
      <c r="M155" s="51">
        <f t="shared" si="2411"/>
        <v>4733320.3119999999</v>
      </c>
      <c r="N155" s="51">
        <f t="shared" si="2411"/>
        <v>4784579.534</v>
      </c>
      <c r="O155" s="51">
        <f t="shared" si="2411"/>
        <v>5198912.7149999999</v>
      </c>
      <c r="P155" s="51">
        <f t="shared" si="2411"/>
        <v>5075884.318</v>
      </c>
      <c r="Q155" s="51">
        <f t="shared" si="2411"/>
        <v>7013374.5851600002</v>
      </c>
      <c r="R155" s="51">
        <f t="shared" si="2411"/>
        <v>6998142</v>
      </c>
      <c r="S155" s="51">
        <f t="shared" si="2411"/>
        <v>7696019.4009999996</v>
      </c>
      <c r="T155" s="51">
        <f t="shared" si="2411"/>
        <v>6998142.2419999996</v>
      </c>
      <c r="U155" s="51">
        <f t="shared" si="2411"/>
        <v>7530801.2247399995</v>
      </c>
      <c r="V155" s="51">
        <f t="shared" si="2411"/>
        <v>7722183.1390800001</v>
      </c>
      <c r="W155" s="181">
        <f t="shared" si="1892"/>
        <v>0.10346191018701822</v>
      </c>
      <c r="Y155" s="107">
        <f t="shared" ref="Y155:GP155" si="2412">Y156</f>
        <v>0</v>
      </c>
      <c r="Z155" s="107">
        <f t="shared" si="2412"/>
        <v>1344965.348</v>
      </c>
      <c r="AA155" s="107">
        <f t="shared" si="2412"/>
        <v>1544157.649</v>
      </c>
      <c r="AB155" s="107">
        <f t="shared" si="2412"/>
        <v>1769944.159</v>
      </c>
      <c r="AC155" s="107">
        <f t="shared" si="2412"/>
        <v>1958268.388</v>
      </c>
      <c r="AD155" s="107">
        <f t="shared" si="2412"/>
        <v>2404704.3080000002</v>
      </c>
      <c r="AE155" s="107">
        <f t="shared" si="2412"/>
        <v>3013241.9010000001</v>
      </c>
      <c r="AF155" s="107">
        <f t="shared" si="2412"/>
        <v>3648827.4890000001</v>
      </c>
      <c r="AG155" s="107">
        <f t="shared" si="2412"/>
        <v>4733320.3119999999</v>
      </c>
      <c r="AH155" s="107">
        <f t="shared" si="2412"/>
        <v>4784579.534</v>
      </c>
      <c r="AI155" s="107">
        <f t="shared" si="2412"/>
        <v>5198912.7149999999</v>
      </c>
      <c r="AJ155" s="107">
        <f t="shared" si="2412"/>
        <v>5075884.318</v>
      </c>
      <c r="AK155" s="107">
        <f t="shared" si="2412"/>
        <v>7013374.5851600002</v>
      </c>
      <c r="AL155" s="107">
        <f t="shared" si="2412"/>
        <v>6998142</v>
      </c>
      <c r="AM155" s="107">
        <f t="shared" si="2412"/>
        <v>7696019.4009999996</v>
      </c>
      <c r="AN155" s="107">
        <f t="shared" si="2412"/>
        <v>6998142.2419999996</v>
      </c>
      <c r="AO155" s="107">
        <f t="shared" si="2412"/>
        <v>7530801.2247399995</v>
      </c>
      <c r="AP155" s="107">
        <f t="shared" si="2412"/>
        <v>7722183.1390800001</v>
      </c>
      <c r="AQ155" s="181">
        <f>AP155/AL155-1</f>
        <v>0.10346191018701822</v>
      </c>
      <c r="AS155" s="107">
        <f t="shared" si="2412"/>
        <v>0</v>
      </c>
      <c r="AT155" s="107">
        <f t="shared" si="2412"/>
        <v>1344965.348</v>
      </c>
      <c r="AU155" s="107">
        <f t="shared" si="2412"/>
        <v>1544157.649</v>
      </c>
      <c r="AV155" s="107">
        <f t="shared" si="2412"/>
        <v>1769944.159</v>
      </c>
      <c r="AW155" s="107">
        <f t="shared" si="2412"/>
        <v>1958268.388</v>
      </c>
      <c r="AX155" s="107">
        <f t="shared" si="2412"/>
        <v>2404704.3080000002</v>
      </c>
      <c r="AY155" s="107">
        <f t="shared" si="2412"/>
        <v>3013241.9010000001</v>
      </c>
      <c r="AZ155" s="107">
        <f t="shared" si="2412"/>
        <v>3648827.4890000001</v>
      </c>
      <c r="BA155" s="107">
        <f t="shared" si="2412"/>
        <v>4733320.3119999999</v>
      </c>
      <c r="BB155" s="107">
        <f t="shared" si="2412"/>
        <v>4784579.534</v>
      </c>
      <c r="BC155" s="107">
        <f t="shared" si="2412"/>
        <v>5198912.7149999999</v>
      </c>
      <c r="BD155" s="107">
        <f t="shared" si="2412"/>
        <v>5075884.318</v>
      </c>
      <c r="BE155" s="107">
        <f t="shared" si="2412"/>
        <v>7013374.5851600002</v>
      </c>
      <c r="BF155" s="107">
        <f t="shared" si="2412"/>
        <v>6998142</v>
      </c>
      <c r="BG155" s="107">
        <f t="shared" si="2412"/>
        <v>7696019.4009999996</v>
      </c>
      <c r="BH155" s="107">
        <f t="shared" si="2412"/>
        <v>6998142.2419999996</v>
      </c>
      <c r="BI155" s="107">
        <f t="shared" si="2412"/>
        <v>7530801.2247399995</v>
      </c>
      <c r="BJ155" s="107">
        <f t="shared" si="2412"/>
        <v>7722183.1390800001</v>
      </c>
      <c r="BK155" s="74"/>
      <c r="BL155" s="107">
        <f t="shared" si="2412"/>
        <v>0</v>
      </c>
      <c r="BM155" s="107">
        <f t="shared" si="2412"/>
        <v>1344965.348</v>
      </c>
      <c r="BN155" s="107">
        <f t="shared" si="2412"/>
        <v>1544157.649</v>
      </c>
      <c r="BO155" s="107">
        <f t="shared" si="2412"/>
        <v>1769944.159</v>
      </c>
      <c r="BP155" s="107">
        <f t="shared" si="2412"/>
        <v>1958268.388</v>
      </c>
      <c r="BQ155" s="107">
        <f t="shared" si="2412"/>
        <v>2404704.3080000002</v>
      </c>
      <c r="BR155" s="107">
        <f t="shared" si="2412"/>
        <v>3013241.9010000001</v>
      </c>
      <c r="BS155" s="107">
        <f t="shared" si="2412"/>
        <v>3648827.4890000001</v>
      </c>
      <c r="BT155" s="107">
        <f t="shared" si="2412"/>
        <v>4733320.3119999999</v>
      </c>
      <c r="BU155" s="107">
        <f t="shared" si="2412"/>
        <v>4784579.534</v>
      </c>
      <c r="BV155" s="107">
        <f t="shared" si="2412"/>
        <v>5198912.7149999999</v>
      </c>
      <c r="BW155" s="107">
        <f t="shared" si="2412"/>
        <v>5075884.318</v>
      </c>
      <c r="BX155" s="107">
        <f t="shared" si="2412"/>
        <v>7013374.5851600002</v>
      </c>
      <c r="BY155" s="107">
        <f t="shared" si="2412"/>
        <v>6998142</v>
      </c>
      <c r="BZ155" s="107">
        <f t="shared" si="2412"/>
        <v>7696019.4009999996</v>
      </c>
      <c r="CA155" s="107">
        <f t="shared" si="2412"/>
        <v>6998142.2419999996</v>
      </c>
      <c r="CB155" s="107">
        <f t="shared" si="2412"/>
        <v>7530801.2247399995</v>
      </c>
      <c r="CC155" s="107">
        <f t="shared" si="2412"/>
        <v>7722183.1390800001</v>
      </c>
      <c r="CD155" s="74"/>
      <c r="CE155" s="107">
        <f t="shared" si="2412"/>
        <v>0</v>
      </c>
      <c r="CF155" s="107">
        <f t="shared" si="2412"/>
        <v>1344965.348</v>
      </c>
      <c r="CG155" s="107">
        <f t="shared" si="2412"/>
        <v>1544157.649</v>
      </c>
      <c r="CH155" s="107">
        <f t="shared" si="2412"/>
        <v>1769944.159</v>
      </c>
      <c r="CI155" s="107">
        <f t="shared" si="2412"/>
        <v>1958268.388</v>
      </c>
      <c r="CJ155" s="107">
        <f t="shared" si="2412"/>
        <v>2404704.3080000002</v>
      </c>
      <c r="CK155" s="107">
        <f t="shared" si="2412"/>
        <v>3013241.9010000001</v>
      </c>
      <c r="CL155" s="107">
        <f t="shared" si="2412"/>
        <v>3648827.4890000001</v>
      </c>
      <c r="CM155" s="107">
        <f t="shared" si="2412"/>
        <v>4733320.3119999999</v>
      </c>
      <c r="CN155" s="107">
        <f t="shared" si="2412"/>
        <v>4784579.534</v>
      </c>
      <c r="CO155" s="107">
        <f t="shared" si="2412"/>
        <v>5198912.7149999999</v>
      </c>
      <c r="CP155" s="107">
        <f t="shared" si="2412"/>
        <v>5075884.318</v>
      </c>
      <c r="CQ155" s="107">
        <f t="shared" si="2412"/>
        <v>7013374.5851600002</v>
      </c>
      <c r="CR155" s="107">
        <f t="shared" si="2412"/>
        <v>6998142</v>
      </c>
      <c r="CS155" s="107">
        <f t="shared" si="2412"/>
        <v>7696019.4009999996</v>
      </c>
      <c r="CT155" s="107">
        <f t="shared" si="2412"/>
        <v>6998142.2419999996</v>
      </c>
      <c r="CU155" s="107">
        <f t="shared" si="2412"/>
        <v>7530801.2247399995</v>
      </c>
      <c r="CV155" s="107">
        <f t="shared" si="2412"/>
        <v>7722183.1390800001</v>
      </c>
      <c r="CW155" s="74"/>
      <c r="CX155" s="107">
        <f t="shared" si="2412"/>
        <v>0</v>
      </c>
      <c r="CY155" s="107">
        <f t="shared" si="2412"/>
        <v>1344965.348</v>
      </c>
      <c r="CZ155" s="107">
        <f t="shared" si="2412"/>
        <v>1544157.649</v>
      </c>
      <c r="DA155" s="107">
        <f t="shared" si="2412"/>
        <v>1769944.159</v>
      </c>
      <c r="DB155" s="107">
        <f t="shared" si="2412"/>
        <v>1958268.388</v>
      </c>
      <c r="DC155" s="107">
        <f t="shared" si="2412"/>
        <v>2404704.3080000002</v>
      </c>
      <c r="DD155" s="107">
        <f t="shared" si="2412"/>
        <v>3013241.9010000001</v>
      </c>
      <c r="DE155" s="107">
        <f t="shared" si="2412"/>
        <v>3648827.4890000001</v>
      </c>
      <c r="DF155" s="107">
        <f t="shared" si="2412"/>
        <v>4733320.3119999999</v>
      </c>
      <c r="DG155" s="107">
        <f t="shared" si="2412"/>
        <v>4784579.534</v>
      </c>
      <c r="DH155" s="107">
        <f t="shared" si="2412"/>
        <v>5198912.7149999999</v>
      </c>
      <c r="DI155" s="107">
        <f t="shared" si="2412"/>
        <v>5075884.318</v>
      </c>
      <c r="DJ155" s="107">
        <f t="shared" si="2412"/>
        <v>7013374.5851600002</v>
      </c>
      <c r="DK155" s="107">
        <f t="shared" si="2412"/>
        <v>6998142</v>
      </c>
      <c r="DL155" s="107">
        <f t="shared" si="2412"/>
        <v>7696019.4009999996</v>
      </c>
      <c r="DM155" s="107">
        <f t="shared" si="2412"/>
        <v>6998142.2419999996</v>
      </c>
      <c r="DN155" s="107">
        <f t="shared" si="2412"/>
        <v>7530801.2247399995</v>
      </c>
      <c r="DO155" s="107">
        <f t="shared" si="2412"/>
        <v>7722183.1390800001</v>
      </c>
      <c r="DP155" s="74"/>
      <c r="DQ155" s="107">
        <f t="shared" si="2412"/>
        <v>0</v>
      </c>
      <c r="DR155" s="107">
        <f t="shared" si="2412"/>
        <v>1344965.348</v>
      </c>
      <c r="DS155" s="107">
        <f t="shared" si="2412"/>
        <v>1544157.649</v>
      </c>
      <c r="DT155" s="107">
        <f t="shared" si="2412"/>
        <v>1769944.159</v>
      </c>
      <c r="DU155" s="107">
        <f t="shared" si="2412"/>
        <v>1958268.388</v>
      </c>
      <c r="DV155" s="107">
        <f t="shared" si="2412"/>
        <v>2404704.3080000002</v>
      </c>
      <c r="DW155" s="107">
        <f t="shared" si="2412"/>
        <v>3013241.9010000001</v>
      </c>
      <c r="DX155" s="107">
        <f t="shared" si="2412"/>
        <v>3648827.4890000001</v>
      </c>
      <c r="DY155" s="107">
        <f t="shared" si="2412"/>
        <v>4733320.3119999999</v>
      </c>
      <c r="DZ155" s="107">
        <f t="shared" si="2412"/>
        <v>4784579.534</v>
      </c>
      <c r="EA155" s="107">
        <f t="shared" si="2412"/>
        <v>5198912.7149999999</v>
      </c>
      <c r="EB155" s="107">
        <f t="shared" si="2412"/>
        <v>5075884.318</v>
      </c>
      <c r="EC155" s="107">
        <f t="shared" si="2412"/>
        <v>7013374.5851600002</v>
      </c>
      <c r="ED155" s="107">
        <f t="shared" si="2412"/>
        <v>6998142</v>
      </c>
      <c r="EE155" s="107">
        <f t="shared" si="2412"/>
        <v>7696019.4009999996</v>
      </c>
      <c r="EF155" s="107">
        <f t="shared" si="2412"/>
        <v>6998142.2419999996</v>
      </c>
      <c r="EG155" s="107">
        <f t="shared" si="2412"/>
        <v>7530801.2247399995</v>
      </c>
      <c r="EH155" s="107">
        <f t="shared" si="2412"/>
        <v>7722183.1390800001</v>
      </c>
      <c r="EJ155" s="107">
        <f t="shared" si="2412"/>
        <v>0</v>
      </c>
      <c r="EK155" s="107">
        <f t="shared" si="2412"/>
        <v>1344965.348</v>
      </c>
      <c r="EL155" s="107">
        <f t="shared" si="2412"/>
        <v>1544157.649</v>
      </c>
      <c r="EM155" s="107">
        <f t="shared" si="2412"/>
        <v>1769944.159</v>
      </c>
      <c r="EN155" s="107">
        <f t="shared" ref="EN155:FA155" si="2413">EN156</f>
        <v>1958268.388</v>
      </c>
      <c r="EO155" s="107">
        <f t="shared" si="2413"/>
        <v>2404704.3080000002</v>
      </c>
      <c r="EP155" s="107">
        <f t="shared" si="2413"/>
        <v>3013241.9010000001</v>
      </c>
      <c r="EQ155" s="107">
        <f t="shared" si="2413"/>
        <v>3648827.4890000001</v>
      </c>
      <c r="ER155" s="107">
        <f t="shared" si="2413"/>
        <v>4733320.3119999999</v>
      </c>
      <c r="ES155" s="107">
        <f t="shared" si="2413"/>
        <v>4784579.534</v>
      </c>
      <c r="ET155" s="107">
        <f t="shared" si="2413"/>
        <v>5198912.7149999999</v>
      </c>
      <c r="EU155" s="107">
        <f t="shared" si="2413"/>
        <v>5075884.318</v>
      </c>
      <c r="EV155" s="107">
        <f t="shared" si="2413"/>
        <v>7013374.5851600002</v>
      </c>
      <c r="EW155" s="107">
        <f t="shared" si="2413"/>
        <v>6998142</v>
      </c>
      <c r="EX155" s="107">
        <f t="shared" si="2413"/>
        <v>7696019.4009999996</v>
      </c>
      <c r="EY155" s="107">
        <f t="shared" si="2413"/>
        <v>6998142.2419999996</v>
      </c>
      <c r="EZ155" s="107">
        <f t="shared" si="2413"/>
        <v>7530801.2247399995</v>
      </c>
      <c r="FA155" s="107">
        <f t="shared" si="2413"/>
        <v>7722183.1390800001</v>
      </c>
      <c r="FC155" s="107">
        <f t="shared" ref="FC155:FT155" si="2414">FC156</f>
        <v>0</v>
      </c>
      <c r="FD155" s="107">
        <f t="shared" si="2414"/>
        <v>1344965.348</v>
      </c>
      <c r="FE155" s="107">
        <f t="shared" si="2414"/>
        <v>1544157.649</v>
      </c>
      <c r="FF155" s="107">
        <f t="shared" si="2414"/>
        <v>1769944.159</v>
      </c>
      <c r="FG155" s="107">
        <f t="shared" si="2414"/>
        <v>1958268.388</v>
      </c>
      <c r="FH155" s="107">
        <f t="shared" si="2414"/>
        <v>2404704.3080000002</v>
      </c>
      <c r="FI155" s="107">
        <f t="shared" si="2414"/>
        <v>3013241.9010000001</v>
      </c>
      <c r="FJ155" s="107">
        <f t="shared" si="2414"/>
        <v>3648827.4890000001</v>
      </c>
      <c r="FK155" s="107">
        <f t="shared" si="2414"/>
        <v>4733320.3119999999</v>
      </c>
      <c r="FL155" s="107">
        <f t="shared" si="2414"/>
        <v>4784579.534</v>
      </c>
      <c r="FM155" s="107">
        <f t="shared" si="2414"/>
        <v>5198912.7149999999</v>
      </c>
      <c r="FN155" s="107">
        <f t="shared" si="2414"/>
        <v>5075884.318</v>
      </c>
      <c r="FO155" s="107">
        <f t="shared" si="2414"/>
        <v>7013374.5851600002</v>
      </c>
      <c r="FP155" s="107">
        <f t="shared" si="2414"/>
        <v>6998142</v>
      </c>
      <c r="FQ155" s="107">
        <f t="shared" si="2414"/>
        <v>7696019.4009999996</v>
      </c>
      <c r="FR155" s="107">
        <f t="shared" si="2414"/>
        <v>6998142.2419999996</v>
      </c>
      <c r="FS155" s="107">
        <f t="shared" si="2414"/>
        <v>7530801.2247399995</v>
      </c>
      <c r="FT155" s="107">
        <f t="shared" si="2414"/>
        <v>7722183.1390800001</v>
      </c>
      <c r="FU155" s="181">
        <f>FT155/FP155-1</f>
        <v>0.10346191018701822</v>
      </c>
      <c r="FW155" s="107">
        <f t="shared" ref="FW155:GN155" si="2415">FW156</f>
        <v>0</v>
      </c>
      <c r="FX155" s="107">
        <f t="shared" si="2415"/>
        <v>1344965.348</v>
      </c>
      <c r="FY155" s="107">
        <f t="shared" si="2415"/>
        <v>1544157.649</v>
      </c>
      <c r="FZ155" s="107">
        <f t="shared" si="2415"/>
        <v>1769944.159</v>
      </c>
      <c r="GA155" s="107">
        <f t="shared" si="2415"/>
        <v>1958268.388</v>
      </c>
      <c r="GB155" s="107">
        <f t="shared" si="2415"/>
        <v>2404704.3080000002</v>
      </c>
      <c r="GC155" s="107">
        <f t="shared" si="2415"/>
        <v>3013241.9010000001</v>
      </c>
      <c r="GD155" s="107">
        <f t="shared" si="2415"/>
        <v>3648827.4890000001</v>
      </c>
      <c r="GE155" s="107">
        <f t="shared" si="2415"/>
        <v>4733320.3119999999</v>
      </c>
      <c r="GF155" s="107">
        <f t="shared" si="2415"/>
        <v>4784579.534</v>
      </c>
      <c r="GG155" s="107">
        <f t="shared" si="2415"/>
        <v>5198912.7149999999</v>
      </c>
      <c r="GH155" s="107">
        <f t="shared" si="2415"/>
        <v>5075884.318</v>
      </c>
      <c r="GI155" s="107">
        <f t="shared" si="2415"/>
        <v>7013374.5851600002</v>
      </c>
      <c r="GJ155" s="107">
        <f t="shared" si="2415"/>
        <v>6998142</v>
      </c>
      <c r="GK155" s="107">
        <f t="shared" si="2415"/>
        <v>7696019.4009999996</v>
      </c>
      <c r="GL155" s="107">
        <f t="shared" si="2415"/>
        <v>6998142.2419999996</v>
      </c>
      <c r="GM155" s="107">
        <f t="shared" si="2415"/>
        <v>7530801.2247399995</v>
      </c>
      <c r="GN155" s="107">
        <f t="shared" si="2415"/>
        <v>7722183.1390800001</v>
      </c>
      <c r="GP155" s="107">
        <f t="shared" si="2412"/>
        <v>0</v>
      </c>
      <c r="GQ155" s="107">
        <f t="shared" ref="GQ155:HG155" si="2416">GQ156</f>
        <v>1344965.348</v>
      </c>
      <c r="GR155" s="107">
        <f t="shared" si="2416"/>
        <v>1544157.649</v>
      </c>
      <c r="GS155" s="107">
        <f t="shared" si="2416"/>
        <v>1769944.159</v>
      </c>
      <c r="GT155" s="107">
        <f t="shared" si="2416"/>
        <v>1958268.388</v>
      </c>
      <c r="GU155" s="107">
        <f t="shared" si="2416"/>
        <v>2404704.3080000002</v>
      </c>
      <c r="GV155" s="107">
        <f t="shared" si="2416"/>
        <v>3013241.9010000001</v>
      </c>
      <c r="GW155" s="107">
        <f t="shared" si="2416"/>
        <v>3648827.4890000001</v>
      </c>
      <c r="GX155" s="107">
        <f t="shared" si="2416"/>
        <v>4733320.3119999999</v>
      </c>
      <c r="GY155" s="107">
        <f t="shared" si="2416"/>
        <v>4784579.534</v>
      </c>
      <c r="GZ155" s="107">
        <f t="shared" si="2416"/>
        <v>5198912.7149999999</v>
      </c>
      <c r="HA155" s="107">
        <f t="shared" si="2416"/>
        <v>5075884.318</v>
      </c>
      <c r="HB155" s="107">
        <f t="shared" si="2416"/>
        <v>7013374.5851600002</v>
      </c>
      <c r="HC155" s="107">
        <f t="shared" si="2416"/>
        <v>6998142</v>
      </c>
      <c r="HD155" s="107">
        <f t="shared" si="2416"/>
        <v>7696019.4009999996</v>
      </c>
      <c r="HE155" s="107">
        <f t="shared" si="2416"/>
        <v>6998142.2419999996</v>
      </c>
      <c r="HF155" s="107">
        <f t="shared" si="2416"/>
        <v>7530801.2247399995</v>
      </c>
      <c r="HG155" s="107">
        <f t="shared" si="2416"/>
        <v>7530801.2247399995</v>
      </c>
    </row>
    <row r="156" spans="2:215" x14ac:dyDescent="0.3">
      <c r="C156" s="69" t="s">
        <v>116</v>
      </c>
      <c r="D156" s="82">
        <v>37</v>
      </c>
      <c r="E156" s="104"/>
      <c r="F156" s="104">
        <v>1344965.348</v>
      </c>
      <c r="G156" s="104">
        <v>1544157.649</v>
      </c>
      <c r="H156" s="104">
        <v>1769944.159</v>
      </c>
      <c r="I156" s="104">
        <v>1958268.388</v>
      </c>
      <c r="J156" s="104">
        <v>2404704.3080000002</v>
      </c>
      <c r="K156" s="104">
        <v>3013241.9010000001</v>
      </c>
      <c r="L156" s="104">
        <v>3648827.4890000001</v>
      </c>
      <c r="M156" s="104">
        <v>4733320.3119999999</v>
      </c>
      <c r="N156" s="104">
        <v>4784579.534</v>
      </c>
      <c r="O156" s="104">
        <v>5198912.7149999999</v>
      </c>
      <c r="P156" s="104">
        <v>5075884.318</v>
      </c>
      <c r="Q156" s="104">
        <v>7013374.5851600002</v>
      </c>
      <c r="R156" s="104">
        <v>6998142</v>
      </c>
      <c r="S156" s="104">
        <v>7696019.4009999996</v>
      </c>
      <c r="T156" s="104">
        <v>6998142.2419999996</v>
      </c>
      <c r="U156" s="104">
        <v>7530801.2247399995</v>
      </c>
      <c r="V156" s="104">
        <v>7722183.1390800001</v>
      </c>
      <c r="W156" s="198">
        <f t="shared" si="1892"/>
        <v>0.10346191018701822</v>
      </c>
      <c r="Y156" s="71">
        <f t="shared" ref="Y156" si="2417">$E156</f>
        <v>0</v>
      </c>
      <c r="Z156" s="71">
        <f t="shared" ref="Z156" si="2418">$F156</f>
        <v>1344965.348</v>
      </c>
      <c r="AA156" s="71">
        <f t="shared" ref="AA156" si="2419">$G156</f>
        <v>1544157.649</v>
      </c>
      <c r="AB156" s="71">
        <f t="shared" ref="AB156" si="2420">$H156</f>
        <v>1769944.159</v>
      </c>
      <c r="AC156" s="71">
        <f t="shared" ref="AC156" si="2421">$I156</f>
        <v>1958268.388</v>
      </c>
      <c r="AD156" s="71">
        <f t="shared" ref="AD156" si="2422">$J156</f>
        <v>2404704.3080000002</v>
      </c>
      <c r="AE156" s="71">
        <f t="shared" ref="AE156" si="2423">$K156</f>
        <v>3013241.9010000001</v>
      </c>
      <c r="AF156" s="166">
        <f t="shared" ref="AF156" si="2424">$L156</f>
        <v>3648827.4890000001</v>
      </c>
      <c r="AG156" s="166">
        <f t="shared" ref="AG156" si="2425">$M156</f>
        <v>4733320.3119999999</v>
      </c>
      <c r="AH156" s="166">
        <f t="shared" ref="AH156" si="2426">$N156</f>
        <v>4784579.534</v>
      </c>
      <c r="AI156" s="166">
        <f>$O156</f>
        <v>5198912.7149999999</v>
      </c>
      <c r="AJ156" s="166">
        <f t="shared" ref="AJ156" si="2427">$P156</f>
        <v>5075884.318</v>
      </c>
      <c r="AK156" s="166">
        <f t="shared" ref="AK156" si="2428">$Q156</f>
        <v>7013374.5851600002</v>
      </c>
      <c r="AL156" s="166">
        <f>$R156</f>
        <v>6998142</v>
      </c>
      <c r="AM156" s="166">
        <f>$S156</f>
        <v>7696019.4009999996</v>
      </c>
      <c r="AN156" s="166">
        <f>$T156</f>
        <v>6998142.2419999996</v>
      </c>
      <c r="AO156" s="166">
        <f>$U156</f>
        <v>7530801.2247399995</v>
      </c>
      <c r="AP156" s="166">
        <f>$V156</f>
        <v>7722183.1390800001</v>
      </c>
      <c r="AQ156" s="198"/>
      <c r="AR156" s="68"/>
      <c r="AS156" s="71">
        <f t="shared" ref="AS156" si="2429">$E156</f>
        <v>0</v>
      </c>
      <c r="AT156" s="71">
        <f t="shared" ref="AT156" si="2430">$F156</f>
        <v>1344965.348</v>
      </c>
      <c r="AU156" s="71">
        <f t="shared" ref="AU156" si="2431">$G156</f>
        <v>1544157.649</v>
      </c>
      <c r="AV156" s="71">
        <f t="shared" ref="AV156" si="2432">$H156</f>
        <v>1769944.159</v>
      </c>
      <c r="AW156" s="71">
        <f t="shared" ref="AW156" si="2433">$I156</f>
        <v>1958268.388</v>
      </c>
      <c r="AX156" s="71">
        <f t="shared" ref="AX156" si="2434">$J156</f>
        <v>2404704.3080000002</v>
      </c>
      <c r="AY156" s="71">
        <f t="shared" ref="AY156" si="2435">$K156</f>
        <v>3013241.9010000001</v>
      </c>
      <c r="AZ156" s="166">
        <f t="shared" ref="AZ156" si="2436">$L156</f>
        <v>3648827.4890000001</v>
      </c>
      <c r="BA156" s="166">
        <f t="shared" ref="BA156" si="2437">$M156</f>
        <v>4733320.3119999999</v>
      </c>
      <c r="BB156" s="166">
        <f t="shared" ref="BB156" si="2438">$N156</f>
        <v>4784579.534</v>
      </c>
      <c r="BC156" s="166">
        <f>$O156</f>
        <v>5198912.7149999999</v>
      </c>
      <c r="BD156" s="166">
        <f t="shared" ref="BD156" si="2439">$P156</f>
        <v>5075884.318</v>
      </c>
      <c r="BE156" s="166">
        <f t="shared" ref="BE156" si="2440">$Q156</f>
        <v>7013374.5851600002</v>
      </c>
      <c r="BF156" s="166">
        <f>$R156</f>
        <v>6998142</v>
      </c>
      <c r="BG156" s="166">
        <f>$S156</f>
        <v>7696019.4009999996</v>
      </c>
      <c r="BH156" s="166">
        <f>$T156</f>
        <v>6998142.2419999996</v>
      </c>
      <c r="BI156" s="166">
        <f>$U156</f>
        <v>7530801.2247399995</v>
      </c>
      <c r="BJ156" s="166">
        <f>$V156</f>
        <v>7722183.1390800001</v>
      </c>
      <c r="BK156" s="68"/>
      <c r="BL156" s="71">
        <f t="shared" ref="BL156" si="2441">$E156</f>
        <v>0</v>
      </c>
      <c r="BM156" s="71">
        <f t="shared" ref="BM156" si="2442">$F156</f>
        <v>1344965.348</v>
      </c>
      <c r="BN156" s="71">
        <f t="shared" ref="BN156" si="2443">$G156</f>
        <v>1544157.649</v>
      </c>
      <c r="BO156" s="71">
        <f t="shared" ref="BO156" si="2444">$H156</f>
        <v>1769944.159</v>
      </c>
      <c r="BP156" s="71">
        <f t="shared" ref="BP156" si="2445">$I156</f>
        <v>1958268.388</v>
      </c>
      <c r="BQ156" s="71">
        <f t="shared" ref="BQ156" si="2446">$J156</f>
        <v>2404704.3080000002</v>
      </c>
      <c r="BR156" s="71">
        <f t="shared" ref="BR156" si="2447">$K156</f>
        <v>3013241.9010000001</v>
      </c>
      <c r="BS156" s="166">
        <f t="shared" ref="BS156" si="2448">$L156</f>
        <v>3648827.4890000001</v>
      </c>
      <c r="BT156" s="166">
        <f t="shared" ref="BT156" si="2449">$M156</f>
        <v>4733320.3119999999</v>
      </c>
      <c r="BU156" s="166">
        <f t="shared" ref="BU156" si="2450">$N156</f>
        <v>4784579.534</v>
      </c>
      <c r="BV156" s="166">
        <f>$O156</f>
        <v>5198912.7149999999</v>
      </c>
      <c r="BW156" s="166">
        <f t="shared" ref="BW156" si="2451">$P156</f>
        <v>5075884.318</v>
      </c>
      <c r="BX156" s="166">
        <f t="shared" ref="BX156" si="2452">$Q156</f>
        <v>7013374.5851600002</v>
      </c>
      <c r="BY156" s="166">
        <f>$R156</f>
        <v>6998142</v>
      </c>
      <c r="BZ156" s="166">
        <f>$S156</f>
        <v>7696019.4009999996</v>
      </c>
      <c r="CA156" s="166">
        <f>$T156</f>
        <v>6998142.2419999996</v>
      </c>
      <c r="CB156" s="166">
        <f>$U156</f>
        <v>7530801.2247399995</v>
      </c>
      <c r="CC156" s="166">
        <f>$V156</f>
        <v>7722183.1390800001</v>
      </c>
      <c r="CD156" s="68"/>
      <c r="CE156" s="71">
        <f t="shared" ref="CE156" si="2453">$E156</f>
        <v>0</v>
      </c>
      <c r="CF156" s="71">
        <f t="shared" ref="CF156" si="2454">$F156</f>
        <v>1344965.348</v>
      </c>
      <c r="CG156" s="71">
        <f t="shared" ref="CG156" si="2455">$G156</f>
        <v>1544157.649</v>
      </c>
      <c r="CH156" s="71">
        <f t="shared" ref="CH156" si="2456">$H156</f>
        <v>1769944.159</v>
      </c>
      <c r="CI156" s="71">
        <f t="shared" ref="CI156" si="2457">$I156</f>
        <v>1958268.388</v>
      </c>
      <c r="CJ156" s="71">
        <f t="shared" ref="CJ156" si="2458">$J156</f>
        <v>2404704.3080000002</v>
      </c>
      <c r="CK156" s="71">
        <f t="shared" ref="CK156" si="2459">$K156</f>
        <v>3013241.9010000001</v>
      </c>
      <c r="CL156" s="166">
        <f t="shared" ref="CL156" si="2460">$L156</f>
        <v>3648827.4890000001</v>
      </c>
      <c r="CM156" s="166">
        <f t="shared" ref="CM156" si="2461">$M156</f>
        <v>4733320.3119999999</v>
      </c>
      <c r="CN156" s="166">
        <f t="shared" ref="CN156" si="2462">$N156</f>
        <v>4784579.534</v>
      </c>
      <c r="CO156" s="166">
        <f>$O156</f>
        <v>5198912.7149999999</v>
      </c>
      <c r="CP156" s="166">
        <f t="shared" ref="CP156" si="2463">$P156</f>
        <v>5075884.318</v>
      </c>
      <c r="CQ156" s="166">
        <f t="shared" ref="CQ156" si="2464">$Q156</f>
        <v>7013374.5851600002</v>
      </c>
      <c r="CR156" s="166">
        <f>$R156</f>
        <v>6998142</v>
      </c>
      <c r="CS156" s="166">
        <f>$S156</f>
        <v>7696019.4009999996</v>
      </c>
      <c r="CT156" s="166">
        <f>$T156</f>
        <v>6998142.2419999996</v>
      </c>
      <c r="CU156" s="166">
        <f>$U156</f>
        <v>7530801.2247399995</v>
      </c>
      <c r="CV156" s="166">
        <f>$V156</f>
        <v>7722183.1390800001</v>
      </c>
      <c r="CW156" s="68"/>
      <c r="CX156" s="71">
        <f t="shared" ref="CX156" si="2465">$E156</f>
        <v>0</v>
      </c>
      <c r="CY156" s="71">
        <f t="shared" ref="CY156" si="2466">$F156</f>
        <v>1344965.348</v>
      </c>
      <c r="CZ156" s="71">
        <f t="shared" ref="CZ156" si="2467">$G156</f>
        <v>1544157.649</v>
      </c>
      <c r="DA156" s="71">
        <f t="shared" ref="DA156" si="2468">$H156</f>
        <v>1769944.159</v>
      </c>
      <c r="DB156" s="71">
        <f t="shared" ref="DB156" si="2469">$I156</f>
        <v>1958268.388</v>
      </c>
      <c r="DC156" s="71">
        <f t="shared" ref="DC156" si="2470">$J156</f>
        <v>2404704.3080000002</v>
      </c>
      <c r="DD156" s="71">
        <f t="shared" ref="DD156" si="2471">$K156</f>
        <v>3013241.9010000001</v>
      </c>
      <c r="DE156" s="166">
        <f t="shared" ref="DE156" si="2472">$L156</f>
        <v>3648827.4890000001</v>
      </c>
      <c r="DF156" s="166">
        <f t="shared" ref="DF156" si="2473">$M156</f>
        <v>4733320.3119999999</v>
      </c>
      <c r="DG156" s="166">
        <f t="shared" ref="DG156" si="2474">$N156</f>
        <v>4784579.534</v>
      </c>
      <c r="DH156" s="166">
        <f>$O156</f>
        <v>5198912.7149999999</v>
      </c>
      <c r="DI156" s="166">
        <f t="shared" ref="DI156" si="2475">$P156</f>
        <v>5075884.318</v>
      </c>
      <c r="DJ156" s="166">
        <f t="shared" ref="DJ156" si="2476">$Q156</f>
        <v>7013374.5851600002</v>
      </c>
      <c r="DK156" s="166">
        <f>$R156</f>
        <v>6998142</v>
      </c>
      <c r="DL156" s="166">
        <f>$S156</f>
        <v>7696019.4009999996</v>
      </c>
      <c r="DM156" s="166">
        <f>$T156</f>
        <v>6998142.2419999996</v>
      </c>
      <c r="DN156" s="166">
        <f>$U156</f>
        <v>7530801.2247399995</v>
      </c>
      <c r="DO156" s="166">
        <f>$V156</f>
        <v>7722183.1390800001</v>
      </c>
      <c r="DP156" s="68"/>
      <c r="DQ156" s="71">
        <f t="shared" ref="DQ156" si="2477">$E156</f>
        <v>0</v>
      </c>
      <c r="DR156" s="71">
        <f t="shared" ref="DR156" si="2478">$F156</f>
        <v>1344965.348</v>
      </c>
      <c r="DS156" s="71">
        <f t="shared" ref="DS156" si="2479">$G156</f>
        <v>1544157.649</v>
      </c>
      <c r="DT156" s="71">
        <f t="shared" ref="DT156" si="2480">$H156</f>
        <v>1769944.159</v>
      </c>
      <c r="DU156" s="71">
        <f t="shared" ref="DU156" si="2481">$I156</f>
        <v>1958268.388</v>
      </c>
      <c r="DV156" s="71">
        <f t="shared" ref="DV156" si="2482">$J156</f>
        <v>2404704.3080000002</v>
      </c>
      <c r="DW156" s="71">
        <f t="shared" ref="DW156" si="2483">$K156</f>
        <v>3013241.9010000001</v>
      </c>
      <c r="DX156" s="166">
        <f t="shared" ref="DX156" si="2484">$L156</f>
        <v>3648827.4890000001</v>
      </c>
      <c r="DY156" s="166">
        <f t="shared" ref="DY156" si="2485">$M156</f>
        <v>4733320.3119999999</v>
      </c>
      <c r="DZ156" s="166">
        <f t="shared" ref="DZ156" si="2486">$N156</f>
        <v>4784579.534</v>
      </c>
      <c r="EA156" s="166">
        <f>$O156</f>
        <v>5198912.7149999999</v>
      </c>
      <c r="EB156" s="166">
        <f t="shared" ref="EB156" si="2487">$P156</f>
        <v>5075884.318</v>
      </c>
      <c r="EC156" s="166">
        <f t="shared" ref="EC156" si="2488">$Q156</f>
        <v>7013374.5851600002</v>
      </c>
      <c r="ED156" s="166">
        <f>$R156</f>
        <v>6998142</v>
      </c>
      <c r="EE156" s="166">
        <f>$S156</f>
        <v>7696019.4009999996</v>
      </c>
      <c r="EF156" s="166">
        <f>$T156</f>
        <v>6998142.2419999996</v>
      </c>
      <c r="EG156" s="166">
        <f>$U156</f>
        <v>7530801.2247399995</v>
      </c>
      <c r="EH156" s="166">
        <f>$V156</f>
        <v>7722183.1390800001</v>
      </c>
      <c r="EI156" s="68"/>
      <c r="EJ156" s="71">
        <f t="shared" ref="EJ156" si="2489">$E156</f>
        <v>0</v>
      </c>
      <c r="EK156" s="71">
        <f t="shared" ref="EK156" si="2490">$F156</f>
        <v>1344965.348</v>
      </c>
      <c r="EL156" s="71">
        <f t="shared" ref="EL156" si="2491">$G156</f>
        <v>1544157.649</v>
      </c>
      <c r="EM156" s="71">
        <f t="shared" ref="EM156" si="2492">$H156</f>
        <v>1769944.159</v>
      </c>
      <c r="EN156" s="71">
        <f t="shared" ref="EN156" si="2493">$I156</f>
        <v>1958268.388</v>
      </c>
      <c r="EO156" s="71">
        <f t="shared" ref="EO156" si="2494">$J156</f>
        <v>2404704.3080000002</v>
      </c>
      <c r="EP156" s="71">
        <f t="shared" ref="EP156" si="2495">$K156</f>
        <v>3013241.9010000001</v>
      </c>
      <c r="EQ156" s="166">
        <f t="shared" ref="EQ156" si="2496">$L156</f>
        <v>3648827.4890000001</v>
      </c>
      <c r="ER156" s="166">
        <f t="shared" ref="ER156" si="2497">$M156</f>
        <v>4733320.3119999999</v>
      </c>
      <c r="ES156" s="166">
        <f t="shared" ref="ES156" si="2498">$N156</f>
        <v>4784579.534</v>
      </c>
      <c r="ET156" s="166">
        <f>$O156</f>
        <v>5198912.7149999999</v>
      </c>
      <c r="EU156" s="166">
        <f t="shared" ref="EU156" si="2499">$P156</f>
        <v>5075884.318</v>
      </c>
      <c r="EV156" s="166">
        <f t="shared" ref="EV156" si="2500">$Q156</f>
        <v>7013374.5851600002</v>
      </c>
      <c r="EW156" s="166">
        <f>$R156</f>
        <v>6998142</v>
      </c>
      <c r="EX156" s="166">
        <f>$S156</f>
        <v>7696019.4009999996</v>
      </c>
      <c r="EY156" s="166">
        <f>$T156</f>
        <v>6998142.2419999996</v>
      </c>
      <c r="EZ156" s="166">
        <f>$U156</f>
        <v>7530801.2247399995</v>
      </c>
      <c r="FA156" s="166">
        <f>$V156</f>
        <v>7722183.1390800001</v>
      </c>
      <c r="FB156" s="68"/>
      <c r="FC156" s="71">
        <f t="shared" ref="FC156" si="2501">$E156</f>
        <v>0</v>
      </c>
      <c r="FD156" s="71">
        <f t="shared" ref="FD156" si="2502">$F156</f>
        <v>1344965.348</v>
      </c>
      <c r="FE156" s="71">
        <f t="shared" ref="FE156" si="2503">$G156</f>
        <v>1544157.649</v>
      </c>
      <c r="FF156" s="71">
        <f t="shared" ref="FF156" si="2504">$H156</f>
        <v>1769944.159</v>
      </c>
      <c r="FG156" s="71">
        <f t="shared" ref="FG156" si="2505">$I156</f>
        <v>1958268.388</v>
      </c>
      <c r="FH156" s="71">
        <f t="shared" ref="FH156" si="2506">$J156</f>
        <v>2404704.3080000002</v>
      </c>
      <c r="FI156" s="71">
        <f t="shared" ref="FI156" si="2507">$K156</f>
        <v>3013241.9010000001</v>
      </c>
      <c r="FJ156" s="166">
        <f t="shared" ref="FJ156" si="2508">$L156</f>
        <v>3648827.4890000001</v>
      </c>
      <c r="FK156" s="166">
        <f t="shared" ref="FK156" si="2509">$M156</f>
        <v>4733320.3119999999</v>
      </c>
      <c r="FL156" s="166">
        <f t="shared" ref="FL156" si="2510">$N156</f>
        <v>4784579.534</v>
      </c>
      <c r="FM156" s="166">
        <f>$O156</f>
        <v>5198912.7149999999</v>
      </c>
      <c r="FN156" s="166">
        <f t="shared" ref="FN156" si="2511">$P156</f>
        <v>5075884.318</v>
      </c>
      <c r="FO156" s="166">
        <f t="shared" ref="FO156" si="2512">$Q156</f>
        <v>7013374.5851600002</v>
      </c>
      <c r="FP156" s="166">
        <f>$R156</f>
        <v>6998142</v>
      </c>
      <c r="FQ156" s="166">
        <f>$S156</f>
        <v>7696019.4009999996</v>
      </c>
      <c r="FR156" s="166">
        <f>$T156</f>
        <v>6998142.2419999996</v>
      </c>
      <c r="FS156" s="166">
        <f>$U156</f>
        <v>7530801.2247399995</v>
      </c>
      <c r="FT156" s="166">
        <f>$V156</f>
        <v>7722183.1390800001</v>
      </c>
      <c r="FU156" s="198"/>
      <c r="FV156" s="68"/>
      <c r="FW156" s="71">
        <f t="shared" ref="FW156" si="2513">$E156</f>
        <v>0</v>
      </c>
      <c r="FX156" s="71">
        <f t="shared" ref="FX156" si="2514">$F156</f>
        <v>1344965.348</v>
      </c>
      <c r="FY156" s="71">
        <f t="shared" ref="FY156" si="2515">$G156</f>
        <v>1544157.649</v>
      </c>
      <c r="FZ156" s="71">
        <f t="shared" ref="FZ156" si="2516">$H156</f>
        <v>1769944.159</v>
      </c>
      <c r="GA156" s="71">
        <f t="shared" ref="GA156" si="2517">$I156</f>
        <v>1958268.388</v>
      </c>
      <c r="GB156" s="71">
        <f t="shared" ref="GB156" si="2518">$J156</f>
        <v>2404704.3080000002</v>
      </c>
      <c r="GC156" s="71">
        <f t="shared" ref="GC156" si="2519">$K156</f>
        <v>3013241.9010000001</v>
      </c>
      <c r="GD156" s="166">
        <f t="shared" ref="GD156" si="2520">$L156</f>
        <v>3648827.4890000001</v>
      </c>
      <c r="GE156" s="166">
        <f t="shared" ref="GE156" si="2521">$M156</f>
        <v>4733320.3119999999</v>
      </c>
      <c r="GF156" s="166">
        <f t="shared" ref="GF156" si="2522">$N156</f>
        <v>4784579.534</v>
      </c>
      <c r="GG156" s="166">
        <f>$O156</f>
        <v>5198912.7149999999</v>
      </c>
      <c r="GH156" s="166">
        <f t="shared" ref="GH156" si="2523">$P156</f>
        <v>5075884.318</v>
      </c>
      <c r="GI156" s="166">
        <f t="shared" ref="GI156" si="2524">$Q156</f>
        <v>7013374.5851600002</v>
      </c>
      <c r="GJ156" s="166">
        <f>$R156</f>
        <v>6998142</v>
      </c>
      <c r="GK156" s="166">
        <f>$S156</f>
        <v>7696019.4009999996</v>
      </c>
      <c r="GL156" s="166">
        <f>$T156</f>
        <v>6998142.2419999996</v>
      </c>
      <c r="GM156" s="166">
        <f>$U156</f>
        <v>7530801.2247399995</v>
      </c>
      <c r="GN156" s="166">
        <f>$V156</f>
        <v>7722183.1390800001</v>
      </c>
      <c r="GO156" s="68"/>
      <c r="GP156" s="71">
        <f t="shared" ref="GP156" si="2525">$E156</f>
        <v>0</v>
      </c>
      <c r="GQ156" s="71">
        <f t="shared" ref="GQ156" si="2526">$F156</f>
        <v>1344965.348</v>
      </c>
      <c r="GR156" s="71">
        <f t="shared" ref="GR156" si="2527">$G156</f>
        <v>1544157.649</v>
      </c>
      <c r="GS156" s="71">
        <f t="shared" ref="GS156" si="2528">$H156</f>
        <v>1769944.159</v>
      </c>
      <c r="GT156" s="71">
        <f t="shared" ref="GT156" si="2529">$I156</f>
        <v>1958268.388</v>
      </c>
      <c r="GU156" s="71">
        <f t="shared" ref="GU156" si="2530">$J156</f>
        <v>2404704.3080000002</v>
      </c>
      <c r="GV156" s="71">
        <f t="shared" ref="GV156" si="2531">$K156</f>
        <v>3013241.9010000001</v>
      </c>
      <c r="GW156" s="166">
        <f t="shared" ref="GW156" si="2532">$L156</f>
        <v>3648827.4890000001</v>
      </c>
      <c r="GX156" s="166">
        <f t="shared" ref="GX156" si="2533">$M156</f>
        <v>4733320.3119999999</v>
      </c>
      <c r="GY156" s="166">
        <f t="shared" ref="GY156" si="2534">$N156</f>
        <v>4784579.534</v>
      </c>
      <c r="GZ156" s="166">
        <f>$O156</f>
        <v>5198912.7149999999</v>
      </c>
      <c r="HA156" s="166">
        <f t="shared" ref="HA156" si="2535">$P156</f>
        <v>5075884.318</v>
      </c>
      <c r="HB156" s="166">
        <f t="shared" ref="HB156" si="2536">$Q156</f>
        <v>7013374.5851600002</v>
      </c>
      <c r="HC156" s="166">
        <f>$R156</f>
        <v>6998142</v>
      </c>
      <c r="HD156" s="166">
        <f>$S156</f>
        <v>7696019.4009999996</v>
      </c>
      <c r="HE156" s="166">
        <f>$T156</f>
        <v>6998142.2419999996</v>
      </c>
      <c r="HF156" s="166">
        <f>$U156</f>
        <v>7530801.2247399995</v>
      </c>
      <c r="HG156" s="166">
        <f>$U156</f>
        <v>7530801.2247399995</v>
      </c>
    </row>
    <row r="157" spans="2:215" x14ac:dyDescent="0.3">
      <c r="C157" s="69"/>
      <c r="D157" s="82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W157" s="177"/>
      <c r="Y157" s="42"/>
      <c r="Z157" s="42"/>
      <c r="AA157" s="42"/>
      <c r="AB157" s="42"/>
      <c r="AC157" s="42"/>
      <c r="AD157" s="42"/>
      <c r="AE157" s="42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177"/>
      <c r="AS157" s="42"/>
      <c r="AT157" s="42"/>
      <c r="AU157" s="42"/>
      <c r="AV157" s="42"/>
      <c r="AW157" s="42"/>
      <c r="AX157" s="42"/>
      <c r="AY157" s="42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4"/>
      <c r="BL157" s="42"/>
      <c r="BM157" s="42"/>
      <c r="BN157" s="42"/>
      <c r="BO157" s="42"/>
      <c r="BP157" s="42"/>
      <c r="BQ157" s="42"/>
      <c r="BR157" s="42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4"/>
      <c r="CE157" s="42"/>
      <c r="CF157" s="42"/>
      <c r="CG157" s="42"/>
      <c r="CH157" s="42"/>
      <c r="CI157" s="42"/>
      <c r="CJ157" s="42"/>
      <c r="CK157" s="42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4"/>
      <c r="CX157" s="42"/>
      <c r="CY157" s="42"/>
      <c r="CZ157" s="42"/>
      <c r="DA157" s="42"/>
      <c r="DB157" s="42"/>
      <c r="DC157" s="42"/>
      <c r="DD157" s="42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4"/>
      <c r="DQ157" s="42"/>
      <c r="DR157" s="42"/>
      <c r="DS157" s="42"/>
      <c r="DT157" s="42"/>
      <c r="DU157" s="42"/>
      <c r="DV157" s="42"/>
      <c r="DW157" s="42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J157" s="42"/>
      <c r="EK157" s="42"/>
      <c r="EL157" s="42"/>
      <c r="EM157" s="42"/>
      <c r="EN157" s="42"/>
      <c r="EO157" s="42"/>
      <c r="EP157" s="42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C157" s="42"/>
      <c r="FD157" s="42"/>
      <c r="FE157" s="42"/>
      <c r="FF157" s="42"/>
      <c r="FG157" s="42"/>
      <c r="FH157" s="42"/>
      <c r="FI157" s="42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177"/>
      <c r="FW157" s="42"/>
      <c r="FX157" s="42"/>
      <c r="FY157" s="42"/>
      <c r="FZ157" s="42"/>
      <c r="GA157" s="42"/>
      <c r="GB157" s="42"/>
      <c r="GC157" s="42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P157" s="42"/>
      <c r="GQ157" s="42"/>
      <c r="GR157" s="42"/>
      <c r="GS157" s="42"/>
      <c r="GT157" s="42"/>
      <c r="GU157" s="42"/>
      <c r="GV157" s="42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</row>
    <row r="158" spans="2:215" x14ac:dyDescent="0.3">
      <c r="C158" s="86" t="s">
        <v>118</v>
      </c>
      <c r="D158" s="129"/>
      <c r="E158" s="51">
        <f t="shared" ref="E158:L158" si="2537">SUM(E159:E162)</f>
        <v>0</v>
      </c>
      <c r="F158" s="51">
        <f t="shared" si="2537"/>
        <v>6092385.5559</v>
      </c>
      <c r="G158" s="51">
        <f t="shared" si="2537"/>
        <v>7370825.709139999</v>
      </c>
      <c r="H158" s="51">
        <f t="shared" si="2537"/>
        <v>6952792.6654900005</v>
      </c>
      <c r="I158" s="51">
        <f t="shared" ref="I158" si="2538">SUM(I159:I162)</f>
        <v>7497299.0793241635</v>
      </c>
      <c r="J158" s="51">
        <f t="shared" si="2537"/>
        <v>8070138.8522099992</v>
      </c>
      <c r="K158" s="51">
        <f t="shared" si="2537"/>
        <v>8328984.3363899998</v>
      </c>
      <c r="L158" s="51">
        <f t="shared" si="2537"/>
        <v>8587769.36309921</v>
      </c>
      <c r="M158" s="51">
        <f t="shared" ref="M158:N158" si="2539">SUM(M159:M162)</f>
        <v>8296874.3771767002</v>
      </c>
      <c r="N158" s="51">
        <f t="shared" si="2539"/>
        <v>10273567.47518984</v>
      </c>
      <c r="O158" s="51">
        <f t="shared" ref="O158:P158" si="2540">SUM(O159:O162)</f>
        <v>11521202.716</v>
      </c>
      <c r="P158" s="51">
        <f t="shared" si="2540"/>
        <v>13374967.718999999</v>
      </c>
      <c r="Q158" s="51">
        <f t="shared" ref="Q158:R158" si="2541">SUM(Q159:Q162)</f>
        <v>14362005.461184949</v>
      </c>
      <c r="R158" s="51">
        <f t="shared" si="2541"/>
        <v>14790726.199999999</v>
      </c>
      <c r="S158" s="51">
        <f t="shared" ref="S158:T158" si="2542">SUM(S159:S162)</f>
        <v>13976451.812527383</v>
      </c>
      <c r="T158" s="51">
        <f t="shared" si="2542"/>
        <v>13747813.077329999</v>
      </c>
      <c r="U158" s="51">
        <f t="shared" ref="U158:V158" si="2543">SUM(U159:U162)</f>
        <v>13049129.769865882</v>
      </c>
      <c r="V158" s="51">
        <f t="shared" si="2543"/>
        <v>14597264.453412892</v>
      </c>
      <c r="W158" s="181">
        <f t="shared" si="1892"/>
        <v>-1.3079935627982042E-2</v>
      </c>
      <c r="Y158" s="107">
        <f t="shared" ref="Y158:AF158" si="2544">SUM(Y159:Y162)</f>
        <v>0</v>
      </c>
      <c r="Z158" s="107">
        <f t="shared" si="2544"/>
        <v>6092385.5559</v>
      </c>
      <c r="AA158" s="107">
        <f>SUM(AA159:AA162)</f>
        <v>7370825.709139999</v>
      </c>
      <c r="AB158" s="107">
        <f>SUM(AB159:AB162)</f>
        <v>6952792.6654900005</v>
      </c>
      <c r="AC158" s="107">
        <f>SUM(AC159:AC162)</f>
        <v>7497299.0793241635</v>
      </c>
      <c r="AD158" s="107">
        <f t="shared" si="2544"/>
        <v>8070138.8522099992</v>
      </c>
      <c r="AE158" s="107">
        <f t="shared" si="2544"/>
        <v>8328984.3363899998</v>
      </c>
      <c r="AF158" s="107">
        <f t="shared" si="2544"/>
        <v>8587769.36309921</v>
      </c>
      <c r="AG158" s="107">
        <f t="shared" ref="AG158:AH158" si="2545">SUM(AG159:AG162)</f>
        <v>8296874.3771767002</v>
      </c>
      <c r="AH158" s="107">
        <f t="shared" si="2545"/>
        <v>10273567.47518984</v>
      </c>
      <c r="AI158" s="107">
        <f t="shared" ref="AI158:AJ158" si="2546">SUM(AI159:AI162)</f>
        <v>11521202.716</v>
      </c>
      <c r="AJ158" s="107">
        <f t="shared" si="2546"/>
        <v>13374967.718999999</v>
      </c>
      <c r="AK158" s="107">
        <f t="shared" ref="AK158:AL158" si="2547">SUM(AK159:AK162)</f>
        <v>14362005.461184949</v>
      </c>
      <c r="AL158" s="107">
        <f t="shared" si="2547"/>
        <v>14790726.199999999</v>
      </c>
      <c r="AM158" s="107">
        <f t="shared" ref="AM158" si="2548">SUM(AM159:AM162)</f>
        <v>13976451.812527383</v>
      </c>
      <c r="AN158" s="107">
        <f>SUM(AN159:AN162)</f>
        <v>13747813.077329999</v>
      </c>
      <c r="AO158" s="107">
        <f>SUM(AO159:AO162)</f>
        <v>13049129.769865882</v>
      </c>
      <c r="AP158" s="107">
        <f>SUM(AP159:AP162)</f>
        <v>14597264.453412892</v>
      </c>
      <c r="AQ158" s="181">
        <f>AP158/AL158-1</f>
        <v>-1.3079935627982042E-2</v>
      </c>
      <c r="AS158" s="107">
        <f t="shared" ref="AS158:AT158" si="2549">SUM(AS159:AS162)</f>
        <v>0</v>
      </c>
      <c r="AT158" s="107">
        <f t="shared" si="2549"/>
        <v>6092385.5559</v>
      </c>
      <c r="AU158" s="107">
        <f>SUM(AU159:AU162)</f>
        <v>7370825.709139999</v>
      </c>
      <c r="AV158" s="107">
        <f>SUM(AV159:AV162)</f>
        <v>6952792.6654900005</v>
      </c>
      <c r="AW158" s="107">
        <f>SUM(AW159:AW162)</f>
        <v>7497299.0793241635</v>
      </c>
      <c r="AX158" s="107">
        <f t="shared" ref="AX158:AZ158" si="2550">SUM(AX159:AX162)</f>
        <v>8070138.8522099992</v>
      </c>
      <c r="AY158" s="107">
        <f t="shared" si="2550"/>
        <v>8328984.3363899998</v>
      </c>
      <c r="AZ158" s="107">
        <f t="shared" si="2550"/>
        <v>8587769.36309921</v>
      </c>
      <c r="BA158" s="107">
        <f t="shared" ref="BA158:BG158" si="2551">SUM(BA159:BA162)</f>
        <v>8296874.3771767002</v>
      </c>
      <c r="BB158" s="107">
        <f t="shared" si="2551"/>
        <v>10273567.47518984</v>
      </c>
      <c r="BC158" s="107">
        <f t="shared" si="2551"/>
        <v>11521202.716</v>
      </c>
      <c r="BD158" s="107">
        <f t="shared" si="2551"/>
        <v>13374967.718999999</v>
      </c>
      <c r="BE158" s="107">
        <f t="shared" si="2551"/>
        <v>14362005.461184949</v>
      </c>
      <c r="BF158" s="107">
        <f t="shared" si="2551"/>
        <v>14790726.199999999</v>
      </c>
      <c r="BG158" s="107">
        <f t="shared" si="2551"/>
        <v>13976451.812527383</v>
      </c>
      <c r="BH158" s="107">
        <f>SUM(BH159:BH162)</f>
        <v>13747813.077329999</v>
      </c>
      <c r="BI158" s="107">
        <f>SUM(BI159:BI162)</f>
        <v>13049129.769865882</v>
      </c>
      <c r="BJ158" s="107">
        <f>SUM(BJ159:BJ162)</f>
        <v>14597264.453412892</v>
      </c>
      <c r="BK158" s="107"/>
      <c r="BL158" s="107">
        <f t="shared" ref="BL158:BM158" si="2552">SUM(BL159:BL162)</f>
        <v>0</v>
      </c>
      <c r="BM158" s="107">
        <f t="shared" si="2552"/>
        <v>6092385.5559</v>
      </c>
      <c r="BN158" s="107">
        <f>SUM(BN159:BN162)</f>
        <v>7370825.709139999</v>
      </c>
      <c r="BO158" s="107">
        <f>SUM(BO159:BO162)</f>
        <v>6952792.6654900005</v>
      </c>
      <c r="BP158" s="107">
        <f>SUM(BP159:BP162)</f>
        <v>7497299.0793241635</v>
      </c>
      <c r="BQ158" s="107">
        <f t="shared" ref="BQ158:BS158" si="2553">SUM(BQ159:BQ162)</f>
        <v>8070138.8522099992</v>
      </c>
      <c r="BR158" s="107">
        <f t="shared" si="2553"/>
        <v>8328984.3363899998</v>
      </c>
      <c r="BS158" s="107">
        <f t="shared" si="2553"/>
        <v>8587769.36309921</v>
      </c>
      <c r="BT158" s="107">
        <f t="shared" ref="BT158:BZ158" si="2554">SUM(BT159:BT162)</f>
        <v>8296874.3771767002</v>
      </c>
      <c r="BU158" s="107">
        <f t="shared" si="2554"/>
        <v>10273567.47518984</v>
      </c>
      <c r="BV158" s="107">
        <f t="shared" si="2554"/>
        <v>11521202.716</v>
      </c>
      <c r="BW158" s="107">
        <f t="shared" si="2554"/>
        <v>13374967.718999999</v>
      </c>
      <c r="BX158" s="107">
        <f t="shared" si="2554"/>
        <v>14362005.461184949</v>
      </c>
      <c r="BY158" s="107">
        <f t="shared" si="2554"/>
        <v>14790726.199999999</v>
      </c>
      <c r="BZ158" s="107">
        <f t="shared" si="2554"/>
        <v>13976451.812527383</v>
      </c>
      <c r="CA158" s="107">
        <f>SUM(CA159:CA162)</f>
        <v>13747813.077329999</v>
      </c>
      <c r="CB158" s="107">
        <f>SUM(CB159:CB162)</f>
        <v>13049129.769865882</v>
      </c>
      <c r="CC158" s="107">
        <f>SUM(CC159:CC162)</f>
        <v>14597264.453412892</v>
      </c>
      <c r="CD158" s="107"/>
      <c r="CE158" s="107">
        <f t="shared" ref="CE158:CF158" si="2555">SUM(CE159:CE162)</f>
        <v>0</v>
      </c>
      <c r="CF158" s="107">
        <f t="shared" si="2555"/>
        <v>6092385.5559</v>
      </c>
      <c r="CG158" s="107">
        <f>SUM(CG159:CG162)</f>
        <v>7370825.709139999</v>
      </c>
      <c r="CH158" s="107">
        <f>SUM(CH159:CH162)</f>
        <v>6952792.6654900005</v>
      </c>
      <c r="CI158" s="107">
        <f>SUM(CI159:CI162)</f>
        <v>7497299.0793241635</v>
      </c>
      <c r="CJ158" s="107">
        <f t="shared" ref="CJ158:CL158" si="2556">SUM(CJ159:CJ162)</f>
        <v>8070138.8522099992</v>
      </c>
      <c r="CK158" s="107">
        <f t="shared" si="2556"/>
        <v>8328984.3363899998</v>
      </c>
      <c r="CL158" s="107">
        <f t="shared" si="2556"/>
        <v>8587769.36309921</v>
      </c>
      <c r="CM158" s="107">
        <f t="shared" ref="CM158:CS158" si="2557">SUM(CM159:CM162)</f>
        <v>8296874.3771767002</v>
      </c>
      <c r="CN158" s="107">
        <f t="shared" si="2557"/>
        <v>10273567.47518984</v>
      </c>
      <c r="CO158" s="107">
        <f t="shared" si="2557"/>
        <v>11521202.716</v>
      </c>
      <c r="CP158" s="107">
        <f t="shared" si="2557"/>
        <v>13374967.718999999</v>
      </c>
      <c r="CQ158" s="107">
        <f t="shared" si="2557"/>
        <v>14362005.461184949</v>
      </c>
      <c r="CR158" s="107">
        <f t="shared" si="2557"/>
        <v>14790726.199999999</v>
      </c>
      <c r="CS158" s="107">
        <f t="shared" si="2557"/>
        <v>13976451.812527383</v>
      </c>
      <c r="CT158" s="107">
        <f>SUM(CT159:CT162)</f>
        <v>13747813.077329999</v>
      </c>
      <c r="CU158" s="107">
        <f>SUM(CU159:CU162)</f>
        <v>13049129.769865882</v>
      </c>
      <c r="CV158" s="107">
        <f>SUM(CV159:CV162)</f>
        <v>14597264.453412892</v>
      </c>
      <c r="CW158" s="107"/>
      <c r="CX158" s="107">
        <f t="shared" ref="CX158:CY158" si="2558">SUM(CX159:CX162)</f>
        <v>0</v>
      </c>
      <c r="CY158" s="107">
        <f t="shared" si="2558"/>
        <v>6092385.5559</v>
      </c>
      <c r="CZ158" s="107">
        <f>SUM(CZ159:CZ162)</f>
        <v>7370825.709139999</v>
      </c>
      <c r="DA158" s="107">
        <f>SUM(DA159:DA162)</f>
        <v>6952792.6654900005</v>
      </c>
      <c r="DB158" s="107">
        <f>SUM(DB159:DB162)</f>
        <v>7497299.0793241635</v>
      </c>
      <c r="DC158" s="107">
        <f t="shared" ref="DC158:DE158" si="2559">SUM(DC159:DC162)</f>
        <v>8070138.8522099992</v>
      </c>
      <c r="DD158" s="107">
        <f t="shared" si="2559"/>
        <v>8328984.3363899998</v>
      </c>
      <c r="DE158" s="107">
        <f t="shared" si="2559"/>
        <v>8587769.36309921</v>
      </c>
      <c r="DF158" s="107">
        <f t="shared" ref="DF158:DL158" si="2560">SUM(DF159:DF162)</f>
        <v>8296874.3771767002</v>
      </c>
      <c r="DG158" s="107">
        <f t="shared" si="2560"/>
        <v>10273567.47518984</v>
      </c>
      <c r="DH158" s="107">
        <f t="shared" si="2560"/>
        <v>11521202.716</v>
      </c>
      <c r="DI158" s="107">
        <f t="shared" si="2560"/>
        <v>13374967.718999999</v>
      </c>
      <c r="DJ158" s="107">
        <f t="shared" si="2560"/>
        <v>14362005.461184949</v>
      </c>
      <c r="DK158" s="107">
        <f t="shared" si="2560"/>
        <v>14790726.199999999</v>
      </c>
      <c r="DL158" s="107">
        <f t="shared" si="2560"/>
        <v>13976451.812527383</v>
      </c>
      <c r="DM158" s="107">
        <f>SUM(DM159:DM162)</f>
        <v>13747813.077329999</v>
      </c>
      <c r="DN158" s="107">
        <f>SUM(DN159:DN162)</f>
        <v>13049129.769865882</v>
      </c>
      <c r="DO158" s="107">
        <f>SUM(DO159:DO162)</f>
        <v>14597264.453412892</v>
      </c>
      <c r="DP158" s="107"/>
      <c r="DQ158" s="107">
        <f t="shared" ref="DQ158:DR158" si="2561">SUM(DQ159:DQ162)</f>
        <v>0</v>
      </c>
      <c r="DR158" s="107">
        <f t="shared" si="2561"/>
        <v>6092385.5559</v>
      </c>
      <c r="DS158" s="107">
        <f>SUM(DS159:DS162)</f>
        <v>7370825.709139999</v>
      </c>
      <c r="DT158" s="107">
        <f>SUM(DT159:DT162)</f>
        <v>6952792.6654900005</v>
      </c>
      <c r="DU158" s="107">
        <f>SUM(DU159:DU162)</f>
        <v>7497299.0793241635</v>
      </c>
      <c r="DV158" s="107">
        <f t="shared" ref="DV158:DX158" si="2562">SUM(DV159:DV162)</f>
        <v>8070138.8522099992</v>
      </c>
      <c r="DW158" s="107">
        <f t="shared" si="2562"/>
        <v>8328984.3363899998</v>
      </c>
      <c r="DX158" s="107">
        <f t="shared" si="2562"/>
        <v>8587769.36309921</v>
      </c>
      <c r="DY158" s="107">
        <f t="shared" ref="DY158:EE158" si="2563">SUM(DY159:DY162)</f>
        <v>8296874.3771767002</v>
      </c>
      <c r="DZ158" s="107">
        <f t="shared" si="2563"/>
        <v>10273567.47518984</v>
      </c>
      <c r="EA158" s="107">
        <f t="shared" si="2563"/>
        <v>11521202.716</v>
      </c>
      <c r="EB158" s="107">
        <f t="shared" si="2563"/>
        <v>13374967.718999999</v>
      </c>
      <c r="EC158" s="107">
        <f t="shared" si="2563"/>
        <v>14362005.461184949</v>
      </c>
      <c r="ED158" s="107">
        <f t="shared" si="2563"/>
        <v>14790726.199999999</v>
      </c>
      <c r="EE158" s="107">
        <f t="shared" si="2563"/>
        <v>13976451.812527383</v>
      </c>
      <c r="EF158" s="107">
        <f>SUM(EF159:EF162)</f>
        <v>13747813.077329999</v>
      </c>
      <c r="EG158" s="107">
        <f>SUM(EG159:EG162)</f>
        <v>13049129.769865882</v>
      </c>
      <c r="EH158" s="107">
        <f>SUM(EH159:EH162)</f>
        <v>14597264.453412892</v>
      </c>
      <c r="EI158" s="107"/>
      <c r="EJ158" s="107">
        <f t="shared" ref="EJ158:EK158" si="2564">SUM(EJ159:EJ162)</f>
        <v>0</v>
      </c>
      <c r="EK158" s="107">
        <f t="shared" si="2564"/>
        <v>6092385.5559</v>
      </c>
      <c r="EL158" s="107">
        <f>SUM(EL159:EL162)</f>
        <v>7370825.709139999</v>
      </c>
      <c r="EM158" s="107">
        <f>SUM(EM159:EM162)</f>
        <v>6952792.6654900005</v>
      </c>
      <c r="EN158" s="107">
        <f>SUM(EN159:EN162)</f>
        <v>7497299.0793241635</v>
      </c>
      <c r="EO158" s="107">
        <f t="shared" ref="EO158:EQ158" si="2565">SUM(EO159:EO162)</f>
        <v>8070138.8522099992</v>
      </c>
      <c r="EP158" s="107">
        <f t="shared" si="2565"/>
        <v>8328984.3363899998</v>
      </c>
      <c r="EQ158" s="107">
        <f t="shared" si="2565"/>
        <v>8587769.36309921</v>
      </c>
      <c r="ER158" s="107">
        <f t="shared" ref="ER158:EX158" si="2566">SUM(ER159:ER162)</f>
        <v>8296874.3771767002</v>
      </c>
      <c r="ES158" s="107">
        <f t="shared" si="2566"/>
        <v>10273567.47518984</v>
      </c>
      <c r="ET158" s="107">
        <f t="shared" si="2566"/>
        <v>11521202.716</v>
      </c>
      <c r="EU158" s="107">
        <f t="shared" si="2566"/>
        <v>13374967.718999999</v>
      </c>
      <c r="EV158" s="107">
        <f t="shared" si="2566"/>
        <v>14362005.461184949</v>
      </c>
      <c r="EW158" s="107">
        <f t="shared" si="2566"/>
        <v>14790726.199999999</v>
      </c>
      <c r="EX158" s="107">
        <f t="shared" si="2566"/>
        <v>13976451.812527383</v>
      </c>
      <c r="EY158" s="107">
        <f>SUM(EY159:EY162)</f>
        <v>13747813.077329999</v>
      </c>
      <c r="EZ158" s="107">
        <f>SUM(EZ159:EZ162)</f>
        <v>13049129.769865882</v>
      </c>
      <c r="FA158" s="107">
        <f>SUM(FA159:FA162)</f>
        <v>14597264.453412892</v>
      </c>
      <c r="FB158" s="107"/>
      <c r="FC158" s="107">
        <f t="shared" ref="FC158:FD158" si="2567">SUM(FC159:FC162)</f>
        <v>0</v>
      </c>
      <c r="FD158" s="107">
        <f t="shared" si="2567"/>
        <v>6092385.5559</v>
      </c>
      <c r="FE158" s="107">
        <f>SUM(FE159:FE162)</f>
        <v>7370825.709139999</v>
      </c>
      <c r="FF158" s="107">
        <f>SUM(FF159:FF162)</f>
        <v>6952792.6654900005</v>
      </c>
      <c r="FG158" s="107">
        <f>SUM(FG159:FG162)</f>
        <v>7497299.0793241635</v>
      </c>
      <c r="FH158" s="107">
        <f t="shared" ref="FH158:FJ158" si="2568">SUM(FH159:FH162)</f>
        <v>8070138.8522099992</v>
      </c>
      <c r="FI158" s="107">
        <f t="shared" si="2568"/>
        <v>8328984.3363899998</v>
      </c>
      <c r="FJ158" s="107">
        <f t="shared" si="2568"/>
        <v>8587769.36309921</v>
      </c>
      <c r="FK158" s="107">
        <f t="shared" ref="FK158:FQ158" si="2569">SUM(FK159:FK162)</f>
        <v>8296874.3771767002</v>
      </c>
      <c r="FL158" s="107">
        <f t="shared" si="2569"/>
        <v>10273567.47518984</v>
      </c>
      <c r="FM158" s="107">
        <f t="shared" si="2569"/>
        <v>11521202.716</v>
      </c>
      <c r="FN158" s="107">
        <f t="shared" si="2569"/>
        <v>13374967.718999999</v>
      </c>
      <c r="FO158" s="107">
        <f t="shared" si="2569"/>
        <v>14362005.461184949</v>
      </c>
      <c r="FP158" s="107">
        <f t="shared" si="2569"/>
        <v>14790726.199999999</v>
      </c>
      <c r="FQ158" s="107">
        <f t="shared" si="2569"/>
        <v>13976451.812527383</v>
      </c>
      <c r="FR158" s="107">
        <f>SUM(FR159:FR162)</f>
        <v>13747813.077329999</v>
      </c>
      <c r="FS158" s="107">
        <f>SUM(FS159:FS162)</f>
        <v>13049129.769865882</v>
      </c>
      <c r="FT158" s="107">
        <f>SUM(FT159:FT162)</f>
        <v>14597264.453412892</v>
      </c>
      <c r="FU158" s="181">
        <f>FT158/FP158-1</f>
        <v>-1.3079935627982042E-2</v>
      </c>
      <c r="FV158" s="107"/>
      <c r="FW158" s="107">
        <f t="shared" ref="FW158:FX158" si="2570">SUM(FW159:FW162)</f>
        <v>0</v>
      </c>
      <c r="FX158" s="107">
        <f t="shared" si="2570"/>
        <v>6092385.5559</v>
      </c>
      <c r="FY158" s="107">
        <f>SUM(FY159:FY162)</f>
        <v>7370825.709139999</v>
      </c>
      <c r="FZ158" s="107">
        <f>SUM(FZ159:FZ162)</f>
        <v>6952792.6654900005</v>
      </c>
      <c r="GA158" s="107">
        <f>SUM(GA159:GA162)</f>
        <v>7497299.0793241635</v>
      </c>
      <c r="GB158" s="107">
        <f t="shared" ref="GB158:GD158" si="2571">SUM(GB159:GB162)</f>
        <v>8070138.8522099992</v>
      </c>
      <c r="GC158" s="107">
        <f t="shared" si="2571"/>
        <v>8328984.3363899998</v>
      </c>
      <c r="GD158" s="107">
        <f t="shared" si="2571"/>
        <v>8587769.36309921</v>
      </c>
      <c r="GE158" s="107">
        <f t="shared" ref="GE158:GK158" si="2572">SUM(GE159:GE162)</f>
        <v>8296874.3771767002</v>
      </c>
      <c r="GF158" s="107">
        <f t="shared" si="2572"/>
        <v>10273567.47518984</v>
      </c>
      <c r="GG158" s="107">
        <f t="shared" si="2572"/>
        <v>11521202.716</v>
      </c>
      <c r="GH158" s="107">
        <f t="shared" si="2572"/>
        <v>13374967.718999999</v>
      </c>
      <c r="GI158" s="107">
        <f t="shared" si="2572"/>
        <v>14362005.461184949</v>
      </c>
      <c r="GJ158" s="107">
        <f t="shared" si="2572"/>
        <v>14790726.199999999</v>
      </c>
      <c r="GK158" s="107">
        <f t="shared" si="2572"/>
        <v>13976451.812527383</v>
      </c>
      <c r="GL158" s="107">
        <f>SUM(GL159:GL162)</f>
        <v>13747813.077329999</v>
      </c>
      <c r="GM158" s="107">
        <f>SUM(GM159:GM162)</f>
        <v>13049129.769865882</v>
      </c>
      <c r="GN158" s="107">
        <f>SUM(GN159:GN162)</f>
        <v>14597264.453412892</v>
      </c>
      <c r="GO158" s="107"/>
      <c r="GP158" s="107">
        <f t="shared" ref="GP158:GQ158" si="2573">SUM(GP159:GP162)</f>
        <v>0</v>
      </c>
      <c r="GQ158" s="107">
        <f t="shared" si="2573"/>
        <v>6092385.5559</v>
      </c>
      <c r="GR158" s="107">
        <f>SUM(GR159:GR162)</f>
        <v>7370825.709139999</v>
      </c>
      <c r="GS158" s="107">
        <f>SUM(GS159:GS162)</f>
        <v>6952792.6654900005</v>
      </c>
      <c r="GT158" s="107">
        <f>SUM(GT159:GT162)</f>
        <v>7497299.0793241635</v>
      </c>
      <c r="GU158" s="107">
        <f t="shared" ref="GU158:GW158" si="2574">SUM(GU159:GU162)</f>
        <v>8070138.8522099992</v>
      </c>
      <c r="GV158" s="107">
        <f t="shared" si="2574"/>
        <v>8328984.3363899998</v>
      </c>
      <c r="GW158" s="107">
        <f t="shared" si="2574"/>
        <v>8587769.36309921</v>
      </c>
      <c r="GX158" s="107">
        <f t="shared" ref="GX158:HD158" si="2575">SUM(GX159:GX162)</f>
        <v>8296874.3771767002</v>
      </c>
      <c r="GY158" s="107">
        <f t="shared" si="2575"/>
        <v>10273567.47518984</v>
      </c>
      <c r="GZ158" s="107">
        <f t="shared" si="2575"/>
        <v>11521202.716</v>
      </c>
      <c r="HA158" s="107">
        <f t="shared" si="2575"/>
        <v>13374967.718999999</v>
      </c>
      <c r="HB158" s="107">
        <f t="shared" si="2575"/>
        <v>14362005.461184949</v>
      </c>
      <c r="HC158" s="107">
        <f t="shared" si="2575"/>
        <v>14790726.199999999</v>
      </c>
      <c r="HD158" s="107">
        <f t="shared" si="2575"/>
        <v>13976451.812527383</v>
      </c>
      <c r="HE158" s="107">
        <f>SUM(HE159:HE162)</f>
        <v>13747813.077329999</v>
      </c>
      <c r="HF158" s="107">
        <f>SUM(HF159:HF162)</f>
        <v>13049129.769865882</v>
      </c>
      <c r="HG158" s="107">
        <f>SUM(HG159:HG162)</f>
        <v>13049129.769865882</v>
      </c>
    </row>
    <row r="159" spans="2:215" x14ac:dyDescent="0.3">
      <c r="C159" s="82" t="s">
        <v>149</v>
      </c>
      <c r="D159" s="82">
        <v>48.2</v>
      </c>
      <c r="E159" s="104"/>
      <c r="F159" s="104">
        <v>4651708.7318099998</v>
      </c>
      <c r="G159" s="104">
        <v>3986361.93</v>
      </c>
      <c r="H159" s="104">
        <v>3434489.79</v>
      </c>
      <c r="I159" s="104">
        <v>2879462.7549999999</v>
      </c>
      <c r="J159" s="104">
        <v>2402184.9225400002</v>
      </c>
      <c r="K159" s="104">
        <v>1972627.9669999999</v>
      </c>
      <c r="L159" s="104">
        <v>1635653.6646199999</v>
      </c>
      <c r="M159" s="104">
        <v>1323545.121</v>
      </c>
      <c r="N159" s="104">
        <v>2137960.0600399999</v>
      </c>
      <c r="O159" s="104">
        <v>3723295.8229999999</v>
      </c>
      <c r="P159" s="104">
        <v>5170920.2549999999</v>
      </c>
      <c r="Q159" s="104">
        <v>6066639.8618000001</v>
      </c>
      <c r="R159" s="104">
        <v>6761753</v>
      </c>
      <c r="S159" s="104">
        <v>5974277.0455299998</v>
      </c>
      <c r="T159" s="104">
        <v>6266540.9663300002</v>
      </c>
      <c r="U159" s="104">
        <v>5526512</v>
      </c>
      <c r="V159" s="104">
        <v>6074997</v>
      </c>
      <c r="W159" s="198">
        <f t="shared" si="1892"/>
        <v>-0.10156478652799061</v>
      </c>
      <c r="Y159" s="71">
        <f t="shared" ref="Y159:Y162" si="2576">$E159</f>
        <v>0</v>
      </c>
      <c r="Z159" s="71">
        <f t="shared" ref="Z159:Z162" si="2577">$F159</f>
        <v>4651708.7318099998</v>
      </c>
      <c r="AA159" s="71">
        <f t="shared" ref="AA159:AA162" si="2578">$G159</f>
        <v>3986361.93</v>
      </c>
      <c r="AB159" s="71">
        <f t="shared" ref="AB159:AB162" si="2579">$H159</f>
        <v>3434489.79</v>
      </c>
      <c r="AC159" s="71">
        <f t="shared" ref="AC159:AC162" si="2580">$I159</f>
        <v>2879462.7549999999</v>
      </c>
      <c r="AD159" s="71">
        <f t="shared" ref="AD159:AD162" si="2581">$J159</f>
        <v>2402184.9225400002</v>
      </c>
      <c r="AE159" s="71">
        <f t="shared" ref="AE159:AE162" si="2582">$K159</f>
        <v>1972627.9669999999</v>
      </c>
      <c r="AF159" s="166">
        <f t="shared" ref="AF159:AF162" si="2583">$L159</f>
        <v>1635653.6646199999</v>
      </c>
      <c r="AG159" s="166">
        <f t="shared" ref="AG159:AG162" si="2584">$M159</f>
        <v>1323545.121</v>
      </c>
      <c r="AH159" s="166">
        <f t="shared" ref="AH159:AH162" si="2585">$N159</f>
        <v>2137960.0600399999</v>
      </c>
      <c r="AI159" s="166">
        <f>$O159</f>
        <v>3723295.8229999999</v>
      </c>
      <c r="AJ159" s="166">
        <f t="shared" ref="AJ159:AJ162" si="2586">$P159</f>
        <v>5170920.2549999999</v>
      </c>
      <c r="AK159" s="166">
        <f t="shared" ref="AK159:AK162" si="2587">$Q159</f>
        <v>6066639.8618000001</v>
      </c>
      <c r="AL159" s="166">
        <f t="shared" ref="AL159:AL162" si="2588">$R159</f>
        <v>6761753</v>
      </c>
      <c r="AM159" s="166">
        <f>$S159</f>
        <v>5974277.0455299998</v>
      </c>
      <c r="AN159" s="166">
        <f>$T159</f>
        <v>6266540.9663300002</v>
      </c>
      <c r="AO159" s="166">
        <f t="shared" ref="AO159:AO162" si="2589">$U159</f>
        <v>5526512</v>
      </c>
      <c r="AP159" s="166">
        <f>$V159</f>
        <v>6074997</v>
      </c>
      <c r="AQ159" s="198">
        <f>AP159/AL159-1</f>
        <v>-0.10156478652799061</v>
      </c>
      <c r="AR159" s="68"/>
      <c r="AS159" s="71">
        <f t="shared" ref="AS159:AS162" si="2590">$E159</f>
        <v>0</v>
      </c>
      <c r="AT159" s="71">
        <f t="shared" ref="AT159:AT162" si="2591">$F159</f>
        <v>4651708.7318099998</v>
      </c>
      <c r="AU159" s="71">
        <f t="shared" ref="AU159:AU162" si="2592">$G159</f>
        <v>3986361.93</v>
      </c>
      <c r="AV159" s="71">
        <f t="shared" ref="AV159:AV162" si="2593">$H159</f>
        <v>3434489.79</v>
      </c>
      <c r="AW159" s="71">
        <f t="shared" ref="AW159:AW162" si="2594">$I159</f>
        <v>2879462.7549999999</v>
      </c>
      <c r="AX159" s="71">
        <f t="shared" ref="AX159:AX162" si="2595">$J159</f>
        <v>2402184.9225400002</v>
      </c>
      <c r="AY159" s="71">
        <f t="shared" ref="AY159:AY162" si="2596">$K159</f>
        <v>1972627.9669999999</v>
      </c>
      <c r="AZ159" s="166">
        <f t="shared" ref="AZ159:AZ162" si="2597">$L159</f>
        <v>1635653.6646199999</v>
      </c>
      <c r="BA159" s="166">
        <f t="shared" ref="BA159:BA162" si="2598">$M159</f>
        <v>1323545.121</v>
      </c>
      <c r="BB159" s="166">
        <f t="shared" ref="BB159:BB162" si="2599">$N159</f>
        <v>2137960.0600399999</v>
      </c>
      <c r="BC159" s="166">
        <f>$O159</f>
        <v>3723295.8229999999</v>
      </c>
      <c r="BD159" s="166">
        <f t="shared" ref="BD159:BD162" si="2600">$P159</f>
        <v>5170920.2549999999</v>
      </c>
      <c r="BE159" s="166">
        <f t="shared" ref="BE159:BE162" si="2601">$Q159</f>
        <v>6066639.8618000001</v>
      </c>
      <c r="BF159" s="166">
        <f t="shared" ref="BF159:BF162" si="2602">$R159</f>
        <v>6761753</v>
      </c>
      <c r="BG159" s="166">
        <f>$S159</f>
        <v>5974277.0455299998</v>
      </c>
      <c r="BH159" s="166">
        <f>$T159</f>
        <v>6266540.9663300002</v>
      </c>
      <c r="BI159" s="166">
        <f t="shared" ref="BI159:BI162" si="2603">$U159</f>
        <v>5526512</v>
      </c>
      <c r="BJ159" s="166">
        <f>$V159</f>
        <v>6074997</v>
      </c>
      <c r="BK159" s="68"/>
      <c r="BL159" s="71">
        <f t="shared" ref="BL159:BL162" si="2604">$E159</f>
        <v>0</v>
      </c>
      <c r="BM159" s="71">
        <f t="shared" ref="BM159:BM162" si="2605">$F159</f>
        <v>4651708.7318099998</v>
      </c>
      <c r="BN159" s="71">
        <f t="shared" ref="BN159:BN162" si="2606">$G159</f>
        <v>3986361.93</v>
      </c>
      <c r="BO159" s="71">
        <f t="shared" ref="BO159:BO162" si="2607">$H159</f>
        <v>3434489.79</v>
      </c>
      <c r="BP159" s="71">
        <f t="shared" ref="BP159:BP162" si="2608">$I159</f>
        <v>2879462.7549999999</v>
      </c>
      <c r="BQ159" s="71">
        <f t="shared" ref="BQ159:BQ162" si="2609">$J159</f>
        <v>2402184.9225400002</v>
      </c>
      <c r="BR159" s="71">
        <f t="shared" ref="BR159:BR162" si="2610">$K159</f>
        <v>1972627.9669999999</v>
      </c>
      <c r="BS159" s="166">
        <f t="shared" ref="BS159:BS162" si="2611">$L159</f>
        <v>1635653.6646199999</v>
      </c>
      <c r="BT159" s="166">
        <f t="shared" ref="BT159:BT162" si="2612">$M159</f>
        <v>1323545.121</v>
      </c>
      <c r="BU159" s="166">
        <f t="shared" ref="BU159:BU162" si="2613">$N159</f>
        <v>2137960.0600399999</v>
      </c>
      <c r="BV159" s="166">
        <f>$O159</f>
        <v>3723295.8229999999</v>
      </c>
      <c r="BW159" s="166">
        <f t="shared" ref="BW159:BW162" si="2614">$P159</f>
        <v>5170920.2549999999</v>
      </c>
      <c r="BX159" s="166">
        <f t="shared" ref="BX159:BX162" si="2615">$Q159</f>
        <v>6066639.8618000001</v>
      </c>
      <c r="BY159" s="166">
        <f t="shared" ref="BY159:BY162" si="2616">$R159</f>
        <v>6761753</v>
      </c>
      <c r="BZ159" s="166">
        <f>$S159</f>
        <v>5974277.0455299998</v>
      </c>
      <c r="CA159" s="166">
        <f>$T159</f>
        <v>6266540.9663300002</v>
      </c>
      <c r="CB159" s="166">
        <f t="shared" ref="CB159:CB162" si="2617">$U159</f>
        <v>5526512</v>
      </c>
      <c r="CC159" s="166">
        <f>$V159</f>
        <v>6074997</v>
      </c>
      <c r="CD159" s="68"/>
      <c r="CE159" s="71">
        <f t="shared" ref="CE159:CE162" si="2618">$E159</f>
        <v>0</v>
      </c>
      <c r="CF159" s="71">
        <f t="shared" ref="CF159:CF162" si="2619">$F159</f>
        <v>4651708.7318099998</v>
      </c>
      <c r="CG159" s="71">
        <f t="shared" ref="CG159:CG162" si="2620">$G159</f>
        <v>3986361.93</v>
      </c>
      <c r="CH159" s="71">
        <f t="shared" ref="CH159:CH162" si="2621">$H159</f>
        <v>3434489.79</v>
      </c>
      <c r="CI159" s="71">
        <f t="shared" ref="CI159:CI162" si="2622">$I159</f>
        <v>2879462.7549999999</v>
      </c>
      <c r="CJ159" s="71">
        <f t="shared" ref="CJ159:CJ162" si="2623">$J159</f>
        <v>2402184.9225400002</v>
      </c>
      <c r="CK159" s="71">
        <f t="shared" ref="CK159:CK162" si="2624">$K159</f>
        <v>1972627.9669999999</v>
      </c>
      <c r="CL159" s="166">
        <f t="shared" ref="CL159:CL162" si="2625">$L159</f>
        <v>1635653.6646199999</v>
      </c>
      <c r="CM159" s="166">
        <f t="shared" ref="CM159:CM162" si="2626">$M159</f>
        <v>1323545.121</v>
      </c>
      <c r="CN159" s="166">
        <f t="shared" ref="CN159:CN162" si="2627">$N159</f>
        <v>2137960.0600399999</v>
      </c>
      <c r="CO159" s="166">
        <f>$O159</f>
        <v>3723295.8229999999</v>
      </c>
      <c r="CP159" s="166">
        <f t="shared" ref="CP159:CP162" si="2628">$P159</f>
        <v>5170920.2549999999</v>
      </c>
      <c r="CQ159" s="166">
        <f t="shared" ref="CQ159:CQ162" si="2629">$Q159</f>
        <v>6066639.8618000001</v>
      </c>
      <c r="CR159" s="166">
        <f t="shared" ref="CR159:CR162" si="2630">$R159</f>
        <v>6761753</v>
      </c>
      <c r="CS159" s="166">
        <f>$S159</f>
        <v>5974277.0455299998</v>
      </c>
      <c r="CT159" s="166">
        <f>$T159</f>
        <v>6266540.9663300002</v>
      </c>
      <c r="CU159" s="166">
        <f t="shared" ref="CU159:CU162" si="2631">$U159</f>
        <v>5526512</v>
      </c>
      <c r="CV159" s="166">
        <f>$V159</f>
        <v>6074997</v>
      </c>
      <c r="CW159" s="68"/>
      <c r="CX159" s="71">
        <f t="shared" ref="CX159:CX162" si="2632">$E159</f>
        <v>0</v>
      </c>
      <c r="CY159" s="71">
        <f t="shared" ref="CY159:CY162" si="2633">$F159</f>
        <v>4651708.7318099998</v>
      </c>
      <c r="CZ159" s="71">
        <f t="shared" ref="CZ159:CZ162" si="2634">$G159</f>
        <v>3986361.93</v>
      </c>
      <c r="DA159" s="71">
        <f t="shared" ref="DA159:DA162" si="2635">$H159</f>
        <v>3434489.79</v>
      </c>
      <c r="DB159" s="71">
        <f t="shared" ref="DB159:DB162" si="2636">$I159</f>
        <v>2879462.7549999999</v>
      </c>
      <c r="DC159" s="71">
        <f t="shared" ref="DC159:DC162" si="2637">$J159</f>
        <v>2402184.9225400002</v>
      </c>
      <c r="DD159" s="71">
        <f t="shared" ref="DD159:DD162" si="2638">$K159</f>
        <v>1972627.9669999999</v>
      </c>
      <c r="DE159" s="166">
        <f t="shared" ref="DE159:DE162" si="2639">$L159</f>
        <v>1635653.6646199999</v>
      </c>
      <c r="DF159" s="166">
        <f t="shared" ref="DF159:DF162" si="2640">$M159</f>
        <v>1323545.121</v>
      </c>
      <c r="DG159" s="166">
        <f t="shared" ref="DG159:DG162" si="2641">$N159</f>
        <v>2137960.0600399999</v>
      </c>
      <c r="DH159" s="166">
        <f>$O159</f>
        <v>3723295.8229999999</v>
      </c>
      <c r="DI159" s="166">
        <f t="shared" ref="DI159:DI162" si="2642">$P159</f>
        <v>5170920.2549999999</v>
      </c>
      <c r="DJ159" s="166">
        <f t="shared" ref="DJ159:DJ162" si="2643">$Q159</f>
        <v>6066639.8618000001</v>
      </c>
      <c r="DK159" s="166">
        <f t="shared" ref="DK159:DK162" si="2644">$R159</f>
        <v>6761753</v>
      </c>
      <c r="DL159" s="166">
        <f>$S159</f>
        <v>5974277.0455299998</v>
      </c>
      <c r="DM159" s="166">
        <f>$T159</f>
        <v>6266540.9663300002</v>
      </c>
      <c r="DN159" s="166">
        <f t="shared" ref="DN159:DN162" si="2645">$U159</f>
        <v>5526512</v>
      </c>
      <c r="DO159" s="166">
        <f>$V159</f>
        <v>6074997</v>
      </c>
      <c r="DP159" s="68"/>
      <c r="DQ159" s="71">
        <f t="shared" ref="DQ159:DQ162" si="2646">$E159</f>
        <v>0</v>
      </c>
      <c r="DR159" s="71">
        <f t="shared" ref="DR159:DR162" si="2647">$F159</f>
        <v>4651708.7318099998</v>
      </c>
      <c r="DS159" s="71">
        <f t="shared" ref="DS159:DS162" si="2648">$G159</f>
        <v>3986361.93</v>
      </c>
      <c r="DT159" s="71">
        <f t="shared" ref="DT159:DT162" si="2649">$H159</f>
        <v>3434489.79</v>
      </c>
      <c r="DU159" s="71">
        <f t="shared" ref="DU159:DU162" si="2650">$I159</f>
        <v>2879462.7549999999</v>
      </c>
      <c r="DV159" s="71">
        <f t="shared" ref="DV159:DV162" si="2651">$J159</f>
        <v>2402184.9225400002</v>
      </c>
      <c r="DW159" s="71">
        <f t="shared" ref="DW159:DW162" si="2652">$K159</f>
        <v>1972627.9669999999</v>
      </c>
      <c r="DX159" s="166">
        <f t="shared" ref="DX159:DX162" si="2653">$L159</f>
        <v>1635653.6646199999</v>
      </c>
      <c r="DY159" s="166">
        <f t="shared" ref="DY159:DY162" si="2654">$M159</f>
        <v>1323545.121</v>
      </c>
      <c r="DZ159" s="166">
        <f t="shared" ref="DZ159:DZ162" si="2655">$N159</f>
        <v>2137960.0600399999</v>
      </c>
      <c r="EA159" s="166">
        <f>$O159</f>
        <v>3723295.8229999999</v>
      </c>
      <c r="EB159" s="166">
        <f t="shared" ref="EB159:EB162" si="2656">$P159</f>
        <v>5170920.2549999999</v>
      </c>
      <c r="EC159" s="166">
        <f t="shared" ref="EC159:EC162" si="2657">$Q159</f>
        <v>6066639.8618000001</v>
      </c>
      <c r="ED159" s="166">
        <f t="shared" ref="ED159:ED162" si="2658">$R159</f>
        <v>6761753</v>
      </c>
      <c r="EE159" s="166">
        <f>$S159</f>
        <v>5974277.0455299998</v>
      </c>
      <c r="EF159" s="166">
        <f>$T159</f>
        <v>6266540.9663300002</v>
      </c>
      <c r="EG159" s="166">
        <f t="shared" ref="EG159:EG162" si="2659">$U159</f>
        <v>5526512</v>
      </c>
      <c r="EH159" s="166">
        <f>$V159</f>
        <v>6074997</v>
      </c>
      <c r="EI159" s="68"/>
      <c r="EJ159" s="71">
        <f t="shared" ref="EJ159:EJ162" si="2660">$E159</f>
        <v>0</v>
      </c>
      <c r="EK159" s="71">
        <f t="shared" ref="EK159:EK162" si="2661">$F159</f>
        <v>4651708.7318099998</v>
      </c>
      <c r="EL159" s="71">
        <f t="shared" ref="EL159:EL162" si="2662">$G159</f>
        <v>3986361.93</v>
      </c>
      <c r="EM159" s="71">
        <f t="shared" ref="EM159:EM162" si="2663">$H159</f>
        <v>3434489.79</v>
      </c>
      <c r="EN159" s="71">
        <f t="shared" ref="EN159:EN162" si="2664">$I159</f>
        <v>2879462.7549999999</v>
      </c>
      <c r="EO159" s="71">
        <f t="shared" ref="EO159:EO162" si="2665">$J159</f>
        <v>2402184.9225400002</v>
      </c>
      <c r="EP159" s="71">
        <f t="shared" ref="EP159:EP162" si="2666">$K159</f>
        <v>1972627.9669999999</v>
      </c>
      <c r="EQ159" s="166">
        <f t="shared" ref="EQ159:EQ162" si="2667">$L159</f>
        <v>1635653.6646199999</v>
      </c>
      <c r="ER159" s="166">
        <f t="shared" ref="ER159:ER162" si="2668">$M159</f>
        <v>1323545.121</v>
      </c>
      <c r="ES159" s="166">
        <f t="shared" ref="ES159:ES162" si="2669">$N159</f>
        <v>2137960.0600399999</v>
      </c>
      <c r="ET159" s="166">
        <f>$O159</f>
        <v>3723295.8229999999</v>
      </c>
      <c r="EU159" s="166">
        <f t="shared" ref="EU159:EU162" si="2670">$P159</f>
        <v>5170920.2549999999</v>
      </c>
      <c r="EV159" s="166">
        <f t="shared" ref="EV159:EV162" si="2671">$Q159</f>
        <v>6066639.8618000001</v>
      </c>
      <c r="EW159" s="166">
        <f t="shared" ref="EW159:EW162" si="2672">$R159</f>
        <v>6761753</v>
      </c>
      <c r="EX159" s="166">
        <f>$S159</f>
        <v>5974277.0455299998</v>
      </c>
      <c r="EY159" s="166">
        <f>$T159</f>
        <v>6266540.9663300002</v>
      </c>
      <c r="EZ159" s="166">
        <f t="shared" ref="EZ159:EZ162" si="2673">$U159</f>
        <v>5526512</v>
      </c>
      <c r="FA159" s="166">
        <f>$V159</f>
        <v>6074997</v>
      </c>
      <c r="FB159" s="68"/>
      <c r="FC159" s="71">
        <f t="shared" ref="FC159:FC162" si="2674">$E159</f>
        <v>0</v>
      </c>
      <c r="FD159" s="71">
        <f t="shared" ref="FD159:FD162" si="2675">$F159</f>
        <v>4651708.7318099998</v>
      </c>
      <c r="FE159" s="71">
        <f t="shared" ref="FE159:FE162" si="2676">$G159</f>
        <v>3986361.93</v>
      </c>
      <c r="FF159" s="71">
        <f t="shared" ref="FF159:FF162" si="2677">$H159</f>
        <v>3434489.79</v>
      </c>
      <c r="FG159" s="71">
        <f t="shared" ref="FG159:FG162" si="2678">$I159</f>
        <v>2879462.7549999999</v>
      </c>
      <c r="FH159" s="71">
        <f t="shared" ref="FH159:FH162" si="2679">$J159</f>
        <v>2402184.9225400002</v>
      </c>
      <c r="FI159" s="71">
        <f t="shared" ref="FI159:FI162" si="2680">$K159</f>
        <v>1972627.9669999999</v>
      </c>
      <c r="FJ159" s="166">
        <f t="shared" ref="FJ159:FJ162" si="2681">$L159</f>
        <v>1635653.6646199999</v>
      </c>
      <c r="FK159" s="166">
        <f t="shared" ref="FK159:FK162" si="2682">$M159</f>
        <v>1323545.121</v>
      </c>
      <c r="FL159" s="166">
        <f t="shared" ref="FL159:FL162" si="2683">$N159</f>
        <v>2137960.0600399999</v>
      </c>
      <c r="FM159" s="166">
        <f>$O159</f>
        <v>3723295.8229999999</v>
      </c>
      <c r="FN159" s="166">
        <f t="shared" ref="FN159:FN162" si="2684">$P159</f>
        <v>5170920.2549999999</v>
      </c>
      <c r="FO159" s="166">
        <f t="shared" ref="FO159:FO162" si="2685">$Q159</f>
        <v>6066639.8618000001</v>
      </c>
      <c r="FP159" s="166">
        <f t="shared" ref="FP159:FP162" si="2686">$R159</f>
        <v>6761753</v>
      </c>
      <c r="FQ159" s="166">
        <f>$S159</f>
        <v>5974277.0455299998</v>
      </c>
      <c r="FR159" s="166">
        <f>$T159</f>
        <v>6266540.9663300002</v>
      </c>
      <c r="FS159" s="166">
        <f t="shared" ref="FS159:FS162" si="2687">$U159</f>
        <v>5526512</v>
      </c>
      <c r="FT159" s="166">
        <f>$V159</f>
        <v>6074997</v>
      </c>
      <c r="FU159" s="198">
        <f>FT159/FP159-1</f>
        <v>-0.10156478652799061</v>
      </c>
      <c r="FV159" s="68"/>
      <c r="FW159" s="71">
        <f t="shared" ref="FW159:FW162" si="2688">$E159</f>
        <v>0</v>
      </c>
      <c r="FX159" s="71">
        <f t="shared" ref="FX159:FX162" si="2689">$F159</f>
        <v>4651708.7318099998</v>
      </c>
      <c r="FY159" s="71">
        <f t="shared" ref="FY159:FY162" si="2690">$G159</f>
        <v>3986361.93</v>
      </c>
      <c r="FZ159" s="71">
        <f t="shared" ref="FZ159:FZ162" si="2691">$H159</f>
        <v>3434489.79</v>
      </c>
      <c r="GA159" s="71">
        <f t="shared" ref="GA159:GA162" si="2692">$I159</f>
        <v>2879462.7549999999</v>
      </c>
      <c r="GB159" s="71">
        <f t="shared" ref="GB159:GB162" si="2693">$J159</f>
        <v>2402184.9225400002</v>
      </c>
      <c r="GC159" s="71">
        <f t="shared" ref="GC159:GC162" si="2694">$K159</f>
        <v>1972627.9669999999</v>
      </c>
      <c r="GD159" s="166">
        <f t="shared" ref="GD159:GD162" si="2695">$L159</f>
        <v>1635653.6646199999</v>
      </c>
      <c r="GE159" s="166">
        <f t="shared" ref="GE159:GE162" si="2696">$M159</f>
        <v>1323545.121</v>
      </c>
      <c r="GF159" s="166">
        <f t="shared" ref="GF159:GF162" si="2697">$N159</f>
        <v>2137960.0600399999</v>
      </c>
      <c r="GG159" s="166">
        <f>$O159</f>
        <v>3723295.8229999999</v>
      </c>
      <c r="GH159" s="166">
        <f t="shared" ref="GH159:GH162" si="2698">$P159</f>
        <v>5170920.2549999999</v>
      </c>
      <c r="GI159" s="166">
        <f t="shared" ref="GI159:GI162" si="2699">$Q159</f>
        <v>6066639.8618000001</v>
      </c>
      <c r="GJ159" s="166">
        <f t="shared" ref="GJ159:GJ162" si="2700">$R159</f>
        <v>6761753</v>
      </c>
      <c r="GK159" s="166">
        <f>$S159</f>
        <v>5974277.0455299998</v>
      </c>
      <c r="GL159" s="166">
        <f>$T159</f>
        <v>6266540.9663300002</v>
      </c>
      <c r="GM159" s="166">
        <f t="shared" ref="GM159:GM162" si="2701">$U159</f>
        <v>5526512</v>
      </c>
      <c r="GN159" s="166">
        <f>$V159</f>
        <v>6074997</v>
      </c>
      <c r="GO159" s="68"/>
      <c r="GP159" s="71">
        <f t="shared" ref="GP159:GP162" si="2702">$E159</f>
        <v>0</v>
      </c>
      <c r="GQ159" s="71">
        <f t="shared" ref="GQ159:GQ162" si="2703">$F159</f>
        <v>4651708.7318099998</v>
      </c>
      <c r="GR159" s="71">
        <f t="shared" ref="GR159:GR162" si="2704">$G159</f>
        <v>3986361.93</v>
      </c>
      <c r="GS159" s="71">
        <f t="shared" ref="GS159:GS162" si="2705">$H159</f>
        <v>3434489.79</v>
      </c>
      <c r="GT159" s="71">
        <f t="shared" ref="GT159:GT162" si="2706">$I159</f>
        <v>2879462.7549999999</v>
      </c>
      <c r="GU159" s="71">
        <f t="shared" ref="GU159:GU162" si="2707">$J159</f>
        <v>2402184.9225400002</v>
      </c>
      <c r="GV159" s="71">
        <f t="shared" ref="GV159:GV162" si="2708">$K159</f>
        <v>1972627.9669999999</v>
      </c>
      <c r="GW159" s="166">
        <f t="shared" ref="GW159:GW162" si="2709">$L159</f>
        <v>1635653.6646199999</v>
      </c>
      <c r="GX159" s="166">
        <f t="shared" ref="GX159:GX162" si="2710">$M159</f>
        <v>1323545.121</v>
      </c>
      <c r="GY159" s="166">
        <f t="shared" ref="GY159:GY162" si="2711">$N159</f>
        <v>2137960.0600399999</v>
      </c>
      <c r="GZ159" s="166">
        <f>$O159</f>
        <v>3723295.8229999999</v>
      </c>
      <c r="HA159" s="166">
        <f t="shared" ref="HA159:HA162" si="2712">$P159</f>
        <v>5170920.2549999999</v>
      </c>
      <c r="HB159" s="166">
        <f t="shared" ref="HB159:HB162" si="2713">$Q159</f>
        <v>6066639.8618000001</v>
      </c>
      <c r="HC159" s="166">
        <f t="shared" ref="HC159:HC162" si="2714">$R159</f>
        <v>6761753</v>
      </c>
      <c r="HD159" s="166">
        <f t="shared" ref="HD159:HD162" si="2715">$S159</f>
        <v>5974277.0455299998</v>
      </c>
      <c r="HE159" s="166">
        <f>$T159</f>
        <v>6266540.9663300002</v>
      </c>
      <c r="HF159" s="166">
        <f t="shared" ref="HF159:HG162" si="2716">$U159</f>
        <v>5526512</v>
      </c>
      <c r="HG159" s="166">
        <f t="shared" si="2716"/>
        <v>5526512</v>
      </c>
    </row>
    <row r="160" spans="2:215" x14ac:dyDescent="0.3">
      <c r="C160" s="82" t="s">
        <v>111</v>
      </c>
      <c r="D160" s="82" t="s">
        <v>156</v>
      </c>
      <c r="E160" s="104"/>
      <c r="F160" s="104">
        <v>0</v>
      </c>
      <c r="G160" s="104">
        <v>914396.86613999901</v>
      </c>
      <c r="H160" s="104">
        <v>1832841.2210899999</v>
      </c>
      <c r="I160" s="104">
        <v>2425641.7347900001</v>
      </c>
      <c r="J160" s="104">
        <v>3150198.9686699994</v>
      </c>
      <c r="K160" s="104">
        <v>3888879.0953899999</v>
      </c>
      <c r="L160" s="104">
        <v>3779873.5290100002</v>
      </c>
      <c r="M160" s="104">
        <v>3768306.1971399998</v>
      </c>
      <c r="N160" s="104">
        <v>4347921.2783399997</v>
      </c>
      <c r="O160" s="104">
        <v>3986734</v>
      </c>
      <c r="P160" s="104">
        <v>4325457</v>
      </c>
      <c r="Q160" s="104">
        <v>4320630.0999999996</v>
      </c>
      <c r="R160" s="104">
        <v>4238136</v>
      </c>
      <c r="S160" s="104">
        <v>3778454</v>
      </c>
      <c r="T160" s="104">
        <v>3237260</v>
      </c>
      <c r="U160" s="104">
        <v>2678254</v>
      </c>
      <c r="V160" s="104">
        <v>2227048</v>
      </c>
      <c r="W160" s="198">
        <f t="shared" si="1892"/>
        <v>-0.47452181808228899</v>
      </c>
      <c r="Y160" s="71">
        <f t="shared" si="2576"/>
        <v>0</v>
      </c>
      <c r="Z160" s="71">
        <f t="shared" si="2577"/>
        <v>0</v>
      </c>
      <c r="AA160" s="71">
        <f t="shared" si="2578"/>
        <v>914396.86613999901</v>
      </c>
      <c r="AB160" s="71">
        <f t="shared" si="2579"/>
        <v>1832841.2210899999</v>
      </c>
      <c r="AC160" s="71">
        <f t="shared" si="2580"/>
        <v>2425641.7347900001</v>
      </c>
      <c r="AD160" s="71">
        <f t="shared" si="2581"/>
        <v>3150198.9686699994</v>
      </c>
      <c r="AE160" s="71">
        <f t="shared" si="2582"/>
        <v>3888879.0953899999</v>
      </c>
      <c r="AF160" s="166">
        <f t="shared" si="2583"/>
        <v>3779873.5290100002</v>
      </c>
      <c r="AG160" s="166">
        <f t="shared" si="2584"/>
        <v>3768306.1971399998</v>
      </c>
      <c r="AH160" s="166">
        <f t="shared" si="2585"/>
        <v>4347921.2783399997</v>
      </c>
      <c r="AI160" s="166">
        <f>$O160</f>
        <v>3986734</v>
      </c>
      <c r="AJ160" s="166">
        <f t="shared" si="2586"/>
        <v>4325457</v>
      </c>
      <c r="AK160" s="166">
        <f t="shared" si="2587"/>
        <v>4320630.0999999996</v>
      </c>
      <c r="AL160" s="166">
        <f t="shared" si="2588"/>
        <v>4238136</v>
      </c>
      <c r="AM160" s="166">
        <f>$S160</f>
        <v>3778454</v>
      </c>
      <c r="AN160" s="166">
        <f>$T160</f>
        <v>3237260</v>
      </c>
      <c r="AO160" s="166">
        <f t="shared" si="2589"/>
        <v>2678254</v>
      </c>
      <c r="AP160" s="166">
        <f>$V160</f>
        <v>2227048</v>
      </c>
      <c r="AQ160" s="198">
        <f>AP160/AL160-1</f>
        <v>-0.47452181808228899</v>
      </c>
      <c r="AR160" s="68"/>
      <c r="AS160" s="71">
        <f t="shared" si="2590"/>
        <v>0</v>
      </c>
      <c r="AT160" s="71">
        <f t="shared" si="2591"/>
        <v>0</v>
      </c>
      <c r="AU160" s="71">
        <f t="shared" si="2592"/>
        <v>914396.86613999901</v>
      </c>
      <c r="AV160" s="71">
        <f t="shared" si="2593"/>
        <v>1832841.2210899999</v>
      </c>
      <c r="AW160" s="71">
        <f t="shared" si="2594"/>
        <v>2425641.7347900001</v>
      </c>
      <c r="AX160" s="71">
        <f t="shared" si="2595"/>
        <v>3150198.9686699994</v>
      </c>
      <c r="AY160" s="71">
        <f t="shared" si="2596"/>
        <v>3888879.0953899999</v>
      </c>
      <c r="AZ160" s="166">
        <f t="shared" si="2597"/>
        <v>3779873.5290100002</v>
      </c>
      <c r="BA160" s="166">
        <f t="shared" si="2598"/>
        <v>3768306.1971399998</v>
      </c>
      <c r="BB160" s="166">
        <f t="shared" si="2599"/>
        <v>4347921.2783399997</v>
      </c>
      <c r="BC160" s="166">
        <f>$O160</f>
        <v>3986734</v>
      </c>
      <c r="BD160" s="166">
        <f t="shared" si="2600"/>
        <v>4325457</v>
      </c>
      <c r="BE160" s="166">
        <f t="shared" si="2601"/>
        <v>4320630.0999999996</v>
      </c>
      <c r="BF160" s="166">
        <f t="shared" si="2602"/>
        <v>4238136</v>
      </c>
      <c r="BG160" s="166">
        <f>$S160</f>
        <v>3778454</v>
      </c>
      <c r="BH160" s="166">
        <f>$T160</f>
        <v>3237260</v>
      </c>
      <c r="BI160" s="166">
        <f t="shared" si="2603"/>
        <v>2678254</v>
      </c>
      <c r="BJ160" s="166">
        <f>$V160</f>
        <v>2227048</v>
      </c>
      <c r="BK160" s="68"/>
      <c r="BL160" s="71">
        <f t="shared" si="2604"/>
        <v>0</v>
      </c>
      <c r="BM160" s="71">
        <f t="shared" si="2605"/>
        <v>0</v>
      </c>
      <c r="BN160" s="71">
        <f t="shared" si="2606"/>
        <v>914396.86613999901</v>
      </c>
      <c r="BO160" s="71">
        <f t="shared" si="2607"/>
        <v>1832841.2210899999</v>
      </c>
      <c r="BP160" s="71">
        <f t="shared" si="2608"/>
        <v>2425641.7347900001</v>
      </c>
      <c r="BQ160" s="71">
        <f t="shared" si="2609"/>
        <v>3150198.9686699994</v>
      </c>
      <c r="BR160" s="71">
        <f t="shared" si="2610"/>
        <v>3888879.0953899999</v>
      </c>
      <c r="BS160" s="166">
        <f t="shared" si="2611"/>
        <v>3779873.5290100002</v>
      </c>
      <c r="BT160" s="166">
        <f t="shared" si="2612"/>
        <v>3768306.1971399998</v>
      </c>
      <c r="BU160" s="166">
        <f t="shared" si="2613"/>
        <v>4347921.2783399997</v>
      </c>
      <c r="BV160" s="166">
        <f>$O160</f>
        <v>3986734</v>
      </c>
      <c r="BW160" s="166">
        <f t="shared" si="2614"/>
        <v>4325457</v>
      </c>
      <c r="BX160" s="166">
        <f t="shared" si="2615"/>
        <v>4320630.0999999996</v>
      </c>
      <c r="BY160" s="166">
        <f t="shared" si="2616"/>
        <v>4238136</v>
      </c>
      <c r="BZ160" s="166">
        <f>$S160</f>
        <v>3778454</v>
      </c>
      <c r="CA160" s="166">
        <f>$T160</f>
        <v>3237260</v>
      </c>
      <c r="CB160" s="166">
        <f t="shared" si="2617"/>
        <v>2678254</v>
      </c>
      <c r="CC160" s="166">
        <f>$V160</f>
        <v>2227048</v>
      </c>
      <c r="CD160" s="68"/>
      <c r="CE160" s="71">
        <f t="shared" si="2618"/>
        <v>0</v>
      </c>
      <c r="CF160" s="71">
        <f t="shared" si="2619"/>
        <v>0</v>
      </c>
      <c r="CG160" s="71">
        <f t="shared" si="2620"/>
        <v>914396.86613999901</v>
      </c>
      <c r="CH160" s="71">
        <f t="shared" si="2621"/>
        <v>1832841.2210899999</v>
      </c>
      <c r="CI160" s="71">
        <f t="shared" si="2622"/>
        <v>2425641.7347900001</v>
      </c>
      <c r="CJ160" s="71">
        <f t="shared" si="2623"/>
        <v>3150198.9686699994</v>
      </c>
      <c r="CK160" s="71">
        <f t="shared" si="2624"/>
        <v>3888879.0953899999</v>
      </c>
      <c r="CL160" s="166">
        <f t="shared" si="2625"/>
        <v>3779873.5290100002</v>
      </c>
      <c r="CM160" s="166">
        <f t="shared" si="2626"/>
        <v>3768306.1971399998</v>
      </c>
      <c r="CN160" s="166">
        <f t="shared" si="2627"/>
        <v>4347921.2783399997</v>
      </c>
      <c r="CO160" s="166">
        <f>$O160</f>
        <v>3986734</v>
      </c>
      <c r="CP160" s="166">
        <f t="shared" si="2628"/>
        <v>4325457</v>
      </c>
      <c r="CQ160" s="166">
        <f t="shared" si="2629"/>
        <v>4320630.0999999996</v>
      </c>
      <c r="CR160" s="166">
        <f t="shared" si="2630"/>
        <v>4238136</v>
      </c>
      <c r="CS160" s="166">
        <f>$S160</f>
        <v>3778454</v>
      </c>
      <c r="CT160" s="166">
        <f>$T160</f>
        <v>3237260</v>
      </c>
      <c r="CU160" s="166">
        <f t="shared" si="2631"/>
        <v>2678254</v>
      </c>
      <c r="CV160" s="166">
        <f>$V160</f>
        <v>2227048</v>
      </c>
      <c r="CW160" s="68"/>
      <c r="CX160" s="71">
        <f t="shared" si="2632"/>
        <v>0</v>
      </c>
      <c r="CY160" s="71">
        <f t="shared" si="2633"/>
        <v>0</v>
      </c>
      <c r="CZ160" s="71">
        <f t="shared" si="2634"/>
        <v>914396.86613999901</v>
      </c>
      <c r="DA160" s="71">
        <f t="shared" si="2635"/>
        <v>1832841.2210899999</v>
      </c>
      <c r="DB160" s="71">
        <f t="shared" si="2636"/>
        <v>2425641.7347900001</v>
      </c>
      <c r="DC160" s="71">
        <f t="shared" si="2637"/>
        <v>3150198.9686699994</v>
      </c>
      <c r="DD160" s="71">
        <f t="shared" si="2638"/>
        <v>3888879.0953899999</v>
      </c>
      <c r="DE160" s="166">
        <f t="shared" si="2639"/>
        <v>3779873.5290100002</v>
      </c>
      <c r="DF160" s="166">
        <f t="shared" si="2640"/>
        <v>3768306.1971399998</v>
      </c>
      <c r="DG160" s="166">
        <f t="shared" si="2641"/>
        <v>4347921.2783399997</v>
      </c>
      <c r="DH160" s="166">
        <f>$O160</f>
        <v>3986734</v>
      </c>
      <c r="DI160" s="166">
        <f t="shared" si="2642"/>
        <v>4325457</v>
      </c>
      <c r="DJ160" s="166">
        <f t="shared" si="2643"/>
        <v>4320630.0999999996</v>
      </c>
      <c r="DK160" s="166">
        <f t="shared" si="2644"/>
        <v>4238136</v>
      </c>
      <c r="DL160" s="166">
        <f>$S160</f>
        <v>3778454</v>
      </c>
      <c r="DM160" s="166">
        <f>$T160</f>
        <v>3237260</v>
      </c>
      <c r="DN160" s="166">
        <f t="shared" si="2645"/>
        <v>2678254</v>
      </c>
      <c r="DO160" s="166">
        <f>$V160</f>
        <v>2227048</v>
      </c>
      <c r="DP160" s="68"/>
      <c r="DQ160" s="71">
        <f t="shared" si="2646"/>
        <v>0</v>
      </c>
      <c r="DR160" s="71">
        <f t="shared" si="2647"/>
        <v>0</v>
      </c>
      <c r="DS160" s="71">
        <f t="shared" si="2648"/>
        <v>914396.86613999901</v>
      </c>
      <c r="DT160" s="71">
        <f t="shared" si="2649"/>
        <v>1832841.2210899999</v>
      </c>
      <c r="DU160" s="71">
        <f t="shared" si="2650"/>
        <v>2425641.7347900001</v>
      </c>
      <c r="DV160" s="71">
        <f t="shared" si="2651"/>
        <v>3150198.9686699994</v>
      </c>
      <c r="DW160" s="71">
        <f t="shared" si="2652"/>
        <v>3888879.0953899999</v>
      </c>
      <c r="DX160" s="166">
        <f t="shared" si="2653"/>
        <v>3779873.5290100002</v>
      </c>
      <c r="DY160" s="166">
        <f t="shared" si="2654"/>
        <v>3768306.1971399998</v>
      </c>
      <c r="DZ160" s="166">
        <f t="shared" si="2655"/>
        <v>4347921.2783399997</v>
      </c>
      <c r="EA160" s="166">
        <f>$O160</f>
        <v>3986734</v>
      </c>
      <c r="EB160" s="166">
        <f t="shared" si="2656"/>
        <v>4325457</v>
      </c>
      <c r="EC160" s="166">
        <f t="shared" si="2657"/>
        <v>4320630.0999999996</v>
      </c>
      <c r="ED160" s="166">
        <f t="shared" si="2658"/>
        <v>4238136</v>
      </c>
      <c r="EE160" s="166">
        <f>$S160</f>
        <v>3778454</v>
      </c>
      <c r="EF160" s="166">
        <f>$T160</f>
        <v>3237260</v>
      </c>
      <c r="EG160" s="166">
        <f t="shared" si="2659"/>
        <v>2678254</v>
      </c>
      <c r="EH160" s="166">
        <f>$V160</f>
        <v>2227048</v>
      </c>
      <c r="EI160" s="68"/>
      <c r="EJ160" s="71">
        <f t="shared" si="2660"/>
        <v>0</v>
      </c>
      <c r="EK160" s="71">
        <f t="shared" si="2661"/>
        <v>0</v>
      </c>
      <c r="EL160" s="71">
        <f t="shared" si="2662"/>
        <v>914396.86613999901</v>
      </c>
      <c r="EM160" s="71">
        <f t="shared" si="2663"/>
        <v>1832841.2210899999</v>
      </c>
      <c r="EN160" s="71">
        <f t="shared" si="2664"/>
        <v>2425641.7347900001</v>
      </c>
      <c r="EO160" s="71">
        <f t="shared" si="2665"/>
        <v>3150198.9686699994</v>
      </c>
      <c r="EP160" s="71">
        <f t="shared" si="2666"/>
        <v>3888879.0953899999</v>
      </c>
      <c r="EQ160" s="166">
        <f t="shared" si="2667"/>
        <v>3779873.5290100002</v>
      </c>
      <c r="ER160" s="166">
        <f t="shared" si="2668"/>
        <v>3768306.1971399998</v>
      </c>
      <c r="ES160" s="166">
        <f t="shared" si="2669"/>
        <v>4347921.2783399997</v>
      </c>
      <c r="ET160" s="166">
        <f>$O160</f>
        <v>3986734</v>
      </c>
      <c r="EU160" s="166">
        <f t="shared" si="2670"/>
        <v>4325457</v>
      </c>
      <c r="EV160" s="166">
        <f t="shared" si="2671"/>
        <v>4320630.0999999996</v>
      </c>
      <c r="EW160" s="166">
        <f t="shared" si="2672"/>
        <v>4238136</v>
      </c>
      <c r="EX160" s="166">
        <f>$S160</f>
        <v>3778454</v>
      </c>
      <c r="EY160" s="166">
        <f>$T160</f>
        <v>3237260</v>
      </c>
      <c r="EZ160" s="166">
        <f t="shared" si="2673"/>
        <v>2678254</v>
      </c>
      <c r="FA160" s="166">
        <f>$V160</f>
        <v>2227048</v>
      </c>
      <c r="FB160" s="68"/>
      <c r="FC160" s="71">
        <f t="shared" si="2674"/>
        <v>0</v>
      </c>
      <c r="FD160" s="71">
        <f t="shared" si="2675"/>
        <v>0</v>
      </c>
      <c r="FE160" s="71">
        <f t="shared" si="2676"/>
        <v>914396.86613999901</v>
      </c>
      <c r="FF160" s="71">
        <f t="shared" si="2677"/>
        <v>1832841.2210899999</v>
      </c>
      <c r="FG160" s="71">
        <f t="shared" si="2678"/>
        <v>2425641.7347900001</v>
      </c>
      <c r="FH160" s="71">
        <f t="shared" si="2679"/>
        <v>3150198.9686699994</v>
      </c>
      <c r="FI160" s="71">
        <f t="shared" si="2680"/>
        <v>3888879.0953899999</v>
      </c>
      <c r="FJ160" s="166">
        <f t="shared" si="2681"/>
        <v>3779873.5290100002</v>
      </c>
      <c r="FK160" s="166">
        <f t="shared" si="2682"/>
        <v>3768306.1971399998</v>
      </c>
      <c r="FL160" s="166">
        <f t="shared" si="2683"/>
        <v>4347921.2783399997</v>
      </c>
      <c r="FM160" s="166">
        <f>$O160</f>
        <v>3986734</v>
      </c>
      <c r="FN160" s="166">
        <f t="shared" si="2684"/>
        <v>4325457</v>
      </c>
      <c r="FO160" s="166">
        <f t="shared" si="2685"/>
        <v>4320630.0999999996</v>
      </c>
      <c r="FP160" s="166">
        <f t="shared" si="2686"/>
        <v>4238136</v>
      </c>
      <c r="FQ160" s="166">
        <f>$S160</f>
        <v>3778454</v>
      </c>
      <c r="FR160" s="166">
        <f>$T160</f>
        <v>3237260</v>
      </c>
      <c r="FS160" s="166">
        <f t="shared" si="2687"/>
        <v>2678254</v>
      </c>
      <c r="FT160" s="166">
        <f>$V160</f>
        <v>2227048</v>
      </c>
      <c r="FU160" s="198">
        <f>FT160/FP160-1</f>
        <v>-0.47452181808228899</v>
      </c>
      <c r="FV160" s="68"/>
      <c r="FW160" s="71">
        <f t="shared" si="2688"/>
        <v>0</v>
      </c>
      <c r="FX160" s="71">
        <f t="shared" si="2689"/>
        <v>0</v>
      </c>
      <c r="FY160" s="71">
        <f t="shared" si="2690"/>
        <v>914396.86613999901</v>
      </c>
      <c r="FZ160" s="71">
        <f t="shared" si="2691"/>
        <v>1832841.2210899999</v>
      </c>
      <c r="GA160" s="71">
        <f t="shared" si="2692"/>
        <v>2425641.7347900001</v>
      </c>
      <c r="GB160" s="71">
        <f t="shared" si="2693"/>
        <v>3150198.9686699994</v>
      </c>
      <c r="GC160" s="71">
        <f t="shared" si="2694"/>
        <v>3888879.0953899999</v>
      </c>
      <c r="GD160" s="166">
        <f t="shared" si="2695"/>
        <v>3779873.5290100002</v>
      </c>
      <c r="GE160" s="166">
        <f t="shared" si="2696"/>
        <v>3768306.1971399998</v>
      </c>
      <c r="GF160" s="166">
        <f t="shared" si="2697"/>
        <v>4347921.2783399997</v>
      </c>
      <c r="GG160" s="166">
        <f>$O160</f>
        <v>3986734</v>
      </c>
      <c r="GH160" s="166">
        <f t="shared" si="2698"/>
        <v>4325457</v>
      </c>
      <c r="GI160" s="166">
        <f t="shared" si="2699"/>
        <v>4320630.0999999996</v>
      </c>
      <c r="GJ160" s="166">
        <f t="shared" si="2700"/>
        <v>4238136</v>
      </c>
      <c r="GK160" s="166">
        <f>$S160</f>
        <v>3778454</v>
      </c>
      <c r="GL160" s="166">
        <f>$T160</f>
        <v>3237260</v>
      </c>
      <c r="GM160" s="166">
        <f t="shared" si="2701"/>
        <v>2678254</v>
      </c>
      <c r="GN160" s="166">
        <f>$V160</f>
        <v>2227048</v>
      </c>
      <c r="GO160" s="68"/>
      <c r="GP160" s="71">
        <f t="shared" si="2702"/>
        <v>0</v>
      </c>
      <c r="GQ160" s="71">
        <f t="shared" si="2703"/>
        <v>0</v>
      </c>
      <c r="GR160" s="71">
        <f t="shared" si="2704"/>
        <v>914396.86613999901</v>
      </c>
      <c r="GS160" s="71">
        <f t="shared" si="2705"/>
        <v>1832841.2210899999</v>
      </c>
      <c r="GT160" s="71">
        <f t="shared" si="2706"/>
        <v>2425641.7347900001</v>
      </c>
      <c r="GU160" s="71">
        <f t="shared" si="2707"/>
        <v>3150198.9686699994</v>
      </c>
      <c r="GV160" s="71">
        <f t="shared" si="2708"/>
        <v>3888879.0953899999</v>
      </c>
      <c r="GW160" s="166">
        <f t="shared" si="2709"/>
        <v>3779873.5290100002</v>
      </c>
      <c r="GX160" s="166">
        <f t="shared" si="2710"/>
        <v>3768306.1971399998</v>
      </c>
      <c r="GY160" s="166">
        <f t="shared" si="2711"/>
        <v>4347921.2783399997</v>
      </c>
      <c r="GZ160" s="166">
        <f>$O160</f>
        <v>3986734</v>
      </c>
      <c r="HA160" s="166">
        <f t="shared" si="2712"/>
        <v>4325457</v>
      </c>
      <c r="HB160" s="166">
        <f t="shared" si="2713"/>
        <v>4320630.0999999996</v>
      </c>
      <c r="HC160" s="166">
        <f t="shared" si="2714"/>
        <v>4238136</v>
      </c>
      <c r="HD160" s="166">
        <f t="shared" si="2715"/>
        <v>3778454</v>
      </c>
      <c r="HE160" s="166">
        <f>$T160</f>
        <v>3237260</v>
      </c>
      <c r="HF160" s="166">
        <f t="shared" si="2716"/>
        <v>2678254</v>
      </c>
      <c r="HG160" s="166">
        <f t="shared" si="2716"/>
        <v>2678254</v>
      </c>
    </row>
    <row r="161" spans="2:215" ht="22" x14ac:dyDescent="0.85">
      <c r="C161" s="82" t="s">
        <v>112</v>
      </c>
      <c r="D161" s="82" t="s">
        <v>157</v>
      </c>
      <c r="E161" s="104"/>
      <c r="F161" s="104">
        <v>1385931.1740899999</v>
      </c>
      <c r="G161" s="104">
        <v>2468506.4019999998</v>
      </c>
      <c r="H161" s="104">
        <v>1669323.1994100001</v>
      </c>
      <c r="I161" s="104">
        <v>2184447.3611541637</v>
      </c>
      <c r="J161" s="104">
        <v>2468506.4019999998</v>
      </c>
      <c r="K161" s="104">
        <v>2467477.2740000002</v>
      </c>
      <c r="L161" s="104">
        <v>3151717.1597192101</v>
      </c>
      <c r="M161" s="104">
        <v>3147882.955685264</v>
      </c>
      <c r="N161" s="104">
        <v>3679875.97580984</v>
      </c>
      <c r="O161" s="104">
        <v>3623741.392</v>
      </c>
      <c r="P161" s="104">
        <v>3570998</v>
      </c>
      <c r="Q161" s="104">
        <v>3641712.9503493397</v>
      </c>
      <c r="R161" s="104">
        <v>3433078</v>
      </c>
      <c r="S161" s="104">
        <v>3552657.5559973842</v>
      </c>
      <c r="T161" s="104">
        <v>3367094.16</v>
      </c>
      <c r="U161" s="104">
        <v>3894294.8849999998</v>
      </c>
      <c r="V161" s="104">
        <v>5539650</v>
      </c>
      <c r="W161" s="198">
        <f t="shared" si="1892"/>
        <v>0.61361029373640807</v>
      </c>
      <c r="X161" s="259"/>
      <c r="Y161" s="71">
        <f t="shared" si="2576"/>
        <v>0</v>
      </c>
      <c r="Z161" s="71">
        <f t="shared" si="2577"/>
        <v>1385931.1740899999</v>
      </c>
      <c r="AA161" s="71">
        <f t="shared" si="2578"/>
        <v>2468506.4019999998</v>
      </c>
      <c r="AB161" s="71">
        <f t="shared" si="2579"/>
        <v>1669323.1994100001</v>
      </c>
      <c r="AC161" s="71">
        <f t="shared" si="2580"/>
        <v>2184447.3611541637</v>
      </c>
      <c r="AD161" s="71">
        <f t="shared" si="2581"/>
        <v>2468506.4019999998</v>
      </c>
      <c r="AE161" s="71">
        <f t="shared" si="2582"/>
        <v>2467477.2740000002</v>
      </c>
      <c r="AF161" s="166">
        <f t="shared" si="2583"/>
        <v>3151717.1597192101</v>
      </c>
      <c r="AG161" s="166">
        <f t="shared" si="2584"/>
        <v>3147882.955685264</v>
      </c>
      <c r="AH161" s="166">
        <f t="shared" si="2585"/>
        <v>3679875.97580984</v>
      </c>
      <c r="AI161" s="166">
        <f>$O161</f>
        <v>3623741.392</v>
      </c>
      <c r="AJ161" s="166">
        <f t="shared" si="2586"/>
        <v>3570998</v>
      </c>
      <c r="AK161" s="166">
        <f t="shared" si="2587"/>
        <v>3641712.9503493397</v>
      </c>
      <c r="AL161" s="166">
        <f t="shared" si="2588"/>
        <v>3433078</v>
      </c>
      <c r="AM161" s="166">
        <f>$S161</f>
        <v>3552657.5559973842</v>
      </c>
      <c r="AN161" s="166">
        <f>$T161</f>
        <v>3367094.16</v>
      </c>
      <c r="AO161" s="166">
        <f t="shared" si="2589"/>
        <v>3894294.8849999998</v>
      </c>
      <c r="AP161" s="166">
        <f>$V161</f>
        <v>5539650</v>
      </c>
      <c r="AQ161" s="198">
        <f>AP161/AL161-1</f>
        <v>0.61361029373640807</v>
      </c>
      <c r="AR161" s="68"/>
      <c r="AS161" s="71">
        <f t="shared" si="2590"/>
        <v>0</v>
      </c>
      <c r="AT161" s="71">
        <f t="shared" si="2591"/>
        <v>1385931.1740899999</v>
      </c>
      <c r="AU161" s="71">
        <f t="shared" si="2592"/>
        <v>2468506.4019999998</v>
      </c>
      <c r="AV161" s="71">
        <f t="shared" si="2593"/>
        <v>1669323.1994100001</v>
      </c>
      <c r="AW161" s="71">
        <f t="shared" si="2594"/>
        <v>2184447.3611541637</v>
      </c>
      <c r="AX161" s="71">
        <f t="shared" si="2595"/>
        <v>2468506.4019999998</v>
      </c>
      <c r="AY161" s="71">
        <f t="shared" si="2596"/>
        <v>2467477.2740000002</v>
      </c>
      <c r="AZ161" s="166">
        <f t="shared" si="2597"/>
        <v>3151717.1597192101</v>
      </c>
      <c r="BA161" s="166">
        <f t="shared" si="2598"/>
        <v>3147882.955685264</v>
      </c>
      <c r="BB161" s="166">
        <f t="shared" si="2599"/>
        <v>3679875.97580984</v>
      </c>
      <c r="BC161" s="166">
        <f>$O161</f>
        <v>3623741.392</v>
      </c>
      <c r="BD161" s="166">
        <f t="shared" si="2600"/>
        <v>3570998</v>
      </c>
      <c r="BE161" s="166">
        <f t="shared" si="2601"/>
        <v>3641712.9503493397</v>
      </c>
      <c r="BF161" s="166">
        <f t="shared" si="2602"/>
        <v>3433078</v>
      </c>
      <c r="BG161" s="166">
        <f>$S161</f>
        <v>3552657.5559973842</v>
      </c>
      <c r="BH161" s="166">
        <f>$T161</f>
        <v>3367094.16</v>
      </c>
      <c r="BI161" s="166">
        <f t="shared" si="2603"/>
        <v>3894294.8849999998</v>
      </c>
      <c r="BJ161" s="166">
        <f>$V161</f>
        <v>5539650</v>
      </c>
      <c r="BK161" s="68"/>
      <c r="BL161" s="71">
        <f t="shared" si="2604"/>
        <v>0</v>
      </c>
      <c r="BM161" s="71">
        <f t="shared" si="2605"/>
        <v>1385931.1740899999</v>
      </c>
      <c r="BN161" s="71">
        <f t="shared" si="2606"/>
        <v>2468506.4019999998</v>
      </c>
      <c r="BO161" s="71">
        <f t="shared" si="2607"/>
        <v>1669323.1994100001</v>
      </c>
      <c r="BP161" s="71">
        <f t="shared" si="2608"/>
        <v>2184447.3611541637</v>
      </c>
      <c r="BQ161" s="71">
        <f t="shared" si="2609"/>
        <v>2468506.4019999998</v>
      </c>
      <c r="BR161" s="71">
        <f t="shared" si="2610"/>
        <v>2467477.2740000002</v>
      </c>
      <c r="BS161" s="166">
        <f t="shared" si="2611"/>
        <v>3151717.1597192101</v>
      </c>
      <c r="BT161" s="166">
        <f t="shared" si="2612"/>
        <v>3147882.955685264</v>
      </c>
      <c r="BU161" s="166">
        <f t="shared" si="2613"/>
        <v>3679875.97580984</v>
      </c>
      <c r="BV161" s="166">
        <f>$O161</f>
        <v>3623741.392</v>
      </c>
      <c r="BW161" s="166">
        <f t="shared" si="2614"/>
        <v>3570998</v>
      </c>
      <c r="BX161" s="166">
        <f t="shared" si="2615"/>
        <v>3641712.9503493397</v>
      </c>
      <c r="BY161" s="166">
        <f t="shared" si="2616"/>
        <v>3433078</v>
      </c>
      <c r="BZ161" s="166">
        <f>$S161</f>
        <v>3552657.5559973842</v>
      </c>
      <c r="CA161" s="166">
        <f>$T161</f>
        <v>3367094.16</v>
      </c>
      <c r="CB161" s="166">
        <f t="shared" si="2617"/>
        <v>3894294.8849999998</v>
      </c>
      <c r="CC161" s="166">
        <f>$V161</f>
        <v>5539650</v>
      </c>
      <c r="CD161" s="68"/>
      <c r="CE161" s="71">
        <f t="shared" si="2618"/>
        <v>0</v>
      </c>
      <c r="CF161" s="71">
        <f t="shared" si="2619"/>
        <v>1385931.1740899999</v>
      </c>
      <c r="CG161" s="71">
        <f t="shared" si="2620"/>
        <v>2468506.4019999998</v>
      </c>
      <c r="CH161" s="71">
        <f t="shared" si="2621"/>
        <v>1669323.1994100001</v>
      </c>
      <c r="CI161" s="71">
        <f t="shared" si="2622"/>
        <v>2184447.3611541637</v>
      </c>
      <c r="CJ161" s="71">
        <f t="shared" si="2623"/>
        <v>2468506.4019999998</v>
      </c>
      <c r="CK161" s="71">
        <f t="shared" si="2624"/>
        <v>2467477.2740000002</v>
      </c>
      <c r="CL161" s="166">
        <f t="shared" si="2625"/>
        <v>3151717.1597192101</v>
      </c>
      <c r="CM161" s="166">
        <f t="shared" si="2626"/>
        <v>3147882.955685264</v>
      </c>
      <c r="CN161" s="166">
        <f t="shared" si="2627"/>
        <v>3679875.97580984</v>
      </c>
      <c r="CO161" s="166">
        <f>$O161</f>
        <v>3623741.392</v>
      </c>
      <c r="CP161" s="166">
        <f t="shared" si="2628"/>
        <v>3570998</v>
      </c>
      <c r="CQ161" s="166">
        <f t="shared" si="2629"/>
        <v>3641712.9503493397</v>
      </c>
      <c r="CR161" s="166">
        <f t="shared" si="2630"/>
        <v>3433078</v>
      </c>
      <c r="CS161" s="166">
        <f>$S161</f>
        <v>3552657.5559973842</v>
      </c>
      <c r="CT161" s="166">
        <f>$T161</f>
        <v>3367094.16</v>
      </c>
      <c r="CU161" s="166">
        <f t="shared" si="2631"/>
        <v>3894294.8849999998</v>
      </c>
      <c r="CV161" s="166">
        <f>$V161</f>
        <v>5539650</v>
      </c>
      <c r="CW161" s="68"/>
      <c r="CX161" s="71">
        <f t="shared" si="2632"/>
        <v>0</v>
      </c>
      <c r="CY161" s="71">
        <f t="shared" si="2633"/>
        <v>1385931.1740899999</v>
      </c>
      <c r="CZ161" s="71">
        <f t="shared" si="2634"/>
        <v>2468506.4019999998</v>
      </c>
      <c r="DA161" s="71">
        <f t="shared" si="2635"/>
        <v>1669323.1994100001</v>
      </c>
      <c r="DB161" s="71">
        <f t="shared" si="2636"/>
        <v>2184447.3611541637</v>
      </c>
      <c r="DC161" s="71">
        <f t="shared" si="2637"/>
        <v>2468506.4019999998</v>
      </c>
      <c r="DD161" s="71">
        <f t="shared" si="2638"/>
        <v>2467477.2740000002</v>
      </c>
      <c r="DE161" s="166">
        <f t="shared" si="2639"/>
        <v>3151717.1597192101</v>
      </c>
      <c r="DF161" s="166">
        <f t="shared" si="2640"/>
        <v>3147882.955685264</v>
      </c>
      <c r="DG161" s="166">
        <f t="shared" si="2641"/>
        <v>3679875.97580984</v>
      </c>
      <c r="DH161" s="166">
        <f>$O161</f>
        <v>3623741.392</v>
      </c>
      <c r="DI161" s="166">
        <f t="shared" si="2642"/>
        <v>3570998</v>
      </c>
      <c r="DJ161" s="166">
        <f t="shared" si="2643"/>
        <v>3641712.9503493397</v>
      </c>
      <c r="DK161" s="166">
        <f t="shared" si="2644"/>
        <v>3433078</v>
      </c>
      <c r="DL161" s="166">
        <f>$S161</f>
        <v>3552657.5559973842</v>
      </c>
      <c r="DM161" s="166">
        <f>$T161</f>
        <v>3367094.16</v>
      </c>
      <c r="DN161" s="166">
        <f t="shared" si="2645"/>
        <v>3894294.8849999998</v>
      </c>
      <c r="DO161" s="166">
        <f>$V161</f>
        <v>5539650</v>
      </c>
      <c r="DP161" s="68"/>
      <c r="DQ161" s="71">
        <f t="shared" si="2646"/>
        <v>0</v>
      </c>
      <c r="DR161" s="71">
        <f t="shared" si="2647"/>
        <v>1385931.1740899999</v>
      </c>
      <c r="DS161" s="71">
        <f t="shared" si="2648"/>
        <v>2468506.4019999998</v>
      </c>
      <c r="DT161" s="71">
        <f t="shared" si="2649"/>
        <v>1669323.1994100001</v>
      </c>
      <c r="DU161" s="71">
        <f t="shared" si="2650"/>
        <v>2184447.3611541637</v>
      </c>
      <c r="DV161" s="71">
        <f t="shared" si="2651"/>
        <v>2468506.4019999998</v>
      </c>
      <c r="DW161" s="71">
        <f t="shared" si="2652"/>
        <v>2467477.2740000002</v>
      </c>
      <c r="DX161" s="166">
        <f t="shared" si="2653"/>
        <v>3151717.1597192101</v>
      </c>
      <c r="DY161" s="166">
        <f t="shared" si="2654"/>
        <v>3147882.955685264</v>
      </c>
      <c r="DZ161" s="166">
        <f t="shared" si="2655"/>
        <v>3679875.97580984</v>
      </c>
      <c r="EA161" s="166">
        <f>$O161</f>
        <v>3623741.392</v>
      </c>
      <c r="EB161" s="166">
        <f t="shared" si="2656"/>
        <v>3570998</v>
      </c>
      <c r="EC161" s="166">
        <f t="shared" si="2657"/>
        <v>3641712.9503493397</v>
      </c>
      <c r="ED161" s="166">
        <f t="shared" si="2658"/>
        <v>3433078</v>
      </c>
      <c r="EE161" s="166">
        <f>$S161</f>
        <v>3552657.5559973842</v>
      </c>
      <c r="EF161" s="166">
        <f>$T161</f>
        <v>3367094.16</v>
      </c>
      <c r="EG161" s="166">
        <f t="shared" si="2659"/>
        <v>3894294.8849999998</v>
      </c>
      <c r="EH161" s="166">
        <f>$V161</f>
        <v>5539650</v>
      </c>
      <c r="EI161" s="68"/>
      <c r="EJ161" s="71">
        <f t="shared" si="2660"/>
        <v>0</v>
      </c>
      <c r="EK161" s="71">
        <f t="shared" si="2661"/>
        <v>1385931.1740899999</v>
      </c>
      <c r="EL161" s="71">
        <f t="shared" si="2662"/>
        <v>2468506.4019999998</v>
      </c>
      <c r="EM161" s="71">
        <f t="shared" si="2663"/>
        <v>1669323.1994100001</v>
      </c>
      <c r="EN161" s="71">
        <f t="shared" si="2664"/>
        <v>2184447.3611541637</v>
      </c>
      <c r="EO161" s="71">
        <f t="shared" si="2665"/>
        <v>2468506.4019999998</v>
      </c>
      <c r="EP161" s="71">
        <f t="shared" si="2666"/>
        <v>2467477.2740000002</v>
      </c>
      <c r="EQ161" s="166">
        <f t="shared" si="2667"/>
        <v>3151717.1597192101</v>
      </c>
      <c r="ER161" s="166">
        <f t="shared" si="2668"/>
        <v>3147882.955685264</v>
      </c>
      <c r="ES161" s="166">
        <f t="shared" si="2669"/>
        <v>3679875.97580984</v>
      </c>
      <c r="ET161" s="166">
        <f>$O161</f>
        <v>3623741.392</v>
      </c>
      <c r="EU161" s="166">
        <f t="shared" si="2670"/>
        <v>3570998</v>
      </c>
      <c r="EV161" s="166">
        <f t="shared" si="2671"/>
        <v>3641712.9503493397</v>
      </c>
      <c r="EW161" s="166">
        <f t="shared" si="2672"/>
        <v>3433078</v>
      </c>
      <c r="EX161" s="166">
        <f>$S161</f>
        <v>3552657.5559973842</v>
      </c>
      <c r="EY161" s="166">
        <f>$T161</f>
        <v>3367094.16</v>
      </c>
      <c r="EZ161" s="166">
        <f t="shared" si="2673"/>
        <v>3894294.8849999998</v>
      </c>
      <c r="FA161" s="166">
        <f>$V161</f>
        <v>5539650</v>
      </c>
      <c r="FB161" s="68"/>
      <c r="FC161" s="71">
        <f t="shared" si="2674"/>
        <v>0</v>
      </c>
      <c r="FD161" s="71">
        <f t="shared" si="2675"/>
        <v>1385931.1740899999</v>
      </c>
      <c r="FE161" s="71">
        <f t="shared" si="2676"/>
        <v>2468506.4019999998</v>
      </c>
      <c r="FF161" s="71">
        <f t="shared" si="2677"/>
        <v>1669323.1994100001</v>
      </c>
      <c r="FG161" s="71">
        <f t="shared" si="2678"/>
        <v>2184447.3611541637</v>
      </c>
      <c r="FH161" s="71">
        <f t="shared" si="2679"/>
        <v>2468506.4019999998</v>
      </c>
      <c r="FI161" s="71">
        <f t="shared" si="2680"/>
        <v>2467477.2740000002</v>
      </c>
      <c r="FJ161" s="166">
        <f t="shared" si="2681"/>
        <v>3151717.1597192101</v>
      </c>
      <c r="FK161" s="166">
        <f t="shared" si="2682"/>
        <v>3147882.955685264</v>
      </c>
      <c r="FL161" s="166">
        <f t="shared" si="2683"/>
        <v>3679875.97580984</v>
      </c>
      <c r="FM161" s="166">
        <f>$O161</f>
        <v>3623741.392</v>
      </c>
      <c r="FN161" s="166">
        <f t="shared" si="2684"/>
        <v>3570998</v>
      </c>
      <c r="FO161" s="166">
        <f t="shared" si="2685"/>
        <v>3641712.9503493397</v>
      </c>
      <c r="FP161" s="166">
        <f t="shared" si="2686"/>
        <v>3433078</v>
      </c>
      <c r="FQ161" s="166">
        <f>$S161</f>
        <v>3552657.5559973842</v>
      </c>
      <c r="FR161" s="166">
        <f>$T161</f>
        <v>3367094.16</v>
      </c>
      <c r="FS161" s="166">
        <f t="shared" si="2687"/>
        <v>3894294.8849999998</v>
      </c>
      <c r="FT161" s="166">
        <f>$V161</f>
        <v>5539650</v>
      </c>
      <c r="FU161" s="198">
        <f>FT161/FP161-1</f>
        <v>0.61361029373640807</v>
      </c>
      <c r="FV161" s="68"/>
      <c r="FW161" s="71">
        <f t="shared" si="2688"/>
        <v>0</v>
      </c>
      <c r="FX161" s="71">
        <f t="shared" si="2689"/>
        <v>1385931.1740899999</v>
      </c>
      <c r="FY161" s="71">
        <f t="shared" si="2690"/>
        <v>2468506.4019999998</v>
      </c>
      <c r="FZ161" s="71">
        <f t="shared" si="2691"/>
        <v>1669323.1994100001</v>
      </c>
      <c r="GA161" s="71">
        <f t="shared" si="2692"/>
        <v>2184447.3611541637</v>
      </c>
      <c r="GB161" s="71">
        <f t="shared" si="2693"/>
        <v>2468506.4019999998</v>
      </c>
      <c r="GC161" s="71">
        <f t="shared" si="2694"/>
        <v>2467477.2740000002</v>
      </c>
      <c r="GD161" s="166">
        <f t="shared" si="2695"/>
        <v>3151717.1597192101</v>
      </c>
      <c r="GE161" s="166">
        <f t="shared" si="2696"/>
        <v>3147882.955685264</v>
      </c>
      <c r="GF161" s="166">
        <f t="shared" si="2697"/>
        <v>3679875.97580984</v>
      </c>
      <c r="GG161" s="166">
        <f>$O161</f>
        <v>3623741.392</v>
      </c>
      <c r="GH161" s="166">
        <f t="shared" si="2698"/>
        <v>3570998</v>
      </c>
      <c r="GI161" s="166">
        <f t="shared" si="2699"/>
        <v>3641712.9503493397</v>
      </c>
      <c r="GJ161" s="166">
        <f t="shared" si="2700"/>
        <v>3433078</v>
      </c>
      <c r="GK161" s="166">
        <f>$S161</f>
        <v>3552657.5559973842</v>
      </c>
      <c r="GL161" s="166">
        <f>$T161</f>
        <v>3367094.16</v>
      </c>
      <c r="GM161" s="166">
        <f t="shared" si="2701"/>
        <v>3894294.8849999998</v>
      </c>
      <c r="GN161" s="166">
        <f>$V161</f>
        <v>5539650</v>
      </c>
      <c r="GO161" s="68"/>
      <c r="GP161" s="71">
        <f t="shared" si="2702"/>
        <v>0</v>
      </c>
      <c r="GQ161" s="71">
        <f t="shared" si="2703"/>
        <v>1385931.1740899999</v>
      </c>
      <c r="GR161" s="71">
        <f t="shared" si="2704"/>
        <v>2468506.4019999998</v>
      </c>
      <c r="GS161" s="71">
        <f t="shared" si="2705"/>
        <v>1669323.1994100001</v>
      </c>
      <c r="GT161" s="71">
        <f t="shared" si="2706"/>
        <v>2184447.3611541637</v>
      </c>
      <c r="GU161" s="71">
        <f t="shared" si="2707"/>
        <v>2468506.4019999998</v>
      </c>
      <c r="GV161" s="71">
        <f t="shared" si="2708"/>
        <v>2467477.2740000002</v>
      </c>
      <c r="GW161" s="166">
        <f t="shared" si="2709"/>
        <v>3151717.1597192101</v>
      </c>
      <c r="GX161" s="166">
        <f t="shared" si="2710"/>
        <v>3147882.955685264</v>
      </c>
      <c r="GY161" s="166">
        <f t="shared" si="2711"/>
        <v>3679875.97580984</v>
      </c>
      <c r="GZ161" s="166">
        <f>$O161</f>
        <v>3623741.392</v>
      </c>
      <c r="HA161" s="166">
        <f t="shared" si="2712"/>
        <v>3570998</v>
      </c>
      <c r="HB161" s="166">
        <f t="shared" si="2713"/>
        <v>3641712.9503493397</v>
      </c>
      <c r="HC161" s="166">
        <f t="shared" si="2714"/>
        <v>3433078</v>
      </c>
      <c r="HD161" s="166">
        <f t="shared" si="2715"/>
        <v>3552657.5559973842</v>
      </c>
      <c r="HE161" s="166">
        <f>$T161</f>
        <v>3367094.16</v>
      </c>
      <c r="HF161" s="166">
        <f t="shared" si="2716"/>
        <v>3894294.8849999998</v>
      </c>
      <c r="HG161" s="166">
        <f t="shared" si="2716"/>
        <v>3894294.8849999998</v>
      </c>
    </row>
    <row r="162" spans="2:215" ht="22" x14ac:dyDescent="0.85">
      <c r="C162" s="82" t="s">
        <v>113</v>
      </c>
      <c r="D162" s="82">
        <v>46</v>
      </c>
      <c r="E162" s="104"/>
      <c r="F162" s="104">
        <v>54745.65</v>
      </c>
      <c r="G162" s="104">
        <v>1560.511</v>
      </c>
      <c r="H162" s="104">
        <v>16138.454990000002</v>
      </c>
      <c r="I162" s="104">
        <v>7747.2283799999996</v>
      </c>
      <c r="J162" s="104">
        <v>49248.559000000001</v>
      </c>
      <c r="K162" s="104">
        <v>0</v>
      </c>
      <c r="L162" s="104">
        <v>20525.009750000001</v>
      </c>
      <c r="M162" s="104">
        <v>57140.103351436934</v>
      </c>
      <c r="N162" s="104">
        <v>107810.16099999999</v>
      </c>
      <c r="O162" s="104">
        <v>187431.50099999999</v>
      </c>
      <c r="P162" s="104">
        <v>307592.46399999998</v>
      </c>
      <c r="Q162" s="104">
        <v>333022.549035609</v>
      </c>
      <c r="R162" s="104">
        <v>357759.2</v>
      </c>
      <c r="S162" s="104">
        <f>671063211/1000</f>
        <v>671063.21100000001</v>
      </c>
      <c r="T162" s="104">
        <v>876917.951</v>
      </c>
      <c r="U162" s="104">
        <v>950068.88486588094</v>
      </c>
      <c r="V162" s="104">
        <v>755569.45341289195</v>
      </c>
      <c r="W162" s="198">
        <f t="shared" si="1892"/>
        <v>1.1119497511535466</v>
      </c>
      <c r="X162" s="259"/>
      <c r="Y162" s="71">
        <f t="shared" si="2576"/>
        <v>0</v>
      </c>
      <c r="Z162" s="71">
        <f t="shared" si="2577"/>
        <v>54745.65</v>
      </c>
      <c r="AA162" s="71">
        <f t="shared" si="2578"/>
        <v>1560.511</v>
      </c>
      <c r="AB162" s="71">
        <f t="shared" si="2579"/>
        <v>16138.454990000002</v>
      </c>
      <c r="AC162" s="71">
        <f t="shared" si="2580"/>
        <v>7747.2283799999996</v>
      </c>
      <c r="AD162" s="71">
        <f t="shared" si="2581"/>
        <v>49248.559000000001</v>
      </c>
      <c r="AE162" s="71">
        <f t="shared" si="2582"/>
        <v>0</v>
      </c>
      <c r="AF162" s="166">
        <f t="shared" si="2583"/>
        <v>20525.009750000001</v>
      </c>
      <c r="AG162" s="166">
        <f t="shared" si="2584"/>
        <v>57140.103351436934</v>
      </c>
      <c r="AH162" s="166">
        <f t="shared" si="2585"/>
        <v>107810.16099999999</v>
      </c>
      <c r="AI162" s="166">
        <f>$O162</f>
        <v>187431.50099999999</v>
      </c>
      <c r="AJ162" s="166">
        <f t="shared" si="2586"/>
        <v>307592.46399999998</v>
      </c>
      <c r="AK162" s="166">
        <f t="shared" si="2587"/>
        <v>333022.549035609</v>
      </c>
      <c r="AL162" s="166">
        <f t="shared" si="2588"/>
        <v>357759.2</v>
      </c>
      <c r="AM162" s="166">
        <f>$S162</f>
        <v>671063.21100000001</v>
      </c>
      <c r="AN162" s="166">
        <f>$T162</f>
        <v>876917.951</v>
      </c>
      <c r="AO162" s="166">
        <f t="shared" si="2589"/>
        <v>950068.88486588094</v>
      </c>
      <c r="AP162" s="166">
        <f>$V162</f>
        <v>755569.45341289195</v>
      </c>
      <c r="AQ162" s="198">
        <f>AP162/AL162-1</f>
        <v>1.1119497511535466</v>
      </c>
      <c r="AR162" s="68"/>
      <c r="AS162" s="71">
        <f t="shared" si="2590"/>
        <v>0</v>
      </c>
      <c r="AT162" s="71">
        <f t="shared" si="2591"/>
        <v>54745.65</v>
      </c>
      <c r="AU162" s="71">
        <f t="shared" si="2592"/>
        <v>1560.511</v>
      </c>
      <c r="AV162" s="71">
        <f t="shared" si="2593"/>
        <v>16138.454990000002</v>
      </c>
      <c r="AW162" s="71">
        <f t="shared" si="2594"/>
        <v>7747.2283799999996</v>
      </c>
      <c r="AX162" s="71">
        <f t="shared" si="2595"/>
        <v>49248.559000000001</v>
      </c>
      <c r="AY162" s="71">
        <f t="shared" si="2596"/>
        <v>0</v>
      </c>
      <c r="AZ162" s="166">
        <f t="shared" si="2597"/>
        <v>20525.009750000001</v>
      </c>
      <c r="BA162" s="166">
        <f t="shared" si="2598"/>
        <v>57140.103351436934</v>
      </c>
      <c r="BB162" s="166">
        <f t="shared" si="2599"/>
        <v>107810.16099999999</v>
      </c>
      <c r="BC162" s="166">
        <f>$O162</f>
        <v>187431.50099999999</v>
      </c>
      <c r="BD162" s="166">
        <f t="shared" si="2600"/>
        <v>307592.46399999998</v>
      </c>
      <c r="BE162" s="166">
        <f t="shared" si="2601"/>
        <v>333022.549035609</v>
      </c>
      <c r="BF162" s="166">
        <f t="shared" si="2602"/>
        <v>357759.2</v>
      </c>
      <c r="BG162" s="166">
        <f>$S162</f>
        <v>671063.21100000001</v>
      </c>
      <c r="BH162" s="166">
        <f>$T162</f>
        <v>876917.951</v>
      </c>
      <c r="BI162" s="166">
        <f t="shared" si="2603"/>
        <v>950068.88486588094</v>
      </c>
      <c r="BJ162" s="166">
        <f>$V162</f>
        <v>755569.45341289195</v>
      </c>
      <c r="BK162" s="68"/>
      <c r="BL162" s="71">
        <f t="shared" si="2604"/>
        <v>0</v>
      </c>
      <c r="BM162" s="71">
        <f t="shared" si="2605"/>
        <v>54745.65</v>
      </c>
      <c r="BN162" s="71">
        <f t="shared" si="2606"/>
        <v>1560.511</v>
      </c>
      <c r="BO162" s="71">
        <f t="shared" si="2607"/>
        <v>16138.454990000002</v>
      </c>
      <c r="BP162" s="71">
        <f t="shared" si="2608"/>
        <v>7747.2283799999996</v>
      </c>
      <c r="BQ162" s="71">
        <f t="shared" si="2609"/>
        <v>49248.559000000001</v>
      </c>
      <c r="BR162" s="71">
        <f t="shared" si="2610"/>
        <v>0</v>
      </c>
      <c r="BS162" s="166">
        <f t="shared" si="2611"/>
        <v>20525.009750000001</v>
      </c>
      <c r="BT162" s="166">
        <f t="shared" si="2612"/>
        <v>57140.103351436934</v>
      </c>
      <c r="BU162" s="166">
        <f t="shared" si="2613"/>
        <v>107810.16099999999</v>
      </c>
      <c r="BV162" s="166">
        <f>$O162</f>
        <v>187431.50099999999</v>
      </c>
      <c r="BW162" s="166">
        <f t="shared" si="2614"/>
        <v>307592.46399999998</v>
      </c>
      <c r="BX162" s="166">
        <f t="shared" si="2615"/>
        <v>333022.549035609</v>
      </c>
      <c r="BY162" s="166">
        <f t="shared" si="2616"/>
        <v>357759.2</v>
      </c>
      <c r="BZ162" s="166">
        <f>$S162</f>
        <v>671063.21100000001</v>
      </c>
      <c r="CA162" s="166">
        <f>$T162</f>
        <v>876917.951</v>
      </c>
      <c r="CB162" s="166">
        <f t="shared" si="2617"/>
        <v>950068.88486588094</v>
      </c>
      <c r="CC162" s="166">
        <f>$V162</f>
        <v>755569.45341289195</v>
      </c>
      <c r="CD162" s="68"/>
      <c r="CE162" s="71">
        <f t="shared" si="2618"/>
        <v>0</v>
      </c>
      <c r="CF162" s="71">
        <f t="shared" si="2619"/>
        <v>54745.65</v>
      </c>
      <c r="CG162" s="71">
        <f t="shared" si="2620"/>
        <v>1560.511</v>
      </c>
      <c r="CH162" s="71">
        <f t="shared" si="2621"/>
        <v>16138.454990000002</v>
      </c>
      <c r="CI162" s="71">
        <f t="shared" si="2622"/>
        <v>7747.2283799999996</v>
      </c>
      <c r="CJ162" s="71">
        <f t="shared" si="2623"/>
        <v>49248.559000000001</v>
      </c>
      <c r="CK162" s="71">
        <f t="shared" si="2624"/>
        <v>0</v>
      </c>
      <c r="CL162" s="166">
        <f t="shared" si="2625"/>
        <v>20525.009750000001</v>
      </c>
      <c r="CM162" s="166">
        <f t="shared" si="2626"/>
        <v>57140.103351436934</v>
      </c>
      <c r="CN162" s="166">
        <f t="shared" si="2627"/>
        <v>107810.16099999999</v>
      </c>
      <c r="CO162" s="166">
        <f>$O162</f>
        <v>187431.50099999999</v>
      </c>
      <c r="CP162" s="166">
        <f t="shared" si="2628"/>
        <v>307592.46399999998</v>
      </c>
      <c r="CQ162" s="166">
        <f t="shared" si="2629"/>
        <v>333022.549035609</v>
      </c>
      <c r="CR162" s="166">
        <f t="shared" si="2630"/>
        <v>357759.2</v>
      </c>
      <c r="CS162" s="166">
        <f>$S162</f>
        <v>671063.21100000001</v>
      </c>
      <c r="CT162" s="166">
        <f>$T162</f>
        <v>876917.951</v>
      </c>
      <c r="CU162" s="166">
        <f t="shared" si="2631"/>
        <v>950068.88486588094</v>
      </c>
      <c r="CV162" s="166">
        <f>$V162</f>
        <v>755569.45341289195</v>
      </c>
      <c r="CW162" s="68"/>
      <c r="CX162" s="71">
        <f t="shared" si="2632"/>
        <v>0</v>
      </c>
      <c r="CY162" s="71">
        <f t="shared" si="2633"/>
        <v>54745.65</v>
      </c>
      <c r="CZ162" s="71">
        <f t="shared" si="2634"/>
        <v>1560.511</v>
      </c>
      <c r="DA162" s="71">
        <f t="shared" si="2635"/>
        <v>16138.454990000002</v>
      </c>
      <c r="DB162" s="71">
        <f t="shared" si="2636"/>
        <v>7747.2283799999996</v>
      </c>
      <c r="DC162" s="71">
        <f t="shared" si="2637"/>
        <v>49248.559000000001</v>
      </c>
      <c r="DD162" s="71">
        <f t="shared" si="2638"/>
        <v>0</v>
      </c>
      <c r="DE162" s="166">
        <f t="shared" si="2639"/>
        <v>20525.009750000001</v>
      </c>
      <c r="DF162" s="166">
        <f t="shared" si="2640"/>
        <v>57140.103351436934</v>
      </c>
      <c r="DG162" s="166">
        <f t="shared" si="2641"/>
        <v>107810.16099999999</v>
      </c>
      <c r="DH162" s="166">
        <f>$O162</f>
        <v>187431.50099999999</v>
      </c>
      <c r="DI162" s="166">
        <f t="shared" si="2642"/>
        <v>307592.46399999998</v>
      </c>
      <c r="DJ162" s="166">
        <f t="shared" si="2643"/>
        <v>333022.549035609</v>
      </c>
      <c r="DK162" s="166">
        <f t="shared" si="2644"/>
        <v>357759.2</v>
      </c>
      <c r="DL162" s="166">
        <f>$S162</f>
        <v>671063.21100000001</v>
      </c>
      <c r="DM162" s="166">
        <f>$T162</f>
        <v>876917.951</v>
      </c>
      <c r="DN162" s="166">
        <f t="shared" si="2645"/>
        <v>950068.88486588094</v>
      </c>
      <c r="DO162" s="166">
        <f>$V162</f>
        <v>755569.45341289195</v>
      </c>
      <c r="DP162" s="68"/>
      <c r="DQ162" s="71">
        <f t="shared" si="2646"/>
        <v>0</v>
      </c>
      <c r="DR162" s="71">
        <f t="shared" si="2647"/>
        <v>54745.65</v>
      </c>
      <c r="DS162" s="71">
        <f t="shared" si="2648"/>
        <v>1560.511</v>
      </c>
      <c r="DT162" s="71">
        <f t="shared" si="2649"/>
        <v>16138.454990000002</v>
      </c>
      <c r="DU162" s="71">
        <f t="shared" si="2650"/>
        <v>7747.2283799999996</v>
      </c>
      <c r="DV162" s="71">
        <f t="shared" si="2651"/>
        <v>49248.559000000001</v>
      </c>
      <c r="DW162" s="71">
        <f t="shared" si="2652"/>
        <v>0</v>
      </c>
      <c r="DX162" s="166">
        <f t="shared" si="2653"/>
        <v>20525.009750000001</v>
      </c>
      <c r="DY162" s="166">
        <f t="shared" si="2654"/>
        <v>57140.103351436934</v>
      </c>
      <c r="DZ162" s="166">
        <f t="shared" si="2655"/>
        <v>107810.16099999999</v>
      </c>
      <c r="EA162" s="166">
        <f>$O162</f>
        <v>187431.50099999999</v>
      </c>
      <c r="EB162" s="166">
        <f t="shared" si="2656"/>
        <v>307592.46399999998</v>
      </c>
      <c r="EC162" s="166">
        <f t="shared" si="2657"/>
        <v>333022.549035609</v>
      </c>
      <c r="ED162" s="166">
        <f t="shared" si="2658"/>
        <v>357759.2</v>
      </c>
      <c r="EE162" s="166">
        <f>$S162</f>
        <v>671063.21100000001</v>
      </c>
      <c r="EF162" s="166">
        <f>$T162</f>
        <v>876917.951</v>
      </c>
      <c r="EG162" s="166">
        <f t="shared" si="2659"/>
        <v>950068.88486588094</v>
      </c>
      <c r="EH162" s="166">
        <f>$V162</f>
        <v>755569.45341289195</v>
      </c>
      <c r="EI162" s="68"/>
      <c r="EJ162" s="71">
        <f t="shared" si="2660"/>
        <v>0</v>
      </c>
      <c r="EK162" s="71">
        <f t="shared" si="2661"/>
        <v>54745.65</v>
      </c>
      <c r="EL162" s="71">
        <f t="shared" si="2662"/>
        <v>1560.511</v>
      </c>
      <c r="EM162" s="71">
        <f t="shared" si="2663"/>
        <v>16138.454990000002</v>
      </c>
      <c r="EN162" s="71">
        <f t="shared" si="2664"/>
        <v>7747.2283799999996</v>
      </c>
      <c r="EO162" s="71">
        <f t="shared" si="2665"/>
        <v>49248.559000000001</v>
      </c>
      <c r="EP162" s="71">
        <f t="shared" si="2666"/>
        <v>0</v>
      </c>
      <c r="EQ162" s="166">
        <f t="shared" si="2667"/>
        <v>20525.009750000001</v>
      </c>
      <c r="ER162" s="166">
        <f t="shared" si="2668"/>
        <v>57140.103351436934</v>
      </c>
      <c r="ES162" s="166">
        <f t="shared" si="2669"/>
        <v>107810.16099999999</v>
      </c>
      <c r="ET162" s="166">
        <f>$O162</f>
        <v>187431.50099999999</v>
      </c>
      <c r="EU162" s="166">
        <f t="shared" si="2670"/>
        <v>307592.46399999998</v>
      </c>
      <c r="EV162" s="166">
        <f t="shared" si="2671"/>
        <v>333022.549035609</v>
      </c>
      <c r="EW162" s="166">
        <f t="shared" si="2672"/>
        <v>357759.2</v>
      </c>
      <c r="EX162" s="166">
        <f>$S162</f>
        <v>671063.21100000001</v>
      </c>
      <c r="EY162" s="166">
        <f>$T162</f>
        <v>876917.951</v>
      </c>
      <c r="EZ162" s="166">
        <f t="shared" si="2673"/>
        <v>950068.88486588094</v>
      </c>
      <c r="FA162" s="166">
        <f>$V162</f>
        <v>755569.45341289195</v>
      </c>
      <c r="FB162" s="68"/>
      <c r="FC162" s="71">
        <f t="shared" si="2674"/>
        <v>0</v>
      </c>
      <c r="FD162" s="71">
        <f t="shared" si="2675"/>
        <v>54745.65</v>
      </c>
      <c r="FE162" s="71">
        <f t="shared" si="2676"/>
        <v>1560.511</v>
      </c>
      <c r="FF162" s="71">
        <f t="shared" si="2677"/>
        <v>16138.454990000002</v>
      </c>
      <c r="FG162" s="71">
        <f t="shared" si="2678"/>
        <v>7747.2283799999996</v>
      </c>
      <c r="FH162" s="71">
        <f t="shared" si="2679"/>
        <v>49248.559000000001</v>
      </c>
      <c r="FI162" s="71">
        <f t="shared" si="2680"/>
        <v>0</v>
      </c>
      <c r="FJ162" s="166">
        <f t="shared" si="2681"/>
        <v>20525.009750000001</v>
      </c>
      <c r="FK162" s="166">
        <f t="shared" si="2682"/>
        <v>57140.103351436934</v>
      </c>
      <c r="FL162" s="166">
        <f t="shared" si="2683"/>
        <v>107810.16099999999</v>
      </c>
      <c r="FM162" s="166">
        <f>$O162</f>
        <v>187431.50099999999</v>
      </c>
      <c r="FN162" s="166">
        <f t="shared" si="2684"/>
        <v>307592.46399999998</v>
      </c>
      <c r="FO162" s="166">
        <f t="shared" si="2685"/>
        <v>333022.549035609</v>
      </c>
      <c r="FP162" s="166">
        <f t="shared" si="2686"/>
        <v>357759.2</v>
      </c>
      <c r="FQ162" s="166">
        <f>$S162</f>
        <v>671063.21100000001</v>
      </c>
      <c r="FR162" s="166">
        <f>$T162</f>
        <v>876917.951</v>
      </c>
      <c r="FS162" s="166">
        <f t="shared" si="2687"/>
        <v>950068.88486588094</v>
      </c>
      <c r="FT162" s="166">
        <f>$V162</f>
        <v>755569.45341289195</v>
      </c>
      <c r="FU162" s="198">
        <f>FT162/FP162-1</f>
        <v>1.1119497511535466</v>
      </c>
      <c r="FV162" s="68"/>
      <c r="FW162" s="71">
        <f t="shared" si="2688"/>
        <v>0</v>
      </c>
      <c r="FX162" s="71">
        <f t="shared" si="2689"/>
        <v>54745.65</v>
      </c>
      <c r="FY162" s="71">
        <f t="shared" si="2690"/>
        <v>1560.511</v>
      </c>
      <c r="FZ162" s="71">
        <f t="shared" si="2691"/>
        <v>16138.454990000002</v>
      </c>
      <c r="GA162" s="71">
        <f t="shared" si="2692"/>
        <v>7747.2283799999996</v>
      </c>
      <c r="GB162" s="71">
        <f t="shared" si="2693"/>
        <v>49248.559000000001</v>
      </c>
      <c r="GC162" s="71">
        <f t="shared" si="2694"/>
        <v>0</v>
      </c>
      <c r="GD162" s="166">
        <f t="shared" si="2695"/>
        <v>20525.009750000001</v>
      </c>
      <c r="GE162" s="166">
        <f t="shared" si="2696"/>
        <v>57140.103351436934</v>
      </c>
      <c r="GF162" s="166">
        <f t="shared" si="2697"/>
        <v>107810.16099999999</v>
      </c>
      <c r="GG162" s="166">
        <f>$O162</f>
        <v>187431.50099999999</v>
      </c>
      <c r="GH162" s="166">
        <f t="shared" si="2698"/>
        <v>307592.46399999998</v>
      </c>
      <c r="GI162" s="166">
        <f t="shared" si="2699"/>
        <v>333022.549035609</v>
      </c>
      <c r="GJ162" s="166">
        <f t="shared" si="2700"/>
        <v>357759.2</v>
      </c>
      <c r="GK162" s="166">
        <f>$S162</f>
        <v>671063.21100000001</v>
      </c>
      <c r="GL162" s="166">
        <f>$T162</f>
        <v>876917.951</v>
      </c>
      <c r="GM162" s="166">
        <f t="shared" si="2701"/>
        <v>950068.88486588094</v>
      </c>
      <c r="GN162" s="166">
        <f>$V162</f>
        <v>755569.45341289195</v>
      </c>
      <c r="GO162" s="68"/>
      <c r="GP162" s="71">
        <f t="shared" si="2702"/>
        <v>0</v>
      </c>
      <c r="GQ162" s="71">
        <f t="shared" si="2703"/>
        <v>54745.65</v>
      </c>
      <c r="GR162" s="71">
        <f t="shared" si="2704"/>
        <v>1560.511</v>
      </c>
      <c r="GS162" s="71">
        <f t="shared" si="2705"/>
        <v>16138.454990000002</v>
      </c>
      <c r="GT162" s="71">
        <f t="shared" si="2706"/>
        <v>7747.2283799999996</v>
      </c>
      <c r="GU162" s="71">
        <f t="shared" si="2707"/>
        <v>49248.559000000001</v>
      </c>
      <c r="GV162" s="71">
        <f t="shared" si="2708"/>
        <v>0</v>
      </c>
      <c r="GW162" s="166">
        <f t="shared" si="2709"/>
        <v>20525.009750000001</v>
      </c>
      <c r="GX162" s="166">
        <f t="shared" si="2710"/>
        <v>57140.103351436934</v>
      </c>
      <c r="GY162" s="166">
        <f t="shared" si="2711"/>
        <v>107810.16099999999</v>
      </c>
      <c r="GZ162" s="166">
        <f>$O162</f>
        <v>187431.50099999999</v>
      </c>
      <c r="HA162" s="166">
        <f t="shared" si="2712"/>
        <v>307592.46399999998</v>
      </c>
      <c r="HB162" s="166">
        <f t="shared" si="2713"/>
        <v>333022.549035609</v>
      </c>
      <c r="HC162" s="166">
        <f t="shared" si="2714"/>
        <v>357759.2</v>
      </c>
      <c r="HD162" s="166">
        <f t="shared" si="2715"/>
        <v>671063.21100000001</v>
      </c>
      <c r="HE162" s="166">
        <f>$T162</f>
        <v>876917.951</v>
      </c>
      <c r="HF162" s="166">
        <f t="shared" si="2716"/>
        <v>950068.88486588094</v>
      </c>
      <c r="HG162" s="166">
        <f t="shared" si="2716"/>
        <v>950068.88486588094</v>
      </c>
    </row>
    <row r="163" spans="2:215" x14ac:dyDescent="0.3">
      <c r="C163" s="82"/>
      <c r="D163" s="82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177"/>
      <c r="X163" s="45"/>
      <c r="Y163" s="42"/>
      <c r="Z163" s="42"/>
      <c r="AA163" s="42"/>
      <c r="AB163" s="42"/>
      <c r="AC163" s="42"/>
      <c r="AD163" s="42"/>
      <c r="AE163" s="42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177"/>
      <c r="AS163" s="42"/>
      <c r="AT163" s="42"/>
      <c r="AU163" s="42"/>
      <c r="AV163" s="42"/>
      <c r="AW163" s="42"/>
      <c r="AX163" s="42"/>
      <c r="AY163" s="42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4"/>
      <c r="BL163" s="42"/>
      <c r="BM163" s="42"/>
      <c r="BN163" s="42"/>
      <c r="BO163" s="42"/>
      <c r="BP163" s="42"/>
      <c r="BQ163" s="42"/>
      <c r="BR163" s="42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4"/>
      <c r="CE163" s="42"/>
      <c r="CF163" s="42"/>
      <c r="CG163" s="42"/>
      <c r="CH163" s="42"/>
      <c r="CI163" s="42"/>
      <c r="CJ163" s="42"/>
      <c r="CK163" s="42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4"/>
      <c r="CX163" s="42"/>
      <c r="CY163" s="42"/>
      <c r="CZ163" s="42"/>
      <c r="DA163" s="42"/>
      <c r="DB163" s="42"/>
      <c r="DC163" s="42"/>
      <c r="DD163" s="42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4"/>
      <c r="DQ163" s="42"/>
      <c r="DR163" s="42"/>
      <c r="DS163" s="42"/>
      <c r="DT163" s="42"/>
      <c r="DU163" s="42"/>
      <c r="DV163" s="42"/>
      <c r="DW163" s="42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J163" s="42"/>
      <c r="EK163" s="42"/>
      <c r="EL163" s="42"/>
      <c r="EM163" s="42"/>
      <c r="EN163" s="42"/>
      <c r="EO163" s="42"/>
      <c r="EP163" s="42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C163" s="42"/>
      <c r="FD163" s="42"/>
      <c r="FE163" s="42"/>
      <c r="FF163" s="42"/>
      <c r="FG163" s="42"/>
      <c r="FH163" s="42"/>
      <c r="FI163" s="42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177"/>
      <c r="FW163" s="42"/>
      <c r="FX163" s="42"/>
      <c r="FY163" s="42"/>
      <c r="FZ163" s="42"/>
      <c r="GA163" s="42"/>
      <c r="GB163" s="42"/>
      <c r="GC163" s="42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P163" s="42"/>
      <c r="GQ163" s="42"/>
      <c r="GR163" s="42"/>
      <c r="GS163" s="42"/>
      <c r="GT163" s="42"/>
      <c r="GU163" s="42"/>
      <c r="GV163" s="42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</row>
    <row r="164" spans="2:215" ht="13.5" thickBot="1" x14ac:dyDescent="0.35">
      <c r="C164" s="84" t="s">
        <v>117</v>
      </c>
      <c r="D164" s="131"/>
      <c r="E164" s="109">
        <f>E155+E158</f>
        <v>0</v>
      </c>
      <c r="F164" s="109">
        <f>F155+F158</f>
        <v>7437350.9039000003</v>
      </c>
      <c r="G164" s="109">
        <f t="shared" ref="G164:L164" si="2717">G155+G158</f>
        <v>8914983.3581399992</v>
      </c>
      <c r="H164" s="109">
        <f t="shared" si="2717"/>
        <v>8722736.8244899996</v>
      </c>
      <c r="I164" s="109">
        <f t="shared" ref="I164" si="2718">I155+I158</f>
        <v>9455567.4673241638</v>
      </c>
      <c r="J164" s="109">
        <f t="shared" si="2717"/>
        <v>10474843.160209998</v>
      </c>
      <c r="K164" s="109">
        <f t="shared" si="2717"/>
        <v>11342226.23739</v>
      </c>
      <c r="L164" s="109">
        <f t="shared" si="2717"/>
        <v>12236596.85209921</v>
      </c>
      <c r="M164" s="109">
        <f t="shared" ref="M164:N164" si="2719">M155+M158</f>
        <v>13030194.689176701</v>
      </c>
      <c r="N164" s="109">
        <f t="shared" si="2719"/>
        <v>15058147.00918984</v>
      </c>
      <c r="O164" s="109">
        <f t="shared" ref="O164:P164" si="2720">O155+O158</f>
        <v>16720115.431</v>
      </c>
      <c r="P164" s="109">
        <f t="shared" si="2720"/>
        <v>18450852.037</v>
      </c>
      <c r="Q164" s="109">
        <f t="shared" ref="Q164:R164" si="2721">Q155+Q158</f>
        <v>21375380.046344951</v>
      </c>
      <c r="R164" s="109">
        <f t="shared" si="2721"/>
        <v>21788868.199999999</v>
      </c>
      <c r="S164" s="109">
        <f t="shared" ref="S164:T164" si="2722">S155+S158</f>
        <v>21672471.213527381</v>
      </c>
      <c r="T164" s="109">
        <f t="shared" si="2722"/>
        <v>20745955.319329999</v>
      </c>
      <c r="U164" s="109">
        <f t="shared" ref="U164:V164" si="2723">U155+U158</f>
        <v>20579930.99460588</v>
      </c>
      <c r="V164" s="109">
        <f t="shared" si="2723"/>
        <v>22319447.592492893</v>
      </c>
      <c r="W164" s="202">
        <f t="shared" si="1892"/>
        <v>2.4350938636312103E-2</v>
      </c>
      <c r="X164" s="76"/>
      <c r="Y164" s="109">
        <f t="shared" ref="Y164:AF164" si="2724">Y155+Y158</f>
        <v>0</v>
      </c>
      <c r="Z164" s="109">
        <f t="shared" si="2724"/>
        <v>7437350.9039000003</v>
      </c>
      <c r="AA164" s="109">
        <f t="shared" si="2724"/>
        <v>8914983.3581399992</v>
      </c>
      <c r="AB164" s="109">
        <f t="shared" si="2724"/>
        <v>8722736.8244899996</v>
      </c>
      <c r="AC164" s="109">
        <f t="shared" ref="AC164" si="2725">AC155+AC158</f>
        <v>9455567.4673241638</v>
      </c>
      <c r="AD164" s="109">
        <f t="shared" si="2724"/>
        <v>10474843.160209998</v>
      </c>
      <c r="AE164" s="109">
        <f t="shared" si="2724"/>
        <v>11342226.23739</v>
      </c>
      <c r="AF164" s="109">
        <f t="shared" si="2724"/>
        <v>12236596.85209921</v>
      </c>
      <c r="AG164" s="109">
        <f t="shared" ref="AG164:AH164" si="2726">AG155+AG158</f>
        <v>13030194.689176701</v>
      </c>
      <c r="AH164" s="109">
        <f t="shared" si="2726"/>
        <v>15058147.00918984</v>
      </c>
      <c r="AI164" s="109">
        <f t="shared" ref="AI164:AJ164" si="2727">AI155+AI158</f>
        <v>16720115.431</v>
      </c>
      <c r="AJ164" s="109">
        <f t="shared" si="2727"/>
        <v>18450852.037</v>
      </c>
      <c r="AK164" s="109">
        <f t="shared" ref="AK164:AL164" si="2728">AK155+AK158</f>
        <v>21375380.046344951</v>
      </c>
      <c r="AL164" s="109">
        <f t="shared" si="2728"/>
        <v>21788868.199999999</v>
      </c>
      <c r="AM164" s="109">
        <f t="shared" ref="AM164:AN164" si="2729">AM155+AM158</f>
        <v>21672471.213527381</v>
      </c>
      <c r="AN164" s="109">
        <f t="shared" si="2729"/>
        <v>20745955.319329999</v>
      </c>
      <c r="AO164" s="109">
        <f t="shared" ref="AO164:AP164" si="2730">AO155+AO158</f>
        <v>20579930.99460588</v>
      </c>
      <c r="AP164" s="109">
        <f t="shared" si="2730"/>
        <v>22319447.592492893</v>
      </c>
      <c r="AQ164" s="202">
        <f>AP164/AL164-1</f>
        <v>2.4350938636312103E-2</v>
      </c>
      <c r="AR164" s="76"/>
      <c r="AS164" s="109">
        <f t="shared" ref="AS164:BJ164" si="2731">AS155+AS158</f>
        <v>0</v>
      </c>
      <c r="AT164" s="109">
        <f t="shared" si="2731"/>
        <v>7437350.9039000003</v>
      </c>
      <c r="AU164" s="109">
        <f t="shared" si="2731"/>
        <v>8914983.3581399992</v>
      </c>
      <c r="AV164" s="109">
        <f t="shared" si="2731"/>
        <v>8722736.8244899996</v>
      </c>
      <c r="AW164" s="109">
        <f t="shared" si="2731"/>
        <v>9455567.4673241638</v>
      </c>
      <c r="AX164" s="109">
        <f t="shared" si="2731"/>
        <v>10474843.160209998</v>
      </c>
      <c r="AY164" s="109">
        <f t="shared" si="2731"/>
        <v>11342226.23739</v>
      </c>
      <c r="AZ164" s="109">
        <f t="shared" si="2731"/>
        <v>12236596.85209921</v>
      </c>
      <c r="BA164" s="109">
        <f t="shared" si="2731"/>
        <v>13030194.689176701</v>
      </c>
      <c r="BB164" s="109">
        <f t="shared" si="2731"/>
        <v>15058147.00918984</v>
      </c>
      <c r="BC164" s="109">
        <f t="shared" si="2731"/>
        <v>16720115.431</v>
      </c>
      <c r="BD164" s="109">
        <f t="shared" si="2731"/>
        <v>18450852.037</v>
      </c>
      <c r="BE164" s="109">
        <f t="shared" si="2731"/>
        <v>21375380.046344951</v>
      </c>
      <c r="BF164" s="109">
        <f t="shared" si="2731"/>
        <v>21788868.199999999</v>
      </c>
      <c r="BG164" s="109">
        <f t="shared" si="2731"/>
        <v>21672471.213527381</v>
      </c>
      <c r="BH164" s="109">
        <f t="shared" si="2731"/>
        <v>20745955.319329999</v>
      </c>
      <c r="BI164" s="109">
        <f t="shared" si="2731"/>
        <v>20579930.99460588</v>
      </c>
      <c r="BJ164" s="109">
        <f t="shared" si="2731"/>
        <v>22319447.592492893</v>
      </c>
      <c r="BK164" s="107"/>
      <c r="BL164" s="109">
        <f t="shared" ref="BL164:CC164" si="2732">BL155+BL158</f>
        <v>0</v>
      </c>
      <c r="BM164" s="109">
        <f t="shared" si="2732"/>
        <v>7437350.9039000003</v>
      </c>
      <c r="BN164" s="109">
        <f t="shared" si="2732"/>
        <v>8914983.3581399992</v>
      </c>
      <c r="BO164" s="109">
        <f t="shared" si="2732"/>
        <v>8722736.8244899996</v>
      </c>
      <c r="BP164" s="109">
        <f t="shared" si="2732"/>
        <v>9455567.4673241638</v>
      </c>
      <c r="BQ164" s="109">
        <f t="shared" si="2732"/>
        <v>10474843.160209998</v>
      </c>
      <c r="BR164" s="109">
        <f t="shared" si="2732"/>
        <v>11342226.23739</v>
      </c>
      <c r="BS164" s="109">
        <f t="shared" si="2732"/>
        <v>12236596.85209921</v>
      </c>
      <c r="BT164" s="109">
        <f t="shared" si="2732"/>
        <v>13030194.689176701</v>
      </c>
      <c r="BU164" s="109">
        <f t="shared" si="2732"/>
        <v>15058147.00918984</v>
      </c>
      <c r="BV164" s="109">
        <f t="shared" si="2732"/>
        <v>16720115.431</v>
      </c>
      <c r="BW164" s="109">
        <f t="shared" si="2732"/>
        <v>18450852.037</v>
      </c>
      <c r="BX164" s="109">
        <f t="shared" si="2732"/>
        <v>21375380.046344951</v>
      </c>
      <c r="BY164" s="109">
        <f t="shared" si="2732"/>
        <v>21788868.199999999</v>
      </c>
      <c r="BZ164" s="109">
        <f t="shared" si="2732"/>
        <v>21672471.213527381</v>
      </c>
      <c r="CA164" s="109">
        <f t="shared" si="2732"/>
        <v>20745955.319329999</v>
      </c>
      <c r="CB164" s="109">
        <f t="shared" si="2732"/>
        <v>20579930.99460588</v>
      </c>
      <c r="CC164" s="109">
        <f t="shared" si="2732"/>
        <v>22319447.592492893</v>
      </c>
      <c r="CD164" s="107"/>
      <c r="CE164" s="109">
        <f t="shared" ref="CE164:CV164" si="2733">CE155+CE158</f>
        <v>0</v>
      </c>
      <c r="CF164" s="109">
        <f t="shared" si="2733"/>
        <v>7437350.9039000003</v>
      </c>
      <c r="CG164" s="109">
        <f t="shared" si="2733"/>
        <v>8914983.3581399992</v>
      </c>
      <c r="CH164" s="109">
        <f t="shared" si="2733"/>
        <v>8722736.8244899996</v>
      </c>
      <c r="CI164" s="109">
        <f t="shared" si="2733"/>
        <v>9455567.4673241638</v>
      </c>
      <c r="CJ164" s="109">
        <f t="shared" si="2733"/>
        <v>10474843.160209998</v>
      </c>
      <c r="CK164" s="109">
        <f t="shared" si="2733"/>
        <v>11342226.23739</v>
      </c>
      <c r="CL164" s="109">
        <f t="shared" si="2733"/>
        <v>12236596.85209921</v>
      </c>
      <c r="CM164" s="109">
        <f t="shared" si="2733"/>
        <v>13030194.689176701</v>
      </c>
      <c r="CN164" s="109">
        <f t="shared" si="2733"/>
        <v>15058147.00918984</v>
      </c>
      <c r="CO164" s="109">
        <f t="shared" si="2733"/>
        <v>16720115.431</v>
      </c>
      <c r="CP164" s="109">
        <f t="shared" si="2733"/>
        <v>18450852.037</v>
      </c>
      <c r="CQ164" s="109">
        <f t="shared" si="2733"/>
        <v>21375380.046344951</v>
      </c>
      <c r="CR164" s="109">
        <f t="shared" si="2733"/>
        <v>21788868.199999999</v>
      </c>
      <c r="CS164" s="109">
        <f t="shared" si="2733"/>
        <v>21672471.213527381</v>
      </c>
      <c r="CT164" s="109">
        <f t="shared" si="2733"/>
        <v>20745955.319329999</v>
      </c>
      <c r="CU164" s="109">
        <f t="shared" si="2733"/>
        <v>20579930.99460588</v>
      </c>
      <c r="CV164" s="109">
        <f t="shared" si="2733"/>
        <v>22319447.592492893</v>
      </c>
      <c r="CW164" s="107"/>
      <c r="CX164" s="109">
        <f t="shared" ref="CX164:DO164" si="2734">CX155+CX158</f>
        <v>0</v>
      </c>
      <c r="CY164" s="109">
        <f t="shared" si="2734"/>
        <v>7437350.9039000003</v>
      </c>
      <c r="CZ164" s="109">
        <f t="shared" si="2734"/>
        <v>8914983.3581399992</v>
      </c>
      <c r="DA164" s="109">
        <f t="shared" si="2734"/>
        <v>8722736.8244899996</v>
      </c>
      <c r="DB164" s="109">
        <f t="shared" si="2734"/>
        <v>9455567.4673241638</v>
      </c>
      <c r="DC164" s="109">
        <f t="shared" si="2734"/>
        <v>10474843.160209998</v>
      </c>
      <c r="DD164" s="109">
        <f t="shared" si="2734"/>
        <v>11342226.23739</v>
      </c>
      <c r="DE164" s="109">
        <f t="shared" si="2734"/>
        <v>12236596.85209921</v>
      </c>
      <c r="DF164" s="109">
        <f t="shared" si="2734"/>
        <v>13030194.689176701</v>
      </c>
      <c r="DG164" s="109">
        <f t="shared" si="2734"/>
        <v>15058147.00918984</v>
      </c>
      <c r="DH164" s="109">
        <f t="shared" si="2734"/>
        <v>16720115.431</v>
      </c>
      <c r="DI164" s="109">
        <f t="shared" si="2734"/>
        <v>18450852.037</v>
      </c>
      <c r="DJ164" s="109">
        <f t="shared" si="2734"/>
        <v>21375380.046344951</v>
      </c>
      <c r="DK164" s="109">
        <f t="shared" si="2734"/>
        <v>21788868.199999999</v>
      </c>
      <c r="DL164" s="109">
        <f t="shared" si="2734"/>
        <v>21672471.213527381</v>
      </c>
      <c r="DM164" s="109">
        <f t="shared" si="2734"/>
        <v>20745955.319329999</v>
      </c>
      <c r="DN164" s="109">
        <f t="shared" si="2734"/>
        <v>20579930.99460588</v>
      </c>
      <c r="DO164" s="109">
        <f t="shared" si="2734"/>
        <v>22319447.592492893</v>
      </c>
      <c r="DP164" s="107"/>
      <c r="DQ164" s="109">
        <f t="shared" ref="DQ164:EH164" si="2735">DQ155+DQ158</f>
        <v>0</v>
      </c>
      <c r="DR164" s="109">
        <f t="shared" si="2735"/>
        <v>7437350.9039000003</v>
      </c>
      <c r="DS164" s="109">
        <f t="shared" si="2735"/>
        <v>8914983.3581399992</v>
      </c>
      <c r="DT164" s="109">
        <f t="shared" si="2735"/>
        <v>8722736.8244899996</v>
      </c>
      <c r="DU164" s="109">
        <f t="shared" si="2735"/>
        <v>9455567.4673241638</v>
      </c>
      <c r="DV164" s="109">
        <f t="shared" si="2735"/>
        <v>10474843.160209998</v>
      </c>
      <c r="DW164" s="109">
        <f t="shared" si="2735"/>
        <v>11342226.23739</v>
      </c>
      <c r="DX164" s="109">
        <f t="shared" si="2735"/>
        <v>12236596.85209921</v>
      </c>
      <c r="DY164" s="109">
        <f t="shared" si="2735"/>
        <v>13030194.689176701</v>
      </c>
      <c r="DZ164" s="109">
        <f t="shared" si="2735"/>
        <v>15058147.00918984</v>
      </c>
      <c r="EA164" s="109">
        <f t="shared" si="2735"/>
        <v>16720115.431</v>
      </c>
      <c r="EB164" s="109">
        <f t="shared" si="2735"/>
        <v>18450852.037</v>
      </c>
      <c r="EC164" s="109">
        <f t="shared" si="2735"/>
        <v>21375380.046344951</v>
      </c>
      <c r="ED164" s="109">
        <f t="shared" si="2735"/>
        <v>21788868.199999999</v>
      </c>
      <c r="EE164" s="109">
        <f t="shared" si="2735"/>
        <v>21672471.213527381</v>
      </c>
      <c r="EF164" s="109">
        <f t="shared" si="2735"/>
        <v>20745955.319329999</v>
      </c>
      <c r="EG164" s="109">
        <f t="shared" si="2735"/>
        <v>20579930.99460588</v>
      </c>
      <c r="EH164" s="109">
        <f t="shared" si="2735"/>
        <v>22319447.592492893</v>
      </c>
      <c r="EI164" s="107"/>
      <c r="EJ164" s="109">
        <f t="shared" ref="EJ164:FA164" si="2736">EJ155+EJ158</f>
        <v>0</v>
      </c>
      <c r="EK164" s="109">
        <f t="shared" si="2736"/>
        <v>7437350.9039000003</v>
      </c>
      <c r="EL164" s="109">
        <f t="shared" si="2736"/>
        <v>8914983.3581399992</v>
      </c>
      <c r="EM164" s="109">
        <f t="shared" si="2736"/>
        <v>8722736.8244899996</v>
      </c>
      <c r="EN164" s="109">
        <f t="shared" si="2736"/>
        <v>9455567.4673241638</v>
      </c>
      <c r="EO164" s="109">
        <f t="shared" si="2736"/>
        <v>10474843.160209998</v>
      </c>
      <c r="EP164" s="109">
        <f t="shared" si="2736"/>
        <v>11342226.23739</v>
      </c>
      <c r="EQ164" s="109">
        <f t="shared" si="2736"/>
        <v>12236596.85209921</v>
      </c>
      <c r="ER164" s="109">
        <f t="shared" si="2736"/>
        <v>13030194.689176701</v>
      </c>
      <c r="ES164" s="109">
        <f t="shared" si="2736"/>
        <v>15058147.00918984</v>
      </c>
      <c r="ET164" s="109">
        <f t="shared" si="2736"/>
        <v>16720115.431</v>
      </c>
      <c r="EU164" s="109">
        <f t="shared" si="2736"/>
        <v>18450852.037</v>
      </c>
      <c r="EV164" s="109">
        <f t="shared" si="2736"/>
        <v>21375380.046344951</v>
      </c>
      <c r="EW164" s="109">
        <f t="shared" si="2736"/>
        <v>21788868.199999999</v>
      </c>
      <c r="EX164" s="109">
        <f t="shared" si="2736"/>
        <v>21672471.213527381</v>
      </c>
      <c r="EY164" s="109">
        <f t="shared" si="2736"/>
        <v>20745955.319329999</v>
      </c>
      <c r="EZ164" s="109">
        <f t="shared" si="2736"/>
        <v>20579930.99460588</v>
      </c>
      <c r="FA164" s="109">
        <f t="shared" si="2736"/>
        <v>22319447.592492893</v>
      </c>
      <c r="FB164" s="107"/>
      <c r="FC164" s="109">
        <f t="shared" ref="FC164:FT164" si="2737">FC155+FC158</f>
        <v>0</v>
      </c>
      <c r="FD164" s="109">
        <f t="shared" si="2737"/>
        <v>7437350.9039000003</v>
      </c>
      <c r="FE164" s="109">
        <f t="shared" si="2737"/>
        <v>8914983.3581399992</v>
      </c>
      <c r="FF164" s="109">
        <f t="shared" si="2737"/>
        <v>8722736.8244899996</v>
      </c>
      <c r="FG164" s="109">
        <f t="shared" si="2737"/>
        <v>9455567.4673241638</v>
      </c>
      <c r="FH164" s="109">
        <f t="shared" si="2737"/>
        <v>10474843.160209998</v>
      </c>
      <c r="FI164" s="109">
        <f t="shared" si="2737"/>
        <v>11342226.23739</v>
      </c>
      <c r="FJ164" s="109">
        <f t="shared" si="2737"/>
        <v>12236596.85209921</v>
      </c>
      <c r="FK164" s="109">
        <f t="shared" si="2737"/>
        <v>13030194.689176701</v>
      </c>
      <c r="FL164" s="109">
        <f t="shared" si="2737"/>
        <v>15058147.00918984</v>
      </c>
      <c r="FM164" s="109">
        <f t="shared" si="2737"/>
        <v>16720115.431</v>
      </c>
      <c r="FN164" s="109">
        <f t="shared" si="2737"/>
        <v>18450852.037</v>
      </c>
      <c r="FO164" s="109">
        <f t="shared" si="2737"/>
        <v>21375380.046344951</v>
      </c>
      <c r="FP164" s="109">
        <f t="shared" si="2737"/>
        <v>21788868.199999999</v>
      </c>
      <c r="FQ164" s="109">
        <f t="shared" si="2737"/>
        <v>21672471.213527381</v>
      </c>
      <c r="FR164" s="109">
        <f t="shared" si="2737"/>
        <v>20745955.319329999</v>
      </c>
      <c r="FS164" s="109">
        <f t="shared" si="2737"/>
        <v>20579930.99460588</v>
      </c>
      <c r="FT164" s="109">
        <f t="shared" si="2737"/>
        <v>22319447.592492893</v>
      </c>
      <c r="FU164" s="202">
        <f>FT164/FP164-1</f>
        <v>2.4350938636312103E-2</v>
      </c>
      <c r="FV164" s="107"/>
      <c r="FW164" s="109">
        <f t="shared" ref="FW164:GN164" si="2738">FW155+FW158</f>
        <v>0</v>
      </c>
      <c r="FX164" s="109">
        <f t="shared" si="2738"/>
        <v>7437350.9039000003</v>
      </c>
      <c r="FY164" s="109">
        <f t="shared" si="2738"/>
        <v>8914983.3581399992</v>
      </c>
      <c r="FZ164" s="109">
        <f t="shared" si="2738"/>
        <v>8722736.8244899996</v>
      </c>
      <c r="GA164" s="109">
        <f t="shared" si="2738"/>
        <v>9455567.4673241638</v>
      </c>
      <c r="GB164" s="109">
        <f t="shared" si="2738"/>
        <v>10474843.160209998</v>
      </c>
      <c r="GC164" s="109">
        <f t="shared" si="2738"/>
        <v>11342226.23739</v>
      </c>
      <c r="GD164" s="109">
        <f t="shared" si="2738"/>
        <v>12236596.85209921</v>
      </c>
      <c r="GE164" s="109">
        <f t="shared" si="2738"/>
        <v>13030194.689176701</v>
      </c>
      <c r="GF164" s="109">
        <f t="shared" si="2738"/>
        <v>15058147.00918984</v>
      </c>
      <c r="GG164" s="109">
        <f t="shared" si="2738"/>
        <v>16720115.431</v>
      </c>
      <c r="GH164" s="109">
        <f t="shared" si="2738"/>
        <v>18450852.037</v>
      </c>
      <c r="GI164" s="109">
        <f t="shared" si="2738"/>
        <v>21375380.046344951</v>
      </c>
      <c r="GJ164" s="109">
        <f t="shared" si="2738"/>
        <v>21788868.199999999</v>
      </c>
      <c r="GK164" s="109">
        <f t="shared" si="2738"/>
        <v>21672471.213527381</v>
      </c>
      <c r="GL164" s="109">
        <f t="shared" si="2738"/>
        <v>20745955.319329999</v>
      </c>
      <c r="GM164" s="109">
        <f t="shared" si="2738"/>
        <v>20579930.99460588</v>
      </c>
      <c r="GN164" s="109">
        <f t="shared" si="2738"/>
        <v>22319447.592492893</v>
      </c>
      <c r="GO164" s="107"/>
      <c r="GP164" s="109">
        <f t="shared" ref="GP164:HE164" si="2739">GP155+GP158</f>
        <v>0</v>
      </c>
      <c r="GQ164" s="109">
        <f t="shared" si="2739"/>
        <v>7437350.9039000003</v>
      </c>
      <c r="GR164" s="109">
        <f t="shared" si="2739"/>
        <v>8914983.3581399992</v>
      </c>
      <c r="GS164" s="109">
        <f t="shared" si="2739"/>
        <v>8722736.8244899996</v>
      </c>
      <c r="GT164" s="109">
        <f t="shared" si="2739"/>
        <v>9455567.4673241638</v>
      </c>
      <c r="GU164" s="109">
        <f t="shared" si="2739"/>
        <v>10474843.160209998</v>
      </c>
      <c r="GV164" s="109">
        <f t="shared" si="2739"/>
        <v>11342226.23739</v>
      </c>
      <c r="GW164" s="109">
        <f t="shared" si="2739"/>
        <v>12236596.85209921</v>
      </c>
      <c r="GX164" s="109">
        <f t="shared" si="2739"/>
        <v>13030194.689176701</v>
      </c>
      <c r="GY164" s="109">
        <f t="shared" si="2739"/>
        <v>15058147.00918984</v>
      </c>
      <c r="GZ164" s="109">
        <f t="shared" si="2739"/>
        <v>16720115.431</v>
      </c>
      <c r="HA164" s="109">
        <f t="shared" si="2739"/>
        <v>18450852.037</v>
      </c>
      <c r="HB164" s="109">
        <f t="shared" si="2739"/>
        <v>21375380.046344951</v>
      </c>
      <c r="HC164" s="109">
        <f t="shared" si="2739"/>
        <v>21788868.199999999</v>
      </c>
      <c r="HD164" s="109">
        <f t="shared" si="2739"/>
        <v>21672471.213527381</v>
      </c>
      <c r="HE164" s="109">
        <f t="shared" si="2739"/>
        <v>20745955.319329999</v>
      </c>
      <c r="HF164" s="109">
        <f t="shared" ref="HF164:HG164" si="2740">HF155+HF158</f>
        <v>20579930.99460588</v>
      </c>
      <c r="HG164" s="109">
        <f t="shared" si="2740"/>
        <v>20579930.99460588</v>
      </c>
    </row>
    <row r="165" spans="2:215" x14ac:dyDescent="0.3">
      <c r="C165" s="69"/>
      <c r="D165" s="82"/>
      <c r="E165" s="48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138"/>
      <c r="Y165" s="48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  <c r="AQ165" s="138"/>
      <c r="AS165" s="48"/>
      <c r="AT165" s="66"/>
      <c r="AU165" s="66"/>
      <c r="AV165" s="66"/>
      <c r="AW165" s="66"/>
      <c r="AX165" s="66"/>
      <c r="AY165" s="66"/>
      <c r="AZ165" s="66"/>
      <c r="BA165" s="66"/>
      <c r="BB165" s="66"/>
      <c r="BC165" s="66"/>
      <c r="BD165" s="66"/>
      <c r="BE165" s="66"/>
      <c r="BF165" s="66"/>
      <c r="BG165" s="66"/>
      <c r="BH165" s="66"/>
      <c r="BI165" s="66"/>
      <c r="BJ165" s="66"/>
      <c r="BK165" s="56"/>
      <c r="BL165" s="48"/>
      <c r="BM165" s="66"/>
      <c r="BN165" s="66"/>
      <c r="BO165" s="66"/>
      <c r="BP165" s="66"/>
      <c r="BQ165" s="66"/>
      <c r="BR165" s="66"/>
      <c r="BS165" s="66"/>
      <c r="BT165" s="66"/>
      <c r="BU165" s="66"/>
      <c r="BV165" s="66"/>
      <c r="BW165" s="66"/>
      <c r="BX165" s="66"/>
      <c r="BY165" s="66"/>
      <c r="BZ165" s="66"/>
      <c r="CA165" s="66"/>
      <c r="CB165" s="66"/>
      <c r="CC165" s="66"/>
      <c r="CD165" s="56"/>
      <c r="CE165" s="48"/>
      <c r="CF165" s="66"/>
      <c r="CG165" s="66"/>
      <c r="CH165" s="66"/>
      <c r="CI165" s="66"/>
      <c r="CJ165" s="66"/>
      <c r="CK165" s="66"/>
      <c r="CL165" s="66"/>
      <c r="CM165" s="66"/>
      <c r="CN165" s="66"/>
      <c r="CO165" s="66"/>
      <c r="CP165" s="66"/>
      <c r="CQ165" s="66"/>
      <c r="CR165" s="66"/>
      <c r="CS165" s="66"/>
      <c r="CT165" s="66"/>
      <c r="CU165" s="66"/>
      <c r="CV165" s="66"/>
      <c r="CW165" s="56"/>
      <c r="CX165" s="48"/>
      <c r="CY165" s="66"/>
      <c r="CZ165" s="66"/>
      <c r="DA165" s="66"/>
      <c r="DB165" s="66"/>
      <c r="DC165" s="66"/>
      <c r="DD165" s="66"/>
      <c r="DE165" s="66"/>
      <c r="DF165" s="66"/>
      <c r="DG165" s="66"/>
      <c r="DH165" s="66"/>
      <c r="DI165" s="66"/>
      <c r="DJ165" s="66"/>
      <c r="DK165" s="66"/>
      <c r="DL165" s="66"/>
      <c r="DM165" s="66"/>
      <c r="DN165" s="66"/>
      <c r="DO165" s="66"/>
      <c r="DP165" s="56"/>
      <c r="DQ165" s="48"/>
      <c r="DR165" s="66"/>
      <c r="DS165" s="66"/>
      <c r="DT165" s="66"/>
      <c r="DU165" s="66"/>
      <c r="DV165" s="66"/>
      <c r="DW165" s="66"/>
      <c r="DX165" s="66"/>
      <c r="DY165" s="66"/>
      <c r="DZ165" s="66"/>
      <c r="EA165" s="66"/>
      <c r="EB165" s="66"/>
      <c r="EC165" s="66"/>
      <c r="ED165" s="66"/>
      <c r="EE165" s="66"/>
      <c r="EF165" s="66"/>
      <c r="EG165" s="66"/>
      <c r="EH165" s="66"/>
      <c r="EJ165" s="48"/>
      <c r="EK165" s="66"/>
      <c r="EL165" s="66"/>
      <c r="EM165" s="66"/>
      <c r="EN165" s="66"/>
      <c r="EO165" s="66"/>
      <c r="EP165" s="66"/>
      <c r="EQ165" s="66"/>
      <c r="ER165" s="66"/>
      <c r="ES165" s="66"/>
      <c r="ET165" s="66"/>
      <c r="EU165" s="66"/>
      <c r="EV165" s="66"/>
      <c r="EW165" s="66"/>
      <c r="EX165" s="66"/>
      <c r="EY165" s="66"/>
      <c r="EZ165" s="66"/>
      <c r="FA165" s="66"/>
      <c r="FC165" s="48"/>
      <c r="FD165" s="66"/>
      <c r="FE165" s="66"/>
      <c r="FF165" s="66"/>
      <c r="FG165" s="66"/>
      <c r="FH165" s="66"/>
      <c r="FI165" s="66"/>
      <c r="FJ165" s="66"/>
      <c r="FK165" s="66"/>
      <c r="FL165" s="66"/>
      <c r="FM165" s="66"/>
      <c r="FN165" s="66"/>
      <c r="FO165" s="66"/>
      <c r="FP165" s="66"/>
      <c r="FQ165" s="66"/>
      <c r="FR165" s="66"/>
      <c r="FS165" s="66"/>
      <c r="FT165" s="66"/>
      <c r="FU165" s="138"/>
      <c r="FW165" s="48"/>
      <c r="FX165" s="66"/>
      <c r="FY165" s="66"/>
      <c r="FZ165" s="66"/>
      <c r="GA165" s="66"/>
      <c r="GB165" s="66"/>
      <c r="GC165" s="66"/>
      <c r="GD165" s="66"/>
      <c r="GE165" s="66"/>
      <c r="GF165" s="66"/>
      <c r="GG165" s="66"/>
      <c r="GH165" s="66"/>
      <c r="GI165" s="66"/>
      <c r="GJ165" s="66"/>
      <c r="GK165" s="66"/>
      <c r="GL165" s="66"/>
      <c r="GM165" s="66"/>
      <c r="GN165" s="66"/>
      <c r="GP165" s="48"/>
      <c r="GQ165" s="66"/>
      <c r="GR165" s="66"/>
      <c r="GS165" s="66"/>
      <c r="GT165" s="66"/>
      <c r="GU165" s="66"/>
      <c r="GV165" s="66"/>
      <c r="GW165" s="66"/>
      <c r="GX165" s="66"/>
      <c r="GY165" s="66"/>
      <c r="GZ165" s="66"/>
      <c r="HA165" s="66"/>
      <c r="HB165" s="66"/>
      <c r="HC165" s="66"/>
      <c r="HD165" s="66"/>
      <c r="HE165" s="66"/>
      <c r="HF165" s="66"/>
      <c r="HG165" s="66"/>
    </row>
    <row r="166" spans="2:215" s="88" customFormat="1" x14ac:dyDescent="0.3">
      <c r="B166" s="87"/>
      <c r="C166" s="30" t="s">
        <v>98</v>
      </c>
      <c r="D166" s="30"/>
      <c r="E166" s="214"/>
      <c r="F166" s="214"/>
      <c r="G166" s="214"/>
      <c r="H166" s="214"/>
      <c r="I166" s="214"/>
      <c r="J166" s="214"/>
      <c r="K166" s="214"/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193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193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89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89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89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89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193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</row>
    <row r="167" spans="2:215" s="91" customFormat="1" x14ac:dyDescent="0.3">
      <c r="B167" s="90"/>
      <c r="C167" s="67" t="s">
        <v>142</v>
      </c>
      <c r="D167" s="67"/>
      <c r="E167" s="67"/>
      <c r="F167" s="67" t="str">
        <f t="shared" ref="F167:T167" si="2741">F3</f>
        <v>Q4-2020</v>
      </c>
      <c r="G167" s="67" t="str">
        <f t="shared" si="2741"/>
        <v>Q1-2021</v>
      </c>
      <c r="H167" s="67" t="str">
        <f t="shared" si="2741"/>
        <v>Q2-2021</v>
      </c>
      <c r="I167" s="67" t="str">
        <f t="shared" si="2741"/>
        <v>Q3-2021</v>
      </c>
      <c r="J167" s="67" t="str">
        <f t="shared" si="2741"/>
        <v>Q4-2021</v>
      </c>
      <c r="K167" s="67" t="str">
        <f t="shared" si="2741"/>
        <v>Q1-2022</v>
      </c>
      <c r="L167" s="67" t="str">
        <f t="shared" si="2741"/>
        <v>Q2-2022</v>
      </c>
      <c r="M167" s="67" t="str">
        <f t="shared" si="2741"/>
        <v>Q3-2022</v>
      </c>
      <c r="N167" s="67" t="str">
        <f t="shared" si="2741"/>
        <v>Q4-2022</v>
      </c>
      <c r="O167" s="67" t="str">
        <f t="shared" si="2741"/>
        <v>Q1-2023</v>
      </c>
      <c r="P167" s="67" t="str">
        <f t="shared" si="2741"/>
        <v>Q2-2023</v>
      </c>
      <c r="Q167" s="67" t="str">
        <f t="shared" si="2741"/>
        <v>Q3-2023</v>
      </c>
      <c r="R167" s="67" t="str">
        <f t="shared" si="2741"/>
        <v>Q4-2023</v>
      </c>
      <c r="S167" s="67" t="str">
        <f t="shared" si="2741"/>
        <v>Q1-2024</v>
      </c>
      <c r="T167" s="67" t="str">
        <f t="shared" si="2741"/>
        <v>Q2-2024</v>
      </c>
      <c r="U167" s="67" t="str">
        <f t="shared" ref="U167:V167" si="2742">U3</f>
        <v>Q3-2024</v>
      </c>
      <c r="V167" s="67" t="str">
        <f t="shared" si="2742"/>
        <v>Q4-2024</v>
      </c>
      <c r="W167" s="194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194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83"/>
      <c r="BL167" s="67"/>
      <c r="BM167" s="67"/>
      <c r="BN167" s="67"/>
      <c r="BO167" s="67"/>
      <c r="BP167" s="67"/>
      <c r="BQ167" s="67"/>
      <c r="BR167" s="67"/>
      <c r="BS167" s="67"/>
      <c r="BT167" s="67"/>
      <c r="BU167" s="67"/>
      <c r="BV167" s="67"/>
      <c r="BW167" s="67"/>
      <c r="BX167" s="67"/>
      <c r="BY167" s="67"/>
      <c r="BZ167" s="67"/>
      <c r="CA167" s="67"/>
      <c r="CB167" s="67"/>
      <c r="CC167" s="67"/>
      <c r="CD167" s="83"/>
      <c r="CE167" s="67"/>
      <c r="CF167" s="67"/>
      <c r="CG167" s="67"/>
      <c r="CH167" s="67"/>
      <c r="CI167" s="67"/>
      <c r="CJ167" s="67"/>
      <c r="CK167" s="67"/>
      <c r="CL167" s="67"/>
      <c r="CM167" s="67"/>
      <c r="CN167" s="67"/>
      <c r="CO167" s="67"/>
      <c r="CP167" s="67"/>
      <c r="CQ167" s="67"/>
      <c r="CR167" s="67"/>
      <c r="CS167" s="67"/>
      <c r="CT167" s="67"/>
      <c r="CU167" s="67"/>
      <c r="CV167" s="67"/>
      <c r="CW167" s="83"/>
      <c r="CX167" s="67"/>
      <c r="CY167" s="67"/>
      <c r="CZ167" s="67"/>
      <c r="DA167" s="67"/>
      <c r="DB167" s="67"/>
      <c r="DC167" s="67"/>
      <c r="DD167" s="67"/>
      <c r="DE167" s="67"/>
      <c r="DF167" s="67"/>
      <c r="DG167" s="67"/>
      <c r="DH167" s="67"/>
      <c r="DI167" s="67"/>
      <c r="DJ167" s="67"/>
      <c r="DK167" s="67"/>
      <c r="DL167" s="67"/>
      <c r="DM167" s="67"/>
      <c r="DN167" s="67"/>
      <c r="DO167" s="67"/>
      <c r="DP167" s="83"/>
      <c r="DQ167" s="67"/>
      <c r="DR167" s="67"/>
      <c r="DS167" s="67"/>
      <c r="DT167" s="67"/>
      <c r="DU167" s="67"/>
      <c r="DV167" s="67"/>
      <c r="DW167" s="67"/>
      <c r="DX167" s="67"/>
      <c r="DY167" s="67"/>
      <c r="DZ167" s="67"/>
      <c r="EA167" s="67"/>
      <c r="EB167" s="67"/>
      <c r="EC167" s="67"/>
      <c r="ED167" s="67"/>
      <c r="EE167" s="67"/>
      <c r="EF167" s="67"/>
      <c r="EG167" s="67"/>
      <c r="EH167" s="67"/>
      <c r="EJ167" s="67"/>
      <c r="EK167" s="67"/>
      <c r="EL167" s="67"/>
      <c r="EM167" s="67"/>
      <c r="EN167" s="67"/>
      <c r="EO167" s="67"/>
      <c r="EP167" s="67"/>
      <c r="EQ167" s="67"/>
      <c r="ER167" s="67"/>
      <c r="ES167" s="67"/>
      <c r="ET167" s="67"/>
      <c r="EU167" s="67"/>
      <c r="EV167" s="67"/>
      <c r="EW167" s="67"/>
      <c r="EX167" s="67"/>
      <c r="EY167" s="67"/>
      <c r="EZ167" s="67"/>
      <c r="FA167" s="67"/>
      <c r="FC167" s="67"/>
      <c r="FD167" s="67"/>
      <c r="FE167" s="67"/>
      <c r="FF167" s="67"/>
      <c r="FG167" s="67"/>
      <c r="FH167" s="67"/>
      <c r="FI167" s="67"/>
      <c r="FJ167" s="67"/>
      <c r="FK167" s="67"/>
      <c r="FL167" s="67"/>
      <c r="FM167" s="67"/>
      <c r="FN167" s="67"/>
      <c r="FO167" s="67"/>
      <c r="FP167" s="67"/>
      <c r="FQ167" s="67"/>
      <c r="FR167" s="67"/>
      <c r="FS167" s="67"/>
      <c r="FT167" s="67"/>
      <c r="FU167" s="194"/>
      <c r="FW167" s="67"/>
      <c r="FX167" s="67"/>
      <c r="FY167" s="67"/>
      <c r="FZ167" s="67"/>
      <c r="GA167" s="67"/>
      <c r="GB167" s="67"/>
      <c r="GC167" s="67"/>
      <c r="GD167" s="67"/>
      <c r="GE167" s="67"/>
      <c r="GF167" s="67"/>
      <c r="GG167" s="67"/>
      <c r="GH167" s="67"/>
      <c r="GI167" s="67"/>
      <c r="GJ167" s="67"/>
      <c r="GK167" s="67"/>
      <c r="GL167" s="67"/>
      <c r="GM167" s="67"/>
      <c r="GN167" s="67"/>
      <c r="GP167" s="67"/>
      <c r="GQ167" s="67"/>
      <c r="GR167" s="67"/>
      <c r="GS167" s="67"/>
      <c r="GT167" s="67"/>
      <c r="GU167" s="67"/>
      <c r="GV167" s="67"/>
      <c r="GW167" s="67"/>
      <c r="GX167" s="67"/>
      <c r="GY167" s="67"/>
      <c r="GZ167" s="67"/>
      <c r="HA167" s="67"/>
      <c r="HB167" s="67"/>
      <c r="HC167" s="67"/>
      <c r="HD167" s="67"/>
      <c r="HE167" s="67"/>
      <c r="HF167" s="67"/>
      <c r="HG167" s="67"/>
    </row>
    <row r="168" spans="2:215" x14ac:dyDescent="0.3">
      <c r="C168" s="112" t="s">
        <v>24</v>
      </c>
      <c r="D168" s="135"/>
      <c r="E168" s="113">
        <f>SUM(E169:E170)</f>
        <v>0</v>
      </c>
      <c r="F168" s="113">
        <f t="shared" ref="F168:L168" si="2743">SUM(F169:F170)</f>
        <v>80939.287425315968</v>
      </c>
      <c r="G168" s="113">
        <f t="shared" si="2743"/>
        <v>124707.9455845177</v>
      </c>
      <c r="H168" s="113">
        <f t="shared" si="2743"/>
        <v>129574.62700000001</v>
      </c>
      <c r="I168" s="113">
        <f t="shared" ref="I168" si="2744">SUM(I169:I170)</f>
        <v>121913.7599033607</v>
      </c>
      <c r="J168" s="113">
        <f t="shared" si="2743"/>
        <v>140638.59551481929</v>
      </c>
      <c r="K168" s="113">
        <f t="shared" si="2743"/>
        <v>252032.70800000001</v>
      </c>
      <c r="L168" s="113">
        <f t="shared" si="2743"/>
        <v>252301.46900000001</v>
      </c>
      <c r="M168" s="113">
        <f t="shared" ref="M168:N168" si="2745">SUM(M169:M170)</f>
        <v>219267.06674840147</v>
      </c>
      <c r="N168" s="113">
        <f t="shared" si="2745"/>
        <v>224714.76152326091</v>
      </c>
      <c r="O168" s="113">
        <f t="shared" ref="O168:P168" si="2746">SUM(O169:O170)</f>
        <v>436966.42597005679</v>
      </c>
      <c r="P168" s="113">
        <f t="shared" si="2746"/>
        <v>395408.13399999996</v>
      </c>
      <c r="Q168" s="113">
        <f t="shared" ref="Q168:R168" si="2747">SUM(Q169:Q170)</f>
        <v>336397.85681808396</v>
      </c>
      <c r="R168" s="113">
        <f t="shared" si="2747"/>
        <v>323070.59068968333</v>
      </c>
      <c r="S168" s="113">
        <f t="shared" ref="S168:T168" si="2748">SUM(S169:S170)</f>
        <v>695604.62587029126</v>
      </c>
      <c r="T168" s="113">
        <f t="shared" si="2748"/>
        <v>520402.07534918841</v>
      </c>
      <c r="U168" s="113">
        <f t="shared" ref="U168:V168" si="2749">SUM(U169:U170)</f>
        <v>540572.1399999999</v>
      </c>
      <c r="V168" s="113">
        <f t="shared" si="2749"/>
        <v>526150.81493399211</v>
      </c>
      <c r="W168" s="203">
        <f t="shared" si="1892"/>
        <v>0.62859396706700532</v>
      </c>
      <c r="Y168" s="113">
        <f t="shared" ref="Y168:AI168" si="2750">SUM(Y169:Y170)</f>
        <v>0</v>
      </c>
      <c r="Z168" s="113">
        <f t="shared" si="2750"/>
        <v>80939.287425315968</v>
      </c>
      <c r="AA168" s="113">
        <f t="shared" si="2750"/>
        <v>124707.9455845177</v>
      </c>
      <c r="AB168" s="113">
        <f t="shared" si="2750"/>
        <v>129574.62700000001</v>
      </c>
      <c r="AC168" s="113">
        <f t="shared" si="2750"/>
        <v>121913.7599033607</v>
      </c>
      <c r="AD168" s="113">
        <f t="shared" si="2750"/>
        <v>140638.59551481929</v>
      </c>
      <c r="AE168" s="113">
        <f t="shared" si="2750"/>
        <v>252032.70800000001</v>
      </c>
      <c r="AF168" s="113">
        <f t="shared" si="2750"/>
        <v>252301.46900000001</v>
      </c>
      <c r="AG168" s="113">
        <f t="shared" si="2750"/>
        <v>219267.06674840147</v>
      </c>
      <c r="AH168" s="113">
        <f t="shared" si="2750"/>
        <v>224714.76152326091</v>
      </c>
      <c r="AI168" s="113">
        <f t="shared" si="2750"/>
        <v>436966.42597005679</v>
      </c>
      <c r="AJ168" s="113">
        <f t="shared" ref="AJ168:AP168" si="2751">SUM(AJ169:AJ170)</f>
        <v>395408.13399999996</v>
      </c>
      <c r="AK168" s="113">
        <f t="shared" si="2751"/>
        <v>336397.85681808396</v>
      </c>
      <c r="AL168" s="113">
        <f t="shared" si="2751"/>
        <v>323070.59068968333</v>
      </c>
      <c r="AM168" s="113">
        <f t="shared" si="2751"/>
        <v>695604.62587029126</v>
      </c>
      <c r="AN168" s="113">
        <f t="shared" si="2751"/>
        <v>520402.07534918841</v>
      </c>
      <c r="AO168" s="113">
        <f t="shared" si="2751"/>
        <v>540572.1399999999</v>
      </c>
      <c r="AP168" s="113">
        <f t="shared" si="2751"/>
        <v>526150.81493399211</v>
      </c>
      <c r="AQ168" s="203">
        <f>AP168/AL168-1</f>
        <v>0.62859396706700532</v>
      </c>
      <c r="AR168" s="68"/>
      <c r="AS168" s="113">
        <f t="shared" ref="AS168:BC168" si="2752">SUM(AS169:AS170)</f>
        <v>0</v>
      </c>
      <c r="AT168" s="113">
        <f t="shared" si="2752"/>
        <v>80939.287425315968</v>
      </c>
      <c r="AU168" s="113">
        <f t="shared" si="2752"/>
        <v>124707.9455845177</v>
      </c>
      <c r="AV168" s="113">
        <f t="shared" si="2752"/>
        <v>129574.62700000001</v>
      </c>
      <c r="AW168" s="113">
        <f t="shared" si="2752"/>
        <v>121913.7599033607</v>
      </c>
      <c r="AX168" s="113">
        <f t="shared" si="2752"/>
        <v>140638.59551481929</v>
      </c>
      <c r="AY168" s="113">
        <f t="shared" si="2752"/>
        <v>252032.70800000001</v>
      </c>
      <c r="AZ168" s="113">
        <f t="shared" si="2752"/>
        <v>252301.46900000001</v>
      </c>
      <c r="BA168" s="113">
        <f t="shared" si="2752"/>
        <v>219267.06674840147</v>
      </c>
      <c r="BB168" s="113">
        <f t="shared" si="2752"/>
        <v>224714.76152326091</v>
      </c>
      <c r="BC168" s="113">
        <f t="shared" si="2752"/>
        <v>436966.42597005679</v>
      </c>
      <c r="BD168" s="113">
        <f t="shared" ref="BD168:BJ168" si="2753">SUM(BD169:BD170)</f>
        <v>395408.13399999996</v>
      </c>
      <c r="BE168" s="113">
        <f t="shared" si="2753"/>
        <v>336397.85681808396</v>
      </c>
      <c r="BF168" s="113">
        <f t="shared" si="2753"/>
        <v>323070.59068968333</v>
      </c>
      <c r="BG168" s="113">
        <f t="shared" si="2753"/>
        <v>695604.62587029126</v>
      </c>
      <c r="BH168" s="113">
        <f t="shared" si="2753"/>
        <v>520402.07534918841</v>
      </c>
      <c r="BI168" s="113">
        <f t="shared" si="2753"/>
        <v>540572.1399999999</v>
      </c>
      <c r="BJ168" s="113">
        <f t="shared" si="2753"/>
        <v>526150.81493399211</v>
      </c>
      <c r="BK168" s="68"/>
      <c r="BL168" s="113">
        <f t="shared" ref="BL168:BV168" si="2754">SUM(BL169:BL170)</f>
        <v>0</v>
      </c>
      <c r="BM168" s="113">
        <f t="shared" si="2754"/>
        <v>80939.287425315968</v>
      </c>
      <c r="BN168" s="113">
        <f t="shared" si="2754"/>
        <v>124707.9455845177</v>
      </c>
      <c r="BO168" s="113">
        <f t="shared" si="2754"/>
        <v>129574.62700000001</v>
      </c>
      <c r="BP168" s="113">
        <f t="shared" si="2754"/>
        <v>121913.7599033607</v>
      </c>
      <c r="BQ168" s="113">
        <f t="shared" si="2754"/>
        <v>140638.59551481929</v>
      </c>
      <c r="BR168" s="113">
        <f t="shared" si="2754"/>
        <v>252032.70800000001</v>
      </c>
      <c r="BS168" s="113">
        <f t="shared" si="2754"/>
        <v>252301.46900000001</v>
      </c>
      <c r="BT168" s="113">
        <f t="shared" si="2754"/>
        <v>219267.06674840147</v>
      </c>
      <c r="BU168" s="113">
        <f t="shared" si="2754"/>
        <v>224714.76152326091</v>
      </c>
      <c r="BV168" s="113">
        <f t="shared" si="2754"/>
        <v>436966.42597005679</v>
      </c>
      <c r="BW168" s="113">
        <f t="shared" ref="BW168:CC168" si="2755">SUM(BW169:BW170)</f>
        <v>395408.13399999996</v>
      </c>
      <c r="BX168" s="113">
        <f t="shared" si="2755"/>
        <v>336397.85681808396</v>
      </c>
      <c r="BY168" s="113">
        <f t="shared" si="2755"/>
        <v>323070.59068968333</v>
      </c>
      <c r="BZ168" s="113">
        <f t="shared" si="2755"/>
        <v>695604.62587029126</v>
      </c>
      <c r="CA168" s="113">
        <f t="shared" si="2755"/>
        <v>520402.07534918841</v>
      </c>
      <c r="CB168" s="113">
        <f t="shared" si="2755"/>
        <v>540572.1399999999</v>
      </c>
      <c r="CC168" s="113">
        <f t="shared" si="2755"/>
        <v>526150.81493399211</v>
      </c>
      <c r="CD168" s="68"/>
      <c r="CE168" s="113">
        <f t="shared" ref="CE168:CO168" si="2756">SUM(CE169:CE170)</f>
        <v>0</v>
      </c>
      <c r="CF168" s="113">
        <f t="shared" si="2756"/>
        <v>80939.287425315968</v>
      </c>
      <c r="CG168" s="113">
        <f t="shared" si="2756"/>
        <v>124707.9455845177</v>
      </c>
      <c r="CH168" s="113">
        <f t="shared" si="2756"/>
        <v>129574.62700000001</v>
      </c>
      <c r="CI168" s="113">
        <f t="shared" si="2756"/>
        <v>121913.7599033607</v>
      </c>
      <c r="CJ168" s="113">
        <f t="shared" si="2756"/>
        <v>140638.59551481929</v>
      </c>
      <c r="CK168" s="113">
        <f t="shared" si="2756"/>
        <v>252032.70800000001</v>
      </c>
      <c r="CL168" s="113">
        <f t="shared" si="2756"/>
        <v>252301.46900000001</v>
      </c>
      <c r="CM168" s="113">
        <f t="shared" si="2756"/>
        <v>219267.06674840147</v>
      </c>
      <c r="CN168" s="113">
        <f t="shared" si="2756"/>
        <v>224714.76152326091</v>
      </c>
      <c r="CO168" s="113">
        <f t="shared" si="2756"/>
        <v>436966.42597005679</v>
      </c>
      <c r="CP168" s="113">
        <f t="shared" ref="CP168:CV168" si="2757">SUM(CP169:CP170)</f>
        <v>395408.13399999996</v>
      </c>
      <c r="CQ168" s="113">
        <f t="shared" si="2757"/>
        <v>336397.85681808396</v>
      </c>
      <c r="CR168" s="113">
        <f t="shared" si="2757"/>
        <v>323070.59068968333</v>
      </c>
      <c r="CS168" s="113">
        <f t="shared" si="2757"/>
        <v>695604.62587029126</v>
      </c>
      <c r="CT168" s="113">
        <f t="shared" si="2757"/>
        <v>520402.07534918841</v>
      </c>
      <c r="CU168" s="113">
        <f t="shared" si="2757"/>
        <v>540572.1399999999</v>
      </c>
      <c r="CV168" s="113">
        <f t="shared" si="2757"/>
        <v>526150.81493399211</v>
      </c>
      <c r="CW168" s="68"/>
      <c r="CX168" s="113">
        <f t="shared" ref="CX168:DH168" si="2758">SUM(CX169:CX170)</f>
        <v>0</v>
      </c>
      <c r="CY168" s="113">
        <f t="shared" si="2758"/>
        <v>80939.287425315968</v>
      </c>
      <c r="CZ168" s="113">
        <f t="shared" si="2758"/>
        <v>124707.9455845177</v>
      </c>
      <c r="DA168" s="113">
        <f t="shared" si="2758"/>
        <v>129574.62700000001</v>
      </c>
      <c r="DB168" s="113">
        <f t="shared" si="2758"/>
        <v>121913.7599033607</v>
      </c>
      <c r="DC168" s="113">
        <f t="shared" si="2758"/>
        <v>140638.59551481929</v>
      </c>
      <c r="DD168" s="113">
        <f t="shared" si="2758"/>
        <v>252032.70800000001</v>
      </c>
      <c r="DE168" s="113">
        <f t="shared" si="2758"/>
        <v>252301.46900000001</v>
      </c>
      <c r="DF168" s="113">
        <f t="shared" si="2758"/>
        <v>219267.06674840147</v>
      </c>
      <c r="DG168" s="113">
        <f t="shared" si="2758"/>
        <v>224714.76152326091</v>
      </c>
      <c r="DH168" s="113">
        <f t="shared" si="2758"/>
        <v>436966.42597005679</v>
      </c>
      <c r="DI168" s="113">
        <f t="shared" ref="DI168:DO168" si="2759">SUM(DI169:DI170)</f>
        <v>395408.13399999996</v>
      </c>
      <c r="DJ168" s="113">
        <f t="shared" si="2759"/>
        <v>336397.85681808396</v>
      </c>
      <c r="DK168" s="113">
        <f t="shared" si="2759"/>
        <v>323070.59068968333</v>
      </c>
      <c r="DL168" s="113">
        <f t="shared" si="2759"/>
        <v>695604.62587029126</v>
      </c>
      <c r="DM168" s="113">
        <f t="shared" si="2759"/>
        <v>520402.07534918841</v>
      </c>
      <c r="DN168" s="113">
        <f t="shared" si="2759"/>
        <v>540572.1399999999</v>
      </c>
      <c r="DO168" s="113">
        <f t="shared" si="2759"/>
        <v>526150.81493399211</v>
      </c>
      <c r="DP168" s="68"/>
      <c r="DQ168" s="113">
        <f t="shared" ref="DQ168:EA168" si="2760">SUM(DQ169:DQ170)</f>
        <v>0</v>
      </c>
      <c r="DR168" s="113">
        <f t="shared" si="2760"/>
        <v>80939.287425315968</v>
      </c>
      <c r="DS168" s="113">
        <f t="shared" si="2760"/>
        <v>124707.9455845177</v>
      </c>
      <c r="DT168" s="113">
        <f t="shared" si="2760"/>
        <v>129574.62700000001</v>
      </c>
      <c r="DU168" s="113">
        <f t="shared" si="2760"/>
        <v>121913.7599033607</v>
      </c>
      <c r="DV168" s="113">
        <f t="shared" si="2760"/>
        <v>140638.59551481929</v>
      </c>
      <c r="DW168" s="113">
        <f t="shared" si="2760"/>
        <v>252032.70800000001</v>
      </c>
      <c r="DX168" s="113">
        <f t="shared" si="2760"/>
        <v>252301.46900000001</v>
      </c>
      <c r="DY168" s="113">
        <f t="shared" si="2760"/>
        <v>219267.06674840147</v>
      </c>
      <c r="DZ168" s="113">
        <f t="shared" si="2760"/>
        <v>224714.76152326091</v>
      </c>
      <c r="EA168" s="113">
        <f t="shared" si="2760"/>
        <v>436966.42597005679</v>
      </c>
      <c r="EB168" s="113">
        <f t="shared" ref="EB168:EH168" si="2761">SUM(EB169:EB170)</f>
        <v>395408.13399999996</v>
      </c>
      <c r="EC168" s="113">
        <f t="shared" si="2761"/>
        <v>336397.85681808396</v>
      </c>
      <c r="ED168" s="113">
        <f t="shared" si="2761"/>
        <v>323070.59068968333</v>
      </c>
      <c r="EE168" s="113">
        <f t="shared" si="2761"/>
        <v>695604.62587029126</v>
      </c>
      <c r="EF168" s="113">
        <f t="shared" si="2761"/>
        <v>520402.07534918841</v>
      </c>
      <c r="EG168" s="113">
        <f t="shared" si="2761"/>
        <v>540572.1399999999</v>
      </c>
      <c r="EH168" s="113">
        <f t="shared" si="2761"/>
        <v>526150.81493399211</v>
      </c>
      <c r="EI168" s="68"/>
      <c r="EJ168" s="113">
        <f t="shared" ref="EJ168:ET168" si="2762">SUM(EJ169:EJ170)</f>
        <v>0</v>
      </c>
      <c r="EK168" s="113">
        <f t="shared" si="2762"/>
        <v>80939.287425315968</v>
      </c>
      <c r="EL168" s="113">
        <f t="shared" si="2762"/>
        <v>124707.9455845177</v>
      </c>
      <c r="EM168" s="113">
        <f t="shared" si="2762"/>
        <v>129574.62700000001</v>
      </c>
      <c r="EN168" s="113">
        <f t="shared" si="2762"/>
        <v>121913.7599033607</v>
      </c>
      <c r="EO168" s="113">
        <f t="shared" si="2762"/>
        <v>140638.59551481929</v>
      </c>
      <c r="EP168" s="113">
        <f t="shared" si="2762"/>
        <v>252032.70800000001</v>
      </c>
      <c r="EQ168" s="113">
        <f t="shared" si="2762"/>
        <v>252301.46900000001</v>
      </c>
      <c r="ER168" s="113">
        <f t="shared" si="2762"/>
        <v>219267.06674840147</v>
      </c>
      <c r="ES168" s="113">
        <f t="shared" si="2762"/>
        <v>224714.76152326091</v>
      </c>
      <c r="ET168" s="113">
        <f t="shared" si="2762"/>
        <v>436966.42597005679</v>
      </c>
      <c r="EU168" s="113">
        <f t="shared" ref="EU168:FA168" si="2763">SUM(EU169:EU170)</f>
        <v>395408.13399999996</v>
      </c>
      <c r="EV168" s="113">
        <f t="shared" si="2763"/>
        <v>336397.85681808396</v>
      </c>
      <c r="EW168" s="113">
        <f t="shared" si="2763"/>
        <v>323070.59068968333</v>
      </c>
      <c r="EX168" s="113">
        <f t="shared" si="2763"/>
        <v>695604.62587029126</v>
      </c>
      <c r="EY168" s="113">
        <f t="shared" si="2763"/>
        <v>520402.07534918841</v>
      </c>
      <c r="EZ168" s="113">
        <f t="shared" si="2763"/>
        <v>540572.1399999999</v>
      </c>
      <c r="FA168" s="113">
        <f t="shared" si="2763"/>
        <v>526150.81493399211</v>
      </c>
      <c r="FB168" s="68"/>
      <c r="FC168" s="113">
        <f t="shared" ref="FC168:FM168" si="2764">SUM(FC169:FC170)</f>
        <v>0</v>
      </c>
      <c r="FD168" s="113">
        <f t="shared" si="2764"/>
        <v>80939.287425315968</v>
      </c>
      <c r="FE168" s="113">
        <f t="shared" si="2764"/>
        <v>124707.9455845177</v>
      </c>
      <c r="FF168" s="113">
        <f t="shared" si="2764"/>
        <v>129574.62700000001</v>
      </c>
      <c r="FG168" s="113">
        <f t="shared" si="2764"/>
        <v>121913.7599033607</v>
      </c>
      <c r="FH168" s="113">
        <f t="shared" si="2764"/>
        <v>140638.59551481929</v>
      </c>
      <c r="FI168" s="113">
        <f t="shared" si="2764"/>
        <v>252032.70800000001</v>
      </c>
      <c r="FJ168" s="113">
        <f t="shared" si="2764"/>
        <v>252301.46900000001</v>
      </c>
      <c r="FK168" s="113">
        <f t="shared" si="2764"/>
        <v>219267.06674840147</v>
      </c>
      <c r="FL168" s="113">
        <f t="shared" si="2764"/>
        <v>224714.76152326091</v>
      </c>
      <c r="FM168" s="113">
        <f t="shared" si="2764"/>
        <v>436966.42597005679</v>
      </c>
      <c r="FN168" s="113">
        <f t="shared" ref="FN168:FT168" si="2765">SUM(FN169:FN170)</f>
        <v>395408.13399999996</v>
      </c>
      <c r="FO168" s="113">
        <f t="shared" si="2765"/>
        <v>336397.85681808396</v>
      </c>
      <c r="FP168" s="113">
        <f t="shared" si="2765"/>
        <v>323070.59068968333</v>
      </c>
      <c r="FQ168" s="113">
        <f t="shared" si="2765"/>
        <v>695604.62587029126</v>
      </c>
      <c r="FR168" s="113">
        <f t="shared" si="2765"/>
        <v>520402.07534918841</v>
      </c>
      <c r="FS168" s="113">
        <f t="shared" si="2765"/>
        <v>540572.1399999999</v>
      </c>
      <c r="FT168" s="113">
        <f t="shared" si="2765"/>
        <v>526150.81493399211</v>
      </c>
      <c r="FU168" s="203">
        <f>FT168/FP168-1</f>
        <v>0.62859396706700532</v>
      </c>
      <c r="FV168" s="68"/>
      <c r="FW168" s="113">
        <f t="shared" ref="FW168:GG168" si="2766">SUM(FW169:FW170)</f>
        <v>0</v>
      </c>
      <c r="FX168" s="113">
        <f t="shared" si="2766"/>
        <v>80939.287425315968</v>
      </c>
      <c r="FY168" s="113">
        <f t="shared" si="2766"/>
        <v>124707.9455845177</v>
      </c>
      <c r="FZ168" s="113">
        <f t="shared" si="2766"/>
        <v>129574.62700000001</v>
      </c>
      <c r="GA168" s="113">
        <f t="shared" si="2766"/>
        <v>121913.7599033607</v>
      </c>
      <c r="GB168" s="113">
        <f t="shared" si="2766"/>
        <v>140638.59551481929</v>
      </c>
      <c r="GC168" s="113">
        <f t="shared" si="2766"/>
        <v>252032.70800000001</v>
      </c>
      <c r="GD168" s="113">
        <f t="shared" si="2766"/>
        <v>252301.46900000001</v>
      </c>
      <c r="GE168" s="113">
        <f t="shared" si="2766"/>
        <v>219267.06674840147</v>
      </c>
      <c r="GF168" s="113">
        <f t="shared" si="2766"/>
        <v>224714.76152326091</v>
      </c>
      <c r="GG168" s="113">
        <f t="shared" si="2766"/>
        <v>436966.42597005679</v>
      </c>
      <c r="GH168" s="113">
        <f t="shared" ref="GH168:GN168" si="2767">SUM(GH169:GH170)</f>
        <v>395408.13399999996</v>
      </c>
      <c r="GI168" s="113">
        <f t="shared" si="2767"/>
        <v>336397.85681808396</v>
      </c>
      <c r="GJ168" s="113">
        <f t="shared" si="2767"/>
        <v>323070.59068968333</v>
      </c>
      <c r="GK168" s="113">
        <f t="shared" si="2767"/>
        <v>695604.62587029126</v>
      </c>
      <c r="GL168" s="113">
        <f t="shared" si="2767"/>
        <v>520402.07534918841</v>
      </c>
      <c r="GM168" s="113">
        <f t="shared" si="2767"/>
        <v>540572.1399999999</v>
      </c>
      <c r="GN168" s="113">
        <f t="shared" si="2767"/>
        <v>526150.81493399211</v>
      </c>
      <c r="GO168" s="68"/>
      <c r="GP168" s="113">
        <f t="shared" ref="GP168:GZ168" si="2768">SUM(GP169:GP170)</f>
        <v>0</v>
      </c>
      <c r="GQ168" s="113">
        <f t="shared" si="2768"/>
        <v>80939.287425315968</v>
      </c>
      <c r="GR168" s="113">
        <f t="shared" si="2768"/>
        <v>124707.9455845177</v>
      </c>
      <c r="GS168" s="113">
        <f t="shared" si="2768"/>
        <v>129574.62700000001</v>
      </c>
      <c r="GT168" s="113">
        <f t="shared" si="2768"/>
        <v>121913.7599033607</v>
      </c>
      <c r="GU168" s="113">
        <f t="shared" si="2768"/>
        <v>140638.59551481929</v>
      </c>
      <c r="GV168" s="113">
        <f t="shared" si="2768"/>
        <v>252032.70800000001</v>
      </c>
      <c r="GW168" s="113">
        <f t="shared" si="2768"/>
        <v>252301.46900000001</v>
      </c>
      <c r="GX168" s="113">
        <f t="shared" si="2768"/>
        <v>219267.06674840147</v>
      </c>
      <c r="GY168" s="113">
        <f t="shared" si="2768"/>
        <v>224714.76152326091</v>
      </c>
      <c r="GZ168" s="113">
        <f t="shared" si="2768"/>
        <v>436966.42597005679</v>
      </c>
      <c r="HA168" s="113">
        <f t="shared" ref="HA168:HF168" si="2769">SUM(HA169:HA170)</f>
        <v>395408.13399999996</v>
      </c>
      <c r="HB168" s="113">
        <f t="shared" si="2769"/>
        <v>336397.85681808396</v>
      </c>
      <c r="HC168" s="113">
        <f t="shared" si="2769"/>
        <v>323070.59068968333</v>
      </c>
      <c r="HD168" s="113">
        <f t="shared" si="2769"/>
        <v>695604.62587029126</v>
      </c>
      <c r="HE168" s="113">
        <f t="shared" si="2769"/>
        <v>520402.07534918841</v>
      </c>
      <c r="HF168" s="113">
        <f t="shared" si="2769"/>
        <v>540572.1399999999</v>
      </c>
      <c r="HG168" s="113">
        <f t="shared" ref="HG168" si="2770">SUM(HG169:HG170)</f>
        <v>540572.1399999999</v>
      </c>
    </row>
    <row r="169" spans="2:215" x14ac:dyDescent="0.3">
      <c r="C169" s="69" t="s">
        <v>144</v>
      </c>
      <c r="D169" s="82"/>
      <c r="E169" s="104">
        <v>0</v>
      </c>
      <c r="F169" s="105">
        <v>67107.382029272601</v>
      </c>
      <c r="G169" s="105">
        <v>81223.069393087018</v>
      </c>
      <c r="H169" s="105">
        <v>89927.631000000008</v>
      </c>
      <c r="I169" s="105">
        <v>93439.534596862999</v>
      </c>
      <c r="J169" s="105">
        <v>87924.364575782965</v>
      </c>
      <c r="K169" s="105">
        <v>123193.67605509648</v>
      </c>
      <c r="L169" s="105">
        <v>136029.351</v>
      </c>
      <c r="M169" s="105">
        <v>138259.82100000003</v>
      </c>
      <c r="N169" s="105">
        <v>119879.151</v>
      </c>
      <c r="O169" s="105">
        <v>177964.77802999999</v>
      </c>
      <c r="P169" s="105">
        <v>183053.76799999998</v>
      </c>
      <c r="Q169" s="105">
        <v>203731.17537295463</v>
      </c>
      <c r="R169" s="105">
        <v>187599.81771999999</v>
      </c>
      <c r="S169" s="105">
        <v>240271.52047112581</v>
      </c>
      <c r="T169" s="105">
        <v>232488.35571253166</v>
      </c>
      <c r="U169" s="105">
        <v>293461.27795195486</v>
      </c>
      <c r="V169" s="105">
        <f>254205.217741137+250</f>
        <v>254455.21774113699</v>
      </c>
      <c r="W169" s="204">
        <f t="shared" si="1892"/>
        <v>0.35637241460927904</v>
      </c>
      <c r="X169" s="211"/>
      <c r="Y169" s="71">
        <f t="shared" ref="Y169:Y170" si="2771">$E169</f>
        <v>0</v>
      </c>
      <c r="Z169" s="71">
        <f t="shared" ref="Z169:Z170" si="2772">$F169</f>
        <v>67107.382029272601</v>
      </c>
      <c r="AA169" s="71">
        <f t="shared" ref="AA169:AA170" si="2773">$G169</f>
        <v>81223.069393087018</v>
      </c>
      <c r="AB169" s="71">
        <f t="shared" ref="AB169:AB170" si="2774">$H169</f>
        <v>89927.631000000008</v>
      </c>
      <c r="AC169" s="71">
        <f t="shared" ref="AC169:AC170" si="2775">$I169</f>
        <v>93439.534596862999</v>
      </c>
      <c r="AD169" s="71">
        <f t="shared" ref="AD169:AD170" si="2776">$J169</f>
        <v>87924.364575782965</v>
      </c>
      <c r="AE169" s="71">
        <f t="shared" ref="AE169:AE170" si="2777">$K169</f>
        <v>123193.67605509648</v>
      </c>
      <c r="AF169" s="168">
        <f t="shared" ref="AF169:AF170" si="2778">$L169</f>
        <v>136029.351</v>
      </c>
      <c r="AG169" s="168">
        <f t="shared" ref="AG169:AG170" si="2779">$M169</f>
        <v>138259.82100000003</v>
      </c>
      <c r="AH169" s="168">
        <f t="shared" ref="AH169:AH170" si="2780">$N169</f>
        <v>119879.151</v>
      </c>
      <c r="AI169" s="168">
        <f>$O169</f>
        <v>177964.77802999999</v>
      </c>
      <c r="AJ169" s="168">
        <f t="shared" ref="AJ169:AJ170" si="2781">$P169</f>
        <v>183053.76799999998</v>
      </c>
      <c r="AK169" s="168">
        <f t="shared" ref="AK169:AK170" si="2782">$Q169</f>
        <v>203731.17537295463</v>
      </c>
      <c r="AL169" s="168">
        <f>$R169</f>
        <v>187599.81771999999</v>
      </c>
      <c r="AM169" s="168">
        <f>$S169</f>
        <v>240271.52047112581</v>
      </c>
      <c r="AN169" s="168">
        <f>$T169</f>
        <v>232488.35571253166</v>
      </c>
      <c r="AO169" s="168">
        <f>$U169</f>
        <v>293461.27795195486</v>
      </c>
      <c r="AP169" s="168">
        <f>$V169</f>
        <v>254455.21774113699</v>
      </c>
      <c r="AQ169" s="204">
        <f>AP169/AL169-1</f>
        <v>0.35637241460927904</v>
      </c>
      <c r="AR169" s="68"/>
      <c r="AS169" s="71">
        <f t="shared" ref="AS169:AS170" si="2783">$E169</f>
        <v>0</v>
      </c>
      <c r="AT169" s="71">
        <f t="shared" ref="AT169:AT170" si="2784">$F169</f>
        <v>67107.382029272601</v>
      </c>
      <c r="AU169" s="71">
        <f t="shared" ref="AU169:AU170" si="2785">$G169</f>
        <v>81223.069393087018</v>
      </c>
      <c r="AV169" s="71">
        <f t="shared" ref="AV169:AV170" si="2786">$H169</f>
        <v>89927.631000000008</v>
      </c>
      <c r="AW169" s="71">
        <f t="shared" ref="AW169:AW170" si="2787">$I169</f>
        <v>93439.534596862999</v>
      </c>
      <c r="AX169" s="71">
        <f t="shared" ref="AX169:AX170" si="2788">$J169</f>
        <v>87924.364575782965</v>
      </c>
      <c r="AY169" s="71">
        <f t="shared" ref="AY169:AY170" si="2789">$K169</f>
        <v>123193.67605509648</v>
      </c>
      <c r="AZ169" s="168">
        <f t="shared" ref="AZ169:AZ170" si="2790">$L169</f>
        <v>136029.351</v>
      </c>
      <c r="BA169" s="168">
        <f t="shared" ref="BA169:BA170" si="2791">$M169</f>
        <v>138259.82100000003</v>
      </c>
      <c r="BB169" s="168">
        <f t="shared" ref="BB169:BB170" si="2792">$N169</f>
        <v>119879.151</v>
      </c>
      <c r="BC169" s="168">
        <f>$O169</f>
        <v>177964.77802999999</v>
      </c>
      <c r="BD169" s="168">
        <f t="shared" ref="BD169:BD170" si="2793">$P169</f>
        <v>183053.76799999998</v>
      </c>
      <c r="BE169" s="168">
        <f t="shared" ref="BE169:BE170" si="2794">$Q169</f>
        <v>203731.17537295463</v>
      </c>
      <c r="BF169" s="168">
        <f>$R169</f>
        <v>187599.81771999999</v>
      </c>
      <c r="BG169" s="168">
        <f>$S169</f>
        <v>240271.52047112581</v>
      </c>
      <c r="BH169" s="168">
        <f>$T169</f>
        <v>232488.35571253166</v>
      </c>
      <c r="BI169" s="168">
        <f>$U169</f>
        <v>293461.27795195486</v>
      </c>
      <c r="BJ169" s="168">
        <f>$V169</f>
        <v>254455.21774113699</v>
      </c>
      <c r="BK169" s="68"/>
      <c r="BL169" s="71">
        <f t="shared" ref="BL169:BL170" si="2795">$E169</f>
        <v>0</v>
      </c>
      <c r="BM169" s="71">
        <f t="shared" ref="BM169:BM170" si="2796">$F169</f>
        <v>67107.382029272601</v>
      </c>
      <c r="BN169" s="71">
        <f t="shared" ref="BN169:BN170" si="2797">$G169</f>
        <v>81223.069393087018</v>
      </c>
      <c r="BO169" s="71">
        <f t="shared" ref="BO169:BO170" si="2798">$H169</f>
        <v>89927.631000000008</v>
      </c>
      <c r="BP169" s="71">
        <f t="shared" ref="BP169:BP170" si="2799">$I169</f>
        <v>93439.534596862999</v>
      </c>
      <c r="BQ169" s="71">
        <f t="shared" ref="BQ169:BQ170" si="2800">$J169</f>
        <v>87924.364575782965</v>
      </c>
      <c r="BR169" s="71">
        <f t="shared" ref="BR169:BR170" si="2801">$K169</f>
        <v>123193.67605509648</v>
      </c>
      <c r="BS169" s="168">
        <f t="shared" ref="BS169:BS170" si="2802">$L169</f>
        <v>136029.351</v>
      </c>
      <c r="BT169" s="168">
        <f t="shared" ref="BT169:BT170" si="2803">$M169</f>
        <v>138259.82100000003</v>
      </c>
      <c r="BU169" s="168">
        <f t="shared" ref="BU169:BU170" si="2804">$N169</f>
        <v>119879.151</v>
      </c>
      <c r="BV169" s="168">
        <f>$O169</f>
        <v>177964.77802999999</v>
      </c>
      <c r="BW169" s="168">
        <f t="shared" ref="BW169:BW170" si="2805">$P169</f>
        <v>183053.76799999998</v>
      </c>
      <c r="BX169" s="168">
        <f t="shared" ref="BX169:BX170" si="2806">$Q169</f>
        <v>203731.17537295463</v>
      </c>
      <c r="BY169" s="168">
        <f>$R169</f>
        <v>187599.81771999999</v>
      </c>
      <c r="BZ169" s="168">
        <f>$S169</f>
        <v>240271.52047112581</v>
      </c>
      <c r="CA169" s="168">
        <f>$T169</f>
        <v>232488.35571253166</v>
      </c>
      <c r="CB169" s="168">
        <f>$U169</f>
        <v>293461.27795195486</v>
      </c>
      <c r="CC169" s="168">
        <f>$V169</f>
        <v>254455.21774113699</v>
      </c>
      <c r="CD169" s="68"/>
      <c r="CE169" s="71">
        <f t="shared" ref="CE169:CE170" si="2807">$E169</f>
        <v>0</v>
      </c>
      <c r="CF169" s="71">
        <f t="shared" ref="CF169:CF170" si="2808">$F169</f>
        <v>67107.382029272601</v>
      </c>
      <c r="CG169" s="71">
        <f t="shared" ref="CG169:CG170" si="2809">$G169</f>
        <v>81223.069393087018</v>
      </c>
      <c r="CH169" s="71">
        <f t="shared" ref="CH169:CH170" si="2810">$H169</f>
        <v>89927.631000000008</v>
      </c>
      <c r="CI169" s="71">
        <f t="shared" ref="CI169:CI170" si="2811">$I169</f>
        <v>93439.534596862999</v>
      </c>
      <c r="CJ169" s="71">
        <f t="shared" ref="CJ169:CJ170" si="2812">$J169</f>
        <v>87924.364575782965</v>
      </c>
      <c r="CK169" s="71">
        <f t="shared" ref="CK169:CK170" si="2813">$K169</f>
        <v>123193.67605509648</v>
      </c>
      <c r="CL169" s="168">
        <f t="shared" ref="CL169:CL170" si="2814">$L169</f>
        <v>136029.351</v>
      </c>
      <c r="CM169" s="168">
        <f t="shared" ref="CM169:CM170" si="2815">$M169</f>
        <v>138259.82100000003</v>
      </c>
      <c r="CN169" s="168">
        <f t="shared" ref="CN169:CN170" si="2816">$N169</f>
        <v>119879.151</v>
      </c>
      <c r="CO169" s="168">
        <f>$O169</f>
        <v>177964.77802999999</v>
      </c>
      <c r="CP169" s="168">
        <f t="shared" ref="CP169:CP170" si="2817">$P169</f>
        <v>183053.76799999998</v>
      </c>
      <c r="CQ169" s="168">
        <f t="shared" ref="CQ169:CQ170" si="2818">$Q169</f>
        <v>203731.17537295463</v>
      </c>
      <c r="CR169" s="168">
        <f>$R169</f>
        <v>187599.81771999999</v>
      </c>
      <c r="CS169" s="168">
        <f>$S169</f>
        <v>240271.52047112581</v>
      </c>
      <c r="CT169" s="168">
        <f>$T169</f>
        <v>232488.35571253166</v>
      </c>
      <c r="CU169" s="168">
        <f>$U169</f>
        <v>293461.27795195486</v>
      </c>
      <c r="CV169" s="168">
        <f>$V169</f>
        <v>254455.21774113699</v>
      </c>
      <c r="CW169" s="68"/>
      <c r="CX169" s="71">
        <f t="shared" ref="CX169:CX170" si="2819">$E169</f>
        <v>0</v>
      </c>
      <c r="CY169" s="71">
        <f t="shared" ref="CY169:CY170" si="2820">$F169</f>
        <v>67107.382029272601</v>
      </c>
      <c r="CZ169" s="71">
        <f t="shared" ref="CZ169:CZ170" si="2821">$G169</f>
        <v>81223.069393087018</v>
      </c>
      <c r="DA169" s="71">
        <f t="shared" ref="DA169:DA170" si="2822">$H169</f>
        <v>89927.631000000008</v>
      </c>
      <c r="DB169" s="71">
        <f t="shared" ref="DB169:DB170" si="2823">$I169</f>
        <v>93439.534596862999</v>
      </c>
      <c r="DC169" s="71">
        <f t="shared" ref="DC169:DC170" si="2824">$J169</f>
        <v>87924.364575782965</v>
      </c>
      <c r="DD169" s="71">
        <f t="shared" ref="DD169:DD170" si="2825">$K169</f>
        <v>123193.67605509648</v>
      </c>
      <c r="DE169" s="168">
        <f t="shared" ref="DE169:DE170" si="2826">$L169</f>
        <v>136029.351</v>
      </c>
      <c r="DF169" s="168">
        <f t="shared" ref="DF169:DF170" si="2827">$M169</f>
        <v>138259.82100000003</v>
      </c>
      <c r="DG169" s="168">
        <f t="shared" ref="DG169:DG170" si="2828">$N169</f>
        <v>119879.151</v>
      </c>
      <c r="DH169" s="168">
        <f>$O169</f>
        <v>177964.77802999999</v>
      </c>
      <c r="DI169" s="168">
        <f t="shared" ref="DI169:DI170" si="2829">$P169</f>
        <v>183053.76799999998</v>
      </c>
      <c r="DJ169" s="168">
        <f t="shared" ref="DJ169:DJ170" si="2830">$Q169</f>
        <v>203731.17537295463</v>
      </c>
      <c r="DK169" s="168">
        <f>$R169</f>
        <v>187599.81771999999</v>
      </c>
      <c r="DL169" s="168">
        <f>$S169</f>
        <v>240271.52047112581</v>
      </c>
      <c r="DM169" s="168">
        <f>$T169</f>
        <v>232488.35571253166</v>
      </c>
      <c r="DN169" s="168">
        <f>$U169</f>
        <v>293461.27795195486</v>
      </c>
      <c r="DO169" s="168">
        <f>$V169</f>
        <v>254455.21774113699</v>
      </c>
      <c r="DP169" s="68"/>
      <c r="DQ169" s="71">
        <f t="shared" ref="DQ169:DQ170" si="2831">$E169</f>
        <v>0</v>
      </c>
      <c r="DR169" s="71">
        <f t="shared" ref="DR169:DR170" si="2832">$F169</f>
        <v>67107.382029272601</v>
      </c>
      <c r="DS169" s="71">
        <f t="shared" ref="DS169:DS170" si="2833">$G169</f>
        <v>81223.069393087018</v>
      </c>
      <c r="DT169" s="71">
        <f t="shared" ref="DT169:DT170" si="2834">$H169</f>
        <v>89927.631000000008</v>
      </c>
      <c r="DU169" s="71">
        <f t="shared" ref="DU169:DU170" si="2835">$I169</f>
        <v>93439.534596862999</v>
      </c>
      <c r="DV169" s="71">
        <f t="shared" ref="DV169:DV170" si="2836">$J169</f>
        <v>87924.364575782965</v>
      </c>
      <c r="DW169" s="71">
        <f t="shared" ref="DW169:DW170" si="2837">$K169</f>
        <v>123193.67605509648</v>
      </c>
      <c r="DX169" s="168">
        <f t="shared" ref="DX169:DX170" si="2838">$L169</f>
        <v>136029.351</v>
      </c>
      <c r="DY169" s="168">
        <f t="shared" ref="DY169:DY170" si="2839">$M169</f>
        <v>138259.82100000003</v>
      </c>
      <c r="DZ169" s="168">
        <f t="shared" ref="DZ169:DZ170" si="2840">$N169</f>
        <v>119879.151</v>
      </c>
      <c r="EA169" s="168">
        <f>$O169</f>
        <v>177964.77802999999</v>
      </c>
      <c r="EB169" s="168">
        <f t="shared" ref="EB169:EB170" si="2841">$P169</f>
        <v>183053.76799999998</v>
      </c>
      <c r="EC169" s="168">
        <f t="shared" ref="EC169:EC170" si="2842">$Q169</f>
        <v>203731.17537295463</v>
      </c>
      <c r="ED169" s="168">
        <f>$R169</f>
        <v>187599.81771999999</v>
      </c>
      <c r="EE169" s="168">
        <f>$S169</f>
        <v>240271.52047112581</v>
      </c>
      <c r="EF169" s="168">
        <f>$T169</f>
        <v>232488.35571253166</v>
      </c>
      <c r="EG169" s="168">
        <f>$U169</f>
        <v>293461.27795195486</v>
      </c>
      <c r="EH169" s="168">
        <f>$V169</f>
        <v>254455.21774113699</v>
      </c>
      <c r="EI169" s="68"/>
      <c r="EJ169" s="71">
        <f t="shared" ref="EJ169:EJ170" si="2843">$E169</f>
        <v>0</v>
      </c>
      <c r="EK169" s="71">
        <f t="shared" ref="EK169:EK170" si="2844">$F169</f>
        <v>67107.382029272601</v>
      </c>
      <c r="EL169" s="71">
        <f t="shared" ref="EL169:EL170" si="2845">$G169</f>
        <v>81223.069393087018</v>
      </c>
      <c r="EM169" s="71">
        <f t="shared" ref="EM169:EM170" si="2846">$H169</f>
        <v>89927.631000000008</v>
      </c>
      <c r="EN169" s="71">
        <f t="shared" ref="EN169:EN170" si="2847">$I169</f>
        <v>93439.534596862999</v>
      </c>
      <c r="EO169" s="71">
        <f t="shared" ref="EO169:EO170" si="2848">$J169</f>
        <v>87924.364575782965</v>
      </c>
      <c r="EP169" s="71">
        <f t="shared" ref="EP169:EP170" si="2849">$K169</f>
        <v>123193.67605509648</v>
      </c>
      <c r="EQ169" s="168">
        <f t="shared" ref="EQ169:EQ170" si="2850">$L169</f>
        <v>136029.351</v>
      </c>
      <c r="ER169" s="168">
        <f t="shared" ref="ER169:ER170" si="2851">$M169</f>
        <v>138259.82100000003</v>
      </c>
      <c r="ES169" s="168">
        <f t="shared" ref="ES169:ES170" si="2852">$N169</f>
        <v>119879.151</v>
      </c>
      <c r="ET169" s="168">
        <f>$O169</f>
        <v>177964.77802999999</v>
      </c>
      <c r="EU169" s="168">
        <f t="shared" ref="EU169:EU170" si="2853">$P169</f>
        <v>183053.76799999998</v>
      </c>
      <c r="EV169" s="168">
        <f t="shared" ref="EV169:EV170" si="2854">$Q169</f>
        <v>203731.17537295463</v>
      </c>
      <c r="EW169" s="168">
        <f>$R169</f>
        <v>187599.81771999999</v>
      </c>
      <c r="EX169" s="168">
        <f>$S169</f>
        <v>240271.52047112581</v>
      </c>
      <c r="EY169" s="168">
        <f>$T169</f>
        <v>232488.35571253166</v>
      </c>
      <c r="EZ169" s="168">
        <f>$U169</f>
        <v>293461.27795195486</v>
      </c>
      <c r="FA169" s="168">
        <f>$V169</f>
        <v>254455.21774113699</v>
      </c>
      <c r="FB169" s="68"/>
      <c r="FC169" s="71">
        <f t="shared" ref="FC169:FC170" si="2855">$E169</f>
        <v>0</v>
      </c>
      <c r="FD169" s="71">
        <f t="shared" ref="FD169:FD170" si="2856">$F169</f>
        <v>67107.382029272601</v>
      </c>
      <c r="FE169" s="71">
        <f t="shared" ref="FE169:FE170" si="2857">$G169</f>
        <v>81223.069393087018</v>
      </c>
      <c r="FF169" s="71">
        <f t="shared" ref="FF169:FF170" si="2858">$H169</f>
        <v>89927.631000000008</v>
      </c>
      <c r="FG169" s="71">
        <f t="shared" ref="FG169:FG170" si="2859">$I169</f>
        <v>93439.534596862999</v>
      </c>
      <c r="FH169" s="71">
        <f t="shared" ref="FH169:FH170" si="2860">$J169</f>
        <v>87924.364575782965</v>
      </c>
      <c r="FI169" s="71">
        <f t="shared" ref="FI169:FI170" si="2861">$K169</f>
        <v>123193.67605509648</v>
      </c>
      <c r="FJ169" s="168">
        <f t="shared" ref="FJ169:FJ170" si="2862">$L169</f>
        <v>136029.351</v>
      </c>
      <c r="FK169" s="168">
        <f t="shared" ref="FK169:FK170" si="2863">$M169</f>
        <v>138259.82100000003</v>
      </c>
      <c r="FL169" s="168">
        <f t="shared" ref="FL169:FL170" si="2864">$N169</f>
        <v>119879.151</v>
      </c>
      <c r="FM169" s="168">
        <f>$O169</f>
        <v>177964.77802999999</v>
      </c>
      <c r="FN169" s="168">
        <f t="shared" ref="FN169:FN170" si="2865">$P169</f>
        <v>183053.76799999998</v>
      </c>
      <c r="FO169" s="168">
        <f t="shared" ref="FO169:FO170" si="2866">$Q169</f>
        <v>203731.17537295463</v>
      </c>
      <c r="FP169" s="168">
        <f>$R169</f>
        <v>187599.81771999999</v>
      </c>
      <c r="FQ169" s="168">
        <f>$S169</f>
        <v>240271.52047112581</v>
      </c>
      <c r="FR169" s="168">
        <f>$T169</f>
        <v>232488.35571253166</v>
      </c>
      <c r="FS169" s="168">
        <f>$U169</f>
        <v>293461.27795195486</v>
      </c>
      <c r="FT169" s="168">
        <f>$V169</f>
        <v>254455.21774113699</v>
      </c>
      <c r="FU169" s="204">
        <f>FT169/FP169-1</f>
        <v>0.35637241460927904</v>
      </c>
      <c r="FV169" s="141"/>
      <c r="FW169" s="71">
        <f t="shared" ref="FW169:FW170" si="2867">$E169</f>
        <v>0</v>
      </c>
      <c r="FX169" s="71">
        <f t="shared" ref="FX169:FX170" si="2868">$F169</f>
        <v>67107.382029272601</v>
      </c>
      <c r="FY169" s="71">
        <f t="shared" ref="FY169:FY170" si="2869">$G169</f>
        <v>81223.069393087018</v>
      </c>
      <c r="FZ169" s="71">
        <f t="shared" ref="FZ169:FZ170" si="2870">$H169</f>
        <v>89927.631000000008</v>
      </c>
      <c r="GA169" s="71">
        <f t="shared" ref="GA169:GA170" si="2871">$I169</f>
        <v>93439.534596862999</v>
      </c>
      <c r="GB169" s="71">
        <f t="shared" ref="GB169:GB170" si="2872">$J169</f>
        <v>87924.364575782965</v>
      </c>
      <c r="GC169" s="71">
        <f t="shared" ref="GC169:GC170" si="2873">$K169</f>
        <v>123193.67605509648</v>
      </c>
      <c r="GD169" s="168">
        <f t="shared" ref="GD169:GD170" si="2874">$L169</f>
        <v>136029.351</v>
      </c>
      <c r="GE169" s="168">
        <f t="shared" ref="GE169:GE170" si="2875">$M169</f>
        <v>138259.82100000003</v>
      </c>
      <c r="GF169" s="168">
        <f t="shared" ref="GF169:GF170" si="2876">$N169</f>
        <v>119879.151</v>
      </c>
      <c r="GG169" s="168">
        <f>$O169</f>
        <v>177964.77802999999</v>
      </c>
      <c r="GH169" s="168">
        <f t="shared" ref="GH169:GH170" si="2877">$P169</f>
        <v>183053.76799999998</v>
      </c>
      <c r="GI169" s="168">
        <f t="shared" ref="GI169:GI170" si="2878">$Q169</f>
        <v>203731.17537295463</v>
      </c>
      <c r="GJ169" s="168">
        <f>$R169</f>
        <v>187599.81771999999</v>
      </c>
      <c r="GK169" s="168">
        <f>$S169</f>
        <v>240271.52047112581</v>
      </c>
      <c r="GL169" s="168">
        <f>$T169</f>
        <v>232488.35571253166</v>
      </c>
      <c r="GM169" s="168">
        <f>$U169</f>
        <v>293461.27795195486</v>
      </c>
      <c r="GN169" s="168">
        <f>$V169</f>
        <v>254455.21774113699</v>
      </c>
      <c r="GO169" s="68"/>
      <c r="GP169" s="71">
        <f t="shared" ref="GP169:GP170" si="2879">$E169</f>
        <v>0</v>
      </c>
      <c r="GQ169" s="71">
        <f t="shared" ref="GQ169:GQ170" si="2880">$F169</f>
        <v>67107.382029272601</v>
      </c>
      <c r="GR169" s="71">
        <f t="shared" ref="GR169:GR170" si="2881">$G169</f>
        <v>81223.069393087018</v>
      </c>
      <c r="GS169" s="71">
        <f t="shared" ref="GS169:GS170" si="2882">$H169</f>
        <v>89927.631000000008</v>
      </c>
      <c r="GT169" s="71">
        <f t="shared" ref="GT169:GT170" si="2883">$I169</f>
        <v>93439.534596862999</v>
      </c>
      <c r="GU169" s="71">
        <f t="shared" ref="GU169:GU170" si="2884">$J169</f>
        <v>87924.364575782965</v>
      </c>
      <c r="GV169" s="71">
        <f t="shared" ref="GV169:GV170" si="2885">$K169</f>
        <v>123193.67605509648</v>
      </c>
      <c r="GW169" s="168">
        <f t="shared" ref="GW169:GW170" si="2886">$L169</f>
        <v>136029.351</v>
      </c>
      <c r="GX169" s="168">
        <f t="shared" ref="GX169:GX170" si="2887">$M169</f>
        <v>138259.82100000003</v>
      </c>
      <c r="GY169" s="168">
        <f t="shared" ref="GY169:GY170" si="2888">$N169</f>
        <v>119879.151</v>
      </c>
      <c r="GZ169" s="168">
        <f>$O169</f>
        <v>177964.77802999999</v>
      </c>
      <c r="HA169" s="168">
        <f t="shared" ref="HA169:HA170" si="2889">$P169</f>
        <v>183053.76799999998</v>
      </c>
      <c r="HB169" s="168">
        <f t="shared" ref="HB169:HB170" si="2890">$Q169</f>
        <v>203731.17537295463</v>
      </c>
      <c r="HC169" s="168">
        <f>$R169</f>
        <v>187599.81771999999</v>
      </c>
      <c r="HD169" s="168">
        <f>$S169</f>
        <v>240271.52047112581</v>
      </c>
      <c r="HE169" s="168">
        <f>$T169</f>
        <v>232488.35571253166</v>
      </c>
      <c r="HF169" s="168">
        <f>$U169</f>
        <v>293461.27795195486</v>
      </c>
      <c r="HG169" s="168">
        <f>$U169</f>
        <v>293461.27795195486</v>
      </c>
    </row>
    <row r="170" spans="2:215" x14ac:dyDescent="0.3">
      <c r="C170" s="69" t="s">
        <v>145</v>
      </c>
      <c r="D170" s="82"/>
      <c r="E170" s="104">
        <v>0</v>
      </c>
      <c r="F170" s="105">
        <v>13831.905396043374</v>
      </c>
      <c r="G170" s="105">
        <v>43484.876191430689</v>
      </c>
      <c r="H170" s="105">
        <v>39646.996000000006</v>
      </c>
      <c r="I170" s="105">
        <v>28474.225306497701</v>
      </c>
      <c r="J170" s="105">
        <v>52714.230939036323</v>
      </c>
      <c r="K170" s="105">
        <v>128839.03194490353</v>
      </c>
      <c r="L170" s="105">
        <v>116272.11800000002</v>
      </c>
      <c r="M170" s="105">
        <v>81007.245748401445</v>
      </c>
      <c r="N170" s="105">
        <v>104835.61052326091</v>
      </c>
      <c r="O170" s="105">
        <v>259001.64794005681</v>
      </c>
      <c r="P170" s="105">
        <v>212354.36599999998</v>
      </c>
      <c r="Q170" s="105">
        <v>132666.68144512933</v>
      </c>
      <c r="R170" s="105">
        <v>135470.77296968331</v>
      </c>
      <c r="S170" s="105">
        <v>455333.10539916542</v>
      </c>
      <c r="T170" s="105">
        <v>287913.71963665675</v>
      </c>
      <c r="U170" s="105">
        <v>247110.86204804509</v>
      </c>
      <c r="V170" s="105">
        <v>271695.59719285509</v>
      </c>
      <c r="W170" s="204">
        <f t="shared" si="1892"/>
        <v>1.005566154506679</v>
      </c>
      <c r="X170" s="239"/>
      <c r="Y170" s="71">
        <f t="shared" si="2771"/>
        <v>0</v>
      </c>
      <c r="Z170" s="71">
        <f t="shared" si="2772"/>
        <v>13831.905396043374</v>
      </c>
      <c r="AA170" s="71">
        <f t="shared" si="2773"/>
        <v>43484.876191430689</v>
      </c>
      <c r="AB170" s="71">
        <f t="shared" si="2774"/>
        <v>39646.996000000006</v>
      </c>
      <c r="AC170" s="71">
        <f t="shared" si="2775"/>
        <v>28474.225306497701</v>
      </c>
      <c r="AD170" s="71">
        <f t="shared" si="2776"/>
        <v>52714.230939036323</v>
      </c>
      <c r="AE170" s="71">
        <f t="shared" si="2777"/>
        <v>128839.03194490353</v>
      </c>
      <c r="AF170" s="168">
        <f t="shared" si="2778"/>
        <v>116272.11800000002</v>
      </c>
      <c r="AG170" s="168">
        <f t="shared" si="2779"/>
        <v>81007.245748401445</v>
      </c>
      <c r="AH170" s="168">
        <f t="shared" si="2780"/>
        <v>104835.61052326091</v>
      </c>
      <c r="AI170" s="168">
        <f>$O170</f>
        <v>259001.64794005681</v>
      </c>
      <c r="AJ170" s="168">
        <f t="shared" si="2781"/>
        <v>212354.36599999998</v>
      </c>
      <c r="AK170" s="168">
        <f t="shared" si="2782"/>
        <v>132666.68144512933</v>
      </c>
      <c r="AL170" s="168">
        <f>$R170</f>
        <v>135470.77296968331</v>
      </c>
      <c r="AM170" s="168">
        <f>$S170</f>
        <v>455333.10539916542</v>
      </c>
      <c r="AN170" s="168">
        <f>$T170</f>
        <v>287913.71963665675</v>
      </c>
      <c r="AO170" s="168">
        <f>$U170</f>
        <v>247110.86204804509</v>
      </c>
      <c r="AP170" s="168">
        <f>$V170</f>
        <v>271695.59719285509</v>
      </c>
      <c r="AQ170" s="204">
        <f>AP170/AL170-1</f>
        <v>1.005566154506679</v>
      </c>
      <c r="AR170" s="68"/>
      <c r="AS170" s="71">
        <f t="shared" si="2783"/>
        <v>0</v>
      </c>
      <c r="AT170" s="71">
        <f t="shared" si="2784"/>
        <v>13831.905396043374</v>
      </c>
      <c r="AU170" s="71">
        <f t="shared" si="2785"/>
        <v>43484.876191430689</v>
      </c>
      <c r="AV170" s="71">
        <f t="shared" si="2786"/>
        <v>39646.996000000006</v>
      </c>
      <c r="AW170" s="71">
        <f t="shared" si="2787"/>
        <v>28474.225306497701</v>
      </c>
      <c r="AX170" s="71">
        <f t="shared" si="2788"/>
        <v>52714.230939036323</v>
      </c>
      <c r="AY170" s="71">
        <f t="shared" si="2789"/>
        <v>128839.03194490353</v>
      </c>
      <c r="AZ170" s="168">
        <f t="shared" si="2790"/>
        <v>116272.11800000002</v>
      </c>
      <c r="BA170" s="168">
        <f t="shared" si="2791"/>
        <v>81007.245748401445</v>
      </c>
      <c r="BB170" s="168">
        <f t="shared" si="2792"/>
        <v>104835.61052326091</v>
      </c>
      <c r="BC170" s="168">
        <f>$O170</f>
        <v>259001.64794005681</v>
      </c>
      <c r="BD170" s="168">
        <f t="shared" si="2793"/>
        <v>212354.36599999998</v>
      </c>
      <c r="BE170" s="168">
        <f t="shared" si="2794"/>
        <v>132666.68144512933</v>
      </c>
      <c r="BF170" s="168">
        <f>$R170</f>
        <v>135470.77296968331</v>
      </c>
      <c r="BG170" s="168">
        <f>$S170</f>
        <v>455333.10539916542</v>
      </c>
      <c r="BH170" s="168">
        <f>$T170</f>
        <v>287913.71963665675</v>
      </c>
      <c r="BI170" s="168">
        <f>$U170</f>
        <v>247110.86204804509</v>
      </c>
      <c r="BJ170" s="168">
        <f>$V170</f>
        <v>271695.59719285509</v>
      </c>
      <c r="BK170" s="68"/>
      <c r="BL170" s="71">
        <f t="shared" si="2795"/>
        <v>0</v>
      </c>
      <c r="BM170" s="71">
        <f t="shared" si="2796"/>
        <v>13831.905396043374</v>
      </c>
      <c r="BN170" s="71">
        <f t="shared" si="2797"/>
        <v>43484.876191430689</v>
      </c>
      <c r="BO170" s="71">
        <f t="shared" si="2798"/>
        <v>39646.996000000006</v>
      </c>
      <c r="BP170" s="71">
        <f t="shared" si="2799"/>
        <v>28474.225306497701</v>
      </c>
      <c r="BQ170" s="71">
        <f t="shared" si="2800"/>
        <v>52714.230939036323</v>
      </c>
      <c r="BR170" s="71">
        <f t="shared" si="2801"/>
        <v>128839.03194490353</v>
      </c>
      <c r="BS170" s="168">
        <f t="shared" si="2802"/>
        <v>116272.11800000002</v>
      </c>
      <c r="BT170" s="168">
        <f t="shared" si="2803"/>
        <v>81007.245748401445</v>
      </c>
      <c r="BU170" s="168">
        <f t="shared" si="2804"/>
        <v>104835.61052326091</v>
      </c>
      <c r="BV170" s="168">
        <f>$O170</f>
        <v>259001.64794005681</v>
      </c>
      <c r="BW170" s="168">
        <f t="shared" si="2805"/>
        <v>212354.36599999998</v>
      </c>
      <c r="BX170" s="168">
        <f t="shared" si="2806"/>
        <v>132666.68144512933</v>
      </c>
      <c r="BY170" s="168">
        <f>$R170</f>
        <v>135470.77296968331</v>
      </c>
      <c r="BZ170" s="168">
        <f>$S170</f>
        <v>455333.10539916542</v>
      </c>
      <c r="CA170" s="168">
        <f>$T170</f>
        <v>287913.71963665675</v>
      </c>
      <c r="CB170" s="168">
        <f>$U170</f>
        <v>247110.86204804509</v>
      </c>
      <c r="CC170" s="168">
        <f>$V170</f>
        <v>271695.59719285509</v>
      </c>
      <c r="CD170" s="68"/>
      <c r="CE170" s="71">
        <f t="shared" si="2807"/>
        <v>0</v>
      </c>
      <c r="CF170" s="71">
        <f t="shared" si="2808"/>
        <v>13831.905396043374</v>
      </c>
      <c r="CG170" s="71">
        <f t="shared" si="2809"/>
        <v>43484.876191430689</v>
      </c>
      <c r="CH170" s="71">
        <f t="shared" si="2810"/>
        <v>39646.996000000006</v>
      </c>
      <c r="CI170" s="71">
        <f t="shared" si="2811"/>
        <v>28474.225306497701</v>
      </c>
      <c r="CJ170" s="71">
        <f t="shared" si="2812"/>
        <v>52714.230939036323</v>
      </c>
      <c r="CK170" s="71">
        <f t="shared" si="2813"/>
        <v>128839.03194490353</v>
      </c>
      <c r="CL170" s="168">
        <f t="shared" si="2814"/>
        <v>116272.11800000002</v>
      </c>
      <c r="CM170" s="168">
        <f t="shared" si="2815"/>
        <v>81007.245748401445</v>
      </c>
      <c r="CN170" s="168">
        <f t="shared" si="2816"/>
        <v>104835.61052326091</v>
      </c>
      <c r="CO170" s="168">
        <f>$O170</f>
        <v>259001.64794005681</v>
      </c>
      <c r="CP170" s="168">
        <f t="shared" si="2817"/>
        <v>212354.36599999998</v>
      </c>
      <c r="CQ170" s="168">
        <f t="shared" si="2818"/>
        <v>132666.68144512933</v>
      </c>
      <c r="CR170" s="168">
        <f>$R170</f>
        <v>135470.77296968331</v>
      </c>
      <c r="CS170" s="168">
        <f>$S170</f>
        <v>455333.10539916542</v>
      </c>
      <c r="CT170" s="168">
        <f>$T170</f>
        <v>287913.71963665675</v>
      </c>
      <c r="CU170" s="168">
        <f>$U170</f>
        <v>247110.86204804509</v>
      </c>
      <c r="CV170" s="168">
        <f>$V170</f>
        <v>271695.59719285509</v>
      </c>
      <c r="CW170" s="68"/>
      <c r="CX170" s="71">
        <f t="shared" si="2819"/>
        <v>0</v>
      </c>
      <c r="CY170" s="71">
        <f t="shared" si="2820"/>
        <v>13831.905396043374</v>
      </c>
      <c r="CZ170" s="71">
        <f t="shared" si="2821"/>
        <v>43484.876191430689</v>
      </c>
      <c r="DA170" s="71">
        <f t="shared" si="2822"/>
        <v>39646.996000000006</v>
      </c>
      <c r="DB170" s="71">
        <f t="shared" si="2823"/>
        <v>28474.225306497701</v>
      </c>
      <c r="DC170" s="71">
        <f t="shared" si="2824"/>
        <v>52714.230939036323</v>
      </c>
      <c r="DD170" s="71">
        <f t="shared" si="2825"/>
        <v>128839.03194490353</v>
      </c>
      <c r="DE170" s="168">
        <f t="shared" si="2826"/>
        <v>116272.11800000002</v>
      </c>
      <c r="DF170" s="168">
        <f t="shared" si="2827"/>
        <v>81007.245748401445</v>
      </c>
      <c r="DG170" s="168">
        <f t="shared" si="2828"/>
        <v>104835.61052326091</v>
      </c>
      <c r="DH170" s="168">
        <f>$O170</f>
        <v>259001.64794005681</v>
      </c>
      <c r="DI170" s="168">
        <f t="shared" si="2829"/>
        <v>212354.36599999998</v>
      </c>
      <c r="DJ170" s="168">
        <f t="shared" si="2830"/>
        <v>132666.68144512933</v>
      </c>
      <c r="DK170" s="168">
        <f>$R170</f>
        <v>135470.77296968331</v>
      </c>
      <c r="DL170" s="168">
        <f>$S170</f>
        <v>455333.10539916542</v>
      </c>
      <c r="DM170" s="168">
        <f>$T170</f>
        <v>287913.71963665675</v>
      </c>
      <c r="DN170" s="168">
        <f>$U170</f>
        <v>247110.86204804509</v>
      </c>
      <c r="DO170" s="168">
        <f>$V170</f>
        <v>271695.59719285509</v>
      </c>
      <c r="DP170" s="68"/>
      <c r="DQ170" s="71">
        <f t="shared" si="2831"/>
        <v>0</v>
      </c>
      <c r="DR170" s="71">
        <f t="shared" si="2832"/>
        <v>13831.905396043374</v>
      </c>
      <c r="DS170" s="71">
        <f t="shared" si="2833"/>
        <v>43484.876191430689</v>
      </c>
      <c r="DT170" s="71">
        <f t="shared" si="2834"/>
        <v>39646.996000000006</v>
      </c>
      <c r="DU170" s="71">
        <f t="shared" si="2835"/>
        <v>28474.225306497701</v>
      </c>
      <c r="DV170" s="71">
        <f t="shared" si="2836"/>
        <v>52714.230939036323</v>
      </c>
      <c r="DW170" s="71">
        <f t="shared" si="2837"/>
        <v>128839.03194490353</v>
      </c>
      <c r="DX170" s="168">
        <f t="shared" si="2838"/>
        <v>116272.11800000002</v>
      </c>
      <c r="DY170" s="168">
        <f t="shared" si="2839"/>
        <v>81007.245748401445</v>
      </c>
      <c r="DZ170" s="168">
        <f t="shared" si="2840"/>
        <v>104835.61052326091</v>
      </c>
      <c r="EA170" s="168">
        <f>$O170</f>
        <v>259001.64794005681</v>
      </c>
      <c r="EB170" s="168">
        <f t="shared" si="2841"/>
        <v>212354.36599999998</v>
      </c>
      <c r="EC170" s="168">
        <f t="shared" si="2842"/>
        <v>132666.68144512933</v>
      </c>
      <c r="ED170" s="168">
        <f>$R170</f>
        <v>135470.77296968331</v>
      </c>
      <c r="EE170" s="168">
        <f>$S170</f>
        <v>455333.10539916542</v>
      </c>
      <c r="EF170" s="168">
        <f>$T170</f>
        <v>287913.71963665675</v>
      </c>
      <c r="EG170" s="168">
        <f>$U170</f>
        <v>247110.86204804509</v>
      </c>
      <c r="EH170" s="168">
        <f>$V170</f>
        <v>271695.59719285509</v>
      </c>
      <c r="EI170" s="68"/>
      <c r="EJ170" s="71">
        <f t="shared" si="2843"/>
        <v>0</v>
      </c>
      <c r="EK170" s="71">
        <f t="shared" si="2844"/>
        <v>13831.905396043374</v>
      </c>
      <c r="EL170" s="71">
        <f t="shared" si="2845"/>
        <v>43484.876191430689</v>
      </c>
      <c r="EM170" s="71">
        <f t="shared" si="2846"/>
        <v>39646.996000000006</v>
      </c>
      <c r="EN170" s="71">
        <f t="shared" si="2847"/>
        <v>28474.225306497701</v>
      </c>
      <c r="EO170" s="71">
        <f t="shared" si="2848"/>
        <v>52714.230939036323</v>
      </c>
      <c r="EP170" s="71">
        <f t="shared" si="2849"/>
        <v>128839.03194490353</v>
      </c>
      <c r="EQ170" s="168">
        <f t="shared" si="2850"/>
        <v>116272.11800000002</v>
      </c>
      <c r="ER170" s="168">
        <f t="shared" si="2851"/>
        <v>81007.245748401445</v>
      </c>
      <c r="ES170" s="168">
        <f t="shared" si="2852"/>
        <v>104835.61052326091</v>
      </c>
      <c r="ET170" s="168">
        <f>$O170</f>
        <v>259001.64794005681</v>
      </c>
      <c r="EU170" s="168">
        <f t="shared" si="2853"/>
        <v>212354.36599999998</v>
      </c>
      <c r="EV170" s="168">
        <f t="shared" si="2854"/>
        <v>132666.68144512933</v>
      </c>
      <c r="EW170" s="168">
        <f>$R170</f>
        <v>135470.77296968331</v>
      </c>
      <c r="EX170" s="168">
        <f>$S170</f>
        <v>455333.10539916542</v>
      </c>
      <c r="EY170" s="168">
        <f>$T170</f>
        <v>287913.71963665675</v>
      </c>
      <c r="EZ170" s="168">
        <f>$U170</f>
        <v>247110.86204804509</v>
      </c>
      <c r="FA170" s="168">
        <f>$V170</f>
        <v>271695.59719285509</v>
      </c>
      <c r="FB170" s="68"/>
      <c r="FC170" s="71">
        <f t="shared" si="2855"/>
        <v>0</v>
      </c>
      <c r="FD170" s="71">
        <f t="shared" si="2856"/>
        <v>13831.905396043374</v>
      </c>
      <c r="FE170" s="71">
        <f t="shared" si="2857"/>
        <v>43484.876191430689</v>
      </c>
      <c r="FF170" s="71">
        <f t="shared" si="2858"/>
        <v>39646.996000000006</v>
      </c>
      <c r="FG170" s="71">
        <f t="shared" si="2859"/>
        <v>28474.225306497701</v>
      </c>
      <c r="FH170" s="71">
        <f t="shared" si="2860"/>
        <v>52714.230939036323</v>
      </c>
      <c r="FI170" s="71">
        <f t="shared" si="2861"/>
        <v>128839.03194490353</v>
      </c>
      <c r="FJ170" s="168">
        <f t="shared" si="2862"/>
        <v>116272.11800000002</v>
      </c>
      <c r="FK170" s="168">
        <f t="shared" si="2863"/>
        <v>81007.245748401445</v>
      </c>
      <c r="FL170" s="168">
        <f t="shared" si="2864"/>
        <v>104835.61052326091</v>
      </c>
      <c r="FM170" s="168">
        <f>$O170</f>
        <v>259001.64794005681</v>
      </c>
      <c r="FN170" s="168">
        <f t="shared" si="2865"/>
        <v>212354.36599999998</v>
      </c>
      <c r="FO170" s="168">
        <f t="shared" si="2866"/>
        <v>132666.68144512933</v>
      </c>
      <c r="FP170" s="168">
        <f>$R170</f>
        <v>135470.77296968331</v>
      </c>
      <c r="FQ170" s="168">
        <f>$S170</f>
        <v>455333.10539916542</v>
      </c>
      <c r="FR170" s="168">
        <f>$T170</f>
        <v>287913.71963665675</v>
      </c>
      <c r="FS170" s="168">
        <f>$U170</f>
        <v>247110.86204804509</v>
      </c>
      <c r="FT170" s="168">
        <f>$V170</f>
        <v>271695.59719285509</v>
      </c>
      <c r="FU170" s="204">
        <f>FT170/FP170-1</f>
        <v>1.005566154506679</v>
      </c>
      <c r="FV170" s="141"/>
      <c r="FW170" s="71">
        <f t="shared" si="2867"/>
        <v>0</v>
      </c>
      <c r="FX170" s="71">
        <f t="shared" si="2868"/>
        <v>13831.905396043374</v>
      </c>
      <c r="FY170" s="71">
        <f t="shared" si="2869"/>
        <v>43484.876191430689</v>
      </c>
      <c r="FZ170" s="71">
        <f t="shared" si="2870"/>
        <v>39646.996000000006</v>
      </c>
      <c r="GA170" s="71">
        <f t="shared" si="2871"/>
        <v>28474.225306497701</v>
      </c>
      <c r="GB170" s="71">
        <f t="shared" si="2872"/>
        <v>52714.230939036323</v>
      </c>
      <c r="GC170" s="71">
        <f t="shared" si="2873"/>
        <v>128839.03194490353</v>
      </c>
      <c r="GD170" s="168">
        <f t="shared" si="2874"/>
        <v>116272.11800000002</v>
      </c>
      <c r="GE170" s="168">
        <f t="shared" si="2875"/>
        <v>81007.245748401445</v>
      </c>
      <c r="GF170" s="168">
        <f t="shared" si="2876"/>
        <v>104835.61052326091</v>
      </c>
      <c r="GG170" s="168">
        <f>$O170</f>
        <v>259001.64794005681</v>
      </c>
      <c r="GH170" s="168">
        <f t="shared" si="2877"/>
        <v>212354.36599999998</v>
      </c>
      <c r="GI170" s="168">
        <f t="shared" si="2878"/>
        <v>132666.68144512933</v>
      </c>
      <c r="GJ170" s="168">
        <f>$R170</f>
        <v>135470.77296968331</v>
      </c>
      <c r="GK170" s="168">
        <f>$S170</f>
        <v>455333.10539916542</v>
      </c>
      <c r="GL170" s="168">
        <f>$T170</f>
        <v>287913.71963665675</v>
      </c>
      <c r="GM170" s="168">
        <f>$U170</f>
        <v>247110.86204804509</v>
      </c>
      <c r="GN170" s="168">
        <f>$V170</f>
        <v>271695.59719285509</v>
      </c>
      <c r="GO170" s="68"/>
      <c r="GP170" s="71">
        <f t="shared" si="2879"/>
        <v>0</v>
      </c>
      <c r="GQ170" s="71">
        <f t="shared" si="2880"/>
        <v>13831.905396043374</v>
      </c>
      <c r="GR170" s="71">
        <f t="shared" si="2881"/>
        <v>43484.876191430689</v>
      </c>
      <c r="GS170" s="71">
        <f t="shared" si="2882"/>
        <v>39646.996000000006</v>
      </c>
      <c r="GT170" s="71">
        <f t="shared" si="2883"/>
        <v>28474.225306497701</v>
      </c>
      <c r="GU170" s="71">
        <f t="shared" si="2884"/>
        <v>52714.230939036323</v>
      </c>
      <c r="GV170" s="71">
        <f t="shared" si="2885"/>
        <v>128839.03194490353</v>
      </c>
      <c r="GW170" s="168">
        <f t="shared" si="2886"/>
        <v>116272.11800000002</v>
      </c>
      <c r="GX170" s="168">
        <f t="shared" si="2887"/>
        <v>81007.245748401445</v>
      </c>
      <c r="GY170" s="168">
        <f t="shared" si="2888"/>
        <v>104835.61052326091</v>
      </c>
      <c r="GZ170" s="168">
        <f>$O170</f>
        <v>259001.64794005681</v>
      </c>
      <c r="HA170" s="168">
        <f t="shared" si="2889"/>
        <v>212354.36599999998</v>
      </c>
      <c r="HB170" s="168">
        <f t="shared" si="2890"/>
        <v>132666.68144512933</v>
      </c>
      <c r="HC170" s="168">
        <f>$R170</f>
        <v>135470.77296968331</v>
      </c>
      <c r="HD170" s="168">
        <f>$S170</f>
        <v>455333.10539916542</v>
      </c>
      <c r="HE170" s="168">
        <f>$T170</f>
        <v>287913.71963665675</v>
      </c>
      <c r="HF170" s="168">
        <f>$U170</f>
        <v>247110.86204804509</v>
      </c>
      <c r="HG170" s="168">
        <f>$U170</f>
        <v>247110.86204804509</v>
      </c>
    </row>
    <row r="171" spans="2:215" x14ac:dyDescent="0.3">
      <c r="C171" s="69" t="s">
        <v>51</v>
      </c>
      <c r="D171" s="82"/>
      <c r="E171" s="155"/>
      <c r="F171" s="156"/>
      <c r="G171" s="156">
        <f>G168-G42</f>
        <v>5.8451769291423261E-4</v>
      </c>
      <c r="H171" s="156">
        <f>H168-H42</f>
        <v>0</v>
      </c>
      <c r="I171" s="156">
        <f>I168-I42</f>
        <v>-0.41009663930162787</v>
      </c>
      <c r="J171" s="156"/>
      <c r="K171" s="156">
        <f t="shared" ref="K171:R171" si="2891">K168-K42</f>
        <v>0</v>
      </c>
      <c r="L171" s="156">
        <f t="shared" si="2891"/>
        <v>0</v>
      </c>
      <c r="M171" s="156">
        <f t="shared" si="2891"/>
        <v>8.7484014802612364E-3</v>
      </c>
      <c r="N171" s="156">
        <f t="shared" si="2891"/>
        <v>1.523260900285095E-3</v>
      </c>
      <c r="O171" s="156">
        <f t="shared" si="2891"/>
        <v>5.9700568090192974E-3</v>
      </c>
      <c r="P171" s="156">
        <f t="shared" si="2891"/>
        <v>0</v>
      </c>
      <c r="Q171" s="156">
        <f t="shared" si="2891"/>
        <v>-3.3181916049215943E-2</v>
      </c>
      <c r="R171" s="156">
        <f t="shared" si="2891"/>
        <v>-0.41831031668698415</v>
      </c>
      <c r="S171" s="156">
        <f t="shared" ref="S171:T171" si="2892">S168-S42</f>
        <v>-6.6129708779044449E-2</v>
      </c>
      <c r="T171" s="156">
        <f t="shared" si="2892"/>
        <v>-2.6508115697652102E-3</v>
      </c>
      <c r="U171" s="156">
        <f t="shared" ref="U171:V171" si="2893">U168-U42</f>
        <v>0</v>
      </c>
      <c r="V171" s="156">
        <f t="shared" si="2893"/>
        <v>-0.34606600785627961</v>
      </c>
      <c r="W171" s="210">
        <f t="shared" si="1892"/>
        <v>-0.17270506116817563</v>
      </c>
      <c r="X171" s="205"/>
      <c r="Y171" s="71"/>
      <c r="Z171" s="71"/>
      <c r="AA171" s="71"/>
      <c r="AB171" s="71"/>
      <c r="AC171" s="71"/>
      <c r="AD171" s="71"/>
      <c r="AE171" s="71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210"/>
      <c r="AR171" s="68"/>
      <c r="AS171" s="71"/>
      <c r="AT171" s="71"/>
      <c r="AU171" s="71"/>
      <c r="AV171" s="71"/>
      <c r="AW171" s="71"/>
      <c r="AX171" s="71"/>
      <c r="AY171" s="71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68"/>
      <c r="BL171" s="71"/>
      <c r="BM171" s="71"/>
      <c r="BN171" s="71"/>
      <c r="BO171" s="71"/>
      <c r="BP171" s="71"/>
      <c r="BQ171" s="71"/>
      <c r="BR171" s="71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68"/>
      <c r="CE171" s="71"/>
      <c r="CF171" s="71"/>
      <c r="CG171" s="71"/>
      <c r="CH171" s="71"/>
      <c r="CI171" s="71"/>
      <c r="CJ171" s="71"/>
      <c r="CK171" s="71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68"/>
      <c r="CX171" s="71"/>
      <c r="CY171" s="71"/>
      <c r="CZ171" s="71"/>
      <c r="DA171" s="71"/>
      <c r="DB171" s="71"/>
      <c r="DC171" s="71"/>
      <c r="DD171" s="71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68"/>
      <c r="DQ171" s="71"/>
      <c r="DR171" s="71"/>
      <c r="DS171" s="71"/>
      <c r="DT171" s="71"/>
      <c r="DU171" s="71"/>
      <c r="DV171" s="71"/>
      <c r="DW171" s="71"/>
      <c r="DX171" s="169"/>
      <c r="DY171" s="169"/>
      <c r="DZ171" s="169"/>
      <c r="EA171" s="169"/>
      <c r="EB171" s="169"/>
      <c r="EC171" s="169"/>
      <c r="ED171" s="169"/>
      <c r="EE171" s="169"/>
      <c r="EF171" s="169"/>
      <c r="EG171" s="169"/>
      <c r="EH171" s="169"/>
      <c r="EI171" s="68"/>
      <c r="EJ171" s="71"/>
      <c r="EK171" s="71"/>
      <c r="EL171" s="71"/>
      <c r="EM171" s="71"/>
      <c r="EN171" s="71"/>
      <c r="EO171" s="71"/>
      <c r="EP171" s="71"/>
      <c r="EQ171" s="169"/>
      <c r="ER171" s="169"/>
      <c r="ES171" s="169"/>
      <c r="ET171" s="169"/>
      <c r="EU171" s="169"/>
      <c r="EV171" s="169"/>
      <c r="EW171" s="169"/>
      <c r="EX171" s="169"/>
      <c r="EY171" s="169"/>
      <c r="EZ171" s="169"/>
      <c r="FA171" s="169"/>
      <c r="FB171" s="68"/>
      <c r="FC171" s="71"/>
      <c r="FD171" s="71"/>
      <c r="FE171" s="71"/>
      <c r="FF171" s="71"/>
      <c r="FG171" s="71"/>
      <c r="FH171" s="71"/>
      <c r="FI171" s="71"/>
      <c r="FJ171" s="169"/>
      <c r="FK171" s="169"/>
      <c r="FL171" s="169"/>
      <c r="FM171" s="169"/>
      <c r="FN171" s="169"/>
      <c r="FO171" s="169"/>
      <c r="FP171" s="169"/>
      <c r="FQ171" s="169"/>
      <c r="FR171" s="169"/>
      <c r="FS171" s="169"/>
      <c r="FT171" s="169"/>
      <c r="FU171" s="210"/>
      <c r="FV171" s="141"/>
      <c r="FW171" s="71"/>
      <c r="FX171" s="71"/>
      <c r="FY171" s="71"/>
      <c r="FZ171" s="71"/>
      <c r="GA171" s="71"/>
      <c r="GB171" s="71"/>
      <c r="GC171" s="71"/>
      <c r="GD171" s="169"/>
      <c r="GE171" s="169"/>
      <c r="GF171" s="169"/>
      <c r="GG171" s="169"/>
      <c r="GH171" s="169"/>
      <c r="GI171" s="169"/>
      <c r="GJ171" s="169"/>
      <c r="GK171" s="169"/>
      <c r="GL171" s="169"/>
      <c r="GM171" s="169"/>
      <c r="GN171" s="169"/>
      <c r="GO171" s="68"/>
      <c r="GP171" s="71"/>
      <c r="GQ171" s="71"/>
      <c r="GR171" s="71"/>
      <c r="GS171" s="71"/>
      <c r="GT171" s="71"/>
      <c r="GU171" s="71"/>
      <c r="GV171" s="71"/>
      <c r="GW171" s="169"/>
      <c r="GX171" s="169"/>
      <c r="GY171" s="169"/>
      <c r="GZ171" s="169"/>
      <c r="HA171" s="169"/>
      <c r="HB171" s="169"/>
      <c r="HC171" s="169"/>
      <c r="HD171" s="169"/>
      <c r="HE171" s="169"/>
      <c r="HF171" s="169"/>
      <c r="HG171" s="169"/>
    </row>
    <row r="172" spans="2:215" x14ac:dyDescent="0.3">
      <c r="C172" s="69"/>
      <c r="D172" s="82"/>
      <c r="E172" s="155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W172" s="157"/>
      <c r="X172" s="205"/>
      <c r="Y172" s="71"/>
      <c r="Z172" s="71"/>
      <c r="AA172" s="71"/>
      <c r="AB172" s="71"/>
      <c r="AC172" s="71"/>
      <c r="AD172" s="71"/>
      <c r="AE172" s="71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57"/>
      <c r="AR172" s="68"/>
      <c r="AS172" s="71"/>
      <c r="AT172" s="71"/>
      <c r="AU172" s="71"/>
      <c r="AV172" s="71"/>
      <c r="AW172" s="71"/>
      <c r="AX172" s="71"/>
      <c r="AY172" s="71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68"/>
      <c r="BL172" s="71"/>
      <c r="BM172" s="71"/>
      <c r="BN172" s="71"/>
      <c r="BO172" s="71"/>
      <c r="BP172" s="71"/>
      <c r="BQ172" s="71"/>
      <c r="BR172" s="71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68"/>
      <c r="CE172" s="71"/>
      <c r="CF172" s="71"/>
      <c r="CG172" s="71"/>
      <c r="CH172" s="71"/>
      <c r="CI172" s="71"/>
      <c r="CJ172" s="71"/>
      <c r="CK172" s="71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68"/>
      <c r="CX172" s="71"/>
      <c r="CY172" s="71"/>
      <c r="CZ172" s="71"/>
      <c r="DA172" s="71"/>
      <c r="DB172" s="71"/>
      <c r="DC172" s="71"/>
      <c r="DD172" s="71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68"/>
      <c r="DQ172" s="71"/>
      <c r="DR172" s="71"/>
      <c r="DS172" s="71"/>
      <c r="DT172" s="71"/>
      <c r="DU172" s="71"/>
      <c r="DV172" s="71"/>
      <c r="DW172" s="71"/>
      <c r="DX172" s="169"/>
      <c r="DY172" s="169"/>
      <c r="DZ172" s="169"/>
      <c r="EA172" s="169"/>
      <c r="EB172" s="169"/>
      <c r="EC172" s="169"/>
      <c r="ED172" s="169"/>
      <c r="EE172" s="169"/>
      <c r="EF172" s="169"/>
      <c r="EG172" s="169"/>
      <c r="EH172" s="169"/>
      <c r="EI172" s="68"/>
      <c r="EJ172" s="71"/>
      <c r="EK172" s="71"/>
      <c r="EL172" s="71"/>
      <c r="EM172" s="71"/>
      <c r="EN172" s="71"/>
      <c r="EO172" s="71"/>
      <c r="EP172" s="71"/>
      <c r="EQ172" s="169"/>
      <c r="ER172" s="169"/>
      <c r="ES172" s="169"/>
      <c r="ET172" s="169"/>
      <c r="EU172" s="169"/>
      <c r="EV172" s="169"/>
      <c r="EW172" s="169"/>
      <c r="EX172" s="169"/>
      <c r="EY172" s="169"/>
      <c r="EZ172" s="169"/>
      <c r="FA172" s="169"/>
      <c r="FB172" s="68"/>
      <c r="FC172" s="71"/>
      <c r="FD172" s="71"/>
      <c r="FE172" s="71"/>
      <c r="FF172" s="71"/>
      <c r="FG172" s="71"/>
      <c r="FH172" s="71"/>
      <c r="FI172" s="71"/>
      <c r="FJ172" s="169"/>
      <c r="FK172" s="169"/>
      <c r="FL172" s="169"/>
      <c r="FM172" s="169"/>
      <c r="FN172" s="169"/>
      <c r="FO172" s="169"/>
      <c r="FP172" s="169"/>
      <c r="FQ172" s="169"/>
      <c r="FR172" s="169"/>
      <c r="FS172" s="169"/>
      <c r="FT172" s="169"/>
      <c r="FU172" s="157"/>
      <c r="FV172" s="141"/>
      <c r="FW172" s="71"/>
      <c r="FX172" s="71"/>
      <c r="FY172" s="71"/>
      <c r="FZ172" s="71"/>
      <c r="GA172" s="71"/>
      <c r="GB172" s="71"/>
      <c r="GC172" s="71"/>
      <c r="GD172" s="169"/>
      <c r="GE172" s="169"/>
      <c r="GF172" s="169"/>
      <c r="GG172" s="169"/>
      <c r="GH172" s="169"/>
      <c r="GI172" s="169"/>
      <c r="GJ172" s="169"/>
      <c r="GK172" s="169"/>
      <c r="GL172" s="169"/>
      <c r="GM172" s="169"/>
      <c r="GN172" s="169"/>
      <c r="GO172" s="68"/>
      <c r="GP172" s="71"/>
      <c r="GQ172" s="71"/>
      <c r="GR172" s="71"/>
      <c r="GS172" s="71"/>
      <c r="GT172" s="71"/>
      <c r="GU172" s="71"/>
      <c r="GV172" s="71"/>
      <c r="GW172" s="169"/>
      <c r="GX172" s="169"/>
      <c r="GY172" s="169"/>
      <c r="GZ172" s="169"/>
      <c r="HA172" s="169"/>
      <c r="HB172" s="169"/>
      <c r="HC172" s="169"/>
      <c r="HD172" s="169"/>
      <c r="HE172" s="169"/>
      <c r="HF172" s="169"/>
      <c r="HG172" s="169"/>
    </row>
    <row r="173" spans="2:215" x14ac:dyDescent="0.3">
      <c r="C173" s="69" t="s">
        <v>177</v>
      </c>
      <c r="D173" s="82"/>
      <c r="E173" s="155"/>
      <c r="F173" s="157">
        <f t="shared" ref="F173:V173" si="2894">F169/F$168</f>
        <v>0.8291076455447387</v>
      </c>
      <c r="G173" s="157">
        <f t="shared" si="2894"/>
        <v>0.65130629016769515</v>
      </c>
      <c r="H173" s="157">
        <f t="shared" si="2894"/>
        <v>0.69402191680628955</v>
      </c>
      <c r="I173" s="157">
        <f t="shared" si="2894"/>
        <v>0.76643961002376748</v>
      </c>
      <c r="J173" s="157">
        <f t="shared" si="2894"/>
        <v>0.62517948400955303</v>
      </c>
      <c r="K173" s="157">
        <f t="shared" si="2894"/>
        <v>0.48880035068740552</v>
      </c>
      <c r="L173" s="157">
        <f t="shared" si="2894"/>
        <v>0.53915401895658399</v>
      </c>
      <c r="M173" s="157">
        <f t="shared" si="2894"/>
        <v>0.63055443323208493</v>
      </c>
      <c r="N173" s="157">
        <f t="shared" si="2894"/>
        <v>0.53347252395606837</v>
      </c>
      <c r="O173" s="157">
        <f t="shared" si="2894"/>
        <v>0.40727334516587105</v>
      </c>
      <c r="P173" s="157">
        <f t="shared" si="2894"/>
        <v>0.46294891849645159</v>
      </c>
      <c r="Q173" s="157">
        <f t="shared" si="2894"/>
        <v>0.60562566390881512</v>
      </c>
      <c r="R173" s="157">
        <f t="shared" si="2894"/>
        <v>0.5806774838883243</v>
      </c>
      <c r="S173" s="157">
        <f t="shared" si="2894"/>
        <v>0.34541391982624481</v>
      </c>
      <c r="T173" s="157">
        <f t="shared" si="2894"/>
        <v>0.44674755679352851</v>
      </c>
      <c r="U173" s="157">
        <f t="shared" si="2894"/>
        <v>0.54287162847858739</v>
      </c>
      <c r="V173" s="157">
        <f t="shared" si="2894"/>
        <v>0.483616504087444</v>
      </c>
      <c r="W173" s="157">
        <f t="shared" si="1892"/>
        <v>-0.16715127156462473</v>
      </c>
      <c r="X173" s="205"/>
      <c r="Y173" s="71"/>
      <c r="Z173" s="71"/>
      <c r="AA173" s="71"/>
      <c r="AB173" s="71"/>
      <c r="AC173" s="71"/>
      <c r="AD173" s="71"/>
      <c r="AE173" s="71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57"/>
      <c r="AR173" s="68"/>
      <c r="AS173" s="71"/>
      <c r="AT173" s="71"/>
      <c r="AU173" s="71"/>
      <c r="AV173" s="71"/>
      <c r="AW173" s="71"/>
      <c r="AX173" s="71"/>
      <c r="AY173" s="71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68"/>
      <c r="BL173" s="71"/>
      <c r="BM173" s="71"/>
      <c r="BN173" s="71"/>
      <c r="BO173" s="71"/>
      <c r="BP173" s="71"/>
      <c r="BQ173" s="71"/>
      <c r="BR173" s="71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68"/>
      <c r="CE173" s="71"/>
      <c r="CF173" s="71"/>
      <c r="CG173" s="71"/>
      <c r="CH173" s="71"/>
      <c r="CI173" s="71"/>
      <c r="CJ173" s="71"/>
      <c r="CK173" s="71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68"/>
      <c r="CX173" s="71"/>
      <c r="CY173" s="71"/>
      <c r="CZ173" s="71"/>
      <c r="DA173" s="71"/>
      <c r="DB173" s="71"/>
      <c r="DC173" s="71"/>
      <c r="DD173" s="71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68"/>
      <c r="DQ173" s="71"/>
      <c r="DR173" s="71"/>
      <c r="DS173" s="71"/>
      <c r="DT173" s="71"/>
      <c r="DU173" s="71"/>
      <c r="DV173" s="71"/>
      <c r="DW173" s="71"/>
      <c r="DX173" s="169"/>
      <c r="DY173" s="169"/>
      <c r="DZ173" s="169"/>
      <c r="EA173" s="169"/>
      <c r="EB173" s="169"/>
      <c r="EC173" s="169"/>
      <c r="ED173" s="169"/>
      <c r="EE173" s="169"/>
      <c r="EF173" s="169"/>
      <c r="EG173" s="169"/>
      <c r="EH173" s="169"/>
      <c r="EI173" s="68"/>
      <c r="EJ173" s="71"/>
      <c r="EK173" s="71"/>
      <c r="EL173" s="71"/>
      <c r="EM173" s="71"/>
      <c r="EN173" s="71"/>
      <c r="EO173" s="71"/>
      <c r="EP173" s="71"/>
      <c r="EQ173" s="169"/>
      <c r="ER173" s="169"/>
      <c r="ES173" s="169"/>
      <c r="ET173" s="169"/>
      <c r="EU173" s="169"/>
      <c r="EV173" s="169"/>
      <c r="EW173" s="169"/>
      <c r="EX173" s="169"/>
      <c r="EY173" s="169"/>
      <c r="EZ173" s="169"/>
      <c r="FA173" s="169"/>
      <c r="FB173" s="68"/>
      <c r="FC173" s="71"/>
      <c r="FD173" s="71"/>
      <c r="FE173" s="71"/>
      <c r="FF173" s="71"/>
      <c r="FG173" s="71"/>
      <c r="FH173" s="71"/>
      <c r="FI173" s="71"/>
      <c r="FJ173" s="169"/>
      <c r="FK173" s="169"/>
      <c r="FL173" s="169"/>
      <c r="FM173" s="169"/>
      <c r="FN173" s="169"/>
      <c r="FO173" s="169"/>
      <c r="FP173" s="169"/>
      <c r="FQ173" s="169"/>
      <c r="FR173" s="169"/>
      <c r="FS173" s="169"/>
      <c r="FT173" s="169"/>
      <c r="FU173" s="157"/>
      <c r="FV173" s="141"/>
      <c r="FW173" s="71"/>
      <c r="FX173" s="71"/>
      <c r="FY173" s="71"/>
      <c r="FZ173" s="71"/>
      <c r="GA173" s="71"/>
      <c r="GB173" s="71"/>
      <c r="GC173" s="71"/>
      <c r="GD173" s="169"/>
      <c r="GE173" s="169"/>
      <c r="GF173" s="169"/>
      <c r="GG173" s="169"/>
      <c r="GH173" s="169"/>
      <c r="GI173" s="169"/>
      <c r="GJ173" s="169"/>
      <c r="GK173" s="169"/>
      <c r="GL173" s="169"/>
      <c r="GM173" s="169"/>
      <c r="GN173" s="169"/>
      <c r="GO173" s="68"/>
      <c r="GP173" s="71"/>
      <c r="GQ173" s="71"/>
      <c r="GR173" s="71"/>
      <c r="GS173" s="71"/>
      <c r="GT173" s="71"/>
      <c r="GU173" s="71"/>
      <c r="GV173" s="71"/>
      <c r="GW173" s="169"/>
      <c r="GX173" s="169"/>
      <c r="GY173" s="169"/>
      <c r="GZ173" s="169"/>
      <c r="HA173" s="169"/>
      <c r="HB173" s="169"/>
      <c r="HC173" s="169"/>
      <c r="HD173" s="169"/>
      <c r="HE173" s="169"/>
      <c r="HF173" s="169"/>
      <c r="HG173" s="169"/>
    </row>
    <row r="174" spans="2:215" x14ac:dyDescent="0.3">
      <c r="C174" s="69" t="s">
        <v>176</v>
      </c>
      <c r="D174" s="82"/>
      <c r="E174" s="155"/>
      <c r="F174" s="157">
        <f t="shared" ref="F174:V174" si="2895">F170/F$168</f>
        <v>0.17089235445526135</v>
      </c>
      <c r="G174" s="157">
        <f t="shared" si="2895"/>
        <v>0.34869370983230497</v>
      </c>
      <c r="H174" s="157">
        <f t="shared" si="2895"/>
        <v>0.3059780831937105</v>
      </c>
      <c r="I174" s="157">
        <f t="shared" si="2895"/>
        <v>0.23356038997623249</v>
      </c>
      <c r="J174" s="157">
        <f t="shared" si="2895"/>
        <v>0.37482051599044697</v>
      </c>
      <c r="K174" s="157">
        <f t="shared" si="2895"/>
        <v>0.51119964931259443</v>
      </c>
      <c r="L174" s="157">
        <f t="shared" si="2895"/>
        <v>0.46084598104341601</v>
      </c>
      <c r="M174" s="157">
        <f t="shared" si="2895"/>
        <v>0.36944556676791507</v>
      </c>
      <c r="N174" s="157">
        <f t="shared" si="2895"/>
        <v>0.46652747604393163</v>
      </c>
      <c r="O174" s="157">
        <f t="shared" si="2895"/>
        <v>0.5927266548341289</v>
      </c>
      <c r="P174" s="157">
        <f t="shared" si="2895"/>
        <v>0.53705108150354841</v>
      </c>
      <c r="Q174" s="157">
        <f t="shared" si="2895"/>
        <v>0.39437433609118488</v>
      </c>
      <c r="R174" s="157">
        <f t="shared" si="2895"/>
        <v>0.41932251611167565</v>
      </c>
      <c r="S174" s="157">
        <f t="shared" si="2895"/>
        <v>0.65458608017375508</v>
      </c>
      <c r="T174" s="157">
        <f t="shared" si="2895"/>
        <v>0.55325244320647149</v>
      </c>
      <c r="U174" s="157">
        <f t="shared" si="2895"/>
        <v>0.45712837152141272</v>
      </c>
      <c r="V174" s="157">
        <f t="shared" si="2895"/>
        <v>0.51638349591255595</v>
      </c>
      <c r="W174" s="157">
        <f t="shared" si="1892"/>
        <v>0.23147094675696023</v>
      </c>
      <c r="X174" s="205"/>
      <c r="Y174" s="71"/>
      <c r="Z174" s="71"/>
      <c r="AA174" s="71"/>
      <c r="AB174" s="71"/>
      <c r="AC174" s="71"/>
      <c r="AD174" s="71"/>
      <c r="AE174" s="71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57"/>
      <c r="AR174" s="68"/>
      <c r="AS174" s="71"/>
      <c r="AT174" s="71"/>
      <c r="AU174" s="71"/>
      <c r="AV174" s="71"/>
      <c r="AW174" s="71"/>
      <c r="AX174" s="71"/>
      <c r="AY174" s="71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68"/>
      <c r="BL174" s="71"/>
      <c r="BM174" s="71"/>
      <c r="BN174" s="71"/>
      <c r="BO174" s="71"/>
      <c r="BP174" s="71"/>
      <c r="BQ174" s="71"/>
      <c r="BR174" s="71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68"/>
      <c r="CE174" s="71"/>
      <c r="CF174" s="71"/>
      <c r="CG174" s="71"/>
      <c r="CH174" s="71"/>
      <c r="CI174" s="71"/>
      <c r="CJ174" s="71"/>
      <c r="CK174" s="71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68"/>
      <c r="CX174" s="71"/>
      <c r="CY174" s="71"/>
      <c r="CZ174" s="71"/>
      <c r="DA174" s="71"/>
      <c r="DB174" s="71"/>
      <c r="DC174" s="71"/>
      <c r="DD174" s="71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68"/>
      <c r="DQ174" s="71"/>
      <c r="DR174" s="71"/>
      <c r="DS174" s="71"/>
      <c r="DT174" s="71"/>
      <c r="DU174" s="71"/>
      <c r="DV174" s="71"/>
      <c r="DW174" s="71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68"/>
      <c r="EJ174" s="71"/>
      <c r="EK174" s="71"/>
      <c r="EL174" s="71"/>
      <c r="EM174" s="71"/>
      <c r="EN174" s="71"/>
      <c r="EO174" s="71"/>
      <c r="EP174" s="71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68"/>
      <c r="FC174" s="71"/>
      <c r="FD174" s="71"/>
      <c r="FE174" s="71"/>
      <c r="FF174" s="71"/>
      <c r="FG174" s="71"/>
      <c r="FH174" s="71"/>
      <c r="FI174" s="71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57"/>
      <c r="FV174" s="141"/>
      <c r="FW174" s="71"/>
      <c r="FX174" s="71"/>
      <c r="FY174" s="71"/>
      <c r="FZ174" s="71"/>
      <c r="GA174" s="71"/>
      <c r="GB174" s="71"/>
      <c r="GC174" s="71"/>
      <c r="GD174" s="169"/>
      <c r="GE174" s="169"/>
      <c r="GF174" s="169"/>
      <c r="GG174" s="169"/>
      <c r="GH174" s="169"/>
      <c r="GI174" s="169"/>
      <c r="GJ174" s="169"/>
      <c r="GK174" s="169"/>
      <c r="GL174" s="169"/>
      <c r="GM174" s="169"/>
      <c r="GN174" s="169"/>
      <c r="GO174" s="68"/>
      <c r="GP174" s="71"/>
      <c r="GQ174" s="71"/>
      <c r="GR174" s="71"/>
      <c r="GS174" s="71"/>
      <c r="GT174" s="71"/>
      <c r="GU174" s="71"/>
      <c r="GV174" s="71"/>
      <c r="GW174" s="169"/>
      <c r="GX174" s="169"/>
      <c r="GY174" s="169"/>
      <c r="GZ174" s="169"/>
      <c r="HA174" s="169"/>
      <c r="HB174" s="169"/>
      <c r="HC174" s="169"/>
      <c r="HD174" s="169"/>
      <c r="HE174" s="169"/>
      <c r="HF174" s="169"/>
      <c r="HG174" s="169"/>
    </row>
    <row r="175" spans="2:215" x14ac:dyDescent="0.3">
      <c r="C175" s="69"/>
      <c r="D175" s="82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Y175" s="71"/>
      <c r="Z175" s="71"/>
      <c r="AA175" s="71"/>
      <c r="AB175" s="71"/>
      <c r="AC175" s="71"/>
      <c r="AD175" s="71"/>
      <c r="AE175" s="71"/>
      <c r="AF175" s="170"/>
      <c r="AG175" s="170"/>
      <c r="AH175" s="170"/>
      <c r="AI175" s="170"/>
      <c r="AJ175" s="170"/>
      <c r="AK175" s="170"/>
      <c r="AL175" s="170"/>
      <c r="AM175" s="170"/>
      <c r="AN175" s="170"/>
      <c r="AO175" s="170"/>
      <c r="AP175" s="170"/>
      <c r="AR175" s="68"/>
      <c r="AS175" s="71"/>
      <c r="AT175" s="71"/>
      <c r="AU175" s="71"/>
      <c r="AV175" s="71"/>
      <c r="AW175" s="71"/>
      <c r="AX175" s="71"/>
      <c r="AY175" s="71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68"/>
      <c r="BL175" s="71"/>
      <c r="BM175" s="71"/>
      <c r="BN175" s="71"/>
      <c r="BO175" s="71"/>
      <c r="BP175" s="71"/>
      <c r="BQ175" s="71"/>
      <c r="BR175" s="71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 s="170"/>
      <c r="CC175" s="170"/>
      <c r="CD175" s="68"/>
      <c r="CE175" s="71"/>
      <c r="CF175" s="71"/>
      <c r="CG175" s="71"/>
      <c r="CH175" s="71"/>
      <c r="CI175" s="71"/>
      <c r="CJ175" s="71"/>
      <c r="CK175" s="71"/>
      <c r="CL175" s="170"/>
      <c r="CM175" s="170"/>
      <c r="CN175" s="170"/>
      <c r="CO175" s="170"/>
      <c r="CP175" s="170"/>
      <c r="CQ175" s="170"/>
      <c r="CR175" s="170"/>
      <c r="CS175" s="170"/>
      <c r="CT175" s="170"/>
      <c r="CU175" s="170"/>
      <c r="CV175" s="170"/>
      <c r="CW175" s="68"/>
      <c r="CX175" s="71"/>
      <c r="CY175" s="71"/>
      <c r="CZ175" s="71"/>
      <c r="DA175" s="71"/>
      <c r="DB175" s="71"/>
      <c r="DC175" s="71"/>
      <c r="DD175" s="71"/>
      <c r="DE175" s="170"/>
      <c r="DF175" s="170"/>
      <c r="DG175" s="170"/>
      <c r="DH175" s="170"/>
      <c r="DI175" s="170"/>
      <c r="DJ175" s="170"/>
      <c r="DK175" s="170"/>
      <c r="DL175" s="170"/>
      <c r="DM175" s="170"/>
      <c r="DN175" s="170"/>
      <c r="DO175" s="170"/>
      <c r="DP175" s="68"/>
      <c r="DQ175" s="71"/>
      <c r="DR175" s="71"/>
      <c r="DS175" s="71"/>
      <c r="DT175" s="71"/>
      <c r="DU175" s="71"/>
      <c r="DV175" s="71"/>
      <c r="DW175" s="71"/>
      <c r="DX175" s="170"/>
      <c r="DY175" s="170"/>
      <c r="DZ175" s="170"/>
      <c r="EA175" s="170"/>
      <c r="EB175" s="170"/>
      <c r="EC175" s="170"/>
      <c r="ED175" s="170"/>
      <c r="EE175" s="170"/>
      <c r="EF175" s="170"/>
      <c r="EG175" s="170"/>
      <c r="EH175" s="170"/>
      <c r="EI175" s="68"/>
      <c r="EJ175" s="71"/>
      <c r="EK175" s="71"/>
      <c r="EL175" s="71"/>
      <c r="EM175" s="71"/>
      <c r="EN175" s="71"/>
      <c r="EO175" s="71"/>
      <c r="EP175" s="71"/>
      <c r="EQ175" s="170"/>
      <c r="ER175" s="170"/>
      <c r="ES175" s="170"/>
      <c r="ET175" s="170"/>
      <c r="EU175" s="170"/>
      <c r="EV175" s="170"/>
      <c r="EW175" s="170"/>
      <c r="EX175" s="170"/>
      <c r="EY175" s="170"/>
      <c r="EZ175" s="170"/>
      <c r="FA175" s="170"/>
      <c r="FB175" s="68"/>
      <c r="FC175" s="71"/>
      <c r="FD175" s="71"/>
      <c r="FE175" s="71"/>
      <c r="FF175" s="71"/>
      <c r="FG175" s="71"/>
      <c r="FH175" s="71"/>
      <c r="FI175" s="71"/>
      <c r="FJ175" s="170"/>
      <c r="FK175" s="170"/>
      <c r="FL175" s="170"/>
      <c r="FM175" s="170"/>
      <c r="FN175" s="170"/>
      <c r="FO175" s="170"/>
      <c r="FP175" s="170"/>
      <c r="FQ175" s="170"/>
      <c r="FR175" s="170"/>
      <c r="FS175" s="170"/>
      <c r="FT175" s="170"/>
      <c r="FV175" s="68"/>
      <c r="FW175" s="71"/>
      <c r="FX175" s="71"/>
      <c r="FY175" s="71"/>
      <c r="FZ175" s="71"/>
      <c r="GA175" s="71"/>
      <c r="GB175" s="71"/>
      <c r="GC175" s="71"/>
      <c r="GD175" s="170"/>
      <c r="GE175" s="170"/>
      <c r="GF175" s="170"/>
      <c r="GG175" s="170"/>
      <c r="GH175" s="170"/>
      <c r="GI175" s="170"/>
      <c r="GJ175" s="170"/>
      <c r="GK175" s="170"/>
      <c r="GL175" s="170"/>
      <c r="GM175" s="170"/>
      <c r="GN175" s="170"/>
      <c r="GO175" s="68"/>
      <c r="GP175" s="71"/>
      <c r="GQ175" s="71"/>
      <c r="GR175" s="71"/>
      <c r="GS175" s="71"/>
      <c r="GT175" s="71"/>
      <c r="GU175" s="71"/>
      <c r="GV175" s="71"/>
      <c r="GW175" s="170"/>
      <c r="GX175" s="170"/>
      <c r="GY175" s="170"/>
      <c r="GZ175" s="170"/>
      <c r="HA175" s="170"/>
      <c r="HB175" s="170"/>
      <c r="HC175" s="170"/>
      <c r="HD175" s="170"/>
      <c r="HE175" s="170"/>
      <c r="HF175" s="170"/>
      <c r="HG175" s="170"/>
    </row>
    <row r="176" spans="2:215" x14ac:dyDescent="0.3">
      <c r="C176" s="112" t="s">
        <v>146</v>
      </c>
      <c r="D176" s="135"/>
      <c r="E176" s="113">
        <f>SUM(E177:E178)</f>
        <v>0</v>
      </c>
      <c r="F176" s="113">
        <f t="shared" ref="F176:L176" si="2896">SUM(F177:F178)</f>
        <v>13692</v>
      </c>
      <c r="G176" s="113">
        <f t="shared" si="2896"/>
        <v>16996</v>
      </c>
      <c r="H176" s="113">
        <f t="shared" si="2896"/>
        <v>19015</v>
      </c>
      <c r="I176" s="113">
        <f t="shared" ref="I176" si="2897">SUM(I177:I178)</f>
        <v>23067</v>
      </c>
      <c r="J176" s="113">
        <f t="shared" si="2896"/>
        <v>17618</v>
      </c>
      <c r="K176" s="113">
        <f t="shared" si="2896"/>
        <v>18840</v>
      </c>
      <c r="L176" s="113">
        <f t="shared" si="2896"/>
        <v>18475</v>
      </c>
      <c r="M176" s="113">
        <f t="shared" ref="M176:N176" si="2898">SUM(M177:M178)</f>
        <v>19323</v>
      </c>
      <c r="N176" s="113">
        <f t="shared" si="2898"/>
        <v>19493</v>
      </c>
      <c r="O176" s="113">
        <f t="shared" ref="O176:T176" si="2899">SUM(O177:O178)</f>
        <v>19047</v>
      </c>
      <c r="P176" s="113">
        <f t="shared" si="2899"/>
        <v>21174</v>
      </c>
      <c r="Q176" s="113">
        <f t="shared" si="2899"/>
        <v>20049</v>
      </c>
      <c r="R176" s="113">
        <f t="shared" si="2899"/>
        <v>26340</v>
      </c>
      <c r="S176" s="113">
        <f t="shared" si="2899"/>
        <v>38996</v>
      </c>
      <c r="T176" s="113">
        <f t="shared" si="2899"/>
        <v>35555</v>
      </c>
      <c r="U176" s="113">
        <f t="shared" ref="U176:V176" si="2900">SUM(U177:U178)</f>
        <v>45837</v>
      </c>
      <c r="V176" s="113">
        <f t="shared" si="2900"/>
        <v>47938</v>
      </c>
      <c r="W176" s="203">
        <f t="shared" si="1892"/>
        <v>0.819969627942293</v>
      </c>
      <c r="Y176" s="171">
        <f t="shared" ref="Y176:AI176" si="2901">SUM(Y177:Y178)</f>
        <v>0</v>
      </c>
      <c r="Z176" s="171">
        <f t="shared" si="2901"/>
        <v>13692</v>
      </c>
      <c r="AA176" s="171">
        <f t="shared" si="2901"/>
        <v>16996</v>
      </c>
      <c r="AB176" s="171">
        <f t="shared" si="2901"/>
        <v>19015</v>
      </c>
      <c r="AC176" s="171">
        <f t="shared" si="2901"/>
        <v>23067</v>
      </c>
      <c r="AD176" s="171">
        <f t="shared" si="2901"/>
        <v>17618</v>
      </c>
      <c r="AE176" s="171">
        <f t="shared" si="2901"/>
        <v>18840</v>
      </c>
      <c r="AF176" s="171">
        <f t="shared" si="2901"/>
        <v>18475</v>
      </c>
      <c r="AG176" s="171">
        <f t="shared" si="2901"/>
        <v>19323</v>
      </c>
      <c r="AH176" s="171">
        <f t="shared" si="2901"/>
        <v>19493</v>
      </c>
      <c r="AI176" s="171">
        <f t="shared" si="2901"/>
        <v>19047</v>
      </c>
      <c r="AJ176" s="171">
        <f t="shared" ref="AJ176:AP176" si="2902">SUM(AJ177:AJ178)</f>
        <v>21174</v>
      </c>
      <c r="AK176" s="171">
        <f t="shared" si="2902"/>
        <v>20049</v>
      </c>
      <c r="AL176" s="171">
        <f t="shared" si="2902"/>
        <v>26340</v>
      </c>
      <c r="AM176" s="171">
        <f t="shared" si="2902"/>
        <v>38996</v>
      </c>
      <c r="AN176" s="171">
        <f t="shared" si="2902"/>
        <v>35555</v>
      </c>
      <c r="AO176" s="171">
        <f t="shared" si="2902"/>
        <v>45837</v>
      </c>
      <c r="AP176" s="171">
        <f t="shared" si="2902"/>
        <v>47938</v>
      </c>
      <c r="AQ176" s="203">
        <f>AP176/AL176-1</f>
        <v>0.819969627942293</v>
      </c>
      <c r="AR176" s="68"/>
      <c r="AS176" s="171">
        <f t="shared" ref="AS176:BC176" si="2903">SUM(AS177:AS178)</f>
        <v>0</v>
      </c>
      <c r="AT176" s="171">
        <f t="shared" si="2903"/>
        <v>13692</v>
      </c>
      <c r="AU176" s="171">
        <f t="shared" si="2903"/>
        <v>16996</v>
      </c>
      <c r="AV176" s="171">
        <f t="shared" si="2903"/>
        <v>19015</v>
      </c>
      <c r="AW176" s="171">
        <f t="shared" si="2903"/>
        <v>23067</v>
      </c>
      <c r="AX176" s="171">
        <f t="shared" si="2903"/>
        <v>17618</v>
      </c>
      <c r="AY176" s="171">
        <f t="shared" si="2903"/>
        <v>18840</v>
      </c>
      <c r="AZ176" s="171">
        <f t="shared" si="2903"/>
        <v>18475</v>
      </c>
      <c r="BA176" s="171">
        <f t="shared" si="2903"/>
        <v>19323</v>
      </c>
      <c r="BB176" s="171">
        <f t="shared" si="2903"/>
        <v>19493</v>
      </c>
      <c r="BC176" s="171">
        <f t="shared" si="2903"/>
        <v>19047</v>
      </c>
      <c r="BD176" s="171">
        <f t="shared" ref="BD176:BJ176" si="2904">SUM(BD177:BD178)</f>
        <v>21174</v>
      </c>
      <c r="BE176" s="171">
        <f t="shared" si="2904"/>
        <v>20049</v>
      </c>
      <c r="BF176" s="171">
        <f t="shared" si="2904"/>
        <v>26340</v>
      </c>
      <c r="BG176" s="171">
        <f t="shared" si="2904"/>
        <v>38996</v>
      </c>
      <c r="BH176" s="171">
        <f t="shared" si="2904"/>
        <v>35555</v>
      </c>
      <c r="BI176" s="171">
        <f t="shared" si="2904"/>
        <v>45837</v>
      </c>
      <c r="BJ176" s="171">
        <f t="shared" si="2904"/>
        <v>47938</v>
      </c>
      <c r="BK176" s="68"/>
      <c r="BL176" s="171">
        <f t="shared" ref="BL176:BV176" si="2905">SUM(BL177:BL178)</f>
        <v>0</v>
      </c>
      <c r="BM176" s="171">
        <f t="shared" si="2905"/>
        <v>13692</v>
      </c>
      <c r="BN176" s="171">
        <f t="shared" si="2905"/>
        <v>16996</v>
      </c>
      <c r="BO176" s="171">
        <f t="shared" si="2905"/>
        <v>19015</v>
      </c>
      <c r="BP176" s="171">
        <f t="shared" si="2905"/>
        <v>23067</v>
      </c>
      <c r="BQ176" s="171">
        <f t="shared" si="2905"/>
        <v>17618</v>
      </c>
      <c r="BR176" s="171">
        <f t="shared" si="2905"/>
        <v>18840</v>
      </c>
      <c r="BS176" s="171">
        <f t="shared" si="2905"/>
        <v>18475</v>
      </c>
      <c r="BT176" s="171">
        <f t="shared" si="2905"/>
        <v>19323</v>
      </c>
      <c r="BU176" s="171">
        <f t="shared" si="2905"/>
        <v>19493</v>
      </c>
      <c r="BV176" s="171">
        <f t="shared" si="2905"/>
        <v>19047</v>
      </c>
      <c r="BW176" s="171">
        <f t="shared" ref="BW176:CC176" si="2906">SUM(BW177:BW178)</f>
        <v>21174</v>
      </c>
      <c r="BX176" s="171">
        <f t="shared" si="2906"/>
        <v>20049</v>
      </c>
      <c r="BY176" s="171">
        <f t="shared" si="2906"/>
        <v>26340</v>
      </c>
      <c r="BZ176" s="171">
        <f t="shared" si="2906"/>
        <v>38996</v>
      </c>
      <c r="CA176" s="171">
        <f t="shared" si="2906"/>
        <v>35555</v>
      </c>
      <c r="CB176" s="171">
        <f t="shared" si="2906"/>
        <v>45837</v>
      </c>
      <c r="CC176" s="171">
        <f t="shared" si="2906"/>
        <v>47938</v>
      </c>
      <c r="CD176" s="68"/>
      <c r="CE176" s="171">
        <f t="shared" ref="CE176:CO176" si="2907">SUM(CE177:CE178)</f>
        <v>0</v>
      </c>
      <c r="CF176" s="171">
        <f t="shared" si="2907"/>
        <v>13692</v>
      </c>
      <c r="CG176" s="171">
        <f t="shared" si="2907"/>
        <v>16996</v>
      </c>
      <c r="CH176" s="171">
        <f t="shared" si="2907"/>
        <v>19015</v>
      </c>
      <c r="CI176" s="171">
        <f t="shared" si="2907"/>
        <v>23067</v>
      </c>
      <c r="CJ176" s="171">
        <f t="shared" si="2907"/>
        <v>17618</v>
      </c>
      <c r="CK176" s="171">
        <f t="shared" si="2907"/>
        <v>18840</v>
      </c>
      <c r="CL176" s="171">
        <f t="shared" si="2907"/>
        <v>18475</v>
      </c>
      <c r="CM176" s="171">
        <f t="shared" si="2907"/>
        <v>19323</v>
      </c>
      <c r="CN176" s="171">
        <f t="shared" si="2907"/>
        <v>19493</v>
      </c>
      <c r="CO176" s="171">
        <f t="shared" si="2907"/>
        <v>19047</v>
      </c>
      <c r="CP176" s="171">
        <f t="shared" ref="CP176:CV176" si="2908">SUM(CP177:CP178)</f>
        <v>21174</v>
      </c>
      <c r="CQ176" s="171">
        <f t="shared" si="2908"/>
        <v>20049</v>
      </c>
      <c r="CR176" s="171">
        <f t="shared" si="2908"/>
        <v>26340</v>
      </c>
      <c r="CS176" s="171">
        <f t="shared" si="2908"/>
        <v>38996</v>
      </c>
      <c r="CT176" s="171">
        <f t="shared" si="2908"/>
        <v>35555</v>
      </c>
      <c r="CU176" s="171">
        <f t="shared" si="2908"/>
        <v>45837</v>
      </c>
      <c r="CV176" s="171">
        <f t="shared" si="2908"/>
        <v>47938</v>
      </c>
      <c r="CW176" s="68"/>
      <c r="CX176" s="171">
        <f t="shared" ref="CX176:DH176" si="2909">SUM(CX177:CX178)</f>
        <v>0</v>
      </c>
      <c r="CY176" s="171">
        <f t="shared" si="2909"/>
        <v>13692</v>
      </c>
      <c r="CZ176" s="171">
        <f t="shared" si="2909"/>
        <v>16996</v>
      </c>
      <c r="DA176" s="171">
        <f t="shared" si="2909"/>
        <v>19015</v>
      </c>
      <c r="DB176" s="171">
        <f t="shared" si="2909"/>
        <v>23067</v>
      </c>
      <c r="DC176" s="171">
        <f t="shared" si="2909"/>
        <v>17618</v>
      </c>
      <c r="DD176" s="171">
        <f t="shared" si="2909"/>
        <v>18840</v>
      </c>
      <c r="DE176" s="171">
        <f t="shared" si="2909"/>
        <v>18475</v>
      </c>
      <c r="DF176" s="171">
        <f t="shared" si="2909"/>
        <v>19323</v>
      </c>
      <c r="DG176" s="171">
        <f t="shared" si="2909"/>
        <v>19493</v>
      </c>
      <c r="DH176" s="171">
        <f t="shared" si="2909"/>
        <v>19047</v>
      </c>
      <c r="DI176" s="171">
        <f t="shared" ref="DI176:DO176" si="2910">SUM(DI177:DI178)</f>
        <v>21174</v>
      </c>
      <c r="DJ176" s="171">
        <f t="shared" si="2910"/>
        <v>20049</v>
      </c>
      <c r="DK176" s="171">
        <f t="shared" si="2910"/>
        <v>26340</v>
      </c>
      <c r="DL176" s="171">
        <f t="shared" si="2910"/>
        <v>38996</v>
      </c>
      <c r="DM176" s="171">
        <f t="shared" si="2910"/>
        <v>35555</v>
      </c>
      <c r="DN176" s="171">
        <f t="shared" si="2910"/>
        <v>45837</v>
      </c>
      <c r="DO176" s="171">
        <f t="shared" si="2910"/>
        <v>47938</v>
      </c>
      <c r="DP176" s="68"/>
      <c r="DQ176" s="171">
        <f t="shared" ref="DQ176:EA176" si="2911">SUM(DQ177:DQ178)</f>
        <v>0</v>
      </c>
      <c r="DR176" s="171">
        <f t="shared" si="2911"/>
        <v>13692</v>
      </c>
      <c r="DS176" s="171">
        <f t="shared" si="2911"/>
        <v>16996</v>
      </c>
      <c r="DT176" s="171">
        <f t="shared" si="2911"/>
        <v>19015</v>
      </c>
      <c r="DU176" s="171">
        <f t="shared" si="2911"/>
        <v>23067</v>
      </c>
      <c r="DV176" s="171">
        <f t="shared" si="2911"/>
        <v>17618</v>
      </c>
      <c r="DW176" s="171">
        <f t="shared" si="2911"/>
        <v>18840</v>
      </c>
      <c r="DX176" s="171">
        <f t="shared" si="2911"/>
        <v>18475</v>
      </c>
      <c r="DY176" s="171">
        <f t="shared" si="2911"/>
        <v>19323</v>
      </c>
      <c r="DZ176" s="171">
        <f t="shared" si="2911"/>
        <v>19493</v>
      </c>
      <c r="EA176" s="171">
        <f t="shared" si="2911"/>
        <v>19047</v>
      </c>
      <c r="EB176" s="171">
        <f t="shared" ref="EB176:EH176" si="2912">SUM(EB177:EB178)</f>
        <v>21174</v>
      </c>
      <c r="EC176" s="171">
        <f t="shared" si="2912"/>
        <v>20049</v>
      </c>
      <c r="ED176" s="171">
        <f t="shared" si="2912"/>
        <v>26340</v>
      </c>
      <c r="EE176" s="171">
        <f t="shared" si="2912"/>
        <v>38996</v>
      </c>
      <c r="EF176" s="171">
        <f t="shared" si="2912"/>
        <v>35555</v>
      </c>
      <c r="EG176" s="171">
        <f t="shared" si="2912"/>
        <v>45837</v>
      </c>
      <c r="EH176" s="171">
        <f t="shared" si="2912"/>
        <v>47938</v>
      </c>
      <c r="EI176" s="68"/>
      <c r="EJ176" s="171">
        <f t="shared" ref="EJ176:ET176" si="2913">SUM(EJ177:EJ178)</f>
        <v>0</v>
      </c>
      <c r="EK176" s="171">
        <f t="shared" si="2913"/>
        <v>13692</v>
      </c>
      <c r="EL176" s="171">
        <f t="shared" si="2913"/>
        <v>16996</v>
      </c>
      <c r="EM176" s="171">
        <f t="shared" si="2913"/>
        <v>19015</v>
      </c>
      <c r="EN176" s="171">
        <f t="shared" si="2913"/>
        <v>23067</v>
      </c>
      <c r="EO176" s="171">
        <f t="shared" si="2913"/>
        <v>17618</v>
      </c>
      <c r="EP176" s="171">
        <f t="shared" si="2913"/>
        <v>18840</v>
      </c>
      <c r="EQ176" s="171">
        <f t="shared" si="2913"/>
        <v>18475</v>
      </c>
      <c r="ER176" s="171">
        <f t="shared" si="2913"/>
        <v>19323</v>
      </c>
      <c r="ES176" s="171">
        <f t="shared" si="2913"/>
        <v>19493</v>
      </c>
      <c r="ET176" s="171">
        <f t="shared" si="2913"/>
        <v>19047</v>
      </c>
      <c r="EU176" s="171">
        <f t="shared" ref="EU176:FA176" si="2914">SUM(EU177:EU178)</f>
        <v>21174</v>
      </c>
      <c r="EV176" s="171">
        <f t="shared" si="2914"/>
        <v>20049</v>
      </c>
      <c r="EW176" s="171">
        <f t="shared" si="2914"/>
        <v>26340</v>
      </c>
      <c r="EX176" s="171">
        <f t="shared" si="2914"/>
        <v>38996</v>
      </c>
      <c r="EY176" s="171">
        <f t="shared" si="2914"/>
        <v>35555</v>
      </c>
      <c r="EZ176" s="171">
        <f t="shared" si="2914"/>
        <v>45837</v>
      </c>
      <c r="FA176" s="171">
        <f t="shared" si="2914"/>
        <v>47938</v>
      </c>
      <c r="FB176" s="68"/>
      <c r="FC176" s="171">
        <f t="shared" ref="FC176:FM176" si="2915">SUM(FC177:FC178)</f>
        <v>0</v>
      </c>
      <c r="FD176" s="171">
        <f t="shared" si="2915"/>
        <v>13692</v>
      </c>
      <c r="FE176" s="171">
        <f t="shared" si="2915"/>
        <v>16996</v>
      </c>
      <c r="FF176" s="171">
        <f t="shared" si="2915"/>
        <v>19015</v>
      </c>
      <c r="FG176" s="171">
        <f t="shared" si="2915"/>
        <v>23067</v>
      </c>
      <c r="FH176" s="171">
        <f t="shared" si="2915"/>
        <v>17618</v>
      </c>
      <c r="FI176" s="171">
        <f t="shared" si="2915"/>
        <v>18840</v>
      </c>
      <c r="FJ176" s="171">
        <f t="shared" si="2915"/>
        <v>18475</v>
      </c>
      <c r="FK176" s="171">
        <f t="shared" si="2915"/>
        <v>19323</v>
      </c>
      <c r="FL176" s="171">
        <f t="shared" si="2915"/>
        <v>19493</v>
      </c>
      <c r="FM176" s="171">
        <f t="shared" si="2915"/>
        <v>19047</v>
      </c>
      <c r="FN176" s="171">
        <f t="shared" ref="FN176:FT176" si="2916">SUM(FN177:FN178)</f>
        <v>21174</v>
      </c>
      <c r="FO176" s="171">
        <f t="shared" si="2916"/>
        <v>20049</v>
      </c>
      <c r="FP176" s="171">
        <f t="shared" si="2916"/>
        <v>26340</v>
      </c>
      <c r="FQ176" s="171">
        <f t="shared" si="2916"/>
        <v>38996</v>
      </c>
      <c r="FR176" s="171">
        <f t="shared" si="2916"/>
        <v>35555</v>
      </c>
      <c r="FS176" s="171">
        <f t="shared" si="2916"/>
        <v>45837</v>
      </c>
      <c r="FT176" s="171">
        <f t="shared" si="2916"/>
        <v>47938</v>
      </c>
      <c r="FU176" s="203">
        <f>FT176/FP176-1</f>
        <v>0.819969627942293</v>
      </c>
      <c r="FV176" s="68"/>
      <c r="FW176" s="171">
        <f t="shared" ref="FW176:GG176" si="2917">SUM(FW177:FW178)</f>
        <v>0</v>
      </c>
      <c r="FX176" s="171">
        <f t="shared" si="2917"/>
        <v>13692</v>
      </c>
      <c r="FY176" s="171">
        <f t="shared" si="2917"/>
        <v>16996</v>
      </c>
      <c r="FZ176" s="171">
        <f t="shared" si="2917"/>
        <v>19015</v>
      </c>
      <c r="GA176" s="171">
        <f t="shared" si="2917"/>
        <v>23067</v>
      </c>
      <c r="GB176" s="171">
        <f t="shared" si="2917"/>
        <v>17618</v>
      </c>
      <c r="GC176" s="171">
        <f t="shared" si="2917"/>
        <v>18840</v>
      </c>
      <c r="GD176" s="171">
        <f t="shared" si="2917"/>
        <v>18475</v>
      </c>
      <c r="GE176" s="171">
        <f t="shared" si="2917"/>
        <v>19323</v>
      </c>
      <c r="GF176" s="171">
        <f t="shared" si="2917"/>
        <v>19493</v>
      </c>
      <c r="GG176" s="171">
        <f t="shared" si="2917"/>
        <v>19047</v>
      </c>
      <c r="GH176" s="171">
        <f t="shared" ref="GH176:GN176" si="2918">SUM(GH177:GH178)</f>
        <v>21174</v>
      </c>
      <c r="GI176" s="171">
        <f t="shared" si="2918"/>
        <v>20049</v>
      </c>
      <c r="GJ176" s="171">
        <f t="shared" si="2918"/>
        <v>26340</v>
      </c>
      <c r="GK176" s="171">
        <f t="shared" si="2918"/>
        <v>38996</v>
      </c>
      <c r="GL176" s="171">
        <f t="shared" si="2918"/>
        <v>35555</v>
      </c>
      <c r="GM176" s="171">
        <f t="shared" si="2918"/>
        <v>45837</v>
      </c>
      <c r="GN176" s="171">
        <f t="shared" si="2918"/>
        <v>47938</v>
      </c>
      <c r="GO176" s="68"/>
      <c r="GP176" s="171">
        <f t="shared" ref="GP176:GZ176" si="2919">SUM(GP177:GP178)</f>
        <v>0</v>
      </c>
      <c r="GQ176" s="171">
        <f t="shared" si="2919"/>
        <v>13692</v>
      </c>
      <c r="GR176" s="171">
        <f t="shared" si="2919"/>
        <v>16996</v>
      </c>
      <c r="GS176" s="171">
        <f t="shared" si="2919"/>
        <v>19015</v>
      </c>
      <c r="GT176" s="171">
        <f t="shared" si="2919"/>
        <v>23067</v>
      </c>
      <c r="GU176" s="171">
        <f t="shared" si="2919"/>
        <v>17618</v>
      </c>
      <c r="GV176" s="171">
        <f t="shared" si="2919"/>
        <v>18840</v>
      </c>
      <c r="GW176" s="171">
        <f t="shared" si="2919"/>
        <v>18475</v>
      </c>
      <c r="GX176" s="171">
        <f t="shared" si="2919"/>
        <v>19323</v>
      </c>
      <c r="GY176" s="171">
        <f t="shared" si="2919"/>
        <v>19493</v>
      </c>
      <c r="GZ176" s="171">
        <f t="shared" si="2919"/>
        <v>19047</v>
      </c>
      <c r="HA176" s="171">
        <f t="shared" ref="HA176:HF176" si="2920">SUM(HA177:HA178)</f>
        <v>21174</v>
      </c>
      <c r="HB176" s="171">
        <f t="shared" si="2920"/>
        <v>20049</v>
      </c>
      <c r="HC176" s="171">
        <f t="shared" si="2920"/>
        <v>26340</v>
      </c>
      <c r="HD176" s="171">
        <f t="shared" si="2920"/>
        <v>38996</v>
      </c>
      <c r="HE176" s="171">
        <f t="shared" si="2920"/>
        <v>35555</v>
      </c>
      <c r="HF176" s="171">
        <f t="shared" si="2920"/>
        <v>45837</v>
      </c>
      <c r="HG176" s="171">
        <f t="shared" ref="HG176" si="2921">SUM(HG177:HG178)</f>
        <v>45837</v>
      </c>
    </row>
    <row r="177" spans="2:215" x14ac:dyDescent="0.3">
      <c r="C177" s="69" t="s">
        <v>144</v>
      </c>
      <c r="D177" s="82"/>
      <c r="E177" s="104">
        <v>0</v>
      </c>
      <c r="F177" s="105">
        <v>13661</v>
      </c>
      <c r="G177" s="105">
        <v>16895</v>
      </c>
      <c r="H177" s="105">
        <v>18927</v>
      </c>
      <c r="I177" s="105">
        <v>22966</v>
      </c>
      <c r="J177" s="105">
        <v>17380</v>
      </c>
      <c r="K177" s="105">
        <v>18324</v>
      </c>
      <c r="L177" s="105">
        <v>17692</v>
      </c>
      <c r="M177" s="105">
        <v>18428</v>
      </c>
      <c r="N177" s="105">
        <v>18426</v>
      </c>
      <c r="O177" s="105">
        <v>17149</v>
      </c>
      <c r="P177" s="105">
        <v>18126</v>
      </c>
      <c r="Q177" s="105">
        <v>16733</v>
      </c>
      <c r="R177" s="105">
        <v>20255</v>
      </c>
      <c r="S177" s="105">
        <v>32473</v>
      </c>
      <c r="T177" s="105">
        <v>25027</v>
      </c>
      <c r="U177" s="105">
        <v>33747</v>
      </c>
      <c r="V177" s="105">
        <v>44177</v>
      </c>
      <c r="W177" s="204">
        <f t="shared" si="1892"/>
        <v>1.1810417180942978</v>
      </c>
      <c r="Y177" s="71">
        <f t="shared" ref="Y177:Y178" si="2922">$E177</f>
        <v>0</v>
      </c>
      <c r="Z177" s="71">
        <f t="shared" ref="Z177:Z178" si="2923">$F177</f>
        <v>13661</v>
      </c>
      <c r="AA177" s="71">
        <f t="shared" ref="AA177:AA178" si="2924">$G177</f>
        <v>16895</v>
      </c>
      <c r="AB177" s="71">
        <f t="shared" ref="AB177:AB178" si="2925">$H177</f>
        <v>18927</v>
      </c>
      <c r="AC177" s="71">
        <f t="shared" ref="AC177:AC178" si="2926">$I177</f>
        <v>22966</v>
      </c>
      <c r="AD177" s="71">
        <f t="shared" ref="AD177:AD178" si="2927">$J177</f>
        <v>17380</v>
      </c>
      <c r="AE177" s="71">
        <f t="shared" ref="AE177:AE178" si="2928">$K177</f>
        <v>18324</v>
      </c>
      <c r="AF177" s="168">
        <f t="shared" ref="AF177:AF178" si="2929">$L177</f>
        <v>17692</v>
      </c>
      <c r="AG177" s="168">
        <f t="shared" ref="AG177:AG178" si="2930">$M177</f>
        <v>18428</v>
      </c>
      <c r="AH177" s="168">
        <f t="shared" ref="AH177:AH178" si="2931">$N177</f>
        <v>18426</v>
      </c>
      <c r="AI177" s="168">
        <f>$O177</f>
        <v>17149</v>
      </c>
      <c r="AJ177" s="168">
        <f t="shared" ref="AJ177:AJ178" si="2932">$P177</f>
        <v>18126</v>
      </c>
      <c r="AK177" s="168">
        <f t="shared" ref="AK177:AK178" si="2933">$Q177</f>
        <v>16733</v>
      </c>
      <c r="AL177" s="168">
        <f>$R177</f>
        <v>20255</v>
      </c>
      <c r="AM177" s="168">
        <f>$S177</f>
        <v>32473</v>
      </c>
      <c r="AN177" s="168">
        <f>$T177</f>
        <v>25027</v>
      </c>
      <c r="AO177" s="168">
        <f>$U177</f>
        <v>33747</v>
      </c>
      <c r="AP177" s="168">
        <f>$V177</f>
        <v>44177</v>
      </c>
      <c r="AQ177" s="204">
        <f>AP177/AL177-1</f>
        <v>1.1810417180942978</v>
      </c>
      <c r="AR177" s="68"/>
      <c r="AS177" s="71">
        <f t="shared" ref="AS177:AS178" si="2934">$E177</f>
        <v>0</v>
      </c>
      <c r="AT177" s="71">
        <f t="shared" ref="AT177:AT178" si="2935">$F177</f>
        <v>13661</v>
      </c>
      <c r="AU177" s="71">
        <f t="shared" ref="AU177:AU178" si="2936">$G177</f>
        <v>16895</v>
      </c>
      <c r="AV177" s="71">
        <f t="shared" ref="AV177:AV178" si="2937">$H177</f>
        <v>18927</v>
      </c>
      <c r="AW177" s="71">
        <f t="shared" ref="AW177:AW178" si="2938">$I177</f>
        <v>22966</v>
      </c>
      <c r="AX177" s="71">
        <f t="shared" ref="AX177:AX178" si="2939">$J177</f>
        <v>17380</v>
      </c>
      <c r="AY177" s="71">
        <f t="shared" ref="AY177:AY182" si="2940">$K177</f>
        <v>18324</v>
      </c>
      <c r="AZ177" s="168">
        <f t="shared" ref="AZ177:AZ178" si="2941">$L177</f>
        <v>17692</v>
      </c>
      <c r="BA177" s="168">
        <f t="shared" ref="BA177:BA178" si="2942">$M177</f>
        <v>18428</v>
      </c>
      <c r="BB177" s="168">
        <f t="shared" ref="BB177:BB178" si="2943">$N177</f>
        <v>18426</v>
      </c>
      <c r="BC177" s="168">
        <f>$O177</f>
        <v>17149</v>
      </c>
      <c r="BD177" s="168">
        <f t="shared" ref="BD177:BD178" si="2944">$P177</f>
        <v>18126</v>
      </c>
      <c r="BE177" s="168">
        <f t="shared" ref="BE177:BE178" si="2945">$Q177</f>
        <v>16733</v>
      </c>
      <c r="BF177" s="168">
        <f>$R177</f>
        <v>20255</v>
      </c>
      <c r="BG177" s="168">
        <f>$S177</f>
        <v>32473</v>
      </c>
      <c r="BH177" s="168">
        <f>$T177</f>
        <v>25027</v>
      </c>
      <c r="BI177" s="168">
        <f>$U177</f>
        <v>33747</v>
      </c>
      <c r="BJ177" s="168">
        <f>$V177</f>
        <v>44177</v>
      </c>
      <c r="BK177" s="68"/>
      <c r="BL177" s="71">
        <f t="shared" ref="BL177:BL178" si="2946">$E177</f>
        <v>0</v>
      </c>
      <c r="BM177" s="71">
        <f t="shared" ref="BM177:BM178" si="2947">$F177</f>
        <v>13661</v>
      </c>
      <c r="BN177" s="71">
        <f t="shared" ref="BN177:BN178" si="2948">$G177</f>
        <v>16895</v>
      </c>
      <c r="BO177" s="71">
        <f t="shared" ref="BO177:BO178" si="2949">$H177</f>
        <v>18927</v>
      </c>
      <c r="BP177" s="71">
        <f t="shared" ref="BP177:BP178" si="2950">$I177</f>
        <v>22966</v>
      </c>
      <c r="BQ177" s="71">
        <f t="shared" ref="BQ177:BQ178" si="2951">$J177</f>
        <v>17380</v>
      </c>
      <c r="BR177" s="71">
        <f t="shared" ref="BR177:BR182" si="2952">$K177</f>
        <v>18324</v>
      </c>
      <c r="BS177" s="168">
        <f t="shared" ref="BS177:BS178" si="2953">$L177</f>
        <v>17692</v>
      </c>
      <c r="BT177" s="168">
        <f t="shared" ref="BT177:BT178" si="2954">$M177</f>
        <v>18428</v>
      </c>
      <c r="BU177" s="168">
        <f t="shared" ref="BU177:BU178" si="2955">$N177</f>
        <v>18426</v>
      </c>
      <c r="BV177" s="168">
        <f>$O177</f>
        <v>17149</v>
      </c>
      <c r="BW177" s="168">
        <f t="shared" ref="BW177:BW178" si="2956">$P177</f>
        <v>18126</v>
      </c>
      <c r="BX177" s="168">
        <f t="shared" ref="BX177:BX178" si="2957">$Q177</f>
        <v>16733</v>
      </c>
      <c r="BY177" s="168">
        <f>$R177</f>
        <v>20255</v>
      </c>
      <c r="BZ177" s="168">
        <f>$S177</f>
        <v>32473</v>
      </c>
      <c r="CA177" s="168">
        <f>$T177</f>
        <v>25027</v>
      </c>
      <c r="CB177" s="168">
        <f>$U177</f>
        <v>33747</v>
      </c>
      <c r="CC177" s="168">
        <f>$V177</f>
        <v>44177</v>
      </c>
      <c r="CD177" s="68"/>
      <c r="CE177" s="71">
        <f t="shared" ref="CE177:CE178" si="2958">$E177</f>
        <v>0</v>
      </c>
      <c r="CF177" s="71">
        <f t="shared" ref="CF177:CF178" si="2959">$F177</f>
        <v>13661</v>
      </c>
      <c r="CG177" s="71">
        <f t="shared" ref="CG177:CG178" si="2960">$G177</f>
        <v>16895</v>
      </c>
      <c r="CH177" s="71">
        <f t="shared" ref="CH177:CH178" si="2961">$H177</f>
        <v>18927</v>
      </c>
      <c r="CI177" s="71">
        <f t="shared" ref="CI177:CI178" si="2962">$I177</f>
        <v>22966</v>
      </c>
      <c r="CJ177" s="71">
        <f t="shared" ref="CJ177:CJ178" si="2963">$J177</f>
        <v>17380</v>
      </c>
      <c r="CK177" s="71">
        <f t="shared" ref="CK177:CK182" si="2964">$K177</f>
        <v>18324</v>
      </c>
      <c r="CL177" s="168">
        <f t="shared" ref="CL177:CL178" si="2965">$L177</f>
        <v>17692</v>
      </c>
      <c r="CM177" s="168">
        <f t="shared" ref="CM177:CM178" si="2966">$M177</f>
        <v>18428</v>
      </c>
      <c r="CN177" s="168">
        <f t="shared" ref="CN177:CN178" si="2967">$N177</f>
        <v>18426</v>
      </c>
      <c r="CO177" s="168">
        <f>$O177</f>
        <v>17149</v>
      </c>
      <c r="CP177" s="168">
        <f t="shared" ref="CP177:CP178" si="2968">$P177</f>
        <v>18126</v>
      </c>
      <c r="CQ177" s="168">
        <f t="shared" ref="CQ177:CQ178" si="2969">$Q177</f>
        <v>16733</v>
      </c>
      <c r="CR177" s="168">
        <f>$R177</f>
        <v>20255</v>
      </c>
      <c r="CS177" s="168">
        <f>$S177</f>
        <v>32473</v>
      </c>
      <c r="CT177" s="168">
        <f>$T177</f>
        <v>25027</v>
      </c>
      <c r="CU177" s="168">
        <f>$U177</f>
        <v>33747</v>
      </c>
      <c r="CV177" s="168">
        <f>$V177</f>
        <v>44177</v>
      </c>
      <c r="CW177" s="68"/>
      <c r="CX177" s="71">
        <f t="shared" ref="CX177:CX178" si="2970">$E177</f>
        <v>0</v>
      </c>
      <c r="CY177" s="71">
        <f t="shared" ref="CY177:CY178" si="2971">$F177</f>
        <v>13661</v>
      </c>
      <c r="CZ177" s="71">
        <f t="shared" ref="CZ177:CZ178" si="2972">$G177</f>
        <v>16895</v>
      </c>
      <c r="DA177" s="71">
        <f t="shared" ref="DA177:DA178" si="2973">$H177</f>
        <v>18927</v>
      </c>
      <c r="DB177" s="71">
        <f t="shared" ref="DB177:DB178" si="2974">$I177</f>
        <v>22966</v>
      </c>
      <c r="DC177" s="71">
        <f t="shared" ref="DC177:DC178" si="2975">$J177</f>
        <v>17380</v>
      </c>
      <c r="DD177" s="71">
        <f t="shared" ref="DD177:DD182" si="2976">$K177</f>
        <v>18324</v>
      </c>
      <c r="DE177" s="168">
        <f t="shared" ref="DE177:DE178" si="2977">$L177</f>
        <v>17692</v>
      </c>
      <c r="DF177" s="168">
        <f t="shared" ref="DF177:DF178" si="2978">$M177</f>
        <v>18428</v>
      </c>
      <c r="DG177" s="168">
        <f t="shared" ref="DG177:DG178" si="2979">$N177</f>
        <v>18426</v>
      </c>
      <c r="DH177" s="168">
        <f>$O177</f>
        <v>17149</v>
      </c>
      <c r="DI177" s="168">
        <f t="shared" ref="DI177:DI178" si="2980">$P177</f>
        <v>18126</v>
      </c>
      <c r="DJ177" s="168">
        <f t="shared" ref="DJ177:DJ178" si="2981">$Q177</f>
        <v>16733</v>
      </c>
      <c r="DK177" s="168">
        <f>$R177</f>
        <v>20255</v>
      </c>
      <c r="DL177" s="168">
        <f>$S177</f>
        <v>32473</v>
      </c>
      <c r="DM177" s="168">
        <f>$T177</f>
        <v>25027</v>
      </c>
      <c r="DN177" s="168">
        <f>$U177</f>
        <v>33747</v>
      </c>
      <c r="DO177" s="168">
        <f>$V177</f>
        <v>44177</v>
      </c>
      <c r="DP177" s="68"/>
      <c r="DQ177" s="71">
        <f t="shared" ref="DQ177:DQ178" si="2982">$E177</f>
        <v>0</v>
      </c>
      <c r="DR177" s="71">
        <f t="shared" ref="DR177:DR178" si="2983">$F177</f>
        <v>13661</v>
      </c>
      <c r="DS177" s="71">
        <f t="shared" ref="DS177:DS178" si="2984">$G177</f>
        <v>16895</v>
      </c>
      <c r="DT177" s="71">
        <f t="shared" ref="DT177:DT178" si="2985">$H177</f>
        <v>18927</v>
      </c>
      <c r="DU177" s="71">
        <f t="shared" ref="DU177:DU178" si="2986">$I177</f>
        <v>22966</v>
      </c>
      <c r="DV177" s="71">
        <f t="shared" ref="DV177:DV178" si="2987">$J177</f>
        <v>17380</v>
      </c>
      <c r="DW177" s="71">
        <f t="shared" ref="DW177:DW182" si="2988">$K177</f>
        <v>18324</v>
      </c>
      <c r="DX177" s="168">
        <f t="shared" ref="DX177:DX178" si="2989">$L177</f>
        <v>17692</v>
      </c>
      <c r="DY177" s="168">
        <f t="shared" ref="DY177:DY178" si="2990">$M177</f>
        <v>18428</v>
      </c>
      <c r="DZ177" s="168">
        <f t="shared" ref="DZ177:DZ178" si="2991">$N177</f>
        <v>18426</v>
      </c>
      <c r="EA177" s="168">
        <f>$O177</f>
        <v>17149</v>
      </c>
      <c r="EB177" s="168">
        <f t="shared" ref="EB177:EB178" si="2992">$P177</f>
        <v>18126</v>
      </c>
      <c r="EC177" s="168">
        <f t="shared" ref="EC177:EC178" si="2993">$Q177</f>
        <v>16733</v>
      </c>
      <c r="ED177" s="168">
        <f>$R177</f>
        <v>20255</v>
      </c>
      <c r="EE177" s="168">
        <f>$S177</f>
        <v>32473</v>
      </c>
      <c r="EF177" s="168">
        <f>$T177</f>
        <v>25027</v>
      </c>
      <c r="EG177" s="168">
        <f>$U177</f>
        <v>33747</v>
      </c>
      <c r="EH177" s="168">
        <f>$V177</f>
        <v>44177</v>
      </c>
      <c r="EI177" s="68"/>
      <c r="EJ177" s="71">
        <f t="shared" ref="EJ177:EJ178" si="2994">$E177</f>
        <v>0</v>
      </c>
      <c r="EK177" s="71">
        <f t="shared" ref="EK177:EK178" si="2995">$F177</f>
        <v>13661</v>
      </c>
      <c r="EL177" s="71">
        <f t="shared" ref="EL177:EL178" si="2996">$G177</f>
        <v>16895</v>
      </c>
      <c r="EM177" s="71">
        <f t="shared" ref="EM177:EM178" si="2997">$H177</f>
        <v>18927</v>
      </c>
      <c r="EN177" s="71">
        <f t="shared" ref="EN177:EN178" si="2998">$I177</f>
        <v>22966</v>
      </c>
      <c r="EO177" s="71">
        <f t="shared" ref="EO177:EO178" si="2999">$J177</f>
        <v>17380</v>
      </c>
      <c r="EP177" s="71">
        <f t="shared" ref="EP177:EP182" si="3000">$K177</f>
        <v>18324</v>
      </c>
      <c r="EQ177" s="168">
        <f t="shared" ref="EQ177:EQ178" si="3001">$L177</f>
        <v>17692</v>
      </c>
      <c r="ER177" s="168">
        <f t="shared" ref="ER177:ER178" si="3002">$M177</f>
        <v>18428</v>
      </c>
      <c r="ES177" s="168">
        <f t="shared" ref="ES177:ES178" si="3003">$N177</f>
        <v>18426</v>
      </c>
      <c r="ET177" s="168">
        <f>$O177</f>
        <v>17149</v>
      </c>
      <c r="EU177" s="168">
        <f t="shared" ref="EU177:EU178" si="3004">$P177</f>
        <v>18126</v>
      </c>
      <c r="EV177" s="168">
        <f t="shared" ref="EV177:EV178" si="3005">$Q177</f>
        <v>16733</v>
      </c>
      <c r="EW177" s="168">
        <f>$R177</f>
        <v>20255</v>
      </c>
      <c r="EX177" s="168">
        <f>$S177</f>
        <v>32473</v>
      </c>
      <c r="EY177" s="168">
        <f>$T177</f>
        <v>25027</v>
      </c>
      <c r="EZ177" s="168">
        <f>$U177</f>
        <v>33747</v>
      </c>
      <c r="FA177" s="168">
        <f>$V177</f>
        <v>44177</v>
      </c>
      <c r="FB177" s="68"/>
      <c r="FC177" s="71">
        <f t="shared" ref="FC177:FC178" si="3006">$E177</f>
        <v>0</v>
      </c>
      <c r="FD177" s="71">
        <f t="shared" ref="FD177:FD178" si="3007">$F177</f>
        <v>13661</v>
      </c>
      <c r="FE177" s="71">
        <f t="shared" ref="FE177:FE178" si="3008">$G177</f>
        <v>16895</v>
      </c>
      <c r="FF177" s="71">
        <f t="shared" ref="FF177:FF178" si="3009">$H177</f>
        <v>18927</v>
      </c>
      <c r="FG177" s="71">
        <f t="shared" ref="FG177:FG178" si="3010">$I177</f>
        <v>22966</v>
      </c>
      <c r="FH177" s="71">
        <f t="shared" ref="FH177:FH178" si="3011">$J177</f>
        <v>17380</v>
      </c>
      <c r="FI177" s="71">
        <f t="shared" ref="FI177:FI182" si="3012">$K177</f>
        <v>18324</v>
      </c>
      <c r="FJ177" s="168">
        <f t="shared" ref="FJ177:FJ178" si="3013">$L177</f>
        <v>17692</v>
      </c>
      <c r="FK177" s="168">
        <f t="shared" ref="FK177:FK178" si="3014">$M177</f>
        <v>18428</v>
      </c>
      <c r="FL177" s="168">
        <f t="shared" ref="FL177:FL178" si="3015">$N177</f>
        <v>18426</v>
      </c>
      <c r="FM177" s="168">
        <f>$O177</f>
        <v>17149</v>
      </c>
      <c r="FN177" s="168">
        <f t="shared" ref="FN177:FN178" si="3016">$P177</f>
        <v>18126</v>
      </c>
      <c r="FO177" s="168">
        <f t="shared" ref="FO177:FO178" si="3017">$Q177</f>
        <v>16733</v>
      </c>
      <c r="FP177" s="168">
        <f>$R177</f>
        <v>20255</v>
      </c>
      <c r="FQ177" s="168">
        <f>$S177</f>
        <v>32473</v>
      </c>
      <c r="FR177" s="168">
        <f>$T177</f>
        <v>25027</v>
      </c>
      <c r="FS177" s="168">
        <f>$U177</f>
        <v>33747</v>
      </c>
      <c r="FT177" s="168">
        <f>$V177</f>
        <v>44177</v>
      </c>
      <c r="FU177" s="204">
        <f>FT177/FP177-1</f>
        <v>1.1810417180942978</v>
      </c>
      <c r="FV177" s="68"/>
      <c r="FW177" s="71">
        <f t="shared" ref="FW177:FW178" si="3018">$E177</f>
        <v>0</v>
      </c>
      <c r="FX177" s="71">
        <f t="shared" ref="FX177:FX178" si="3019">$F177</f>
        <v>13661</v>
      </c>
      <c r="FY177" s="71">
        <f t="shared" ref="FY177:FY178" si="3020">$G177</f>
        <v>16895</v>
      </c>
      <c r="FZ177" s="71">
        <f t="shared" ref="FZ177:FZ178" si="3021">$H177</f>
        <v>18927</v>
      </c>
      <c r="GA177" s="71">
        <f t="shared" ref="GA177:GA178" si="3022">$I177</f>
        <v>22966</v>
      </c>
      <c r="GB177" s="71">
        <f t="shared" ref="GB177:GB178" si="3023">$J177</f>
        <v>17380</v>
      </c>
      <c r="GC177" s="71">
        <f t="shared" ref="GC177:GC182" si="3024">$K177</f>
        <v>18324</v>
      </c>
      <c r="GD177" s="168">
        <f t="shared" ref="GD177:GD178" si="3025">$L177</f>
        <v>17692</v>
      </c>
      <c r="GE177" s="168">
        <f t="shared" ref="GE177:GE178" si="3026">$M177</f>
        <v>18428</v>
      </c>
      <c r="GF177" s="168">
        <f t="shared" ref="GF177:GF178" si="3027">$N177</f>
        <v>18426</v>
      </c>
      <c r="GG177" s="168">
        <f>$O177</f>
        <v>17149</v>
      </c>
      <c r="GH177" s="168">
        <f t="shared" ref="GH177:GH178" si="3028">$P177</f>
        <v>18126</v>
      </c>
      <c r="GI177" s="168">
        <f t="shared" ref="GI177:GI178" si="3029">$Q177</f>
        <v>16733</v>
      </c>
      <c r="GJ177" s="168">
        <f>$R177</f>
        <v>20255</v>
      </c>
      <c r="GK177" s="168">
        <f>$S177</f>
        <v>32473</v>
      </c>
      <c r="GL177" s="168">
        <f>$T177</f>
        <v>25027</v>
      </c>
      <c r="GM177" s="168">
        <f>$U177</f>
        <v>33747</v>
      </c>
      <c r="GN177" s="168">
        <f>$V177</f>
        <v>44177</v>
      </c>
      <c r="GO177" s="68"/>
      <c r="GP177" s="71">
        <f t="shared" ref="GP177:GP178" si="3030">$E177</f>
        <v>0</v>
      </c>
      <c r="GQ177" s="71">
        <f t="shared" ref="GQ177:GQ178" si="3031">$F177</f>
        <v>13661</v>
      </c>
      <c r="GR177" s="71">
        <f t="shared" ref="GR177:GR178" si="3032">$G177</f>
        <v>16895</v>
      </c>
      <c r="GS177" s="71">
        <f t="shared" ref="GS177:GS178" si="3033">$H177</f>
        <v>18927</v>
      </c>
      <c r="GT177" s="71">
        <f t="shared" ref="GT177:GT178" si="3034">$I177</f>
        <v>22966</v>
      </c>
      <c r="GU177" s="71">
        <f t="shared" ref="GU177:GU178" si="3035">$J177</f>
        <v>17380</v>
      </c>
      <c r="GV177" s="71">
        <f t="shared" ref="GV177:GV182" si="3036">$K177</f>
        <v>18324</v>
      </c>
      <c r="GW177" s="168">
        <f t="shared" ref="GW177:GW178" si="3037">$L177</f>
        <v>17692</v>
      </c>
      <c r="GX177" s="168">
        <f t="shared" ref="GX177:GX178" si="3038">$M177</f>
        <v>18428</v>
      </c>
      <c r="GY177" s="168">
        <f t="shared" ref="GY177:GY178" si="3039">$N177</f>
        <v>18426</v>
      </c>
      <c r="GZ177" s="168">
        <f>$O177</f>
        <v>17149</v>
      </c>
      <c r="HA177" s="168">
        <f t="shared" ref="HA177:HA178" si="3040">$P177</f>
        <v>18126</v>
      </c>
      <c r="HB177" s="168">
        <f t="shared" ref="HB177:HB178" si="3041">$Q177</f>
        <v>16733</v>
      </c>
      <c r="HC177" s="168">
        <f>$R177</f>
        <v>20255</v>
      </c>
      <c r="HD177" s="168">
        <f>$S177</f>
        <v>32473</v>
      </c>
      <c r="HE177" s="168">
        <f>$T177</f>
        <v>25027</v>
      </c>
      <c r="HF177" s="168">
        <f>$U177</f>
        <v>33747</v>
      </c>
      <c r="HG177" s="168">
        <f>$U177</f>
        <v>33747</v>
      </c>
    </row>
    <row r="178" spans="2:215" x14ac:dyDescent="0.3">
      <c r="C178" s="69" t="s">
        <v>145</v>
      </c>
      <c r="D178" s="82"/>
      <c r="E178" s="104">
        <v>0</v>
      </c>
      <c r="F178" s="105">
        <v>31</v>
      </c>
      <c r="G178" s="105">
        <v>101</v>
      </c>
      <c r="H178" s="105">
        <v>88</v>
      </c>
      <c r="I178" s="105">
        <v>101</v>
      </c>
      <c r="J178" s="105">
        <v>238</v>
      </c>
      <c r="K178" s="105">
        <v>516</v>
      </c>
      <c r="L178" s="105">
        <v>783</v>
      </c>
      <c r="M178" s="105">
        <v>895</v>
      </c>
      <c r="N178" s="105">
        <v>1067</v>
      </c>
      <c r="O178" s="105">
        <v>1898</v>
      </c>
      <c r="P178" s="105">
        <v>3048</v>
      </c>
      <c r="Q178" s="105">
        <v>3316</v>
      </c>
      <c r="R178" s="105">
        <v>6085</v>
      </c>
      <c r="S178" s="105">
        <v>6523</v>
      </c>
      <c r="T178" s="105">
        <v>10528</v>
      </c>
      <c r="U178" s="105">
        <v>12090</v>
      </c>
      <c r="V178" s="105">
        <v>3761</v>
      </c>
      <c r="W178" s="204">
        <f t="shared" si="1892"/>
        <v>-0.38192276088742805</v>
      </c>
      <c r="Y178" s="71">
        <f t="shared" si="2922"/>
        <v>0</v>
      </c>
      <c r="Z178" s="71">
        <f t="shared" si="2923"/>
        <v>31</v>
      </c>
      <c r="AA178" s="71">
        <f t="shared" si="2924"/>
        <v>101</v>
      </c>
      <c r="AB178" s="71">
        <f t="shared" si="2925"/>
        <v>88</v>
      </c>
      <c r="AC178" s="71">
        <f t="shared" si="2926"/>
        <v>101</v>
      </c>
      <c r="AD178" s="71">
        <f t="shared" si="2927"/>
        <v>238</v>
      </c>
      <c r="AE178" s="71">
        <f t="shared" si="2928"/>
        <v>516</v>
      </c>
      <c r="AF178" s="168">
        <f t="shared" si="2929"/>
        <v>783</v>
      </c>
      <c r="AG178" s="168">
        <f t="shared" si="2930"/>
        <v>895</v>
      </c>
      <c r="AH178" s="168">
        <f t="shared" si="2931"/>
        <v>1067</v>
      </c>
      <c r="AI178" s="168">
        <f>$O178</f>
        <v>1898</v>
      </c>
      <c r="AJ178" s="168">
        <f t="shared" si="2932"/>
        <v>3048</v>
      </c>
      <c r="AK178" s="168">
        <f t="shared" si="2933"/>
        <v>3316</v>
      </c>
      <c r="AL178" s="168">
        <f>$R178</f>
        <v>6085</v>
      </c>
      <c r="AM178" s="168">
        <f>$S178</f>
        <v>6523</v>
      </c>
      <c r="AN178" s="168">
        <f>$T178</f>
        <v>10528</v>
      </c>
      <c r="AO178" s="168">
        <f>$U178</f>
        <v>12090</v>
      </c>
      <c r="AP178" s="168">
        <f>$V178</f>
        <v>3761</v>
      </c>
      <c r="AQ178" s="204">
        <f>AP178/AL178-1</f>
        <v>-0.38192276088742805</v>
      </c>
      <c r="AR178" s="68"/>
      <c r="AS178" s="71">
        <f t="shared" si="2934"/>
        <v>0</v>
      </c>
      <c r="AT178" s="71">
        <f t="shared" si="2935"/>
        <v>31</v>
      </c>
      <c r="AU178" s="71">
        <f t="shared" si="2936"/>
        <v>101</v>
      </c>
      <c r="AV178" s="71">
        <f t="shared" si="2937"/>
        <v>88</v>
      </c>
      <c r="AW178" s="71">
        <f t="shared" si="2938"/>
        <v>101</v>
      </c>
      <c r="AX178" s="71">
        <f t="shared" si="2939"/>
        <v>238</v>
      </c>
      <c r="AY178" s="71">
        <f t="shared" si="2940"/>
        <v>516</v>
      </c>
      <c r="AZ178" s="168">
        <f t="shared" si="2941"/>
        <v>783</v>
      </c>
      <c r="BA178" s="168">
        <f t="shared" si="2942"/>
        <v>895</v>
      </c>
      <c r="BB178" s="168">
        <f t="shared" si="2943"/>
        <v>1067</v>
      </c>
      <c r="BC178" s="168">
        <f>$O178</f>
        <v>1898</v>
      </c>
      <c r="BD178" s="168">
        <f t="shared" si="2944"/>
        <v>3048</v>
      </c>
      <c r="BE178" s="168">
        <f t="shared" si="2945"/>
        <v>3316</v>
      </c>
      <c r="BF178" s="168">
        <f>$R178</f>
        <v>6085</v>
      </c>
      <c r="BG178" s="168">
        <f>$S178</f>
        <v>6523</v>
      </c>
      <c r="BH178" s="168">
        <f>$T178</f>
        <v>10528</v>
      </c>
      <c r="BI178" s="168">
        <f>$U178</f>
        <v>12090</v>
      </c>
      <c r="BJ178" s="168">
        <f>$V178</f>
        <v>3761</v>
      </c>
      <c r="BK178" s="68"/>
      <c r="BL178" s="71">
        <f t="shared" si="2946"/>
        <v>0</v>
      </c>
      <c r="BM178" s="71">
        <f t="shared" si="2947"/>
        <v>31</v>
      </c>
      <c r="BN178" s="71">
        <f t="shared" si="2948"/>
        <v>101</v>
      </c>
      <c r="BO178" s="71">
        <f t="shared" si="2949"/>
        <v>88</v>
      </c>
      <c r="BP178" s="71">
        <f t="shared" si="2950"/>
        <v>101</v>
      </c>
      <c r="BQ178" s="71">
        <f t="shared" si="2951"/>
        <v>238</v>
      </c>
      <c r="BR178" s="71">
        <f t="shared" si="2952"/>
        <v>516</v>
      </c>
      <c r="BS178" s="168">
        <f t="shared" si="2953"/>
        <v>783</v>
      </c>
      <c r="BT178" s="168">
        <f t="shared" si="2954"/>
        <v>895</v>
      </c>
      <c r="BU178" s="168">
        <f t="shared" si="2955"/>
        <v>1067</v>
      </c>
      <c r="BV178" s="168">
        <f>$O178</f>
        <v>1898</v>
      </c>
      <c r="BW178" s="168">
        <f t="shared" si="2956"/>
        <v>3048</v>
      </c>
      <c r="BX178" s="168">
        <f t="shared" si="2957"/>
        <v>3316</v>
      </c>
      <c r="BY178" s="168">
        <f>$R178</f>
        <v>6085</v>
      </c>
      <c r="BZ178" s="168">
        <f>$S178</f>
        <v>6523</v>
      </c>
      <c r="CA178" s="168">
        <f>$T178</f>
        <v>10528</v>
      </c>
      <c r="CB178" s="168">
        <f>$U178</f>
        <v>12090</v>
      </c>
      <c r="CC178" s="168">
        <f>$V178</f>
        <v>3761</v>
      </c>
      <c r="CD178" s="68"/>
      <c r="CE178" s="71">
        <f t="shared" si="2958"/>
        <v>0</v>
      </c>
      <c r="CF178" s="71">
        <f t="shared" si="2959"/>
        <v>31</v>
      </c>
      <c r="CG178" s="71">
        <f t="shared" si="2960"/>
        <v>101</v>
      </c>
      <c r="CH178" s="71">
        <f t="shared" si="2961"/>
        <v>88</v>
      </c>
      <c r="CI178" s="71">
        <f t="shared" si="2962"/>
        <v>101</v>
      </c>
      <c r="CJ178" s="71">
        <f t="shared" si="2963"/>
        <v>238</v>
      </c>
      <c r="CK178" s="71">
        <f t="shared" si="2964"/>
        <v>516</v>
      </c>
      <c r="CL178" s="168">
        <f t="shared" si="2965"/>
        <v>783</v>
      </c>
      <c r="CM178" s="168">
        <f t="shared" si="2966"/>
        <v>895</v>
      </c>
      <c r="CN178" s="168">
        <f t="shared" si="2967"/>
        <v>1067</v>
      </c>
      <c r="CO178" s="168">
        <f>$O178</f>
        <v>1898</v>
      </c>
      <c r="CP178" s="168">
        <f t="shared" si="2968"/>
        <v>3048</v>
      </c>
      <c r="CQ178" s="168">
        <f t="shared" si="2969"/>
        <v>3316</v>
      </c>
      <c r="CR178" s="168">
        <f>$R178</f>
        <v>6085</v>
      </c>
      <c r="CS178" s="168">
        <f>$S178</f>
        <v>6523</v>
      </c>
      <c r="CT178" s="168">
        <f>$T178</f>
        <v>10528</v>
      </c>
      <c r="CU178" s="168">
        <f>$U178</f>
        <v>12090</v>
      </c>
      <c r="CV178" s="168">
        <f>$V178</f>
        <v>3761</v>
      </c>
      <c r="CW178" s="68"/>
      <c r="CX178" s="71">
        <f t="shared" si="2970"/>
        <v>0</v>
      </c>
      <c r="CY178" s="71">
        <f t="shared" si="2971"/>
        <v>31</v>
      </c>
      <c r="CZ178" s="71">
        <f t="shared" si="2972"/>
        <v>101</v>
      </c>
      <c r="DA178" s="71">
        <f t="shared" si="2973"/>
        <v>88</v>
      </c>
      <c r="DB178" s="71">
        <f t="shared" si="2974"/>
        <v>101</v>
      </c>
      <c r="DC178" s="71">
        <f t="shared" si="2975"/>
        <v>238</v>
      </c>
      <c r="DD178" s="71">
        <f t="shared" si="2976"/>
        <v>516</v>
      </c>
      <c r="DE178" s="168">
        <f t="shared" si="2977"/>
        <v>783</v>
      </c>
      <c r="DF178" s="168">
        <f t="shared" si="2978"/>
        <v>895</v>
      </c>
      <c r="DG178" s="168">
        <f t="shared" si="2979"/>
        <v>1067</v>
      </c>
      <c r="DH178" s="168">
        <f>$O178</f>
        <v>1898</v>
      </c>
      <c r="DI178" s="168">
        <f t="shared" si="2980"/>
        <v>3048</v>
      </c>
      <c r="DJ178" s="168">
        <f t="shared" si="2981"/>
        <v>3316</v>
      </c>
      <c r="DK178" s="168">
        <f>$R178</f>
        <v>6085</v>
      </c>
      <c r="DL178" s="168">
        <f>$S178</f>
        <v>6523</v>
      </c>
      <c r="DM178" s="168">
        <f>$T178</f>
        <v>10528</v>
      </c>
      <c r="DN178" s="168">
        <f>$U178</f>
        <v>12090</v>
      </c>
      <c r="DO178" s="168">
        <f>$V178</f>
        <v>3761</v>
      </c>
      <c r="DP178" s="68"/>
      <c r="DQ178" s="71">
        <f t="shared" si="2982"/>
        <v>0</v>
      </c>
      <c r="DR178" s="71">
        <f t="shared" si="2983"/>
        <v>31</v>
      </c>
      <c r="DS178" s="71">
        <f t="shared" si="2984"/>
        <v>101</v>
      </c>
      <c r="DT178" s="71">
        <f t="shared" si="2985"/>
        <v>88</v>
      </c>
      <c r="DU178" s="71">
        <f t="shared" si="2986"/>
        <v>101</v>
      </c>
      <c r="DV178" s="71">
        <f t="shared" si="2987"/>
        <v>238</v>
      </c>
      <c r="DW178" s="71">
        <f t="shared" si="2988"/>
        <v>516</v>
      </c>
      <c r="DX178" s="168">
        <f t="shared" si="2989"/>
        <v>783</v>
      </c>
      <c r="DY178" s="168">
        <f t="shared" si="2990"/>
        <v>895</v>
      </c>
      <c r="DZ178" s="168">
        <f t="shared" si="2991"/>
        <v>1067</v>
      </c>
      <c r="EA178" s="168">
        <f>$O178</f>
        <v>1898</v>
      </c>
      <c r="EB178" s="168">
        <f t="shared" si="2992"/>
        <v>3048</v>
      </c>
      <c r="EC178" s="168">
        <f t="shared" si="2993"/>
        <v>3316</v>
      </c>
      <c r="ED178" s="168">
        <f>$R178</f>
        <v>6085</v>
      </c>
      <c r="EE178" s="168">
        <f>$S178</f>
        <v>6523</v>
      </c>
      <c r="EF178" s="168">
        <f>$T178</f>
        <v>10528</v>
      </c>
      <c r="EG178" s="168">
        <f>$U178</f>
        <v>12090</v>
      </c>
      <c r="EH178" s="168">
        <f>$V178</f>
        <v>3761</v>
      </c>
      <c r="EI178" s="68"/>
      <c r="EJ178" s="71">
        <f t="shared" si="2994"/>
        <v>0</v>
      </c>
      <c r="EK178" s="71">
        <f t="shared" si="2995"/>
        <v>31</v>
      </c>
      <c r="EL178" s="71">
        <f t="shared" si="2996"/>
        <v>101</v>
      </c>
      <c r="EM178" s="71">
        <f t="shared" si="2997"/>
        <v>88</v>
      </c>
      <c r="EN178" s="71">
        <f t="shared" si="2998"/>
        <v>101</v>
      </c>
      <c r="EO178" s="71">
        <f t="shared" si="2999"/>
        <v>238</v>
      </c>
      <c r="EP178" s="71">
        <f t="shared" si="3000"/>
        <v>516</v>
      </c>
      <c r="EQ178" s="168">
        <f t="shared" si="3001"/>
        <v>783</v>
      </c>
      <c r="ER178" s="168">
        <f t="shared" si="3002"/>
        <v>895</v>
      </c>
      <c r="ES178" s="168">
        <f t="shared" si="3003"/>
        <v>1067</v>
      </c>
      <c r="ET178" s="168">
        <f>$O178</f>
        <v>1898</v>
      </c>
      <c r="EU178" s="168">
        <f t="shared" si="3004"/>
        <v>3048</v>
      </c>
      <c r="EV178" s="168">
        <f t="shared" si="3005"/>
        <v>3316</v>
      </c>
      <c r="EW178" s="168">
        <f>$R178</f>
        <v>6085</v>
      </c>
      <c r="EX178" s="168">
        <f>$S178</f>
        <v>6523</v>
      </c>
      <c r="EY178" s="168">
        <f>$T178</f>
        <v>10528</v>
      </c>
      <c r="EZ178" s="168">
        <f>$U178</f>
        <v>12090</v>
      </c>
      <c r="FA178" s="168">
        <f>$V178</f>
        <v>3761</v>
      </c>
      <c r="FB178" s="68"/>
      <c r="FC178" s="71">
        <f t="shared" si="3006"/>
        <v>0</v>
      </c>
      <c r="FD178" s="71">
        <f t="shared" si="3007"/>
        <v>31</v>
      </c>
      <c r="FE178" s="71">
        <f t="shared" si="3008"/>
        <v>101</v>
      </c>
      <c r="FF178" s="71">
        <f t="shared" si="3009"/>
        <v>88</v>
      </c>
      <c r="FG178" s="71">
        <f t="shared" si="3010"/>
        <v>101</v>
      </c>
      <c r="FH178" s="71">
        <f t="shared" si="3011"/>
        <v>238</v>
      </c>
      <c r="FI178" s="71">
        <f t="shared" si="3012"/>
        <v>516</v>
      </c>
      <c r="FJ178" s="168">
        <f t="shared" si="3013"/>
        <v>783</v>
      </c>
      <c r="FK178" s="168">
        <f t="shared" si="3014"/>
        <v>895</v>
      </c>
      <c r="FL178" s="168">
        <f t="shared" si="3015"/>
        <v>1067</v>
      </c>
      <c r="FM178" s="168">
        <f>$O178</f>
        <v>1898</v>
      </c>
      <c r="FN178" s="168">
        <f t="shared" si="3016"/>
        <v>3048</v>
      </c>
      <c r="FO178" s="168">
        <f t="shared" si="3017"/>
        <v>3316</v>
      </c>
      <c r="FP178" s="168">
        <f>$R178</f>
        <v>6085</v>
      </c>
      <c r="FQ178" s="168">
        <f>$S178</f>
        <v>6523</v>
      </c>
      <c r="FR178" s="168">
        <f>$T178</f>
        <v>10528</v>
      </c>
      <c r="FS178" s="168">
        <f>$U178</f>
        <v>12090</v>
      </c>
      <c r="FT178" s="168">
        <f>$V178</f>
        <v>3761</v>
      </c>
      <c r="FU178" s="204">
        <f>FT178/FP178-1</f>
        <v>-0.38192276088742805</v>
      </c>
      <c r="FV178" s="68"/>
      <c r="FW178" s="71">
        <f t="shared" si="3018"/>
        <v>0</v>
      </c>
      <c r="FX178" s="71">
        <f t="shared" si="3019"/>
        <v>31</v>
      </c>
      <c r="FY178" s="71">
        <f t="shared" si="3020"/>
        <v>101</v>
      </c>
      <c r="FZ178" s="71">
        <f t="shared" si="3021"/>
        <v>88</v>
      </c>
      <c r="GA178" s="71">
        <f t="shared" si="3022"/>
        <v>101</v>
      </c>
      <c r="GB178" s="71">
        <f t="shared" si="3023"/>
        <v>238</v>
      </c>
      <c r="GC178" s="71">
        <f t="shared" si="3024"/>
        <v>516</v>
      </c>
      <c r="GD178" s="168">
        <f t="shared" si="3025"/>
        <v>783</v>
      </c>
      <c r="GE178" s="168">
        <f t="shared" si="3026"/>
        <v>895</v>
      </c>
      <c r="GF178" s="168">
        <f t="shared" si="3027"/>
        <v>1067</v>
      </c>
      <c r="GG178" s="168">
        <f>$O178</f>
        <v>1898</v>
      </c>
      <c r="GH178" s="168">
        <f t="shared" si="3028"/>
        <v>3048</v>
      </c>
      <c r="GI178" s="168">
        <f t="shared" si="3029"/>
        <v>3316</v>
      </c>
      <c r="GJ178" s="168">
        <f>$R178</f>
        <v>6085</v>
      </c>
      <c r="GK178" s="168">
        <f>$S178</f>
        <v>6523</v>
      </c>
      <c r="GL178" s="168">
        <f>$T178</f>
        <v>10528</v>
      </c>
      <c r="GM178" s="168">
        <f>$U178</f>
        <v>12090</v>
      </c>
      <c r="GN178" s="168">
        <f>$V178</f>
        <v>3761</v>
      </c>
      <c r="GO178" s="68"/>
      <c r="GP178" s="71">
        <f t="shared" si="3030"/>
        <v>0</v>
      </c>
      <c r="GQ178" s="71">
        <f t="shared" si="3031"/>
        <v>31</v>
      </c>
      <c r="GR178" s="71">
        <f t="shared" si="3032"/>
        <v>101</v>
      </c>
      <c r="GS178" s="71">
        <f t="shared" si="3033"/>
        <v>88</v>
      </c>
      <c r="GT178" s="71">
        <f t="shared" si="3034"/>
        <v>101</v>
      </c>
      <c r="GU178" s="71">
        <f t="shared" si="3035"/>
        <v>238</v>
      </c>
      <c r="GV178" s="71">
        <f t="shared" si="3036"/>
        <v>516</v>
      </c>
      <c r="GW178" s="168">
        <f t="shared" si="3037"/>
        <v>783</v>
      </c>
      <c r="GX178" s="168">
        <f t="shared" si="3038"/>
        <v>895</v>
      </c>
      <c r="GY178" s="168">
        <f t="shared" si="3039"/>
        <v>1067</v>
      </c>
      <c r="GZ178" s="168">
        <f>$O178</f>
        <v>1898</v>
      </c>
      <c r="HA178" s="168">
        <f t="shared" si="3040"/>
        <v>3048</v>
      </c>
      <c r="HB178" s="168">
        <f t="shared" si="3041"/>
        <v>3316</v>
      </c>
      <c r="HC178" s="168">
        <f>$R178</f>
        <v>6085</v>
      </c>
      <c r="HD178" s="168">
        <f>$S178</f>
        <v>6523</v>
      </c>
      <c r="HE178" s="168">
        <f>$T178</f>
        <v>10528</v>
      </c>
      <c r="HF178" s="168">
        <f>$U178</f>
        <v>12090</v>
      </c>
      <c r="HG178" s="168">
        <f>$U178</f>
        <v>12090</v>
      </c>
    </row>
    <row r="179" spans="2:215" ht="14" x14ac:dyDescent="0.3">
      <c r="C179" s="69"/>
      <c r="D179" s="82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233"/>
      <c r="R179" s="233"/>
      <c r="S179" s="233"/>
      <c r="T179" s="233"/>
      <c r="U179" s="233"/>
      <c r="V179" s="233"/>
      <c r="Y179" s="71"/>
      <c r="Z179" s="71"/>
      <c r="AA179" s="71"/>
      <c r="AB179" s="71"/>
      <c r="AC179" s="71"/>
      <c r="AD179" s="71"/>
      <c r="AE179" s="71">
        <f t="shared" ref="AE179:AE182" si="3042">$K179</f>
        <v>0</v>
      </c>
      <c r="AF179" s="170"/>
      <c r="AG179" s="170"/>
      <c r="AH179" s="170"/>
      <c r="AI179" s="170"/>
      <c r="AJ179" s="170"/>
      <c r="AK179" s="170"/>
      <c r="AL179" s="170"/>
      <c r="AM179" s="170"/>
      <c r="AN179" s="170"/>
      <c r="AO179" s="170"/>
      <c r="AP179" s="170"/>
      <c r="AR179" s="68"/>
      <c r="AS179" s="71"/>
      <c r="AT179" s="71"/>
      <c r="AU179" s="71"/>
      <c r="AV179" s="71"/>
      <c r="AW179" s="71"/>
      <c r="AX179" s="71"/>
      <c r="AY179" s="71">
        <f t="shared" si="2940"/>
        <v>0</v>
      </c>
      <c r="AZ179" s="170"/>
      <c r="BA179" s="170"/>
      <c r="BB179" s="170"/>
      <c r="BC179" s="170"/>
      <c r="BD179" s="170"/>
      <c r="BE179" s="170"/>
      <c r="BF179" s="170"/>
      <c r="BG179" s="170"/>
      <c r="BH179" s="170"/>
      <c r="BI179" s="170"/>
      <c r="BJ179" s="170"/>
      <c r="BK179" s="68"/>
      <c r="BL179" s="71"/>
      <c r="BM179" s="71"/>
      <c r="BN179" s="71"/>
      <c r="BO179" s="71"/>
      <c r="BP179" s="71"/>
      <c r="BQ179" s="71"/>
      <c r="BR179" s="71">
        <f t="shared" si="2952"/>
        <v>0</v>
      </c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 s="170"/>
      <c r="CC179" s="170"/>
      <c r="CD179" s="68"/>
      <c r="CE179" s="71"/>
      <c r="CF179" s="71"/>
      <c r="CG179" s="71"/>
      <c r="CH179" s="71"/>
      <c r="CI179" s="71"/>
      <c r="CJ179" s="71"/>
      <c r="CK179" s="71">
        <f t="shared" si="2964"/>
        <v>0</v>
      </c>
      <c r="CL179" s="170"/>
      <c r="CM179" s="170"/>
      <c r="CN179" s="170"/>
      <c r="CO179" s="170"/>
      <c r="CP179" s="170"/>
      <c r="CQ179" s="170"/>
      <c r="CR179" s="170"/>
      <c r="CS179" s="170"/>
      <c r="CT179" s="170"/>
      <c r="CU179" s="170"/>
      <c r="CV179" s="170"/>
      <c r="CW179" s="68"/>
      <c r="CX179" s="71"/>
      <c r="CY179" s="71"/>
      <c r="CZ179" s="71"/>
      <c r="DA179" s="71"/>
      <c r="DB179" s="71"/>
      <c r="DC179" s="71"/>
      <c r="DD179" s="71">
        <f t="shared" si="2976"/>
        <v>0</v>
      </c>
      <c r="DE179" s="170"/>
      <c r="DF179" s="170"/>
      <c r="DG179" s="170"/>
      <c r="DH179" s="170"/>
      <c r="DI179" s="170"/>
      <c r="DJ179" s="170"/>
      <c r="DK179" s="170"/>
      <c r="DL179" s="170"/>
      <c r="DM179" s="170"/>
      <c r="DN179" s="170"/>
      <c r="DO179" s="170"/>
      <c r="DP179" s="68"/>
      <c r="DQ179" s="71"/>
      <c r="DR179" s="71"/>
      <c r="DS179" s="71"/>
      <c r="DT179" s="71"/>
      <c r="DU179" s="71"/>
      <c r="DV179" s="71"/>
      <c r="DW179" s="71">
        <f t="shared" si="2988"/>
        <v>0</v>
      </c>
      <c r="DX179" s="170"/>
      <c r="DY179" s="170"/>
      <c r="DZ179" s="170"/>
      <c r="EA179" s="170"/>
      <c r="EB179" s="170"/>
      <c r="EC179" s="170"/>
      <c r="ED179" s="170"/>
      <c r="EE179" s="170"/>
      <c r="EF179" s="170"/>
      <c r="EG179" s="170"/>
      <c r="EH179" s="170"/>
      <c r="EI179" s="68"/>
      <c r="EJ179" s="71"/>
      <c r="EK179" s="71"/>
      <c r="EL179" s="71"/>
      <c r="EM179" s="71"/>
      <c r="EN179" s="71"/>
      <c r="EO179" s="71"/>
      <c r="EP179" s="71">
        <f t="shared" si="3000"/>
        <v>0</v>
      </c>
      <c r="EQ179" s="170"/>
      <c r="ER179" s="170"/>
      <c r="ES179" s="170"/>
      <c r="ET179" s="170"/>
      <c r="EU179" s="170"/>
      <c r="EV179" s="170"/>
      <c r="EW179" s="170"/>
      <c r="EX179" s="170"/>
      <c r="EY179" s="170"/>
      <c r="EZ179" s="170"/>
      <c r="FA179" s="170"/>
      <c r="FB179" s="68"/>
      <c r="FC179" s="71"/>
      <c r="FD179" s="71"/>
      <c r="FE179" s="71"/>
      <c r="FF179" s="71"/>
      <c r="FG179" s="71"/>
      <c r="FH179" s="71"/>
      <c r="FI179" s="71">
        <f t="shared" si="3012"/>
        <v>0</v>
      </c>
      <c r="FJ179" s="170"/>
      <c r="FK179" s="170"/>
      <c r="FL179" s="170"/>
      <c r="FM179" s="170"/>
      <c r="FN179" s="170"/>
      <c r="FO179" s="170"/>
      <c r="FP179" s="170"/>
      <c r="FQ179" s="170"/>
      <c r="FR179" s="170"/>
      <c r="FS179" s="170"/>
      <c r="FT179" s="170"/>
      <c r="FV179" s="68"/>
      <c r="FW179" s="71"/>
      <c r="FX179" s="71"/>
      <c r="FY179" s="71"/>
      <c r="FZ179" s="71"/>
      <c r="GA179" s="71"/>
      <c r="GB179" s="71"/>
      <c r="GC179" s="71">
        <f t="shared" si="3024"/>
        <v>0</v>
      </c>
      <c r="GD179" s="170"/>
      <c r="GE179" s="170"/>
      <c r="GF179" s="170"/>
      <c r="GG179" s="170"/>
      <c r="GH179" s="170"/>
      <c r="GI179" s="170"/>
      <c r="GJ179" s="170"/>
      <c r="GK179" s="170"/>
      <c r="GL179" s="170"/>
      <c r="GM179" s="170"/>
      <c r="GN179" s="170"/>
      <c r="GO179" s="68"/>
      <c r="GP179" s="71"/>
      <c r="GQ179" s="71"/>
      <c r="GR179" s="71"/>
      <c r="GS179" s="71"/>
      <c r="GT179" s="71"/>
      <c r="GU179" s="71"/>
      <c r="GV179" s="71">
        <f t="shared" si="3036"/>
        <v>0</v>
      </c>
      <c r="GW179" s="170"/>
      <c r="GX179" s="170"/>
      <c r="GY179" s="170"/>
      <c r="GZ179" s="170"/>
      <c r="HA179" s="170"/>
      <c r="HB179" s="170"/>
      <c r="HC179" s="170"/>
      <c r="HD179" s="170"/>
      <c r="HE179" s="170"/>
      <c r="HF179" s="170"/>
      <c r="HG179" s="170"/>
    </row>
    <row r="180" spans="2:215" x14ac:dyDescent="0.3">
      <c r="C180" s="69" t="s">
        <v>121</v>
      </c>
      <c r="D180" s="82"/>
      <c r="E180" s="103"/>
      <c r="F180" s="105">
        <v>115855.238</v>
      </c>
      <c r="G180" s="105">
        <v>129197.70299999999</v>
      </c>
      <c r="H180" s="105">
        <v>154950.36199999999</v>
      </c>
      <c r="I180" s="105">
        <v>172989.30100000001</v>
      </c>
      <c r="J180" s="105">
        <v>187677.47099999999</v>
      </c>
      <c r="K180" s="105">
        <v>240742.022</v>
      </c>
      <c r="L180" s="105">
        <v>290130.47899999999</v>
      </c>
      <c r="M180" s="105">
        <v>295560.11200000002</v>
      </c>
      <c r="N180" s="105">
        <v>317615.77399999998</v>
      </c>
      <c r="O180" s="105">
        <v>407168.70500000002</v>
      </c>
      <c r="P180" s="105">
        <v>488603.69</v>
      </c>
      <c r="Q180" s="105">
        <v>545256.16</v>
      </c>
      <c r="R180" s="105">
        <v>572415.67700000003</v>
      </c>
      <c r="S180" s="105">
        <v>728551.85800000001</v>
      </c>
      <c r="T180" s="105">
        <v>767044.38</v>
      </c>
      <c r="U180" s="105">
        <v>830184.821</v>
      </c>
      <c r="V180" s="105">
        <v>847289.16099999996</v>
      </c>
      <c r="W180" s="204">
        <f t="shared" si="1892"/>
        <v>0.48019908441466375</v>
      </c>
      <c r="Y180" s="71">
        <f t="shared" ref="Y180:Y182" si="3043">$E180</f>
        <v>0</v>
      </c>
      <c r="Z180" s="71">
        <f t="shared" ref="Z180:Z182" si="3044">$F180</f>
        <v>115855.238</v>
      </c>
      <c r="AA180" s="71">
        <f t="shared" ref="AA180:AA182" si="3045">$G180</f>
        <v>129197.70299999999</v>
      </c>
      <c r="AB180" s="71">
        <f t="shared" ref="AB180:AB182" si="3046">$H180</f>
        <v>154950.36199999999</v>
      </c>
      <c r="AC180" s="71">
        <f t="shared" ref="AC180:AC182" si="3047">$I180</f>
        <v>172989.30100000001</v>
      </c>
      <c r="AD180" s="71">
        <f t="shared" ref="AD180:AD182" si="3048">$J180</f>
        <v>187677.47099999999</v>
      </c>
      <c r="AE180" s="71">
        <f t="shared" si="3042"/>
        <v>240742.022</v>
      </c>
      <c r="AF180" s="168">
        <f t="shared" ref="AF180:AF182" si="3049">$L180</f>
        <v>290130.47899999999</v>
      </c>
      <c r="AG180" s="168">
        <f t="shared" ref="AG180:AG182" si="3050">$M180</f>
        <v>295560.11200000002</v>
      </c>
      <c r="AH180" s="168">
        <f t="shared" ref="AH180:AH182" si="3051">$N180</f>
        <v>317615.77399999998</v>
      </c>
      <c r="AI180" s="168">
        <f>$O180</f>
        <v>407168.70500000002</v>
      </c>
      <c r="AJ180" s="168">
        <f t="shared" ref="AJ180:AJ182" si="3052">$P180</f>
        <v>488603.69</v>
      </c>
      <c r="AK180" s="168">
        <f t="shared" ref="AK180:AK182" si="3053">$Q180</f>
        <v>545256.16</v>
      </c>
      <c r="AL180" s="168">
        <f t="shared" ref="AL180:AL182" si="3054">$R180</f>
        <v>572415.67700000003</v>
      </c>
      <c r="AM180" s="168">
        <f>$S180</f>
        <v>728551.85800000001</v>
      </c>
      <c r="AN180" s="168">
        <f>$T180</f>
        <v>767044.38</v>
      </c>
      <c r="AO180" s="168">
        <f t="shared" ref="AO180:AO182" si="3055">$U180</f>
        <v>830184.821</v>
      </c>
      <c r="AP180" s="168">
        <f>$V180</f>
        <v>847289.16099999996</v>
      </c>
      <c r="AQ180" s="204">
        <f>AP180/AL180-1</f>
        <v>0.48019908441466375</v>
      </c>
      <c r="AR180" s="68"/>
      <c r="AS180" s="71">
        <f t="shared" ref="AS180:AS182" si="3056">$E180</f>
        <v>0</v>
      </c>
      <c r="AT180" s="71">
        <f t="shared" ref="AT180:AT182" si="3057">$F180</f>
        <v>115855.238</v>
      </c>
      <c r="AU180" s="71">
        <f t="shared" ref="AU180:AU182" si="3058">$G180</f>
        <v>129197.70299999999</v>
      </c>
      <c r="AV180" s="71">
        <f t="shared" ref="AV180:AV182" si="3059">$H180</f>
        <v>154950.36199999999</v>
      </c>
      <c r="AW180" s="71">
        <f t="shared" ref="AW180:AW182" si="3060">$I180</f>
        <v>172989.30100000001</v>
      </c>
      <c r="AX180" s="71">
        <f t="shared" ref="AX180:AX182" si="3061">$J180</f>
        <v>187677.47099999999</v>
      </c>
      <c r="AY180" s="71">
        <f t="shared" si="2940"/>
        <v>240742.022</v>
      </c>
      <c r="AZ180" s="168">
        <f t="shared" ref="AZ180:AZ182" si="3062">$L180</f>
        <v>290130.47899999999</v>
      </c>
      <c r="BA180" s="168">
        <f t="shared" ref="BA180:BA182" si="3063">$M180</f>
        <v>295560.11200000002</v>
      </c>
      <c r="BB180" s="168">
        <f t="shared" ref="BB180:BB182" si="3064">$N180</f>
        <v>317615.77399999998</v>
      </c>
      <c r="BC180" s="168">
        <f>$O180</f>
        <v>407168.70500000002</v>
      </c>
      <c r="BD180" s="168">
        <f t="shared" ref="BD180:BD182" si="3065">$P180</f>
        <v>488603.69</v>
      </c>
      <c r="BE180" s="168">
        <f t="shared" ref="BE180:BE182" si="3066">$Q180</f>
        <v>545256.16</v>
      </c>
      <c r="BF180" s="168">
        <f t="shared" ref="BF180:BF182" si="3067">$R180</f>
        <v>572415.67700000003</v>
      </c>
      <c r="BG180" s="168">
        <f>$S180</f>
        <v>728551.85800000001</v>
      </c>
      <c r="BH180" s="168">
        <f>$T180</f>
        <v>767044.38</v>
      </c>
      <c r="BI180" s="168">
        <f t="shared" ref="BI180:BI182" si="3068">$U180</f>
        <v>830184.821</v>
      </c>
      <c r="BJ180" s="168">
        <f>$V180</f>
        <v>847289.16099999996</v>
      </c>
      <c r="BK180" s="68"/>
      <c r="BL180" s="71">
        <f t="shared" ref="BL180:BL182" si="3069">$E180</f>
        <v>0</v>
      </c>
      <c r="BM180" s="71">
        <f t="shared" ref="BM180:BM182" si="3070">$F180</f>
        <v>115855.238</v>
      </c>
      <c r="BN180" s="71">
        <f t="shared" ref="BN180:BN182" si="3071">$G180</f>
        <v>129197.70299999999</v>
      </c>
      <c r="BO180" s="71">
        <f t="shared" ref="BO180:BO182" si="3072">$H180</f>
        <v>154950.36199999999</v>
      </c>
      <c r="BP180" s="71">
        <f t="shared" ref="BP180:BP182" si="3073">$I180</f>
        <v>172989.30100000001</v>
      </c>
      <c r="BQ180" s="71">
        <f t="shared" ref="BQ180:BQ182" si="3074">$J180</f>
        <v>187677.47099999999</v>
      </c>
      <c r="BR180" s="71">
        <f t="shared" si="2952"/>
        <v>240742.022</v>
      </c>
      <c r="BS180" s="168">
        <f t="shared" ref="BS180:BS182" si="3075">$L180</f>
        <v>290130.47899999999</v>
      </c>
      <c r="BT180" s="168">
        <f t="shared" ref="BT180:BT182" si="3076">$M180</f>
        <v>295560.11200000002</v>
      </c>
      <c r="BU180" s="168">
        <f t="shared" ref="BU180:BU182" si="3077">$N180</f>
        <v>317615.77399999998</v>
      </c>
      <c r="BV180" s="168">
        <f>$O180</f>
        <v>407168.70500000002</v>
      </c>
      <c r="BW180" s="168">
        <f t="shared" ref="BW180:BW182" si="3078">$P180</f>
        <v>488603.69</v>
      </c>
      <c r="BX180" s="168">
        <f t="shared" ref="BX180:BX182" si="3079">$Q180</f>
        <v>545256.16</v>
      </c>
      <c r="BY180" s="168">
        <f t="shared" ref="BY180:BY182" si="3080">$R180</f>
        <v>572415.67700000003</v>
      </c>
      <c r="BZ180" s="168">
        <f>$S180</f>
        <v>728551.85800000001</v>
      </c>
      <c r="CA180" s="168">
        <f>$T180</f>
        <v>767044.38</v>
      </c>
      <c r="CB180" s="168">
        <f t="shared" ref="CB180:CB182" si="3081">$U180</f>
        <v>830184.821</v>
      </c>
      <c r="CC180" s="168">
        <f>$V180</f>
        <v>847289.16099999996</v>
      </c>
      <c r="CD180" s="68"/>
      <c r="CE180" s="71">
        <f t="shared" ref="CE180:CE182" si="3082">$E180</f>
        <v>0</v>
      </c>
      <c r="CF180" s="71">
        <f t="shared" ref="CF180:CF182" si="3083">$F180</f>
        <v>115855.238</v>
      </c>
      <c r="CG180" s="71">
        <f t="shared" ref="CG180:CG182" si="3084">$G180</f>
        <v>129197.70299999999</v>
      </c>
      <c r="CH180" s="71">
        <f t="shared" ref="CH180:CH182" si="3085">$H180</f>
        <v>154950.36199999999</v>
      </c>
      <c r="CI180" s="71">
        <f t="shared" ref="CI180:CI182" si="3086">$I180</f>
        <v>172989.30100000001</v>
      </c>
      <c r="CJ180" s="71">
        <f t="shared" ref="CJ180:CJ182" si="3087">$J180</f>
        <v>187677.47099999999</v>
      </c>
      <c r="CK180" s="71">
        <f t="shared" si="2964"/>
        <v>240742.022</v>
      </c>
      <c r="CL180" s="168">
        <f t="shared" ref="CL180:CL182" si="3088">$L180</f>
        <v>290130.47899999999</v>
      </c>
      <c r="CM180" s="168">
        <f t="shared" ref="CM180:CM182" si="3089">$M180</f>
        <v>295560.11200000002</v>
      </c>
      <c r="CN180" s="168">
        <f t="shared" ref="CN180:CN182" si="3090">$N180</f>
        <v>317615.77399999998</v>
      </c>
      <c r="CO180" s="168">
        <f>$O180</f>
        <v>407168.70500000002</v>
      </c>
      <c r="CP180" s="168">
        <f t="shared" ref="CP180:CP182" si="3091">$P180</f>
        <v>488603.69</v>
      </c>
      <c r="CQ180" s="168">
        <f t="shared" ref="CQ180:CQ182" si="3092">$Q180</f>
        <v>545256.16</v>
      </c>
      <c r="CR180" s="168">
        <f t="shared" ref="CR180:CR182" si="3093">$R180</f>
        <v>572415.67700000003</v>
      </c>
      <c r="CS180" s="168">
        <f>$S180</f>
        <v>728551.85800000001</v>
      </c>
      <c r="CT180" s="168">
        <f>$T180</f>
        <v>767044.38</v>
      </c>
      <c r="CU180" s="168">
        <f t="shared" ref="CU180:CU182" si="3094">$U180</f>
        <v>830184.821</v>
      </c>
      <c r="CV180" s="168">
        <f>$V180</f>
        <v>847289.16099999996</v>
      </c>
      <c r="CW180" s="68"/>
      <c r="CX180" s="71">
        <f t="shared" ref="CX180:CX182" si="3095">$E180</f>
        <v>0</v>
      </c>
      <c r="CY180" s="71">
        <f t="shared" ref="CY180:CY182" si="3096">$F180</f>
        <v>115855.238</v>
      </c>
      <c r="CZ180" s="71">
        <f t="shared" ref="CZ180:CZ182" si="3097">$G180</f>
        <v>129197.70299999999</v>
      </c>
      <c r="DA180" s="71">
        <f t="shared" ref="DA180:DA182" si="3098">$H180</f>
        <v>154950.36199999999</v>
      </c>
      <c r="DB180" s="71">
        <f t="shared" ref="DB180:DB182" si="3099">$I180</f>
        <v>172989.30100000001</v>
      </c>
      <c r="DC180" s="71">
        <f t="shared" ref="DC180:DC182" si="3100">$J180</f>
        <v>187677.47099999999</v>
      </c>
      <c r="DD180" s="71">
        <f t="shared" si="2976"/>
        <v>240742.022</v>
      </c>
      <c r="DE180" s="168">
        <f t="shared" ref="DE180:DE182" si="3101">$L180</f>
        <v>290130.47899999999</v>
      </c>
      <c r="DF180" s="168">
        <f t="shared" ref="DF180:DF182" si="3102">$M180</f>
        <v>295560.11200000002</v>
      </c>
      <c r="DG180" s="168">
        <f t="shared" ref="DG180:DG182" si="3103">$N180</f>
        <v>317615.77399999998</v>
      </c>
      <c r="DH180" s="168">
        <f>$O180</f>
        <v>407168.70500000002</v>
      </c>
      <c r="DI180" s="168">
        <f t="shared" ref="DI180:DI182" si="3104">$P180</f>
        <v>488603.69</v>
      </c>
      <c r="DJ180" s="168">
        <f t="shared" ref="DJ180:DJ182" si="3105">$Q180</f>
        <v>545256.16</v>
      </c>
      <c r="DK180" s="168">
        <f t="shared" ref="DK180:DK182" si="3106">$R180</f>
        <v>572415.67700000003</v>
      </c>
      <c r="DL180" s="168">
        <f>$S180</f>
        <v>728551.85800000001</v>
      </c>
      <c r="DM180" s="168">
        <f>$T180</f>
        <v>767044.38</v>
      </c>
      <c r="DN180" s="168">
        <f t="shared" ref="DN180:DN182" si="3107">$U180</f>
        <v>830184.821</v>
      </c>
      <c r="DO180" s="168">
        <f>$V180</f>
        <v>847289.16099999996</v>
      </c>
      <c r="DP180" s="68"/>
      <c r="DQ180" s="71">
        <f t="shared" ref="DQ180:DQ182" si="3108">$E180</f>
        <v>0</v>
      </c>
      <c r="DR180" s="71">
        <f t="shared" ref="DR180:DR182" si="3109">$F180</f>
        <v>115855.238</v>
      </c>
      <c r="DS180" s="71">
        <f t="shared" ref="DS180:DS182" si="3110">$G180</f>
        <v>129197.70299999999</v>
      </c>
      <c r="DT180" s="71">
        <f t="shared" ref="DT180:DT182" si="3111">$H180</f>
        <v>154950.36199999999</v>
      </c>
      <c r="DU180" s="71">
        <f t="shared" ref="DU180:DU182" si="3112">$I180</f>
        <v>172989.30100000001</v>
      </c>
      <c r="DV180" s="71">
        <f t="shared" ref="DV180:DV182" si="3113">$J180</f>
        <v>187677.47099999999</v>
      </c>
      <c r="DW180" s="71">
        <f t="shared" si="2988"/>
        <v>240742.022</v>
      </c>
      <c r="DX180" s="168">
        <f t="shared" ref="DX180:DX182" si="3114">$L180</f>
        <v>290130.47899999999</v>
      </c>
      <c r="DY180" s="168">
        <f t="shared" ref="DY180:DY182" si="3115">$M180</f>
        <v>295560.11200000002</v>
      </c>
      <c r="DZ180" s="168">
        <f t="shared" ref="DZ180:DZ182" si="3116">$N180</f>
        <v>317615.77399999998</v>
      </c>
      <c r="EA180" s="168">
        <f>$O180</f>
        <v>407168.70500000002</v>
      </c>
      <c r="EB180" s="168">
        <f t="shared" ref="EB180:EB182" si="3117">$P180</f>
        <v>488603.69</v>
      </c>
      <c r="EC180" s="168">
        <f t="shared" ref="EC180:EC182" si="3118">$Q180</f>
        <v>545256.16</v>
      </c>
      <c r="ED180" s="168">
        <f t="shared" ref="ED180:ED182" si="3119">$R180</f>
        <v>572415.67700000003</v>
      </c>
      <c r="EE180" s="168">
        <f>$S180</f>
        <v>728551.85800000001</v>
      </c>
      <c r="EF180" s="168">
        <f>$T180</f>
        <v>767044.38</v>
      </c>
      <c r="EG180" s="168">
        <f t="shared" ref="EG180:EG182" si="3120">$U180</f>
        <v>830184.821</v>
      </c>
      <c r="EH180" s="168">
        <f>$V180</f>
        <v>847289.16099999996</v>
      </c>
      <c r="EI180" s="68"/>
      <c r="EJ180" s="71">
        <f t="shared" ref="EJ180:EJ182" si="3121">$E180</f>
        <v>0</v>
      </c>
      <c r="EK180" s="71">
        <f t="shared" ref="EK180:EK182" si="3122">$F180</f>
        <v>115855.238</v>
      </c>
      <c r="EL180" s="71">
        <f t="shared" ref="EL180:EL182" si="3123">$G180</f>
        <v>129197.70299999999</v>
      </c>
      <c r="EM180" s="71">
        <f t="shared" ref="EM180:EM182" si="3124">$H180</f>
        <v>154950.36199999999</v>
      </c>
      <c r="EN180" s="71">
        <f t="shared" ref="EN180:EN182" si="3125">$I180</f>
        <v>172989.30100000001</v>
      </c>
      <c r="EO180" s="71">
        <f t="shared" ref="EO180:EO182" si="3126">$J180</f>
        <v>187677.47099999999</v>
      </c>
      <c r="EP180" s="71">
        <f t="shared" si="3000"/>
        <v>240742.022</v>
      </c>
      <c r="EQ180" s="168">
        <f t="shared" ref="EQ180:EQ182" si="3127">$L180</f>
        <v>290130.47899999999</v>
      </c>
      <c r="ER180" s="168">
        <f t="shared" ref="ER180:ER182" si="3128">$M180</f>
        <v>295560.11200000002</v>
      </c>
      <c r="ES180" s="168">
        <f t="shared" ref="ES180:ES182" si="3129">$N180</f>
        <v>317615.77399999998</v>
      </c>
      <c r="ET180" s="168">
        <f>$O180</f>
        <v>407168.70500000002</v>
      </c>
      <c r="EU180" s="168">
        <f t="shared" ref="EU180:EU182" si="3130">$P180</f>
        <v>488603.69</v>
      </c>
      <c r="EV180" s="168">
        <f t="shared" ref="EV180:EV182" si="3131">$Q180</f>
        <v>545256.16</v>
      </c>
      <c r="EW180" s="168">
        <f t="shared" ref="EW180:EW182" si="3132">$R180</f>
        <v>572415.67700000003</v>
      </c>
      <c r="EX180" s="168">
        <f>$S180</f>
        <v>728551.85800000001</v>
      </c>
      <c r="EY180" s="168">
        <f>$T180</f>
        <v>767044.38</v>
      </c>
      <c r="EZ180" s="168">
        <f t="shared" ref="EZ180:EZ182" si="3133">$U180</f>
        <v>830184.821</v>
      </c>
      <c r="FA180" s="168">
        <f>$V180</f>
        <v>847289.16099999996</v>
      </c>
      <c r="FB180" s="68"/>
      <c r="FC180" s="71">
        <f t="shared" ref="FC180:FC182" si="3134">$E180</f>
        <v>0</v>
      </c>
      <c r="FD180" s="71">
        <f t="shared" ref="FD180:FD182" si="3135">$F180</f>
        <v>115855.238</v>
      </c>
      <c r="FE180" s="71">
        <f t="shared" ref="FE180:FE182" si="3136">$G180</f>
        <v>129197.70299999999</v>
      </c>
      <c r="FF180" s="71">
        <f t="shared" ref="FF180:FF182" si="3137">$H180</f>
        <v>154950.36199999999</v>
      </c>
      <c r="FG180" s="71">
        <f t="shared" ref="FG180:FG182" si="3138">$I180</f>
        <v>172989.30100000001</v>
      </c>
      <c r="FH180" s="71">
        <f t="shared" ref="FH180:FH182" si="3139">$J180</f>
        <v>187677.47099999999</v>
      </c>
      <c r="FI180" s="71">
        <f t="shared" si="3012"/>
        <v>240742.022</v>
      </c>
      <c r="FJ180" s="168">
        <f t="shared" ref="FJ180:FJ182" si="3140">$L180</f>
        <v>290130.47899999999</v>
      </c>
      <c r="FK180" s="168">
        <f t="shared" ref="FK180:FK182" si="3141">$M180</f>
        <v>295560.11200000002</v>
      </c>
      <c r="FL180" s="168">
        <f t="shared" ref="FL180:FL182" si="3142">$N180</f>
        <v>317615.77399999998</v>
      </c>
      <c r="FM180" s="168">
        <f>$O180</f>
        <v>407168.70500000002</v>
      </c>
      <c r="FN180" s="168">
        <f t="shared" ref="FN180:FN182" si="3143">$P180</f>
        <v>488603.69</v>
      </c>
      <c r="FO180" s="168">
        <f t="shared" ref="FO180:FO182" si="3144">$Q180</f>
        <v>545256.16</v>
      </c>
      <c r="FP180" s="168">
        <f t="shared" ref="FP180:FP182" si="3145">$R180</f>
        <v>572415.67700000003</v>
      </c>
      <c r="FQ180" s="168">
        <f>$S180</f>
        <v>728551.85800000001</v>
      </c>
      <c r="FR180" s="168">
        <f>$T180</f>
        <v>767044.38</v>
      </c>
      <c r="FS180" s="168">
        <f t="shared" ref="FS180:FS182" si="3146">$U180</f>
        <v>830184.821</v>
      </c>
      <c r="FT180" s="168">
        <f>$V180</f>
        <v>847289.16099999996</v>
      </c>
      <c r="FU180" s="204">
        <f>FT180/FP180-1</f>
        <v>0.48019908441466375</v>
      </c>
      <c r="FV180" s="68"/>
      <c r="FW180" s="71">
        <f t="shared" ref="FW180:FW182" si="3147">$E180</f>
        <v>0</v>
      </c>
      <c r="FX180" s="71">
        <f t="shared" ref="FX180:FX182" si="3148">$F180</f>
        <v>115855.238</v>
      </c>
      <c r="FY180" s="71">
        <f t="shared" ref="FY180:FY182" si="3149">$G180</f>
        <v>129197.70299999999</v>
      </c>
      <c r="FZ180" s="71">
        <f t="shared" ref="FZ180:FZ182" si="3150">$H180</f>
        <v>154950.36199999999</v>
      </c>
      <c r="GA180" s="71">
        <f t="shared" ref="GA180:GA182" si="3151">$I180</f>
        <v>172989.30100000001</v>
      </c>
      <c r="GB180" s="71">
        <f t="shared" ref="GB180:GB182" si="3152">$J180</f>
        <v>187677.47099999999</v>
      </c>
      <c r="GC180" s="71">
        <f t="shared" si="3024"/>
        <v>240742.022</v>
      </c>
      <c r="GD180" s="168">
        <f t="shared" ref="GD180:GD182" si="3153">$L180</f>
        <v>290130.47899999999</v>
      </c>
      <c r="GE180" s="168">
        <f t="shared" ref="GE180:GE182" si="3154">$M180</f>
        <v>295560.11200000002</v>
      </c>
      <c r="GF180" s="168">
        <f t="shared" ref="GF180:GF182" si="3155">$N180</f>
        <v>317615.77399999998</v>
      </c>
      <c r="GG180" s="168">
        <f>$O180</f>
        <v>407168.70500000002</v>
      </c>
      <c r="GH180" s="168">
        <f t="shared" ref="GH180:GH182" si="3156">$P180</f>
        <v>488603.69</v>
      </c>
      <c r="GI180" s="168">
        <f t="shared" ref="GI180:GI182" si="3157">$Q180</f>
        <v>545256.16</v>
      </c>
      <c r="GJ180" s="168">
        <f t="shared" ref="GJ180:GJ182" si="3158">$R180</f>
        <v>572415.67700000003</v>
      </c>
      <c r="GK180" s="168">
        <f>$S180</f>
        <v>728551.85800000001</v>
      </c>
      <c r="GL180" s="168">
        <f>$T180</f>
        <v>767044.38</v>
      </c>
      <c r="GM180" s="168">
        <f t="shared" ref="GM180:GM182" si="3159">$U180</f>
        <v>830184.821</v>
      </c>
      <c r="GN180" s="168">
        <f>$V180</f>
        <v>847289.16099999996</v>
      </c>
      <c r="GO180" s="68"/>
      <c r="GP180" s="71">
        <f t="shared" ref="GP180:GP182" si="3160">$E180</f>
        <v>0</v>
      </c>
      <c r="GQ180" s="71">
        <f t="shared" ref="GQ180:GQ182" si="3161">$F180</f>
        <v>115855.238</v>
      </c>
      <c r="GR180" s="71">
        <f t="shared" ref="GR180:GR182" si="3162">$G180</f>
        <v>129197.70299999999</v>
      </c>
      <c r="GS180" s="71">
        <f t="shared" ref="GS180:GS182" si="3163">$H180</f>
        <v>154950.36199999999</v>
      </c>
      <c r="GT180" s="71">
        <f t="shared" ref="GT180:GT182" si="3164">$I180</f>
        <v>172989.30100000001</v>
      </c>
      <c r="GU180" s="71">
        <f t="shared" ref="GU180:GU182" si="3165">$J180</f>
        <v>187677.47099999999</v>
      </c>
      <c r="GV180" s="71">
        <f t="shared" si="3036"/>
        <v>240742.022</v>
      </c>
      <c r="GW180" s="168">
        <f t="shared" ref="GW180:GW182" si="3166">$L180</f>
        <v>290130.47899999999</v>
      </c>
      <c r="GX180" s="168">
        <f t="shared" ref="GX180:GX182" si="3167">$M180</f>
        <v>295560.11200000002</v>
      </c>
      <c r="GY180" s="168">
        <f t="shared" ref="GY180:GY182" si="3168">$N180</f>
        <v>317615.77399999998</v>
      </c>
      <c r="GZ180" s="168">
        <f>$O180</f>
        <v>407168.70500000002</v>
      </c>
      <c r="HA180" s="168">
        <f t="shared" ref="HA180:HA182" si="3169">$P180</f>
        <v>488603.69</v>
      </c>
      <c r="HB180" s="168">
        <f t="shared" ref="HB180:HB182" si="3170">$Q180</f>
        <v>545256.16</v>
      </c>
      <c r="HC180" s="168">
        <f t="shared" ref="HC180:HC182" si="3171">$R180</f>
        <v>572415.67700000003</v>
      </c>
      <c r="HD180" s="168">
        <f t="shared" ref="HD180:HD182" si="3172">$S180</f>
        <v>728551.85800000001</v>
      </c>
      <c r="HE180" s="168">
        <f>$T180</f>
        <v>767044.38</v>
      </c>
      <c r="HF180" s="168">
        <f t="shared" ref="HF180:HG182" si="3173">$U180</f>
        <v>830184.821</v>
      </c>
      <c r="HG180" s="168">
        <f t="shared" si="3173"/>
        <v>830184.821</v>
      </c>
    </row>
    <row r="181" spans="2:215" x14ac:dyDescent="0.3">
      <c r="C181" s="69" t="s">
        <v>129</v>
      </c>
      <c r="D181" s="82"/>
      <c r="E181" s="104"/>
      <c r="F181" s="105">
        <v>315077.3</v>
      </c>
      <c r="G181" s="105">
        <v>327481</v>
      </c>
      <c r="H181" s="105">
        <v>347460.58600000001</v>
      </c>
      <c r="I181" s="105">
        <v>361769.58900000004</v>
      </c>
      <c r="J181" s="105">
        <v>371128.87400000001</v>
      </c>
      <c r="K181" s="105">
        <v>428517.48100000003</v>
      </c>
      <c r="L181" s="105">
        <v>460329.424</v>
      </c>
      <c r="M181" s="105">
        <v>490743.81400000001</v>
      </c>
      <c r="N181" s="105">
        <v>570427.51899999997</v>
      </c>
      <c r="O181" s="105">
        <v>642858.42000000004</v>
      </c>
      <c r="P181" s="105">
        <v>725821.01500000001</v>
      </c>
      <c r="Q181" s="105">
        <v>811520.10400000005</v>
      </c>
      <c r="R181" s="105">
        <v>895325.21000000008</v>
      </c>
      <c r="S181" s="105">
        <v>976554.68900000001</v>
      </c>
      <c r="T181" s="105">
        <v>1029517.4450000001</v>
      </c>
      <c r="U181" s="105">
        <v>1137845.92</v>
      </c>
      <c r="V181" s="105">
        <v>1232774.5019999999</v>
      </c>
      <c r="W181" s="204">
        <f t="shared" si="1892"/>
        <v>0.37690136302539701</v>
      </c>
      <c r="Y181" s="71">
        <f t="shared" si="3043"/>
        <v>0</v>
      </c>
      <c r="Z181" s="71">
        <f t="shared" si="3044"/>
        <v>315077.3</v>
      </c>
      <c r="AA181" s="71">
        <f t="shared" si="3045"/>
        <v>327481</v>
      </c>
      <c r="AB181" s="71">
        <f t="shared" si="3046"/>
        <v>347460.58600000001</v>
      </c>
      <c r="AC181" s="71">
        <f t="shared" si="3047"/>
        <v>361769.58900000004</v>
      </c>
      <c r="AD181" s="71">
        <f t="shared" si="3048"/>
        <v>371128.87400000001</v>
      </c>
      <c r="AE181" s="71">
        <f t="shared" si="3042"/>
        <v>428517.48100000003</v>
      </c>
      <c r="AF181" s="168">
        <f t="shared" si="3049"/>
        <v>460329.424</v>
      </c>
      <c r="AG181" s="168">
        <f t="shared" si="3050"/>
        <v>490743.81400000001</v>
      </c>
      <c r="AH181" s="168">
        <f t="shared" si="3051"/>
        <v>570427.51899999997</v>
      </c>
      <c r="AI181" s="168">
        <f>$O181</f>
        <v>642858.42000000004</v>
      </c>
      <c r="AJ181" s="168">
        <f t="shared" si="3052"/>
        <v>725821.01500000001</v>
      </c>
      <c r="AK181" s="168">
        <f t="shared" si="3053"/>
        <v>811520.10400000005</v>
      </c>
      <c r="AL181" s="168">
        <f t="shared" si="3054"/>
        <v>895325.21000000008</v>
      </c>
      <c r="AM181" s="168">
        <f>$S181</f>
        <v>976554.68900000001</v>
      </c>
      <c r="AN181" s="168">
        <f>$T181</f>
        <v>1029517.4450000001</v>
      </c>
      <c r="AO181" s="168">
        <f t="shared" si="3055"/>
        <v>1137845.92</v>
      </c>
      <c r="AP181" s="168">
        <f>$V181</f>
        <v>1232774.5019999999</v>
      </c>
      <c r="AQ181" s="204">
        <f>AP181/AL181-1</f>
        <v>0.37690136302539701</v>
      </c>
      <c r="AR181" s="68"/>
      <c r="AS181" s="71">
        <f t="shared" si="3056"/>
        <v>0</v>
      </c>
      <c r="AT181" s="71">
        <f t="shared" si="3057"/>
        <v>315077.3</v>
      </c>
      <c r="AU181" s="71">
        <f t="shared" si="3058"/>
        <v>327481</v>
      </c>
      <c r="AV181" s="71">
        <f t="shared" si="3059"/>
        <v>347460.58600000001</v>
      </c>
      <c r="AW181" s="71">
        <f t="shared" si="3060"/>
        <v>361769.58900000004</v>
      </c>
      <c r="AX181" s="71">
        <f t="shared" si="3061"/>
        <v>371128.87400000001</v>
      </c>
      <c r="AY181" s="71">
        <f t="shared" si="2940"/>
        <v>428517.48100000003</v>
      </c>
      <c r="AZ181" s="168">
        <f t="shared" si="3062"/>
        <v>460329.424</v>
      </c>
      <c r="BA181" s="168">
        <f t="shared" si="3063"/>
        <v>490743.81400000001</v>
      </c>
      <c r="BB181" s="168">
        <f t="shared" si="3064"/>
        <v>570427.51899999997</v>
      </c>
      <c r="BC181" s="168">
        <f>$O181</f>
        <v>642858.42000000004</v>
      </c>
      <c r="BD181" s="168">
        <f t="shared" si="3065"/>
        <v>725821.01500000001</v>
      </c>
      <c r="BE181" s="168">
        <f t="shared" si="3066"/>
        <v>811520.10400000005</v>
      </c>
      <c r="BF181" s="168">
        <f t="shared" si="3067"/>
        <v>895325.21000000008</v>
      </c>
      <c r="BG181" s="168">
        <f>$S181</f>
        <v>976554.68900000001</v>
      </c>
      <c r="BH181" s="168">
        <f>$T181</f>
        <v>1029517.4450000001</v>
      </c>
      <c r="BI181" s="168">
        <f t="shared" si="3068"/>
        <v>1137845.92</v>
      </c>
      <c r="BJ181" s="168">
        <f>$V181</f>
        <v>1232774.5019999999</v>
      </c>
      <c r="BK181" s="68"/>
      <c r="BL181" s="71">
        <f t="shared" si="3069"/>
        <v>0</v>
      </c>
      <c r="BM181" s="71">
        <f t="shared" si="3070"/>
        <v>315077.3</v>
      </c>
      <c r="BN181" s="71">
        <f t="shared" si="3071"/>
        <v>327481</v>
      </c>
      <c r="BO181" s="71">
        <f t="shared" si="3072"/>
        <v>347460.58600000001</v>
      </c>
      <c r="BP181" s="71">
        <f t="shared" si="3073"/>
        <v>361769.58900000004</v>
      </c>
      <c r="BQ181" s="71">
        <f t="shared" si="3074"/>
        <v>371128.87400000001</v>
      </c>
      <c r="BR181" s="71">
        <f t="shared" si="2952"/>
        <v>428517.48100000003</v>
      </c>
      <c r="BS181" s="168">
        <f t="shared" si="3075"/>
        <v>460329.424</v>
      </c>
      <c r="BT181" s="168">
        <f t="shared" si="3076"/>
        <v>490743.81400000001</v>
      </c>
      <c r="BU181" s="168">
        <f t="shared" si="3077"/>
        <v>570427.51899999997</v>
      </c>
      <c r="BV181" s="168">
        <f>$O181</f>
        <v>642858.42000000004</v>
      </c>
      <c r="BW181" s="168">
        <f t="shared" si="3078"/>
        <v>725821.01500000001</v>
      </c>
      <c r="BX181" s="168">
        <f t="shared" si="3079"/>
        <v>811520.10400000005</v>
      </c>
      <c r="BY181" s="168">
        <f t="shared" si="3080"/>
        <v>895325.21000000008</v>
      </c>
      <c r="BZ181" s="168">
        <f>$S181</f>
        <v>976554.68900000001</v>
      </c>
      <c r="CA181" s="168">
        <f>$T181</f>
        <v>1029517.4450000001</v>
      </c>
      <c r="CB181" s="168">
        <f t="shared" si="3081"/>
        <v>1137845.92</v>
      </c>
      <c r="CC181" s="168">
        <f>$V181</f>
        <v>1232774.5019999999</v>
      </c>
      <c r="CD181" s="68"/>
      <c r="CE181" s="71">
        <f t="shared" si="3082"/>
        <v>0</v>
      </c>
      <c r="CF181" s="71">
        <f t="shared" si="3083"/>
        <v>315077.3</v>
      </c>
      <c r="CG181" s="71">
        <f t="shared" si="3084"/>
        <v>327481</v>
      </c>
      <c r="CH181" s="71">
        <f t="shared" si="3085"/>
        <v>347460.58600000001</v>
      </c>
      <c r="CI181" s="71">
        <f t="shared" si="3086"/>
        <v>361769.58900000004</v>
      </c>
      <c r="CJ181" s="71">
        <f t="shared" si="3087"/>
        <v>371128.87400000001</v>
      </c>
      <c r="CK181" s="71">
        <f t="shared" si="2964"/>
        <v>428517.48100000003</v>
      </c>
      <c r="CL181" s="168">
        <f t="shared" si="3088"/>
        <v>460329.424</v>
      </c>
      <c r="CM181" s="168">
        <f t="shared" si="3089"/>
        <v>490743.81400000001</v>
      </c>
      <c r="CN181" s="168">
        <f t="shared" si="3090"/>
        <v>570427.51899999997</v>
      </c>
      <c r="CO181" s="168">
        <f>$O181</f>
        <v>642858.42000000004</v>
      </c>
      <c r="CP181" s="168">
        <f t="shared" si="3091"/>
        <v>725821.01500000001</v>
      </c>
      <c r="CQ181" s="168">
        <f t="shared" si="3092"/>
        <v>811520.10400000005</v>
      </c>
      <c r="CR181" s="168">
        <f t="shared" si="3093"/>
        <v>895325.21000000008</v>
      </c>
      <c r="CS181" s="168">
        <f>$S181</f>
        <v>976554.68900000001</v>
      </c>
      <c r="CT181" s="168">
        <f>$T181</f>
        <v>1029517.4450000001</v>
      </c>
      <c r="CU181" s="168">
        <f t="shared" si="3094"/>
        <v>1137845.92</v>
      </c>
      <c r="CV181" s="168">
        <f>$V181</f>
        <v>1232774.5019999999</v>
      </c>
      <c r="CW181" s="68"/>
      <c r="CX181" s="71">
        <f t="shared" si="3095"/>
        <v>0</v>
      </c>
      <c r="CY181" s="71">
        <f t="shared" si="3096"/>
        <v>315077.3</v>
      </c>
      <c r="CZ181" s="71">
        <f t="shared" si="3097"/>
        <v>327481</v>
      </c>
      <c r="DA181" s="71">
        <f t="shared" si="3098"/>
        <v>347460.58600000001</v>
      </c>
      <c r="DB181" s="71">
        <f t="shared" si="3099"/>
        <v>361769.58900000004</v>
      </c>
      <c r="DC181" s="71">
        <f t="shared" si="3100"/>
        <v>371128.87400000001</v>
      </c>
      <c r="DD181" s="71">
        <f t="shared" si="2976"/>
        <v>428517.48100000003</v>
      </c>
      <c r="DE181" s="168">
        <f t="shared" si="3101"/>
        <v>460329.424</v>
      </c>
      <c r="DF181" s="168">
        <f t="shared" si="3102"/>
        <v>490743.81400000001</v>
      </c>
      <c r="DG181" s="168">
        <f t="shared" si="3103"/>
        <v>570427.51899999997</v>
      </c>
      <c r="DH181" s="168">
        <f>$O181</f>
        <v>642858.42000000004</v>
      </c>
      <c r="DI181" s="168">
        <f t="shared" si="3104"/>
        <v>725821.01500000001</v>
      </c>
      <c r="DJ181" s="168">
        <f t="shared" si="3105"/>
        <v>811520.10400000005</v>
      </c>
      <c r="DK181" s="168">
        <f t="shared" si="3106"/>
        <v>895325.21000000008</v>
      </c>
      <c r="DL181" s="168">
        <f>$S181</f>
        <v>976554.68900000001</v>
      </c>
      <c r="DM181" s="168">
        <f>$T181</f>
        <v>1029517.4450000001</v>
      </c>
      <c r="DN181" s="168">
        <f t="shared" si="3107"/>
        <v>1137845.92</v>
      </c>
      <c r="DO181" s="168">
        <f>$V181</f>
        <v>1232774.5019999999</v>
      </c>
      <c r="DP181" s="68"/>
      <c r="DQ181" s="71">
        <f t="shared" si="3108"/>
        <v>0</v>
      </c>
      <c r="DR181" s="71">
        <f t="shared" si="3109"/>
        <v>315077.3</v>
      </c>
      <c r="DS181" s="71">
        <f t="shared" si="3110"/>
        <v>327481</v>
      </c>
      <c r="DT181" s="71">
        <f t="shared" si="3111"/>
        <v>347460.58600000001</v>
      </c>
      <c r="DU181" s="71">
        <f t="shared" si="3112"/>
        <v>361769.58900000004</v>
      </c>
      <c r="DV181" s="71">
        <f t="shared" si="3113"/>
        <v>371128.87400000001</v>
      </c>
      <c r="DW181" s="71">
        <f t="shared" si="2988"/>
        <v>428517.48100000003</v>
      </c>
      <c r="DX181" s="168">
        <f t="shared" si="3114"/>
        <v>460329.424</v>
      </c>
      <c r="DY181" s="168">
        <f t="shared" si="3115"/>
        <v>490743.81400000001</v>
      </c>
      <c r="DZ181" s="168">
        <f t="shared" si="3116"/>
        <v>570427.51899999997</v>
      </c>
      <c r="EA181" s="168">
        <f>$O181</f>
        <v>642858.42000000004</v>
      </c>
      <c r="EB181" s="168">
        <f t="shared" si="3117"/>
        <v>725821.01500000001</v>
      </c>
      <c r="EC181" s="168">
        <f t="shared" si="3118"/>
        <v>811520.10400000005</v>
      </c>
      <c r="ED181" s="168">
        <f t="shared" si="3119"/>
        <v>895325.21000000008</v>
      </c>
      <c r="EE181" s="168">
        <f>$S181</f>
        <v>976554.68900000001</v>
      </c>
      <c r="EF181" s="168">
        <f>$T181</f>
        <v>1029517.4450000001</v>
      </c>
      <c r="EG181" s="168">
        <f t="shared" si="3120"/>
        <v>1137845.92</v>
      </c>
      <c r="EH181" s="168">
        <f>$V181</f>
        <v>1232774.5019999999</v>
      </c>
      <c r="EI181" s="68"/>
      <c r="EJ181" s="71">
        <f t="shared" si="3121"/>
        <v>0</v>
      </c>
      <c r="EK181" s="71">
        <f t="shared" si="3122"/>
        <v>315077.3</v>
      </c>
      <c r="EL181" s="71">
        <f t="shared" si="3123"/>
        <v>327481</v>
      </c>
      <c r="EM181" s="71">
        <f t="shared" si="3124"/>
        <v>347460.58600000001</v>
      </c>
      <c r="EN181" s="71">
        <f t="shared" si="3125"/>
        <v>361769.58900000004</v>
      </c>
      <c r="EO181" s="71">
        <f t="shared" si="3126"/>
        <v>371128.87400000001</v>
      </c>
      <c r="EP181" s="71">
        <f t="shared" si="3000"/>
        <v>428517.48100000003</v>
      </c>
      <c r="EQ181" s="168">
        <f t="shared" si="3127"/>
        <v>460329.424</v>
      </c>
      <c r="ER181" s="168">
        <f t="shared" si="3128"/>
        <v>490743.81400000001</v>
      </c>
      <c r="ES181" s="168">
        <f t="shared" si="3129"/>
        <v>570427.51899999997</v>
      </c>
      <c r="ET181" s="168">
        <f>$O181</f>
        <v>642858.42000000004</v>
      </c>
      <c r="EU181" s="168">
        <f t="shared" si="3130"/>
        <v>725821.01500000001</v>
      </c>
      <c r="EV181" s="168">
        <f t="shared" si="3131"/>
        <v>811520.10400000005</v>
      </c>
      <c r="EW181" s="168">
        <f t="shared" si="3132"/>
        <v>895325.21000000008</v>
      </c>
      <c r="EX181" s="168">
        <f>$S181</f>
        <v>976554.68900000001</v>
      </c>
      <c r="EY181" s="168">
        <f>$T181</f>
        <v>1029517.4450000001</v>
      </c>
      <c r="EZ181" s="168">
        <f t="shared" si="3133"/>
        <v>1137845.92</v>
      </c>
      <c r="FA181" s="168">
        <f>$V181</f>
        <v>1232774.5019999999</v>
      </c>
      <c r="FB181" s="68"/>
      <c r="FC181" s="71">
        <f t="shared" si="3134"/>
        <v>0</v>
      </c>
      <c r="FD181" s="71">
        <f t="shared" si="3135"/>
        <v>315077.3</v>
      </c>
      <c r="FE181" s="71">
        <f t="shared" si="3136"/>
        <v>327481</v>
      </c>
      <c r="FF181" s="71">
        <f t="shared" si="3137"/>
        <v>347460.58600000001</v>
      </c>
      <c r="FG181" s="71">
        <f t="shared" si="3138"/>
        <v>361769.58900000004</v>
      </c>
      <c r="FH181" s="71">
        <f t="shared" si="3139"/>
        <v>371128.87400000001</v>
      </c>
      <c r="FI181" s="71">
        <f t="shared" si="3012"/>
        <v>428517.48100000003</v>
      </c>
      <c r="FJ181" s="168">
        <f t="shared" si="3140"/>
        <v>460329.424</v>
      </c>
      <c r="FK181" s="168">
        <f t="shared" si="3141"/>
        <v>490743.81400000001</v>
      </c>
      <c r="FL181" s="168">
        <f t="shared" si="3142"/>
        <v>570427.51899999997</v>
      </c>
      <c r="FM181" s="168">
        <f>$O181</f>
        <v>642858.42000000004</v>
      </c>
      <c r="FN181" s="168">
        <f t="shared" si="3143"/>
        <v>725821.01500000001</v>
      </c>
      <c r="FO181" s="168">
        <f t="shared" si="3144"/>
        <v>811520.10400000005</v>
      </c>
      <c r="FP181" s="168">
        <f t="shared" si="3145"/>
        <v>895325.21000000008</v>
      </c>
      <c r="FQ181" s="168">
        <f>$S181</f>
        <v>976554.68900000001</v>
      </c>
      <c r="FR181" s="168">
        <f>$T181</f>
        <v>1029517.4450000001</v>
      </c>
      <c r="FS181" s="168">
        <f t="shared" si="3146"/>
        <v>1137845.92</v>
      </c>
      <c r="FT181" s="168">
        <f>$V181</f>
        <v>1232774.5019999999</v>
      </c>
      <c r="FU181" s="204">
        <f>FT181/FP181-1</f>
        <v>0.37690136302539701</v>
      </c>
      <c r="FV181" s="68"/>
      <c r="FW181" s="71">
        <f t="shared" si="3147"/>
        <v>0</v>
      </c>
      <c r="FX181" s="71">
        <f t="shared" si="3148"/>
        <v>315077.3</v>
      </c>
      <c r="FY181" s="71">
        <f t="shared" si="3149"/>
        <v>327481</v>
      </c>
      <c r="FZ181" s="71">
        <f t="shared" si="3150"/>
        <v>347460.58600000001</v>
      </c>
      <c r="GA181" s="71">
        <f t="shared" si="3151"/>
        <v>361769.58900000004</v>
      </c>
      <c r="GB181" s="71">
        <f t="shared" si="3152"/>
        <v>371128.87400000001</v>
      </c>
      <c r="GC181" s="71">
        <f t="shared" si="3024"/>
        <v>428517.48100000003</v>
      </c>
      <c r="GD181" s="168">
        <f t="shared" si="3153"/>
        <v>460329.424</v>
      </c>
      <c r="GE181" s="168">
        <f t="shared" si="3154"/>
        <v>490743.81400000001</v>
      </c>
      <c r="GF181" s="168">
        <f t="shared" si="3155"/>
        <v>570427.51899999997</v>
      </c>
      <c r="GG181" s="168">
        <f>$O181</f>
        <v>642858.42000000004</v>
      </c>
      <c r="GH181" s="168">
        <f t="shared" si="3156"/>
        <v>725821.01500000001</v>
      </c>
      <c r="GI181" s="168">
        <f t="shared" si="3157"/>
        <v>811520.10400000005</v>
      </c>
      <c r="GJ181" s="168">
        <f t="shared" si="3158"/>
        <v>895325.21000000008</v>
      </c>
      <c r="GK181" s="168">
        <f>$S181</f>
        <v>976554.68900000001</v>
      </c>
      <c r="GL181" s="168">
        <f>$T181</f>
        <v>1029517.4450000001</v>
      </c>
      <c r="GM181" s="168">
        <f t="shared" si="3159"/>
        <v>1137845.92</v>
      </c>
      <c r="GN181" s="168">
        <f>$V181</f>
        <v>1232774.5019999999</v>
      </c>
      <c r="GO181" s="68"/>
      <c r="GP181" s="71">
        <f t="shared" si="3160"/>
        <v>0</v>
      </c>
      <c r="GQ181" s="71">
        <f t="shared" si="3161"/>
        <v>315077.3</v>
      </c>
      <c r="GR181" s="71">
        <f t="shared" si="3162"/>
        <v>327481</v>
      </c>
      <c r="GS181" s="71">
        <f t="shared" si="3163"/>
        <v>347460.58600000001</v>
      </c>
      <c r="GT181" s="71">
        <f t="shared" si="3164"/>
        <v>361769.58900000004</v>
      </c>
      <c r="GU181" s="71">
        <f t="shared" si="3165"/>
        <v>371128.87400000001</v>
      </c>
      <c r="GV181" s="71">
        <f t="shared" si="3036"/>
        <v>428517.48100000003</v>
      </c>
      <c r="GW181" s="168">
        <f t="shared" si="3166"/>
        <v>460329.424</v>
      </c>
      <c r="GX181" s="168">
        <f t="shared" si="3167"/>
        <v>490743.81400000001</v>
      </c>
      <c r="GY181" s="168">
        <f t="shared" si="3168"/>
        <v>570427.51899999997</v>
      </c>
      <c r="GZ181" s="168">
        <f>$O181</f>
        <v>642858.42000000004</v>
      </c>
      <c r="HA181" s="168">
        <f t="shared" si="3169"/>
        <v>725821.01500000001</v>
      </c>
      <c r="HB181" s="168">
        <f t="shared" si="3170"/>
        <v>811520.10400000005</v>
      </c>
      <c r="HC181" s="168">
        <f t="shared" si="3171"/>
        <v>895325.21000000008</v>
      </c>
      <c r="HD181" s="168">
        <f t="shared" si="3172"/>
        <v>976554.68900000001</v>
      </c>
      <c r="HE181" s="168">
        <f>$T181</f>
        <v>1029517.4450000001</v>
      </c>
      <c r="HF181" s="168">
        <f t="shared" si="3173"/>
        <v>1137845.92</v>
      </c>
      <c r="HG181" s="168">
        <f t="shared" si="3173"/>
        <v>1137845.92</v>
      </c>
    </row>
    <row r="182" spans="2:215" x14ac:dyDescent="0.3">
      <c r="C182" s="69" t="s">
        <v>140</v>
      </c>
      <c r="D182" s="82"/>
      <c r="E182" s="104"/>
      <c r="F182" s="105"/>
      <c r="G182" s="105">
        <v>468014.10991</v>
      </c>
      <c r="H182" s="105">
        <v>317355.261</v>
      </c>
      <c r="I182" s="105">
        <v>510086.87563000002</v>
      </c>
      <c r="J182" s="105">
        <v>630107.12721000006</v>
      </c>
      <c r="K182" s="105">
        <v>465083.66965</v>
      </c>
      <c r="L182" s="105">
        <v>471232.0955</v>
      </c>
      <c r="M182" s="105">
        <v>209422.84777000002</v>
      </c>
      <c r="N182" s="105">
        <v>114895.8787</v>
      </c>
      <c r="O182" s="105">
        <v>92916.476609999998</v>
      </c>
      <c r="P182" s="105">
        <v>191979.61535000001</v>
      </c>
      <c r="Q182" s="105">
        <v>219085.67048</v>
      </c>
      <c r="R182" s="105">
        <v>216305.49028</v>
      </c>
      <c r="S182" s="105">
        <v>238348.16954</v>
      </c>
      <c r="T182" s="105">
        <v>237447.18884000002</v>
      </c>
      <c r="U182" s="105">
        <v>254340</v>
      </c>
      <c r="V182" s="105">
        <v>187874.35934</v>
      </c>
      <c r="W182" s="204">
        <f t="shared" si="1892"/>
        <v>-0.13143971012107403</v>
      </c>
      <c r="Y182" s="71">
        <f t="shared" si="3043"/>
        <v>0</v>
      </c>
      <c r="Z182" s="71">
        <f t="shared" si="3044"/>
        <v>0</v>
      </c>
      <c r="AA182" s="71">
        <f t="shared" si="3045"/>
        <v>468014.10991</v>
      </c>
      <c r="AB182" s="71">
        <f t="shared" si="3046"/>
        <v>317355.261</v>
      </c>
      <c r="AC182" s="71">
        <f t="shared" si="3047"/>
        <v>510086.87563000002</v>
      </c>
      <c r="AD182" s="71">
        <f t="shared" si="3048"/>
        <v>630107.12721000006</v>
      </c>
      <c r="AE182" s="71">
        <f t="shared" si="3042"/>
        <v>465083.66965</v>
      </c>
      <c r="AF182" s="168">
        <f t="shared" si="3049"/>
        <v>471232.0955</v>
      </c>
      <c r="AG182" s="168">
        <f t="shared" si="3050"/>
        <v>209422.84777000002</v>
      </c>
      <c r="AH182" s="168">
        <f t="shared" si="3051"/>
        <v>114895.8787</v>
      </c>
      <c r="AI182" s="168">
        <f>$O182</f>
        <v>92916.476609999998</v>
      </c>
      <c r="AJ182" s="168">
        <f t="shared" si="3052"/>
        <v>191979.61535000001</v>
      </c>
      <c r="AK182" s="168">
        <f t="shared" si="3053"/>
        <v>219085.67048</v>
      </c>
      <c r="AL182" s="168">
        <f t="shared" si="3054"/>
        <v>216305.49028</v>
      </c>
      <c r="AM182" s="168">
        <f>$S182</f>
        <v>238348.16954</v>
      </c>
      <c r="AN182" s="168">
        <f>$T182</f>
        <v>237447.18884000002</v>
      </c>
      <c r="AO182" s="168">
        <f t="shared" si="3055"/>
        <v>254340</v>
      </c>
      <c r="AP182" s="168">
        <f>$V182</f>
        <v>187874.35934</v>
      </c>
      <c r="AQ182" s="204">
        <f>AP182/AL182-1</f>
        <v>-0.13143971012107403</v>
      </c>
      <c r="AR182" s="68"/>
      <c r="AS182" s="71">
        <f t="shared" si="3056"/>
        <v>0</v>
      </c>
      <c r="AT182" s="71">
        <f t="shared" si="3057"/>
        <v>0</v>
      </c>
      <c r="AU182" s="71">
        <f t="shared" si="3058"/>
        <v>468014.10991</v>
      </c>
      <c r="AV182" s="71">
        <f t="shared" si="3059"/>
        <v>317355.261</v>
      </c>
      <c r="AW182" s="71">
        <f t="shared" si="3060"/>
        <v>510086.87563000002</v>
      </c>
      <c r="AX182" s="71">
        <f t="shared" si="3061"/>
        <v>630107.12721000006</v>
      </c>
      <c r="AY182" s="71">
        <f t="shared" si="2940"/>
        <v>465083.66965</v>
      </c>
      <c r="AZ182" s="168">
        <f t="shared" si="3062"/>
        <v>471232.0955</v>
      </c>
      <c r="BA182" s="168">
        <f t="shared" si="3063"/>
        <v>209422.84777000002</v>
      </c>
      <c r="BB182" s="168">
        <f t="shared" si="3064"/>
        <v>114895.8787</v>
      </c>
      <c r="BC182" s="168">
        <f>$O182</f>
        <v>92916.476609999998</v>
      </c>
      <c r="BD182" s="168">
        <f t="shared" si="3065"/>
        <v>191979.61535000001</v>
      </c>
      <c r="BE182" s="168">
        <f t="shared" si="3066"/>
        <v>219085.67048</v>
      </c>
      <c r="BF182" s="168">
        <f t="shared" si="3067"/>
        <v>216305.49028</v>
      </c>
      <c r="BG182" s="168">
        <f>$S182</f>
        <v>238348.16954</v>
      </c>
      <c r="BH182" s="168">
        <f>$T182</f>
        <v>237447.18884000002</v>
      </c>
      <c r="BI182" s="168">
        <f t="shared" si="3068"/>
        <v>254340</v>
      </c>
      <c r="BJ182" s="168">
        <f>$V182</f>
        <v>187874.35934</v>
      </c>
      <c r="BK182" s="68"/>
      <c r="BL182" s="71">
        <f t="shared" si="3069"/>
        <v>0</v>
      </c>
      <c r="BM182" s="71">
        <f t="shared" si="3070"/>
        <v>0</v>
      </c>
      <c r="BN182" s="71">
        <f t="shared" si="3071"/>
        <v>468014.10991</v>
      </c>
      <c r="BO182" s="71">
        <f t="shared" si="3072"/>
        <v>317355.261</v>
      </c>
      <c r="BP182" s="71">
        <f t="shared" si="3073"/>
        <v>510086.87563000002</v>
      </c>
      <c r="BQ182" s="71">
        <f t="shared" si="3074"/>
        <v>630107.12721000006</v>
      </c>
      <c r="BR182" s="71">
        <f t="shared" si="2952"/>
        <v>465083.66965</v>
      </c>
      <c r="BS182" s="168">
        <f t="shared" si="3075"/>
        <v>471232.0955</v>
      </c>
      <c r="BT182" s="168">
        <f t="shared" si="3076"/>
        <v>209422.84777000002</v>
      </c>
      <c r="BU182" s="168">
        <f t="shared" si="3077"/>
        <v>114895.8787</v>
      </c>
      <c r="BV182" s="168">
        <f>$O182</f>
        <v>92916.476609999998</v>
      </c>
      <c r="BW182" s="168">
        <f t="shared" si="3078"/>
        <v>191979.61535000001</v>
      </c>
      <c r="BX182" s="168">
        <f t="shared" si="3079"/>
        <v>219085.67048</v>
      </c>
      <c r="BY182" s="168">
        <f t="shared" si="3080"/>
        <v>216305.49028</v>
      </c>
      <c r="BZ182" s="168">
        <f>$S182</f>
        <v>238348.16954</v>
      </c>
      <c r="CA182" s="168">
        <f>$T182</f>
        <v>237447.18884000002</v>
      </c>
      <c r="CB182" s="168">
        <f t="shared" si="3081"/>
        <v>254340</v>
      </c>
      <c r="CC182" s="168">
        <f>$V182</f>
        <v>187874.35934</v>
      </c>
      <c r="CD182" s="68"/>
      <c r="CE182" s="71">
        <f t="shared" si="3082"/>
        <v>0</v>
      </c>
      <c r="CF182" s="71">
        <f t="shared" si="3083"/>
        <v>0</v>
      </c>
      <c r="CG182" s="71">
        <f t="shared" si="3084"/>
        <v>468014.10991</v>
      </c>
      <c r="CH182" s="71">
        <f t="shared" si="3085"/>
        <v>317355.261</v>
      </c>
      <c r="CI182" s="71">
        <f t="shared" si="3086"/>
        <v>510086.87563000002</v>
      </c>
      <c r="CJ182" s="71">
        <f t="shared" si="3087"/>
        <v>630107.12721000006</v>
      </c>
      <c r="CK182" s="71">
        <f t="shared" si="2964"/>
        <v>465083.66965</v>
      </c>
      <c r="CL182" s="168">
        <f t="shared" si="3088"/>
        <v>471232.0955</v>
      </c>
      <c r="CM182" s="168">
        <f t="shared" si="3089"/>
        <v>209422.84777000002</v>
      </c>
      <c r="CN182" s="168">
        <f t="shared" si="3090"/>
        <v>114895.8787</v>
      </c>
      <c r="CO182" s="168">
        <f>$O182</f>
        <v>92916.476609999998</v>
      </c>
      <c r="CP182" s="168">
        <f t="shared" si="3091"/>
        <v>191979.61535000001</v>
      </c>
      <c r="CQ182" s="168">
        <f t="shared" si="3092"/>
        <v>219085.67048</v>
      </c>
      <c r="CR182" s="168">
        <f t="shared" si="3093"/>
        <v>216305.49028</v>
      </c>
      <c r="CS182" s="168">
        <f>$S182</f>
        <v>238348.16954</v>
      </c>
      <c r="CT182" s="168">
        <f>$T182</f>
        <v>237447.18884000002</v>
      </c>
      <c r="CU182" s="168">
        <f t="shared" si="3094"/>
        <v>254340</v>
      </c>
      <c r="CV182" s="168">
        <f>$V182</f>
        <v>187874.35934</v>
      </c>
      <c r="CW182" s="68"/>
      <c r="CX182" s="71">
        <f t="shared" si="3095"/>
        <v>0</v>
      </c>
      <c r="CY182" s="71">
        <f t="shared" si="3096"/>
        <v>0</v>
      </c>
      <c r="CZ182" s="71">
        <f t="shared" si="3097"/>
        <v>468014.10991</v>
      </c>
      <c r="DA182" s="71">
        <f t="shared" si="3098"/>
        <v>317355.261</v>
      </c>
      <c r="DB182" s="71">
        <f t="shared" si="3099"/>
        <v>510086.87563000002</v>
      </c>
      <c r="DC182" s="71">
        <f t="shared" si="3100"/>
        <v>630107.12721000006</v>
      </c>
      <c r="DD182" s="71">
        <f t="shared" si="2976"/>
        <v>465083.66965</v>
      </c>
      <c r="DE182" s="168">
        <f t="shared" si="3101"/>
        <v>471232.0955</v>
      </c>
      <c r="DF182" s="168">
        <f t="shared" si="3102"/>
        <v>209422.84777000002</v>
      </c>
      <c r="DG182" s="168">
        <f t="shared" si="3103"/>
        <v>114895.8787</v>
      </c>
      <c r="DH182" s="168">
        <f>$O182</f>
        <v>92916.476609999998</v>
      </c>
      <c r="DI182" s="168">
        <f t="shared" si="3104"/>
        <v>191979.61535000001</v>
      </c>
      <c r="DJ182" s="168">
        <f t="shared" si="3105"/>
        <v>219085.67048</v>
      </c>
      <c r="DK182" s="168">
        <f t="shared" si="3106"/>
        <v>216305.49028</v>
      </c>
      <c r="DL182" s="168">
        <f>$S182</f>
        <v>238348.16954</v>
      </c>
      <c r="DM182" s="168">
        <f>$T182</f>
        <v>237447.18884000002</v>
      </c>
      <c r="DN182" s="168">
        <f t="shared" si="3107"/>
        <v>254340</v>
      </c>
      <c r="DO182" s="168">
        <f>$V182</f>
        <v>187874.35934</v>
      </c>
      <c r="DP182" s="68"/>
      <c r="DQ182" s="71">
        <f t="shared" si="3108"/>
        <v>0</v>
      </c>
      <c r="DR182" s="71">
        <f t="shared" si="3109"/>
        <v>0</v>
      </c>
      <c r="DS182" s="71">
        <f t="shared" si="3110"/>
        <v>468014.10991</v>
      </c>
      <c r="DT182" s="71">
        <f t="shared" si="3111"/>
        <v>317355.261</v>
      </c>
      <c r="DU182" s="71">
        <f t="shared" si="3112"/>
        <v>510086.87563000002</v>
      </c>
      <c r="DV182" s="71">
        <f t="shared" si="3113"/>
        <v>630107.12721000006</v>
      </c>
      <c r="DW182" s="71">
        <f t="shared" si="2988"/>
        <v>465083.66965</v>
      </c>
      <c r="DX182" s="168">
        <f t="shared" si="3114"/>
        <v>471232.0955</v>
      </c>
      <c r="DY182" s="168">
        <f t="shared" si="3115"/>
        <v>209422.84777000002</v>
      </c>
      <c r="DZ182" s="168">
        <f t="shared" si="3116"/>
        <v>114895.8787</v>
      </c>
      <c r="EA182" s="168">
        <f>$O182</f>
        <v>92916.476609999998</v>
      </c>
      <c r="EB182" s="168">
        <f t="shared" si="3117"/>
        <v>191979.61535000001</v>
      </c>
      <c r="EC182" s="168">
        <f t="shared" si="3118"/>
        <v>219085.67048</v>
      </c>
      <c r="ED182" s="168">
        <f t="shared" si="3119"/>
        <v>216305.49028</v>
      </c>
      <c r="EE182" s="168">
        <f>$S182</f>
        <v>238348.16954</v>
      </c>
      <c r="EF182" s="168">
        <f>$T182</f>
        <v>237447.18884000002</v>
      </c>
      <c r="EG182" s="168">
        <f t="shared" si="3120"/>
        <v>254340</v>
      </c>
      <c r="EH182" s="168">
        <f>$V182</f>
        <v>187874.35934</v>
      </c>
      <c r="EI182" s="68"/>
      <c r="EJ182" s="71">
        <f t="shared" si="3121"/>
        <v>0</v>
      </c>
      <c r="EK182" s="71">
        <f t="shared" si="3122"/>
        <v>0</v>
      </c>
      <c r="EL182" s="71">
        <f t="shared" si="3123"/>
        <v>468014.10991</v>
      </c>
      <c r="EM182" s="71">
        <f t="shared" si="3124"/>
        <v>317355.261</v>
      </c>
      <c r="EN182" s="71">
        <f t="shared" si="3125"/>
        <v>510086.87563000002</v>
      </c>
      <c r="EO182" s="71">
        <f t="shared" si="3126"/>
        <v>630107.12721000006</v>
      </c>
      <c r="EP182" s="71">
        <f t="shared" si="3000"/>
        <v>465083.66965</v>
      </c>
      <c r="EQ182" s="168">
        <f t="shared" si="3127"/>
        <v>471232.0955</v>
      </c>
      <c r="ER182" s="168">
        <f t="shared" si="3128"/>
        <v>209422.84777000002</v>
      </c>
      <c r="ES182" s="168">
        <f t="shared" si="3129"/>
        <v>114895.8787</v>
      </c>
      <c r="ET182" s="168">
        <f>$O182</f>
        <v>92916.476609999998</v>
      </c>
      <c r="EU182" s="168">
        <f t="shared" si="3130"/>
        <v>191979.61535000001</v>
      </c>
      <c r="EV182" s="168">
        <f t="shared" si="3131"/>
        <v>219085.67048</v>
      </c>
      <c r="EW182" s="168">
        <f t="shared" si="3132"/>
        <v>216305.49028</v>
      </c>
      <c r="EX182" s="168">
        <f>$S182</f>
        <v>238348.16954</v>
      </c>
      <c r="EY182" s="168">
        <f>$T182</f>
        <v>237447.18884000002</v>
      </c>
      <c r="EZ182" s="168">
        <f t="shared" si="3133"/>
        <v>254340</v>
      </c>
      <c r="FA182" s="168">
        <f>$V182</f>
        <v>187874.35934</v>
      </c>
      <c r="FB182" s="68"/>
      <c r="FC182" s="71">
        <f t="shared" si="3134"/>
        <v>0</v>
      </c>
      <c r="FD182" s="71">
        <f t="shared" si="3135"/>
        <v>0</v>
      </c>
      <c r="FE182" s="71">
        <f t="shared" si="3136"/>
        <v>468014.10991</v>
      </c>
      <c r="FF182" s="71">
        <f t="shared" si="3137"/>
        <v>317355.261</v>
      </c>
      <c r="FG182" s="71">
        <f t="shared" si="3138"/>
        <v>510086.87563000002</v>
      </c>
      <c r="FH182" s="71">
        <f t="shared" si="3139"/>
        <v>630107.12721000006</v>
      </c>
      <c r="FI182" s="71">
        <f t="shared" si="3012"/>
        <v>465083.66965</v>
      </c>
      <c r="FJ182" s="168">
        <f t="shared" si="3140"/>
        <v>471232.0955</v>
      </c>
      <c r="FK182" s="168">
        <f t="shared" si="3141"/>
        <v>209422.84777000002</v>
      </c>
      <c r="FL182" s="168">
        <f t="shared" si="3142"/>
        <v>114895.8787</v>
      </c>
      <c r="FM182" s="168">
        <f>$O182</f>
        <v>92916.476609999998</v>
      </c>
      <c r="FN182" s="168">
        <f t="shared" si="3143"/>
        <v>191979.61535000001</v>
      </c>
      <c r="FO182" s="168">
        <f t="shared" si="3144"/>
        <v>219085.67048</v>
      </c>
      <c r="FP182" s="168">
        <f t="shared" si="3145"/>
        <v>216305.49028</v>
      </c>
      <c r="FQ182" s="168">
        <f>$S182</f>
        <v>238348.16954</v>
      </c>
      <c r="FR182" s="168">
        <f>$T182</f>
        <v>237447.18884000002</v>
      </c>
      <c r="FS182" s="168">
        <f t="shared" si="3146"/>
        <v>254340</v>
      </c>
      <c r="FT182" s="168">
        <f>$V182</f>
        <v>187874.35934</v>
      </c>
      <c r="FU182" s="204">
        <f>FT182/FP182-1</f>
        <v>-0.13143971012107403</v>
      </c>
      <c r="FV182" s="68"/>
      <c r="FW182" s="71">
        <f t="shared" si="3147"/>
        <v>0</v>
      </c>
      <c r="FX182" s="71">
        <f t="shared" si="3148"/>
        <v>0</v>
      </c>
      <c r="FY182" s="71">
        <f t="shared" si="3149"/>
        <v>468014.10991</v>
      </c>
      <c r="FZ182" s="71">
        <f t="shared" si="3150"/>
        <v>317355.261</v>
      </c>
      <c r="GA182" s="71">
        <f t="shared" si="3151"/>
        <v>510086.87563000002</v>
      </c>
      <c r="GB182" s="71">
        <f t="shared" si="3152"/>
        <v>630107.12721000006</v>
      </c>
      <c r="GC182" s="71">
        <f t="shared" si="3024"/>
        <v>465083.66965</v>
      </c>
      <c r="GD182" s="168">
        <f t="shared" si="3153"/>
        <v>471232.0955</v>
      </c>
      <c r="GE182" s="168">
        <f t="shared" si="3154"/>
        <v>209422.84777000002</v>
      </c>
      <c r="GF182" s="168">
        <f t="shared" si="3155"/>
        <v>114895.8787</v>
      </c>
      <c r="GG182" s="168">
        <f>$O182</f>
        <v>92916.476609999998</v>
      </c>
      <c r="GH182" s="168">
        <f t="shared" si="3156"/>
        <v>191979.61535000001</v>
      </c>
      <c r="GI182" s="168">
        <f t="shared" si="3157"/>
        <v>219085.67048</v>
      </c>
      <c r="GJ182" s="168">
        <f t="shared" si="3158"/>
        <v>216305.49028</v>
      </c>
      <c r="GK182" s="168">
        <f>$S182</f>
        <v>238348.16954</v>
      </c>
      <c r="GL182" s="168">
        <f>$T182</f>
        <v>237447.18884000002</v>
      </c>
      <c r="GM182" s="168">
        <f t="shared" si="3159"/>
        <v>254340</v>
      </c>
      <c r="GN182" s="168">
        <f>$V182</f>
        <v>187874.35934</v>
      </c>
      <c r="GO182" s="68"/>
      <c r="GP182" s="71">
        <f t="shared" si="3160"/>
        <v>0</v>
      </c>
      <c r="GQ182" s="71">
        <f t="shared" si="3161"/>
        <v>0</v>
      </c>
      <c r="GR182" s="71">
        <f t="shared" si="3162"/>
        <v>468014.10991</v>
      </c>
      <c r="GS182" s="71">
        <f t="shared" si="3163"/>
        <v>317355.261</v>
      </c>
      <c r="GT182" s="71">
        <f t="shared" si="3164"/>
        <v>510086.87563000002</v>
      </c>
      <c r="GU182" s="71">
        <f t="shared" si="3165"/>
        <v>630107.12721000006</v>
      </c>
      <c r="GV182" s="71">
        <f t="shared" si="3036"/>
        <v>465083.66965</v>
      </c>
      <c r="GW182" s="168">
        <f t="shared" si="3166"/>
        <v>471232.0955</v>
      </c>
      <c r="GX182" s="168">
        <f t="shared" si="3167"/>
        <v>209422.84777000002</v>
      </c>
      <c r="GY182" s="168">
        <f t="shared" si="3168"/>
        <v>114895.8787</v>
      </c>
      <c r="GZ182" s="168">
        <f>$O182</f>
        <v>92916.476609999998</v>
      </c>
      <c r="HA182" s="168">
        <f t="shared" si="3169"/>
        <v>191979.61535000001</v>
      </c>
      <c r="HB182" s="168">
        <f t="shared" si="3170"/>
        <v>219085.67048</v>
      </c>
      <c r="HC182" s="168">
        <f t="shared" si="3171"/>
        <v>216305.49028</v>
      </c>
      <c r="HD182" s="168">
        <f t="shared" si="3172"/>
        <v>238348.16954</v>
      </c>
      <c r="HE182" s="168">
        <f>$T182</f>
        <v>237447.18884000002</v>
      </c>
      <c r="HF182" s="168">
        <f t="shared" si="3173"/>
        <v>254340</v>
      </c>
      <c r="HG182" s="168">
        <f t="shared" si="3173"/>
        <v>254340</v>
      </c>
    </row>
    <row r="183" spans="2:215" x14ac:dyDescent="0.3">
      <c r="C183" s="69"/>
      <c r="D183" s="82"/>
      <c r="E183" s="48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138"/>
      <c r="Y183" s="48"/>
      <c r="Z183" s="66"/>
      <c r="AA183" s="66"/>
      <c r="AB183" s="66"/>
      <c r="AC183" s="66"/>
      <c r="AD183" s="66"/>
      <c r="AE183" s="66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138"/>
      <c r="AS183" s="48"/>
      <c r="AT183" s="66"/>
      <c r="AU183" s="66"/>
      <c r="AV183" s="66"/>
      <c r="AW183" s="66"/>
      <c r="AX183" s="66"/>
      <c r="AY183" s="66"/>
      <c r="AZ183" s="97"/>
      <c r="BA183" s="97"/>
      <c r="BB183" s="97"/>
      <c r="BC183" s="97"/>
      <c r="BD183" s="97"/>
      <c r="BE183" s="97"/>
      <c r="BF183" s="97"/>
      <c r="BG183" s="97"/>
      <c r="BH183" s="97"/>
      <c r="BI183" s="97"/>
      <c r="BJ183" s="97"/>
      <c r="BK183" s="56"/>
      <c r="BL183" s="48"/>
      <c r="BM183" s="66"/>
      <c r="BN183" s="66"/>
      <c r="BO183" s="66"/>
      <c r="BP183" s="66"/>
      <c r="BQ183" s="66"/>
      <c r="BR183" s="66"/>
      <c r="BS183" s="97"/>
      <c r="BT183" s="97"/>
      <c r="BU183" s="97"/>
      <c r="BV183" s="97"/>
      <c r="BW183" s="97"/>
      <c r="BX183" s="97"/>
      <c r="BY183" s="97"/>
      <c r="BZ183" s="97"/>
      <c r="CA183" s="97"/>
      <c r="CB183" s="97"/>
      <c r="CC183" s="97"/>
      <c r="CD183" s="56"/>
      <c r="CE183" s="48"/>
      <c r="CF183" s="66"/>
      <c r="CG183" s="66"/>
      <c r="CH183" s="66"/>
      <c r="CI183" s="66"/>
      <c r="CJ183" s="66"/>
      <c r="CK183" s="66"/>
      <c r="CL183" s="97"/>
      <c r="CM183" s="97"/>
      <c r="CN183" s="97"/>
      <c r="CO183" s="97"/>
      <c r="CP183" s="97"/>
      <c r="CQ183" s="97"/>
      <c r="CR183" s="97"/>
      <c r="CS183" s="97"/>
      <c r="CT183" s="97"/>
      <c r="CU183" s="97"/>
      <c r="CV183" s="97"/>
      <c r="CW183" s="56"/>
      <c r="CX183" s="48"/>
      <c r="CY183" s="66"/>
      <c r="CZ183" s="66"/>
      <c r="DA183" s="66"/>
      <c r="DB183" s="66"/>
      <c r="DC183" s="66"/>
      <c r="DD183" s="66"/>
      <c r="DE183" s="97"/>
      <c r="DF183" s="97"/>
      <c r="DG183" s="97"/>
      <c r="DH183" s="97"/>
      <c r="DI183" s="97"/>
      <c r="DJ183" s="97"/>
      <c r="DK183" s="97"/>
      <c r="DL183" s="97"/>
      <c r="DM183" s="97"/>
      <c r="DN183" s="97"/>
      <c r="DO183" s="97"/>
      <c r="DP183" s="56"/>
      <c r="DQ183" s="48"/>
      <c r="DR183" s="66"/>
      <c r="DS183" s="66"/>
      <c r="DT183" s="66"/>
      <c r="DU183" s="66"/>
      <c r="DV183" s="66"/>
      <c r="DW183" s="66"/>
      <c r="DX183" s="97"/>
      <c r="DY183" s="97"/>
      <c r="DZ183" s="97"/>
      <c r="EA183" s="97"/>
      <c r="EB183" s="97"/>
      <c r="EC183" s="97"/>
      <c r="ED183" s="97"/>
      <c r="EE183" s="97"/>
      <c r="EF183" s="97"/>
      <c r="EG183" s="97"/>
      <c r="EH183" s="97"/>
      <c r="EJ183" s="48"/>
      <c r="EK183" s="66"/>
      <c r="EL183" s="66"/>
      <c r="EM183" s="66"/>
      <c r="EN183" s="66"/>
      <c r="EO183" s="66"/>
      <c r="EP183" s="66"/>
      <c r="EQ183" s="97"/>
      <c r="ER183" s="97"/>
      <c r="ES183" s="97"/>
      <c r="ET183" s="97"/>
      <c r="EU183" s="97"/>
      <c r="EV183" s="97"/>
      <c r="EW183" s="97"/>
      <c r="EX183" s="97"/>
      <c r="EY183" s="97"/>
      <c r="EZ183" s="97"/>
      <c r="FA183" s="97"/>
      <c r="FC183" s="48"/>
      <c r="FD183" s="66"/>
      <c r="FE183" s="66"/>
      <c r="FF183" s="66"/>
      <c r="FG183" s="66"/>
      <c r="FH183" s="66"/>
      <c r="FI183" s="66"/>
      <c r="FJ183" s="97"/>
      <c r="FK183" s="97"/>
      <c r="FL183" s="97"/>
      <c r="FM183" s="97"/>
      <c r="FN183" s="97"/>
      <c r="FO183" s="97"/>
      <c r="FP183" s="97"/>
      <c r="FQ183" s="97"/>
      <c r="FR183" s="97"/>
      <c r="FS183" s="97"/>
      <c r="FT183" s="97"/>
      <c r="FU183" s="138"/>
      <c r="FW183" s="48"/>
      <c r="FX183" s="66"/>
      <c r="FY183" s="66"/>
      <c r="FZ183" s="66"/>
      <c r="GA183" s="66"/>
      <c r="GB183" s="66"/>
      <c r="GC183" s="66"/>
      <c r="GD183" s="97"/>
      <c r="GE183" s="97"/>
      <c r="GF183" s="97"/>
      <c r="GG183" s="97"/>
      <c r="GH183" s="97"/>
      <c r="GI183" s="97"/>
      <c r="GJ183" s="97"/>
      <c r="GK183" s="97"/>
      <c r="GL183" s="97"/>
      <c r="GM183" s="97"/>
      <c r="GN183" s="97"/>
      <c r="GP183" s="48"/>
      <c r="GQ183" s="66"/>
      <c r="GR183" s="66"/>
      <c r="GS183" s="66"/>
      <c r="GT183" s="66"/>
      <c r="GU183" s="66"/>
      <c r="GV183" s="66"/>
      <c r="GW183" s="97"/>
      <c r="GX183" s="97"/>
      <c r="GY183" s="97"/>
      <c r="GZ183" s="97"/>
      <c r="HA183" s="97"/>
      <c r="HB183" s="97"/>
      <c r="HC183" s="97"/>
      <c r="HD183" s="97"/>
      <c r="HE183" s="97"/>
      <c r="HF183" s="97"/>
      <c r="HG183" s="97"/>
    </row>
    <row r="184" spans="2:215" x14ac:dyDescent="0.3">
      <c r="C184" s="69"/>
      <c r="D184" s="82"/>
      <c r="E184" s="48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138"/>
      <c r="Y184" s="48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138"/>
      <c r="AS184" s="48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  <c r="BK184" s="56"/>
      <c r="BL184" s="48"/>
      <c r="BM184" s="66"/>
      <c r="BN184" s="66"/>
      <c r="BO184" s="66"/>
      <c r="BP184" s="66"/>
      <c r="BQ184" s="66"/>
      <c r="BR184" s="66"/>
      <c r="BS184" s="66"/>
      <c r="BT184" s="66"/>
      <c r="BU184" s="66"/>
      <c r="BV184" s="66"/>
      <c r="BW184" s="66"/>
      <c r="BX184" s="66"/>
      <c r="BY184" s="66"/>
      <c r="BZ184" s="66"/>
      <c r="CA184" s="66"/>
      <c r="CB184" s="66"/>
      <c r="CC184" s="66"/>
      <c r="CD184" s="56"/>
      <c r="CE184" s="48"/>
      <c r="CF184" s="66"/>
      <c r="CG184" s="66"/>
      <c r="CH184" s="66"/>
      <c r="CI184" s="66"/>
      <c r="CJ184" s="66"/>
      <c r="CK184" s="66"/>
      <c r="CL184" s="66"/>
      <c r="CM184" s="66"/>
      <c r="CN184" s="66"/>
      <c r="CO184" s="66"/>
      <c r="CP184" s="66"/>
      <c r="CQ184" s="66"/>
      <c r="CR184" s="66"/>
      <c r="CS184" s="66"/>
      <c r="CT184" s="66"/>
      <c r="CU184" s="66"/>
      <c r="CV184" s="66"/>
      <c r="CW184" s="56"/>
      <c r="CX184" s="48"/>
      <c r="CY184" s="66"/>
      <c r="CZ184" s="66"/>
      <c r="DA184" s="66"/>
      <c r="DB184" s="66"/>
      <c r="DC184" s="66"/>
      <c r="DD184" s="66"/>
      <c r="DE184" s="66"/>
      <c r="DF184" s="66"/>
      <c r="DG184" s="66"/>
      <c r="DH184" s="66"/>
      <c r="DI184" s="66"/>
      <c r="DJ184" s="66"/>
      <c r="DK184" s="66"/>
      <c r="DL184" s="66"/>
      <c r="DM184" s="66"/>
      <c r="DN184" s="66"/>
      <c r="DO184" s="66"/>
      <c r="DP184" s="56"/>
      <c r="DQ184" s="48"/>
      <c r="DR184" s="66"/>
      <c r="DS184" s="66"/>
      <c r="DT184" s="66"/>
      <c r="DU184" s="66"/>
      <c r="DV184" s="66"/>
      <c r="DW184" s="66"/>
      <c r="DX184" s="66"/>
      <c r="DY184" s="66"/>
      <c r="DZ184" s="66"/>
      <c r="EA184" s="66"/>
      <c r="EB184" s="66"/>
      <c r="EC184" s="66"/>
      <c r="ED184" s="66"/>
      <c r="EE184" s="66"/>
      <c r="EF184" s="66"/>
      <c r="EG184" s="66"/>
      <c r="EH184" s="66"/>
      <c r="EJ184" s="48"/>
      <c r="EK184" s="66"/>
      <c r="EL184" s="66"/>
      <c r="EM184" s="66"/>
      <c r="EN184" s="66"/>
      <c r="EO184" s="66"/>
      <c r="EP184" s="66"/>
      <c r="EQ184" s="66"/>
      <c r="ER184" s="66"/>
      <c r="ES184" s="66"/>
      <c r="ET184" s="66"/>
      <c r="EU184" s="66"/>
      <c r="EV184" s="66"/>
      <c r="EW184" s="66"/>
      <c r="EX184" s="66"/>
      <c r="EY184" s="66"/>
      <c r="EZ184" s="66"/>
      <c r="FA184" s="66"/>
      <c r="FC184" s="48"/>
      <c r="FD184" s="66"/>
      <c r="FE184" s="66"/>
      <c r="FF184" s="66"/>
      <c r="FG184" s="66"/>
      <c r="FH184" s="66"/>
      <c r="FI184" s="66"/>
      <c r="FJ184" s="66"/>
      <c r="FK184" s="66"/>
      <c r="FL184" s="66"/>
      <c r="FM184" s="66"/>
      <c r="FN184" s="66"/>
      <c r="FO184" s="66"/>
      <c r="FP184" s="66"/>
      <c r="FQ184" s="66"/>
      <c r="FR184" s="66"/>
      <c r="FS184" s="66"/>
      <c r="FT184" s="66"/>
      <c r="FU184" s="138"/>
      <c r="FW184" s="48"/>
      <c r="FX184" s="66"/>
      <c r="FY184" s="66"/>
      <c r="FZ184" s="66"/>
      <c r="GA184" s="66"/>
      <c r="GB184" s="66"/>
      <c r="GC184" s="66"/>
      <c r="GD184" s="66"/>
      <c r="GE184" s="66"/>
      <c r="GF184" s="66"/>
      <c r="GG184" s="66"/>
      <c r="GH184" s="66"/>
      <c r="GI184" s="66"/>
      <c r="GJ184" s="66"/>
      <c r="GK184" s="66"/>
      <c r="GL184" s="66"/>
      <c r="GM184" s="66"/>
      <c r="GN184" s="66"/>
      <c r="GP184" s="48"/>
      <c r="GQ184" s="66"/>
      <c r="GR184" s="66"/>
      <c r="GS184" s="66"/>
      <c r="GT184" s="66"/>
      <c r="GU184" s="66"/>
      <c r="GV184" s="66"/>
      <c r="GW184" s="66"/>
      <c r="GX184" s="66"/>
      <c r="GY184" s="66"/>
      <c r="GZ184" s="66"/>
      <c r="HA184" s="66"/>
      <c r="HB184" s="66"/>
      <c r="HC184" s="66"/>
      <c r="HD184" s="66"/>
      <c r="HE184" s="66"/>
      <c r="HF184" s="66"/>
      <c r="HG184" s="66"/>
    </row>
    <row r="185" spans="2:215" s="91" customFormat="1" x14ac:dyDescent="0.3">
      <c r="B185" s="90"/>
      <c r="C185" s="67" t="s">
        <v>143</v>
      </c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194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194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83"/>
      <c r="BL185" s="67"/>
      <c r="BM185" s="67"/>
      <c r="BN185" s="67"/>
      <c r="BO185" s="67"/>
      <c r="BP185" s="67"/>
      <c r="BQ185" s="67"/>
      <c r="BR185" s="67"/>
      <c r="BS185" s="67"/>
      <c r="BT185" s="67"/>
      <c r="BU185" s="67"/>
      <c r="BV185" s="67"/>
      <c r="BW185" s="67"/>
      <c r="BX185" s="67"/>
      <c r="BY185" s="67"/>
      <c r="BZ185" s="67"/>
      <c r="CA185" s="67"/>
      <c r="CB185" s="67"/>
      <c r="CC185" s="67"/>
      <c r="CD185" s="83"/>
      <c r="CE185" s="67"/>
      <c r="CF185" s="67"/>
      <c r="CG185" s="67"/>
      <c r="CH185" s="67"/>
      <c r="CI185" s="67"/>
      <c r="CJ185" s="67"/>
      <c r="CK185" s="67"/>
      <c r="CL185" s="67"/>
      <c r="CM185" s="67"/>
      <c r="CN185" s="67"/>
      <c r="CO185" s="67"/>
      <c r="CP185" s="67"/>
      <c r="CQ185" s="67"/>
      <c r="CR185" s="67"/>
      <c r="CS185" s="67"/>
      <c r="CT185" s="67"/>
      <c r="CU185" s="67"/>
      <c r="CV185" s="67"/>
      <c r="CW185" s="83"/>
      <c r="CX185" s="67"/>
      <c r="CY185" s="67"/>
      <c r="CZ185" s="67"/>
      <c r="DA185" s="67"/>
      <c r="DB185" s="67"/>
      <c r="DC185" s="67"/>
      <c r="DD185" s="67"/>
      <c r="DE185" s="67"/>
      <c r="DF185" s="67"/>
      <c r="DG185" s="67"/>
      <c r="DH185" s="67"/>
      <c r="DI185" s="67"/>
      <c r="DJ185" s="67"/>
      <c r="DK185" s="67"/>
      <c r="DL185" s="67"/>
      <c r="DM185" s="67"/>
      <c r="DN185" s="67"/>
      <c r="DO185" s="67"/>
      <c r="DP185" s="83"/>
      <c r="DQ185" s="67"/>
      <c r="DR185" s="67"/>
      <c r="DS185" s="67"/>
      <c r="DT185" s="67"/>
      <c r="DU185" s="67"/>
      <c r="DV185" s="67"/>
      <c r="DW185" s="67"/>
      <c r="DX185" s="67"/>
      <c r="DY185" s="67"/>
      <c r="DZ185" s="67"/>
      <c r="EA185" s="67"/>
      <c r="EB185" s="67"/>
      <c r="EC185" s="67"/>
      <c r="ED185" s="67"/>
      <c r="EE185" s="67"/>
      <c r="EF185" s="67"/>
      <c r="EG185" s="67"/>
      <c r="EH185" s="67"/>
      <c r="EJ185" s="67"/>
      <c r="EK185" s="67"/>
      <c r="EL185" s="67"/>
      <c r="EM185" s="67"/>
      <c r="EN185" s="67"/>
      <c r="EO185" s="67"/>
      <c r="EP185" s="67"/>
      <c r="EQ185" s="67"/>
      <c r="ER185" s="67"/>
      <c r="ES185" s="67"/>
      <c r="ET185" s="67"/>
      <c r="EU185" s="67"/>
      <c r="EV185" s="67"/>
      <c r="EW185" s="67"/>
      <c r="EX185" s="67"/>
      <c r="EY185" s="67"/>
      <c r="EZ185" s="67"/>
      <c r="FA185" s="67"/>
      <c r="FC185" s="67"/>
      <c r="FD185" s="67"/>
      <c r="FE185" s="67"/>
      <c r="FF185" s="67"/>
      <c r="FG185" s="67"/>
      <c r="FH185" s="67"/>
      <c r="FI185" s="67"/>
      <c r="FJ185" s="67"/>
      <c r="FK185" s="67"/>
      <c r="FL185" s="67"/>
      <c r="FM185" s="67"/>
      <c r="FN185" s="67"/>
      <c r="FO185" s="67"/>
      <c r="FP185" s="67"/>
      <c r="FQ185" s="67"/>
      <c r="FR185" s="67"/>
      <c r="FS185" s="67"/>
      <c r="FT185" s="67"/>
      <c r="FU185" s="194"/>
      <c r="FW185" s="67"/>
      <c r="FX185" s="67"/>
      <c r="FY185" s="67"/>
      <c r="FZ185" s="67"/>
      <c r="GA185" s="67"/>
      <c r="GB185" s="67"/>
      <c r="GC185" s="67"/>
      <c r="GD185" s="67"/>
      <c r="GE185" s="67"/>
      <c r="GF185" s="67"/>
      <c r="GG185" s="67"/>
      <c r="GH185" s="67"/>
      <c r="GI185" s="67"/>
      <c r="GJ185" s="67"/>
      <c r="GK185" s="67"/>
      <c r="GL185" s="67"/>
      <c r="GM185" s="67"/>
      <c r="GN185" s="67"/>
      <c r="GP185" s="67"/>
      <c r="GQ185" s="67"/>
      <c r="GR185" s="67"/>
      <c r="GS185" s="67"/>
      <c r="GT185" s="67"/>
      <c r="GU185" s="67"/>
      <c r="GV185" s="67"/>
      <c r="GW185" s="67"/>
      <c r="GX185" s="67"/>
      <c r="GY185" s="67"/>
      <c r="GZ185" s="67"/>
      <c r="HA185" s="67"/>
      <c r="HB185" s="67"/>
      <c r="HC185" s="67"/>
      <c r="HD185" s="67"/>
      <c r="HE185" s="67"/>
      <c r="HF185" s="67"/>
      <c r="HG185" s="67"/>
    </row>
    <row r="186" spans="2:215" x14ac:dyDescent="0.3">
      <c r="C186" s="38" t="s">
        <v>53</v>
      </c>
      <c r="E186" s="73"/>
      <c r="F186" s="73">
        <v>39415.39287500002</v>
      </c>
      <c r="G186" s="73">
        <v>40858.684493999943</v>
      </c>
      <c r="H186" s="73">
        <v>39173.613070999862</v>
      </c>
      <c r="I186" s="73">
        <v>44936.420915000766</v>
      </c>
      <c r="J186" s="73">
        <v>58753.122252998626</v>
      </c>
      <c r="K186" s="73">
        <v>50780.817588000282</v>
      </c>
      <c r="L186" s="73">
        <v>52581.605446000307</v>
      </c>
      <c r="M186" s="73">
        <v>52529.291832000847</v>
      </c>
      <c r="N186" s="73">
        <v>62888.504210999592</v>
      </c>
      <c r="O186" s="73">
        <v>76989.793050999695</v>
      </c>
      <c r="P186" s="105">
        <v>109396.42000099964</v>
      </c>
      <c r="Q186" s="105">
        <v>91814.128135000065</v>
      </c>
      <c r="R186" s="105">
        <v>126316.75577795831</v>
      </c>
      <c r="S186" s="105">
        <v>144175.62309500008</v>
      </c>
      <c r="T186" s="105">
        <v>111321.59396310011</v>
      </c>
      <c r="U186" s="105">
        <v>130361.28546456399</v>
      </c>
      <c r="V186" s="105">
        <v>130361.28546456399</v>
      </c>
      <c r="W186" s="190">
        <f t="shared" si="1892"/>
        <v>3.201894841025843E-2</v>
      </c>
      <c r="Y186" s="74">
        <f t="shared" ref="Y186:Y187" si="3174">$E186</f>
        <v>0</v>
      </c>
      <c r="Z186" s="74">
        <f t="shared" ref="Z186:Z187" si="3175">$F186</f>
        <v>39415.39287500002</v>
      </c>
      <c r="AA186" s="74">
        <f t="shared" ref="AA186:AA187" si="3176">$G186</f>
        <v>40858.684493999943</v>
      </c>
      <c r="AB186" s="74">
        <f t="shared" ref="AB186:AB187" si="3177">$H186</f>
        <v>39173.613070999862</v>
      </c>
      <c r="AC186" s="74">
        <f t="shared" ref="AC186:AC187" si="3178">$I186</f>
        <v>44936.420915000766</v>
      </c>
      <c r="AD186" s="74">
        <f t="shared" ref="AD186:AD187" si="3179">$J186</f>
        <v>58753.122252998626</v>
      </c>
      <c r="AE186" s="74">
        <f t="shared" ref="AE186:AE187" si="3180">$K186</f>
        <v>50780.817588000282</v>
      </c>
      <c r="AF186" s="74">
        <f t="shared" ref="AF186:AF187" si="3181">$L186</f>
        <v>52581.605446000307</v>
      </c>
      <c r="AG186" s="74">
        <f t="shared" ref="AG186:AG187" si="3182">$M186</f>
        <v>52529.291832000847</v>
      </c>
      <c r="AH186" s="74">
        <f t="shared" ref="AH186:AH187" si="3183">$N186</f>
        <v>62888.504210999592</v>
      </c>
      <c r="AI186" s="74">
        <f>$O186</f>
        <v>76989.793050999695</v>
      </c>
      <c r="AJ186" s="74">
        <f t="shared" ref="AJ186:AJ187" si="3184">$P186</f>
        <v>109396.42000099964</v>
      </c>
      <c r="AK186" s="74">
        <f t="shared" ref="AK186:AK187" si="3185">$Q186</f>
        <v>91814.128135000065</v>
      </c>
      <c r="AL186" s="74">
        <f>$R186</f>
        <v>126316.75577795831</v>
      </c>
      <c r="AM186" s="74">
        <f>$S186</f>
        <v>144175.62309500008</v>
      </c>
      <c r="AN186" s="74">
        <f>$T186</f>
        <v>111321.59396310011</v>
      </c>
      <c r="AO186" s="74">
        <f>$U186</f>
        <v>130361.28546456399</v>
      </c>
      <c r="AP186" s="74">
        <f>$V186</f>
        <v>130361.28546456399</v>
      </c>
      <c r="AQ186" s="190">
        <f>AP186/AL186-1</f>
        <v>3.201894841025843E-2</v>
      </c>
      <c r="AS186" s="74">
        <f t="shared" ref="AS186:AS187" si="3186">$E186</f>
        <v>0</v>
      </c>
      <c r="AT186" s="74">
        <f t="shared" ref="AT186:AT187" si="3187">$F186</f>
        <v>39415.39287500002</v>
      </c>
      <c r="AU186" s="74">
        <f t="shared" ref="AU186:AU187" si="3188">$G186</f>
        <v>40858.684493999943</v>
      </c>
      <c r="AV186" s="74">
        <f t="shared" ref="AV186:AV187" si="3189">$H186</f>
        <v>39173.613070999862</v>
      </c>
      <c r="AW186" s="74">
        <f t="shared" ref="AW186:AW187" si="3190">$I186</f>
        <v>44936.420915000766</v>
      </c>
      <c r="AX186" s="74">
        <f t="shared" ref="AX186:AX187" si="3191">$J186</f>
        <v>58753.122252998626</v>
      </c>
      <c r="AY186" s="74">
        <f t="shared" ref="AY186:AY187" si="3192">$K186</f>
        <v>50780.817588000282</v>
      </c>
      <c r="AZ186" s="74">
        <f t="shared" ref="AZ186:AZ187" si="3193">$L186</f>
        <v>52581.605446000307</v>
      </c>
      <c r="BA186" s="74">
        <f t="shared" ref="BA186:BA187" si="3194">$M186</f>
        <v>52529.291832000847</v>
      </c>
      <c r="BB186" s="74">
        <f t="shared" ref="BB186:BB187" si="3195">$N186</f>
        <v>62888.504210999592</v>
      </c>
      <c r="BC186" s="74">
        <f>$O186</f>
        <v>76989.793050999695</v>
      </c>
      <c r="BD186" s="74">
        <f t="shared" ref="BD186:BD187" si="3196">$P186</f>
        <v>109396.42000099964</v>
      </c>
      <c r="BE186" s="74">
        <f t="shared" ref="BE186:BE187" si="3197">$Q186</f>
        <v>91814.128135000065</v>
      </c>
      <c r="BF186" s="74">
        <f>$R186</f>
        <v>126316.75577795831</v>
      </c>
      <c r="BG186" s="74">
        <f>$S186</f>
        <v>144175.62309500008</v>
      </c>
      <c r="BH186" s="74">
        <f>$T186</f>
        <v>111321.59396310011</v>
      </c>
      <c r="BI186" s="74">
        <f>$U186</f>
        <v>130361.28546456399</v>
      </c>
      <c r="BJ186" s="74">
        <f>$V186</f>
        <v>130361.28546456399</v>
      </c>
      <c r="BK186" s="72"/>
      <c r="BL186" s="74">
        <f t="shared" ref="BL186:BL187" si="3198">$E186</f>
        <v>0</v>
      </c>
      <c r="BM186" s="74">
        <f t="shared" ref="BM186:BM187" si="3199">$F186</f>
        <v>39415.39287500002</v>
      </c>
      <c r="BN186" s="74">
        <f t="shared" ref="BN186:BN187" si="3200">$G186</f>
        <v>40858.684493999943</v>
      </c>
      <c r="BO186" s="74">
        <f t="shared" ref="BO186:BO187" si="3201">$H186</f>
        <v>39173.613070999862</v>
      </c>
      <c r="BP186" s="74">
        <f t="shared" ref="BP186:BP187" si="3202">$I186</f>
        <v>44936.420915000766</v>
      </c>
      <c r="BQ186" s="74">
        <f t="shared" ref="BQ186:BQ187" si="3203">$J186</f>
        <v>58753.122252998626</v>
      </c>
      <c r="BR186" s="74">
        <f t="shared" ref="BR186:BR187" si="3204">$K186</f>
        <v>50780.817588000282</v>
      </c>
      <c r="BS186" s="74">
        <f t="shared" ref="BS186:BS187" si="3205">$L186</f>
        <v>52581.605446000307</v>
      </c>
      <c r="BT186" s="74">
        <f t="shared" ref="BT186:BT187" si="3206">$M186</f>
        <v>52529.291832000847</v>
      </c>
      <c r="BU186" s="74">
        <f t="shared" ref="BU186:BU187" si="3207">$N186</f>
        <v>62888.504210999592</v>
      </c>
      <c r="BV186" s="74">
        <f>$O186</f>
        <v>76989.793050999695</v>
      </c>
      <c r="BW186" s="74">
        <f t="shared" ref="BW186:BW187" si="3208">$P186</f>
        <v>109396.42000099964</v>
      </c>
      <c r="BX186" s="74">
        <f t="shared" ref="BX186:BX187" si="3209">$Q186</f>
        <v>91814.128135000065</v>
      </c>
      <c r="BY186" s="74">
        <f>$R186</f>
        <v>126316.75577795831</v>
      </c>
      <c r="BZ186" s="74">
        <f>$S186</f>
        <v>144175.62309500008</v>
      </c>
      <c r="CA186" s="74">
        <f>$T186</f>
        <v>111321.59396310011</v>
      </c>
      <c r="CB186" s="74">
        <f>$U186</f>
        <v>130361.28546456399</v>
      </c>
      <c r="CC186" s="74">
        <f>$V186</f>
        <v>130361.28546456399</v>
      </c>
      <c r="CD186" s="72"/>
      <c r="CE186" s="74">
        <f t="shared" ref="CE186:CE187" si="3210">$E186</f>
        <v>0</v>
      </c>
      <c r="CF186" s="74">
        <f t="shared" ref="CF186:CF187" si="3211">$F186</f>
        <v>39415.39287500002</v>
      </c>
      <c r="CG186" s="74">
        <f t="shared" ref="CG186:CG187" si="3212">$G186</f>
        <v>40858.684493999943</v>
      </c>
      <c r="CH186" s="74">
        <f t="shared" ref="CH186:CH187" si="3213">$H186</f>
        <v>39173.613070999862</v>
      </c>
      <c r="CI186" s="74">
        <f t="shared" ref="CI186:CI187" si="3214">$I186</f>
        <v>44936.420915000766</v>
      </c>
      <c r="CJ186" s="74">
        <f t="shared" ref="CJ186:CJ187" si="3215">$J186</f>
        <v>58753.122252998626</v>
      </c>
      <c r="CK186" s="74">
        <f t="shared" ref="CK186:CK187" si="3216">$K186</f>
        <v>50780.817588000282</v>
      </c>
      <c r="CL186" s="74">
        <f t="shared" ref="CL186:CL187" si="3217">$L186</f>
        <v>52581.605446000307</v>
      </c>
      <c r="CM186" s="74">
        <f t="shared" ref="CM186:CM187" si="3218">$M186</f>
        <v>52529.291832000847</v>
      </c>
      <c r="CN186" s="74">
        <f t="shared" ref="CN186:CN187" si="3219">$N186</f>
        <v>62888.504210999592</v>
      </c>
      <c r="CO186" s="74">
        <f>$O186</f>
        <v>76989.793050999695</v>
      </c>
      <c r="CP186" s="74">
        <f t="shared" ref="CP186:CP187" si="3220">$P186</f>
        <v>109396.42000099964</v>
      </c>
      <c r="CQ186" s="74">
        <f t="shared" ref="CQ186:CQ187" si="3221">$Q186</f>
        <v>91814.128135000065</v>
      </c>
      <c r="CR186" s="74">
        <f>$R186</f>
        <v>126316.75577795831</v>
      </c>
      <c r="CS186" s="74">
        <f>$S186</f>
        <v>144175.62309500008</v>
      </c>
      <c r="CT186" s="74">
        <f>$T186</f>
        <v>111321.59396310011</v>
      </c>
      <c r="CU186" s="74">
        <f>$U186</f>
        <v>130361.28546456399</v>
      </c>
      <c r="CV186" s="74">
        <f>$V186</f>
        <v>130361.28546456399</v>
      </c>
      <c r="CW186" s="72"/>
      <c r="CX186" s="74">
        <f t="shared" ref="CX186:CX187" si="3222">$E186</f>
        <v>0</v>
      </c>
      <c r="CY186" s="74">
        <f t="shared" ref="CY186:CY187" si="3223">$F186</f>
        <v>39415.39287500002</v>
      </c>
      <c r="CZ186" s="74">
        <f t="shared" ref="CZ186:CZ187" si="3224">$G186</f>
        <v>40858.684493999943</v>
      </c>
      <c r="DA186" s="74">
        <f t="shared" ref="DA186:DA187" si="3225">$H186</f>
        <v>39173.613070999862</v>
      </c>
      <c r="DB186" s="74">
        <f t="shared" ref="DB186:DB187" si="3226">$I186</f>
        <v>44936.420915000766</v>
      </c>
      <c r="DC186" s="74">
        <f t="shared" ref="DC186:DC187" si="3227">$J186</f>
        <v>58753.122252998626</v>
      </c>
      <c r="DD186" s="74">
        <f t="shared" ref="DD186:DD187" si="3228">$K186</f>
        <v>50780.817588000282</v>
      </c>
      <c r="DE186" s="74">
        <f t="shared" ref="DE186:DE187" si="3229">$L186</f>
        <v>52581.605446000307</v>
      </c>
      <c r="DF186" s="74">
        <f t="shared" ref="DF186:DF187" si="3230">$M186</f>
        <v>52529.291832000847</v>
      </c>
      <c r="DG186" s="74">
        <f t="shared" ref="DG186:DG187" si="3231">$N186</f>
        <v>62888.504210999592</v>
      </c>
      <c r="DH186" s="74">
        <f>$O186</f>
        <v>76989.793050999695</v>
      </c>
      <c r="DI186" s="74">
        <f t="shared" ref="DI186:DI187" si="3232">$P186</f>
        <v>109396.42000099964</v>
      </c>
      <c r="DJ186" s="74">
        <f t="shared" ref="DJ186:DJ187" si="3233">$Q186</f>
        <v>91814.128135000065</v>
      </c>
      <c r="DK186" s="74">
        <f>$R186</f>
        <v>126316.75577795831</v>
      </c>
      <c r="DL186" s="74">
        <f>$S186</f>
        <v>144175.62309500008</v>
      </c>
      <c r="DM186" s="74">
        <f>$T186</f>
        <v>111321.59396310011</v>
      </c>
      <c r="DN186" s="74">
        <f>$U186</f>
        <v>130361.28546456399</v>
      </c>
      <c r="DO186" s="74">
        <f>$V186</f>
        <v>130361.28546456399</v>
      </c>
      <c r="DP186" s="72"/>
      <c r="DQ186" s="74">
        <f t="shared" ref="DQ186:DQ187" si="3234">$E186</f>
        <v>0</v>
      </c>
      <c r="DR186" s="74">
        <f t="shared" ref="DR186:DR187" si="3235">$F186</f>
        <v>39415.39287500002</v>
      </c>
      <c r="DS186" s="74">
        <f t="shared" ref="DS186:DS187" si="3236">$G186</f>
        <v>40858.684493999943</v>
      </c>
      <c r="DT186" s="74">
        <f t="shared" ref="DT186:DT187" si="3237">$H186</f>
        <v>39173.613070999862</v>
      </c>
      <c r="DU186" s="74">
        <f t="shared" ref="DU186:DU187" si="3238">$I186</f>
        <v>44936.420915000766</v>
      </c>
      <c r="DV186" s="74">
        <f t="shared" ref="DV186:DV187" si="3239">$J186</f>
        <v>58753.122252998626</v>
      </c>
      <c r="DW186" s="74">
        <f t="shared" ref="DW186:DW187" si="3240">$K186</f>
        <v>50780.817588000282</v>
      </c>
      <c r="DX186" s="74">
        <f t="shared" ref="DX186:DX187" si="3241">$L186</f>
        <v>52581.605446000307</v>
      </c>
      <c r="DY186" s="74">
        <f t="shared" ref="DY186:DY187" si="3242">$M186</f>
        <v>52529.291832000847</v>
      </c>
      <c r="DZ186" s="74">
        <f t="shared" ref="DZ186:DZ187" si="3243">$N186</f>
        <v>62888.504210999592</v>
      </c>
      <c r="EA186" s="74">
        <f>$O186</f>
        <v>76989.793050999695</v>
      </c>
      <c r="EB186" s="74">
        <f t="shared" ref="EB186:EB187" si="3244">$P186</f>
        <v>109396.42000099964</v>
      </c>
      <c r="EC186" s="74">
        <f t="shared" ref="EC186:EC187" si="3245">$Q186</f>
        <v>91814.128135000065</v>
      </c>
      <c r="ED186" s="74">
        <f>$R186</f>
        <v>126316.75577795831</v>
      </c>
      <c r="EE186" s="74">
        <f>$S186</f>
        <v>144175.62309500008</v>
      </c>
      <c r="EF186" s="74">
        <f>$T186</f>
        <v>111321.59396310011</v>
      </c>
      <c r="EG186" s="74">
        <f>$U186</f>
        <v>130361.28546456399</v>
      </c>
      <c r="EH186" s="74">
        <f>$V186</f>
        <v>130361.28546456399</v>
      </c>
      <c r="EJ186" s="74">
        <f t="shared" ref="EJ186:EJ187" si="3246">$E186</f>
        <v>0</v>
      </c>
      <c r="EK186" s="74">
        <f t="shared" ref="EK186:EK187" si="3247">$F186</f>
        <v>39415.39287500002</v>
      </c>
      <c r="EL186" s="74">
        <f t="shared" ref="EL186:EL187" si="3248">$G186</f>
        <v>40858.684493999943</v>
      </c>
      <c r="EM186" s="74">
        <f t="shared" ref="EM186:EM187" si="3249">$H186</f>
        <v>39173.613070999862</v>
      </c>
      <c r="EN186" s="74">
        <f t="shared" ref="EN186:EN187" si="3250">$I186</f>
        <v>44936.420915000766</v>
      </c>
      <c r="EO186" s="74">
        <f t="shared" ref="EO186:EO187" si="3251">$J186</f>
        <v>58753.122252998626</v>
      </c>
      <c r="EP186" s="74">
        <f t="shared" ref="EP186:EP187" si="3252">$K186</f>
        <v>50780.817588000282</v>
      </c>
      <c r="EQ186" s="74">
        <f t="shared" ref="EQ186:EQ187" si="3253">$L186</f>
        <v>52581.605446000307</v>
      </c>
      <c r="ER186" s="74">
        <f t="shared" ref="ER186:ER187" si="3254">$M186</f>
        <v>52529.291832000847</v>
      </c>
      <c r="ES186" s="74">
        <f t="shared" ref="ES186:ES187" si="3255">$N186</f>
        <v>62888.504210999592</v>
      </c>
      <c r="ET186" s="74">
        <f>$O186</f>
        <v>76989.793050999695</v>
      </c>
      <c r="EU186" s="74">
        <f t="shared" ref="EU186:EU187" si="3256">$P186</f>
        <v>109396.42000099964</v>
      </c>
      <c r="EV186" s="74">
        <f t="shared" ref="EV186:EV187" si="3257">$Q186</f>
        <v>91814.128135000065</v>
      </c>
      <c r="EW186" s="74">
        <f>$R186</f>
        <v>126316.75577795831</v>
      </c>
      <c r="EX186" s="74">
        <f>$S186</f>
        <v>144175.62309500008</v>
      </c>
      <c r="EY186" s="74">
        <f>$T186</f>
        <v>111321.59396310011</v>
      </c>
      <c r="EZ186" s="74">
        <f>$U186</f>
        <v>130361.28546456399</v>
      </c>
      <c r="FA186" s="74">
        <f>$V186</f>
        <v>130361.28546456399</v>
      </c>
      <c r="FC186" s="74">
        <f t="shared" ref="FC186:FC187" si="3258">$E186</f>
        <v>0</v>
      </c>
      <c r="FD186" s="74">
        <f t="shared" ref="FD186:FD187" si="3259">$F186</f>
        <v>39415.39287500002</v>
      </c>
      <c r="FE186" s="74">
        <f t="shared" ref="FE186:FE187" si="3260">$G186</f>
        <v>40858.684493999943</v>
      </c>
      <c r="FF186" s="74">
        <f t="shared" ref="FF186:FF187" si="3261">$H186</f>
        <v>39173.613070999862</v>
      </c>
      <c r="FG186" s="74">
        <f t="shared" ref="FG186:FG187" si="3262">$I186</f>
        <v>44936.420915000766</v>
      </c>
      <c r="FH186" s="74">
        <f t="shared" ref="FH186:FH187" si="3263">$J186</f>
        <v>58753.122252998626</v>
      </c>
      <c r="FI186" s="74">
        <f t="shared" ref="FI186:FI187" si="3264">$K186</f>
        <v>50780.817588000282</v>
      </c>
      <c r="FJ186" s="74">
        <f t="shared" ref="FJ186:FJ187" si="3265">$L186</f>
        <v>52581.605446000307</v>
      </c>
      <c r="FK186" s="74">
        <f t="shared" ref="FK186:FK187" si="3266">$M186</f>
        <v>52529.291832000847</v>
      </c>
      <c r="FL186" s="74">
        <f t="shared" ref="FL186:FL187" si="3267">$N186</f>
        <v>62888.504210999592</v>
      </c>
      <c r="FM186" s="74">
        <f>$O186</f>
        <v>76989.793050999695</v>
      </c>
      <c r="FN186" s="74">
        <f t="shared" ref="FN186:FN187" si="3268">$P186</f>
        <v>109396.42000099964</v>
      </c>
      <c r="FO186" s="74">
        <f t="shared" ref="FO186:FO187" si="3269">$Q186</f>
        <v>91814.128135000065</v>
      </c>
      <c r="FP186" s="74">
        <f>$R186</f>
        <v>126316.75577795831</v>
      </c>
      <c r="FQ186" s="74">
        <f>$S186</f>
        <v>144175.62309500008</v>
      </c>
      <c r="FR186" s="74">
        <f>$T186</f>
        <v>111321.59396310011</v>
      </c>
      <c r="FS186" s="74">
        <f>$U186</f>
        <v>130361.28546456399</v>
      </c>
      <c r="FT186" s="74">
        <f>$V186</f>
        <v>130361.28546456399</v>
      </c>
      <c r="FU186" s="190">
        <f>FT186/FP186-1</f>
        <v>3.201894841025843E-2</v>
      </c>
      <c r="FV186" s="139"/>
      <c r="FW186" s="74">
        <f t="shared" ref="FW186:FW187" si="3270">$E186</f>
        <v>0</v>
      </c>
      <c r="FX186" s="74">
        <f t="shared" ref="FX186:FX187" si="3271">$F186</f>
        <v>39415.39287500002</v>
      </c>
      <c r="FY186" s="74">
        <f t="shared" ref="FY186:FY187" si="3272">$G186</f>
        <v>40858.684493999943</v>
      </c>
      <c r="FZ186" s="74">
        <f t="shared" ref="FZ186:FZ187" si="3273">$H186</f>
        <v>39173.613070999862</v>
      </c>
      <c r="GA186" s="74">
        <f t="shared" ref="GA186:GA187" si="3274">$I186</f>
        <v>44936.420915000766</v>
      </c>
      <c r="GB186" s="74">
        <f t="shared" ref="GB186:GB187" si="3275">$J186</f>
        <v>58753.122252998626</v>
      </c>
      <c r="GC186" s="74">
        <f t="shared" ref="GC186:GC187" si="3276">$K186</f>
        <v>50780.817588000282</v>
      </c>
      <c r="GD186" s="74">
        <f t="shared" ref="GD186:GD187" si="3277">$L186</f>
        <v>52581.605446000307</v>
      </c>
      <c r="GE186" s="74">
        <f t="shared" ref="GE186:GE187" si="3278">$M186</f>
        <v>52529.291832000847</v>
      </c>
      <c r="GF186" s="74">
        <f t="shared" ref="GF186:GF187" si="3279">$N186</f>
        <v>62888.504210999592</v>
      </c>
      <c r="GG186" s="74">
        <f>$O186</f>
        <v>76989.793050999695</v>
      </c>
      <c r="GH186" s="74">
        <f t="shared" ref="GH186:GH187" si="3280">$P186</f>
        <v>109396.42000099964</v>
      </c>
      <c r="GI186" s="74">
        <f t="shared" ref="GI186:GI187" si="3281">$Q186</f>
        <v>91814.128135000065</v>
      </c>
      <c r="GJ186" s="74">
        <f>$R186</f>
        <v>126316.75577795831</v>
      </c>
      <c r="GK186" s="74">
        <f>$S186</f>
        <v>144175.62309500008</v>
      </c>
      <c r="GL186" s="74">
        <f>$T186</f>
        <v>111321.59396310011</v>
      </c>
      <c r="GM186" s="74">
        <f>$U186</f>
        <v>130361.28546456399</v>
      </c>
      <c r="GN186" s="74">
        <f>$V186</f>
        <v>130361.28546456399</v>
      </c>
      <c r="GP186" s="74">
        <f t="shared" ref="GP186:GP187" si="3282">$E186</f>
        <v>0</v>
      </c>
      <c r="GQ186" s="74">
        <f t="shared" ref="GQ186:GQ187" si="3283">$F186</f>
        <v>39415.39287500002</v>
      </c>
      <c r="GR186" s="74">
        <f t="shared" ref="GR186:GR187" si="3284">$G186</f>
        <v>40858.684493999943</v>
      </c>
      <c r="GS186" s="74">
        <f t="shared" ref="GS186:GS187" si="3285">$H186</f>
        <v>39173.613070999862</v>
      </c>
      <c r="GT186" s="74">
        <f t="shared" ref="GT186:GT187" si="3286">$I186</f>
        <v>44936.420915000766</v>
      </c>
      <c r="GU186" s="74">
        <f t="shared" ref="GU186:GU187" si="3287">$J186</f>
        <v>58753.122252998626</v>
      </c>
      <c r="GV186" s="74">
        <f t="shared" ref="GV186:GV187" si="3288">$K186</f>
        <v>50780.817588000282</v>
      </c>
      <c r="GW186" s="74">
        <f t="shared" ref="GW186:GW187" si="3289">$L186</f>
        <v>52581.605446000307</v>
      </c>
      <c r="GX186" s="74">
        <f t="shared" ref="GX186:GX187" si="3290">$M186</f>
        <v>52529.291832000847</v>
      </c>
      <c r="GY186" s="74">
        <f t="shared" ref="GY186:GY187" si="3291">$N186</f>
        <v>62888.504210999592</v>
      </c>
      <c r="GZ186" s="74">
        <f>$O186</f>
        <v>76989.793050999695</v>
      </c>
      <c r="HA186" s="74">
        <f t="shared" ref="HA186:HA187" si="3292">$P186</f>
        <v>109396.42000099964</v>
      </c>
      <c r="HB186" s="74">
        <f t="shared" ref="HB186:HB187" si="3293">$Q186</f>
        <v>91814.128135000065</v>
      </c>
      <c r="HC186" s="74">
        <f>$R186</f>
        <v>126316.75577795831</v>
      </c>
      <c r="HD186" s="74">
        <f>$S186</f>
        <v>144175.62309500008</v>
      </c>
      <c r="HE186" s="74">
        <f>$T186</f>
        <v>111321.59396310011</v>
      </c>
      <c r="HF186" s="74">
        <f>$U186</f>
        <v>130361.28546456399</v>
      </c>
      <c r="HG186" s="74">
        <f>$U186</f>
        <v>130361.28546456399</v>
      </c>
    </row>
    <row r="187" spans="2:215" x14ac:dyDescent="0.3">
      <c r="C187" s="38" t="s">
        <v>141</v>
      </c>
      <c r="E187" s="73"/>
      <c r="F187" s="73">
        <v>13781</v>
      </c>
      <c r="G187" s="73">
        <v>14701</v>
      </c>
      <c r="H187" s="73">
        <v>13833</v>
      </c>
      <c r="I187" s="73">
        <v>17580</v>
      </c>
      <c r="J187" s="73">
        <v>17029</v>
      </c>
      <c r="K187" s="73">
        <v>14922</v>
      </c>
      <c r="L187" s="73">
        <v>13630</v>
      </c>
      <c r="M187" s="73">
        <v>17802</v>
      </c>
      <c r="N187" s="73">
        <v>18204</v>
      </c>
      <c r="O187" s="73">
        <v>18617</v>
      </c>
      <c r="P187" s="105">
        <v>16253</v>
      </c>
      <c r="Q187" s="105">
        <v>9573</v>
      </c>
      <c r="R187" s="105">
        <v>32348</v>
      </c>
      <c r="S187" s="105">
        <v>15507</v>
      </c>
      <c r="T187" s="105">
        <v>12306</v>
      </c>
      <c r="U187" s="105">
        <v>20294</v>
      </c>
      <c r="V187" s="105">
        <v>20294</v>
      </c>
      <c r="W187" s="190">
        <f t="shared" si="1892"/>
        <v>-0.37263509335971312</v>
      </c>
      <c r="Y187" s="74">
        <f t="shared" si="3174"/>
        <v>0</v>
      </c>
      <c r="Z187" s="74">
        <f t="shared" si="3175"/>
        <v>13781</v>
      </c>
      <c r="AA187" s="74">
        <f t="shared" si="3176"/>
        <v>14701</v>
      </c>
      <c r="AB187" s="74">
        <f t="shared" si="3177"/>
        <v>13833</v>
      </c>
      <c r="AC187" s="74">
        <f t="shared" si="3178"/>
        <v>17580</v>
      </c>
      <c r="AD187" s="74">
        <f t="shared" si="3179"/>
        <v>17029</v>
      </c>
      <c r="AE187" s="74">
        <f t="shared" si="3180"/>
        <v>14922</v>
      </c>
      <c r="AF187" s="74">
        <f t="shared" si="3181"/>
        <v>13630</v>
      </c>
      <c r="AG187" s="74">
        <f t="shared" si="3182"/>
        <v>17802</v>
      </c>
      <c r="AH187" s="74">
        <f t="shared" si="3183"/>
        <v>18204</v>
      </c>
      <c r="AI187" s="74">
        <f>$O187</f>
        <v>18617</v>
      </c>
      <c r="AJ187" s="74">
        <f t="shared" si="3184"/>
        <v>16253</v>
      </c>
      <c r="AK187" s="74">
        <f t="shared" si="3185"/>
        <v>9573</v>
      </c>
      <c r="AL187" s="74">
        <f>$R187</f>
        <v>32348</v>
      </c>
      <c r="AM187" s="74">
        <f>$S187</f>
        <v>15507</v>
      </c>
      <c r="AN187" s="74">
        <f>$T187</f>
        <v>12306</v>
      </c>
      <c r="AO187" s="74">
        <f>$U187</f>
        <v>20294</v>
      </c>
      <c r="AP187" s="74">
        <f>$V187</f>
        <v>20294</v>
      </c>
      <c r="AQ187" s="190">
        <f>AP187/AL187-1</f>
        <v>-0.37263509335971312</v>
      </c>
      <c r="AS187" s="74">
        <f t="shared" si="3186"/>
        <v>0</v>
      </c>
      <c r="AT187" s="74">
        <f t="shared" si="3187"/>
        <v>13781</v>
      </c>
      <c r="AU187" s="74">
        <f t="shared" si="3188"/>
        <v>14701</v>
      </c>
      <c r="AV187" s="74">
        <f t="shared" si="3189"/>
        <v>13833</v>
      </c>
      <c r="AW187" s="74">
        <f t="shared" si="3190"/>
        <v>17580</v>
      </c>
      <c r="AX187" s="74">
        <f t="shared" si="3191"/>
        <v>17029</v>
      </c>
      <c r="AY187" s="74">
        <f t="shared" si="3192"/>
        <v>14922</v>
      </c>
      <c r="AZ187" s="74">
        <f t="shared" si="3193"/>
        <v>13630</v>
      </c>
      <c r="BA187" s="74">
        <f t="shared" si="3194"/>
        <v>17802</v>
      </c>
      <c r="BB187" s="74">
        <f t="shared" si="3195"/>
        <v>18204</v>
      </c>
      <c r="BC187" s="74">
        <f>$O187</f>
        <v>18617</v>
      </c>
      <c r="BD187" s="74">
        <f t="shared" si="3196"/>
        <v>16253</v>
      </c>
      <c r="BE187" s="74">
        <f t="shared" si="3197"/>
        <v>9573</v>
      </c>
      <c r="BF187" s="74">
        <f>$R187</f>
        <v>32348</v>
      </c>
      <c r="BG187" s="74">
        <f>$S187</f>
        <v>15507</v>
      </c>
      <c r="BH187" s="74">
        <f>$T187</f>
        <v>12306</v>
      </c>
      <c r="BI187" s="74">
        <f>$U187</f>
        <v>20294</v>
      </c>
      <c r="BJ187" s="74">
        <f>$V187</f>
        <v>20294</v>
      </c>
      <c r="BK187" s="72"/>
      <c r="BL187" s="74">
        <f t="shared" si="3198"/>
        <v>0</v>
      </c>
      <c r="BM187" s="74">
        <f t="shared" si="3199"/>
        <v>13781</v>
      </c>
      <c r="BN187" s="74">
        <f t="shared" si="3200"/>
        <v>14701</v>
      </c>
      <c r="BO187" s="74">
        <f t="shared" si="3201"/>
        <v>13833</v>
      </c>
      <c r="BP187" s="74">
        <f t="shared" si="3202"/>
        <v>17580</v>
      </c>
      <c r="BQ187" s="74">
        <f t="shared" si="3203"/>
        <v>17029</v>
      </c>
      <c r="BR187" s="74">
        <f t="shared" si="3204"/>
        <v>14922</v>
      </c>
      <c r="BS187" s="74">
        <f t="shared" si="3205"/>
        <v>13630</v>
      </c>
      <c r="BT187" s="74">
        <f t="shared" si="3206"/>
        <v>17802</v>
      </c>
      <c r="BU187" s="74">
        <f t="shared" si="3207"/>
        <v>18204</v>
      </c>
      <c r="BV187" s="74">
        <f>$O187</f>
        <v>18617</v>
      </c>
      <c r="BW187" s="74">
        <f t="shared" si="3208"/>
        <v>16253</v>
      </c>
      <c r="BX187" s="74">
        <f t="shared" si="3209"/>
        <v>9573</v>
      </c>
      <c r="BY187" s="74">
        <f>$R187</f>
        <v>32348</v>
      </c>
      <c r="BZ187" s="74">
        <f>$S187</f>
        <v>15507</v>
      </c>
      <c r="CA187" s="74">
        <f>$T187</f>
        <v>12306</v>
      </c>
      <c r="CB187" s="74">
        <f>$U187</f>
        <v>20294</v>
      </c>
      <c r="CC187" s="74">
        <f>$V187</f>
        <v>20294</v>
      </c>
      <c r="CD187" s="72"/>
      <c r="CE187" s="74">
        <f t="shared" si="3210"/>
        <v>0</v>
      </c>
      <c r="CF187" s="74">
        <f t="shared" si="3211"/>
        <v>13781</v>
      </c>
      <c r="CG187" s="74">
        <f t="shared" si="3212"/>
        <v>14701</v>
      </c>
      <c r="CH187" s="74">
        <f t="shared" si="3213"/>
        <v>13833</v>
      </c>
      <c r="CI187" s="74">
        <f t="shared" si="3214"/>
        <v>17580</v>
      </c>
      <c r="CJ187" s="74">
        <f t="shared" si="3215"/>
        <v>17029</v>
      </c>
      <c r="CK187" s="74">
        <f t="shared" si="3216"/>
        <v>14922</v>
      </c>
      <c r="CL187" s="74">
        <f t="shared" si="3217"/>
        <v>13630</v>
      </c>
      <c r="CM187" s="74">
        <f t="shared" si="3218"/>
        <v>17802</v>
      </c>
      <c r="CN187" s="74">
        <f t="shared" si="3219"/>
        <v>18204</v>
      </c>
      <c r="CO187" s="74">
        <f>$O187</f>
        <v>18617</v>
      </c>
      <c r="CP187" s="74">
        <f t="shared" si="3220"/>
        <v>16253</v>
      </c>
      <c r="CQ187" s="74">
        <f t="shared" si="3221"/>
        <v>9573</v>
      </c>
      <c r="CR187" s="74">
        <f>$R187</f>
        <v>32348</v>
      </c>
      <c r="CS187" s="74">
        <f>$S187</f>
        <v>15507</v>
      </c>
      <c r="CT187" s="74">
        <f>$T187</f>
        <v>12306</v>
      </c>
      <c r="CU187" s="74">
        <f>$U187</f>
        <v>20294</v>
      </c>
      <c r="CV187" s="74">
        <f>$V187</f>
        <v>20294</v>
      </c>
      <c r="CW187" s="72"/>
      <c r="CX187" s="74">
        <f t="shared" si="3222"/>
        <v>0</v>
      </c>
      <c r="CY187" s="74">
        <f t="shared" si="3223"/>
        <v>13781</v>
      </c>
      <c r="CZ187" s="74">
        <f t="shared" si="3224"/>
        <v>14701</v>
      </c>
      <c r="DA187" s="74">
        <f t="shared" si="3225"/>
        <v>13833</v>
      </c>
      <c r="DB187" s="74">
        <f t="shared" si="3226"/>
        <v>17580</v>
      </c>
      <c r="DC187" s="74">
        <f t="shared" si="3227"/>
        <v>17029</v>
      </c>
      <c r="DD187" s="74">
        <f t="shared" si="3228"/>
        <v>14922</v>
      </c>
      <c r="DE187" s="74">
        <f t="shared" si="3229"/>
        <v>13630</v>
      </c>
      <c r="DF187" s="74">
        <f t="shared" si="3230"/>
        <v>17802</v>
      </c>
      <c r="DG187" s="74">
        <f t="shared" si="3231"/>
        <v>18204</v>
      </c>
      <c r="DH187" s="74">
        <f>$O187</f>
        <v>18617</v>
      </c>
      <c r="DI187" s="74">
        <f t="shared" si="3232"/>
        <v>16253</v>
      </c>
      <c r="DJ187" s="74">
        <f t="shared" si="3233"/>
        <v>9573</v>
      </c>
      <c r="DK187" s="74">
        <f>$R187</f>
        <v>32348</v>
      </c>
      <c r="DL187" s="74">
        <f>$S187</f>
        <v>15507</v>
      </c>
      <c r="DM187" s="74">
        <f>$T187</f>
        <v>12306</v>
      </c>
      <c r="DN187" s="74">
        <f>$U187</f>
        <v>20294</v>
      </c>
      <c r="DO187" s="74">
        <f>$V187</f>
        <v>20294</v>
      </c>
      <c r="DP187" s="72"/>
      <c r="DQ187" s="74">
        <f t="shared" si="3234"/>
        <v>0</v>
      </c>
      <c r="DR187" s="74">
        <f t="shared" si="3235"/>
        <v>13781</v>
      </c>
      <c r="DS187" s="74">
        <f t="shared" si="3236"/>
        <v>14701</v>
      </c>
      <c r="DT187" s="74">
        <f t="shared" si="3237"/>
        <v>13833</v>
      </c>
      <c r="DU187" s="74">
        <f t="shared" si="3238"/>
        <v>17580</v>
      </c>
      <c r="DV187" s="74">
        <f t="shared" si="3239"/>
        <v>17029</v>
      </c>
      <c r="DW187" s="74">
        <f t="shared" si="3240"/>
        <v>14922</v>
      </c>
      <c r="DX187" s="74">
        <f t="shared" si="3241"/>
        <v>13630</v>
      </c>
      <c r="DY187" s="74">
        <f t="shared" si="3242"/>
        <v>17802</v>
      </c>
      <c r="DZ187" s="74">
        <f t="shared" si="3243"/>
        <v>18204</v>
      </c>
      <c r="EA187" s="74">
        <f>$O187</f>
        <v>18617</v>
      </c>
      <c r="EB187" s="74">
        <f t="shared" si="3244"/>
        <v>16253</v>
      </c>
      <c r="EC187" s="74">
        <f t="shared" si="3245"/>
        <v>9573</v>
      </c>
      <c r="ED187" s="74">
        <f>$R187</f>
        <v>32348</v>
      </c>
      <c r="EE187" s="74">
        <f>$S187</f>
        <v>15507</v>
      </c>
      <c r="EF187" s="74">
        <f>$T187</f>
        <v>12306</v>
      </c>
      <c r="EG187" s="74">
        <f>$U187</f>
        <v>20294</v>
      </c>
      <c r="EH187" s="74">
        <f>$V187</f>
        <v>20294</v>
      </c>
      <c r="EJ187" s="74">
        <f t="shared" si="3246"/>
        <v>0</v>
      </c>
      <c r="EK187" s="74">
        <f t="shared" si="3247"/>
        <v>13781</v>
      </c>
      <c r="EL187" s="74">
        <f t="shared" si="3248"/>
        <v>14701</v>
      </c>
      <c r="EM187" s="74">
        <f t="shared" si="3249"/>
        <v>13833</v>
      </c>
      <c r="EN187" s="74">
        <f t="shared" si="3250"/>
        <v>17580</v>
      </c>
      <c r="EO187" s="74">
        <f t="shared" si="3251"/>
        <v>17029</v>
      </c>
      <c r="EP187" s="74">
        <f t="shared" si="3252"/>
        <v>14922</v>
      </c>
      <c r="EQ187" s="74">
        <f t="shared" si="3253"/>
        <v>13630</v>
      </c>
      <c r="ER187" s="74">
        <f t="shared" si="3254"/>
        <v>17802</v>
      </c>
      <c r="ES187" s="74">
        <f t="shared" si="3255"/>
        <v>18204</v>
      </c>
      <c r="ET187" s="74">
        <f>$O187</f>
        <v>18617</v>
      </c>
      <c r="EU187" s="74">
        <f t="shared" si="3256"/>
        <v>16253</v>
      </c>
      <c r="EV187" s="74">
        <f t="shared" si="3257"/>
        <v>9573</v>
      </c>
      <c r="EW187" s="74">
        <f>$R187</f>
        <v>32348</v>
      </c>
      <c r="EX187" s="74">
        <f>$S187</f>
        <v>15507</v>
      </c>
      <c r="EY187" s="74">
        <f>$T187</f>
        <v>12306</v>
      </c>
      <c r="EZ187" s="74">
        <f>$U187</f>
        <v>20294</v>
      </c>
      <c r="FA187" s="74">
        <f>$V187</f>
        <v>20294</v>
      </c>
      <c r="FC187" s="74">
        <f t="shared" si="3258"/>
        <v>0</v>
      </c>
      <c r="FD187" s="74">
        <f t="shared" si="3259"/>
        <v>13781</v>
      </c>
      <c r="FE187" s="74">
        <f t="shared" si="3260"/>
        <v>14701</v>
      </c>
      <c r="FF187" s="74">
        <f t="shared" si="3261"/>
        <v>13833</v>
      </c>
      <c r="FG187" s="74">
        <f t="shared" si="3262"/>
        <v>17580</v>
      </c>
      <c r="FH187" s="74">
        <f t="shared" si="3263"/>
        <v>17029</v>
      </c>
      <c r="FI187" s="74">
        <f t="shared" si="3264"/>
        <v>14922</v>
      </c>
      <c r="FJ187" s="74">
        <f t="shared" si="3265"/>
        <v>13630</v>
      </c>
      <c r="FK187" s="74">
        <f t="shared" si="3266"/>
        <v>17802</v>
      </c>
      <c r="FL187" s="74">
        <f t="shared" si="3267"/>
        <v>18204</v>
      </c>
      <c r="FM187" s="74">
        <f>$O187</f>
        <v>18617</v>
      </c>
      <c r="FN187" s="74">
        <f t="shared" si="3268"/>
        <v>16253</v>
      </c>
      <c r="FO187" s="74">
        <f t="shared" si="3269"/>
        <v>9573</v>
      </c>
      <c r="FP187" s="74">
        <f>$R187</f>
        <v>32348</v>
      </c>
      <c r="FQ187" s="74">
        <f>$S187</f>
        <v>15507</v>
      </c>
      <c r="FR187" s="74">
        <f>$T187</f>
        <v>12306</v>
      </c>
      <c r="FS187" s="74">
        <f>$U187</f>
        <v>20294</v>
      </c>
      <c r="FT187" s="74">
        <f>$V187</f>
        <v>20294</v>
      </c>
      <c r="FU187" s="190">
        <f>FT187/FP187-1</f>
        <v>-0.37263509335971312</v>
      </c>
      <c r="FW187" s="74">
        <f t="shared" si="3270"/>
        <v>0</v>
      </c>
      <c r="FX187" s="74">
        <f t="shared" si="3271"/>
        <v>13781</v>
      </c>
      <c r="FY187" s="74">
        <f t="shared" si="3272"/>
        <v>14701</v>
      </c>
      <c r="FZ187" s="74">
        <f t="shared" si="3273"/>
        <v>13833</v>
      </c>
      <c r="GA187" s="74">
        <f t="shared" si="3274"/>
        <v>17580</v>
      </c>
      <c r="GB187" s="74">
        <f t="shared" si="3275"/>
        <v>17029</v>
      </c>
      <c r="GC187" s="74">
        <f t="shared" si="3276"/>
        <v>14922</v>
      </c>
      <c r="GD187" s="74">
        <f t="shared" si="3277"/>
        <v>13630</v>
      </c>
      <c r="GE187" s="74">
        <f t="shared" si="3278"/>
        <v>17802</v>
      </c>
      <c r="GF187" s="74">
        <f t="shared" si="3279"/>
        <v>18204</v>
      </c>
      <c r="GG187" s="74">
        <f>$O187</f>
        <v>18617</v>
      </c>
      <c r="GH187" s="74">
        <f t="shared" si="3280"/>
        <v>16253</v>
      </c>
      <c r="GI187" s="74">
        <f t="shared" si="3281"/>
        <v>9573</v>
      </c>
      <c r="GJ187" s="74">
        <f>$R187</f>
        <v>32348</v>
      </c>
      <c r="GK187" s="74">
        <f>$S187</f>
        <v>15507</v>
      </c>
      <c r="GL187" s="74">
        <f>$T187</f>
        <v>12306</v>
      </c>
      <c r="GM187" s="74">
        <f>$U187</f>
        <v>20294</v>
      </c>
      <c r="GN187" s="74">
        <f>$V187</f>
        <v>20294</v>
      </c>
      <c r="GP187" s="74">
        <f t="shared" si="3282"/>
        <v>0</v>
      </c>
      <c r="GQ187" s="74">
        <f t="shared" si="3283"/>
        <v>13781</v>
      </c>
      <c r="GR187" s="74">
        <f t="shared" si="3284"/>
        <v>14701</v>
      </c>
      <c r="GS187" s="74">
        <f t="shared" si="3285"/>
        <v>13833</v>
      </c>
      <c r="GT187" s="74">
        <f t="shared" si="3286"/>
        <v>17580</v>
      </c>
      <c r="GU187" s="74">
        <f t="shared" si="3287"/>
        <v>17029</v>
      </c>
      <c r="GV187" s="74">
        <f t="shared" si="3288"/>
        <v>14922</v>
      </c>
      <c r="GW187" s="74">
        <f t="shared" si="3289"/>
        <v>13630</v>
      </c>
      <c r="GX187" s="74">
        <f t="shared" si="3290"/>
        <v>17802</v>
      </c>
      <c r="GY187" s="74">
        <f t="shared" si="3291"/>
        <v>18204</v>
      </c>
      <c r="GZ187" s="74">
        <f>$O187</f>
        <v>18617</v>
      </c>
      <c r="HA187" s="74">
        <f t="shared" si="3292"/>
        <v>16253</v>
      </c>
      <c r="HB187" s="74">
        <f t="shared" si="3293"/>
        <v>9573</v>
      </c>
      <c r="HC187" s="74">
        <f>$R187</f>
        <v>32348</v>
      </c>
      <c r="HD187" s="74">
        <f>$S187</f>
        <v>15507</v>
      </c>
      <c r="HE187" s="74">
        <f>$T187</f>
        <v>12306</v>
      </c>
      <c r="HF187" s="74">
        <f>$U187</f>
        <v>20294</v>
      </c>
      <c r="HG187" s="74">
        <f>$U187</f>
        <v>20294</v>
      </c>
    </row>
    <row r="188" spans="2:215" x14ac:dyDescent="0.3">
      <c r="C188" s="69"/>
      <c r="D188" s="82"/>
      <c r="E188" s="48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56"/>
      <c r="T188" s="56"/>
      <c r="U188" s="56"/>
      <c r="V188" s="56"/>
      <c r="W188" s="138"/>
      <c r="Y188" s="48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138"/>
      <c r="AS188" s="48"/>
      <c r="AT188" s="66"/>
      <c r="AU188" s="66"/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56"/>
      <c r="BL188" s="48"/>
      <c r="BM188" s="66"/>
      <c r="BN188" s="66"/>
      <c r="BO188" s="66"/>
      <c r="BP188" s="66"/>
      <c r="BQ188" s="66"/>
      <c r="BR188" s="66"/>
      <c r="BS188" s="66"/>
      <c r="BT188" s="66"/>
      <c r="BU188" s="66"/>
      <c r="BV188" s="66"/>
      <c r="BW188" s="66"/>
      <c r="BX188" s="66"/>
      <c r="BY188" s="66"/>
      <c r="BZ188" s="66"/>
      <c r="CA188" s="66"/>
      <c r="CB188" s="66"/>
      <c r="CC188" s="66"/>
      <c r="CD188" s="56"/>
      <c r="CE188" s="48"/>
      <c r="CF188" s="66"/>
      <c r="CG188" s="66"/>
      <c r="CH188" s="66"/>
      <c r="CI188" s="66"/>
      <c r="CJ188" s="66"/>
      <c r="CK188" s="66"/>
      <c r="CL188" s="66"/>
      <c r="CM188" s="66"/>
      <c r="CN188" s="66"/>
      <c r="CO188" s="66"/>
      <c r="CP188" s="66"/>
      <c r="CQ188" s="66"/>
      <c r="CR188" s="66"/>
      <c r="CS188" s="66"/>
      <c r="CT188" s="66"/>
      <c r="CU188" s="66"/>
      <c r="CV188" s="66"/>
      <c r="CW188" s="56"/>
      <c r="CX188" s="48"/>
      <c r="CY188" s="66"/>
      <c r="CZ188" s="66"/>
      <c r="DA188" s="66"/>
      <c r="DB188" s="66"/>
      <c r="DC188" s="66"/>
      <c r="DD188" s="66"/>
      <c r="DE188" s="66"/>
      <c r="DF188" s="66"/>
      <c r="DG188" s="66"/>
      <c r="DH188" s="66"/>
      <c r="DI188" s="66"/>
      <c r="DJ188" s="66"/>
      <c r="DK188" s="66"/>
      <c r="DL188" s="66"/>
      <c r="DM188" s="66"/>
      <c r="DN188" s="66"/>
      <c r="DO188" s="66"/>
      <c r="DP188" s="56"/>
      <c r="DQ188" s="48"/>
      <c r="DR188" s="66"/>
      <c r="DS188" s="66"/>
      <c r="DT188" s="66"/>
      <c r="DU188" s="66"/>
      <c r="DV188" s="66"/>
      <c r="DW188" s="66"/>
      <c r="DX188" s="66"/>
      <c r="DY188" s="66"/>
      <c r="DZ188" s="66"/>
      <c r="EA188" s="66"/>
      <c r="EB188" s="66"/>
      <c r="EC188" s="66"/>
      <c r="ED188" s="66"/>
      <c r="EE188" s="66"/>
      <c r="EF188" s="66"/>
      <c r="EG188" s="66"/>
      <c r="EH188" s="66"/>
      <c r="EJ188" s="48"/>
      <c r="EK188" s="66"/>
      <c r="EL188" s="66"/>
      <c r="EM188" s="66"/>
      <c r="EN188" s="66"/>
      <c r="EO188" s="66"/>
      <c r="EP188" s="66"/>
      <c r="EQ188" s="66"/>
      <c r="ER188" s="66"/>
      <c r="ES188" s="66"/>
      <c r="ET188" s="66"/>
      <c r="EU188" s="66"/>
      <c r="EV188" s="66"/>
      <c r="EW188" s="66"/>
      <c r="EX188" s="66"/>
      <c r="EY188" s="66"/>
      <c r="EZ188" s="66"/>
      <c r="FA188" s="66"/>
      <c r="FC188" s="48"/>
      <c r="FD188" s="66"/>
      <c r="FE188" s="66"/>
      <c r="FF188" s="66"/>
      <c r="FG188" s="66"/>
      <c r="FH188" s="66"/>
      <c r="FI188" s="66"/>
      <c r="FJ188" s="66"/>
      <c r="FK188" s="66"/>
      <c r="FL188" s="66"/>
      <c r="FM188" s="66"/>
      <c r="FN188" s="66"/>
      <c r="FO188" s="66"/>
      <c r="FP188" s="66"/>
      <c r="FQ188" s="66"/>
      <c r="FR188" s="66"/>
      <c r="FS188" s="66"/>
      <c r="FT188" s="66"/>
      <c r="FU188" s="138"/>
      <c r="FW188" s="48"/>
      <c r="FX188" s="66"/>
      <c r="FY188" s="66"/>
      <c r="FZ188" s="66"/>
      <c r="GA188" s="66"/>
      <c r="GB188" s="66"/>
      <c r="GC188" s="66"/>
      <c r="GD188" s="66"/>
      <c r="GE188" s="66"/>
      <c r="GF188" s="66"/>
      <c r="GG188" s="66"/>
      <c r="GH188" s="66"/>
      <c r="GI188" s="66"/>
      <c r="GJ188" s="66"/>
      <c r="GK188" s="66"/>
      <c r="GL188" s="66"/>
      <c r="GM188" s="66"/>
      <c r="GN188" s="66"/>
      <c r="GP188" s="48"/>
      <c r="GQ188" s="66"/>
      <c r="GR188" s="66"/>
      <c r="GS188" s="66"/>
      <c r="GT188" s="66"/>
      <c r="GU188" s="66"/>
      <c r="GV188" s="66"/>
      <c r="GW188" s="66"/>
      <c r="GX188" s="66"/>
      <c r="GY188" s="66"/>
      <c r="GZ188" s="66"/>
      <c r="HA188" s="66"/>
      <c r="HB188" s="66"/>
      <c r="HC188" s="66"/>
      <c r="HD188" s="66"/>
      <c r="HE188" s="66"/>
      <c r="HF188" s="66"/>
      <c r="HG188" s="66"/>
    </row>
    <row r="189" spans="2:215" s="88" customFormat="1" x14ac:dyDescent="0.3">
      <c r="B189" s="87"/>
      <c r="C189" s="30" t="s">
        <v>100</v>
      </c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193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193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89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89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89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89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193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</row>
    <row r="190" spans="2:215" x14ac:dyDescent="0.3">
      <c r="C190" s="38" t="s">
        <v>15</v>
      </c>
      <c r="E190" s="45"/>
      <c r="F190" s="45">
        <f t="shared" ref="F190:V190" si="3294">F22</f>
        <v>50649.32892</v>
      </c>
      <c r="G190" s="45">
        <f t="shared" si="3294"/>
        <v>22042.510999999999</v>
      </c>
      <c r="H190" s="45">
        <f t="shared" si="3294"/>
        <v>32980.674950000001</v>
      </c>
      <c r="I190" s="45">
        <f t="shared" si="3294"/>
        <v>40762.183720000015</v>
      </c>
      <c r="J190" s="45">
        <f t="shared" si="3294"/>
        <v>36739.848539999984</v>
      </c>
      <c r="K190" s="45">
        <f t="shared" si="3294"/>
        <v>64970.661080000005</v>
      </c>
      <c r="L190" s="45">
        <f t="shared" si="3294"/>
        <v>39915.016370000019</v>
      </c>
      <c r="M190" s="45">
        <f t="shared" si="3294"/>
        <v>59039.722539999981</v>
      </c>
      <c r="N190" s="45">
        <f t="shared" si="3294"/>
        <v>84521.637369999997</v>
      </c>
      <c r="O190" s="45">
        <f t="shared" si="3294"/>
        <v>89371.244319999998</v>
      </c>
      <c r="P190" s="45">
        <f t="shared" si="3294"/>
        <v>87653.561400000021</v>
      </c>
      <c r="Q190" s="45">
        <f t="shared" si="3294"/>
        <v>73608.378759999992</v>
      </c>
      <c r="R190" s="45">
        <f t="shared" si="3294"/>
        <v>76495.884099999967</v>
      </c>
      <c r="S190" s="45">
        <f t="shared" si="3294"/>
        <v>42512.39360000001</v>
      </c>
      <c r="T190" s="45">
        <f t="shared" si="3294"/>
        <v>50209.773939999963</v>
      </c>
      <c r="U190" s="45">
        <f t="shared" si="3294"/>
        <v>59099.672640000055</v>
      </c>
      <c r="V190" s="45">
        <f t="shared" si="3294"/>
        <v>66832.839473308137</v>
      </c>
      <c r="Y190" s="45">
        <f t="shared" ref="Y190:AP190" si="3295">Y22</f>
        <v>0</v>
      </c>
      <c r="Z190" s="45">
        <f t="shared" si="3295"/>
        <v>50649.32892</v>
      </c>
      <c r="AA190" s="45">
        <f t="shared" si="3295"/>
        <v>22042.510999999999</v>
      </c>
      <c r="AB190" s="45">
        <f t="shared" si="3295"/>
        <v>32980.674950000001</v>
      </c>
      <c r="AC190" s="45">
        <f t="shared" si="3295"/>
        <v>40762.183720000015</v>
      </c>
      <c r="AD190" s="45">
        <f t="shared" si="3295"/>
        <v>36732.655779999986</v>
      </c>
      <c r="AE190" s="45">
        <f t="shared" si="3295"/>
        <v>61545.212540000008</v>
      </c>
      <c r="AF190" s="45">
        <f t="shared" si="3295"/>
        <v>36552.704920000018</v>
      </c>
      <c r="AG190" s="45">
        <f t="shared" si="3295"/>
        <v>55403.584349999976</v>
      </c>
      <c r="AH190" s="45">
        <f t="shared" si="3295"/>
        <v>80681.69064999999</v>
      </c>
      <c r="AI190" s="45">
        <f t="shared" si="3295"/>
        <v>85384.473919999989</v>
      </c>
      <c r="AJ190" s="45">
        <f t="shared" si="3295"/>
        <v>83600.391450000025</v>
      </c>
      <c r="AK190" s="45">
        <f t="shared" si="3295"/>
        <v>69556.932939999999</v>
      </c>
      <c r="AL190" s="45">
        <f t="shared" si="3295"/>
        <v>72223.447099999961</v>
      </c>
      <c r="AM190" s="45">
        <f t="shared" si="3295"/>
        <v>38616.692690000003</v>
      </c>
      <c r="AN190" s="45">
        <f t="shared" si="3295"/>
        <v>46472.287779999962</v>
      </c>
      <c r="AO190" s="45">
        <f t="shared" si="3295"/>
        <v>55282.285010000051</v>
      </c>
      <c r="AP190" s="45">
        <f t="shared" si="3295"/>
        <v>63493.249223308143</v>
      </c>
      <c r="AS190" s="45">
        <f t="shared" ref="AS190:BJ190" si="3296">AS22</f>
        <v>0</v>
      </c>
      <c r="AT190" s="45">
        <f t="shared" si="3296"/>
        <v>3190.3618300000003</v>
      </c>
      <c r="AU190" s="45">
        <f t="shared" si="3296"/>
        <v>1973.4079999999999</v>
      </c>
      <c r="AV190" s="45">
        <f t="shared" si="3296"/>
        <v>2143.05917</v>
      </c>
      <c r="AW190" s="45">
        <f t="shared" si="3296"/>
        <v>2102.6685500000008</v>
      </c>
      <c r="AX190" s="45">
        <f t="shared" si="3296"/>
        <v>1859.6635999999996</v>
      </c>
      <c r="AY190" s="45">
        <f t="shared" si="3296"/>
        <v>2242.11834</v>
      </c>
      <c r="AZ190" s="45">
        <f t="shared" si="3296"/>
        <v>-254.8096699999997</v>
      </c>
      <c r="BA190" s="45">
        <f t="shared" si="3296"/>
        <v>1915.3411382937593</v>
      </c>
      <c r="BB190" s="45">
        <f t="shared" si="3296"/>
        <v>695.36299237317291</v>
      </c>
      <c r="BC190" s="45">
        <f t="shared" si="3296"/>
        <v>2132.4969253098916</v>
      </c>
      <c r="BD190" s="45">
        <f t="shared" si="3296"/>
        <v>4769.9701266918592</v>
      </c>
      <c r="BE190" s="45">
        <f t="shared" si="3296"/>
        <v>1799.2040237899189</v>
      </c>
      <c r="BF190" s="45">
        <f t="shared" si="3296"/>
        <v>2092.049966828999</v>
      </c>
      <c r="BG190" s="45">
        <f t="shared" si="3296"/>
        <v>1009.9296398273117</v>
      </c>
      <c r="BH190" s="45">
        <f t="shared" si="3296"/>
        <v>2503.0294959923003</v>
      </c>
      <c r="BI190" s="45">
        <f t="shared" si="3296"/>
        <v>3930.1407876734343</v>
      </c>
      <c r="BJ190" s="45">
        <f t="shared" si="3296"/>
        <v>4884.0275962355263</v>
      </c>
      <c r="BL190" s="45">
        <f t="shared" ref="BL190:CC190" si="3297">BL22</f>
        <v>0</v>
      </c>
      <c r="BM190" s="45">
        <f t="shared" si="3297"/>
        <v>0</v>
      </c>
      <c r="BN190" s="45">
        <f t="shared" si="3297"/>
        <v>0</v>
      </c>
      <c r="BO190" s="45">
        <f t="shared" si="3297"/>
        <v>0</v>
      </c>
      <c r="BP190" s="45">
        <f t="shared" si="3297"/>
        <v>0</v>
      </c>
      <c r="BQ190" s="45">
        <f t="shared" si="3297"/>
        <v>0</v>
      </c>
      <c r="BR190" s="45">
        <f t="shared" si="3297"/>
        <v>0</v>
      </c>
      <c r="BS190" s="45">
        <f t="shared" si="3297"/>
        <v>0</v>
      </c>
      <c r="BT190" s="45">
        <f t="shared" si="3297"/>
        <v>0</v>
      </c>
      <c r="BU190" s="45">
        <f t="shared" si="3297"/>
        <v>0</v>
      </c>
      <c r="BV190" s="45">
        <f t="shared" si="3297"/>
        <v>0</v>
      </c>
      <c r="BW190" s="45">
        <f t="shared" si="3297"/>
        <v>0</v>
      </c>
      <c r="BX190" s="45">
        <f t="shared" si="3297"/>
        <v>0</v>
      </c>
      <c r="BY190" s="45">
        <f t="shared" si="3297"/>
        <v>0</v>
      </c>
      <c r="BZ190" s="45">
        <f t="shared" si="3297"/>
        <v>0</v>
      </c>
      <c r="CA190" s="45">
        <f t="shared" si="3297"/>
        <v>0</v>
      </c>
      <c r="CB190" s="45">
        <f t="shared" si="3297"/>
        <v>0</v>
      </c>
      <c r="CC190" s="45">
        <f t="shared" si="3297"/>
        <v>0</v>
      </c>
      <c r="CE190" s="45">
        <f t="shared" ref="CE190:CV190" si="3298">CE22</f>
        <v>0</v>
      </c>
      <c r="CF190" s="45">
        <f t="shared" si="3298"/>
        <v>0</v>
      </c>
      <c r="CG190" s="45">
        <f t="shared" si="3298"/>
        <v>0</v>
      </c>
      <c r="CH190" s="45">
        <f t="shared" si="3298"/>
        <v>0</v>
      </c>
      <c r="CI190" s="45">
        <f t="shared" si="3298"/>
        <v>0</v>
      </c>
      <c r="CJ190" s="45">
        <f t="shared" si="3298"/>
        <v>0</v>
      </c>
      <c r="CK190" s="45">
        <f t="shared" si="3298"/>
        <v>0</v>
      </c>
      <c r="CL190" s="45">
        <f t="shared" si="3298"/>
        <v>0</v>
      </c>
      <c r="CM190" s="45">
        <f t="shared" si="3298"/>
        <v>0</v>
      </c>
      <c r="CN190" s="45">
        <f t="shared" si="3298"/>
        <v>0</v>
      </c>
      <c r="CO190" s="45">
        <f t="shared" si="3298"/>
        <v>0</v>
      </c>
      <c r="CP190" s="45">
        <f t="shared" si="3298"/>
        <v>0</v>
      </c>
      <c r="CQ190" s="45">
        <f t="shared" si="3298"/>
        <v>0</v>
      </c>
      <c r="CR190" s="45">
        <f t="shared" si="3298"/>
        <v>0</v>
      </c>
      <c r="CS190" s="45">
        <f t="shared" si="3298"/>
        <v>0</v>
      </c>
      <c r="CT190" s="45">
        <f t="shared" si="3298"/>
        <v>0</v>
      </c>
      <c r="CU190" s="45">
        <f t="shared" si="3298"/>
        <v>0</v>
      </c>
      <c r="CV190" s="45">
        <f t="shared" si="3298"/>
        <v>0</v>
      </c>
      <c r="CX190" s="45">
        <f t="shared" ref="CX190:DO190" si="3299">CX22</f>
        <v>0</v>
      </c>
      <c r="CY190" s="45">
        <f t="shared" si="3299"/>
        <v>53839.690750000002</v>
      </c>
      <c r="CZ190" s="45">
        <f t="shared" si="3299"/>
        <v>24015.918999999998</v>
      </c>
      <c r="DA190" s="45">
        <f t="shared" si="3299"/>
        <v>35123.734120000001</v>
      </c>
      <c r="DB190" s="45">
        <f t="shared" si="3299"/>
        <v>42864.852270000018</v>
      </c>
      <c r="DC190" s="45">
        <f t="shared" si="3299"/>
        <v>38592.319379999986</v>
      </c>
      <c r="DD190" s="45">
        <f t="shared" si="3299"/>
        <v>63787.330880000009</v>
      </c>
      <c r="DE190" s="45">
        <f t="shared" si="3299"/>
        <v>36297.895250000016</v>
      </c>
      <c r="DF190" s="45">
        <f t="shared" si="3299"/>
        <v>57318.925488293738</v>
      </c>
      <c r="DG190" s="45">
        <f t="shared" si="3299"/>
        <v>81377.053642373168</v>
      </c>
      <c r="DH190" s="45">
        <f t="shared" si="3299"/>
        <v>87516.970845309886</v>
      </c>
      <c r="DI190" s="45">
        <f t="shared" si="3299"/>
        <v>88370.361576691881</v>
      </c>
      <c r="DJ190" s="45">
        <f t="shared" si="3299"/>
        <v>71356.136963789919</v>
      </c>
      <c r="DK190" s="45">
        <f t="shared" si="3299"/>
        <v>74315.497066828961</v>
      </c>
      <c r="DL190" s="45">
        <f t="shared" si="3299"/>
        <v>39626.622329827318</v>
      </c>
      <c r="DM190" s="45">
        <f t="shared" si="3299"/>
        <v>48975.31727599226</v>
      </c>
      <c r="DN190" s="45">
        <f t="shared" si="3299"/>
        <v>59212.425797673488</v>
      </c>
      <c r="DO190" s="45">
        <f t="shared" si="3299"/>
        <v>68377.276819543666</v>
      </c>
      <c r="DQ190" s="45">
        <f t="shared" ref="DQ190:EH190" si="3300">DQ22</f>
        <v>0</v>
      </c>
      <c r="DR190" s="45">
        <f t="shared" si="3300"/>
        <v>0</v>
      </c>
      <c r="DS190" s="45">
        <f t="shared" si="3300"/>
        <v>0</v>
      </c>
      <c r="DT190" s="45">
        <f t="shared" si="3300"/>
        <v>0</v>
      </c>
      <c r="DU190" s="45">
        <f t="shared" si="3300"/>
        <v>0</v>
      </c>
      <c r="DV190" s="45">
        <f t="shared" si="3300"/>
        <v>0</v>
      </c>
      <c r="DW190" s="45">
        <f t="shared" si="3300"/>
        <v>0</v>
      </c>
      <c r="DX190" s="45">
        <f t="shared" si="3300"/>
        <v>0</v>
      </c>
      <c r="DY190" s="45">
        <f t="shared" si="3300"/>
        <v>0</v>
      </c>
      <c r="DZ190" s="45">
        <f t="shared" si="3300"/>
        <v>0</v>
      </c>
      <c r="EA190" s="45">
        <f t="shared" si="3300"/>
        <v>0</v>
      </c>
      <c r="EB190" s="45">
        <f t="shared" si="3300"/>
        <v>0</v>
      </c>
      <c r="EC190" s="45">
        <f t="shared" si="3300"/>
        <v>0</v>
      </c>
      <c r="ED190" s="45">
        <f t="shared" si="3300"/>
        <v>0</v>
      </c>
      <c r="EE190" s="45">
        <f t="shared" si="3300"/>
        <v>0</v>
      </c>
      <c r="EF190" s="45">
        <f t="shared" si="3300"/>
        <v>0</v>
      </c>
      <c r="EG190" s="45">
        <f t="shared" si="3300"/>
        <v>0</v>
      </c>
      <c r="EH190" s="45">
        <f t="shared" si="3300"/>
        <v>0</v>
      </c>
      <c r="EJ190" s="45">
        <f t="shared" ref="EJ190:FA190" si="3301">EJ22</f>
        <v>0</v>
      </c>
      <c r="EK190" s="45">
        <f t="shared" si="3301"/>
        <v>0</v>
      </c>
      <c r="EL190" s="45">
        <f t="shared" si="3301"/>
        <v>0</v>
      </c>
      <c r="EM190" s="45">
        <f t="shared" si="3301"/>
        <v>0</v>
      </c>
      <c r="EN190" s="45">
        <f t="shared" si="3301"/>
        <v>0</v>
      </c>
      <c r="EO190" s="45">
        <f t="shared" si="3301"/>
        <v>0</v>
      </c>
      <c r="EP190" s="45">
        <f t="shared" si="3301"/>
        <v>0</v>
      </c>
      <c r="EQ190" s="45">
        <f t="shared" si="3301"/>
        <v>0</v>
      </c>
      <c r="ER190" s="45">
        <f t="shared" si="3301"/>
        <v>0</v>
      </c>
      <c r="ES190" s="45">
        <f t="shared" si="3301"/>
        <v>0</v>
      </c>
      <c r="ET190" s="45">
        <f t="shared" si="3301"/>
        <v>0</v>
      </c>
      <c r="EU190" s="45">
        <f t="shared" si="3301"/>
        <v>0</v>
      </c>
      <c r="EV190" s="45">
        <f t="shared" si="3301"/>
        <v>0</v>
      </c>
      <c r="EW190" s="45">
        <f t="shared" si="3301"/>
        <v>0</v>
      </c>
      <c r="EX190" s="45">
        <f t="shared" si="3301"/>
        <v>0</v>
      </c>
      <c r="EY190" s="45">
        <f t="shared" si="3301"/>
        <v>0</v>
      </c>
      <c r="EZ190" s="45">
        <f t="shared" si="3301"/>
        <v>0</v>
      </c>
      <c r="FA190" s="45">
        <f t="shared" si="3301"/>
        <v>0</v>
      </c>
      <c r="FC190" s="45">
        <f t="shared" ref="FC190:FT190" si="3302">FC22</f>
        <v>0</v>
      </c>
      <c r="FD190" s="45">
        <f t="shared" si="3302"/>
        <v>0</v>
      </c>
      <c r="FE190" s="45">
        <f t="shared" si="3302"/>
        <v>0</v>
      </c>
      <c r="FF190" s="45">
        <f t="shared" si="3302"/>
        <v>0</v>
      </c>
      <c r="FG190" s="45">
        <f t="shared" si="3302"/>
        <v>0</v>
      </c>
      <c r="FH190" s="45">
        <f t="shared" si="3302"/>
        <v>0</v>
      </c>
      <c r="FI190" s="45">
        <f t="shared" si="3302"/>
        <v>0</v>
      </c>
      <c r="FJ190" s="45">
        <f t="shared" si="3302"/>
        <v>0</v>
      </c>
      <c r="FK190" s="45">
        <f t="shared" si="3302"/>
        <v>0</v>
      </c>
      <c r="FL190" s="45">
        <f t="shared" si="3302"/>
        <v>0</v>
      </c>
      <c r="FM190" s="45">
        <f t="shared" si="3302"/>
        <v>0</v>
      </c>
      <c r="FN190" s="45">
        <f t="shared" si="3302"/>
        <v>0</v>
      </c>
      <c r="FO190" s="45">
        <f t="shared" si="3302"/>
        <v>0</v>
      </c>
      <c r="FP190" s="45">
        <f t="shared" si="3302"/>
        <v>0</v>
      </c>
      <c r="FQ190" s="45">
        <f t="shared" si="3302"/>
        <v>0</v>
      </c>
      <c r="FR190" s="45">
        <f t="shared" si="3302"/>
        <v>0</v>
      </c>
      <c r="FS190" s="45">
        <f t="shared" si="3302"/>
        <v>0</v>
      </c>
      <c r="FT190" s="45">
        <f t="shared" si="3302"/>
        <v>0</v>
      </c>
      <c r="FW190" s="45">
        <f t="shared" ref="FW190:GN190" si="3303">FW22</f>
        <v>0</v>
      </c>
      <c r="FX190" s="45">
        <f t="shared" si="3303"/>
        <v>0</v>
      </c>
      <c r="FY190" s="45">
        <f t="shared" si="3303"/>
        <v>0</v>
      </c>
      <c r="FZ190" s="45">
        <f t="shared" si="3303"/>
        <v>0</v>
      </c>
      <c r="GA190" s="45">
        <f t="shared" si="3303"/>
        <v>0</v>
      </c>
      <c r="GB190" s="45">
        <f t="shared" si="3303"/>
        <v>7.1927599999999998</v>
      </c>
      <c r="GC190" s="45">
        <f t="shared" si="3303"/>
        <v>3425.4485399999999</v>
      </c>
      <c r="GD190" s="45">
        <f t="shared" si="3303"/>
        <v>3362.3114499999992</v>
      </c>
      <c r="GE190" s="45">
        <f t="shared" si="3303"/>
        <v>3636.1381900000024</v>
      </c>
      <c r="GF190" s="45">
        <f t="shared" si="3303"/>
        <v>3839.9467199999981</v>
      </c>
      <c r="GG190" s="45">
        <f t="shared" si="3303"/>
        <v>3986.7704000000003</v>
      </c>
      <c r="GH190" s="45">
        <f t="shared" si="3303"/>
        <v>4053.1699499999991</v>
      </c>
      <c r="GI190" s="45">
        <f t="shared" si="3303"/>
        <v>4051.4458200000004</v>
      </c>
      <c r="GJ190" s="45">
        <f t="shared" si="3303"/>
        <v>4272.4369999999999</v>
      </c>
      <c r="GK190" s="45">
        <f t="shared" si="3303"/>
        <v>3895.70091</v>
      </c>
      <c r="GL190" s="45">
        <f t="shared" si="3303"/>
        <v>3737.486159999999</v>
      </c>
      <c r="GM190" s="45">
        <f t="shared" si="3303"/>
        <v>3817.3876299999997</v>
      </c>
      <c r="GN190" s="45">
        <f t="shared" si="3303"/>
        <v>3339.5902500000002</v>
      </c>
      <c r="GP190" s="45">
        <f t="shared" ref="GP190:HG190" si="3304">GP22</f>
        <v>0</v>
      </c>
      <c r="GQ190" s="45">
        <f t="shared" si="3304"/>
        <v>53839.690750000002</v>
      </c>
      <c r="GR190" s="45">
        <f t="shared" si="3304"/>
        <v>24015.918999999998</v>
      </c>
      <c r="GS190" s="45">
        <f t="shared" si="3304"/>
        <v>35123.734120000001</v>
      </c>
      <c r="GT190" s="45">
        <f t="shared" si="3304"/>
        <v>42864.852270000018</v>
      </c>
      <c r="GU190" s="45">
        <f t="shared" si="3304"/>
        <v>38599.512139999984</v>
      </c>
      <c r="GV190" s="45">
        <f t="shared" si="3304"/>
        <v>67212.779420000006</v>
      </c>
      <c r="GW190" s="45">
        <f t="shared" si="3304"/>
        <v>39660.206700000017</v>
      </c>
      <c r="GX190" s="45">
        <f t="shared" si="3304"/>
        <v>60955.063678293744</v>
      </c>
      <c r="GY190" s="45">
        <f t="shared" si="3304"/>
        <v>85217.000362373161</v>
      </c>
      <c r="GZ190" s="45">
        <f t="shared" si="3304"/>
        <v>91503.74124530988</v>
      </c>
      <c r="HA190" s="45">
        <f t="shared" si="3304"/>
        <v>92423.531526691877</v>
      </c>
      <c r="HB190" s="45">
        <f t="shared" si="3304"/>
        <v>75407.582783789912</v>
      </c>
      <c r="HC190" s="45">
        <f t="shared" si="3304"/>
        <v>78587.934066828966</v>
      </c>
      <c r="HD190" s="45">
        <f t="shared" si="3304"/>
        <v>43522.323239827318</v>
      </c>
      <c r="HE190" s="45">
        <f t="shared" si="3304"/>
        <v>52712.80343599226</v>
      </c>
      <c r="HF190" s="45">
        <f t="shared" si="3304"/>
        <v>63029.813427673485</v>
      </c>
      <c r="HG190" s="45">
        <f t="shared" si="3304"/>
        <v>71716.867069543659</v>
      </c>
    </row>
    <row r="191" spans="2:215" x14ac:dyDescent="0.3">
      <c r="C191" s="38" t="s">
        <v>202</v>
      </c>
      <c r="E191" s="81"/>
      <c r="F191" s="148">
        <v>28780</v>
      </c>
      <c r="G191" s="148">
        <v>0</v>
      </c>
      <c r="H191" s="148">
        <v>6607.5</v>
      </c>
      <c r="I191" s="148">
        <v>12500</v>
      </c>
      <c r="J191" s="148">
        <v>5842.5</v>
      </c>
      <c r="K191" s="148">
        <v>24382.5</v>
      </c>
      <c r="L191" s="148">
        <v>0</v>
      </c>
      <c r="M191" s="148">
        <v>10000</v>
      </c>
      <c r="N191" s="148">
        <v>32280</v>
      </c>
      <c r="O191" s="148">
        <v>25465</v>
      </c>
      <c r="P191" s="148">
        <v>25295</v>
      </c>
      <c r="Q191" s="148">
        <v>14730</v>
      </c>
      <c r="R191" s="148">
        <v>13810</v>
      </c>
      <c r="S191" s="148">
        <v>0</v>
      </c>
      <c r="T191" s="148">
        <v>10364</v>
      </c>
      <c r="U191" s="148">
        <v>0</v>
      </c>
      <c r="V191" s="148">
        <v>12140</v>
      </c>
      <c r="W191" s="206"/>
      <c r="Y191" s="74">
        <f t="shared" ref="Y191" si="3305">$E191</f>
        <v>0</v>
      </c>
      <c r="Z191" s="74">
        <f t="shared" ref="Z191" si="3306">$F191</f>
        <v>28780</v>
      </c>
      <c r="AA191" s="74">
        <f t="shared" ref="AA191" si="3307">$G191</f>
        <v>0</v>
      </c>
      <c r="AB191" s="74">
        <f t="shared" ref="AB191" si="3308">$H191</f>
        <v>6607.5</v>
      </c>
      <c r="AC191" s="74">
        <f t="shared" ref="AC191" si="3309">$I191</f>
        <v>12500</v>
      </c>
      <c r="AD191" s="74">
        <f t="shared" ref="AD191" si="3310">$J191</f>
        <v>5842.5</v>
      </c>
      <c r="AE191" s="74">
        <f t="shared" ref="AE191" si="3311">$K191</f>
        <v>24382.5</v>
      </c>
      <c r="AF191" s="148">
        <f t="shared" ref="AF191" si="3312">$L191</f>
        <v>0</v>
      </c>
      <c r="AG191" s="148">
        <f t="shared" ref="AG191" si="3313">$M191</f>
        <v>10000</v>
      </c>
      <c r="AH191" s="148">
        <f t="shared" ref="AH191" si="3314">$N191</f>
        <v>32280</v>
      </c>
      <c r="AI191" s="148">
        <f>$O191</f>
        <v>25465</v>
      </c>
      <c r="AJ191" s="148">
        <f t="shared" ref="AJ191" si="3315">$P191</f>
        <v>25295</v>
      </c>
      <c r="AK191" s="148">
        <f t="shared" ref="AK191" si="3316">$Q191</f>
        <v>14730</v>
      </c>
      <c r="AL191" s="148">
        <f>$R191</f>
        <v>13810</v>
      </c>
      <c r="AM191" s="148">
        <f>$S191</f>
        <v>0</v>
      </c>
      <c r="AN191" s="148">
        <f>$T191</f>
        <v>10364</v>
      </c>
      <c r="AO191" s="148">
        <f>$U191</f>
        <v>0</v>
      </c>
      <c r="AP191" s="148">
        <f>$V191</f>
        <v>12140</v>
      </c>
      <c r="AQ191" s="206"/>
      <c r="AS191" s="74">
        <f t="shared" ref="AS191" si="3317">$E191</f>
        <v>0</v>
      </c>
      <c r="AT191" s="74">
        <f t="shared" ref="AT191" si="3318">$F191</f>
        <v>28780</v>
      </c>
      <c r="AU191" s="74">
        <f t="shared" ref="AU191" si="3319">$G191</f>
        <v>0</v>
      </c>
      <c r="AV191" s="74">
        <f t="shared" ref="AV191" si="3320">$H191</f>
        <v>6607.5</v>
      </c>
      <c r="AW191" s="74">
        <f t="shared" ref="AW191" si="3321">$I191</f>
        <v>12500</v>
      </c>
      <c r="AX191" s="74">
        <f t="shared" ref="AX191" si="3322">$J191</f>
        <v>5842.5</v>
      </c>
      <c r="AY191" s="74">
        <f t="shared" ref="AY191" si="3323">$K191</f>
        <v>24382.5</v>
      </c>
      <c r="AZ191" s="148">
        <f t="shared" ref="AZ191" si="3324">$L191</f>
        <v>0</v>
      </c>
      <c r="BA191" s="148">
        <f t="shared" ref="BA191" si="3325">$M191</f>
        <v>10000</v>
      </c>
      <c r="BB191" s="148">
        <f t="shared" ref="BB191" si="3326">$N191</f>
        <v>32280</v>
      </c>
      <c r="BC191" s="148">
        <f>$O191</f>
        <v>25465</v>
      </c>
      <c r="BD191" s="148">
        <f t="shared" ref="BD191" si="3327">$P191</f>
        <v>25295</v>
      </c>
      <c r="BE191" s="148">
        <f t="shared" ref="BE191" si="3328">$Q191</f>
        <v>14730</v>
      </c>
      <c r="BF191" s="148">
        <f>$R191</f>
        <v>13810</v>
      </c>
      <c r="BG191" s="148">
        <f>$S191</f>
        <v>0</v>
      </c>
      <c r="BH191" s="148">
        <f>$T191</f>
        <v>10364</v>
      </c>
      <c r="BI191" s="148">
        <f>$U191</f>
        <v>0</v>
      </c>
      <c r="BJ191" s="148">
        <f>$V191</f>
        <v>12140</v>
      </c>
      <c r="BL191" s="74">
        <f t="shared" ref="BL191" si="3329">$E191</f>
        <v>0</v>
      </c>
      <c r="BM191" s="74">
        <f t="shared" ref="BM191" si="3330">$F191</f>
        <v>28780</v>
      </c>
      <c r="BN191" s="74">
        <f t="shared" ref="BN191" si="3331">$G191</f>
        <v>0</v>
      </c>
      <c r="BO191" s="74">
        <f t="shared" ref="BO191" si="3332">$H191</f>
        <v>6607.5</v>
      </c>
      <c r="BP191" s="74">
        <f t="shared" ref="BP191" si="3333">$I191</f>
        <v>12500</v>
      </c>
      <c r="BQ191" s="74">
        <f t="shared" ref="BQ191" si="3334">$J191</f>
        <v>5842.5</v>
      </c>
      <c r="BR191" s="74">
        <f t="shared" ref="BR191" si="3335">$K191</f>
        <v>24382.5</v>
      </c>
      <c r="BS191" s="148">
        <f t="shared" ref="BS191" si="3336">$L191</f>
        <v>0</v>
      </c>
      <c r="BT191" s="148">
        <f t="shared" ref="BT191" si="3337">$M191</f>
        <v>10000</v>
      </c>
      <c r="BU191" s="148">
        <f t="shared" ref="BU191" si="3338">$N191</f>
        <v>32280</v>
      </c>
      <c r="BV191" s="148">
        <f>$O191</f>
        <v>25465</v>
      </c>
      <c r="BW191" s="148">
        <f t="shared" ref="BW191" si="3339">$P191</f>
        <v>25295</v>
      </c>
      <c r="BX191" s="148">
        <f t="shared" ref="BX191" si="3340">$Q191</f>
        <v>14730</v>
      </c>
      <c r="BY191" s="148">
        <f>$R191</f>
        <v>13810</v>
      </c>
      <c r="BZ191" s="148">
        <f>$S191</f>
        <v>0</v>
      </c>
      <c r="CA191" s="148">
        <f>$T191</f>
        <v>10364</v>
      </c>
      <c r="CB191" s="148">
        <f>$U191</f>
        <v>0</v>
      </c>
      <c r="CC191" s="148">
        <f>$V191</f>
        <v>12140</v>
      </c>
      <c r="CE191" s="74">
        <f t="shared" ref="CE191" si="3341">$E191</f>
        <v>0</v>
      </c>
      <c r="CF191" s="74">
        <f t="shared" ref="CF191" si="3342">$F191</f>
        <v>28780</v>
      </c>
      <c r="CG191" s="74">
        <f t="shared" ref="CG191" si="3343">$G191</f>
        <v>0</v>
      </c>
      <c r="CH191" s="74">
        <f t="shared" ref="CH191" si="3344">$H191</f>
        <v>6607.5</v>
      </c>
      <c r="CI191" s="74">
        <f t="shared" ref="CI191" si="3345">$I191</f>
        <v>12500</v>
      </c>
      <c r="CJ191" s="74">
        <f t="shared" ref="CJ191" si="3346">$J191</f>
        <v>5842.5</v>
      </c>
      <c r="CK191" s="74">
        <f t="shared" ref="CK191" si="3347">$K191</f>
        <v>24382.5</v>
      </c>
      <c r="CL191" s="148">
        <f t="shared" ref="CL191" si="3348">$L191</f>
        <v>0</v>
      </c>
      <c r="CM191" s="148">
        <f t="shared" ref="CM191" si="3349">$M191</f>
        <v>10000</v>
      </c>
      <c r="CN191" s="148">
        <f t="shared" ref="CN191" si="3350">$N191</f>
        <v>32280</v>
      </c>
      <c r="CO191" s="148">
        <f>$O191</f>
        <v>25465</v>
      </c>
      <c r="CP191" s="148">
        <f t="shared" ref="CP191" si="3351">$P191</f>
        <v>25295</v>
      </c>
      <c r="CQ191" s="148">
        <f t="shared" ref="CQ191" si="3352">$Q191</f>
        <v>14730</v>
      </c>
      <c r="CR191" s="148">
        <f>$R191</f>
        <v>13810</v>
      </c>
      <c r="CS191" s="148">
        <f>$S191</f>
        <v>0</v>
      </c>
      <c r="CT191" s="148">
        <f>$T191</f>
        <v>10364</v>
      </c>
      <c r="CU191" s="148">
        <f>$U191</f>
        <v>0</v>
      </c>
      <c r="CV191" s="148">
        <f>$V191</f>
        <v>12140</v>
      </c>
      <c r="CX191" s="74">
        <f t="shared" ref="CX191" si="3353">$E191</f>
        <v>0</v>
      </c>
      <c r="CY191" s="74">
        <f t="shared" ref="CY191" si="3354">$F191</f>
        <v>28780</v>
      </c>
      <c r="CZ191" s="74">
        <f t="shared" ref="CZ191" si="3355">$G191</f>
        <v>0</v>
      </c>
      <c r="DA191" s="74">
        <f t="shared" ref="DA191" si="3356">$H191</f>
        <v>6607.5</v>
      </c>
      <c r="DB191" s="74">
        <f t="shared" ref="DB191" si="3357">$I191</f>
        <v>12500</v>
      </c>
      <c r="DC191" s="74">
        <f t="shared" ref="DC191" si="3358">$J191</f>
        <v>5842.5</v>
      </c>
      <c r="DD191" s="74">
        <f t="shared" ref="DD191" si="3359">$K191</f>
        <v>24382.5</v>
      </c>
      <c r="DE191" s="148">
        <f t="shared" ref="DE191" si="3360">$L191</f>
        <v>0</v>
      </c>
      <c r="DF191" s="148">
        <f t="shared" ref="DF191" si="3361">$M191</f>
        <v>10000</v>
      </c>
      <c r="DG191" s="148">
        <f t="shared" ref="DG191" si="3362">$N191</f>
        <v>32280</v>
      </c>
      <c r="DH191" s="148">
        <f>$O191</f>
        <v>25465</v>
      </c>
      <c r="DI191" s="148">
        <f t="shared" ref="DI191" si="3363">$P191</f>
        <v>25295</v>
      </c>
      <c r="DJ191" s="148">
        <f t="shared" ref="DJ191" si="3364">$Q191</f>
        <v>14730</v>
      </c>
      <c r="DK191" s="148">
        <f>$R191</f>
        <v>13810</v>
      </c>
      <c r="DL191" s="148">
        <f>$S191</f>
        <v>0</v>
      </c>
      <c r="DM191" s="148">
        <f>$T191</f>
        <v>10364</v>
      </c>
      <c r="DN191" s="148">
        <f>$U191</f>
        <v>0</v>
      </c>
      <c r="DO191" s="148">
        <f>$V191</f>
        <v>12140</v>
      </c>
      <c r="DQ191" s="74">
        <f t="shared" ref="DQ191" si="3365">$E191</f>
        <v>0</v>
      </c>
      <c r="DR191" s="74">
        <f t="shared" ref="DR191" si="3366">$F191</f>
        <v>28780</v>
      </c>
      <c r="DS191" s="74">
        <f t="shared" ref="DS191" si="3367">$G191</f>
        <v>0</v>
      </c>
      <c r="DT191" s="74">
        <f t="shared" ref="DT191" si="3368">$H191</f>
        <v>6607.5</v>
      </c>
      <c r="DU191" s="74">
        <f t="shared" ref="DU191" si="3369">$I191</f>
        <v>12500</v>
      </c>
      <c r="DV191" s="74">
        <f t="shared" ref="DV191" si="3370">$J191</f>
        <v>5842.5</v>
      </c>
      <c r="DW191" s="74">
        <f t="shared" ref="DW191" si="3371">$K191</f>
        <v>24382.5</v>
      </c>
      <c r="DX191" s="148">
        <f t="shared" ref="DX191" si="3372">$L191</f>
        <v>0</v>
      </c>
      <c r="DY191" s="148">
        <f t="shared" ref="DY191" si="3373">$M191</f>
        <v>10000</v>
      </c>
      <c r="DZ191" s="148">
        <f t="shared" ref="DZ191" si="3374">$N191</f>
        <v>32280</v>
      </c>
      <c r="EA191" s="148">
        <f>$O191</f>
        <v>25465</v>
      </c>
      <c r="EB191" s="148">
        <f t="shared" ref="EB191" si="3375">$P191</f>
        <v>25295</v>
      </c>
      <c r="EC191" s="148">
        <f t="shared" ref="EC191" si="3376">$Q191</f>
        <v>14730</v>
      </c>
      <c r="ED191" s="148">
        <f>$R191</f>
        <v>13810</v>
      </c>
      <c r="EE191" s="148">
        <f>$S191</f>
        <v>0</v>
      </c>
      <c r="EF191" s="148">
        <f>$T191</f>
        <v>10364</v>
      </c>
      <c r="EG191" s="148">
        <f>$U191</f>
        <v>0</v>
      </c>
      <c r="EH191" s="148">
        <f>$V191</f>
        <v>12140</v>
      </c>
      <c r="EJ191" s="74">
        <f t="shared" ref="EJ191" si="3377">$E191</f>
        <v>0</v>
      </c>
      <c r="EK191" s="74">
        <f t="shared" ref="EK191" si="3378">$F191</f>
        <v>28780</v>
      </c>
      <c r="EL191" s="74">
        <f t="shared" ref="EL191" si="3379">$G191</f>
        <v>0</v>
      </c>
      <c r="EM191" s="74">
        <f t="shared" ref="EM191" si="3380">$H191</f>
        <v>6607.5</v>
      </c>
      <c r="EN191" s="74">
        <f t="shared" ref="EN191" si="3381">$I191</f>
        <v>12500</v>
      </c>
      <c r="EO191" s="74">
        <f t="shared" ref="EO191" si="3382">$J191</f>
        <v>5842.5</v>
      </c>
      <c r="EP191" s="74">
        <f t="shared" ref="EP191" si="3383">$K191</f>
        <v>24382.5</v>
      </c>
      <c r="EQ191" s="148">
        <f t="shared" ref="EQ191" si="3384">$L191</f>
        <v>0</v>
      </c>
      <c r="ER191" s="148">
        <f t="shared" ref="ER191" si="3385">$M191</f>
        <v>10000</v>
      </c>
      <c r="ES191" s="148">
        <f t="shared" ref="ES191" si="3386">$N191</f>
        <v>32280</v>
      </c>
      <c r="ET191" s="148">
        <f>$O191</f>
        <v>25465</v>
      </c>
      <c r="EU191" s="148">
        <f t="shared" ref="EU191" si="3387">$P191</f>
        <v>25295</v>
      </c>
      <c r="EV191" s="148">
        <f t="shared" ref="EV191" si="3388">$Q191</f>
        <v>14730</v>
      </c>
      <c r="EW191" s="148">
        <f>$R191</f>
        <v>13810</v>
      </c>
      <c r="EX191" s="148">
        <f>$S191</f>
        <v>0</v>
      </c>
      <c r="EY191" s="148">
        <f>$T191</f>
        <v>10364</v>
      </c>
      <c r="EZ191" s="148">
        <f>$U191</f>
        <v>0</v>
      </c>
      <c r="FA191" s="148">
        <f>$V191</f>
        <v>12140</v>
      </c>
      <c r="FC191" s="74">
        <f t="shared" ref="FC191" si="3389">$E191</f>
        <v>0</v>
      </c>
      <c r="FD191" s="74">
        <f t="shared" ref="FD191" si="3390">$F191</f>
        <v>28780</v>
      </c>
      <c r="FE191" s="74">
        <f t="shared" ref="FE191" si="3391">$G191</f>
        <v>0</v>
      </c>
      <c r="FF191" s="74">
        <f t="shared" ref="FF191" si="3392">$H191</f>
        <v>6607.5</v>
      </c>
      <c r="FG191" s="74">
        <f t="shared" ref="FG191" si="3393">$I191</f>
        <v>12500</v>
      </c>
      <c r="FH191" s="74">
        <f t="shared" ref="FH191" si="3394">$J191</f>
        <v>5842.5</v>
      </c>
      <c r="FI191" s="74">
        <f t="shared" ref="FI191" si="3395">$K191</f>
        <v>24382.5</v>
      </c>
      <c r="FJ191" s="148">
        <f t="shared" ref="FJ191" si="3396">$L191</f>
        <v>0</v>
      </c>
      <c r="FK191" s="148">
        <f t="shared" ref="FK191" si="3397">$M191</f>
        <v>10000</v>
      </c>
      <c r="FL191" s="148">
        <f t="shared" ref="FL191" si="3398">$N191</f>
        <v>32280</v>
      </c>
      <c r="FM191" s="148">
        <f>$O191</f>
        <v>25465</v>
      </c>
      <c r="FN191" s="148">
        <f t="shared" ref="FN191" si="3399">$P191</f>
        <v>25295</v>
      </c>
      <c r="FO191" s="148">
        <f t="shared" ref="FO191" si="3400">$Q191</f>
        <v>14730</v>
      </c>
      <c r="FP191" s="148">
        <f>$R191</f>
        <v>13810</v>
      </c>
      <c r="FQ191" s="148">
        <f>$S191</f>
        <v>0</v>
      </c>
      <c r="FR191" s="148">
        <f>$T191</f>
        <v>10364</v>
      </c>
      <c r="FS191" s="148">
        <f>$U191</f>
        <v>0</v>
      </c>
      <c r="FT191" s="148">
        <f>$V191</f>
        <v>12140</v>
      </c>
      <c r="FU191" s="206"/>
      <c r="FW191" s="74">
        <f t="shared" ref="FW191" si="3401">$E191</f>
        <v>0</v>
      </c>
      <c r="FX191" s="74">
        <f t="shared" ref="FX191" si="3402">$F191</f>
        <v>28780</v>
      </c>
      <c r="FY191" s="74">
        <f t="shared" ref="FY191" si="3403">$G191</f>
        <v>0</v>
      </c>
      <c r="FZ191" s="74">
        <f t="shared" ref="FZ191" si="3404">$H191</f>
        <v>6607.5</v>
      </c>
      <c r="GA191" s="74">
        <f t="shared" ref="GA191" si="3405">$I191</f>
        <v>12500</v>
      </c>
      <c r="GB191" s="74">
        <f t="shared" ref="GB191" si="3406">$J191</f>
        <v>5842.5</v>
      </c>
      <c r="GC191" s="74">
        <f t="shared" ref="GC191" si="3407">$K191</f>
        <v>24382.5</v>
      </c>
      <c r="GD191" s="148">
        <f t="shared" ref="GD191" si="3408">$L191</f>
        <v>0</v>
      </c>
      <c r="GE191" s="148">
        <f t="shared" ref="GE191" si="3409">$M191</f>
        <v>10000</v>
      </c>
      <c r="GF191" s="148">
        <f t="shared" ref="GF191" si="3410">$N191</f>
        <v>32280</v>
      </c>
      <c r="GG191" s="148">
        <f>$O191</f>
        <v>25465</v>
      </c>
      <c r="GH191" s="148">
        <f t="shared" ref="GH191" si="3411">$P191</f>
        <v>25295</v>
      </c>
      <c r="GI191" s="148">
        <f t="shared" ref="GI191" si="3412">$Q191</f>
        <v>14730</v>
      </c>
      <c r="GJ191" s="148">
        <f>$R191</f>
        <v>13810</v>
      </c>
      <c r="GK191" s="148">
        <f>$S191</f>
        <v>0</v>
      </c>
      <c r="GL191" s="148">
        <f>$T191</f>
        <v>10364</v>
      </c>
      <c r="GM191" s="148">
        <f>$U191</f>
        <v>0</v>
      </c>
      <c r="GN191" s="148">
        <f>$V191</f>
        <v>12140</v>
      </c>
      <c r="GP191" s="74">
        <f t="shared" ref="GP191" si="3413">$E191</f>
        <v>0</v>
      </c>
      <c r="GQ191" s="74">
        <f t="shared" ref="GQ191" si="3414">$F191</f>
        <v>28780</v>
      </c>
      <c r="GR191" s="74">
        <f t="shared" ref="GR191" si="3415">$G191</f>
        <v>0</v>
      </c>
      <c r="GS191" s="74">
        <f t="shared" ref="GS191" si="3416">$H191</f>
        <v>6607.5</v>
      </c>
      <c r="GT191" s="74">
        <f t="shared" ref="GT191" si="3417">$I191</f>
        <v>12500</v>
      </c>
      <c r="GU191" s="74">
        <f t="shared" ref="GU191" si="3418">$J191</f>
        <v>5842.5</v>
      </c>
      <c r="GV191" s="74">
        <f t="shared" ref="GV191" si="3419">$K191</f>
        <v>24382.5</v>
      </c>
      <c r="GW191" s="148">
        <f t="shared" ref="GW191" si="3420">$L191</f>
        <v>0</v>
      </c>
      <c r="GX191" s="148">
        <f t="shared" ref="GX191" si="3421">$M191</f>
        <v>10000</v>
      </c>
      <c r="GY191" s="148">
        <f t="shared" ref="GY191" si="3422">$N191</f>
        <v>32280</v>
      </c>
      <c r="GZ191" s="148">
        <f>$O191</f>
        <v>25465</v>
      </c>
      <c r="HA191" s="148">
        <f t="shared" ref="HA191" si="3423">$P191</f>
        <v>25295</v>
      </c>
      <c r="HB191" s="148">
        <f t="shared" ref="HB191" si="3424">$Q191</f>
        <v>14730</v>
      </c>
      <c r="HC191" s="148">
        <f>$R191</f>
        <v>13810</v>
      </c>
      <c r="HD191" s="148">
        <f>$S191</f>
        <v>0</v>
      </c>
      <c r="HE191" s="148">
        <f>$T191</f>
        <v>10364</v>
      </c>
      <c r="HF191" s="148">
        <f>$U191</f>
        <v>0</v>
      </c>
      <c r="HG191" s="148">
        <f>$U191</f>
        <v>0</v>
      </c>
    </row>
    <row r="192" spans="2:215" x14ac:dyDescent="0.3">
      <c r="C192" s="60" t="s">
        <v>203</v>
      </c>
      <c r="E192" s="61">
        <f>E190-E191</f>
        <v>0</v>
      </c>
      <c r="F192" s="61">
        <f t="shared" ref="F192:L192" si="3425">F190-F191</f>
        <v>21869.32892</v>
      </c>
      <c r="G192" s="61">
        <f t="shared" si="3425"/>
        <v>22042.510999999999</v>
      </c>
      <c r="H192" s="61">
        <f t="shared" si="3425"/>
        <v>26373.174950000001</v>
      </c>
      <c r="I192" s="61">
        <f t="shared" ref="I192" si="3426">I190-I191</f>
        <v>28262.183720000015</v>
      </c>
      <c r="J192" s="61">
        <f t="shared" si="3425"/>
        <v>30897.348539999984</v>
      </c>
      <c r="K192" s="61">
        <f t="shared" si="3425"/>
        <v>40588.161080000005</v>
      </c>
      <c r="L192" s="61">
        <f t="shared" si="3425"/>
        <v>39915.016370000019</v>
      </c>
      <c r="M192" s="61">
        <f t="shared" ref="M192:N192" si="3427">M190-M191</f>
        <v>49039.722539999981</v>
      </c>
      <c r="N192" s="61">
        <f t="shared" si="3427"/>
        <v>52241.637369999997</v>
      </c>
      <c r="O192" s="61">
        <f t="shared" ref="O192:P192" si="3428">O190-O191</f>
        <v>63906.244319999998</v>
      </c>
      <c r="P192" s="61">
        <f t="shared" si="3428"/>
        <v>62358.561400000021</v>
      </c>
      <c r="Q192" s="61">
        <f t="shared" ref="Q192:R192" si="3429">Q190-Q191</f>
        <v>58878.378759999992</v>
      </c>
      <c r="R192" s="61">
        <f t="shared" si="3429"/>
        <v>62685.884099999967</v>
      </c>
      <c r="S192" s="61">
        <f t="shared" ref="S192:T192" si="3430">S190-S191</f>
        <v>42512.39360000001</v>
      </c>
      <c r="T192" s="61">
        <f t="shared" si="3430"/>
        <v>39845.773939999963</v>
      </c>
      <c r="U192" s="61">
        <f t="shared" ref="U192:V192" si="3431">U190-U191</f>
        <v>59099.672640000055</v>
      </c>
      <c r="V192" s="61">
        <f t="shared" si="3431"/>
        <v>54692.839473308137</v>
      </c>
      <c r="W192" s="207"/>
      <c r="Y192" s="61">
        <f t="shared" ref="Y192:AF192" si="3432">Y190-Y191</f>
        <v>0</v>
      </c>
      <c r="Z192" s="61">
        <f t="shared" si="3432"/>
        <v>21869.32892</v>
      </c>
      <c r="AA192" s="61">
        <f>AA190-AA191</f>
        <v>22042.510999999999</v>
      </c>
      <c r="AB192" s="61">
        <f>AB190-AB191</f>
        <v>26373.174950000001</v>
      </c>
      <c r="AC192" s="61">
        <f>AC190-AC191</f>
        <v>28262.183720000015</v>
      </c>
      <c r="AD192" s="61">
        <f t="shared" si="3432"/>
        <v>30890.155779999986</v>
      </c>
      <c r="AE192" s="61">
        <f t="shared" si="3432"/>
        <v>37162.712540000008</v>
      </c>
      <c r="AF192" s="61">
        <f t="shared" si="3432"/>
        <v>36552.704920000018</v>
      </c>
      <c r="AG192" s="61">
        <f t="shared" ref="AG192:AH192" si="3433">AG190-AG191</f>
        <v>45403.584349999976</v>
      </c>
      <c r="AH192" s="61">
        <f t="shared" si="3433"/>
        <v>48401.69064999999</v>
      </c>
      <c r="AI192" s="61">
        <f t="shared" ref="AI192:AJ192" si="3434">AI190-AI191</f>
        <v>59919.473919999989</v>
      </c>
      <c r="AJ192" s="61">
        <f t="shared" si="3434"/>
        <v>58305.391450000025</v>
      </c>
      <c r="AK192" s="61">
        <f t="shared" ref="AK192:AL192" si="3435">AK190-AK191</f>
        <v>54826.932939999999</v>
      </c>
      <c r="AL192" s="61">
        <f t="shared" si="3435"/>
        <v>58413.447099999961</v>
      </c>
      <c r="AM192" s="61">
        <f t="shared" ref="AM192:AN192" si="3436">AM190-AM191</f>
        <v>38616.692690000003</v>
      </c>
      <c r="AN192" s="61">
        <f t="shared" si="3436"/>
        <v>36108.287779999962</v>
      </c>
      <c r="AO192" s="61">
        <f t="shared" ref="AO192:AP192" si="3437">AO190-AO191</f>
        <v>55282.285010000051</v>
      </c>
      <c r="AP192" s="61">
        <f t="shared" si="3437"/>
        <v>51353.249223308143</v>
      </c>
      <c r="AQ192" s="207"/>
      <c r="AS192" s="61">
        <f t="shared" ref="AS192:AT192" si="3438">AS190-AS191</f>
        <v>0</v>
      </c>
      <c r="AT192" s="61">
        <f t="shared" si="3438"/>
        <v>-25589.638169999998</v>
      </c>
      <c r="AU192" s="61">
        <f>AU190-AU191</f>
        <v>1973.4079999999999</v>
      </c>
      <c r="AV192" s="61">
        <f>AV190-AV191</f>
        <v>-4464.4408299999996</v>
      </c>
      <c r="AW192" s="61">
        <f>AW190-AW191</f>
        <v>-10397.33145</v>
      </c>
      <c r="AX192" s="61">
        <f t="shared" ref="AX192:BJ192" si="3439">AX190-AX191</f>
        <v>-3982.8364000000001</v>
      </c>
      <c r="AY192" s="61">
        <f t="shared" si="3439"/>
        <v>-22140.381659999999</v>
      </c>
      <c r="AZ192" s="61">
        <f t="shared" si="3439"/>
        <v>-254.8096699999997</v>
      </c>
      <c r="BA192" s="61">
        <f t="shared" si="3439"/>
        <v>-8084.6588617062407</v>
      </c>
      <c r="BB192" s="61">
        <f t="shared" si="3439"/>
        <v>-31584.637007626829</v>
      </c>
      <c r="BC192" s="61">
        <f t="shared" si="3439"/>
        <v>-23332.50307469011</v>
      </c>
      <c r="BD192" s="61">
        <f t="shared" si="3439"/>
        <v>-20525.02987330814</v>
      </c>
      <c r="BE192" s="61">
        <f t="shared" si="3439"/>
        <v>-12930.795976210082</v>
      </c>
      <c r="BF192" s="61">
        <f t="shared" si="3439"/>
        <v>-11717.950033171001</v>
      </c>
      <c r="BG192" s="61">
        <f t="shared" si="3439"/>
        <v>1009.9296398273117</v>
      </c>
      <c r="BH192" s="61">
        <f t="shared" si="3439"/>
        <v>-7860.9705040076997</v>
      </c>
      <c r="BI192" s="61">
        <f t="shared" si="3439"/>
        <v>3930.1407876734343</v>
      </c>
      <c r="BJ192" s="61">
        <f t="shared" si="3439"/>
        <v>-7255.9724037644737</v>
      </c>
      <c r="BL192" s="61">
        <f t="shared" ref="BL192:BM192" si="3440">BL190-BL191</f>
        <v>0</v>
      </c>
      <c r="BM192" s="61">
        <f t="shared" si="3440"/>
        <v>-28780</v>
      </c>
      <c r="BN192" s="61">
        <f>BN190-BN191</f>
        <v>0</v>
      </c>
      <c r="BO192" s="61">
        <f>BO190-BO191</f>
        <v>-6607.5</v>
      </c>
      <c r="BP192" s="61">
        <f>BP190-BP191</f>
        <v>-12500</v>
      </c>
      <c r="BQ192" s="61">
        <f t="shared" ref="BQ192:CC192" si="3441">BQ190-BQ191</f>
        <v>-5842.5</v>
      </c>
      <c r="BR192" s="61">
        <f t="shared" si="3441"/>
        <v>-24382.5</v>
      </c>
      <c r="BS192" s="61">
        <f t="shared" si="3441"/>
        <v>0</v>
      </c>
      <c r="BT192" s="61">
        <f t="shared" si="3441"/>
        <v>-10000</v>
      </c>
      <c r="BU192" s="61">
        <f t="shared" si="3441"/>
        <v>-32280</v>
      </c>
      <c r="BV192" s="61">
        <f t="shared" si="3441"/>
        <v>-25465</v>
      </c>
      <c r="BW192" s="61">
        <f t="shared" si="3441"/>
        <v>-25295</v>
      </c>
      <c r="BX192" s="61">
        <f t="shared" si="3441"/>
        <v>-14730</v>
      </c>
      <c r="BY192" s="61">
        <f t="shared" si="3441"/>
        <v>-13810</v>
      </c>
      <c r="BZ192" s="61">
        <f t="shared" si="3441"/>
        <v>0</v>
      </c>
      <c r="CA192" s="61">
        <f t="shared" si="3441"/>
        <v>-10364</v>
      </c>
      <c r="CB192" s="61">
        <f t="shared" si="3441"/>
        <v>0</v>
      </c>
      <c r="CC192" s="61">
        <f t="shared" si="3441"/>
        <v>-12140</v>
      </c>
      <c r="CE192" s="61">
        <f t="shared" ref="CE192:CF192" si="3442">CE190-CE191</f>
        <v>0</v>
      </c>
      <c r="CF192" s="61">
        <f t="shared" si="3442"/>
        <v>-28780</v>
      </c>
      <c r="CG192" s="61">
        <f>CG190-CG191</f>
        <v>0</v>
      </c>
      <c r="CH192" s="61">
        <f>CH190-CH191</f>
        <v>-6607.5</v>
      </c>
      <c r="CI192" s="61">
        <f>CI190-CI191</f>
        <v>-12500</v>
      </c>
      <c r="CJ192" s="61">
        <f t="shared" ref="CJ192:CV192" si="3443">CJ190-CJ191</f>
        <v>-5842.5</v>
      </c>
      <c r="CK192" s="61">
        <f t="shared" si="3443"/>
        <v>-24382.5</v>
      </c>
      <c r="CL192" s="61">
        <f t="shared" si="3443"/>
        <v>0</v>
      </c>
      <c r="CM192" s="61">
        <f t="shared" si="3443"/>
        <v>-10000</v>
      </c>
      <c r="CN192" s="61">
        <f t="shared" si="3443"/>
        <v>-32280</v>
      </c>
      <c r="CO192" s="61">
        <f t="shared" si="3443"/>
        <v>-25465</v>
      </c>
      <c r="CP192" s="61">
        <f t="shared" si="3443"/>
        <v>-25295</v>
      </c>
      <c r="CQ192" s="61">
        <f t="shared" si="3443"/>
        <v>-14730</v>
      </c>
      <c r="CR192" s="61">
        <f t="shared" si="3443"/>
        <v>-13810</v>
      </c>
      <c r="CS192" s="61">
        <f t="shared" si="3443"/>
        <v>0</v>
      </c>
      <c r="CT192" s="61">
        <f t="shared" si="3443"/>
        <v>-10364</v>
      </c>
      <c r="CU192" s="61">
        <f t="shared" si="3443"/>
        <v>0</v>
      </c>
      <c r="CV192" s="61">
        <f t="shared" si="3443"/>
        <v>-12140</v>
      </c>
      <c r="CX192" s="61">
        <f t="shared" ref="CX192:CY192" si="3444">CX190-CX191</f>
        <v>0</v>
      </c>
      <c r="CY192" s="61">
        <f t="shared" si="3444"/>
        <v>25059.690750000002</v>
      </c>
      <c r="CZ192" s="61">
        <f>CZ190-CZ191</f>
        <v>24015.918999999998</v>
      </c>
      <c r="DA192" s="61">
        <f>DA190-DA191</f>
        <v>28516.234120000001</v>
      </c>
      <c r="DB192" s="61">
        <f>DB190-DB191</f>
        <v>30364.852270000018</v>
      </c>
      <c r="DC192" s="61">
        <f t="shared" ref="DC192:DO192" si="3445">DC190-DC191</f>
        <v>32749.819379999986</v>
      </c>
      <c r="DD192" s="61">
        <f t="shared" si="3445"/>
        <v>39404.830880000009</v>
      </c>
      <c r="DE192" s="61">
        <f t="shared" si="3445"/>
        <v>36297.895250000016</v>
      </c>
      <c r="DF192" s="61">
        <f t="shared" si="3445"/>
        <v>47318.925488293738</v>
      </c>
      <c r="DG192" s="61">
        <f t="shared" si="3445"/>
        <v>49097.053642373168</v>
      </c>
      <c r="DH192" s="61">
        <f t="shared" si="3445"/>
        <v>62051.970845309886</v>
      </c>
      <c r="DI192" s="61">
        <f t="shared" si="3445"/>
        <v>63075.361576691881</v>
      </c>
      <c r="DJ192" s="61">
        <f t="shared" si="3445"/>
        <v>56626.136963789919</v>
      </c>
      <c r="DK192" s="61">
        <f t="shared" si="3445"/>
        <v>60505.497066828961</v>
      </c>
      <c r="DL192" s="61">
        <f t="shared" si="3445"/>
        <v>39626.622329827318</v>
      </c>
      <c r="DM192" s="61">
        <f t="shared" si="3445"/>
        <v>38611.31727599226</v>
      </c>
      <c r="DN192" s="61">
        <f t="shared" si="3445"/>
        <v>59212.425797673488</v>
      </c>
      <c r="DO192" s="61">
        <f t="shared" si="3445"/>
        <v>56237.276819543666</v>
      </c>
      <c r="DQ192" s="61">
        <f t="shared" ref="DQ192:DR192" si="3446">DQ190-DQ191</f>
        <v>0</v>
      </c>
      <c r="DR192" s="61">
        <f t="shared" si="3446"/>
        <v>-28780</v>
      </c>
      <c r="DS192" s="61">
        <f>DS190-DS191</f>
        <v>0</v>
      </c>
      <c r="DT192" s="61">
        <f>DT190-DT191</f>
        <v>-6607.5</v>
      </c>
      <c r="DU192" s="61">
        <f>DU190-DU191</f>
        <v>-12500</v>
      </c>
      <c r="DV192" s="61">
        <f t="shared" ref="DV192:EH192" si="3447">DV190-DV191</f>
        <v>-5842.5</v>
      </c>
      <c r="DW192" s="61">
        <f t="shared" si="3447"/>
        <v>-24382.5</v>
      </c>
      <c r="DX192" s="61">
        <f t="shared" si="3447"/>
        <v>0</v>
      </c>
      <c r="DY192" s="61">
        <f t="shared" si="3447"/>
        <v>-10000</v>
      </c>
      <c r="DZ192" s="61">
        <f t="shared" si="3447"/>
        <v>-32280</v>
      </c>
      <c r="EA192" s="61">
        <f t="shared" si="3447"/>
        <v>-25465</v>
      </c>
      <c r="EB192" s="61">
        <f t="shared" si="3447"/>
        <v>-25295</v>
      </c>
      <c r="EC192" s="61">
        <f t="shared" si="3447"/>
        <v>-14730</v>
      </c>
      <c r="ED192" s="61">
        <f t="shared" si="3447"/>
        <v>-13810</v>
      </c>
      <c r="EE192" s="61">
        <f t="shared" si="3447"/>
        <v>0</v>
      </c>
      <c r="EF192" s="61">
        <f t="shared" si="3447"/>
        <v>-10364</v>
      </c>
      <c r="EG192" s="61">
        <f t="shared" si="3447"/>
        <v>0</v>
      </c>
      <c r="EH192" s="61">
        <f t="shared" si="3447"/>
        <v>-12140</v>
      </c>
      <c r="EJ192" s="61">
        <f t="shared" ref="EJ192:EK192" si="3448">EJ190-EJ191</f>
        <v>0</v>
      </c>
      <c r="EK192" s="61">
        <f t="shared" si="3448"/>
        <v>-28780</v>
      </c>
      <c r="EL192" s="61">
        <f>EL190-EL191</f>
        <v>0</v>
      </c>
      <c r="EM192" s="61">
        <f>EM190-EM191</f>
        <v>-6607.5</v>
      </c>
      <c r="EN192" s="61">
        <f>EN190-EN191</f>
        <v>-12500</v>
      </c>
      <c r="EO192" s="61">
        <f t="shared" ref="EO192:FA192" si="3449">EO190-EO191</f>
        <v>-5842.5</v>
      </c>
      <c r="EP192" s="61">
        <f t="shared" si="3449"/>
        <v>-24382.5</v>
      </c>
      <c r="EQ192" s="61">
        <f t="shared" si="3449"/>
        <v>0</v>
      </c>
      <c r="ER192" s="61">
        <f t="shared" si="3449"/>
        <v>-10000</v>
      </c>
      <c r="ES192" s="61">
        <f t="shared" si="3449"/>
        <v>-32280</v>
      </c>
      <c r="ET192" s="61">
        <f t="shared" si="3449"/>
        <v>-25465</v>
      </c>
      <c r="EU192" s="61">
        <f t="shared" si="3449"/>
        <v>-25295</v>
      </c>
      <c r="EV192" s="61">
        <f t="shared" si="3449"/>
        <v>-14730</v>
      </c>
      <c r="EW192" s="61">
        <f t="shared" si="3449"/>
        <v>-13810</v>
      </c>
      <c r="EX192" s="61">
        <f t="shared" si="3449"/>
        <v>0</v>
      </c>
      <c r="EY192" s="61">
        <f t="shared" si="3449"/>
        <v>-10364</v>
      </c>
      <c r="EZ192" s="61">
        <f t="shared" si="3449"/>
        <v>0</v>
      </c>
      <c r="FA192" s="61">
        <f t="shared" si="3449"/>
        <v>-12140</v>
      </c>
      <c r="FC192" s="61">
        <f t="shared" ref="FC192:FD192" si="3450">FC190-FC191</f>
        <v>0</v>
      </c>
      <c r="FD192" s="61">
        <f t="shared" si="3450"/>
        <v>-28780</v>
      </c>
      <c r="FE192" s="61">
        <f>FE190-FE191</f>
        <v>0</v>
      </c>
      <c r="FF192" s="61">
        <f>FF190-FF191</f>
        <v>-6607.5</v>
      </c>
      <c r="FG192" s="61">
        <f>FG190-FG191</f>
        <v>-12500</v>
      </c>
      <c r="FH192" s="61">
        <f t="shared" ref="FH192:FT192" si="3451">FH190-FH191</f>
        <v>-5842.5</v>
      </c>
      <c r="FI192" s="61">
        <f t="shared" si="3451"/>
        <v>-24382.5</v>
      </c>
      <c r="FJ192" s="61">
        <f t="shared" si="3451"/>
        <v>0</v>
      </c>
      <c r="FK192" s="61">
        <f t="shared" si="3451"/>
        <v>-10000</v>
      </c>
      <c r="FL192" s="61">
        <f t="shared" si="3451"/>
        <v>-32280</v>
      </c>
      <c r="FM192" s="61">
        <f t="shared" si="3451"/>
        <v>-25465</v>
      </c>
      <c r="FN192" s="61">
        <f t="shared" si="3451"/>
        <v>-25295</v>
      </c>
      <c r="FO192" s="61">
        <f t="shared" si="3451"/>
        <v>-14730</v>
      </c>
      <c r="FP192" s="61">
        <f t="shared" si="3451"/>
        <v>-13810</v>
      </c>
      <c r="FQ192" s="61">
        <f t="shared" si="3451"/>
        <v>0</v>
      </c>
      <c r="FR192" s="61">
        <f t="shared" si="3451"/>
        <v>-10364</v>
      </c>
      <c r="FS192" s="61">
        <f t="shared" si="3451"/>
        <v>0</v>
      </c>
      <c r="FT192" s="61">
        <f t="shared" si="3451"/>
        <v>-12140</v>
      </c>
      <c r="FU192" s="207"/>
      <c r="FW192" s="61">
        <f t="shared" ref="FW192:FX192" si="3452">FW190-FW191</f>
        <v>0</v>
      </c>
      <c r="FX192" s="61">
        <f t="shared" si="3452"/>
        <v>-28780</v>
      </c>
      <c r="FY192" s="61">
        <f>FY190-FY191</f>
        <v>0</v>
      </c>
      <c r="FZ192" s="61">
        <f>FZ190-FZ191</f>
        <v>-6607.5</v>
      </c>
      <c r="GA192" s="61">
        <f>GA190-GA191</f>
        <v>-12500</v>
      </c>
      <c r="GB192" s="61">
        <f t="shared" ref="GB192:GN192" si="3453">GB190-GB191</f>
        <v>-5835.3072400000001</v>
      </c>
      <c r="GC192" s="61">
        <f t="shared" si="3453"/>
        <v>-20957.051459999999</v>
      </c>
      <c r="GD192" s="61">
        <f t="shared" si="3453"/>
        <v>3362.3114499999992</v>
      </c>
      <c r="GE192" s="61">
        <f t="shared" si="3453"/>
        <v>-6363.8618099999976</v>
      </c>
      <c r="GF192" s="61">
        <f t="shared" si="3453"/>
        <v>-28440.05328</v>
      </c>
      <c r="GG192" s="61">
        <f t="shared" si="3453"/>
        <v>-21478.229599999999</v>
      </c>
      <c r="GH192" s="61">
        <f t="shared" si="3453"/>
        <v>-21241.83005</v>
      </c>
      <c r="GI192" s="61">
        <f t="shared" si="3453"/>
        <v>-10678.554179999999</v>
      </c>
      <c r="GJ192" s="61">
        <f t="shared" si="3453"/>
        <v>-9537.5630000000001</v>
      </c>
      <c r="GK192" s="61">
        <f t="shared" si="3453"/>
        <v>3895.70091</v>
      </c>
      <c r="GL192" s="61">
        <f t="shared" si="3453"/>
        <v>-6626.5138400000014</v>
      </c>
      <c r="GM192" s="61">
        <f t="shared" si="3453"/>
        <v>3817.3876299999997</v>
      </c>
      <c r="GN192" s="61">
        <f t="shared" si="3453"/>
        <v>-8800.4097499999989</v>
      </c>
      <c r="GP192" s="61">
        <f t="shared" ref="GP192:GQ192" si="3454">GP190-GP191</f>
        <v>0</v>
      </c>
      <c r="GQ192" s="61">
        <f t="shared" si="3454"/>
        <v>25059.690750000002</v>
      </c>
      <c r="GR192" s="61">
        <f>GR190-GR191</f>
        <v>24015.918999999998</v>
      </c>
      <c r="GS192" s="61">
        <f>GS190-GS191</f>
        <v>28516.234120000001</v>
      </c>
      <c r="GT192" s="61">
        <f>GT190-GT191</f>
        <v>30364.852270000018</v>
      </c>
      <c r="GU192" s="61">
        <f t="shared" ref="GU192:HE192" si="3455">GU190-GU191</f>
        <v>32757.012139999984</v>
      </c>
      <c r="GV192" s="61">
        <f t="shared" si="3455"/>
        <v>42830.279420000006</v>
      </c>
      <c r="GW192" s="61">
        <f t="shared" si="3455"/>
        <v>39660.206700000017</v>
      </c>
      <c r="GX192" s="61">
        <f t="shared" si="3455"/>
        <v>50955.063678293744</v>
      </c>
      <c r="GY192" s="61">
        <f t="shared" si="3455"/>
        <v>52937.000362373161</v>
      </c>
      <c r="GZ192" s="61">
        <f t="shared" si="3455"/>
        <v>66038.74124530988</v>
      </c>
      <c r="HA192" s="61">
        <f t="shared" si="3455"/>
        <v>67128.531526691877</v>
      </c>
      <c r="HB192" s="61">
        <f t="shared" si="3455"/>
        <v>60677.582783789912</v>
      </c>
      <c r="HC192" s="61">
        <f t="shared" si="3455"/>
        <v>64777.934066828966</v>
      </c>
      <c r="HD192" s="61">
        <f t="shared" si="3455"/>
        <v>43522.323239827318</v>
      </c>
      <c r="HE192" s="61">
        <f t="shared" si="3455"/>
        <v>42348.80343599226</v>
      </c>
      <c r="HF192" s="61">
        <f t="shared" ref="HF192:HG192" si="3456">HF190-HF191</f>
        <v>63029.813427673485</v>
      </c>
      <c r="HG192" s="61">
        <f t="shared" si="3456"/>
        <v>71716.867069543659</v>
      </c>
    </row>
    <row r="193" spans="3:215" x14ac:dyDescent="0.3">
      <c r="W193" s="205"/>
      <c r="AQ193" s="205"/>
      <c r="FU193" s="205"/>
    </row>
    <row r="194" spans="3:215" x14ac:dyDescent="0.3">
      <c r="C194" s="38" t="s">
        <v>135</v>
      </c>
      <c r="E194" s="45"/>
      <c r="F194" s="45">
        <f t="shared" ref="F194:V194" si="3457">F25</f>
        <v>-20646.310710000002</v>
      </c>
      <c r="G194" s="45">
        <f t="shared" si="3457"/>
        <v>-8772.4809999999998</v>
      </c>
      <c r="H194" s="45">
        <f t="shared" si="3457"/>
        <v>-10707.675710000001</v>
      </c>
      <c r="I194" s="45">
        <f t="shared" si="3457"/>
        <v>-21415.722919999986</v>
      </c>
      <c r="J194" s="45">
        <f t="shared" si="3457"/>
        <v>-15753.39117000001</v>
      </c>
      <c r="K194" s="45">
        <f t="shared" si="3457"/>
        <v>-21269.197590000007</v>
      </c>
      <c r="L194" s="45">
        <f t="shared" si="3457"/>
        <v>-15984.04789999998</v>
      </c>
      <c r="M194" s="45">
        <f t="shared" si="3457"/>
        <v>-24351.895760000014</v>
      </c>
      <c r="N194" s="45">
        <f t="shared" si="3457"/>
        <v>-21832.332059999986</v>
      </c>
      <c r="O194" s="45">
        <f t="shared" si="3457"/>
        <v>-33974.76107</v>
      </c>
      <c r="P194" s="45">
        <f t="shared" si="3457"/>
        <v>-35087.467560000012</v>
      </c>
      <c r="Q194" s="45">
        <f t="shared" si="3457"/>
        <v>-44548.916939999966</v>
      </c>
      <c r="R194" s="45">
        <f t="shared" si="3457"/>
        <v>-49927.79571000002</v>
      </c>
      <c r="S194" s="45">
        <f t="shared" si="3457"/>
        <v>-32166.196959999997</v>
      </c>
      <c r="T194" s="45">
        <f t="shared" si="3457"/>
        <v>-26666.022469999996</v>
      </c>
      <c r="U194" s="45">
        <f t="shared" si="3457"/>
        <v>-25693.452228474573</v>
      </c>
      <c r="V194" s="45">
        <f t="shared" si="3457"/>
        <v>-26382.603418002665</v>
      </c>
      <c r="W194" s="205"/>
      <c r="Y194" s="45">
        <f t="shared" ref="Y194:AP194" si="3458">Y25</f>
        <v>0</v>
      </c>
      <c r="Z194" s="45">
        <f t="shared" si="3458"/>
        <v>-20646.310710000002</v>
      </c>
      <c r="AA194" s="45">
        <f t="shared" si="3458"/>
        <v>-8772.4809999999998</v>
      </c>
      <c r="AB194" s="45">
        <f t="shared" si="3458"/>
        <v>-10707.675710000001</v>
      </c>
      <c r="AC194" s="45">
        <f t="shared" si="3458"/>
        <v>-21415.722919999986</v>
      </c>
      <c r="AD194" s="45">
        <f t="shared" si="3458"/>
        <v>-15753.39117000001</v>
      </c>
      <c r="AE194" s="45">
        <f t="shared" si="3458"/>
        <v>-21269.197590000007</v>
      </c>
      <c r="AF194" s="45">
        <f t="shared" si="3458"/>
        <v>-15984.04789999998</v>
      </c>
      <c r="AG194" s="45">
        <f t="shared" si="3458"/>
        <v>-24351.895760000014</v>
      </c>
      <c r="AH194" s="45">
        <f t="shared" si="3458"/>
        <v>-21832.332059999986</v>
      </c>
      <c r="AI194" s="45">
        <f t="shared" si="3458"/>
        <v>-33974.76107</v>
      </c>
      <c r="AJ194" s="45">
        <f t="shared" si="3458"/>
        <v>-35087.467560000012</v>
      </c>
      <c r="AK194" s="45">
        <f t="shared" si="3458"/>
        <v>-44548.916939999966</v>
      </c>
      <c r="AL194" s="45">
        <f t="shared" si="3458"/>
        <v>-49927.79571000002</v>
      </c>
      <c r="AM194" s="45">
        <f t="shared" si="3458"/>
        <v>-32166.196959999997</v>
      </c>
      <c r="AN194" s="45">
        <f t="shared" si="3458"/>
        <v>-26666.022469999996</v>
      </c>
      <c r="AO194" s="45">
        <f t="shared" si="3458"/>
        <v>-25693.452228474573</v>
      </c>
      <c r="AP194" s="45">
        <f t="shared" si="3458"/>
        <v>-26382.603418002665</v>
      </c>
      <c r="AQ194" s="205"/>
      <c r="AS194" s="45">
        <f t="shared" ref="AS194:BJ194" si="3459">AS25</f>
        <v>0</v>
      </c>
      <c r="AT194" s="45">
        <f t="shared" si="3459"/>
        <v>-3545.1968000000006</v>
      </c>
      <c r="AU194" s="45">
        <f t="shared" si="3459"/>
        <v>-9956.723</v>
      </c>
      <c r="AV194" s="45">
        <f t="shared" si="3459"/>
        <v>6366.7172099999998</v>
      </c>
      <c r="AW194" s="45">
        <f t="shared" si="3459"/>
        <v>-1499.9490300000002</v>
      </c>
      <c r="AX194" s="45">
        <f t="shared" si="3459"/>
        <v>-1350.6601799999996</v>
      </c>
      <c r="AY194" s="45">
        <f t="shared" si="3459"/>
        <v>-1126.89519</v>
      </c>
      <c r="AZ194" s="45">
        <f t="shared" si="3459"/>
        <v>-351.43077</v>
      </c>
      <c r="BA194" s="45">
        <f t="shared" si="3459"/>
        <v>-1084.2699699999998</v>
      </c>
      <c r="BB194" s="45">
        <f t="shared" si="3459"/>
        <v>-1505.2719100000002</v>
      </c>
      <c r="BC194" s="45">
        <f t="shared" si="3459"/>
        <v>-1744.8550700000001</v>
      </c>
      <c r="BD194" s="45">
        <f t="shared" si="3459"/>
        <v>-1758.5617699999998</v>
      </c>
      <c r="BE194" s="45">
        <f t="shared" si="3459"/>
        <v>-1591.9075700000003</v>
      </c>
      <c r="BF194" s="45">
        <f t="shared" si="3459"/>
        <v>2431.3535000000002</v>
      </c>
      <c r="BG194" s="45">
        <f t="shared" si="3459"/>
        <v>-511.45731999999998</v>
      </c>
      <c r="BH194" s="45">
        <f t="shared" si="3459"/>
        <v>-206.03780610301385</v>
      </c>
      <c r="BI194" s="45">
        <f t="shared" si="3459"/>
        <v>-1079.7327339676986</v>
      </c>
      <c r="BJ194" s="45">
        <f t="shared" si="3459"/>
        <v>-1327.2714867823827</v>
      </c>
      <c r="BL194" s="45">
        <f t="shared" ref="BL194:CC194" si="3460">BL25</f>
        <v>0</v>
      </c>
      <c r="BM194" s="45">
        <f t="shared" si="3460"/>
        <v>0</v>
      </c>
      <c r="BN194" s="45">
        <f t="shared" si="3460"/>
        <v>0</v>
      </c>
      <c r="BO194" s="45">
        <f t="shared" si="3460"/>
        <v>0</v>
      </c>
      <c r="BP194" s="45">
        <f t="shared" si="3460"/>
        <v>0</v>
      </c>
      <c r="BQ194" s="45">
        <f t="shared" si="3460"/>
        <v>0</v>
      </c>
      <c r="BR194" s="45">
        <f t="shared" si="3460"/>
        <v>0</v>
      </c>
      <c r="BS194" s="45">
        <f t="shared" si="3460"/>
        <v>0</v>
      </c>
      <c r="BT194" s="45">
        <f t="shared" si="3460"/>
        <v>0</v>
      </c>
      <c r="BU194" s="45">
        <f t="shared" si="3460"/>
        <v>0</v>
      </c>
      <c r="BV194" s="45">
        <f t="shared" si="3460"/>
        <v>0</v>
      </c>
      <c r="BW194" s="45">
        <f t="shared" si="3460"/>
        <v>0</v>
      </c>
      <c r="BX194" s="45">
        <f t="shared" si="3460"/>
        <v>0</v>
      </c>
      <c r="BY194" s="45">
        <f t="shared" si="3460"/>
        <v>0</v>
      </c>
      <c r="BZ194" s="45">
        <f t="shared" si="3460"/>
        <v>0</v>
      </c>
      <c r="CA194" s="45">
        <f t="shared" si="3460"/>
        <v>0</v>
      </c>
      <c r="CB194" s="45">
        <f t="shared" si="3460"/>
        <v>0</v>
      </c>
      <c r="CC194" s="45">
        <f t="shared" si="3460"/>
        <v>0</v>
      </c>
      <c r="CE194" s="45">
        <f t="shared" ref="CE194:CV194" si="3461">CE25</f>
        <v>0</v>
      </c>
      <c r="CF194" s="45">
        <f t="shared" si="3461"/>
        <v>0</v>
      </c>
      <c r="CG194" s="45">
        <f t="shared" si="3461"/>
        <v>0</v>
      </c>
      <c r="CH194" s="45">
        <f t="shared" si="3461"/>
        <v>0</v>
      </c>
      <c r="CI194" s="45">
        <f t="shared" si="3461"/>
        <v>0</v>
      </c>
      <c r="CJ194" s="45">
        <f t="shared" si="3461"/>
        <v>0</v>
      </c>
      <c r="CK194" s="45">
        <f t="shared" si="3461"/>
        <v>0</v>
      </c>
      <c r="CL194" s="45">
        <f t="shared" si="3461"/>
        <v>0</v>
      </c>
      <c r="CM194" s="45">
        <f t="shared" si="3461"/>
        <v>0</v>
      </c>
      <c r="CN194" s="45">
        <f t="shared" si="3461"/>
        <v>0</v>
      </c>
      <c r="CO194" s="45">
        <f t="shared" si="3461"/>
        <v>0</v>
      </c>
      <c r="CP194" s="45">
        <f t="shared" si="3461"/>
        <v>0</v>
      </c>
      <c r="CQ194" s="45">
        <f t="shared" si="3461"/>
        <v>0</v>
      </c>
      <c r="CR194" s="45">
        <f t="shared" si="3461"/>
        <v>0</v>
      </c>
      <c r="CS194" s="45">
        <f t="shared" si="3461"/>
        <v>0</v>
      </c>
      <c r="CT194" s="45">
        <f t="shared" si="3461"/>
        <v>0</v>
      </c>
      <c r="CU194" s="45">
        <f t="shared" si="3461"/>
        <v>0</v>
      </c>
      <c r="CV194" s="45">
        <f t="shared" si="3461"/>
        <v>0</v>
      </c>
      <c r="CX194" s="45">
        <f t="shared" ref="CX194:DO194" si="3462">CX25</f>
        <v>0</v>
      </c>
      <c r="CY194" s="45">
        <f t="shared" si="3462"/>
        <v>-24191.507510000003</v>
      </c>
      <c r="CZ194" s="45">
        <f t="shared" si="3462"/>
        <v>-18729.203999999998</v>
      </c>
      <c r="DA194" s="45">
        <f t="shared" si="3462"/>
        <v>-4340.9585000000015</v>
      </c>
      <c r="DB194" s="45">
        <f t="shared" si="3462"/>
        <v>-22915.671949999985</v>
      </c>
      <c r="DC194" s="45">
        <f t="shared" si="3462"/>
        <v>-17104.051350000009</v>
      </c>
      <c r="DD194" s="45">
        <f t="shared" si="3462"/>
        <v>-22396.092780000006</v>
      </c>
      <c r="DE194" s="45">
        <f t="shared" si="3462"/>
        <v>-16335.47866999998</v>
      </c>
      <c r="DF194" s="45">
        <f t="shared" si="3462"/>
        <v>-25436.165730000015</v>
      </c>
      <c r="DG194" s="45">
        <f t="shared" si="3462"/>
        <v>-23337.603969999986</v>
      </c>
      <c r="DH194" s="45">
        <f t="shared" si="3462"/>
        <v>-35719.616139999998</v>
      </c>
      <c r="DI194" s="45">
        <f t="shared" si="3462"/>
        <v>-36846.029330000012</v>
      </c>
      <c r="DJ194" s="45">
        <f t="shared" si="3462"/>
        <v>-46140.824509999969</v>
      </c>
      <c r="DK194" s="45">
        <f t="shared" si="3462"/>
        <v>-47496.442210000023</v>
      </c>
      <c r="DL194" s="45">
        <f t="shared" si="3462"/>
        <v>-32677.654279999999</v>
      </c>
      <c r="DM194" s="45">
        <f t="shared" si="3462"/>
        <v>-26872.06027610301</v>
      </c>
      <c r="DN194" s="45">
        <f t="shared" si="3462"/>
        <v>-26773.184962442272</v>
      </c>
      <c r="DO194" s="45">
        <f t="shared" si="3462"/>
        <v>-27709.874904785047</v>
      </c>
      <c r="DQ194" s="45">
        <f t="shared" ref="DQ194:EH194" si="3463">DQ25</f>
        <v>0</v>
      </c>
      <c r="DR194" s="45">
        <f t="shared" si="3463"/>
        <v>0</v>
      </c>
      <c r="DS194" s="45">
        <f t="shared" si="3463"/>
        <v>0</v>
      </c>
      <c r="DT194" s="45">
        <f t="shared" si="3463"/>
        <v>0</v>
      </c>
      <c r="DU194" s="45">
        <f t="shared" si="3463"/>
        <v>0</v>
      </c>
      <c r="DV194" s="45">
        <f t="shared" si="3463"/>
        <v>0</v>
      </c>
      <c r="DW194" s="45">
        <f t="shared" si="3463"/>
        <v>0</v>
      </c>
      <c r="DX194" s="45">
        <f t="shared" si="3463"/>
        <v>0</v>
      </c>
      <c r="DY194" s="45">
        <f t="shared" si="3463"/>
        <v>0</v>
      </c>
      <c r="DZ194" s="45">
        <f t="shared" si="3463"/>
        <v>0</v>
      </c>
      <c r="EA194" s="45">
        <f t="shared" si="3463"/>
        <v>0</v>
      </c>
      <c r="EB194" s="45">
        <f t="shared" si="3463"/>
        <v>0</v>
      </c>
      <c r="EC194" s="45">
        <f t="shared" si="3463"/>
        <v>0</v>
      </c>
      <c r="ED194" s="45">
        <f t="shared" si="3463"/>
        <v>0</v>
      </c>
      <c r="EE194" s="45">
        <f t="shared" si="3463"/>
        <v>0</v>
      </c>
      <c r="EF194" s="45">
        <f t="shared" si="3463"/>
        <v>0</v>
      </c>
      <c r="EG194" s="45">
        <f t="shared" si="3463"/>
        <v>0</v>
      </c>
      <c r="EH194" s="45">
        <f t="shared" si="3463"/>
        <v>0</v>
      </c>
      <c r="EJ194" s="45">
        <f t="shared" ref="EJ194:FA194" si="3464">EJ25</f>
        <v>0</v>
      </c>
      <c r="EK194" s="45">
        <f t="shared" si="3464"/>
        <v>0</v>
      </c>
      <c r="EL194" s="45">
        <f t="shared" si="3464"/>
        <v>0</v>
      </c>
      <c r="EM194" s="45">
        <f t="shared" si="3464"/>
        <v>0</v>
      </c>
      <c r="EN194" s="45">
        <f t="shared" si="3464"/>
        <v>0</v>
      </c>
      <c r="EO194" s="45">
        <f t="shared" si="3464"/>
        <v>0</v>
      </c>
      <c r="EP194" s="45">
        <f t="shared" si="3464"/>
        <v>0</v>
      </c>
      <c r="EQ194" s="45">
        <f t="shared" si="3464"/>
        <v>0</v>
      </c>
      <c r="ER194" s="45">
        <f t="shared" si="3464"/>
        <v>0</v>
      </c>
      <c r="ES194" s="45">
        <f t="shared" si="3464"/>
        <v>0</v>
      </c>
      <c r="ET194" s="45">
        <f t="shared" si="3464"/>
        <v>0</v>
      </c>
      <c r="EU194" s="45">
        <f t="shared" si="3464"/>
        <v>0</v>
      </c>
      <c r="EV194" s="45">
        <f t="shared" si="3464"/>
        <v>0</v>
      </c>
      <c r="EW194" s="45">
        <f t="shared" si="3464"/>
        <v>0</v>
      </c>
      <c r="EX194" s="45">
        <f t="shared" si="3464"/>
        <v>0</v>
      </c>
      <c r="EY194" s="45">
        <f t="shared" si="3464"/>
        <v>0</v>
      </c>
      <c r="EZ194" s="45">
        <f t="shared" si="3464"/>
        <v>0</v>
      </c>
      <c r="FA194" s="45">
        <f t="shared" si="3464"/>
        <v>0</v>
      </c>
      <c r="FC194" s="45">
        <f t="shared" ref="FC194:FT194" si="3465">FC25</f>
        <v>0</v>
      </c>
      <c r="FD194" s="45">
        <f t="shared" si="3465"/>
        <v>0</v>
      </c>
      <c r="FE194" s="45">
        <f t="shared" si="3465"/>
        <v>0</v>
      </c>
      <c r="FF194" s="45">
        <f t="shared" si="3465"/>
        <v>0</v>
      </c>
      <c r="FG194" s="45">
        <f t="shared" si="3465"/>
        <v>0</v>
      </c>
      <c r="FH194" s="45">
        <f t="shared" si="3465"/>
        <v>0</v>
      </c>
      <c r="FI194" s="45">
        <f t="shared" si="3465"/>
        <v>0</v>
      </c>
      <c r="FJ194" s="45">
        <f t="shared" si="3465"/>
        <v>0</v>
      </c>
      <c r="FK194" s="45">
        <f t="shared" si="3465"/>
        <v>0</v>
      </c>
      <c r="FL194" s="45">
        <f t="shared" si="3465"/>
        <v>0</v>
      </c>
      <c r="FM194" s="45">
        <f t="shared" si="3465"/>
        <v>0</v>
      </c>
      <c r="FN194" s="45">
        <f t="shared" si="3465"/>
        <v>0</v>
      </c>
      <c r="FO194" s="45">
        <f t="shared" si="3465"/>
        <v>0</v>
      </c>
      <c r="FP194" s="45">
        <f t="shared" si="3465"/>
        <v>0</v>
      </c>
      <c r="FQ194" s="45">
        <f t="shared" si="3465"/>
        <v>0</v>
      </c>
      <c r="FR194" s="45">
        <f t="shared" si="3465"/>
        <v>0</v>
      </c>
      <c r="FS194" s="45">
        <f t="shared" si="3465"/>
        <v>0</v>
      </c>
      <c r="FT194" s="45">
        <f t="shared" si="3465"/>
        <v>0</v>
      </c>
      <c r="FU194" s="205"/>
      <c r="FW194" s="45">
        <f t="shared" ref="FW194:GN194" si="3466">FW25</f>
        <v>0</v>
      </c>
      <c r="FX194" s="45">
        <f t="shared" si="3466"/>
        <v>0</v>
      </c>
      <c r="FY194" s="45">
        <f t="shared" si="3466"/>
        <v>0</v>
      </c>
      <c r="FZ194" s="45">
        <f t="shared" si="3466"/>
        <v>0</v>
      </c>
      <c r="GA194" s="45">
        <f t="shared" si="3466"/>
        <v>0</v>
      </c>
      <c r="GB194" s="45">
        <f t="shared" si="3466"/>
        <v>0</v>
      </c>
      <c r="GC194" s="45">
        <f t="shared" si="3466"/>
        <v>0</v>
      </c>
      <c r="GD194" s="45">
        <f t="shared" si="3466"/>
        <v>0</v>
      </c>
      <c r="GE194" s="45">
        <f t="shared" si="3466"/>
        <v>0</v>
      </c>
      <c r="GF194" s="45">
        <f t="shared" si="3466"/>
        <v>0</v>
      </c>
      <c r="GG194" s="45">
        <f t="shared" si="3466"/>
        <v>0</v>
      </c>
      <c r="GH194" s="45">
        <f t="shared" si="3466"/>
        <v>0</v>
      </c>
      <c r="GI194" s="45">
        <f t="shared" si="3466"/>
        <v>0</v>
      </c>
      <c r="GJ194" s="45">
        <f t="shared" si="3466"/>
        <v>0</v>
      </c>
      <c r="GK194" s="45">
        <f t="shared" si="3466"/>
        <v>0</v>
      </c>
      <c r="GL194" s="45">
        <f t="shared" si="3466"/>
        <v>0</v>
      </c>
      <c r="GM194" s="45">
        <f t="shared" si="3466"/>
        <v>0</v>
      </c>
      <c r="GN194" s="45">
        <f t="shared" si="3466"/>
        <v>0</v>
      </c>
      <c r="GP194" s="45">
        <f t="shared" ref="GP194:HG194" si="3467">GP25</f>
        <v>0</v>
      </c>
      <c r="GQ194" s="45">
        <f t="shared" si="3467"/>
        <v>-24191.507510000003</v>
      </c>
      <c r="GR194" s="45">
        <f t="shared" si="3467"/>
        <v>-18729.203999999998</v>
      </c>
      <c r="GS194" s="45">
        <f t="shared" si="3467"/>
        <v>-4340.9585000000015</v>
      </c>
      <c r="GT194" s="45">
        <f t="shared" si="3467"/>
        <v>-22915.671949999985</v>
      </c>
      <c r="GU194" s="45">
        <f t="shared" si="3467"/>
        <v>-17104.051350000009</v>
      </c>
      <c r="GV194" s="45">
        <f t="shared" si="3467"/>
        <v>-22396.092780000006</v>
      </c>
      <c r="GW194" s="45">
        <f t="shared" si="3467"/>
        <v>-16335.47866999998</v>
      </c>
      <c r="GX194" s="45">
        <f t="shared" si="3467"/>
        <v>-25436.165730000015</v>
      </c>
      <c r="GY194" s="45">
        <f t="shared" si="3467"/>
        <v>-23337.603969999986</v>
      </c>
      <c r="GZ194" s="45">
        <f t="shared" si="3467"/>
        <v>-35719.616139999998</v>
      </c>
      <c r="HA194" s="45">
        <f t="shared" si="3467"/>
        <v>-36846.029330000012</v>
      </c>
      <c r="HB194" s="45">
        <f t="shared" si="3467"/>
        <v>-46140.824509999969</v>
      </c>
      <c r="HC194" s="45">
        <f t="shared" si="3467"/>
        <v>-47496.442210000023</v>
      </c>
      <c r="HD194" s="45">
        <f t="shared" si="3467"/>
        <v>-32677.654279999999</v>
      </c>
      <c r="HE194" s="45">
        <f t="shared" si="3467"/>
        <v>-26872.06027610301</v>
      </c>
      <c r="HF194" s="45">
        <f t="shared" si="3467"/>
        <v>-26773.184962442272</v>
      </c>
      <c r="HG194" s="45">
        <f t="shared" si="3467"/>
        <v>-27709.874904785047</v>
      </c>
    </row>
    <row r="195" spans="3:215" x14ac:dyDescent="0.3">
      <c r="C195" s="38" t="s">
        <v>101</v>
      </c>
      <c r="E195" s="81"/>
      <c r="F195" s="148">
        <v>-11794</v>
      </c>
      <c r="G195" s="148">
        <v>0</v>
      </c>
      <c r="H195" s="148">
        <v>-821</v>
      </c>
      <c r="I195" s="148">
        <v>8519.1200000000008</v>
      </c>
      <c r="J195" s="148">
        <v>-2954.4270000000001</v>
      </c>
      <c r="K195" s="148">
        <v>-6877.0283600000002</v>
      </c>
      <c r="L195" s="148">
        <v>-412.97163999999964</v>
      </c>
      <c r="M195" s="148">
        <v>-3550</v>
      </c>
      <c r="N195" s="148">
        <v>-1672</v>
      </c>
      <c r="O195" s="148">
        <v>-6077.5</v>
      </c>
      <c r="P195" s="148">
        <v>-7345</v>
      </c>
      <c r="Q195" s="148">
        <v>-6335</v>
      </c>
      <c r="R195" s="148">
        <v>-6745</v>
      </c>
      <c r="S195" s="148">
        <v>-1306.694</v>
      </c>
      <c r="T195" s="148">
        <v>-4113.2862100000002</v>
      </c>
      <c r="U195" s="148">
        <v>-1883.52917</v>
      </c>
      <c r="V195" s="148">
        <v>-4163.8719500000007</v>
      </c>
      <c r="W195" s="206"/>
      <c r="Y195" s="74">
        <f t="shared" ref="Y195" si="3468">$E195</f>
        <v>0</v>
      </c>
      <c r="Z195" s="74">
        <f t="shared" ref="Z195" si="3469">$F195</f>
        <v>-11794</v>
      </c>
      <c r="AA195" s="74">
        <f t="shared" ref="AA195" si="3470">$G195</f>
        <v>0</v>
      </c>
      <c r="AB195" s="74">
        <f t="shared" ref="AB195" si="3471">$H195</f>
        <v>-821</v>
      </c>
      <c r="AC195" s="74">
        <f t="shared" ref="AC195" si="3472">$I195</f>
        <v>8519.1200000000008</v>
      </c>
      <c r="AD195" s="74">
        <f t="shared" ref="AD195" si="3473">$J195</f>
        <v>-2954.4270000000001</v>
      </c>
      <c r="AE195" s="74">
        <f t="shared" ref="AE195" si="3474">$K195</f>
        <v>-6877.0283600000002</v>
      </c>
      <c r="AF195" s="148">
        <f t="shared" ref="AF195" si="3475">$L195</f>
        <v>-412.97163999999964</v>
      </c>
      <c r="AG195" s="148">
        <f t="shared" ref="AG195" si="3476">$M195</f>
        <v>-3550</v>
      </c>
      <c r="AH195" s="148">
        <f t="shared" ref="AH195" si="3477">$N195</f>
        <v>-1672</v>
      </c>
      <c r="AI195" s="148">
        <f>$O195</f>
        <v>-6077.5</v>
      </c>
      <c r="AJ195" s="148">
        <f t="shared" ref="AJ195" si="3478">$P195</f>
        <v>-7345</v>
      </c>
      <c r="AK195" s="148">
        <f t="shared" ref="AK195" si="3479">$Q195</f>
        <v>-6335</v>
      </c>
      <c r="AL195" s="148">
        <f>$R195</f>
        <v>-6745</v>
      </c>
      <c r="AM195" s="148">
        <f>$S195</f>
        <v>-1306.694</v>
      </c>
      <c r="AN195" s="148">
        <f>$T195</f>
        <v>-4113.2862100000002</v>
      </c>
      <c r="AO195" s="148">
        <f>$U195</f>
        <v>-1883.52917</v>
      </c>
      <c r="AP195" s="148">
        <f>$V195</f>
        <v>-4163.8719500000007</v>
      </c>
      <c r="AQ195" s="206"/>
      <c r="AS195" s="74">
        <f t="shared" ref="AS195" si="3480">$E195</f>
        <v>0</v>
      </c>
      <c r="AT195" s="74">
        <f t="shared" ref="AT195" si="3481">$F195</f>
        <v>-11794</v>
      </c>
      <c r="AU195" s="74">
        <f t="shared" ref="AU195" si="3482">$G195</f>
        <v>0</v>
      </c>
      <c r="AV195" s="74">
        <f t="shared" ref="AV195" si="3483">$H195</f>
        <v>-821</v>
      </c>
      <c r="AW195" s="74">
        <f t="shared" ref="AW195" si="3484">$I195</f>
        <v>8519.1200000000008</v>
      </c>
      <c r="AX195" s="74">
        <f t="shared" ref="AX195" si="3485">$J195</f>
        <v>-2954.4270000000001</v>
      </c>
      <c r="AY195" s="74">
        <f t="shared" ref="AY195" si="3486">$K195</f>
        <v>-6877.0283600000002</v>
      </c>
      <c r="AZ195" s="148">
        <f t="shared" ref="AZ195" si="3487">$L195</f>
        <v>-412.97163999999964</v>
      </c>
      <c r="BA195" s="148">
        <f t="shared" ref="BA195" si="3488">$M195</f>
        <v>-3550</v>
      </c>
      <c r="BB195" s="148">
        <f t="shared" ref="BB195" si="3489">$N195</f>
        <v>-1672</v>
      </c>
      <c r="BC195" s="148">
        <f>$O195</f>
        <v>-6077.5</v>
      </c>
      <c r="BD195" s="148">
        <f t="shared" ref="BD195" si="3490">$P195</f>
        <v>-7345</v>
      </c>
      <c r="BE195" s="148">
        <f t="shared" ref="BE195" si="3491">$Q195</f>
        <v>-6335</v>
      </c>
      <c r="BF195" s="148">
        <f>$R195</f>
        <v>-6745</v>
      </c>
      <c r="BG195" s="148">
        <f>$S195</f>
        <v>-1306.694</v>
      </c>
      <c r="BH195" s="148">
        <f>$T195</f>
        <v>-4113.2862100000002</v>
      </c>
      <c r="BI195" s="148">
        <f>$U195</f>
        <v>-1883.52917</v>
      </c>
      <c r="BJ195" s="148">
        <f>$V195</f>
        <v>-4163.8719500000007</v>
      </c>
      <c r="BL195" s="74">
        <f t="shared" ref="BL195" si="3492">$E195</f>
        <v>0</v>
      </c>
      <c r="BM195" s="74">
        <f t="shared" ref="BM195" si="3493">$F195</f>
        <v>-11794</v>
      </c>
      <c r="BN195" s="74">
        <f t="shared" ref="BN195" si="3494">$G195</f>
        <v>0</v>
      </c>
      <c r="BO195" s="74">
        <f t="shared" ref="BO195" si="3495">$H195</f>
        <v>-821</v>
      </c>
      <c r="BP195" s="74">
        <f t="shared" ref="BP195" si="3496">$I195</f>
        <v>8519.1200000000008</v>
      </c>
      <c r="BQ195" s="74">
        <f t="shared" ref="BQ195" si="3497">$J195</f>
        <v>-2954.4270000000001</v>
      </c>
      <c r="BR195" s="74">
        <f t="shared" ref="BR195" si="3498">$K195</f>
        <v>-6877.0283600000002</v>
      </c>
      <c r="BS195" s="148">
        <f t="shared" ref="BS195" si="3499">$L195</f>
        <v>-412.97163999999964</v>
      </c>
      <c r="BT195" s="148">
        <f t="shared" ref="BT195" si="3500">$M195</f>
        <v>-3550</v>
      </c>
      <c r="BU195" s="148">
        <f t="shared" ref="BU195" si="3501">$N195</f>
        <v>-1672</v>
      </c>
      <c r="BV195" s="148">
        <f>$O195</f>
        <v>-6077.5</v>
      </c>
      <c r="BW195" s="148">
        <f t="shared" ref="BW195" si="3502">$P195</f>
        <v>-7345</v>
      </c>
      <c r="BX195" s="148">
        <f t="shared" ref="BX195" si="3503">$Q195</f>
        <v>-6335</v>
      </c>
      <c r="BY195" s="148">
        <f>$R195</f>
        <v>-6745</v>
      </c>
      <c r="BZ195" s="148">
        <f>$S195</f>
        <v>-1306.694</v>
      </c>
      <c r="CA195" s="148">
        <f>$T195</f>
        <v>-4113.2862100000002</v>
      </c>
      <c r="CB195" s="148">
        <f>$U195</f>
        <v>-1883.52917</v>
      </c>
      <c r="CC195" s="148">
        <f>$V195</f>
        <v>-4163.8719500000007</v>
      </c>
      <c r="CE195" s="74">
        <f t="shared" ref="CE195" si="3504">$E195</f>
        <v>0</v>
      </c>
      <c r="CF195" s="74">
        <f t="shared" ref="CF195" si="3505">$F195</f>
        <v>-11794</v>
      </c>
      <c r="CG195" s="74">
        <f t="shared" ref="CG195" si="3506">$G195</f>
        <v>0</v>
      </c>
      <c r="CH195" s="74">
        <f t="shared" ref="CH195" si="3507">$H195</f>
        <v>-821</v>
      </c>
      <c r="CI195" s="74">
        <f t="shared" ref="CI195" si="3508">$I195</f>
        <v>8519.1200000000008</v>
      </c>
      <c r="CJ195" s="74">
        <f t="shared" ref="CJ195" si="3509">$J195</f>
        <v>-2954.4270000000001</v>
      </c>
      <c r="CK195" s="74">
        <f t="shared" ref="CK195" si="3510">$K195</f>
        <v>-6877.0283600000002</v>
      </c>
      <c r="CL195" s="148">
        <f t="shared" ref="CL195" si="3511">$L195</f>
        <v>-412.97163999999964</v>
      </c>
      <c r="CM195" s="148">
        <f t="shared" ref="CM195" si="3512">$M195</f>
        <v>-3550</v>
      </c>
      <c r="CN195" s="148">
        <f t="shared" ref="CN195" si="3513">$N195</f>
        <v>-1672</v>
      </c>
      <c r="CO195" s="148">
        <f>$O195</f>
        <v>-6077.5</v>
      </c>
      <c r="CP195" s="148">
        <f t="shared" ref="CP195" si="3514">$P195</f>
        <v>-7345</v>
      </c>
      <c r="CQ195" s="148">
        <f t="shared" ref="CQ195" si="3515">$Q195</f>
        <v>-6335</v>
      </c>
      <c r="CR195" s="148">
        <f>$R195</f>
        <v>-6745</v>
      </c>
      <c r="CS195" s="148">
        <f>$S195</f>
        <v>-1306.694</v>
      </c>
      <c r="CT195" s="148">
        <f>$T195</f>
        <v>-4113.2862100000002</v>
      </c>
      <c r="CU195" s="148">
        <f>$U195</f>
        <v>-1883.52917</v>
      </c>
      <c r="CV195" s="148">
        <f>$V195</f>
        <v>-4163.8719500000007</v>
      </c>
      <c r="CX195" s="74">
        <f t="shared" ref="CX195" si="3516">$E195</f>
        <v>0</v>
      </c>
      <c r="CY195" s="74">
        <f t="shared" ref="CY195" si="3517">$F195</f>
        <v>-11794</v>
      </c>
      <c r="CZ195" s="74">
        <f t="shared" ref="CZ195" si="3518">$G195</f>
        <v>0</v>
      </c>
      <c r="DA195" s="74">
        <f t="shared" ref="DA195" si="3519">$H195</f>
        <v>-821</v>
      </c>
      <c r="DB195" s="74">
        <f t="shared" ref="DB195" si="3520">$I195</f>
        <v>8519.1200000000008</v>
      </c>
      <c r="DC195" s="74">
        <f t="shared" ref="DC195" si="3521">$J195</f>
        <v>-2954.4270000000001</v>
      </c>
      <c r="DD195" s="74">
        <f t="shared" ref="DD195" si="3522">$K195</f>
        <v>-6877.0283600000002</v>
      </c>
      <c r="DE195" s="148">
        <f t="shared" ref="DE195" si="3523">$L195</f>
        <v>-412.97163999999964</v>
      </c>
      <c r="DF195" s="148">
        <f t="shared" ref="DF195" si="3524">$M195</f>
        <v>-3550</v>
      </c>
      <c r="DG195" s="148">
        <f t="shared" ref="DG195" si="3525">$N195</f>
        <v>-1672</v>
      </c>
      <c r="DH195" s="148">
        <f>$O195</f>
        <v>-6077.5</v>
      </c>
      <c r="DI195" s="148">
        <f t="shared" ref="DI195" si="3526">$P195</f>
        <v>-7345</v>
      </c>
      <c r="DJ195" s="148">
        <f t="shared" ref="DJ195" si="3527">$Q195</f>
        <v>-6335</v>
      </c>
      <c r="DK195" s="148">
        <f>$R195</f>
        <v>-6745</v>
      </c>
      <c r="DL195" s="148">
        <f>$S195</f>
        <v>-1306.694</v>
      </c>
      <c r="DM195" s="148">
        <f>$T195</f>
        <v>-4113.2862100000002</v>
      </c>
      <c r="DN195" s="148">
        <f>$U195</f>
        <v>-1883.52917</v>
      </c>
      <c r="DO195" s="148">
        <f>$V195</f>
        <v>-4163.8719500000007</v>
      </c>
      <c r="DQ195" s="74">
        <f t="shared" ref="DQ195" si="3528">$E195</f>
        <v>0</v>
      </c>
      <c r="DR195" s="74">
        <f t="shared" ref="DR195" si="3529">$F195</f>
        <v>-11794</v>
      </c>
      <c r="DS195" s="74">
        <f t="shared" ref="DS195" si="3530">$G195</f>
        <v>0</v>
      </c>
      <c r="DT195" s="74">
        <f t="shared" ref="DT195" si="3531">$H195</f>
        <v>-821</v>
      </c>
      <c r="DU195" s="74">
        <f t="shared" ref="DU195" si="3532">$I195</f>
        <v>8519.1200000000008</v>
      </c>
      <c r="DV195" s="74">
        <f t="shared" ref="DV195" si="3533">$J195</f>
        <v>-2954.4270000000001</v>
      </c>
      <c r="DW195" s="74">
        <f t="shared" ref="DW195" si="3534">$K195</f>
        <v>-6877.0283600000002</v>
      </c>
      <c r="DX195" s="148">
        <f t="shared" ref="DX195" si="3535">$L195</f>
        <v>-412.97163999999964</v>
      </c>
      <c r="DY195" s="148">
        <f t="shared" ref="DY195" si="3536">$M195</f>
        <v>-3550</v>
      </c>
      <c r="DZ195" s="148">
        <f t="shared" ref="DZ195" si="3537">$N195</f>
        <v>-1672</v>
      </c>
      <c r="EA195" s="148">
        <f>$O195</f>
        <v>-6077.5</v>
      </c>
      <c r="EB195" s="148">
        <f t="shared" ref="EB195" si="3538">$P195</f>
        <v>-7345</v>
      </c>
      <c r="EC195" s="148">
        <f t="shared" ref="EC195" si="3539">$Q195</f>
        <v>-6335</v>
      </c>
      <c r="ED195" s="148">
        <f>$R195</f>
        <v>-6745</v>
      </c>
      <c r="EE195" s="148">
        <f>$S195</f>
        <v>-1306.694</v>
      </c>
      <c r="EF195" s="148">
        <f>$T195</f>
        <v>-4113.2862100000002</v>
      </c>
      <c r="EG195" s="148">
        <f>$U195</f>
        <v>-1883.52917</v>
      </c>
      <c r="EH195" s="148">
        <f>$V195</f>
        <v>-4163.8719500000007</v>
      </c>
      <c r="EJ195" s="74">
        <f t="shared" ref="EJ195" si="3540">$E195</f>
        <v>0</v>
      </c>
      <c r="EK195" s="74">
        <f t="shared" ref="EK195" si="3541">$F195</f>
        <v>-11794</v>
      </c>
      <c r="EL195" s="74">
        <f t="shared" ref="EL195" si="3542">$G195</f>
        <v>0</v>
      </c>
      <c r="EM195" s="74">
        <f t="shared" ref="EM195" si="3543">$H195</f>
        <v>-821</v>
      </c>
      <c r="EN195" s="74">
        <f t="shared" ref="EN195" si="3544">$I195</f>
        <v>8519.1200000000008</v>
      </c>
      <c r="EO195" s="74">
        <f t="shared" ref="EO195" si="3545">$J195</f>
        <v>-2954.4270000000001</v>
      </c>
      <c r="EP195" s="74">
        <f t="shared" ref="EP195" si="3546">$K195</f>
        <v>-6877.0283600000002</v>
      </c>
      <c r="EQ195" s="148">
        <f t="shared" ref="EQ195" si="3547">$L195</f>
        <v>-412.97163999999964</v>
      </c>
      <c r="ER195" s="148">
        <f t="shared" ref="ER195" si="3548">$M195</f>
        <v>-3550</v>
      </c>
      <c r="ES195" s="148">
        <f t="shared" ref="ES195" si="3549">$N195</f>
        <v>-1672</v>
      </c>
      <c r="ET195" s="148">
        <f>$O195</f>
        <v>-6077.5</v>
      </c>
      <c r="EU195" s="148">
        <f t="shared" ref="EU195" si="3550">$P195</f>
        <v>-7345</v>
      </c>
      <c r="EV195" s="148">
        <f t="shared" ref="EV195" si="3551">$Q195</f>
        <v>-6335</v>
      </c>
      <c r="EW195" s="148">
        <f>$R195</f>
        <v>-6745</v>
      </c>
      <c r="EX195" s="148">
        <f>$S195</f>
        <v>-1306.694</v>
      </c>
      <c r="EY195" s="148">
        <f>$T195</f>
        <v>-4113.2862100000002</v>
      </c>
      <c r="EZ195" s="148">
        <f>$U195</f>
        <v>-1883.52917</v>
      </c>
      <c r="FA195" s="148">
        <f>$V195</f>
        <v>-4163.8719500000007</v>
      </c>
      <c r="FC195" s="74">
        <f t="shared" ref="FC195" si="3552">$E195</f>
        <v>0</v>
      </c>
      <c r="FD195" s="74">
        <f t="shared" ref="FD195" si="3553">$F195</f>
        <v>-11794</v>
      </c>
      <c r="FE195" s="74">
        <f t="shared" ref="FE195" si="3554">$G195</f>
        <v>0</v>
      </c>
      <c r="FF195" s="74">
        <f t="shared" ref="FF195" si="3555">$H195</f>
        <v>-821</v>
      </c>
      <c r="FG195" s="74">
        <f t="shared" ref="FG195" si="3556">$I195</f>
        <v>8519.1200000000008</v>
      </c>
      <c r="FH195" s="74">
        <f t="shared" ref="FH195" si="3557">$J195</f>
        <v>-2954.4270000000001</v>
      </c>
      <c r="FI195" s="74">
        <f t="shared" ref="FI195" si="3558">$K195</f>
        <v>-6877.0283600000002</v>
      </c>
      <c r="FJ195" s="148">
        <f t="shared" ref="FJ195" si="3559">$L195</f>
        <v>-412.97163999999964</v>
      </c>
      <c r="FK195" s="148">
        <f t="shared" ref="FK195" si="3560">$M195</f>
        <v>-3550</v>
      </c>
      <c r="FL195" s="148">
        <f t="shared" ref="FL195" si="3561">$N195</f>
        <v>-1672</v>
      </c>
      <c r="FM195" s="148">
        <f>$O195</f>
        <v>-6077.5</v>
      </c>
      <c r="FN195" s="148">
        <f t="shared" ref="FN195" si="3562">$P195</f>
        <v>-7345</v>
      </c>
      <c r="FO195" s="148">
        <f t="shared" ref="FO195" si="3563">$Q195</f>
        <v>-6335</v>
      </c>
      <c r="FP195" s="148">
        <f>$R195</f>
        <v>-6745</v>
      </c>
      <c r="FQ195" s="148">
        <f>$S195</f>
        <v>-1306.694</v>
      </c>
      <c r="FR195" s="148">
        <f>$T195</f>
        <v>-4113.2862100000002</v>
      </c>
      <c r="FS195" s="148">
        <f>$U195</f>
        <v>-1883.52917</v>
      </c>
      <c r="FT195" s="148">
        <f>$V195</f>
        <v>-4163.8719500000007</v>
      </c>
      <c r="FU195" s="206"/>
      <c r="FW195" s="74">
        <f t="shared" ref="FW195" si="3564">$E195</f>
        <v>0</v>
      </c>
      <c r="FX195" s="74">
        <f t="shared" ref="FX195" si="3565">$F195</f>
        <v>-11794</v>
      </c>
      <c r="FY195" s="74">
        <f t="shared" ref="FY195" si="3566">$G195</f>
        <v>0</v>
      </c>
      <c r="FZ195" s="74">
        <f t="shared" ref="FZ195" si="3567">$H195</f>
        <v>-821</v>
      </c>
      <c r="GA195" s="74">
        <f t="shared" ref="GA195" si="3568">$I195</f>
        <v>8519.1200000000008</v>
      </c>
      <c r="GB195" s="74">
        <f t="shared" ref="GB195" si="3569">$J195</f>
        <v>-2954.4270000000001</v>
      </c>
      <c r="GC195" s="74">
        <f t="shared" ref="GC195" si="3570">$K195</f>
        <v>-6877.0283600000002</v>
      </c>
      <c r="GD195" s="148">
        <f t="shared" ref="GD195" si="3571">$L195</f>
        <v>-412.97163999999964</v>
      </c>
      <c r="GE195" s="148">
        <f t="shared" ref="GE195" si="3572">$M195</f>
        <v>-3550</v>
      </c>
      <c r="GF195" s="148">
        <f t="shared" ref="GF195" si="3573">$N195</f>
        <v>-1672</v>
      </c>
      <c r="GG195" s="148">
        <f>$O195</f>
        <v>-6077.5</v>
      </c>
      <c r="GH195" s="148">
        <f t="shared" ref="GH195" si="3574">$P195</f>
        <v>-7345</v>
      </c>
      <c r="GI195" s="148">
        <f t="shared" ref="GI195" si="3575">$Q195</f>
        <v>-6335</v>
      </c>
      <c r="GJ195" s="148">
        <f>$R195</f>
        <v>-6745</v>
      </c>
      <c r="GK195" s="148">
        <f>$S195</f>
        <v>-1306.694</v>
      </c>
      <c r="GL195" s="148">
        <f>$T195</f>
        <v>-4113.2862100000002</v>
      </c>
      <c r="GM195" s="148">
        <f>$U195</f>
        <v>-1883.52917</v>
      </c>
      <c r="GN195" s="148">
        <f>$V195</f>
        <v>-4163.8719500000007</v>
      </c>
      <c r="GP195" s="74">
        <f t="shared" ref="GP195" si="3576">$E195</f>
        <v>0</v>
      </c>
      <c r="GQ195" s="74">
        <f t="shared" ref="GQ195" si="3577">$F195</f>
        <v>-11794</v>
      </c>
      <c r="GR195" s="74">
        <f t="shared" ref="GR195" si="3578">$G195</f>
        <v>0</v>
      </c>
      <c r="GS195" s="74">
        <f t="shared" ref="GS195" si="3579">$H195</f>
        <v>-821</v>
      </c>
      <c r="GT195" s="74">
        <f t="shared" ref="GT195" si="3580">$I195</f>
        <v>8519.1200000000008</v>
      </c>
      <c r="GU195" s="74">
        <f t="shared" ref="GU195" si="3581">$J195</f>
        <v>-2954.4270000000001</v>
      </c>
      <c r="GV195" s="74">
        <f t="shared" ref="GV195" si="3582">$K195</f>
        <v>-6877.0283600000002</v>
      </c>
      <c r="GW195" s="148">
        <f t="shared" ref="GW195" si="3583">$L195</f>
        <v>-412.97163999999964</v>
      </c>
      <c r="GX195" s="148">
        <f t="shared" ref="GX195" si="3584">$M195</f>
        <v>-3550</v>
      </c>
      <c r="GY195" s="148">
        <f t="shared" ref="GY195" si="3585">$N195</f>
        <v>-1672</v>
      </c>
      <c r="GZ195" s="148">
        <f>$O195</f>
        <v>-6077.5</v>
      </c>
      <c r="HA195" s="148">
        <f t="shared" ref="HA195" si="3586">$P195</f>
        <v>-7345</v>
      </c>
      <c r="HB195" s="148">
        <f t="shared" ref="HB195" si="3587">$Q195</f>
        <v>-6335</v>
      </c>
      <c r="HC195" s="148">
        <f>$R195</f>
        <v>-6745</v>
      </c>
      <c r="HD195" s="148">
        <f>$S195</f>
        <v>-1306.694</v>
      </c>
      <c r="HE195" s="148">
        <f>$T195</f>
        <v>-4113.2862100000002</v>
      </c>
      <c r="HF195" s="148">
        <f>$U195</f>
        <v>-1883.52917</v>
      </c>
      <c r="HG195" s="148">
        <f>$U195</f>
        <v>-1883.52917</v>
      </c>
    </row>
    <row r="196" spans="3:215" x14ac:dyDescent="0.3">
      <c r="C196" s="60" t="s">
        <v>102</v>
      </c>
      <c r="E196" s="61">
        <f>E194-E195</f>
        <v>0</v>
      </c>
      <c r="F196" s="61">
        <f t="shared" ref="F196:L196" si="3588">F194-F195</f>
        <v>-8852.3107100000016</v>
      </c>
      <c r="G196" s="61">
        <f t="shared" si="3588"/>
        <v>-8772.4809999999998</v>
      </c>
      <c r="H196" s="61">
        <f t="shared" si="3588"/>
        <v>-9886.6757100000013</v>
      </c>
      <c r="I196" s="61">
        <f t="shared" ref="I196" si="3589">I194-I195</f>
        <v>-29934.842919999988</v>
      </c>
      <c r="J196" s="61">
        <f t="shared" si="3588"/>
        <v>-12798.96417000001</v>
      </c>
      <c r="K196" s="61">
        <f t="shared" si="3588"/>
        <v>-14392.169230000007</v>
      </c>
      <c r="L196" s="61">
        <f t="shared" si="3588"/>
        <v>-15571.07625999998</v>
      </c>
      <c r="M196" s="61">
        <f t="shared" ref="M196:N196" si="3590">M194-M195</f>
        <v>-20801.895760000014</v>
      </c>
      <c r="N196" s="61">
        <f t="shared" si="3590"/>
        <v>-20160.332059999986</v>
      </c>
      <c r="O196" s="61">
        <f t="shared" ref="O196:P196" si="3591">O194-O195</f>
        <v>-27897.26107</v>
      </c>
      <c r="P196" s="61">
        <f t="shared" si="3591"/>
        <v>-27742.467560000012</v>
      </c>
      <c r="Q196" s="61">
        <f t="shared" ref="Q196:R196" si="3592">Q194-Q195</f>
        <v>-38213.916939999966</v>
      </c>
      <c r="R196" s="61">
        <f t="shared" si="3592"/>
        <v>-43182.79571000002</v>
      </c>
      <c r="S196" s="61">
        <f t="shared" ref="S196:T196" si="3593">S194-S195</f>
        <v>-30859.502959999998</v>
      </c>
      <c r="T196" s="61">
        <f t="shared" si="3593"/>
        <v>-22552.736259999998</v>
      </c>
      <c r="U196" s="61">
        <f t="shared" ref="U196:V196" si="3594">U194-U195</f>
        <v>-23809.923058474571</v>
      </c>
      <c r="V196" s="61">
        <f t="shared" si="3594"/>
        <v>-22218.731468002665</v>
      </c>
      <c r="W196" s="184"/>
      <c r="Y196" s="61">
        <f t="shared" ref="Y196:AF196" si="3595">Y194-Y195</f>
        <v>0</v>
      </c>
      <c r="Z196" s="61">
        <f t="shared" si="3595"/>
        <v>-8852.3107100000016</v>
      </c>
      <c r="AA196" s="61">
        <f>AA194-AA195</f>
        <v>-8772.4809999999998</v>
      </c>
      <c r="AB196" s="61">
        <f>AB194-AB195</f>
        <v>-9886.6757100000013</v>
      </c>
      <c r="AC196" s="61">
        <f>AC194-AC195</f>
        <v>-29934.842919999988</v>
      </c>
      <c r="AD196" s="61">
        <f t="shared" si="3595"/>
        <v>-12798.96417000001</v>
      </c>
      <c r="AE196" s="61">
        <f t="shared" si="3595"/>
        <v>-14392.169230000007</v>
      </c>
      <c r="AF196" s="61">
        <f t="shared" si="3595"/>
        <v>-15571.07625999998</v>
      </c>
      <c r="AG196" s="61">
        <f t="shared" ref="AG196:AH196" si="3596">AG194-AG195</f>
        <v>-20801.895760000014</v>
      </c>
      <c r="AH196" s="61">
        <f t="shared" si="3596"/>
        <v>-20160.332059999986</v>
      </c>
      <c r="AI196" s="61">
        <f t="shared" ref="AI196:AJ196" si="3597">AI194-AI195</f>
        <v>-27897.26107</v>
      </c>
      <c r="AJ196" s="61">
        <f t="shared" si="3597"/>
        <v>-27742.467560000012</v>
      </c>
      <c r="AK196" s="61">
        <f t="shared" ref="AK196:AL196" si="3598">AK194-AK195</f>
        <v>-38213.916939999966</v>
      </c>
      <c r="AL196" s="61">
        <f t="shared" si="3598"/>
        <v>-43182.79571000002</v>
      </c>
      <c r="AM196" s="61">
        <f t="shared" ref="AM196:AN196" si="3599">AM194-AM195</f>
        <v>-30859.502959999998</v>
      </c>
      <c r="AN196" s="61">
        <f t="shared" si="3599"/>
        <v>-22552.736259999998</v>
      </c>
      <c r="AO196" s="61">
        <f t="shared" ref="AO196:AP196" si="3600">AO194-AO195</f>
        <v>-23809.923058474571</v>
      </c>
      <c r="AP196" s="61">
        <f t="shared" si="3600"/>
        <v>-22218.731468002665</v>
      </c>
      <c r="AQ196" s="184"/>
      <c r="AS196" s="61">
        <f t="shared" ref="AS196:AT196" si="3601">AS194-AS195</f>
        <v>0</v>
      </c>
      <c r="AT196" s="61">
        <f t="shared" si="3601"/>
        <v>8248.8031999999985</v>
      </c>
      <c r="AU196" s="61">
        <f>AU194-AU195</f>
        <v>-9956.723</v>
      </c>
      <c r="AV196" s="61">
        <f>AV194-AV195</f>
        <v>7187.7172099999998</v>
      </c>
      <c r="AW196" s="61">
        <f>AW194-AW195</f>
        <v>-10019.069030000001</v>
      </c>
      <c r="AX196" s="61">
        <f t="shared" ref="AX196:BJ196" si="3602">AX194-AX195</f>
        <v>1603.7668200000005</v>
      </c>
      <c r="AY196" s="61">
        <f t="shared" si="3602"/>
        <v>5750.1331700000001</v>
      </c>
      <c r="AZ196" s="61">
        <f t="shared" si="3602"/>
        <v>61.540869999999643</v>
      </c>
      <c r="BA196" s="61">
        <f t="shared" si="3602"/>
        <v>2465.7300300000002</v>
      </c>
      <c r="BB196" s="61">
        <f t="shared" si="3602"/>
        <v>166.72808999999984</v>
      </c>
      <c r="BC196" s="61">
        <f t="shared" si="3602"/>
        <v>4332.6449300000004</v>
      </c>
      <c r="BD196" s="61">
        <f t="shared" si="3602"/>
        <v>5586.4382299999997</v>
      </c>
      <c r="BE196" s="61">
        <f t="shared" si="3602"/>
        <v>4743.0924299999997</v>
      </c>
      <c r="BF196" s="61">
        <f t="shared" si="3602"/>
        <v>9176.3535000000011</v>
      </c>
      <c r="BG196" s="61">
        <f t="shared" si="3602"/>
        <v>795.23667999999998</v>
      </c>
      <c r="BH196" s="61">
        <f t="shared" si="3602"/>
        <v>3907.2484038969865</v>
      </c>
      <c r="BI196" s="61">
        <f t="shared" si="3602"/>
        <v>803.79643603230147</v>
      </c>
      <c r="BJ196" s="61">
        <f t="shared" si="3602"/>
        <v>2836.6004632176182</v>
      </c>
      <c r="BL196" s="61">
        <f t="shared" ref="BL196:BM196" si="3603">BL194-BL195</f>
        <v>0</v>
      </c>
      <c r="BM196" s="61">
        <f t="shared" si="3603"/>
        <v>11794</v>
      </c>
      <c r="BN196" s="61">
        <f>BN194-BN195</f>
        <v>0</v>
      </c>
      <c r="BO196" s="61">
        <f>BO194-BO195</f>
        <v>821</v>
      </c>
      <c r="BP196" s="61">
        <f>BP194-BP195</f>
        <v>-8519.1200000000008</v>
      </c>
      <c r="BQ196" s="61">
        <f t="shared" ref="BQ196:CC196" si="3604">BQ194-BQ195</f>
        <v>2954.4270000000001</v>
      </c>
      <c r="BR196" s="61">
        <f t="shared" si="3604"/>
        <v>6877.0283600000002</v>
      </c>
      <c r="BS196" s="61">
        <f t="shared" si="3604"/>
        <v>412.97163999999964</v>
      </c>
      <c r="BT196" s="61">
        <f t="shared" si="3604"/>
        <v>3550</v>
      </c>
      <c r="BU196" s="61">
        <f t="shared" si="3604"/>
        <v>1672</v>
      </c>
      <c r="BV196" s="61">
        <f t="shared" si="3604"/>
        <v>6077.5</v>
      </c>
      <c r="BW196" s="61">
        <f t="shared" si="3604"/>
        <v>7345</v>
      </c>
      <c r="BX196" s="61">
        <f t="shared" si="3604"/>
        <v>6335</v>
      </c>
      <c r="BY196" s="61">
        <f t="shared" si="3604"/>
        <v>6745</v>
      </c>
      <c r="BZ196" s="61">
        <f t="shared" si="3604"/>
        <v>1306.694</v>
      </c>
      <c r="CA196" s="61">
        <f t="shared" si="3604"/>
        <v>4113.2862100000002</v>
      </c>
      <c r="CB196" s="61">
        <f t="shared" si="3604"/>
        <v>1883.52917</v>
      </c>
      <c r="CC196" s="61">
        <f t="shared" si="3604"/>
        <v>4163.8719500000007</v>
      </c>
      <c r="CE196" s="61">
        <f t="shared" ref="CE196:CF196" si="3605">CE194-CE195</f>
        <v>0</v>
      </c>
      <c r="CF196" s="61">
        <f t="shared" si="3605"/>
        <v>11794</v>
      </c>
      <c r="CG196" s="61">
        <f>CG194-CG195</f>
        <v>0</v>
      </c>
      <c r="CH196" s="61">
        <f>CH194-CH195</f>
        <v>821</v>
      </c>
      <c r="CI196" s="61">
        <f>CI194-CI195</f>
        <v>-8519.1200000000008</v>
      </c>
      <c r="CJ196" s="61">
        <f t="shared" ref="CJ196:CV196" si="3606">CJ194-CJ195</f>
        <v>2954.4270000000001</v>
      </c>
      <c r="CK196" s="61">
        <f t="shared" si="3606"/>
        <v>6877.0283600000002</v>
      </c>
      <c r="CL196" s="61">
        <f t="shared" si="3606"/>
        <v>412.97163999999964</v>
      </c>
      <c r="CM196" s="61">
        <f t="shared" si="3606"/>
        <v>3550</v>
      </c>
      <c r="CN196" s="61">
        <f t="shared" si="3606"/>
        <v>1672</v>
      </c>
      <c r="CO196" s="61">
        <f t="shared" si="3606"/>
        <v>6077.5</v>
      </c>
      <c r="CP196" s="61">
        <f t="shared" si="3606"/>
        <v>7345</v>
      </c>
      <c r="CQ196" s="61">
        <f t="shared" si="3606"/>
        <v>6335</v>
      </c>
      <c r="CR196" s="61">
        <f t="shared" si="3606"/>
        <v>6745</v>
      </c>
      <c r="CS196" s="61">
        <f t="shared" si="3606"/>
        <v>1306.694</v>
      </c>
      <c r="CT196" s="61">
        <f t="shared" si="3606"/>
        <v>4113.2862100000002</v>
      </c>
      <c r="CU196" s="61">
        <f t="shared" si="3606"/>
        <v>1883.52917</v>
      </c>
      <c r="CV196" s="61">
        <f t="shared" si="3606"/>
        <v>4163.8719500000007</v>
      </c>
      <c r="CX196" s="61">
        <f t="shared" ref="CX196:CY196" si="3607">CX194-CX195</f>
        <v>0</v>
      </c>
      <c r="CY196" s="61">
        <f t="shared" si="3607"/>
        <v>-12397.507510000003</v>
      </c>
      <c r="CZ196" s="61">
        <f>CZ194-CZ195</f>
        <v>-18729.203999999998</v>
      </c>
      <c r="DA196" s="61">
        <f>DA194-DA195</f>
        <v>-3519.9585000000015</v>
      </c>
      <c r="DB196" s="61">
        <f>DB194-DB195</f>
        <v>-31434.791949999984</v>
      </c>
      <c r="DC196" s="61">
        <f t="shared" ref="DC196:DO196" si="3608">DC194-DC195</f>
        <v>-14149.624350000009</v>
      </c>
      <c r="DD196" s="61">
        <f t="shared" si="3608"/>
        <v>-15519.064420000006</v>
      </c>
      <c r="DE196" s="61">
        <f t="shared" si="3608"/>
        <v>-15922.507029999981</v>
      </c>
      <c r="DF196" s="61">
        <f t="shared" si="3608"/>
        <v>-21886.165730000015</v>
      </c>
      <c r="DG196" s="61">
        <f t="shared" si="3608"/>
        <v>-21665.603969999986</v>
      </c>
      <c r="DH196" s="61">
        <f t="shared" si="3608"/>
        <v>-29642.116139999998</v>
      </c>
      <c r="DI196" s="61">
        <f t="shared" si="3608"/>
        <v>-29501.029330000012</v>
      </c>
      <c r="DJ196" s="61">
        <f t="shared" si="3608"/>
        <v>-39805.824509999969</v>
      </c>
      <c r="DK196" s="61">
        <f t="shared" si="3608"/>
        <v>-40751.442210000023</v>
      </c>
      <c r="DL196" s="61">
        <f t="shared" si="3608"/>
        <v>-31370.960279999999</v>
      </c>
      <c r="DM196" s="61">
        <f t="shared" si="3608"/>
        <v>-22758.774066103011</v>
      </c>
      <c r="DN196" s="61">
        <f t="shared" si="3608"/>
        <v>-24889.65579244227</v>
      </c>
      <c r="DO196" s="61">
        <f t="shared" si="3608"/>
        <v>-23546.002954785046</v>
      </c>
      <c r="DQ196" s="61">
        <f t="shared" ref="DQ196:DR196" si="3609">DQ194-DQ195</f>
        <v>0</v>
      </c>
      <c r="DR196" s="61">
        <f t="shared" si="3609"/>
        <v>11794</v>
      </c>
      <c r="DS196" s="61">
        <f>DS194-DS195</f>
        <v>0</v>
      </c>
      <c r="DT196" s="61">
        <f>DT194-DT195</f>
        <v>821</v>
      </c>
      <c r="DU196" s="61">
        <f>DU194-DU195</f>
        <v>-8519.1200000000008</v>
      </c>
      <c r="DV196" s="61">
        <f t="shared" ref="DV196:EH196" si="3610">DV194-DV195</f>
        <v>2954.4270000000001</v>
      </c>
      <c r="DW196" s="61">
        <f t="shared" si="3610"/>
        <v>6877.0283600000002</v>
      </c>
      <c r="DX196" s="61">
        <f t="shared" si="3610"/>
        <v>412.97163999999964</v>
      </c>
      <c r="DY196" s="61">
        <f t="shared" si="3610"/>
        <v>3550</v>
      </c>
      <c r="DZ196" s="61">
        <f t="shared" si="3610"/>
        <v>1672</v>
      </c>
      <c r="EA196" s="61">
        <f t="shared" si="3610"/>
        <v>6077.5</v>
      </c>
      <c r="EB196" s="61">
        <f t="shared" si="3610"/>
        <v>7345</v>
      </c>
      <c r="EC196" s="61">
        <f t="shared" si="3610"/>
        <v>6335</v>
      </c>
      <c r="ED196" s="61">
        <f t="shared" si="3610"/>
        <v>6745</v>
      </c>
      <c r="EE196" s="61">
        <f t="shared" si="3610"/>
        <v>1306.694</v>
      </c>
      <c r="EF196" s="61">
        <f t="shared" si="3610"/>
        <v>4113.2862100000002</v>
      </c>
      <c r="EG196" s="61">
        <f t="shared" si="3610"/>
        <v>1883.52917</v>
      </c>
      <c r="EH196" s="61">
        <f t="shared" si="3610"/>
        <v>4163.8719500000007</v>
      </c>
      <c r="EJ196" s="61">
        <f t="shared" ref="EJ196:EK196" si="3611">EJ194-EJ195</f>
        <v>0</v>
      </c>
      <c r="EK196" s="61">
        <f t="shared" si="3611"/>
        <v>11794</v>
      </c>
      <c r="EL196" s="61">
        <f>EL194-EL195</f>
        <v>0</v>
      </c>
      <c r="EM196" s="61">
        <f>EM194-EM195</f>
        <v>821</v>
      </c>
      <c r="EN196" s="61">
        <f>EN194-EN195</f>
        <v>-8519.1200000000008</v>
      </c>
      <c r="EO196" s="61">
        <f t="shared" ref="EO196:FA196" si="3612">EO194-EO195</f>
        <v>2954.4270000000001</v>
      </c>
      <c r="EP196" s="61">
        <f t="shared" si="3612"/>
        <v>6877.0283600000002</v>
      </c>
      <c r="EQ196" s="61">
        <f t="shared" si="3612"/>
        <v>412.97163999999964</v>
      </c>
      <c r="ER196" s="61">
        <f t="shared" si="3612"/>
        <v>3550</v>
      </c>
      <c r="ES196" s="61">
        <f t="shared" si="3612"/>
        <v>1672</v>
      </c>
      <c r="ET196" s="61">
        <f t="shared" si="3612"/>
        <v>6077.5</v>
      </c>
      <c r="EU196" s="61">
        <f t="shared" si="3612"/>
        <v>7345</v>
      </c>
      <c r="EV196" s="61">
        <f t="shared" si="3612"/>
        <v>6335</v>
      </c>
      <c r="EW196" s="61">
        <f t="shared" si="3612"/>
        <v>6745</v>
      </c>
      <c r="EX196" s="61">
        <f t="shared" si="3612"/>
        <v>1306.694</v>
      </c>
      <c r="EY196" s="61">
        <f t="shared" si="3612"/>
        <v>4113.2862100000002</v>
      </c>
      <c r="EZ196" s="61">
        <f t="shared" si="3612"/>
        <v>1883.52917</v>
      </c>
      <c r="FA196" s="61">
        <f t="shared" si="3612"/>
        <v>4163.8719500000007</v>
      </c>
      <c r="FC196" s="61">
        <f t="shared" ref="FC196:FD196" si="3613">FC194-FC195</f>
        <v>0</v>
      </c>
      <c r="FD196" s="61">
        <f t="shared" si="3613"/>
        <v>11794</v>
      </c>
      <c r="FE196" s="61">
        <f>FE194-FE195</f>
        <v>0</v>
      </c>
      <c r="FF196" s="61">
        <f>FF194-FF195</f>
        <v>821</v>
      </c>
      <c r="FG196" s="61">
        <f>FG194-FG195</f>
        <v>-8519.1200000000008</v>
      </c>
      <c r="FH196" s="61">
        <f t="shared" ref="FH196:FT196" si="3614">FH194-FH195</f>
        <v>2954.4270000000001</v>
      </c>
      <c r="FI196" s="61">
        <f t="shared" si="3614"/>
        <v>6877.0283600000002</v>
      </c>
      <c r="FJ196" s="61">
        <f t="shared" si="3614"/>
        <v>412.97163999999964</v>
      </c>
      <c r="FK196" s="61">
        <f t="shared" si="3614"/>
        <v>3550</v>
      </c>
      <c r="FL196" s="61">
        <f t="shared" si="3614"/>
        <v>1672</v>
      </c>
      <c r="FM196" s="61">
        <f t="shared" si="3614"/>
        <v>6077.5</v>
      </c>
      <c r="FN196" s="61">
        <f t="shared" si="3614"/>
        <v>7345</v>
      </c>
      <c r="FO196" s="61">
        <f t="shared" si="3614"/>
        <v>6335</v>
      </c>
      <c r="FP196" s="61">
        <f t="shared" si="3614"/>
        <v>6745</v>
      </c>
      <c r="FQ196" s="61">
        <f t="shared" si="3614"/>
        <v>1306.694</v>
      </c>
      <c r="FR196" s="61">
        <f t="shared" si="3614"/>
        <v>4113.2862100000002</v>
      </c>
      <c r="FS196" s="61">
        <f t="shared" si="3614"/>
        <v>1883.52917</v>
      </c>
      <c r="FT196" s="61">
        <f t="shared" si="3614"/>
        <v>4163.8719500000007</v>
      </c>
      <c r="FU196" s="184"/>
      <c r="FW196" s="61">
        <f t="shared" ref="FW196:FX196" si="3615">FW194-FW195</f>
        <v>0</v>
      </c>
      <c r="FX196" s="61">
        <f t="shared" si="3615"/>
        <v>11794</v>
      </c>
      <c r="FY196" s="61">
        <f>FY194-FY195</f>
        <v>0</v>
      </c>
      <c r="FZ196" s="61">
        <f>FZ194-FZ195</f>
        <v>821</v>
      </c>
      <c r="GA196" s="61">
        <f>GA194-GA195</f>
        <v>-8519.1200000000008</v>
      </c>
      <c r="GB196" s="61">
        <f t="shared" ref="GB196:GN196" si="3616">GB194-GB195</f>
        <v>2954.4270000000001</v>
      </c>
      <c r="GC196" s="61">
        <f t="shared" si="3616"/>
        <v>6877.0283600000002</v>
      </c>
      <c r="GD196" s="61">
        <f t="shared" si="3616"/>
        <v>412.97163999999964</v>
      </c>
      <c r="GE196" s="61">
        <f t="shared" si="3616"/>
        <v>3550</v>
      </c>
      <c r="GF196" s="61">
        <f t="shared" si="3616"/>
        <v>1672</v>
      </c>
      <c r="GG196" s="61">
        <f t="shared" si="3616"/>
        <v>6077.5</v>
      </c>
      <c r="GH196" s="61">
        <f t="shared" si="3616"/>
        <v>7345</v>
      </c>
      <c r="GI196" s="61">
        <f t="shared" si="3616"/>
        <v>6335</v>
      </c>
      <c r="GJ196" s="61">
        <f t="shared" si="3616"/>
        <v>6745</v>
      </c>
      <c r="GK196" s="61">
        <f t="shared" si="3616"/>
        <v>1306.694</v>
      </c>
      <c r="GL196" s="61">
        <f t="shared" si="3616"/>
        <v>4113.2862100000002</v>
      </c>
      <c r="GM196" s="61">
        <f t="shared" si="3616"/>
        <v>1883.52917</v>
      </c>
      <c r="GN196" s="61">
        <f t="shared" si="3616"/>
        <v>4163.8719500000007</v>
      </c>
      <c r="GP196" s="61">
        <f t="shared" ref="GP196:GQ196" si="3617">GP194-GP195</f>
        <v>0</v>
      </c>
      <c r="GQ196" s="61">
        <f t="shared" si="3617"/>
        <v>-12397.507510000003</v>
      </c>
      <c r="GR196" s="61">
        <f>GR194-GR195</f>
        <v>-18729.203999999998</v>
      </c>
      <c r="GS196" s="61">
        <f>GS194-GS195</f>
        <v>-3519.9585000000015</v>
      </c>
      <c r="GT196" s="61">
        <f>GT194-GT195</f>
        <v>-31434.791949999984</v>
      </c>
      <c r="GU196" s="61">
        <f t="shared" ref="GU196:HE196" si="3618">GU194-GU195</f>
        <v>-14149.624350000009</v>
      </c>
      <c r="GV196" s="61">
        <f t="shared" si="3618"/>
        <v>-15519.064420000006</v>
      </c>
      <c r="GW196" s="61">
        <f t="shared" si="3618"/>
        <v>-15922.507029999981</v>
      </c>
      <c r="GX196" s="61">
        <f t="shared" si="3618"/>
        <v>-21886.165730000015</v>
      </c>
      <c r="GY196" s="61">
        <f t="shared" si="3618"/>
        <v>-21665.603969999986</v>
      </c>
      <c r="GZ196" s="61">
        <f t="shared" si="3618"/>
        <v>-29642.116139999998</v>
      </c>
      <c r="HA196" s="61">
        <f t="shared" si="3618"/>
        <v>-29501.029330000012</v>
      </c>
      <c r="HB196" s="61">
        <f t="shared" si="3618"/>
        <v>-39805.824509999969</v>
      </c>
      <c r="HC196" s="61">
        <f t="shared" si="3618"/>
        <v>-40751.442210000023</v>
      </c>
      <c r="HD196" s="61">
        <f t="shared" si="3618"/>
        <v>-31370.960279999999</v>
      </c>
      <c r="HE196" s="61">
        <f t="shared" si="3618"/>
        <v>-22758.774066103011</v>
      </c>
      <c r="HF196" s="61">
        <f t="shared" ref="HF196:HG196" si="3619">HF194-HF195</f>
        <v>-24889.65579244227</v>
      </c>
      <c r="HG196" s="61">
        <f t="shared" si="3619"/>
        <v>-25826.345734785045</v>
      </c>
    </row>
    <row r="201" spans="3:215" x14ac:dyDescent="0.3">
      <c r="S201" s="238"/>
    </row>
    <row r="202" spans="3:215" x14ac:dyDescent="0.3">
      <c r="S202" s="140"/>
    </row>
    <row r="203" spans="3:215" x14ac:dyDescent="0.3">
      <c r="S203" s="40"/>
      <c r="W203" s="209"/>
    </row>
    <row r="204" spans="3:215" x14ac:dyDescent="0.3">
      <c r="S204" s="45"/>
    </row>
  </sheetData>
  <phoneticPr fontId="22" type="noConversion"/>
  <pageMargins left="0.7" right="0.7" top="1.3149999999999999" bottom="0.75" header="0.3" footer="0.3"/>
  <pageSetup paperSize="9" scale="9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F12D6-5A33-4EB7-8212-B7D876325012}">
  <sheetPr>
    <tabColor rgb="FFFF0000"/>
  </sheetPr>
  <dimension ref="B2:DA196"/>
  <sheetViews>
    <sheetView showGridLines="0" zoomScaleNormal="100" workbookViewId="0">
      <pane xSplit="3" ySplit="3" topLeftCell="D4" activePane="bottomRight" state="frozen"/>
      <selection activeCell="C82" sqref="C82"/>
      <selection pane="topRight" activeCell="C82" sqref="C82"/>
      <selection pane="bottomLeft" activeCell="C82" sqref="C82"/>
      <selection pane="bottomRight" activeCell="D4" sqref="D4"/>
    </sheetView>
  </sheetViews>
  <sheetFormatPr defaultColWidth="8.81640625" defaultRowHeight="13" x14ac:dyDescent="0.3"/>
  <cols>
    <col min="1" max="1" width="2.54296875" style="38" customWidth="1"/>
    <col min="2" max="2" width="4.1796875" style="38" bestFit="1" customWidth="1"/>
    <col min="3" max="3" width="38.54296875" style="38" bestFit="1" customWidth="1"/>
    <col min="4" max="4" width="6.81640625" style="117" bestFit="1" customWidth="1"/>
    <col min="5" max="5" width="13.81640625" style="38" bestFit="1" customWidth="1"/>
    <col min="6" max="6" width="13.81640625" style="38" customWidth="1"/>
    <col min="7" max="8" width="13.81640625" style="38" bestFit="1" customWidth="1"/>
    <col min="9" max="12" width="13.81640625" style="38" customWidth="1"/>
    <col min="13" max="13" width="13.81640625" style="139" bestFit="1" customWidth="1"/>
    <col min="14" max="14" width="5" style="38" bestFit="1" customWidth="1"/>
    <col min="15" max="15" width="10.1796875" style="38" bestFit="1" customWidth="1"/>
    <col min="16" max="16" width="10.1796875" style="38" customWidth="1"/>
    <col min="17" max="18" width="11.26953125" style="38" bestFit="1" customWidth="1"/>
    <col min="19" max="22" width="11.26953125" style="38" customWidth="1"/>
    <col min="23" max="23" width="13.81640625" style="139" bestFit="1" customWidth="1"/>
    <col min="24" max="24" width="4.1796875" style="38" bestFit="1" customWidth="1"/>
    <col min="25" max="25" width="10.1796875" style="38" bestFit="1" customWidth="1"/>
    <col min="26" max="26" width="10.1796875" style="38" customWidth="1"/>
    <col min="27" max="28" width="11.26953125" style="38" bestFit="1" customWidth="1"/>
    <col min="29" max="32" width="11.26953125" style="38" customWidth="1"/>
    <col min="33" max="33" width="2.54296875" style="38" customWidth="1"/>
    <col min="34" max="34" width="9.81640625" style="38" bestFit="1" customWidth="1"/>
    <col min="35" max="35" width="9.81640625" style="38" customWidth="1"/>
    <col min="36" max="37" width="11.26953125" style="38" bestFit="1" customWidth="1"/>
    <col min="38" max="41" width="11.26953125" style="38" customWidth="1"/>
    <col min="42" max="42" width="2.7265625" style="38" customWidth="1"/>
    <col min="43" max="43" width="9.81640625" style="38" bestFit="1" customWidth="1"/>
    <col min="44" max="44" width="9.81640625" style="38" customWidth="1"/>
    <col min="45" max="45" width="10.7265625" style="38" bestFit="1" customWidth="1"/>
    <col min="46" max="46" width="11.26953125" style="38" bestFit="1" customWidth="1"/>
    <col min="47" max="50" width="11.26953125" style="38" customWidth="1"/>
    <col min="51" max="51" width="2.7265625" style="38" customWidth="1"/>
    <col min="52" max="52" width="10.1796875" style="38" bestFit="1" customWidth="1"/>
    <col min="53" max="53" width="10.1796875" style="38" customWidth="1"/>
    <col min="54" max="54" width="10.7265625" style="38" bestFit="1" customWidth="1"/>
    <col min="55" max="55" width="11.26953125" style="38" bestFit="1" customWidth="1"/>
    <col min="56" max="59" width="11.26953125" style="38" customWidth="1"/>
    <col min="60" max="60" width="2.7265625" style="38" customWidth="1"/>
    <col min="61" max="61" width="9.81640625" style="38" bestFit="1" customWidth="1"/>
    <col min="62" max="62" width="9.81640625" style="38" customWidth="1"/>
    <col min="63" max="63" width="10.7265625" style="38" bestFit="1" customWidth="1"/>
    <col min="64" max="64" width="11.26953125" style="38" bestFit="1" customWidth="1"/>
    <col min="65" max="68" width="11.26953125" style="38" customWidth="1"/>
    <col min="69" max="69" width="3.26953125" style="38" customWidth="1"/>
    <col min="70" max="70" width="9.81640625" style="38" bestFit="1" customWidth="1"/>
    <col min="71" max="71" width="9.81640625" style="38" customWidth="1"/>
    <col min="72" max="72" width="10.7265625" style="38" bestFit="1" customWidth="1"/>
    <col min="73" max="73" width="11.26953125" style="38" bestFit="1" customWidth="1"/>
    <col min="74" max="77" width="11.26953125" style="38" customWidth="1"/>
    <col min="78" max="78" width="1.26953125" style="38" customWidth="1"/>
    <col min="79" max="79" width="9.81640625" style="38" bestFit="1" customWidth="1"/>
    <col min="80" max="80" width="9.81640625" style="38" customWidth="1"/>
    <col min="81" max="81" width="10.7265625" style="38" bestFit="1" customWidth="1"/>
    <col min="82" max="82" width="11.26953125" style="38" bestFit="1" customWidth="1"/>
    <col min="83" max="86" width="11.26953125" style="38" customWidth="1"/>
    <col min="87" max="87" width="13.81640625" style="139" bestFit="1" customWidth="1"/>
    <col min="88" max="88" width="5.54296875" style="38" bestFit="1" customWidth="1"/>
    <col min="89" max="89" width="9.81640625" style="38" bestFit="1" customWidth="1"/>
    <col min="90" max="90" width="9.81640625" style="38" customWidth="1"/>
    <col min="91" max="91" width="10.7265625" style="38" bestFit="1" customWidth="1"/>
    <col min="92" max="92" width="11.26953125" style="38" bestFit="1" customWidth="1"/>
    <col min="93" max="96" width="11.26953125" style="38" customWidth="1"/>
    <col min="97" max="97" width="1.54296875" style="38" customWidth="1"/>
    <col min="98" max="98" width="10.1796875" style="38" bestFit="1" customWidth="1"/>
    <col min="99" max="99" width="10.1796875" style="38" customWidth="1"/>
    <col min="100" max="100" width="10.7265625" style="38" bestFit="1" customWidth="1"/>
    <col min="101" max="101" width="11.26953125" style="38" bestFit="1" customWidth="1"/>
    <col min="102" max="105" width="11.26953125" style="38" customWidth="1"/>
    <col min="106" max="16384" width="8.81640625" style="38"/>
  </cols>
  <sheetData>
    <row r="2" spans="2:105" s="32" customFormat="1" ht="14.5" customHeight="1" x14ac:dyDescent="0.3">
      <c r="B2" s="146"/>
      <c r="C2" s="30" t="s">
        <v>73</v>
      </c>
      <c r="D2" s="30"/>
      <c r="E2" s="143"/>
      <c r="F2" s="143"/>
      <c r="G2" s="143"/>
      <c r="H2" s="143"/>
      <c r="I2" s="143"/>
      <c r="J2" s="143"/>
      <c r="K2" s="143"/>
      <c r="L2" s="143"/>
      <c r="M2" s="175"/>
      <c r="O2" s="31" t="s">
        <v>75</v>
      </c>
      <c r="P2" s="31"/>
      <c r="Q2" s="31"/>
      <c r="R2" s="31"/>
      <c r="S2" s="31"/>
      <c r="T2" s="31"/>
      <c r="U2" s="31"/>
      <c r="V2" s="31"/>
      <c r="W2" s="175"/>
      <c r="Y2" s="31" t="s">
        <v>78</v>
      </c>
      <c r="Z2" s="31"/>
      <c r="AA2" s="31"/>
      <c r="AB2" s="31"/>
      <c r="AC2" s="227"/>
      <c r="AD2" s="227"/>
      <c r="AE2" s="227"/>
      <c r="AF2" s="227"/>
      <c r="AG2" s="147"/>
      <c r="AH2" s="31" t="s">
        <v>76</v>
      </c>
      <c r="AI2" s="31"/>
      <c r="AJ2" s="31"/>
      <c r="AK2" s="31"/>
      <c r="AL2" s="227"/>
      <c r="AM2" s="227"/>
      <c r="AN2" s="227"/>
      <c r="AO2" s="227"/>
      <c r="AP2" s="147"/>
      <c r="AQ2" s="31" t="s">
        <v>128</v>
      </c>
      <c r="AR2" s="31"/>
      <c r="AS2" s="31"/>
      <c r="AT2" s="31"/>
      <c r="AU2" s="227"/>
      <c r="AV2" s="227"/>
      <c r="AW2" s="227"/>
      <c r="AX2" s="227"/>
      <c r="AY2" s="147"/>
      <c r="AZ2" s="31" t="str">
        <f>Segment!C76</f>
        <v xml:space="preserve">Total Financing </v>
      </c>
      <c r="BA2" s="31"/>
      <c r="BB2" s="31"/>
      <c r="BC2" s="31"/>
      <c r="BD2" s="227"/>
      <c r="BE2" s="227"/>
      <c r="BF2" s="227"/>
      <c r="BG2" s="227"/>
      <c r="BH2" s="147"/>
      <c r="BI2" s="31" t="str">
        <f>Segment!D76</f>
        <v>Insurance Activities</v>
      </c>
      <c r="BJ2" s="31"/>
      <c r="BK2" s="31"/>
      <c r="BL2" s="31"/>
      <c r="BM2" s="31"/>
      <c r="BN2" s="31"/>
      <c r="BO2" s="31"/>
      <c r="BP2" s="31"/>
      <c r="BQ2" s="38"/>
      <c r="BR2" s="31" t="str">
        <f>Segment!E76</f>
        <v>Brokerage Activities</v>
      </c>
      <c r="BS2" s="31"/>
      <c r="BT2" s="31"/>
      <c r="BU2" s="31"/>
      <c r="BV2" s="31"/>
      <c r="BW2" s="31"/>
      <c r="BX2" s="31"/>
      <c r="BY2" s="31"/>
      <c r="BZ2" s="38"/>
      <c r="CA2" s="31" t="s">
        <v>77</v>
      </c>
      <c r="CB2" s="31"/>
      <c r="CC2" s="31"/>
      <c r="CD2" s="31"/>
      <c r="CE2" s="31"/>
      <c r="CF2" s="31"/>
      <c r="CG2" s="31"/>
      <c r="CH2" s="31"/>
      <c r="CI2" s="175"/>
      <c r="CK2" s="31" t="s">
        <v>79</v>
      </c>
      <c r="CL2" s="31"/>
      <c r="CM2" s="31"/>
      <c r="CN2" s="31"/>
      <c r="CO2" s="31"/>
      <c r="CP2" s="31"/>
      <c r="CQ2" s="31"/>
      <c r="CR2" s="31"/>
      <c r="CS2" s="38"/>
      <c r="CT2" s="143" t="s">
        <v>80</v>
      </c>
      <c r="CU2" s="143"/>
      <c r="CV2" s="143"/>
      <c r="CW2" s="31"/>
      <c r="CX2" s="31"/>
      <c r="CY2" s="31"/>
      <c r="CZ2" s="31"/>
      <c r="DA2" s="31"/>
    </row>
    <row r="3" spans="2:105" s="36" customFormat="1" x14ac:dyDescent="0.3">
      <c r="B3" s="34"/>
      <c r="C3" s="35"/>
      <c r="D3" s="136" t="s">
        <v>155</v>
      </c>
      <c r="E3" s="35" t="s">
        <v>165</v>
      </c>
      <c r="F3" s="35" t="s">
        <v>186</v>
      </c>
      <c r="G3" s="35" t="s">
        <v>167</v>
      </c>
      <c r="H3" s="35" t="s">
        <v>187</v>
      </c>
      <c r="I3" s="35" t="s">
        <v>195</v>
      </c>
      <c r="J3" s="35" t="s">
        <v>207</v>
      </c>
      <c r="K3" s="35" t="s">
        <v>214</v>
      </c>
      <c r="L3" s="35" t="s">
        <v>227</v>
      </c>
      <c r="M3" s="176" t="s">
        <v>188</v>
      </c>
      <c r="O3" s="35" t="str">
        <f>E3</f>
        <v>Q4-2020</v>
      </c>
      <c r="P3" s="35" t="str">
        <f t="shared" ref="P3:W3" si="0">F3</f>
        <v>H1-2021</v>
      </c>
      <c r="Q3" s="35" t="str">
        <f t="shared" si="0"/>
        <v>Q4-2021</v>
      </c>
      <c r="R3" s="35" t="str">
        <f t="shared" si="0"/>
        <v>H1-2022</v>
      </c>
      <c r="S3" s="35" t="str">
        <f t="shared" si="0"/>
        <v>Q4-2022</v>
      </c>
      <c r="T3" s="35" t="str">
        <f t="shared" si="0"/>
        <v>H1-2023</v>
      </c>
      <c r="U3" s="35" t="str">
        <f t="shared" ref="U3" si="1">K3</f>
        <v>Q4-2023</v>
      </c>
      <c r="V3" s="35" t="str">
        <f t="shared" ref="V3" si="2">L3</f>
        <v>H1-2024</v>
      </c>
      <c r="W3" s="35" t="str">
        <f t="shared" si="0"/>
        <v>%</v>
      </c>
      <c r="Y3" s="35" t="str">
        <f>E3</f>
        <v>Q4-2020</v>
      </c>
      <c r="Z3" s="35" t="str">
        <f t="shared" ref="Z3:AD3" si="3">F3</f>
        <v>H1-2021</v>
      </c>
      <c r="AA3" s="35" t="str">
        <f t="shared" si="3"/>
        <v>Q4-2021</v>
      </c>
      <c r="AB3" s="35" t="str">
        <f t="shared" si="3"/>
        <v>H1-2022</v>
      </c>
      <c r="AC3" s="35" t="str">
        <f t="shared" si="3"/>
        <v>Q4-2022</v>
      </c>
      <c r="AD3" s="35" t="str">
        <f t="shared" si="3"/>
        <v>H1-2023</v>
      </c>
      <c r="AE3" s="35" t="str">
        <f t="shared" ref="AE3" si="4">K3</f>
        <v>Q4-2023</v>
      </c>
      <c r="AF3" s="35" t="str">
        <f t="shared" ref="AF3" si="5">L3</f>
        <v>H1-2024</v>
      </c>
      <c r="AG3" s="37"/>
      <c r="AH3" s="35" t="str">
        <f>E3</f>
        <v>Q4-2020</v>
      </c>
      <c r="AI3" s="35" t="str">
        <f t="shared" ref="AI3:AM3" si="6">F3</f>
        <v>H1-2021</v>
      </c>
      <c r="AJ3" s="35" t="str">
        <f t="shared" si="6"/>
        <v>Q4-2021</v>
      </c>
      <c r="AK3" s="35" t="str">
        <f t="shared" si="6"/>
        <v>H1-2022</v>
      </c>
      <c r="AL3" s="35" t="str">
        <f t="shared" si="6"/>
        <v>Q4-2022</v>
      </c>
      <c r="AM3" s="35" t="str">
        <f t="shared" si="6"/>
        <v>H1-2023</v>
      </c>
      <c r="AN3" s="35" t="str">
        <f t="shared" ref="AN3" si="7">K3</f>
        <v>Q4-2023</v>
      </c>
      <c r="AO3" s="35" t="str">
        <f t="shared" ref="AO3" si="8">L3</f>
        <v>H1-2024</v>
      </c>
      <c r="AP3" s="37"/>
      <c r="AQ3" s="35" t="str">
        <f>E3</f>
        <v>Q4-2020</v>
      </c>
      <c r="AR3" s="35" t="str">
        <f t="shared" ref="AR3:AV3" si="9">F3</f>
        <v>H1-2021</v>
      </c>
      <c r="AS3" s="35" t="str">
        <f t="shared" si="9"/>
        <v>Q4-2021</v>
      </c>
      <c r="AT3" s="35" t="str">
        <f t="shared" si="9"/>
        <v>H1-2022</v>
      </c>
      <c r="AU3" s="35" t="str">
        <f t="shared" si="9"/>
        <v>Q4-2022</v>
      </c>
      <c r="AV3" s="35" t="str">
        <f t="shared" si="9"/>
        <v>H1-2023</v>
      </c>
      <c r="AW3" s="35" t="str">
        <f t="shared" ref="AW3" si="10">K3</f>
        <v>Q4-2023</v>
      </c>
      <c r="AX3" s="35" t="str">
        <f t="shared" ref="AX3" si="11">L3</f>
        <v>H1-2024</v>
      </c>
      <c r="AY3" s="37"/>
      <c r="AZ3" s="35" t="str">
        <f>E3</f>
        <v>Q4-2020</v>
      </c>
      <c r="BA3" s="35" t="str">
        <f t="shared" ref="BA3:BE3" si="12">F3</f>
        <v>H1-2021</v>
      </c>
      <c r="BB3" s="35" t="str">
        <f t="shared" si="12"/>
        <v>Q4-2021</v>
      </c>
      <c r="BC3" s="35" t="str">
        <f t="shared" si="12"/>
        <v>H1-2022</v>
      </c>
      <c r="BD3" s="35" t="str">
        <f t="shared" si="12"/>
        <v>Q4-2022</v>
      </c>
      <c r="BE3" s="35" t="str">
        <f t="shared" si="12"/>
        <v>H1-2023</v>
      </c>
      <c r="BF3" s="35" t="str">
        <f t="shared" ref="BF3" si="13">K3</f>
        <v>Q4-2023</v>
      </c>
      <c r="BG3" s="35" t="str">
        <f t="shared" ref="BG3" si="14">L3</f>
        <v>H1-2024</v>
      </c>
      <c r="BH3" s="37"/>
      <c r="BI3" s="35" t="str">
        <f>E3</f>
        <v>Q4-2020</v>
      </c>
      <c r="BJ3" s="35" t="str">
        <f t="shared" ref="BJ3:BN3" si="15">F3</f>
        <v>H1-2021</v>
      </c>
      <c r="BK3" s="35" t="str">
        <f t="shared" si="15"/>
        <v>Q4-2021</v>
      </c>
      <c r="BL3" s="35" t="str">
        <f t="shared" si="15"/>
        <v>H1-2022</v>
      </c>
      <c r="BM3" s="35" t="str">
        <f t="shared" si="15"/>
        <v>Q4-2022</v>
      </c>
      <c r="BN3" s="35" t="str">
        <f t="shared" si="15"/>
        <v>H1-2023</v>
      </c>
      <c r="BO3" s="35" t="str">
        <f t="shared" ref="BO3" si="16">K3</f>
        <v>Q4-2023</v>
      </c>
      <c r="BP3" s="35" t="str">
        <f t="shared" ref="BP3" si="17">L3</f>
        <v>H1-2024</v>
      </c>
      <c r="BQ3" s="213"/>
      <c r="BR3" s="35" t="str">
        <f>E3</f>
        <v>Q4-2020</v>
      </c>
      <c r="BS3" s="35" t="str">
        <f t="shared" ref="BS3:BW3" si="18">F3</f>
        <v>H1-2021</v>
      </c>
      <c r="BT3" s="35" t="str">
        <f t="shared" si="18"/>
        <v>Q4-2021</v>
      </c>
      <c r="BU3" s="35" t="str">
        <f t="shared" si="18"/>
        <v>H1-2022</v>
      </c>
      <c r="BV3" s="35" t="str">
        <f t="shared" si="18"/>
        <v>Q4-2022</v>
      </c>
      <c r="BW3" s="35" t="str">
        <f t="shared" si="18"/>
        <v>H1-2023</v>
      </c>
      <c r="BX3" s="35" t="str">
        <f t="shared" ref="BX3" si="19">K3</f>
        <v>Q4-2023</v>
      </c>
      <c r="BY3" s="35" t="str">
        <f t="shared" ref="BY3" si="20">L3</f>
        <v>H1-2024</v>
      </c>
      <c r="BZ3" s="213"/>
      <c r="CA3" s="35" t="str">
        <f>E3</f>
        <v>Q4-2020</v>
      </c>
      <c r="CB3" s="35" t="str">
        <f t="shared" ref="CB3:CF3" si="21">F3</f>
        <v>H1-2021</v>
      </c>
      <c r="CC3" s="35" t="str">
        <f t="shared" si="21"/>
        <v>Q4-2021</v>
      </c>
      <c r="CD3" s="35" t="str">
        <f t="shared" si="21"/>
        <v>H1-2022</v>
      </c>
      <c r="CE3" s="35" t="str">
        <f t="shared" si="21"/>
        <v>Q4-2022</v>
      </c>
      <c r="CF3" s="35" t="str">
        <f t="shared" si="21"/>
        <v>H1-2023</v>
      </c>
      <c r="CG3" s="35" t="str">
        <f t="shared" ref="CG3" si="22">K3</f>
        <v>Q4-2023</v>
      </c>
      <c r="CH3" s="35" t="str">
        <f t="shared" ref="CH3" si="23">L3</f>
        <v>H1-2024</v>
      </c>
      <c r="CI3" s="176" t="s">
        <v>188</v>
      </c>
      <c r="CK3" s="35" t="str">
        <f>E3</f>
        <v>Q4-2020</v>
      </c>
      <c r="CL3" s="35" t="str">
        <f t="shared" ref="CL3:CP3" si="24">F3</f>
        <v>H1-2021</v>
      </c>
      <c r="CM3" s="35" t="str">
        <f t="shared" si="24"/>
        <v>Q4-2021</v>
      </c>
      <c r="CN3" s="35" t="str">
        <f t="shared" si="24"/>
        <v>H1-2022</v>
      </c>
      <c r="CO3" s="35" t="str">
        <f t="shared" si="24"/>
        <v>Q4-2022</v>
      </c>
      <c r="CP3" s="35" t="str">
        <f t="shared" si="24"/>
        <v>H1-2023</v>
      </c>
      <c r="CQ3" s="35" t="str">
        <f t="shared" ref="CQ3" si="25">K3</f>
        <v>Q4-2023</v>
      </c>
      <c r="CR3" s="35" t="str">
        <f t="shared" ref="CR3" si="26">L3</f>
        <v>H1-2024</v>
      </c>
      <c r="CS3" s="213"/>
      <c r="CT3" s="35" t="str">
        <f>E3</f>
        <v>Q4-2020</v>
      </c>
      <c r="CU3" s="35" t="str">
        <f t="shared" ref="CU3:CY3" si="27">F3</f>
        <v>H1-2021</v>
      </c>
      <c r="CV3" s="35" t="str">
        <f t="shared" si="27"/>
        <v>Q4-2021</v>
      </c>
      <c r="CW3" s="35" t="str">
        <f t="shared" si="27"/>
        <v>H1-2022</v>
      </c>
      <c r="CX3" s="35" t="str">
        <f t="shared" si="27"/>
        <v>Q4-2022</v>
      </c>
      <c r="CY3" s="35" t="str">
        <f t="shared" si="27"/>
        <v>H1-2023</v>
      </c>
      <c r="CZ3" s="35" t="str">
        <f t="shared" ref="CZ3" si="28">K3</f>
        <v>Q4-2023</v>
      </c>
      <c r="DA3" s="35" t="str">
        <f t="shared" ref="DA3" si="29">L3</f>
        <v>H1-2024</v>
      </c>
    </row>
    <row r="4" spans="2:105" x14ac:dyDescent="0.3">
      <c r="C4" s="39" t="s">
        <v>74</v>
      </c>
      <c r="D4" s="114"/>
      <c r="CA4" s="40"/>
      <c r="CB4" s="40"/>
      <c r="CC4" s="40"/>
    </row>
    <row r="5" spans="2:105" x14ac:dyDescent="0.3">
      <c r="C5" s="38" t="s">
        <v>88</v>
      </c>
      <c r="D5" s="115">
        <v>17746</v>
      </c>
      <c r="E5" s="40"/>
      <c r="F5" s="40">
        <f>VLOOKUP($C5,Segment!$W$229:$AB$300,6,0)/1000</f>
        <v>184167.6079</v>
      </c>
      <c r="G5" s="40"/>
      <c r="H5" s="40">
        <f>VLOOKUP($C5,Segment!$W$306:$AB$377,6,0)/1000</f>
        <v>349492.80616999994</v>
      </c>
      <c r="I5" s="40"/>
      <c r="J5" s="40">
        <f>VLOOKUP($C5,Segment!$W$383:$AB$454,6,0)/1000</f>
        <v>564850.51057000004</v>
      </c>
      <c r="K5" s="40"/>
      <c r="L5" s="40">
        <f>VLOOKUP($C5,Segment!$W$460:$AB$531,6,0)/1000</f>
        <v>273753.78070999996</v>
      </c>
      <c r="M5" s="139">
        <f>L5/J5-1</f>
        <v>-0.51535180443804418</v>
      </c>
      <c r="O5" s="40"/>
      <c r="P5" s="40">
        <f>VLOOKUP($C5,Segment!$W$229:$AB$300,2,0)/1000</f>
        <v>184167.6079</v>
      </c>
      <c r="Q5" s="40"/>
      <c r="R5" s="40">
        <f>VLOOKUP($C5,Segment!$W$306:$AB$377,2,0)/1000</f>
        <v>349492.80616999994</v>
      </c>
      <c r="S5" s="40"/>
      <c r="T5" s="40">
        <f>VLOOKUP($C5,Segment!$W$383:$AB$454,2,0)/1000</f>
        <v>564850.51057000004</v>
      </c>
      <c r="U5" s="40"/>
      <c r="V5" s="40">
        <f>VLOOKUP($C5,Segment!$W$460:$AB$531,2,0)/1000</f>
        <v>273753.78070999996</v>
      </c>
      <c r="W5" s="139">
        <f>V5/T5-1</f>
        <v>-0.51535180443804418</v>
      </c>
      <c r="Y5" s="40"/>
      <c r="Z5" s="40">
        <f>VLOOKUP($C5,'Securitization Profit   loss &amp; '!$P$230:$R$301,3,0)/1000</f>
        <v>20348.899119999998</v>
      </c>
      <c r="AA5" s="40"/>
      <c r="AB5" s="40">
        <f>VLOOKUP($C5,'Securitization Profit   loss &amp; '!$P$306:$R$377,3,0)/1000</f>
        <v>13847.516210000002</v>
      </c>
      <c r="AC5" s="40"/>
      <c r="AD5" s="40">
        <f>VLOOKUP($C5,'Securitization Profit   loss &amp; '!$P$383:$R$454,3,0)/1000</f>
        <v>3922.1958</v>
      </c>
      <c r="AE5" s="40"/>
      <c r="AF5" s="40">
        <f>VLOOKUP($C5,'Securitization Profit   loss &amp; '!$P$460:$R$531,3,0)/1000</f>
        <v>1124.6414299999999</v>
      </c>
      <c r="AH5" s="40"/>
      <c r="AI5" s="40">
        <f>VLOOKUP($C5,'Securitization Profit   loss &amp; '!$P$230:$R$301,2,0)/1000</f>
        <v>0</v>
      </c>
      <c r="AJ5" s="40"/>
      <c r="AK5" s="40">
        <f>VLOOKUP($C5,'Securitization Profit   loss &amp; '!$P$306:$R$377,2,0)/1000</f>
        <v>0</v>
      </c>
      <c r="AL5" s="40"/>
      <c r="AM5" s="40">
        <f>VLOOKUP($C5,'Securitization Profit   loss &amp; '!$P$383:$R$454,2,0)/1000</f>
        <v>0</v>
      </c>
      <c r="AN5" s="40"/>
      <c r="AO5" s="40">
        <f>VLOOKUP($C5,'Securitization Profit   loss &amp; '!$P$460:$R$531,2,0)/1000</f>
        <v>0</v>
      </c>
      <c r="AR5" s="38">
        <f>SUM('Quarterly I.S'!CG5:CH5)</f>
        <v>0</v>
      </c>
      <c r="AT5" s="38">
        <f>SUM('Quarterly I.S'!CK5:CL5)</f>
        <v>0</v>
      </c>
      <c r="AV5" s="38">
        <f>SUM('Quarterly I.S'!CO5:CP5)</f>
        <v>0</v>
      </c>
      <c r="AX5" s="38">
        <f>SUM('Quarterly I.S'!CS5:CT5)</f>
        <v>0</v>
      </c>
      <c r="AZ5" s="40"/>
      <c r="BA5" s="40">
        <f>P5+Z5+AI5+AR5</f>
        <v>204516.50701999999</v>
      </c>
      <c r="BB5" s="40"/>
      <c r="BC5" s="40">
        <f>R5+AB5+AK5+AT5</f>
        <v>363340.32237999991</v>
      </c>
      <c r="BD5" s="40"/>
      <c r="BE5" s="40">
        <f>T5+AD5+AM5+AV5</f>
        <v>568772.70637000003</v>
      </c>
      <c r="BF5" s="40"/>
      <c r="BG5" s="40">
        <f t="shared" ref="BG5" si="30">V5+AF5+AO5+AX5</f>
        <v>274878.42213999998</v>
      </c>
      <c r="BI5" s="40"/>
      <c r="BJ5" s="40">
        <f>VLOOKUP($C5,Segment!$W$229:$AB$300,3,0)/1000</f>
        <v>0</v>
      </c>
      <c r="BK5" s="40"/>
      <c r="BL5" s="40">
        <f>VLOOKUP($C5,Segment!$W$306:$AB$377,3,0)/1000</f>
        <v>0</v>
      </c>
      <c r="BM5" s="40"/>
      <c r="BN5" s="40">
        <f>VLOOKUP($C5,Segment!$W$383:$AB$454,3,0)/1000</f>
        <v>0</v>
      </c>
      <c r="BO5" s="40"/>
      <c r="BP5" s="40">
        <f>VLOOKUP($C5,Segment!$W$460:$AB$531,3,0)/1000</f>
        <v>0</v>
      </c>
      <c r="BR5" s="40"/>
      <c r="BS5" s="40">
        <f>VLOOKUP($C5,Segment!$W$229:$AB$300,4,0)/1000</f>
        <v>0</v>
      </c>
      <c r="BT5" s="40"/>
      <c r="BU5" s="40">
        <f>VLOOKUP($C5,Segment!$W$306:$AB$377,4,0)/1000</f>
        <v>0</v>
      </c>
      <c r="BV5" s="40"/>
      <c r="BW5" s="40">
        <f>VLOOKUP($C5,Segment!$W$383:$AB$454,4,0)/1000</f>
        <v>0</v>
      </c>
      <c r="BX5" s="40"/>
      <c r="BY5" s="40">
        <f>VLOOKUP($C5,Segment!$W$460:$AB$531,4,0)/1000</f>
        <v>0</v>
      </c>
      <c r="CA5" s="40"/>
      <c r="CB5" s="40">
        <f>BJ5+BS5</f>
        <v>0</v>
      </c>
      <c r="CC5" s="40"/>
      <c r="CD5" s="40">
        <f>BL5+BU5</f>
        <v>0</v>
      </c>
      <c r="CE5" s="40"/>
      <c r="CF5" s="40">
        <f>BN5+BW5</f>
        <v>0</v>
      </c>
      <c r="CG5" s="40"/>
      <c r="CH5" s="40">
        <f t="shared" ref="CH5" si="31">BP5+BY5</f>
        <v>0</v>
      </c>
      <c r="CK5" s="40"/>
      <c r="CL5" s="40">
        <f>VLOOKUP($C5,Segment!$W$229:$AB$300,5,0)/1000</f>
        <v>0</v>
      </c>
      <c r="CM5" s="40"/>
      <c r="CN5" s="40">
        <f>VLOOKUP($C5,Segment!$W$306:$AB$377,5,0)/1000</f>
        <v>0</v>
      </c>
      <c r="CO5" s="40"/>
      <c r="CP5" s="40">
        <f>VLOOKUP($C5,Segment!$W$383:$AB$454,5,0)/1000</f>
        <v>0</v>
      </c>
      <c r="CQ5" s="40"/>
      <c r="CR5" s="40">
        <f>VLOOKUP($C5,Segment!$W$460:$AB$531,5,0)/1000</f>
        <v>0</v>
      </c>
      <c r="CT5" s="40"/>
      <c r="CU5" s="40">
        <f>BA5+CB5+CL5</f>
        <v>204516.50701999999</v>
      </c>
      <c r="CV5" s="40"/>
      <c r="CW5" s="40">
        <f>BC5+CD5+CN5</f>
        <v>363340.32237999991</v>
      </c>
      <c r="CX5" s="40"/>
      <c r="CY5" s="40">
        <f>BE5+CF5+CP5</f>
        <v>568772.70637000003</v>
      </c>
      <c r="CZ5" s="40"/>
      <c r="DA5" s="40">
        <f t="shared" ref="DA5" si="32">BG5+CH5+CR5</f>
        <v>274878.42213999998</v>
      </c>
    </row>
    <row r="6" spans="2:105" x14ac:dyDescent="0.3">
      <c r="C6" s="41" t="s">
        <v>95</v>
      </c>
      <c r="D6" s="116"/>
      <c r="E6" s="42"/>
      <c r="F6" s="42">
        <f>F5/F$151</f>
        <v>8.6438342898606232E-2</v>
      </c>
      <c r="G6" s="42"/>
      <c r="H6" s="42">
        <f>H5/H$151</f>
        <v>0.11137273867295598</v>
      </c>
      <c r="I6" s="42"/>
      <c r="J6" s="42">
        <f>J5/J$151</f>
        <v>0.10310910010781439</v>
      </c>
      <c r="K6" s="42"/>
      <c r="L6" s="42">
        <f t="shared" ref="L6" si="33">L5/L$151</f>
        <v>0.10261714363872841</v>
      </c>
      <c r="M6" s="177"/>
      <c r="O6" s="42"/>
      <c r="P6" s="42">
        <f>P5/P$151</f>
        <v>8.6438342898606232E-2</v>
      </c>
      <c r="Q6" s="42"/>
      <c r="R6" s="42">
        <f>R5/R$151</f>
        <v>0.11137273867295598</v>
      </c>
      <c r="S6" s="42"/>
      <c r="T6" s="42">
        <f>T5/T$151</f>
        <v>0.10310910010781439</v>
      </c>
      <c r="U6" s="42"/>
      <c r="V6" s="42">
        <f t="shared" ref="V6" si="34">V5/V$151</f>
        <v>0.10261714363872841</v>
      </c>
      <c r="W6" s="177"/>
      <c r="Y6" s="42"/>
      <c r="Z6" s="42">
        <f>Z5/Z$152</f>
        <v>5.4966867151265655E-2</v>
      </c>
      <c r="AA6" s="42"/>
      <c r="AB6" s="42">
        <f>AB5/AB$152</f>
        <v>0.10953636788254913</v>
      </c>
      <c r="AC6" s="42"/>
      <c r="AD6" s="42">
        <f>AD5/AD$152</f>
        <v>3.9388604382731354E-2</v>
      </c>
      <c r="AE6" s="42"/>
      <c r="AF6" s="42">
        <f t="shared" ref="AF6" si="35">AF5/AF$152</f>
        <v>7.0003359029080628E-2</v>
      </c>
      <c r="AG6" s="44"/>
      <c r="AH6" s="42"/>
      <c r="AI6" s="42">
        <f>AI5/AI$150</f>
        <v>0</v>
      </c>
      <c r="AJ6" s="42"/>
      <c r="AK6" s="42">
        <f>AK5/AK$150</f>
        <v>0</v>
      </c>
      <c r="AL6" s="42"/>
      <c r="AM6" s="42">
        <f>AM5/AM$150</f>
        <v>0</v>
      </c>
      <c r="AN6" s="42"/>
      <c r="AO6" s="42">
        <f t="shared" ref="AO6" si="36">AO5/AO$150</f>
        <v>0</v>
      </c>
      <c r="AP6" s="44"/>
      <c r="AQ6" s="42"/>
      <c r="AR6" s="42"/>
      <c r="AS6" s="42"/>
      <c r="AT6" s="42"/>
      <c r="AU6" s="42"/>
      <c r="AV6" s="42"/>
      <c r="AW6" s="42"/>
      <c r="AX6" s="42"/>
      <c r="AY6" s="44"/>
      <c r="AZ6" s="42"/>
      <c r="BA6" s="42">
        <f>BA5/BA$150</f>
        <v>8.1779550132816056E-2</v>
      </c>
      <c r="BB6" s="42"/>
      <c r="BC6" s="42">
        <f>BC5/BC$150</f>
        <v>0.1113016235730237</v>
      </c>
      <c r="BD6" s="42"/>
      <c r="BE6" s="42">
        <f>BE5/BE$150</f>
        <v>0.10197153041634981</v>
      </c>
      <c r="BF6" s="42"/>
      <c r="BG6" s="42">
        <f t="shared" ref="BG6" si="37">BG5/BG$150</f>
        <v>0.10242191270564657</v>
      </c>
      <c r="BH6" s="44"/>
      <c r="BI6" s="42"/>
      <c r="BJ6" s="42"/>
      <c r="BK6" s="42"/>
      <c r="BL6" s="42"/>
      <c r="BM6" s="42"/>
      <c r="BN6" s="42"/>
      <c r="BO6" s="42"/>
      <c r="BP6" s="42"/>
      <c r="BR6" s="42"/>
      <c r="BS6" s="42"/>
      <c r="BT6" s="42"/>
      <c r="BU6" s="42"/>
      <c r="BV6" s="42"/>
      <c r="BW6" s="42"/>
      <c r="BX6" s="42"/>
      <c r="BY6" s="42"/>
      <c r="CA6" s="42"/>
      <c r="CB6" s="42"/>
      <c r="CC6" s="42"/>
      <c r="CD6" s="42"/>
      <c r="CE6" s="42"/>
      <c r="CF6" s="42"/>
      <c r="CG6" s="42"/>
      <c r="CH6" s="42"/>
      <c r="CI6" s="177"/>
      <c r="CK6" s="42"/>
      <c r="CL6" s="42">
        <f>CL5/CL$151</f>
        <v>0</v>
      </c>
      <c r="CM6" s="42"/>
      <c r="CN6" s="42">
        <f>CN5/CN$151</f>
        <v>0</v>
      </c>
      <c r="CO6" s="42"/>
      <c r="CP6" s="42">
        <f>CP5/CP$151</f>
        <v>0</v>
      </c>
      <c r="CQ6" s="42"/>
      <c r="CR6" s="42">
        <f t="shared" ref="CR6" si="38">CR5/CR$151</f>
        <v>0</v>
      </c>
      <c r="CT6" s="42"/>
      <c r="CU6" s="42">
        <f>CU5/CU$150</f>
        <v>8.1779550132816056E-2</v>
      </c>
      <c r="CV6" s="42"/>
      <c r="CW6" s="42">
        <f>CW5/CW$150</f>
        <v>0.1113016235730237</v>
      </c>
      <c r="CX6" s="42"/>
      <c r="CY6" s="42">
        <f>CY5/CY$150</f>
        <v>0.10197153041634981</v>
      </c>
      <c r="CZ6" s="42"/>
      <c r="DA6" s="42">
        <f t="shared" ref="DA6" si="39">DA5/DA$150</f>
        <v>0.10242191270564657</v>
      </c>
    </row>
    <row r="7" spans="2:105" x14ac:dyDescent="0.3">
      <c r="C7" s="38" t="s">
        <v>19</v>
      </c>
      <c r="D7" s="117">
        <v>9</v>
      </c>
      <c r="E7" s="40"/>
      <c r="F7" s="40">
        <f>VLOOKUP($C7,Segment!$W$229:$AB$300,6,0)/1000</f>
        <v>72027.546545720004</v>
      </c>
      <c r="G7" s="40"/>
      <c r="H7" s="40">
        <f>VLOOKUP($C7,Segment!$W$306:$AB$377,6,0)/1000</f>
        <v>105809.74102511999</v>
      </c>
      <c r="I7" s="40"/>
      <c r="J7" s="40">
        <f>VLOOKUP($C7,Segment!$W$383:$AB$454,6,0)/1000</f>
        <v>147780.71049485996</v>
      </c>
      <c r="K7" s="40"/>
      <c r="L7" s="40">
        <f>VLOOKUP($C7,Segment!$W$460:$AB$531,6,0)/1000</f>
        <v>183370.06995512001</v>
      </c>
      <c r="M7" s="139">
        <f>L7/J7-1</f>
        <v>0.24082547269589627</v>
      </c>
      <c r="O7" s="40"/>
      <c r="P7" s="40">
        <f>VLOOKUP($C7,Segment!$W$229:$AB$300,2,0)/1000</f>
        <v>72027.546545720004</v>
      </c>
      <c r="Q7" s="40"/>
      <c r="R7" s="40">
        <f>VLOOKUP($C7,Segment!$W$306:$AB$377,2,0)/1000</f>
        <v>105809.74102511999</v>
      </c>
      <c r="S7" s="40"/>
      <c r="T7" s="40">
        <f>VLOOKUP($C7,Segment!$W$383:$AB$454,2,0)/1000</f>
        <v>147780.71049485996</v>
      </c>
      <c r="U7" s="40"/>
      <c r="V7" s="40">
        <f>VLOOKUP($C7,Segment!$W$460:$AB$531,2,0)/1000</f>
        <v>183370.06995512001</v>
      </c>
      <c r="W7" s="139">
        <f>V7/T7-1</f>
        <v>0.24082547269589627</v>
      </c>
      <c r="Y7" s="40"/>
      <c r="Z7" s="40">
        <f>VLOOKUP($C7,'Securitization Profit   loss &amp; '!$P$230:$R$301,3,0)/1000</f>
        <v>19.930760000000003</v>
      </c>
      <c r="AA7" s="40"/>
      <c r="AB7" s="40">
        <f>VLOOKUP($C7,'Securitization Profit   loss &amp; '!$P$306:$R$377,3,0)/1000</f>
        <v>53.018360000000001</v>
      </c>
      <c r="AC7" s="40"/>
      <c r="AD7" s="40">
        <f>VLOOKUP($C7,'Securitization Profit   loss &amp; '!$P$383:$R$454,3,0)/1000</f>
        <v>61.93479</v>
      </c>
      <c r="AE7" s="40"/>
      <c r="AF7" s="40">
        <f>VLOOKUP($C7,'Securitization Profit   loss &amp; '!$P$460:$R$531,3,0)/1000</f>
        <v>39.158919999999995</v>
      </c>
      <c r="AH7" s="40"/>
      <c r="AI7" s="40">
        <f>VLOOKUP($C7,'Securitization Profit   loss &amp; '!$P$230:$R$301,2,0)/1000</f>
        <v>0</v>
      </c>
      <c r="AJ7" s="40"/>
      <c r="AK7" s="40">
        <f>VLOOKUP($C7,'Securitization Profit   loss &amp; '!$P$306:$R$377,2,0)/1000</f>
        <v>0</v>
      </c>
      <c r="AL7" s="40"/>
      <c r="AM7" s="40">
        <f>VLOOKUP($C7,'Securitization Profit   loss &amp; '!$P$383:$R$454,2,0)/1000</f>
        <v>0</v>
      </c>
      <c r="AN7" s="40"/>
      <c r="AO7" s="40">
        <f>VLOOKUP($C7,'Securitization Profit   loss &amp; '!$P$460:$R$531,2,0)/1000</f>
        <v>0</v>
      </c>
      <c r="AQ7" s="45"/>
      <c r="AR7" s="45">
        <f>SUM('Quarterly I.S'!CG7:CH7)</f>
        <v>-72027.546545720019</v>
      </c>
      <c r="AT7" s="45">
        <f>SUM('Quarterly I.S'!CK7:CL7)</f>
        <v>-105809.74102511999</v>
      </c>
      <c r="AV7" s="45">
        <f>SUM('Quarterly I.S'!CO7:CP7)</f>
        <v>-147780.71049485996</v>
      </c>
      <c r="AW7" s="45"/>
      <c r="AX7" s="45">
        <f>SUM('Quarterly I.S'!CS7:CT7)</f>
        <v>-183370.06995511998</v>
      </c>
      <c r="AZ7" s="40"/>
      <c r="BA7" s="40">
        <f>P7+Z7+AI7+AR7</f>
        <v>19.930759999988368</v>
      </c>
      <c r="BB7" s="40"/>
      <c r="BC7" s="40">
        <f>R7+AB7+AK7+AT7</f>
        <v>53.018360000001849</v>
      </c>
      <c r="BD7" s="40"/>
      <c r="BE7" s="40">
        <f>T7+AD7+AM7+AV7</f>
        <v>61.934789999999339</v>
      </c>
      <c r="BF7" s="40"/>
      <c r="BG7" s="40">
        <f t="shared" ref="BG7" si="40">V7+AF7+AO7+AX7</f>
        <v>39.158920000016224</v>
      </c>
      <c r="BI7" s="40"/>
      <c r="BJ7" s="40">
        <f>VLOOKUP($C7,Segment!$W$229:$AB$300,3,0)/1000</f>
        <v>0</v>
      </c>
      <c r="BK7" s="40"/>
      <c r="BL7" s="40">
        <f>VLOOKUP($C7,Segment!$W$306:$AB$377,3,0)/1000</f>
        <v>0</v>
      </c>
      <c r="BM7" s="40"/>
      <c r="BN7" s="40">
        <f>VLOOKUP($C7,Segment!$W$383:$AB$454,3,0)/1000</f>
        <v>0</v>
      </c>
      <c r="BO7" s="40"/>
      <c r="BP7" s="40">
        <f>VLOOKUP($C7,Segment!$W$460:$AB$531,3,0)/1000</f>
        <v>0</v>
      </c>
      <c r="BR7" s="40"/>
      <c r="BS7" s="40">
        <f>VLOOKUP($C7,Segment!$W$229:$AB$300,4,0)/1000</f>
        <v>0</v>
      </c>
      <c r="BT7" s="40"/>
      <c r="BU7" s="40">
        <f>VLOOKUP($C7,Segment!$W$306:$AB$377,4,0)/1000</f>
        <v>0</v>
      </c>
      <c r="BV7" s="40"/>
      <c r="BW7" s="40">
        <f>VLOOKUP($C7,Segment!$W$383:$AB$454,4,0)/1000</f>
        <v>0</v>
      </c>
      <c r="BX7" s="40"/>
      <c r="BY7" s="40">
        <f>VLOOKUP($C7,Segment!$W$460:$AB$531,4,0)/1000</f>
        <v>0</v>
      </c>
      <c r="CA7" s="40"/>
      <c r="CB7" s="40">
        <f>BJ7+BS7</f>
        <v>0</v>
      </c>
      <c r="CC7" s="40"/>
      <c r="CD7" s="40">
        <f>BL7+BU7</f>
        <v>0</v>
      </c>
      <c r="CE7" s="40"/>
      <c r="CF7" s="40">
        <f>BN7+BW7</f>
        <v>0</v>
      </c>
      <c r="CG7" s="40"/>
      <c r="CH7" s="40">
        <f t="shared" ref="CH7" si="41">BP7+BY7</f>
        <v>0</v>
      </c>
      <c r="CK7" s="40"/>
      <c r="CL7" s="40">
        <f>VLOOKUP($C7,Segment!$W$229:$AB$300,5,0)/1000</f>
        <v>0</v>
      </c>
      <c r="CM7" s="40"/>
      <c r="CN7" s="40">
        <f>VLOOKUP($C7,Segment!$W$306:$AB$377,5,0)/1000</f>
        <v>0</v>
      </c>
      <c r="CO7" s="40"/>
      <c r="CP7" s="40">
        <f>VLOOKUP($C7,Segment!$W$383:$AB$454,5,0)/1000</f>
        <v>0</v>
      </c>
      <c r="CQ7" s="40"/>
      <c r="CR7" s="40">
        <f>VLOOKUP($C7,Segment!$W$460:$AB$531,5,0)/1000</f>
        <v>0</v>
      </c>
      <c r="CT7" s="40"/>
      <c r="CU7" s="40">
        <f>BA7+CB7+CL7</f>
        <v>19.930759999988368</v>
      </c>
      <c r="CV7" s="40"/>
      <c r="CW7" s="40">
        <f>BC7+CD7+CN7</f>
        <v>53.018360000001849</v>
      </c>
      <c r="CX7" s="40"/>
      <c r="CY7" s="40">
        <f>BE7+CF7+CP7</f>
        <v>61.934789999999339</v>
      </c>
      <c r="CZ7" s="40"/>
      <c r="DA7" s="40">
        <f t="shared" ref="DA7" si="42">BG7+CH7+CR7</f>
        <v>39.158920000016224</v>
      </c>
    </row>
    <row r="8" spans="2:105" x14ac:dyDescent="0.3">
      <c r="C8" s="41" t="s">
        <v>57</v>
      </c>
      <c r="D8" s="116"/>
      <c r="E8" s="42"/>
      <c r="F8" s="42">
        <f>F7/AVERAGE(E126:F126)*2</f>
        <v>2.455263646823766E-2</v>
      </c>
      <c r="G8" s="42"/>
      <c r="H8" s="42">
        <f>H7/AVERAGE(G126:H126)*2</f>
        <v>2.8336024555208859E-2</v>
      </c>
      <c r="I8" s="42"/>
      <c r="J8" s="42">
        <f>J7/AVERAGE(I126:J126)*2</f>
        <v>2.8563550841498819E-2</v>
      </c>
      <c r="K8" s="42"/>
      <c r="L8" s="42">
        <f t="shared" ref="L8" si="43">L7/AVERAGE(K126:L126)*2</f>
        <v>2.929059682174337E-2</v>
      </c>
      <c r="M8" s="177"/>
      <c r="O8" s="42"/>
      <c r="P8" s="42">
        <f>P7/AVERAGE(O126:P126)*2</f>
        <v>2.455263646823766E-2</v>
      </c>
      <c r="Q8" s="42"/>
      <c r="R8" s="42">
        <f>R7/AVERAGE(Q126:R126)*2</f>
        <v>2.8336024555208859E-2</v>
      </c>
      <c r="S8" s="42"/>
      <c r="T8" s="215">
        <f>T7/AVERAGE(S126:T126)*2</f>
        <v>2.8563550841498819E-2</v>
      </c>
      <c r="U8" s="215"/>
      <c r="V8" s="215">
        <f t="shared" ref="V8" si="44">V7/AVERAGE(U126:V126)*2</f>
        <v>2.929059682174337E-2</v>
      </c>
      <c r="W8" s="177"/>
      <c r="Y8" s="42"/>
      <c r="Z8" s="42"/>
      <c r="AA8" s="42"/>
      <c r="AB8" s="42"/>
      <c r="AC8" s="42"/>
      <c r="AD8" s="42"/>
      <c r="AE8" s="42"/>
      <c r="AF8" s="42"/>
      <c r="AG8" s="44"/>
      <c r="AH8" s="42"/>
      <c r="AI8" s="42"/>
      <c r="AJ8" s="42"/>
      <c r="AK8" s="42"/>
      <c r="AL8" s="42"/>
      <c r="AM8" s="42"/>
      <c r="AN8" s="42"/>
      <c r="AO8" s="42"/>
      <c r="AP8" s="44"/>
      <c r="AQ8" s="42"/>
      <c r="AR8" s="42"/>
      <c r="AS8" s="42"/>
      <c r="AT8" s="42"/>
      <c r="AU8" s="42"/>
      <c r="AV8" s="42"/>
      <c r="AW8" s="42"/>
      <c r="AX8" s="42"/>
      <c r="AY8" s="44"/>
      <c r="AZ8" s="42"/>
      <c r="BA8" s="42"/>
      <c r="BB8" s="42"/>
      <c r="BC8" s="42"/>
      <c r="BD8" s="42"/>
      <c r="BE8" s="42"/>
      <c r="BF8" s="42"/>
      <c r="BG8" s="42"/>
      <c r="BH8" s="44"/>
      <c r="BI8" s="42"/>
      <c r="BJ8" s="42"/>
      <c r="BK8" s="42"/>
      <c r="BL8" s="42"/>
      <c r="BM8" s="42"/>
      <c r="BN8" s="42"/>
      <c r="BO8" s="42"/>
      <c r="BP8" s="42"/>
      <c r="BR8" s="42"/>
      <c r="BS8" s="42"/>
      <c r="BT8" s="42"/>
      <c r="BU8" s="42"/>
      <c r="BV8" s="42"/>
      <c r="BW8" s="42"/>
      <c r="BX8" s="42"/>
      <c r="BY8" s="42"/>
      <c r="CA8" s="42"/>
      <c r="CB8" s="42"/>
      <c r="CC8" s="42"/>
      <c r="CD8" s="42"/>
      <c r="CE8" s="42"/>
      <c r="CF8" s="42"/>
      <c r="CG8" s="42"/>
      <c r="CH8" s="42"/>
      <c r="CI8" s="177"/>
      <c r="CK8" s="42"/>
      <c r="CL8" s="42"/>
      <c r="CM8" s="42"/>
      <c r="CN8" s="42"/>
      <c r="CO8" s="42"/>
      <c r="CP8" s="42"/>
      <c r="CQ8" s="42"/>
      <c r="CR8" s="42"/>
      <c r="CT8" s="42"/>
      <c r="CU8" s="42"/>
      <c r="CV8" s="42"/>
      <c r="CW8" s="42"/>
      <c r="CX8" s="42"/>
      <c r="CY8" s="42"/>
      <c r="CZ8" s="42"/>
      <c r="DA8" s="42"/>
    </row>
    <row r="9" spans="2:105" x14ac:dyDescent="0.3">
      <c r="C9" s="38" t="s">
        <v>89</v>
      </c>
      <c r="D9" s="117">
        <v>10</v>
      </c>
      <c r="E9" s="40"/>
      <c r="F9" s="40">
        <f>VLOOKUP($C9,Segment!$W$229:$AB$300,6,0)/1000</f>
        <v>293.47292999984325</v>
      </c>
      <c r="G9" s="40"/>
      <c r="H9" s="40">
        <f>VLOOKUP($C9,Segment!$W$306:$AB$377,6,0)/1000</f>
        <v>-10222.508630000024</v>
      </c>
      <c r="I9" s="40"/>
      <c r="J9" s="40">
        <f>VLOOKUP($C9,Segment!$W$383:$AB$454,6,0)/1000</f>
        <v>1092.2691800000109</v>
      </c>
      <c r="K9" s="40"/>
      <c r="L9" s="40">
        <f>VLOOKUP($C9,Segment!$W$460:$AB$531,6,0)/1000</f>
        <v>8182.1194999999943</v>
      </c>
      <c r="M9" s="139">
        <f>L9/J9-1</f>
        <v>6.4909368952440021</v>
      </c>
      <c r="O9" s="40"/>
      <c r="P9" s="40">
        <f>VLOOKUP($C9,Segment!$W$229:$AB$300,2,0)/1000</f>
        <v>293.47292999984325</v>
      </c>
      <c r="Q9" s="40"/>
      <c r="R9" s="40">
        <f>VLOOKUP($C9,Segment!$W$306:$AB$377,2,0)/1000</f>
        <v>-10222.508630000024</v>
      </c>
      <c r="S9" s="40"/>
      <c r="T9" s="40">
        <f>VLOOKUP($C9,Segment!$W$383:$AB$454,2,0)/1000</f>
        <v>1092.2691800000109</v>
      </c>
      <c r="U9" s="40"/>
      <c r="V9" s="40">
        <f>VLOOKUP($C9,Segment!$W$460:$AB$531,2,0)/1000</f>
        <v>8182.1194999999943</v>
      </c>
      <c r="W9" s="139">
        <f>V9/T9-1</f>
        <v>6.4909368952440021</v>
      </c>
      <c r="Y9" s="40"/>
      <c r="Z9" s="40">
        <f>VLOOKUP($C9,'Securitization Profit   loss &amp; '!$P$230:$R$301,3,0)/1000</f>
        <v>0</v>
      </c>
      <c r="AA9" s="40"/>
      <c r="AB9" s="40">
        <f>VLOOKUP($C9,'Securitization Profit   loss &amp; '!$P$306:$R$377,3,0)/1000</f>
        <v>0</v>
      </c>
      <c r="AC9" s="40"/>
      <c r="AD9" s="40">
        <f>VLOOKUP($C9,'Securitization Profit   loss &amp; '!$P$383:$R$454,3,0)/1000</f>
        <v>0</v>
      </c>
      <c r="AE9" s="40"/>
      <c r="AF9" s="40">
        <f>VLOOKUP($C9,'Securitization Profit   loss &amp; '!$P$460:$R$531,3,0)/1000</f>
        <v>0</v>
      </c>
      <c r="AH9" s="40"/>
      <c r="AI9" s="40">
        <f>VLOOKUP($C9,'Securitization Profit   loss &amp; '!$P$230:$R$301,2,0)/1000</f>
        <v>0</v>
      </c>
      <c r="AJ9" s="40"/>
      <c r="AK9" s="40">
        <f>VLOOKUP($C9,'Securitization Profit   loss &amp; '!$P$306:$R$377,2,0)/1000</f>
        <v>0</v>
      </c>
      <c r="AL9" s="40"/>
      <c r="AM9" s="40">
        <f>VLOOKUP($C9,'Securitization Profit   loss &amp; '!$P$383:$R$454,2,0)/1000</f>
        <v>0</v>
      </c>
      <c r="AN9" s="40"/>
      <c r="AO9" s="40">
        <f>VLOOKUP($C9,'Securitization Profit   loss &amp; '!$P$460:$R$531,2,0)/1000</f>
        <v>0</v>
      </c>
      <c r="AQ9" s="45"/>
      <c r="AR9" s="45">
        <f>SUM('Quarterly I.S'!CG9:CH9)</f>
        <v>-293.47292999984325</v>
      </c>
      <c r="AS9" s="45"/>
      <c r="AT9" s="45">
        <f>SUM('Quarterly I.S'!CK9:CL9)</f>
        <v>10222.508630000024</v>
      </c>
      <c r="AU9" s="45"/>
      <c r="AV9" s="45">
        <f>SUM('Quarterly I.S'!CO9:CP9)</f>
        <v>-1092.2691800000107</v>
      </c>
      <c r="AW9" s="45"/>
      <c r="AX9" s="45">
        <f>SUM('Quarterly I.S'!CS9:CT9)</f>
        <v>-8182.1194999999943</v>
      </c>
      <c r="AZ9" s="40"/>
      <c r="BA9" s="40">
        <f>P9+Z9+AI9+AR9</f>
        <v>0</v>
      </c>
      <c r="BB9" s="40"/>
      <c r="BC9" s="40">
        <f>R9+AB9+AK9+AT9</f>
        <v>0</v>
      </c>
      <c r="BD9" s="40"/>
      <c r="BE9" s="40">
        <f>T9+AD9+AM9+AV9</f>
        <v>0</v>
      </c>
      <c r="BF9" s="40"/>
      <c r="BG9" s="40">
        <f t="shared" ref="BG9:BG10" si="45">V9+AF9+AO9+AX9</f>
        <v>0</v>
      </c>
      <c r="BI9" s="40"/>
      <c r="BJ9" s="40">
        <f>VLOOKUP($C9,Segment!$W$229:$AB$300,3,0)/1000</f>
        <v>0</v>
      </c>
      <c r="BK9" s="40"/>
      <c r="BL9" s="40">
        <f>VLOOKUP($C9,Segment!$W$306:$AB$377,3,0)/1000</f>
        <v>0</v>
      </c>
      <c r="BM9" s="40"/>
      <c r="BN9" s="40">
        <f>VLOOKUP($C9,Segment!$W$383:$AB$454,3,0)/1000</f>
        <v>0</v>
      </c>
      <c r="BO9" s="40"/>
      <c r="BP9" s="40">
        <f>VLOOKUP($C9,Segment!$W$460:$AB$531,3,0)/1000</f>
        <v>0</v>
      </c>
      <c r="BR9" s="40"/>
      <c r="BS9" s="40">
        <f>VLOOKUP($C9,Segment!$W$229:$AB$300,4,0)/1000</f>
        <v>0</v>
      </c>
      <c r="BT9" s="40"/>
      <c r="BU9" s="40">
        <f>VLOOKUP($C9,Segment!$W$306:$AB$377,4,0)/1000</f>
        <v>0</v>
      </c>
      <c r="BV9" s="40"/>
      <c r="BW9" s="40">
        <f>VLOOKUP($C9,Segment!$W$383:$AB$454,4,0)/1000</f>
        <v>0</v>
      </c>
      <c r="BX9" s="40"/>
      <c r="BY9" s="40">
        <f>VLOOKUP($C9,Segment!$W$460:$AB$531,4,0)/1000</f>
        <v>0</v>
      </c>
      <c r="CA9" s="40"/>
      <c r="CB9" s="40">
        <f t="shared" ref="CB9:CB10" si="46">BJ9+BS9</f>
        <v>0</v>
      </c>
      <c r="CC9" s="40"/>
      <c r="CD9" s="40">
        <f t="shared" ref="CD9:CD10" si="47">BL9+BU9</f>
        <v>0</v>
      </c>
      <c r="CE9" s="40"/>
      <c r="CF9" s="40">
        <f t="shared" ref="CF9:CF10" si="48">BN9+BW9</f>
        <v>0</v>
      </c>
      <c r="CG9" s="40"/>
      <c r="CH9" s="40">
        <f t="shared" ref="CH9:CH10" si="49">BP9+BY9</f>
        <v>0</v>
      </c>
      <c r="CK9" s="40"/>
      <c r="CL9" s="40">
        <f>VLOOKUP($C9,Segment!$W$229:$AB$300,5,0)/1000</f>
        <v>0</v>
      </c>
      <c r="CM9" s="40"/>
      <c r="CN9" s="40">
        <f>VLOOKUP($C9,Segment!$W$306:$AB$377,5,0)/1000</f>
        <v>0</v>
      </c>
      <c r="CO9" s="40"/>
      <c r="CP9" s="40">
        <f>VLOOKUP($C9,Segment!$W$383:$AB$454,5,0)/1000</f>
        <v>0</v>
      </c>
      <c r="CQ9" s="40"/>
      <c r="CR9" s="40">
        <f>VLOOKUP($C9,Segment!$W$460:$AB$531,5,0)/1000</f>
        <v>0</v>
      </c>
      <c r="CT9" s="40"/>
      <c r="CU9" s="40">
        <f>BA9+CB9+CL9</f>
        <v>0</v>
      </c>
      <c r="CV9" s="40"/>
      <c r="CW9" s="40">
        <f>BC9+CD9+CN9</f>
        <v>0</v>
      </c>
      <c r="CX9" s="40"/>
      <c r="CY9" s="40">
        <f>BE9+CF9+CP9</f>
        <v>0</v>
      </c>
      <c r="CZ9" s="40"/>
      <c r="DA9" s="40">
        <f t="shared" ref="DA9:DA10" si="50">BG9+CH9+CR9</f>
        <v>0</v>
      </c>
    </row>
    <row r="10" spans="2:105" x14ac:dyDescent="0.3">
      <c r="C10" s="38" t="s">
        <v>90</v>
      </c>
      <c r="E10" s="40"/>
      <c r="F10" s="40">
        <f>VLOOKUP($C10,Segment!$W$229:$AB$300,6,0)/1000</f>
        <v>-4870.19686</v>
      </c>
      <c r="G10" s="40"/>
      <c r="H10" s="40">
        <f>VLOOKUP($C10,Segment!$W$306:$AB$377,6,0)/1000</f>
        <v>-50980.1679</v>
      </c>
      <c r="I10" s="40"/>
      <c r="J10" s="40">
        <f>VLOOKUP($C10,Segment!$W$383:$AB$454,6,0)/1000</f>
        <v>-141844.47036000001</v>
      </c>
      <c r="K10" s="40"/>
      <c r="L10" s="40">
        <f>VLOOKUP($C10,Segment!$W$460:$AB$531,6,0)/1000</f>
        <v>-138668.14356</v>
      </c>
      <c r="M10" s="139">
        <f>L10/J10-1</f>
        <v>-2.2393025205272532E-2</v>
      </c>
      <c r="O10" s="40"/>
      <c r="P10" s="40">
        <f>VLOOKUP($C10,Segment!$W$229:$AB$300,2,0)/1000</f>
        <v>-4870.19686</v>
      </c>
      <c r="Q10" s="40"/>
      <c r="R10" s="40">
        <f>VLOOKUP($C10,Segment!$W$306:$AB$377,2,0)/1000</f>
        <v>-50980.1679</v>
      </c>
      <c r="S10" s="40"/>
      <c r="T10" s="40">
        <f>VLOOKUP($C10,Segment!$W$383:$AB$454,2,0)/1000</f>
        <v>-141844.47036000001</v>
      </c>
      <c r="U10" s="40"/>
      <c r="V10" s="40">
        <f>VLOOKUP($C10,Segment!$W$460:$AB$531,2,0)/1000</f>
        <v>-138668.14356</v>
      </c>
      <c r="W10" s="139">
        <f>V10/T10-1</f>
        <v>-2.2393025205272532E-2</v>
      </c>
      <c r="Y10" s="40"/>
      <c r="Z10" s="40">
        <f>VLOOKUP($C10,'Securitization Profit   loss &amp; '!$P$230:$R$301,3,0)/1000</f>
        <v>0</v>
      </c>
      <c r="AA10" s="40"/>
      <c r="AB10" s="40">
        <f>VLOOKUP($C10,'Securitization Profit   loss &amp; '!$P$306:$R$377,3,0)/1000</f>
        <v>0</v>
      </c>
      <c r="AC10" s="40"/>
      <c r="AD10" s="40">
        <f>VLOOKUP($C10,'Securitization Profit   loss &amp; '!$P$383:$R$454,3,0)/1000</f>
        <v>0</v>
      </c>
      <c r="AE10" s="40"/>
      <c r="AF10" s="40">
        <f>VLOOKUP($C10,'Securitization Profit   loss &amp; '!$P$460:$R$531,3,0)/1000</f>
        <v>0</v>
      </c>
      <c r="AH10" s="40"/>
      <c r="AI10" s="40">
        <f>VLOOKUP($C10,'Securitization Profit   loss &amp; '!$P$230:$R$301,2,0)/1000</f>
        <v>0</v>
      </c>
      <c r="AJ10" s="40"/>
      <c r="AK10" s="40">
        <f>VLOOKUP($C10,'Securitization Profit   loss &amp; '!$P$306:$R$377,2,0)/1000</f>
        <v>0</v>
      </c>
      <c r="AL10" s="40"/>
      <c r="AM10" s="40">
        <f>VLOOKUP($C10,'Securitization Profit   loss &amp; '!$P$383:$R$454,2,0)/1000</f>
        <v>0</v>
      </c>
      <c r="AN10" s="40"/>
      <c r="AO10" s="40">
        <f>VLOOKUP($C10,'Securitization Profit   loss &amp; '!$P$460:$R$531,2,0)/1000</f>
        <v>0</v>
      </c>
      <c r="AR10" s="38">
        <f>SUM('Quarterly I.S'!CG10:CH10)</f>
        <v>0</v>
      </c>
      <c r="AT10" s="40">
        <f>SUM('Quarterly I.S'!CK10:CL10)</f>
        <v>0</v>
      </c>
      <c r="AV10" s="40">
        <f>SUM('Quarterly I.S'!CO10:CP10)</f>
        <v>0</v>
      </c>
      <c r="AW10" s="40"/>
      <c r="AX10" s="40">
        <f>SUM('Quarterly I.S'!CS10:CT10)</f>
        <v>0</v>
      </c>
      <c r="AZ10" s="40"/>
      <c r="BA10" s="40">
        <f>P10+Z10+AI10+AR10</f>
        <v>-4870.19686</v>
      </c>
      <c r="BB10" s="40"/>
      <c r="BC10" s="40">
        <f>R10+AB10+AK10+AT10</f>
        <v>-50980.1679</v>
      </c>
      <c r="BD10" s="40"/>
      <c r="BE10" s="40">
        <f>T10+AD10+AM10+AV10</f>
        <v>-141844.47036000001</v>
      </c>
      <c r="BF10" s="40"/>
      <c r="BG10" s="40">
        <f t="shared" si="45"/>
        <v>-138668.14356</v>
      </c>
      <c r="BI10" s="40"/>
      <c r="BJ10" s="40">
        <f>VLOOKUP($C10,Segment!$W$229:$AB$300,3,0)/1000</f>
        <v>0</v>
      </c>
      <c r="BK10" s="40"/>
      <c r="BL10" s="40">
        <f>VLOOKUP($C10,Segment!$W$306:$AB$377,3,0)/1000</f>
        <v>0</v>
      </c>
      <c r="BM10" s="40"/>
      <c r="BN10" s="40">
        <f>VLOOKUP($C10,Segment!$W$383:$AB$454,3,0)/1000</f>
        <v>0</v>
      </c>
      <c r="BO10" s="40"/>
      <c r="BP10" s="40">
        <f>VLOOKUP($C10,Segment!$W$460:$AB$531,3,0)/1000</f>
        <v>0</v>
      </c>
      <c r="BR10" s="40"/>
      <c r="BS10" s="40">
        <f>VLOOKUP($C10,Segment!$W$229:$AB$300,4,0)/1000</f>
        <v>0</v>
      </c>
      <c r="BT10" s="40"/>
      <c r="BU10" s="40">
        <f>VLOOKUP($C10,Segment!$W$306:$AB$377,4,0)/1000</f>
        <v>0</v>
      </c>
      <c r="BV10" s="40"/>
      <c r="BW10" s="40">
        <f>VLOOKUP($C10,Segment!$W$383:$AB$454,4,0)/1000</f>
        <v>0</v>
      </c>
      <c r="BX10" s="40"/>
      <c r="BY10" s="40">
        <f>VLOOKUP($C10,Segment!$W$460:$AB$531,4,0)/1000</f>
        <v>0</v>
      </c>
      <c r="CA10" s="40"/>
      <c r="CB10" s="40">
        <f t="shared" si="46"/>
        <v>0</v>
      </c>
      <c r="CC10" s="40"/>
      <c r="CD10" s="40">
        <f t="shared" si="47"/>
        <v>0</v>
      </c>
      <c r="CE10" s="40"/>
      <c r="CF10" s="40">
        <f t="shared" si="48"/>
        <v>0</v>
      </c>
      <c r="CG10" s="40"/>
      <c r="CH10" s="40">
        <f t="shared" si="49"/>
        <v>0</v>
      </c>
      <c r="CK10" s="40"/>
      <c r="CL10" s="40">
        <f>VLOOKUP($C10,Segment!$W$229:$AB$300,5,0)/1000</f>
        <v>0</v>
      </c>
      <c r="CM10" s="40"/>
      <c r="CN10" s="40">
        <f>VLOOKUP($C10,Segment!$W$306:$AB$377,5,0)/1000</f>
        <v>0</v>
      </c>
      <c r="CO10" s="40"/>
      <c r="CP10" s="40">
        <f>VLOOKUP($C10,Segment!$W$383:$AB$454,5,0)/1000</f>
        <v>0</v>
      </c>
      <c r="CQ10" s="40"/>
      <c r="CR10" s="40">
        <f>VLOOKUP($C10,Segment!$W$460:$AB$531,5,0)/1000</f>
        <v>0</v>
      </c>
      <c r="CT10" s="40"/>
      <c r="CU10" s="40">
        <f>BA10+CB10+CL10</f>
        <v>-4870.19686</v>
      </c>
      <c r="CV10" s="40"/>
      <c r="CW10" s="40">
        <f>BC10+CD10+CN10</f>
        <v>-50980.1679</v>
      </c>
      <c r="CX10" s="40"/>
      <c r="CY10" s="40">
        <f>BE10+CF10+CP10</f>
        <v>-141844.47036000001</v>
      </c>
      <c r="CZ10" s="40"/>
      <c r="DA10" s="40">
        <f t="shared" si="50"/>
        <v>-138668.14356</v>
      </c>
    </row>
    <row r="11" spans="2:105" x14ac:dyDescent="0.3">
      <c r="C11" s="46" t="s">
        <v>18</v>
      </c>
      <c r="D11" s="118"/>
      <c r="E11" s="47"/>
      <c r="F11" s="47">
        <f>F5+F7+F9+F10</f>
        <v>251618.43051571987</v>
      </c>
      <c r="G11" s="47"/>
      <c r="H11" s="47">
        <f>H5+H7+H9+H10</f>
        <v>394099.8706651199</v>
      </c>
      <c r="I11" s="47"/>
      <c r="J11" s="47">
        <f>J5+J7+J9+J10</f>
        <v>571879.01988486003</v>
      </c>
      <c r="K11" s="47"/>
      <c r="L11" s="47">
        <f t="shared" ref="L11" si="51">L5+L7+L9+L10</f>
        <v>326637.82660511992</v>
      </c>
      <c r="M11" s="178">
        <f>L11/J11-1</f>
        <v>-0.42883404488088417</v>
      </c>
      <c r="O11" s="47"/>
      <c r="P11" s="47">
        <f>P5+P7+P9+P10</f>
        <v>251618.43051571987</v>
      </c>
      <c r="Q11" s="47"/>
      <c r="R11" s="47">
        <f>R5+R7+R9+R10</f>
        <v>394099.8706651199</v>
      </c>
      <c r="S11" s="47"/>
      <c r="T11" s="47">
        <f>T5+T7+T9+T10</f>
        <v>571879.01988486003</v>
      </c>
      <c r="U11" s="47"/>
      <c r="V11" s="47">
        <f t="shared" ref="V11" si="52">V5+V7+V9+V10</f>
        <v>326637.82660511992</v>
      </c>
      <c r="W11" s="178">
        <f>V11/T11-1</f>
        <v>-0.42883404488088417</v>
      </c>
      <c r="Y11" s="47"/>
      <c r="Z11" s="47">
        <f>Z5+Z7+Z9+Z10</f>
        <v>20368.829879999998</v>
      </c>
      <c r="AA11" s="47"/>
      <c r="AB11" s="47">
        <f>AB5+AB7+AB9+AB10</f>
        <v>13900.534570000002</v>
      </c>
      <c r="AC11" s="47"/>
      <c r="AD11" s="47">
        <f>AD5+AD7+AD9+AD10</f>
        <v>3984.1305899999998</v>
      </c>
      <c r="AE11" s="47"/>
      <c r="AF11" s="47">
        <f t="shared" ref="AF11" si="53">AF5+AF7+AF9+AF10</f>
        <v>1163.80035</v>
      </c>
      <c r="AH11" s="47"/>
      <c r="AI11" s="47">
        <f>AI5+AI7+AI9+AI10</f>
        <v>0</v>
      </c>
      <c r="AJ11" s="47"/>
      <c r="AK11" s="47">
        <f>AK5+AK7+AK9+AK10</f>
        <v>0</v>
      </c>
      <c r="AL11" s="47"/>
      <c r="AM11" s="47">
        <f>AM5+AM7+AM9+AM10</f>
        <v>0</v>
      </c>
      <c r="AN11" s="47"/>
      <c r="AO11" s="47">
        <f t="shared" ref="AO11" si="54">AO5+AO7+AO9+AO10</f>
        <v>0</v>
      </c>
      <c r="AQ11" s="47"/>
      <c r="AR11" s="47">
        <f>AR5+AR7+AR9+AR10</f>
        <v>-72321.019475719862</v>
      </c>
      <c r="AS11" s="47"/>
      <c r="AT11" s="47">
        <f>AT5+AT7+AT9+AT10</f>
        <v>-95587.232395119965</v>
      </c>
      <c r="AU11" s="47"/>
      <c r="AV11" s="47">
        <f>AV5+AV7+AV9+AV10</f>
        <v>-148872.97967485996</v>
      </c>
      <c r="AW11" s="47"/>
      <c r="AX11" s="47">
        <f t="shared" ref="AX11" si="55">AX5+AX7+AX9+AX10</f>
        <v>-191552.18945511998</v>
      </c>
      <c r="AZ11" s="47"/>
      <c r="BA11" s="47">
        <f>BA5+BA7+BA9+BA10</f>
        <v>199666.24091999998</v>
      </c>
      <c r="BB11" s="47"/>
      <c r="BC11" s="47">
        <f>BC5+BC7+BC9+BC10</f>
        <v>312413.1728399999</v>
      </c>
      <c r="BD11" s="47"/>
      <c r="BE11" s="47">
        <f>BE5+BE7+BE9+BE10</f>
        <v>426990.17079999996</v>
      </c>
      <c r="BF11" s="47"/>
      <c r="BG11" s="47">
        <f t="shared" ref="BG11" si="56">BG5+BG7+BG9+BG10</f>
        <v>136249.4375</v>
      </c>
      <c r="BI11" s="47"/>
      <c r="BJ11" s="47">
        <f>BJ5+BJ7+BJ9+BJ10</f>
        <v>0</v>
      </c>
      <c r="BK11" s="47"/>
      <c r="BL11" s="47">
        <f>BL5+BL7+BL9+BL10</f>
        <v>0</v>
      </c>
      <c r="BM11" s="47"/>
      <c r="BN11" s="47">
        <f>BN5+BN7+BN9+BN10</f>
        <v>0</v>
      </c>
      <c r="BO11" s="47"/>
      <c r="BP11" s="47">
        <f t="shared" ref="BP11" si="57">BP5+BP7+BP9+BP10</f>
        <v>0</v>
      </c>
      <c r="BR11" s="47"/>
      <c r="BS11" s="47">
        <f>BS5+BS7+BS9+BS10</f>
        <v>0</v>
      </c>
      <c r="BT11" s="47"/>
      <c r="BU11" s="47">
        <f>BU5+BU7+BU9+BU10</f>
        <v>0</v>
      </c>
      <c r="BV11" s="47"/>
      <c r="BW11" s="47">
        <f>BW5+BW7+BW9+BW10</f>
        <v>0</v>
      </c>
      <c r="BX11" s="47"/>
      <c r="BY11" s="47">
        <f t="shared" ref="BY11" si="58">BY5+BY7+BY9+BY10</f>
        <v>0</v>
      </c>
      <c r="CA11" s="47"/>
      <c r="CB11" s="47">
        <f>CB5+CB7+CB9+CB10</f>
        <v>0</v>
      </c>
      <c r="CC11" s="47"/>
      <c r="CD11" s="47">
        <f>CD5+CD7+CD9+CD10</f>
        <v>0</v>
      </c>
      <c r="CE11" s="47"/>
      <c r="CF11" s="47">
        <f>CF5+CF7+CF9+CF10</f>
        <v>0</v>
      </c>
      <c r="CG11" s="47"/>
      <c r="CH11" s="47">
        <f t="shared" ref="CH11" si="59">CH5+CH7+CH9+CH10</f>
        <v>0</v>
      </c>
      <c r="CI11" s="178"/>
      <c r="CK11" s="47"/>
      <c r="CL11" s="47">
        <f>CL5+CL7+CL9+CL10</f>
        <v>0</v>
      </c>
      <c r="CM11" s="47"/>
      <c r="CN11" s="47">
        <f>CN5+CN7+CN9+CN10</f>
        <v>0</v>
      </c>
      <c r="CO11" s="47"/>
      <c r="CP11" s="47">
        <f>CP5+CP7+CP9+CP10</f>
        <v>0</v>
      </c>
      <c r="CQ11" s="47"/>
      <c r="CR11" s="47">
        <f t="shared" ref="CR11" si="60">CR5+CR7+CR9+CR10</f>
        <v>0</v>
      </c>
      <c r="CT11" s="47"/>
      <c r="CU11" s="47">
        <f>CU5+CU7+CU9+CU10</f>
        <v>199666.24091999998</v>
      </c>
      <c r="CV11" s="47"/>
      <c r="CW11" s="47">
        <f>CW5+CW7+CW9+CW10</f>
        <v>312413.1728399999</v>
      </c>
      <c r="CX11" s="47"/>
      <c r="CY11" s="47">
        <f>CY5+CY7+CY9+CY10</f>
        <v>426990.17079999996</v>
      </c>
      <c r="CZ11" s="47"/>
      <c r="DA11" s="47">
        <f t="shared" ref="DA11" si="61">DA5+DA7+DA9+DA10</f>
        <v>136249.4375</v>
      </c>
    </row>
    <row r="12" spans="2:105" x14ac:dyDescent="0.3">
      <c r="C12" s="41" t="s">
        <v>56</v>
      </c>
      <c r="D12" s="116"/>
      <c r="E12" s="42"/>
      <c r="F12" s="42">
        <f>F11/F$151</f>
        <v>0.11809612137839424</v>
      </c>
      <c r="G12" s="42"/>
      <c r="H12" s="42">
        <f>H11/H$151</f>
        <v>0.125587654829388</v>
      </c>
      <c r="I12" s="42"/>
      <c r="J12" s="42">
        <f>J11/J$151</f>
        <v>0.1043921002237624</v>
      </c>
      <c r="K12" s="42"/>
      <c r="L12" s="42">
        <f t="shared" ref="L12" si="62">L11/L$151</f>
        <v>0.12244083235543513</v>
      </c>
      <c r="M12" s="177"/>
      <c r="O12" s="42"/>
      <c r="P12" s="42">
        <f>P11/P$151</f>
        <v>0.11809612137839424</v>
      </c>
      <c r="Q12" s="42"/>
      <c r="R12" s="42">
        <f>R11/R$151</f>
        <v>0.125587654829388</v>
      </c>
      <c r="S12" s="42"/>
      <c r="T12" s="215">
        <f>T11/T$151</f>
        <v>0.1043921002237624</v>
      </c>
      <c r="U12" s="215"/>
      <c r="V12" s="215">
        <f t="shared" ref="V12" si="63">V11/V$151</f>
        <v>0.12244083235543513</v>
      </c>
      <c r="W12" s="177"/>
      <c r="Y12" s="42"/>
      <c r="Z12" s="42">
        <f>Z11/Z$152</f>
        <v>5.5020704532378173E-2</v>
      </c>
      <c r="AA12" s="42"/>
      <c r="AB12" s="42">
        <f>AB11/AB$152</f>
        <v>0.10995575273810146</v>
      </c>
      <c r="AC12" s="42"/>
      <c r="AD12" s="42">
        <f>AD11/AD$152</f>
        <v>4.0010583770103483E-2</v>
      </c>
      <c r="AE12" s="42"/>
      <c r="AF12" s="42">
        <f t="shared" ref="AF12" si="64">AF11/AF$152</f>
        <v>7.2440807857505049E-2</v>
      </c>
      <c r="AG12" s="44"/>
      <c r="AH12" s="42"/>
      <c r="AI12" s="42">
        <f>AI11/AI$150</f>
        <v>0</v>
      </c>
      <c r="AJ12" s="42"/>
      <c r="AK12" s="42">
        <f>AK11/AK$150</f>
        <v>0</v>
      </c>
      <c r="AL12" s="42"/>
      <c r="AM12" s="42">
        <f>AM11/AM$150</f>
        <v>0</v>
      </c>
      <c r="AN12" s="42"/>
      <c r="AO12" s="42">
        <f t="shared" ref="AO12" si="65">AO11/AO$150</f>
        <v>0</v>
      </c>
      <c r="AP12" s="44"/>
      <c r="AQ12" s="42"/>
      <c r="AR12" s="42"/>
      <c r="AS12" s="42"/>
      <c r="AT12" s="42"/>
      <c r="AU12" s="42"/>
      <c r="AV12" s="42"/>
      <c r="AW12" s="42"/>
      <c r="AX12" s="42"/>
      <c r="AY12" s="44"/>
      <c r="AZ12" s="42"/>
      <c r="BA12" s="42">
        <f>BA11/BA$150</f>
        <v>7.9840085267793404E-2</v>
      </c>
      <c r="BB12" s="42"/>
      <c r="BC12" s="42">
        <f>BC11/BC$150</f>
        <v>9.5701168356220112E-2</v>
      </c>
      <c r="BD12" s="42"/>
      <c r="BE12" s="42">
        <f>BE11/BE$150</f>
        <v>7.6552268949576244E-2</v>
      </c>
      <c r="BF12" s="42"/>
      <c r="BG12" s="42">
        <f t="shared" ref="BG12" si="66">BG11/BG$150</f>
        <v>5.0767637143635018E-2</v>
      </c>
      <c r="BH12" s="44"/>
      <c r="BI12" s="42"/>
      <c r="BJ12" s="42"/>
      <c r="BK12" s="42"/>
      <c r="BL12" s="42"/>
      <c r="BM12" s="42"/>
      <c r="BN12" s="42"/>
      <c r="BO12" s="42"/>
      <c r="BP12" s="42"/>
      <c r="BR12" s="42"/>
      <c r="BS12" s="42"/>
      <c r="BT12" s="42"/>
      <c r="BU12" s="42"/>
      <c r="BV12" s="42"/>
      <c r="BW12" s="42"/>
      <c r="BX12" s="42"/>
      <c r="BY12" s="42"/>
      <c r="CA12" s="42"/>
      <c r="CB12" s="42"/>
      <c r="CC12" s="42"/>
      <c r="CD12" s="42"/>
      <c r="CE12" s="42"/>
      <c r="CF12" s="42"/>
      <c r="CG12" s="42"/>
      <c r="CH12" s="42"/>
      <c r="CI12" s="177"/>
      <c r="CK12" s="42"/>
      <c r="CL12" s="42">
        <f>CL11/CL$151</f>
        <v>0</v>
      </c>
      <c r="CM12" s="42"/>
      <c r="CN12" s="42">
        <f>CN11/CN$151</f>
        <v>0</v>
      </c>
      <c r="CO12" s="42"/>
      <c r="CP12" s="42">
        <f>CP11/CP$151</f>
        <v>0</v>
      </c>
      <c r="CQ12" s="42"/>
      <c r="CR12" s="42">
        <f t="shared" ref="CR12" si="67">CR11/CR$151</f>
        <v>0</v>
      </c>
      <c r="CT12" s="42"/>
      <c r="CU12" s="42">
        <f>CU11/CU$150</f>
        <v>7.9840085267793404E-2</v>
      </c>
      <c r="CV12" s="42"/>
      <c r="CW12" s="42">
        <f>CW11/CW$150</f>
        <v>9.5701168356220112E-2</v>
      </c>
      <c r="CX12" s="42"/>
      <c r="CY12" s="42">
        <f>CY11/CY$150</f>
        <v>7.6552268949576244E-2</v>
      </c>
      <c r="CZ12" s="42"/>
      <c r="DA12" s="42">
        <f t="shared" ref="DA12" si="68">DA11/DA$150</f>
        <v>5.0767637143635018E-2</v>
      </c>
    </row>
    <row r="13" spans="2:105" x14ac:dyDescent="0.3">
      <c r="C13" s="39"/>
      <c r="D13" s="114"/>
      <c r="E13" s="39"/>
      <c r="F13" s="39"/>
      <c r="G13" s="39"/>
      <c r="H13" s="39"/>
      <c r="I13" s="39"/>
      <c r="J13" s="39"/>
      <c r="K13" s="39"/>
      <c r="L13" s="39"/>
      <c r="M13" s="179"/>
      <c r="O13" s="39"/>
      <c r="P13" s="39"/>
      <c r="Q13" s="39"/>
      <c r="R13" s="39"/>
      <c r="S13" s="39"/>
      <c r="T13" s="39"/>
      <c r="U13" s="39"/>
      <c r="V13" s="39"/>
      <c r="W13" s="179"/>
      <c r="Y13" s="39"/>
      <c r="Z13" s="39"/>
      <c r="AA13" s="39"/>
      <c r="AB13" s="39"/>
      <c r="AC13" s="39"/>
      <c r="AD13" s="39"/>
      <c r="AE13" s="39"/>
      <c r="AF13" s="39"/>
      <c r="AH13" s="39"/>
      <c r="AI13" s="39"/>
      <c r="AJ13" s="39"/>
      <c r="AK13" s="39"/>
      <c r="AL13" s="39"/>
      <c r="AM13" s="39"/>
      <c r="AN13" s="39"/>
      <c r="AO13" s="39"/>
      <c r="AQ13" s="39"/>
      <c r="AR13" s="39"/>
      <c r="AS13" s="39"/>
      <c r="AT13" s="39"/>
      <c r="AU13" s="39"/>
      <c r="AV13" s="39"/>
      <c r="AW13" s="39"/>
      <c r="AX13" s="39"/>
      <c r="AZ13" s="39"/>
      <c r="BA13" s="39"/>
      <c r="BB13" s="39"/>
      <c r="BC13" s="39"/>
      <c r="BD13" s="39"/>
      <c r="BE13" s="39"/>
      <c r="BF13" s="39"/>
      <c r="BG13" s="39"/>
      <c r="BI13" s="39"/>
      <c r="BJ13" s="39"/>
      <c r="BK13" s="39"/>
      <c r="BL13" s="39"/>
      <c r="BM13" s="39"/>
      <c r="BN13" s="39"/>
      <c r="BO13" s="39"/>
      <c r="BP13" s="39"/>
      <c r="BR13" s="39"/>
      <c r="BS13" s="39"/>
      <c r="BT13" s="39"/>
      <c r="BU13" s="39"/>
      <c r="BV13" s="39"/>
      <c r="BW13" s="39"/>
      <c r="BX13" s="39"/>
      <c r="BY13" s="39"/>
      <c r="CA13" s="39"/>
      <c r="CB13" s="39"/>
      <c r="CC13" s="39"/>
      <c r="CD13" s="39"/>
      <c r="CE13" s="39"/>
      <c r="CF13" s="39"/>
      <c r="CG13" s="39"/>
      <c r="CH13" s="39"/>
      <c r="CI13" s="179"/>
      <c r="CK13" s="39"/>
      <c r="CL13" s="39"/>
      <c r="CM13" s="39"/>
      <c r="CN13" s="39"/>
      <c r="CO13" s="39"/>
      <c r="CP13" s="39"/>
      <c r="CQ13" s="39"/>
      <c r="CR13" s="39"/>
      <c r="CT13" s="39"/>
      <c r="CU13" s="39"/>
      <c r="CV13" s="39"/>
      <c r="CW13" s="39"/>
      <c r="CX13" s="39"/>
      <c r="CY13" s="39"/>
      <c r="CZ13" s="39"/>
      <c r="DA13" s="39"/>
    </row>
    <row r="14" spans="2:105" x14ac:dyDescent="0.3">
      <c r="C14" s="38" t="s">
        <v>12</v>
      </c>
      <c r="D14" s="117">
        <v>11</v>
      </c>
      <c r="E14" s="40"/>
      <c r="F14" s="40">
        <f>VLOOKUP($C14,Segment!$W$229:$AB$300,6,0)/1000</f>
        <v>216668.7979399999</v>
      </c>
      <c r="G14" s="40"/>
      <c r="H14" s="40">
        <f>VLOOKUP($C14,Segment!$W$306:$AB$377,6,0)/1000</f>
        <v>313334.84824999998</v>
      </c>
      <c r="I14" s="40"/>
      <c r="J14" s="40">
        <f>VLOOKUP($C14,Segment!$W$383:$AB$454,6,0)/1000</f>
        <v>591920.74221000005</v>
      </c>
      <c r="K14" s="40"/>
      <c r="L14" s="40">
        <f>VLOOKUP($C14,Segment!$W$460:$AB$531,6,0)/1000</f>
        <v>1050801.0861600004</v>
      </c>
      <c r="M14" s="139">
        <f>L14/J14-1</f>
        <v>0.77523950628376537</v>
      </c>
      <c r="N14" s="139"/>
      <c r="O14" s="40"/>
      <c r="P14" s="40">
        <f>VLOOKUP($C14,Segment!$W$229:$AB$300,2,0)/1000</f>
        <v>216668.7979399999</v>
      </c>
      <c r="Q14" s="40"/>
      <c r="R14" s="40">
        <f>VLOOKUP($C14,Segment!$W$306:$AB$377,2,0)/1000</f>
        <v>313334.84824999998</v>
      </c>
      <c r="S14" s="40"/>
      <c r="T14" s="40">
        <f>VLOOKUP($C14,Segment!$W$383:$AB$454,2,0)/1000</f>
        <v>591920.74221000005</v>
      </c>
      <c r="U14" s="40"/>
      <c r="V14" s="40">
        <f>VLOOKUP($C14,Segment!$W$460:$AB$531,2,0)/1000</f>
        <v>1050801.0861600004</v>
      </c>
      <c r="W14" s="139">
        <f>V14/T14-1</f>
        <v>0.77523950628376537</v>
      </c>
      <c r="Y14" s="40"/>
      <c r="Z14" s="40">
        <f>VLOOKUP($C14,'Securitization Profit   loss &amp; '!$P$230:$R$301,3,0)/1000</f>
        <v>12482.364909999998</v>
      </c>
      <c r="AA14" s="40"/>
      <c r="AB14" s="40">
        <f>VLOOKUP($C14,'Securitization Profit   loss &amp; '!$P$306:$R$377,3,0)/1000</f>
        <v>7059.5146499999992</v>
      </c>
      <c r="AC14" s="40"/>
      <c r="AD14" s="40">
        <f>VLOOKUP($C14,'Securitization Profit   loss &amp; '!$P$383:$R$454,3,0)/1000</f>
        <v>27806.178942201928</v>
      </c>
      <c r="AE14" s="40"/>
      <c r="AF14" s="40">
        <f>VLOOKUP($C14,'Securitization Profit   loss &amp; '!$P$460:$R$531,3,0)/1000</f>
        <v>54849.231421716067</v>
      </c>
      <c r="AH14" s="40"/>
      <c r="AI14" s="40">
        <f>VLOOKUP($C14,'Securitization Profit   loss &amp; '!$P$230:$R$301,2,0)/1000</f>
        <v>303136.61094999989</v>
      </c>
      <c r="AJ14" s="40"/>
      <c r="AK14" s="40">
        <f>VLOOKUP($C14,'Securitization Profit   loss &amp; '!$P$306:$R$377,2,0)/1000</f>
        <v>145662.60685999997</v>
      </c>
      <c r="AL14" s="40"/>
      <c r="AM14" s="40">
        <f>VLOOKUP($C14,'Securitization Profit   loss &amp; '!$P$383:$R$454,2,0)/1000</f>
        <v>63129.972650000003</v>
      </c>
      <c r="AN14" s="40"/>
      <c r="AO14" s="40">
        <f>VLOOKUP($C14,'Securitization Profit   loss &amp; '!$P$460:$R$531,2,0)/1000</f>
        <v>22060.688679999996</v>
      </c>
      <c r="AQ14" s="40"/>
      <c r="AR14" s="40">
        <f>SUM('Quarterly I.S'!CG14:CH14)</f>
        <v>25823</v>
      </c>
      <c r="AS14" s="40"/>
      <c r="AT14" s="40">
        <f>SUM('Quarterly I.S'!CK14:CL14)</f>
        <v>84508</v>
      </c>
      <c r="AU14" s="40"/>
      <c r="AV14" s="40">
        <f>SUM('Quarterly I.S'!CO14:CP14)</f>
        <v>143784</v>
      </c>
      <c r="AW14" s="40"/>
      <c r="AX14" s="40">
        <f>SUM('Quarterly I.S'!CS14:CT14)</f>
        <v>194334</v>
      </c>
      <c r="AZ14" s="40"/>
      <c r="BA14" s="40">
        <f>P14+Z14+AI14+AR14</f>
        <v>558110.77379999985</v>
      </c>
      <c r="BB14" s="40"/>
      <c r="BC14" s="40">
        <f>R14+AB14+AK14+AT14</f>
        <v>550564.96976000001</v>
      </c>
      <c r="BD14" s="40"/>
      <c r="BE14" s="40">
        <f>T14+AD14+AM14+AV14</f>
        <v>826640.89380220196</v>
      </c>
      <c r="BF14" s="40"/>
      <c r="BG14" s="40">
        <f t="shared" ref="BG14:BG15" si="69">V14+AF14+AO14+AX14</f>
        <v>1322045.0062617164</v>
      </c>
      <c r="BI14" s="40"/>
      <c r="BJ14" s="40">
        <f>VLOOKUP($C14,Segment!$W$229:$AB$300,3,0)/1000</f>
        <v>0</v>
      </c>
      <c r="BK14" s="40"/>
      <c r="BL14" s="40">
        <f>VLOOKUP($C14,Segment!$W$306:$AB$377,3,0)/1000</f>
        <v>0</v>
      </c>
      <c r="BM14" s="40"/>
      <c r="BN14" s="40">
        <f>VLOOKUP($C14,Segment!$W$383:$AB$454,3,0)/1000</f>
        <v>0</v>
      </c>
      <c r="BO14" s="40"/>
      <c r="BP14" s="40">
        <f>VLOOKUP($C14,Segment!$W$460:$AB$531,3,0)/1000</f>
        <v>0</v>
      </c>
      <c r="BR14" s="40"/>
      <c r="BS14" s="40">
        <f>VLOOKUP($C14,Segment!$W$229:$AB$300,4,0)/1000</f>
        <v>0</v>
      </c>
      <c r="BT14" s="40"/>
      <c r="BU14" s="40">
        <f>VLOOKUP($C14,Segment!$W$306:$AB$377,4,0)/1000</f>
        <v>0</v>
      </c>
      <c r="BV14" s="40"/>
      <c r="BW14" s="40">
        <f>VLOOKUP($C14,Segment!$W$383:$AB$454,4,0)/1000</f>
        <v>0</v>
      </c>
      <c r="BX14" s="40"/>
      <c r="BY14" s="40">
        <f>VLOOKUP($C14,Segment!$W$460:$AB$531,4,0)/1000</f>
        <v>0</v>
      </c>
      <c r="CA14" s="40"/>
      <c r="CB14" s="40">
        <f t="shared" ref="CB14:CB15" si="70">BJ14+BS14</f>
        <v>0</v>
      </c>
      <c r="CC14" s="40"/>
      <c r="CD14" s="40">
        <f t="shared" ref="CD14:CD15" si="71">BL14+BU14</f>
        <v>0</v>
      </c>
      <c r="CE14" s="40"/>
      <c r="CF14" s="40">
        <f t="shared" ref="CF14:CF15" si="72">BN14+BW14</f>
        <v>0</v>
      </c>
      <c r="CG14" s="40"/>
      <c r="CH14" s="40">
        <f t="shared" ref="CH14:CH15" si="73">BP14+BY14</f>
        <v>0</v>
      </c>
      <c r="CK14" s="40"/>
      <c r="CL14" s="40">
        <f>VLOOKUP($C14,Segment!$W$229:$AB$300,5,0)/1000</f>
        <v>0</v>
      </c>
      <c r="CM14" s="40"/>
      <c r="CN14" s="40">
        <f>VLOOKUP($C14,Segment!$W$306:$AB$377,5,0)/1000</f>
        <v>0</v>
      </c>
      <c r="CO14" s="40"/>
      <c r="CP14" s="40">
        <f>VLOOKUP($C14,Segment!$W$383:$AB$454,5,0)/1000</f>
        <v>0</v>
      </c>
      <c r="CQ14" s="40"/>
      <c r="CR14" s="40">
        <f>VLOOKUP($C14,Segment!$W$460:$AB$531,5,0)/1000</f>
        <v>0</v>
      </c>
      <c r="CT14" s="40"/>
      <c r="CU14" s="40">
        <f>BA14+CB14+CL14</f>
        <v>558110.77379999985</v>
      </c>
      <c r="CV14" s="40"/>
      <c r="CW14" s="40">
        <f>BC14+CD14+CN14</f>
        <v>550564.96976000001</v>
      </c>
      <c r="CX14" s="40"/>
      <c r="CY14" s="40">
        <f>BE14+CF14+CP14</f>
        <v>826640.89380220196</v>
      </c>
      <c r="CZ14" s="40"/>
      <c r="DA14" s="40">
        <f t="shared" ref="DA14:DA15" si="74">BG14+CH14+CR14</f>
        <v>1322045.0062617164</v>
      </c>
    </row>
    <row r="15" spans="2:105" x14ac:dyDescent="0.3">
      <c r="C15" s="38" t="s">
        <v>3</v>
      </c>
      <c r="E15" s="40"/>
      <c r="F15" s="40">
        <f>VLOOKUP($C15,Segment!$W$229:$AB$300,6,0)/1000</f>
        <v>-69946.971709999998</v>
      </c>
      <c r="G15" s="40"/>
      <c r="H15" s="40">
        <f>VLOOKUP($C15,Segment!$W$306:$AB$377,6,0)/1000</f>
        <v>-144471.18968000001</v>
      </c>
      <c r="I15" s="40"/>
      <c r="J15" s="40">
        <f>VLOOKUP($C15,Segment!$W$383:$AB$454,6,0)/1000</f>
        <v>-372748.05892000016</v>
      </c>
      <c r="K15" s="40"/>
      <c r="L15" s="40">
        <f>VLOOKUP($C15,Segment!$W$460:$AB$531,6,0)/1000</f>
        <v>-678609.08772999991</v>
      </c>
      <c r="M15" s="139">
        <f>L15/J15-1</f>
        <v>0.8205569995352926</v>
      </c>
      <c r="N15" s="139"/>
      <c r="O15" s="40"/>
      <c r="P15" s="40">
        <f>VLOOKUP($C15,Segment!$W$229:$AB$300,2,0)/1000</f>
        <v>-69946.971709999998</v>
      </c>
      <c r="Q15" s="40"/>
      <c r="R15" s="40">
        <f>VLOOKUP($C15,Segment!$W$306:$AB$377,2,0)/1000</f>
        <v>-144464.90384000001</v>
      </c>
      <c r="S15" s="40"/>
      <c r="T15" s="40">
        <f>VLOOKUP($C15,Segment!$W$383:$AB$454,2,0)/1000</f>
        <v>-372701.01966000017</v>
      </c>
      <c r="U15" s="40"/>
      <c r="V15" s="40">
        <f>VLOOKUP($C15,Segment!$W$460:$AB$531,2,0)/1000</f>
        <v>-678581.73314999987</v>
      </c>
      <c r="W15" s="139">
        <f>V15/T15-1</f>
        <v>0.82071337977299375</v>
      </c>
      <c r="Y15" s="40"/>
      <c r="Z15" s="40">
        <f>VLOOKUP($C15,'Securitization Profit   loss &amp; '!$P$230:$R$301,3,0)/1000</f>
        <v>-2384.4574700000003</v>
      </c>
      <c r="AA15" s="40"/>
      <c r="AB15" s="40">
        <f>VLOOKUP($C15,'Securitization Profit   loss &amp; '!$P$306:$R$377,3,0)/1000</f>
        <v>-470.47394143166673</v>
      </c>
      <c r="AC15" s="40"/>
      <c r="AD15" s="40">
        <f>VLOOKUP($C15,'Securitization Profit   loss &amp; '!$P$383:$R$454,3,0)/1000</f>
        <v>-3042.51127</v>
      </c>
      <c r="AE15" s="40"/>
      <c r="AF15" s="40">
        <f>VLOOKUP($C15,'Securitization Profit   loss &amp; '!$P$460:$R$531,3,0)/1000</f>
        <v>-8327.7820347231846</v>
      </c>
      <c r="AH15" s="40"/>
      <c r="AI15" s="40">
        <f>VLOOKUP($C15,'Securitization Profit   loss &amp; '!$P$230:$R$301,2,0)/1000</f>
        <v>-264016.80666</v>
      </c>
      <c r="AJ15" s="40"/>
      <c r="AK15" s="40">
        <f>VLOOKUP($C15,'Securitization Profit   loss &amp; '!$P$306:$R$377,2,0)/1000</f>
        <v>-136492.17157000001</v>
      </c>
      <c r="AL15" s="40"/>
      <c r="AM15" s="40">
        <f>VLOOKUP($C15,'Securitization Profit   loss &amp; '!$P$383:$R$454,2,0)/1000</f>
        <v>-60050.249190000002</v>
      </c>
      <c r="AN15" s="40"/>
      <c r="AO15" s="40">
        <f>VLOOKUP($C15,'Securitization Profit   loss &amp; '!$P$460:$R$531,2,0)/1000</f>
        <v>-20087.354919999994</v>
      </c>
      <c r="AR15" s="38">
        <f>SUM('Quarterly I.S'!CG15:CH15)</f>
        <v>0</v>
      </c>
      <c r="AT15" s="40">
        <f>SUM('Quarterly I.S'!CK15:CL15)</f>
        <v>0</v>
      </c>
      <c r="AV15" s="40">
        <f>SUM('Quarterly I.S'!CO15:CP15)</f>
        <v>0</v>
      </c>
      <c r="AW15" s="40"/>
      <c r="AX15" s="40">
        <f>SUM('Quarterly I.S'!CS15:CT15)</f>
        <v>0</v>
      </c>
      <c r="AZ15" s="40"/>
      <c r="BA15" s="40">
        <f>P15+Z15+AI15+AR15</f>
        <v>-336348.23583999998</v>
      </c>
      <c r="BB15" s="40"/>
      <c r="BC15" s="40">
        <f>R15+AB15+AK15+AT15</f>
        <v>-281427.54935143166</v>
      </c>
      <c r="BD15" s="40"/>
      <c r="BE15" s="40">
        <f>T15+AD15+AM15+AV15</f>
        <v>-435793.78012000018</v>
      </c>
      <c r="BF15" s="40"/>
      <c r="BG15" s="40">
        <f t="shared" si="69"/>
        <v>-706996.87010472303</v>
      </c>
      <c r="BI15" s="40"/>
      <c r="BJ15" s="40">
        <f>VLOOKUP($C15,Segment!$W$229:$AB$300,3,0)/1000</f>
        <v>0</v>
      </c>
      <c r="BK15" s="40"/>
      <c r="BL15" s="40">
        <f>VLOOKUP($C15,Segment!$W$306:$AB$377,3,0)/1000</f>
        <v>0</v>
      </c>
      <c r="BM15" s="40"/>
      <c r="BN15" s="40">
        <f>VLOOKUP($C15,Segment!$W$383:$AB$454,3,0)/1000</f>
        <v>0</v>
      </c>
      <c r="BO15" s="40"/>
      <c r="BP15" s="40">
        <f>VLOOKUP($C15,Segment!$W$460:$AB$531,3,0)/1000</f>
        <v>0</v>
      </c>
      <c r="BR15" s="40"/>
      <c r="BS15" s="40">
        <f>VLOOKUP($C15,Segment!$W$229:$AB$300,4,0)/1000</f>
        <v>0</v>
      </c>
      <c r="BT15" s="40"/>
      <c r="BU15" s="40">
        <f>VLOOKUP($C15,Segment!$W$306:$AB$377,4,0)/1000</f>
        <v>0</v>
      </c>
      <c r="BV15" s="40"/>
      <c r="BW15" s="40">
        <f>VLOOKUP($C15,Segment!$W$383:$AB$454,4,0)/1000</f>
        <v>0</v>
      </c>
      <c r="BX15" s="40"/>
      <c r="BY15" s="40">
        <f>VLOOKUP($C15,Segment!$W$460:$AB$531,4,0)/1000</f>
        <v>0</v>
      </c>
      <c r="CA15" s="40"/>
      <c r="CB15" s="40">
        <f t="shared" si="70"/>
        <v>0</v>
      </c>
      <c r="CC15" s="40"/>
      <c r="CD15" s="40">
        <f t="shared" si="71"/>
        <v>0</v>
      </c>
      <c r="CE15" s="40"/>
      <c r="CF15" s="40">
        <f t="shared" si="72"/>
        <v>0</v>
      </c>
      <c r="CG15" s="40"/>
      <c r="CH15" s="40">
        <f t="shared" si="73"/>
        <v>0</v>
      </c>
      <c r="CK15" s="40"/>
      <c r="CL15" s="40">
        <f>VLOOKUP($C15,Segment!$W$229:$AB$300,5,0)/1000</f>
        <v>0</v>
      </c>
      <c r="CM15" s="40"/>
      <c r="CN15" s="40">
        <f>VLOOKUP($C15,Segment!$W$306:$AB$377,5,0)/1000</f>
        <v>-6.2858400000000003</v>
      </c>
      <c r="CO15" s="40"/>
      <c r="CP15" s="40">
        <f>VLOOKUP($C15,Segment!$W$383:$AB$454,5,0)/1000</f>
        <v>-47.039259999999999</v>
      </c>
      <c r="CQ15" s="40"/>
      <c r="CR15" s="40">
        <f>VLOOKUP($C15,Segment!$W$460:$AB$531,5,0)/1000</f>
        <v>-27.354580000000002</v>
      </c>
      <c r="CT15" s="40"/>
      <c r="CU15" s="40">
        <f>BA15+CB15+CL15</f>
        <v>-336348.23583999998</v>
      </c>
      <c r="CV15" s="40"/>
      <c r="CW15" s="40">
        <f>BC15+CD15+CN15</f>
        <v>-281433.83519143169</v>
      </c>
      <c r="CX15" s="40"/>
      <c r="CY15" s="40">
        <f>BE15+CF15+CP15</f>
        <v>-435840.81938000018</v>
      </c>
      <c r="CZ15" s="40"/>
      <c r="DA15" s="40">
        <f t="shared" si="74"/>
        <v>-707024.22468472307</v>
      </c>
    </row>
    <row r="16" spans="2:105" x14ac:dyDescent="0.3">
      <c r="C16" s="41" t="s">
        <v>54</v>
      </c>
      <c r="D16" s="116"/>
      <c r="E16" s="42"/>
      <c r="F16" s="42">
        <f>SUM(F14:F15)/AVERAGE(E123:F123)*2</f>
        <v>0.11835285369086081</v>
      </c>
      <c r="G16" s="42"/>
      <c r="H16" s="42">
        <f>SUM(H14:H15)/AVERAGE(G123:H123)*2</f>
        <v>8.7057936732322899E-2</v>
      </c>
      <c r="I16" s="42"/>
      <c r="J16" s="42">
        <f>SUM(J14:J15)/AVERAGE(I123:J123)*2</f>
        <v>7.1422262357598854E-2</v>
      </c>
      <c r="K16" s="42"/>
      <c r="L16" s="42">
        <f t="shared" ref="L16" si="75">SUM(L14:L15)/AVERAGE(K123:L123)*2</f>
        <v>9.0387814723270246E-2</v>
      </c>
      <c r="M16" s="177"/>
      <c r="N16" s="111"/>
      <c r="O16" s="42"/>
      <c r="P16" s="42">
        <f>SUM(P14:P15)/AVERAGE(O123:P123)*2</f>
        <v>0.11835285369086081</v>
      </c>
      <c r="Q16" s="42"/>
      <c r="R16" s="42">
        <f>SUM(R14:R15)/AVERAGE(Q123:R123)*2</f>
        <v>8.7061177407466758E-2</v>
      </c>
      <c r="S16" s="42"/>
      <c r="T16" s="42">
        <f>SUM(T14:T15)/AVERAGE(S123:T123)*2</f>
        <v>7.1437591139992693E-2</v>
      </c>
      <c r="U16" s="42"/>
      <c r="V16" s="42">
        <f t="shared" ref="V16" si="76">SUM(V14:V15)/AVERAGE(U123:V123)*2</f>
        <v>9.0394457855630175E-2</v>
      </c>
      <c r="W16" s="177"/>
      <c r="Y16" s="42"/>
      <c r="Z16" s="42">
        <f>SUM(Z14:Z15)/AVERAGE(Y129:Z129)*2</f>
        <v>0.18447229513107194</v>
      </c>
      <c r="AA16" s="42"/>
      <c r="AB16" s="42">
        <f>SUM(AB14:AB15)/AVERAGE(AA129:AB129)*2</f>
        <v>0.3366125569135564</v>
      </c>
      <c r="AC16" s="42"/>
      <c r="AD16" s="42">
        <f>SUM(AD14:AD15)/AVERAGE(AC129:AD129)*2</f>
        <v>1.0875777609313044</v>
      </c>
      <c r="AE16" s="42"/>
      <c r="AF16" s="42">
        <f t="shared" ref="AF16" si="77">SUM(AF14:AF15)/AVERAGE(AE129:AF129)*2</f>
        <v>1.5482557581178598</v>
      </c>
      <c r="AG16" s="44"/>
      <c r="AH16" s="42"/>
      <c r="AI16" s="42">
        <f>SUM(AI14:AI15)/AVERAGE(AH127:AI127)*2</f>
        <v>2.26608896085784E-2</v>
      </c>
      <c r="AJ16" s="42"/>
      <c r="AK16" s="42">
        <f>SUM(AK14:AK15)/AVERAGE(AJ127:AK127)*2</f>
        <v>1.0454834860577623E-2</v>
      </c>
      <c r="AL16" s="42"/>
      <c r="AM16" s="42">
        <f>SUM(AM14:AM15)/AVERAGE(AL127:AM127)*2</f>
        <v>1.9213416638497018E-3</v>
      </c>
      <c r="AN16" s="42"/>
      <c r="AO16" s="42">
        <f t="shared" ref="AO16" si="78">SUM(AO14:AO15)/AVERAGE(AN127:AO127)*2</f>
        <v>6.7633449482306144E-4</v>
      </c>
      <c r="AP16" s="44"/>
      <c r="AQ16" s="42"/>
      <c r="AR16" s="42"/>
      <c r="AS16" s="42"/>
      <c r="AT16" s="42"/>
      <c r="AU16" s="42"/>
      <c r="AV16" s="42"/>
      <c r="AW16" s="42"/>
      <c r="AX16" s="42"/>
      <c r="AY16" s="44"/>
      <c r="AZ16" s="42"/>
      <c r="BA16" s="42">
        <f>SUM(BA14:BA15)/AVERAGE(AZ131:BA131)*2</f>
        <v>5.3138470132212297E-2</v>
      </c>
      <c r="BB16" s="42"/>
      <c r="BC16" s="42">
        <f>SUM(BC14:BC15)/AVERAGE(BB131:BC131)*2</f>
        <v>4.7435321603874772E-2</v>
      </c>
      <c r="BD16" s="42"/>
      <c r="BE16" s="42">
        <f>SUM(BE14:BE15)/AVERAGE(BD131:BE131)*2</f>
        <v>4.7418860690501302E-2</v>
      </c>
      <c r="BF16" s="42"/>
      <c r="BG16" s="42">
        <f t="shared" ref="BG16" si="79">SUM(BG14:BG15)/AVERAGE(BF131:BG131)*2</f>
        <v>5.9264060510066795E-2</v>
      </c>
      <c r="BH16" s="44"/>
      <c r="BI16" s="42"/>
      <c r="BJ16" s="42"/>
      <c r="BK16" s="42"/>
      <c r="BL16" s="42"/>
      <c r="BM16" s="42"/>
      <c r="BN16" s="42"/>
      <c r="BO16" s="42"/>
      <c r="BP16" s="42"/>
      <c r="BR16" s="42"/>
      <c r="BS16" s="42"/>
      <c r="BT16" s="42"/>
      <c r="BU16" s="42"/>
      <c r="BV16" s="42"/>
      <c r="BW16" s="42"/>
      <c r="BX16" s="42"/>
      <c r="BY16" s="42"/>
      <c r="CA16" s="42"/>
      <c r="CB16" s="42"/>
      <c r="CC16" s="42"/>
      <c r="CD16" s="42"/>
      <c r="CE16" s="42"/>
      <c r="CF16" s="42"/>
      <c r="CG16" s="42"/>
      <c r="CH16" s="42"/>
      <c r="CI16" s="177"/>
      <c r="CK16" s="42"/>
      <c r="CL16" s="42"/>
      <c r="CM16" s="42"/>
      <c r="CN16" s="42"/>
      <c r="CO16" s="42"/>
      <c r="CP16" s="42"/>
      <c r="CQ16" s="42"/>
      <c r="CR16" s="42"/>
      <c r="CT16" s="42"/>
      <c r="CU16" s="42">
        <f>SUM(CU14:CU15)/AVERAGE(CT131:CU131)*2</f>
        <v>5.3138470132212297E-2</v>
      </c>
      <c r="CV16" s="42"/>
      <c r="CW16" s="42">
        <f>SUM(CW14:CW15)/AVERAGE(CV131:CW131)*2</f>
        <v>4.7434213728048735E-2</v>
      </c>
      <c r="CX16" s="42"/>
      <c r="CY16" s="42">
        <f>SUM(CY14:CY15)/AVERAGE(CX131:CY131)*2</f>
        <v>4.7413153732361303E-2</v>
      </c>
      <c r="CZ16" s="42"/>
      <c r="DA16" s="42">
        <f t="shared" ref="DA16" si="80">SUM(DA14:DA15)/AVERAGE(CZ131:DA131)*2</f>
        <v>5.9261424710705661E-2</v>
      </c>
    </row>
    <row r="17" spans="3:105" x14ac:dyDescent="0.3">
      <c r="C17" s="38" t="s">
        <v>91</v>
      </c>
      <c r="E17" s="40"/>
      <c r="F17" s="40">
        <f>VLOOKUP($C17,Segment!$W$229:$AB$300,6,0)/1000</f>
        <v>43135.005570000001</v>
      </c>
      <c r="G17" s="40"/>
      <c r="H17" s="40">
        <f>VLOOKUP($C17,Segment!$W$306:$AB$377,6,0)/1000</f>
        <v>52189.284610000002</v>
      </c>
      <c r="I17" s="40"/>
      <c r="J17" s="40">
        <f>VLOOKUP($C17,Segment!$W$383:$AB$454,6,0)/1000</f>
        <v>35151.038529999998</v>
      </c>
      <c r="K17" s="40"/>
      <c r="L17" s="40">
        <f>VLOOKUP($C17,Segment!$W$460:$AB$531,6,0)/1000</f>
        <v>54527.627449999993</v>
      </c>
      <c r="M17" s="139">
        <f>L17/J17-1</f>
        <v>0.55123802113166165</v>
      </c>
      <c r="N17" s="139"/>
      <c r="O17" s="40"/>
      <c r="P17" s="40">
        <f>VLOOKUP($C17,Segment!$W$229:$AB$300,2,0)/1000</f>
        <v>43135.005570000001</v>
      </c>
      <c r="Q17" s="40"/>
      <c r="R17" s="40">
        <f>VLOOKUP($C17,Segment!$W$306:$AB$377,2,0)/1000</f>
        <v>51728.13884</v>
      </c>
      <c r="S17" s="40"/>
      <c r="T17" s="40">
        <f>VLOOKUP($C17,Segment!$W$383:$AB$454,2,0)/1000</f>
        <v>35142.19339</v>
      </c>
      <c r="U17" s="40"/>
      <c r="V17" s="40">
        <f>VLOOKUP($C17,Segment!$W$460:$AB$531,2,0)/1000</f>
        <v>53990.581669999992</v>
      </c>
      <c r="W17" s="139">
        <f>V17/T17-1</f>
        <v>0.53634638199229356</v>
      </c>
      <c r="Y17" s="40"/>
      <c r="Z17" s="40">
        <f>VLOOKUP($C17,'Securitization Profit   loss &amp; '!$P$230:$R$301,3,0)/1000</f>
        <v>1961.5348100000001</v>
      </c>
      <c r="AA17" s="40"/>
      <c r="AB17" s="40">
        <f>VLOOKUP($C17,'Securitization Profit   loss &amp; '!$P$306:$R$377,3,0)/1000</f>
        <v>5369.0466000000006</v>
      </c>
      <c r="AC17" s="40"/>
      <c r="AD17" s="40">
        <f>VLOOKUP($C17,'Securitization Profit   loss &amp; '!$P$383:$R$454,3,0)/1000</f>
        <v>5486.4916960953951</v>
      </c>
      <c r="AE17" s="40"/>
      <c r="AF17" s="40">
        <f>VLOOKUP($C17,'Securitization Profit   loss &amp; '!$P$460:$R$531,3,0)/1000</f>
        <v>15206.631356057291</v>
      </c>
      <c r="AH17" s="40"/>
      <c r="AI17" s="40">
        <f>VLOOKUP($C17,'Securitization Profit   loss &amp; '!$P$230:$R$301,2,0)/1000</f>
        <v>20675.269390000001</v>
      </c>
      <c r="AJ17" s="40"/>
      <c r="AK17" s="40">
        <f>VLOOKUP($C17,'Securitization Profit   loss &amp; '!$P$306:$R$377,2,0)/1000</f>
        <v>10989.28817</v>
      </c>
      <c r="AL17" s="40"/>
      <c r="AM17" s="40">
        <f>VLOOKUP($C17,'Securitization Profit   loss &amp; '!$P$383:$R$454,2,0)/1000</f>
        <v>11124.66315</v>
      </c>
      <c r="AN17" s="40"/>
      <c r="AO17" s="40">
        <f>VLOOKUP($C17,'Securitization Profit   loss &amp; '!$P$460:$R$531,2,0)/1000</f>
        <v>9243.0397199999989</v>
      </c>
      <c r="AR17" s="38">
        <f>SUM('Quarterly I.S'!CG17:CH17)</f>
        <v>0</v>
      </c>
      <c r="AT17" s="40">
        <f>SUM('Quarterly I.S'!CK17:CL17)</f>
        <v>0</v>
      </c>
      <c r="AV17" s="40">
        <f>SUM('Quarterly I.S'!CO17:CP17)</f>
        <v>0</v>
      </c>
      <c r="AW17" s="40"/>
      <c r="AX17" s="40">
        <f>SUM('Quarterly I.S'!CS17:CT17)</f>
        <v>0</v>
      </c>
      <c r="AZ17" s="40"/>
      <c r="BA17" s="40">
        <f>P17+Z17+AI17+AR17</f>
        <v>65771.809769999993</v>
      </c>
      <c r="BB17" s="40"/>
      <c r="BC17" s="40">
        <f>R17+AB17+AK17+AT17</f>
        <v>68086.473610000001</v>
      </c>
      <c r="BD17" s="40"/>
      <c r="BE17" s="40">
        <f>T17+AD17+AM17+AV17</f>
        <v>51753.348236095393</v>
      </c>
      <c r="BF17" s="40"/>
      <c r="BG17" s="40">
        <f t="shared" ref="BG17:BG18" si="81">V17+AF17+AO17+AX17</f>
        <v>78440.252746057289</v>
      </c>
      <c r="BI17" s="40"/>
      <c r="BJ17" s="40">
        <f>VLOOKUP($C17,Segment!$W$229:$AB$300,3,0)/1000</f>
        <v>0</v>
      </c>
      <c r="BK17" s="40"/>
      <c r="BL17" s="40">
        <f>VLOOKUP($C17,Segment!$W$306:$AB$377,3,0)/1000</f>
        <v>0</v>
      </c>
      <c r="BM17" s="40"/>
      <c r="BN17" s="40">
        <f>VLOOKUP($C17,Segment!$W$383:$AB$454,3,0)/1000</f>
        <v>0</v>
      </c>
      <c r="BO17" s="40"/>
      <c r="BP17" s="40">
        <f>VLOOKUP($C17,Segment!$W$460:$AB$531,3,0)/1000</f>
        <v>0</v>
      </c>
      <c r="BR17" s="40"/>
      <c r="BS17" s="40">
        <f>VLOOKUP($C17,Segment!$W$229:$AB$300,4,0)/1000</f>
        <v>0</v>
      </c>
      <c r="BT17" s="40"/>
      <c r="BU17" s="40">
        <f>VLOOKUP($C17,Segment!$W$306:$AB$377,4,0)/1000</f>
        <v>0</v>
      </c>
      <c r="BV17" s="40"/>
      <c r="BW17" s="40">
        <f>VLOOKUP($C17,Segment!$W$383:$AB$454,4,0)/1000</f>
        <v>0</v>
      </c>
      <c r="BX17" s="40"/>
      <c r="BY17" s="40">
        <f>VLOOKUP($C17,Segment!$W$460:$AB$531,4,0)/1000</f>
        <v>0</v>
      </c>
      <c r="CA17" s="40"/>
      <c r="CB17" s="40">
        <f t="shared" ref="CB17:CB18" si="82">BJ17+BS17</f>
        <v>0</v>
      </c>
      <c r="CC17" s="40"/>
      <c r="CD17" s="40">
        <f t="shared" ref="CD17:CD18" si="83">BL17+BU17</f>
        <v>0</v>
      </c>
      <c r="CE17" s="40"/>
      <c r="CF17" s="40">
        <f t="shared" ref="CF17:CF18" si="84">BN17+BW17</f>
        <v>0</v>
      </c>
      <c r="CG17" s="40"/>
      <c r="CH17" s="40">
        <f t="shared" ref="CH17:CH18" si="85">BP17+BY17</f>
        <v>0</v>
      </c>
      <c r="CK17" s="40"/>
      <c r="CL17" s="40">
        <f>VLOOKUP($C17,Segment!$W$229:$AB$300,5,0)/1000</f>
        <v>0</v>
      </c>
      <c r="CM17" s="40"/>
      <c r="CN17" s="40">
        <f>VLOOKUP($C17,Segment!$W$306:$AB$377,5,0)/1000</f>
        <v>461.14576999999997</v>
      </c>
      <c r="CO17" s="40"/>
      <c r="CP17" s="40">
        <f>VLOOKUP($C17,Segment!$W$383:$AB$454,5,0)/1000</f>
        <v>8.8451399999999989</v>
      </c>
      <c r="CQ17" s="40"/>
      <c r="CR17" s="40">
        <f>VLOOKUP($C17,Segment!$W$460:$AB$531,5,0)/1000</f>
        <v>537.04577999999992</v>
      </c>
      <c r="CT17" s="40"/>
      <c r="CU17" s="40">
        <f>BA17+CB17+CL17</f>
        <v>65771.809769999993</v>
      </c>
      <c r="CV17" s="40"/>
      <c r="CW17" s="40">
        <f>BC17+CD17+CN17</f>
        <v>68547.619380000004</v>
      </c>
      <c r="CX17" s="40"/>
      <c r="CY17" s="40">
        <f>BE17+CF17+CP17</f>
        <v>51762.193376095391</v>
      </c>
      <c r="CZ17" s="40"/>
      <c r="DA17" s="40">
        <f t="shared" ref="DA17:DA18" si="86">BG17+CH17+CR17</f>
        <v>78977.29852605729</v>
      </c>
    </row>
    <row r="18" spans="3:105" x14ac:dyDescent="0.3">
      <c r="C18" s="38" t="s">
        <v>13</v>
      </c>
      <c r="E18" s="40"/>
      <c r="F18" s="40">
        <f>VLOOKUP($C18,Segment!$W$229:$AB$300,6,0)/1000</f>
        <v>-2121.5503700000008</v>
      </c>
      <c r="G18" s="40"/>
      <c r="H18" s="40">
        <f>VLOOKUP($C18,Segment!$W$306:$AB$377,6,0)/1000</f>
        <v>-3922.6303499999999</v>
      </c>
      <c r="I18" s="40"/>
      <c r="J18" s="40">
        <f>VLOOKUP($C18,Segment!$W$383:$AB$454,6,0)/1000</f>
        <v>-6956.3074100000013</v>
      </c>
      <c r="K18" s="40"/>
      <c r="L18" s="40">
        <f>VLOOKUP($C18,Segment!$W$460:$AB$531,6,0)/1000</f>
        <v>-6795.2342399999998</v>
      </c>
      <c r="M18" s="139">
        <f>L18/J18-1</f>
        <v>-2.3154981588141332E-2</v>
      </c>
      <c r="N18" s="139"/>
      <c r="O18" s="40"/>
      <c r="P18" s="40">
        <f>VLOOKUP($C18,Segment!$W$229:$AB$300,2,0)/1000</f>
        <v>-2121.5503700000008</v>
      </c>
      <c r="Q18" s="40"/>
      <c r="R18" s="40">
        <f>VLOOKUP($C18,Segment!$W$306:$AB$377,2,0)/1000</f>
        <v>-3922.6303499999999</v>
      </c>
      <c r="S18" s="40"/>
      <c r="T18" s="40">
        <f>VLOOKUP($C18,Segment!$W$383:$AB$454,2,0)/1000</f>
        <v>-6956.3074100000013</v>
      </c>
      <c r="U18" s="40"/>
      <c r="V18" s="40">
        <f>VLOOKUP($C18,Segment!$W$460:$AB$531,2,0)/1000</f>
        <v>-6795.2342399999998</v>
      </c>
      <c r="W18" s="139">
        <f>V18/T18-1</f>
        <v>-2.3154981588141332E-2</v>
      </c>
      <c r="Y18" s="40"/>
      <c r="Z18" s="40">
        <f>VLOOKUP($C18,'Securitization Profit   loss &amp; '!$P$230:$R$301,3,0)/1000</f>
        <v>-496.26022999999998</v>
      </c>
      <c r="AA18" s="40"/>
      <c r="AB18" s="40">
        <f>VLOOKUP($C18,'Securitization Profit   loss &amp; '!$P$306:$R$377,3,0)/1000</f>
        <v>-137.96888000000001</v>
      </c>
      <c r="AC18" s="40"/>
      <c r="AD18" s="40">
        <f>VLOOKUP($C18,'Securitization Profit   loss &amp; '!$P$383:$R$454,3,0)/1000</f>
        <v>-163.87973000000002</v>
      </c>
      <c r="AE18" s="40"/>
      <c r="AF18" s="40">
        <f>VLOOKUP($C18,'Securitization Profit   loss &amp; '!$P$460:$R$531,3,0)/1000</f>
        <v>-263.36203</v>
      </c>
      <c r="AH18" s="40"/>
      <c r="AI18" s="40">
        <f>VLOOKUP($C18,'Securitization Profit   loss &amp; '!$P$230:$R$301,2,0)/1000</f>
        <v>-15854.352449999998</v>
      </c>
      <c r="AJ18" s="40"/>
      <c r="AK18" s="40">
        <f>VLOOKUP($C18,'Securitization Profit   loss &amp; '!$P$306:$R$377,2,0)/1000</f>
        <v>-8187.76541</v>
      </c>
      <c r="AL18" s="40"/>
      <c r="AM18" s="40">
        <f>VLOOKUP($C18,'Securitization Profit   loss &amp; '!$P$383:$R$454,2,0)/1000</f>
        <v>-3599.2110200000006</v>
      </c>
      <c r="AN18" s="40"/>
      <c r="AO18" s="40">
        <f>VLOOKUP($C18,'Securitization Profit   loss &amp; '!$P$460:$R$531,2,0)/1000</f>
        <v>-1157.15281</v>
      </c>
      <c r="AR18" s="38">
        <f>SUM('Quarterly I.S'!CG18:CH18)</f>
        <v>0</v>
      </c>
      <c r="AT18" s="40">
        <f>SUM('Quarterly I.S'!CK18:CL18)</f>
        <v>0</v>
      </c>
      <c r="AV18" s="40">
        <f>SUM('Quarterly I.S'!CO18:CP18)</f>
        <v>0</v>
      </c>
      <c r="AW18" s="40"/>
      <c r="AX18" s="40">
        <f>SUM('Quarterly I.S'!CS18:CT18)</f>
        <v>0</v>
      </c>
      <c r="AZ18" s="40"/>
      <c r="BA18" s="40">
        <f>P18+Z18+AI18+AR18</f>
        <v>-18472.163049999999</v>
      </c>
      <c r="BB18" s="40"/>
      <c r="BC18" s="40">
        <f>R18+AB18+AK18+AT18</f>
        <v>-12248.36464</v>
      </c>
      <c r="BD18" s="40"/>
      <c r="BE18" s="40">
        <f>T18+AD18+AM18+AV18</f>
        <v>-10719.398160000001</v>
      </c>
      <c r="BF18" s="40"/>
      <c r="BG18" s="40">
        <f t="shared" si="81"/>
        <v>-8215.7490799999996</v>
      </c>
      <c r="BI18" s="40"/>
      <c r="BJ18" s="40">
        <f>VLOOKUP($C18,Segment!$W$229:$AB$300,3,0)/1000</f>
        <v>0</v>
      </c>
      <c r="BK18" s="40"/>
      <c r="BL18" s="40">
        <f>VLOOKUP($C18,Segment!$W$306:$AB$377,3,0)/1000</f>
        <v>0</v>
      </c>
      <c r="BM18" s="40"/>
      <c r="BN18" s="40">
        <f>VLOOKUP($C18,Segment!$W$383:$AB$454,3,0)/1000</f>
        <v>0</v>
      </c>
      <c r="BO18" s="40"/>
      <c r="BP18" s="40">
        <f>VLOOKUP($C18,Segment!$W$460:$AB$531,3,0)/1000</f>
        <v>0</v>
      </c>
      <c r="BR18" s="40"/>
      <c r="BS18" s="40">
        <f>VLOOKUP($C18,Segment!$W$229:$AB$300,4,0)/1000</f>
        <v>0</v>
      </c>
      <c r="BT18" s="40"/>
      <c r="BU18" s="40">
        <f>VLOOKUP($C18,Segment!$W$306:$AB$377,4,0)/1000</f>
        <v>0</v>
      </c>
      <c r="BV18" s="40"/>
      <c r="BW18" s="40">
        <f>VLOOKUP($C18,Segment!$W$383:$AB$454,4,0)/1000</f>
        <v>0</v>
      </c>
      <c r="BX18" s="40"/>
      <c r="BY18" s="40">
        <f>VLOOKUP($C18,Segment!$W$460:$AB$531,4,0)/1000</f>
        <v>0</v>
      </c>
      <c r="CA18" s="40"/>
      <c r="CB18" s="40">
        <f t="shared" si="82"/>
        <v>0</v>
      </c>
      <c r="CC18" s="40"/>
      <c r="CD18" s="40">
        <f t="shared" si="83"/>
        <v>0</v>
      </c>
      <c r="CE18" s="40"/>
      <c r="CF18" s="40">
        <f t="shared" si="84"/>
        <v>0</v>
      </c>
      <c r="CG18" s="40"/>
      <c r="CH18" s="40">
        <f t="shared" si="85"/>
        <v>0</v>
      </c>
      <c r="CK18" s="40"/>
      <c r="CL18" s="40">
        <f>VLOOKUP($C18,Segment!$W$229:$AB$300,5,0)/1000</f>
        <v>0</v>
      </c>
      <c r="CM18" s="40"/>
      <c r="CN18" s="40">
        <f>VLOOKUP($C18,Segment!$W$306:$AB$377,5,0)/1000</f>
        <v>0</v>
      </c>
      <c r="CO18" s="40"/>
      <c r="CP18" s="40">
        <f>VLOOKUP($C18,Segment!$W$383:$AB$454,5,0)/1000</f>
        <v>0</v>
      </c>
      <c r="CQ18" s="40"/>
      <c r="CR18" s="40">
        <f>VLOOKUP($C18,Segment!$W$460:$AB$531,5,0)/1000</f>
        <v>0</v>
      </c>
      <c r="CT18" s="40"/>
      <c r="CU18" s="40">
        <f>BA18+CB18+CL18</f>
        <v>-18472.163049999999</v>
      </c>
      <c r="CV18" s="40"/>
      <c r="CW18" s="40">
        <f>BC18+CD18+CN18</f>
        <v>-12248.36464</v>
      </c>
      <c r="CX18" s="40"/>
      <c r="CY18" s="40">
        <f>BE18+CF18+CP18</f>
        <v>-10719.398160000001</v>
      </c>
      <c r="CZ18" s="40"/>
      <c r="DA18" s="40">
        <f t="shared" si="86"/>
        <v>-8215.7490799999996</v>
      </c>
    </row>
    <row r="19" spans="3:105" x14ac:dyDescent="0.3">
      <c r="C19" s="46" t="s">
        <v>14</v>
      </c>
      <c r="D19" s="118"/>
      <c r="E19" s="47"/>
      <c r="F19" s="47">
        <f>F14+F15+F17+F18</f>
        <v>187735.28142999989</v>
      </c>
      <c r="G19" s="47"/>
      <c r="H19" s="47">
        <f>H14+H15+H17+H18</f>
        <v>217130.31282999998</v>
      </c>
      <c r="I19" s="47"/>
      <c r="J19" s="47">
        <f>J14+J15+J17+J18</f>
        <v>247367.41440999988</v>
      </c>
      <c r="K19" s="47"/>
      <c r="L19" s="47">
        <f t="shared" ref="L19" si="87">L14+L15+L17+L18</f>
        <v>419924.39164000045</v>
      </c>
      <c r="M19" s="178">
        <f>L19/J19-1</f>
        <v>0.69757359772534744</v>
      </c>
      <c r="N19" s="139"/>
      <c r="O19" s="47"/>
      <c r="P19" s="47">
        <f>P14+P15+P17+P18</f>
        <v>187735.28142999989</v>
      </c>
      <c r="Q19" s="47"/>
      <c r="R19" s="47">
        <f>R14+R15+R17+R18</f>
        <v>216675.45289999997</v>
      </c>
      <c r="S19" s="47"/>
      <c r="T19" s="47">
        <f>T14+T15+T17+T18</f>
        <v>247405.60852999988</v>
      </c>
      <c r="U19" s="47"/>
      <c r="V19" s="47">
        <f t="shared" ref="V19" si="88">V14+V15+V17+V18</f>
        <v>419414.70044000051</v>
      </c>
      <c r="W19" s="178">
        <f>V19/T19-1</f>
        <v>0.69525138468776126</v>
      </c>
      <c r="Y19" s="47"/>
      <c r="Z19" s="47">
        <f>Z14+Z15+Z17+Z18</f>
        <v>11563.18202</v>
      </c>
      <c r="AA19" s="47"/>
      <c r="AB19" s="47">
        <f>AB14+AB15+AB17+AB18</f>
        <v>11820.118428568334</v>
      </c>
      <c r="AC19" s="47"/>
      <c r="AD19" s="47">
        <f>AD14+AD15+AD17+AD18</f>
        <v>30086.279638297325</v>
      </c>
      <c r="AE19" s="47"/>
      <c r="AF19" s="47">
        <f t="shared" ref="AF19" si="89">AF14+AF15+AF17+AF18</f>
        <v>61464.718713050177</v>
      </c>
      <c r="AH19" s="47"/>
      <c r="AI19" s="47">
        <f>AI14+AI15+AI17+AI18</f>
        <v>43940.721229999886</v>
      </c>
      <c r="AJ19" s="47"/>
      <c r="AK19" s="47">
        <f>AK14+AK15+AK17+AK18</f>
        <v>11971.958049999965</v>
      </c>
      <c r="AL19" s="47"/>
      <c r="AM19" s="47">
        <f>AM14+AM15+AM17+AM18</f>
        <v>10605.175590000001</v>
      </c>
      <c r="AN19" s="47"/>
      <c r="AO19" s="47">
        <f t="shared" ref="AO19" si="90">AO14+AO15+AO17+AO18</f>
        <v>10059.220670000001</v>
      </c>
      <c r="AQ19" s="47"/>
      <c r="AR19" s="47">
        <f>AR14+AR15+AR17+AR18</f>
        <v>25823</v>
      </c>
      <c r="AS19" s="47"/>
      <c r="AT19" s="47">
        <f>AT14+AT15+AT17+AT18</f>
        <v>84508</v>
      </c>
      <c r="AU19" s="47"/>
      <c r="AV19" s="47">
        <f>AV14+AV15+AV17+AV18</f>
        <v>143784</v>
      </c>
      <c r="AW19" s="47"/>
      <c r="AX19" s="47">
        <f t="shared" ref="AX19" si="91">AX14+AX15+AX17+AX18</f>
        <v>194334</v>
      </c>
      <c r="AZ19" s="47"/>
      <c r="BA19" s="47">
        <f>BA14+BA15+BA17+BA18</f>
        <v>269062.18467999989</v>
      </c>
      <c r="BB19" s="47"/>
      <c r="BC19" s="47">
        <f>BC14+BC15+BC17+BC18</f>
        <v>324975.52937856835</v>
      </c>
      <c r="BD19" s="47"/>
      <c r="BE19" s="47">
        <f>BE14+BE15+BE17+BE18</f>
        <v>431881.06375829718</v>
      </c>
      <c r="BF19" s="47"/>
      <c r="BG19" s="47">
        <f t="shared" ref="BG19" si="92">BG14+BG15+BG17+BG18</f>
        <v>685272.6398230507</v>
      </c>
      <c r="BI19" s="47"/>
      <c r="BJ19" s="47">
        <f>BJ14+BJ15+BJ17+BJ18</f>
        <v>0</v>
      </c>
      <c r="BK19" s="47"/>
      <c r="BL19" s="47">
        <f>BL14+BL15+BL17+BL18</f>
        <v>0</v>
      </c>
      <c r="BM19" s="47"/>
      <c r="BN19" s="47">
        <f>BN14+BN15+BN17+BN18</f>
        <v>0</v>
      </c>
      <c r="BO19" s="47"/>
      <c r="BP19" s="47">
        <f t="shared" ref="BP19" si="93">BP14+BP15+BP17+BP18</f>
        <v>0</v>
      </c>
      <c r="BR19" s="47"/>
      <c r="BS19" s="47">
        <f>BS14+BS15+BS17+BS18</f>
        <v>0</v>
      </c>
      <c r="BT19" s="47"/>
      <c r="BU19" s="47">
        <f>BU14+BU15+BU17+BU18</f>
        <v>0</v>
      </c>
      <c r="BV19" s="47"/>
      <c r="BW19" s="47">
        <f>BW14+BW15+BW17+BW18</f>
        <v>0</v>
      </c>
      <c r="BX19" s="47"/>
      <c r="BY19" s="47">
        <f t="shared" ref="BY19" si="94">BY14+BY15+BY17+BY18</f>
        <v>0</v>
      </c>
      <c r="CA19" s="47"/>
      <c r="CB19" s="47">
        <f>CB14+CB15+CB17+CB18</f>
        <v>0</v>
      </c>
      <c r="CC19" s="47"/>
      <c r="CD19" s="47">
        <f>CD14+CD15+CD17+CD18</f>
        <v>0</v>
      </c>
      <c r="CE19" s="47"/>
      <c r="CF19" s="47">
        <f>CF14+CF15+CF17+CF18</f>
        <v>0</v>
      </c>
      <c r="CG19" s="47"/>
      <c r="CH19" s="47">
        <f t="shared" ref="CH19" si="95">CH14+CH15+CH17+CH18</f>
        <v>0</v>
      </c>
      <c r="CI19" s="178"/>
      <c r="CK19" s="47"/>
      <c r="CL19" s="47">
        <f>CL14+CL15+CL17+CL18</f>
        <v>0</v>
      </c>
      <c r="CM19" s="47"/>
      <c r="CN19" s="47">
        <f>CN14+CN15+CN17+CN18</f>
        <v>454.85992999999996</v>
      </c>
      <c r="CO19" s="47"/>
      <c r="CP19" s="47">
        <f>CP14+CP15+CP17+CP18</f>
        <v>-38.194119999999998</v>
      </c>
      <c r="CQ19" s="47"/>
      <c r="CR19" s="47">
        <f t="shared" ref="CR19" si="96">CR14+CR15+CR17+CR18</f>
        <v>509.69119999999992</v>
      </c>
      <c r="CT19" s="47"/>
      <c r="CU19" s="47">
        <f>CU14+CU15+CU17+CU18</f>
        <v>269062.18467999989</v>
      </c>
      <c r="CV19" s="47"/>
      <c r="CW19" s="47">
        <f>CW14+CW15+CW17+CW18</f>
        <v>325430.38930856832</v>
      </c>
      <c r="CX19" s="47"/>
      <c r="CY19" s="47">
        <f>CY14+CY15+CY17+CY18</f>
        <v>431842.86963829718</v>
      </c>
      <c r="CZ19" s="47"/>
      <c r="DA19" s="47">
        <f t="shared" ref="DA19" si="97">DA14+DA15+DA17+DA18</f>
        <v>685782.33102305059</v>
      </c>
    </row>
    <row r="20" spans="3:105" x14ac:dyDescent="0.3">
      <c r="C20" s="41" t="s">
        <v>54</v>
      </c>
      <c r="D20" s="116"/>
      <c r="E20" s="42"/>
      <c r="F20" s="42">
        <f>F19/AVERAGE(E123:F123)*2</f>
        <v>0.15143627138928212</v>
      </c>
      <c r="G20" s="42"/>
      <c r="H20" s="42">
        <f>H19/AVERAGE(G123:H123)*2</f>
        <v>0.11194188967064034</v>
      </c>
      <c r="I20" s="42"/>
      <c r="J20" s="42">
        <f>J19/AVERAGE(I123:J123)*2</f>
        <v>8.0610138569754866E-2</v>
      </c>
      <c r="K20" s="42"/>
      <c r="L20" s="42">
        <f t="shared" ref="L20" si="98">L19/AVERAGE(K123:L123)*2</f>
        <v>0.10197975310981025</v>
      </c>
      <c r="M20" s="177"/>
      <c r="N20" s="111"/>
      <c r="O20" s="42"/>
      <c r="P20" s="42">
        <f>P19/AVERAGE(O123:P123)*2</f>
        <v>0.15143627138928212</v>
      </c>
      <c r="Q20" s="42"/>
      <c r="R20" s="42">
        <f>R19/AVERAGE(Q123:R123)*2</f>
        <v>0.11170738588608806</v>
      </c>
      <c r="S20" s="42"/>
      <c r="T20" s="42">
        <f>T19/AVERAGE(S123:T123)*2</f>
        <v>8.0622584967810551E-2</v>
      </c>
      <c r="U20" s="42"/>
      <c r="V20" s="42">
        <f t="shared" ref="V20" si="99">V19/AVERAGE(U123:V123)*2</f>
        <v>0.1018559732490233</v>
      </c>
      <c r="W20" s="177"/>
      <c r="Y20" s="42"/>
      <c r="Z20" s="42">
        <f>Z19/AVERAGE(Y129:Z129)*2</f>
        <v>0.21124047124834258</v>
      </c>
      <c r="AA20" s="42"/>
      <c r="AB20" s="42">
        <f>AB19/AVERAGE(AA129:AB129)*2</f>
        <v>0.60385122254404</v>
      </c>
      <c r="AC20" s="42"/>
      <c r="AD20" s="42">
        <f>AD19/AVERAGE(AC129:AD129)*2</f>
        <v>1.3213377386946257</v>
      </c>
      <c r="AE20" s="42"/>
      <c r="AF20" s="42">
        <f t="shared" ref="AF20" si="100">AF19/AVERAGE(AE129:AF129)*2</f>
        <v>2.0455748030752785</v>
      </c>
      <c r="AG20" s="44"/>
      <c r="AH20" s="42"/>
      <c r="AI20" s="42">
        <f>AI19/AVERAGE(AH127:AI127)*2</f>
        <v>2.5453497306193902E-2</v>
      </c>
      <c r="AJ20" s="42"/>
      <c r="AK20" s="42">
        <f>AK19/AVERAGE(AJ127:AK127)*2</f>
        <v>1.3648735355779717E-2</v>
      </c>
      <c r="AL20" s="42"/>
      <c r="AM20" s="42">
        <f>AM19/AVERAGE(AL127:AM127)*2</f>
        <v>6.6162322618112078E-3</v>
      </c>
      <c r="AN20" s="42"/>
      <c r="AO20" s="42">
        <f t="shared" ref="AO20" si="101">AO19/AVERAGE(AN127:AO127)*2</f>
        <v>3.4476671245710321E-3</v>
      </c>
      <c r="AP20" s="44"/>
      <c r="AQ20" s="42"/>
      <c r="AR20" s="42"/>
      <c r="AS20" s="42"/>
      <c r="AT20" s="42"/>
      <c r="AU20" s="42"/>
      <c r="AV20" s="42"/>
      <c r="AW20" s="42"/>
      <c r="AX20" s="42"/>
      <c r="AY20" s="44"/>
      <c r="AZ20" s="42"/>
      <c r="BA20" s="42">
        <f>BA19/AVERAGE(AZ131:BA131)*2</f>
        <v>6.447235405875841E-2</v>
      </c>
      <c r="BB20" s="42"/>
      <c r="BC20" s="42">
        <f>BC19/AVERAGE(BB131:BC131)*2</f>
        <v>5.7276757450005926E-2</v>
      </c>
      <c r="BD20" s="42"/>
      <c r="BE20" s="42">
        <f>BE19/AVERAGE(BD131:BE131)*2</f>
        <v>5.2397234827406075E-2</v>
      </c>
      <c r="BF20" s="42"/>
      <c r="BG20" s="42">
        <f t="shared" ref="BG20" si="102">BG19/AVERAGE(BF131:BG131)*2</f>
        <v>6.603066785328833E-2</v>
      </c>
      <c r="BH20" s="44"/>
      <c r="BI20" s="42"/>
      <c r="BJ20" s="42"/>
      <c r="BK20" s="42"/>
      <c r="BL20" s="42"/>
      <c r="BM20" s="42"/>
      <c r="BN20" s="42"/>
      <c r="BO20" s="42"/>
      <c r="BP20" s="42"/>
      <c r="BR20" s="42"/>
      <c r="BS20" s="42"/>
      <c r="BT20" s="42"/>
      <c r="BU20" s="42"/>
      <c r="BV20" s="42"/>
      <c r="BW20" s="42"/>
      <c r="BX20" s="42"/>
      <c r="BY20" s="42"/>
      <c r="CA20" s="42"/>
      <c r="CB20" s="42"/>
      <c r="CC20" s="42"/>
      <c r="CD20" s="42"/>
      <c r="CE20" s="42"/>
      <c r="CF20" s="42"/>
      <c r="CG20" s="42"/>
      <c r="CH20" s="42"/>
      <c r="CI20" s="177"/>
      <c r="CK20" s="42"/>
      <c r="CL20" s="42"/>
      <c r="CM20" s="42"/>
      <c r="CN20" s="42"/>
      <c r="CO20" s="42"/>
      <c r="CP20" s="42"/>
      <c r="CQ20" s="42"/>
      <c r="CR20" s="42"/>
      <c r="CT20" s="42"/>
      <c r="CU20" s="42">
        <f>CU19/AVERAGE(CT131:CU131)*2</f>
        <v>6.447235405875841E-2</v>
      </c>
      <c r="CV20" s="42"/>
      <c r="CW20" s="42">
        <f>CW19/AVERAGE(CV131:CW131)*2</f>
        <v>5.7356926261282741E-2</v>
      </c>
      <c r="CX20" s="42"/>
      <c r="CY20" s="42">
        <f>CY19/AVERAGE(CX131:CY131)*2</f>
        <v>5.2392600990818633E-2</v>
      </c>
      <c r="CZ20" s="42"/>
      <c r="DA20" s="42">
        <f t="shared" ref="DA20" si="103">DA19/AVERAGE(CZ131:DA131)*2</f>
        <v>6.6079780058240251E-2</v>
      </c>
    </row>
    <row r="21" spans="3:105" x14ac:dyDescent="0.3">
      <c r="C21" s="48"/>
      <c r="D21" s="119"/>
      <c r="E21" s="48"/>
      <c r="F21" s="48"/>
      <c r="G21" s="48"/>
      <c r="H21" s="48"/>
      <c r="I21" s="48"/>
      <c r="J21" s="48"/>
      <c r="K21" s="48"/>
      <c r="L21" s="48"/>
      <c r="M21" s="180"/>
      <c r="O21" s="48"/>
      <c r="P21" s="48"/>
      <c r="Q21" s="48"/>
      <c r="R21" s="48"/>
      <c r="S21" s="48"/>
      <c r="T21" s="48"/>
      <c r="U21" s="48"/>
      <c r="V21" s="48"/>
      <c r="W21" s="180"/>
      <c r="Y21" s="48"/>
      <c r="Z21" s="48"/>
      <c r="AA21" s="48"/>
      <c r="AB21" s="48"/>
      <c r="AC21" s="48"/>
      <c r="AD21" s="48"/>
      <c r="AE21" s="48"/>
      <c r="AF21" s="48"/>
      <c r="AH21" s="48"/>
      <c r="AI21" s="48"/>
      <c r="AJ21" s="48"/>
      <c r="AK21" s="48"/>
      <c r="AL21" s="48"/>
      <c r="AM21" s="48"/>
      <c r="AN21" s="48"/>
      <c r="AO21" s="48"/>
      <c r="AQ21" s="48"/>
      <c r="AR21" s="48"/>
      <c r="AS21" s="48"/>
      <c r="AT21" s="48"/>
      <c r="AU21" s="48"/>
      <c r="AV21" s="48"/>
      <c r="AW21" s="48"/>
      <c r="AX21" s="48"/>
      <c r="AZ21" s="48"/>
      <c r="BA21" s="48"/>
      <c r="BB21" s="48"/>
      <c r="BC21" s="48"/>
      <c r="BD21" s="48"/>
      <c r="BE21" s="48"/>
      <c r="BF21" s="48"/>
      <c r="BG21" s="48"/>
      <c r="BI21" s="48"/>
      <c r="BJ21" s="48"/>
      <c r="BK21" s="48"/>
      <c r="BL21" s="48"/>
      <c r="BM21" s="48"/>
      <c r="BN21" s="48"/>
      <c r="BO21" s="48"/>
      <c r="BP21" s="48"/>
      <c r="BR21" s="48"/>
      <c r="BS21" s="48"/>
      <c r="BT21" s="48"/>
      <c r="BU21" s="48"/>
      <c r="BV21" s="48"/>
      <c r="BW21" s="48"/>
      <c r="BX21" s="48"/>
      <c r="BY21" s="48"/>
      <c r="CA21" s="48"/>
      <c r="CB21" s="48"/>
      <c r="CC21" s="48"/>
      <c r="CD21" s="48"/>
      <c r="CE21" s="48"/>
      <c r="CF21" s="48"/>
      <c r="CG21" s="48"/>
      <c r="CH21" s="48"/>
      <c r="CI21" s="180"/>
      <c r="CK21" s="48"/>
      <c r="CL21" s="48"/>
      <c r="CM21" s="48"/>
      <c r="CN21" s="48"/>
      <c r="CO21" s="48"/>
      <c r="CP21" s="48"/>
      <c r="CQ21" s="48"/>
      <c r="CR21" s="48"/>
      <c r="CT21" s="48"/>
      <c r="CU21" s="48"/>
      <c r="CV21" s="48"/>
      <c r="CW21" s="48"/>
      <c r="CX21" s="48"/>
      <c r="CY21" s="48"/>
      <c r="CZ21" s="48"/>
      <c r="DA21" s="48"/>
    </row>
    <row r="22" spans="3:105" x14ac:dyDescent="0.3">
      <c r="C22" s="38" t="s">
        <v>15</v>
      </c>
      <c r="D22" s="117">
        <v>12</v>
      </c>
      <c r="E22" s="40"/>
      <c r="F22" s="40">
        <f>VLOOKUP($C22,Segment!$W$229:$AB$300,6,0)/1000</f>
        <v>55023.185950000006</v>
      </c>
      <c r="G22" s="40"/>
      <c r="H22" s="40">
        <f>VLOOKUP($C22,Segment!$W$306:$AB$377,6,0)/1000</f>
        <v>104885.67745000002</v>
      </c>
      <c r="I22" s="40"/>
      <c r="J22" s="40">
        <f>VLOOKUP($C22,Segment!$W$383:$AB$454,6,0)/1000</f>
        <v>177024.80572</v>
      </c>
      <c r="K22" s="40"/>
      <c r="L22" s="40">
        <f>VLOOKUP($C22,Segment!$W$460:$AB$531,6,0)/1000</f>
        <v>92722.167539999966</v>
      </c>
      <c r="M22" s="139">
        <f>L22/J22-1</f>
        <v>-0.47621935150343542</v>
      </c>
      <c r="O22" s="40"/>
      <c r="P22" s="40">
        <f>VLOOKUP($C22,Segment!$W$229:$AB$300,2,0)/1000</f>
        <v>55023.185950000006</v>
      </c>
      <c r="Q22" s="40"/>
      <c r="R22" s="40">
        <f>VLOOKUP($C22,Segment!$W$306:$AB$377,2,0)/1000</f>
        <v>98097.917460000026</v>
      </c>
      <c r="S22" s="40"/>
      <c r="T22" s="40">
        <f>VLOOKUP($C22,Segment!$W$383:$AB$454,2,0)/1000</f>
        <v>168984.86537000001</v>
      </c>
      <c r="U22" s="40"/>
      <c r="V22" s="40">
        <f>VLOOKUP($C22,Segment!$W$460:$AB$531,2,0)/1000</f>
        <v>85088.980469999966</v>
      </c>
      <c r="W22" s="139">
        <f>V22/T22-1</f>
        <v>-0.49646981530746093</v>
      </c>
      <c r="Y22" s="40"/>
      <c r="Z22" s="40">
        <f>VLOOKUP($C22,'Securitization Profit   loss &amp; '!$P$230:$R$301,3,0)/1000</f>
        <v>4116.4671699999999</v>
      </c>
      <c r="AA22" s="40"/>
      <c r="AB22" s="40">
        <f>VLOOKUP($C22,'Securitization Profit   loss &amp; '!$P$306:$R$377,3,0)/1000</f>
        <v>1987.3086700000001</v>
      </c>
      <c r="AC22" s="40"/>
      <c r="AD22" s="40">
        <f>VLOOKUP($C22,'Securitization Profit   loss &amp; '!$P$383:$R$454,3,0)/1000</f>
        <v>6902.4670520017507</v>
      </c>
      <c r="AE22" s="40"/>
      <c r="AF22" s="40">
        <f>VLOOKUP($C22,'Securitization Profit   loss &amp; '!$P$460:$R$531,3,0)/1000</f>
        <v>3512.9591358196121</v>
      </c>
      <c r="AH22" s="40"/>
      <c r="AI22" s="40">
        <f>VLOOKUP($C22,'Securitization Profit   loss &amp; '!$P$230:$R$301,2,0)/1000</f>
        <v>0</v>
      </c>
      <c r="AJ22" s="40"/>
      <c r="AK22" s="40">
        <f>VLOOKUP($C22,'Securitization Profit   loss &amp; '!$P$306:$R$377,2,0)/1000</f>
        <v>0</v>
      </c>
      <c r="AL22" s="40"/>
      <c r="AM22" s="40">
        <f>VLOOKUP($C22,'Securitization Profit   loss &amp; '!$P$383:$R$454,2,0)/1000</f>
        <v>0</v>
      </c>
      <c r="AN22" s="40"/>
      <c r="AO22" s="40">
        <f>VLOOKUP($C22,'Securitization Profit   loss &amp; '!$P$460:$R$531,2,0)/1000</f>
        <v>0</v>
      </c>
      <c r="AR22" s="38">
        <f>SUM('Quarterly I.S'!CG22:CH22)</f>
        <v>0</v>
      </c>
      <c r="AT22" s="40">
        <f>SUM('Quarterly I.S'!CK22:CL22)</f>
        <v>0</v>
      </c>
      <c r="AV22" s="40">
        <f>SUM('Quarterly I.S'!CO22:CP22)</f>
        <v>0</v>
      </c>
      <c r="AW22" s="40"/>
      <c r="AX22" s="40">
        <f>SUM('Quarterly I.S'!CS22:CT22)</f>
        <v>0</v>
      </c>
      <c r="AZ22" s="40"/>
      <c r="BA22" s="40">
        <f>P22+Z22+AI22+AR22</f>
        <v>59139.653120000003</v>
      </c>
      <c r="BB22" s="40"/>
      <c r="BC22" s="40">
        <f>R22+AB22+AK22+AT22</f>
        <v>100085.22613000002</v>
      </c>
      <c r="BD22" s="40"/>
      <c r="BE22" s="40">
        <f>T22+AD22+AM22+AV22</f>
        <v>175887.33242200175</v>
      </c>
      <c r="BF22" s="40"/>
      <c r="BG22" s="40">
        <f t="shared" ref="BG22" si="104">V22+AF22+AO22+AX22</f>
        <v>88601.939605819585</v>
      </c>
      <c r="BI22" s="40"/>
      <c r="BJ22" s="40">
        <f>VLOOKUP($C22,Segment!$W$229:$AB$300,3,0)/1000</f>
        <v>0</v>
      </c>
      <c r="BK22" s="40"/>
      <c r="BL22" s="40">
        <f>VLOOKUP($C22,Segment!$W$306:$AB$377,3,0)/1000</f>
        <v>0</v>
      </c>
      <c r="BM22" s="40"/>
      <c r="BN22" s="40">
        <f>VLOOKUP($C22,Segment!$W$383:$AB$454,3,0)/1000</f>
        <v>0</v>
      </c>
      <c r="BO22" s="40"/>
      <c r="BP22" s="40">
        <f>VLOOKUP($C22,Segment!$W$460:$AB$531,3,0)/1000</f>
        <v>0</v>
      </c>
      <c r="BR22" s="40"/>
      <c r="BS22" s="40">
        <f>VLOOKUP($C22,Segment!$W$229:$AB$300,4,0)/1000</f>
        <v>0</v>
      </c>
      <c r="BT22" s="40"/>
      <c r="BU22" s="40">
        <f>VLOOKUP($C22,Segment!$W$306:$AB$377,4,0)/1000</f>
        <v>0</v>
      </c>
      <c r="BV22" s="40"/>
      <c r="BW22" s="40">
        <f>VLOOKUP($C22,Segment!$W$383:$AB$454,4,0)/1000</f>
        <v>0</v>
      </c>
      <c r="BX22" s="40"/>
      <c r="BY22" s="40">
        <f>VLOOKUP($C22,Segment!$W$460:$AB$531,4,0)/1000</f>
        <v>0</v>
      </c>
      <c r="CA22" s="40"/>
      <c r="CB22" s="40">
        <f>BJ22+BS22</f>
        <v>0</v>
      </c>
      <c r="CC22" s="40"/>
      <c r="CD22" s="40">
        <f>BL22+BU22</f>
        <v>0</v>
      </c>
      <c r="CE22" s="40"/>
      <c r="CF22" s="40">
        <f>BN22+BW22</f>
        <v>0</v>
      </c>
      <c r="CG22" s="40"/>
      <c r="CH22" s="40">
        <f t="shared" ref="CH22" si="105">BP22+BY22</f>
        <v>0</v>
      </c>
      <c r="CK22" s="40"/>
      <c r="CL22" s="40">
        <f>VLOOKUP($C22,Segment!$W$229:$AB$300,5,0)/1000</f>
        <v>0</v>
      </c>
      <c r="CM22" s="40"/>
      <c r="CN22" s="40">
        <f>VLOOKUP($C22,Segment!$W$306:$AB$377,5,0)/1000</f>
        <v>6787.7599899999996</v>
      </c>
      <c r="CO22" s="40"/>
      <c r="CP22" s="40">
        <f>VLOOKUP($C22,Segment!$W$383:$AB$454,5,0)/1000</f>
        <v>8039.9403499999999</v>
      </c>
      <c r="CQ22" s="40"/>
      <c r="CR22" s="40">
        <f>VLOOKUP($C22,Segment!$W$460:$AB$531,5,0)/1000</f>
        <v>7633.187069999999</v>
      </c>
      <c r="CT22" s="40"/>
      <c r="CU22" s="40">
        <f>BA22+CB22+CL22</f>
        <v>59139.653120000003</v>
      </c>
      <c r="CV22" s="40"/>
      <c r="CW22" s="40">
        <f>BC22+CD22+CN22</f>
        <v>106872.98612000003</v>
      </c>
      <c r="CX22" s="40"/>
      <c r="CY22" s="40">
        <f>BE22+CF22+CP22</f>
        <v>183927.27277200174</v>
      </c>
      <c r="CZ22" s="40"/>
      <c r="DA22" s="40">
        <f t="shared" ref="DA22" si="106">BG22+CH22+CR22</f>
        <v>96235.126675819585</v>
      </c>
    </row>
    <row r="23" spans="3:105" x14ac:dyDescent="0.3">
      <c r="C23" s="41" t="s">
        <v>55</v>
      </c>
      <c r="D23" s="116"/>
      <c r="E23" s="42"/>
      <c r="F23" s="42">
        <f>F22/F$136</f>
        <v>1.8038381031990246E-2</v>
      </c>
      <c r="G23" s="42"/>
      <c r="H23" s="42">
        <f>H22/H$136</f>
        <v>2.09900255697489E-2</v>
      </c>
      <c r="I23" s="42"/>
      <c r="J23" s="42">
        <f>J22/J$136</f>
        <v>2.261027669785615E-2</v>
      </c>
      <c r="K23" s="42"/>
      <c r="L23" s="42">
        <f t="shared" ref="L23" si="107">L22/L$136</f>
        <v>1.95997945475847E-2</v>
      </c>
      <c r="M23" s="177"/>
      <c r="O23" s="42"/>
      <c r="P23" s="42">
        <f>P22/P$136</f>
        <v>1.8038381031990246E-2</v>
      </c>
      <c r="Q23" s="42"/>
      <c r="R23" s="42">
        <f>R22/R$136</f>
        <v>1.9631639379991603E-2</v>
      </c>
      <c r="S23" s="42"/>
      <c r="T23" s="42">
        <f>T22/T$136</f>
        <v>2.1583385154558609E-2</v>
      </c>
      <c r="U23" s="42"/>
      <c r="V23" s="42">
        <f t="shared" ref="V23" si="108">V22/V$136</f>
        <v>1.798627641826854E-2</v>
      </c>
      <c r="W23" s="177"/>
      <c r="Y23" s="42"/>
      <c r="Z23" s="42">
        <f>Z22/Z$145</f>
        <v>1.3259975134642847E-2</v>
      </c>
      <c r="AA23" s="42"/>
      <c r="AB23" s="42">
        <f>AB22/AB$145</f>
        <v>1.7879933193204179E-2</v>
      </c>
      <c r="AC23" s="42"/>
      <c r="AD23" s="42">
        <f>AD22/AD$145</f>
        <v>6.6387512236320459E-2</v>
      </c>
      <c r="AE23" s="42"/>
      <c r="AF23" s="42">
        <f t="shared" ref="AF23" si="109">AF22/AF$145</f>
        <v>9.3204190279366744E-2</v>
      </c>
      <c r="AG23" s="44"/>
      <c r="AH23" s="42"/>
      <c r="AI23" s="42">
        <f>AI22/AI$136</f>
        <v>0</v>
      </c>
      <c r="AJ23" s="42"/>
      <c r="AK23" s="42">
        <f>AK22/AK$136</f>
        <v>0</v>
      </c>
      <c r="AL23" s="42"/>
      <c r="AM23" s="42">
        <f>AM22/AM$136</f>
        <v>0</v>
      </c>
      <c r="AN23" s="42"/>
      <c r="AO23" s="42">
        <f t="shared" ref="AO23" si="110">AO22/AO$136</f>
        <v>0</v>
      </c>
      <c r="AP23" s="44"/>
      <c r="AQ23" s="42"/>
      <c r="AR23" s="42"/>
      <c r="AS23" s="42"/>
      <c r="AT23" s="42"/>
      <c r="AU23" s="42"/>
      <c r="AV23" s="42"/>
      <c r="AW23" s="42"/>
      <c r="AX23" s="42"/>
      <c r="AY23" s="44"/>
      <c r="AZ23" s="42"/>
      <c r="BA23" s="42">
        <f>BA22/BA$136</f>
        <v>1.9387892188716321E-2</v>
      </c>
      <c r="BB23" s="42"/>
      <c r="BC23" s="42">
        <f>BC22/BC$136</f>
        <v>2.0029345347216433E-2</v>
      </c>
      <c r="BD23" s="42"/>
      <c r="BE23" s="42">
        <f>BE22/BE$136</f>
        <v>2.2464994312714925E-2</v>
      </c>
      <c r="BF23" s="42"/>
      <c r="BG23" s="42">
        <f t="shared" ref="BG23" si="111">BG22/BG$136</f>
        <v>1.8728852645106878E-2</v>
      </c>
      <c r="BH23" s="44"/>
      <c r="BI23" s="42"/>
      <c r="BJ23" s="42"/>
      <c r="BK23" s="42"/>
      <c r="BL23" s="42"/>
      <c r="BM23" s="42"/>
      <c r="BN23" s="42"/>
      <c r="BO23" s="42"/>
      <c r="BP23" s="42"/>
      <c r="BR23" s="42"/>
      <c r="BS23" s="42"/>
      <c r="BT23" s="42"/>
      <c r="BU23" s="42"/>
      <c r="BV23" s="42"/>
      <c r="BW23" s="42"/>
      <c r="BX23" s="42"/>
      <c r="BY23" s="42"/>
      <c r="CA23" s="42"/>
      <c r="CB23" s="42"/>
      <c r="CC23" s="42"/>
      <c r="CD23" s="42"/>
      <c r="CE23" s="42"/>
      <c r="CF23" s="42"/>
      <c r="CG23" s="42"/>
      <c r="CH23" s="42"/>
      <c r="CI23" s="177"/>
      <c r="CK23" s="42"/>
      <c r="CL23" s="42">
        <f>CL22/CL$136</f>
        <v>0</v>
      </c>
      <c r="CM23" s="42"/>
      <c r="CN23" s="42">
        <f>CN22/CN$136</f>
        <v>1.3583861897572987E-3</v>
      </c>
      <c r="CO23" s="42"/>
      <c r="CP23" s="42">
        <f>CP22/CP$136</f>
        <v>1.0268915432975424E-3</v>
      </c>
      <c r="CQ23" s="42"/>
      <c r="CR23" s="42">
        <f t="shared" ref="CR23" si="112">CR22/CR$136</f>
        <v>1.6135181293161565E-3</v>
      </c>
      <c r="CT23" s="42"/>
      <c r="CU23" s="42">
        <f>CU22/CU$148</f>
        <v>1.7596988915852273E-2</v>
      </c>
      <c r="CV23" s="42"/>
      <c r="CW23" s="42">
        <f>CW22/CW$148</f>
        <v>2.09223525904371E-2</v>
      </c>
      <c r="CX23" s="42"/>
      <c r="CY23" s="42">
        <f>CY22/CY$148</f>
        <v>2.318400816586734E-2</v>
      </c>
      <c r="CZ23" s="42"/>
      <c r="DA23" s="42">
        <f t="shared" ref="DA23" si="113">DA22/DA$148</f>
        <v>2.0181580132058355E-2</v>
      </c>
    </row>
    <row r="24" spans="3:105" x14ac:dyDescent="0.3">
      <c r="C24" s="41" t="s">
        <v>103</v>
      </c>
      <c r="D24" s="116"/>
      <c r="E24" s="42"/>
      <c r="F24" s="42">
        <f>F192/F$136</f>
        <v>1.5872228698005385E-2</v>
      </c>
      <c r="G24" s="42"/>
      <c r="H24" s="42">
        <f>H192/H$136</f>
        <v>1.6110529046514093E-2</v>
      </c>
      <c r="I24" s="42"/>
      <c r="J24" s="42">
        <f>J192/J$136</f>
        <v>1.6127017809277049E-2</v>
      </c>
      <c r="K24" s="42"/>
      <c r="L24" s="42">
        <f t="shared" ref="L24" si="114">L192/L$136</f>
        <v>1.7409031798174882E-2</v>
      </c>
      <c r="M24" s="177"/>
      <c r="O24" s="42"/>
      <c r="P24" s="42">
        <f>P192/P$136</f>
        <v>1.5872228698005385E-2</v>
      </c>
      <c r="Q24" s="42"/>
      <c r="R24" s="42">
        <f>R192/R$136</f>
        <v>1.4752142856756797E-2</v>
      </c>
      <c r="S24" s="42"/>
      <c r="T24" s="42">
        <f>T192/T$136</f>
        <v>1.5100126265979509E-2</v>
      </c>
      <c r="U24" s="42"/>
      <c r="V24" s="42">
        <f t="shared" ref="V24" si="115">V192/V$136</f>
        <v>1.5795513668858726E-2</v>
      </c>
      <c r="W24" s="177"/>
      <c r="Y24" s="42"/>
      <c r="Z24" s="42"/>
      <c r="AA24" s="42"/>
      <c r="AB24" s="42"/>
      <c r="AC24" s="42"/>
      <c r="AD24" s="42"/>
      <c r="AE24" s="42"/>
      <c r="AF24" s="42"/>
      <c r="AG24" s="44"/>
      <c r="AH24" s="42"/>
      <c r="AI24" s="42"/>
      <c r="AJ24" s="42"/>
      <c r="AK24" s="42"/>
      <c r="AL24" s="42"/>
      <c r="AM24" s="42"/>
      <c r="AN24" s="42"/>
      <c r="AO24" s="42"/>
      <c r="AP24" s="44"/>
      <c r="AQ24" s="42"/>
      <c r="AR24" s="42"/>
      <c r="AS24" s="42"/>
      <c r="AT24" s="42"/>
      <c r="AU24" s="42"/>
      <c r="AV24" s="42"/>
      <c r="AW24" s="42"/>
      <c r="AX24" s="42"/>
      <c r="AY24" s="44"/>
      <c r="AZ24" s="42"/>
      <c r="BA24" s="42">
        <f>BA192/BA$136</f>
        <v>1.7221739854731459E-2</v>
      </c>
      <c r="BB24" s="42"/>
      <c r="BC24" s="42">
        <f>BC192/BC$136</f>
        <v>1.5149848823981625E-2</v>
      </c>
      <c r="BD24" s="42"/>
      <c r="BE24" s="42">
        <f>BE192/BE$136</f>
        <v>1.5981735424135828E-2</v>
      </c>
      <c r="BF24" s="42"/>
      <c r="BG24" s="42">
        <f t="shared" ref="BG24" si="116">BG192/BG$136</f>
        <v>1.6538089895697064E-2</v>
      </c>
      <c r="BH24" s="44"/>
      <c r="BI24" s="42"/>
      <c r="BJ24" s="42"/>
      <c r="BK24" s="42"/>
      <c r="BL24" s="42"/>
      <c r="BM24" s="42"/>
      <c r="BN24" s="42"/>
      <c r="BO24" s="42"/>
      <c r="BP24" s="42"/>
      <c r="BR24" s="42"/>
      <c r="BS24" s="42"/>
      <c r="BT24" s="42"/>
      <c r="BU24" s="42"/>
      <c r="BV24" s="42"/>
      <c r="BW24" s="42"/>
      <c r="BX24" s="42"/>
      <c r="BY24" s="42"/>
      <c r="CA24" s="42"/>
      <c r="CB24" s="42"/>
      <c r="CC24" s="42"/>
      <c r="CD24" s="42"/>
      <c r="CE24" s="42"/>
      <c r="CF24" s="42"/>
      <c r="CG24" s="42"/>
      <c r="CH24" s="42"/>
      <c r="CI24" s="177"/>
      <c r="CK24" s="42"/>
      <c r="CL24" s="42"/>
      <c r="CM24" s="42"/>
      <c r="CN24" s="42"/>
      <c r="CO24" s="42"/>
      <c r="CP24" s="42"/>
      <c r="CQ24" s="42"/>
      <c r="CR24" s="42"/>
      <c r="CT24" s="42"/>
      <c r="CU24" s="42">
        <f>CU192/CU$136</f>
        <v>1.7221739854731459E-2</v>
      </c>
      <c r="CV24" s="42"/>
      <c r="CW24" s="42">
        <f>CW192/CW$136</f>
        <v>1.6508235013738926E-2</v>
      </c>
      <c r="CX24" s="42"/>
      <c r="CY24" s="42">
        <f>CY192/CY$136</f>
        <v>1.7008626967433368E-2</v>
      </c>
      <c r="CZ24" s="42"/>
      <c r="DA24" s="42">
        <f t="shared" ref="DA24" si="117">DA192/DA$136</f>
        <v>1.815160802501322E-2</v>
      </c>
    </row>
    <row r="25" spans="3:105" x14ac:dyDescent="0.3">
      <c r="C25" s="38" t="s">
        <v>16</v>
      </c>
      <c r="D25" s="117">
        <v>13</v>
      </c>
      <c r="E25" s="40"/>
      <c r="F25" s="40">
        <f>VLOOKUP($C25,Segment!$W$229:$AB$300,6,0)/1000</f>
        <v>-19480.156709999999</v>
      </c>
      <c r="G25" s="40"/>
      <c r="H25" s="40">
        <f>VLOOKUP($C25,Segment!$W$306:$AB$377,6,0)/1000</f>
        <v>-37253.245489999987</v>
      </c>
      <c r="I25" s="40"/>
      <c r="J25" s="40">
        <f>VLOOKUP($C25,Segment!$W$383:$AB$454,6,0)/1000</f>
        <v>-69062.228630000012</v>
      </c>
      <c r="K25" s="40"/>
      <c r="L25" s="40">
        <f>VLOOKUP($C25,Segment!$W$460:$AB$531,6,0)/1000</f>
        <v>-58832.21942999999</v>
      </c>
      <c r="M25" s="139">
        <f>L25/J25-1</f>
        <v>-0.14812741208812075</v>
      </c>
      <c r="O25" s="40"/>
      <c r="P25" s="40">
        <f>VLOOKUP($C25,Segment!$W$229:$AB$300,2,0)/1000</f>
        <v>-19480.156709999999</v>
      </c>
      <c r="Q25" s="40"/>
      <c r="R25" s="40">
        <f>VLOOKUP($C25,Segment!$W$306:$AB$377,2,0)/1000</f>
        <v>-37253.245489999987</v>
      </c>
      <c r="S25" s="40"/>
      <c r="T25" s="40">
        <f>VLOOKUP($C25,Segment!$W$383:$AB$454,2,0)/1000</f>
        <v>-69062.228630000012</v>
      </c>
      <c r="U25" s="40"/>
      <c r="V25" s="40">
        <f>VLOOKUP($C25,Segment!$W$460:$AB$531,2,0)/1000</f>
        <v>-58832.21942999999</v>
      </c>
      <c r="W25" s="139">
        <f>V25/T25-1</f>
        <v>-0.14812741208812075</v>
      </c>
      <c r="Y25" s="40"/>
      <c r="Z25" s="40">
        <f>VLOOKUP($C25,'Securitization Profit   loss &amp; '!$P$230:$R$301,3,0)/1000</f>
        <v>-3590.0057900000002</v>
      </c>
      <c r="AA25" s="40"/>
      <c r="AB25" s="40">
        <f>VLOOKUP($C25,'Securitization Profit   loss &amp; '!$P$306:$R$377,3,0)/1000</f>
        <v>-1478.3259599999999</v>
      </c>
      <c r="AC25" s="40"/>
      <c r="AD25" s="40">
        <f>VLOOKUP($C25,'Securitization Profit   loss &amp; '!$P$383:$R$454,3,0)/1000</f>
        <v>-3503.4168399999999</v>
      </c>
      <c r="AE25" s="40"/>
      <c r="AF25" s="40">
        <f>VLOOKUP($C25,'Securitization Profit   loss &amp; '!$P$460:$R$531,3,0)/1000</f>
        <v>-717.49512610301383</v>
      </c>
      <c r="AH25" s="40"/>
      <c r="AI25" s="40">
        <f>VLOOKUP($C25,'Securitization Profit   loss &amp; '!$P$230:$R$301,2,0)/1000</f>
        <v>0</v>
      </c>
      <c r="AJ25" s="40"/>
      <c r="AK25" s="40">
        <f>VLOOKUP($C25,'Securitization Profit   loss &amp; '!$P$306:$R$377,2,0)/1000</f>
        <v>0</v>
      </c>
      <c r="AL25" s="40"/>
      <c r="AM25" s="40">
        <f>VLOOKUP($C25,'Securitization Profit   loss &amp; '!$P$383:$R$454,2,0)/1000</f>
        <v>0</v>
      </c>
      <c r="AN25" s="40"/>
      <c r="AO25" s="40">
        <f>VLOOKUP($C25,'Securitization Profit   loss &amp; '!$P$460:$R$531,2,0)/1000</f>
        <v>0</v>
      </c>
      <c r="AR25" s="38">
        <f>SUM('Quarterly I.S'!CG25:CH25)</f>
        <v>0</v>
      </c>
      <c r="AT25" s="40">
        <f>SUM('Quarterly I.S'!CK25:CL25)</f>
        <v>0</v>
      </c>
      <c r="AV25" s="40">
        <f>SUM('Quarterly I.S'!CO25:CP25)</f>
        <v>0</v>
      </c>
      <c r="AW25" s="40"/>
      <c r="AX25" s="40">
        <f>SUM('Quarterly I.S'!CS25:CT25)</f>
        <v>0</v>
      </c>
      <c r="AZ25" s="40"/>
      <c r="BA25" s="40">
        <f>P25+Z25+AI25+AR25</f>
        <v>-23070.162499999999</v>
      </c>
      <c r="BB25" s="40"/>
      <c r="BC25" s="40">
        <f>R25+AB25+AK25+AT25</f>
        <v>-38731.571449999989</v>
      </c>
      <c r="BD25" s="40"/>
      <c r="BE25" s="40">
        <f>T25+AD25+AM25+AV25</f>
        <v>-72565.645470000018</v>
      </c>
      <c r="BF25" s="40"/>
      <c r="BG25" s="40">
        <f t="shared" ref="BG25" si="118">V25+AF25+AO25+AX25</f>
        <v>-59549.714556103005</v>
      </c>
      <c r="BI25" s="40"/>
      <c r="BJ25" s="40">
        <f>VLOOKUP($C25,Segment!$W$229:$AB$300,3,0)/1000</f>
        <v>0</v>
      </c>
      <c r="BK25" s="40"/>
      <c r="BL25" s="40">
        <f>VLOOKUP($C25,Segment!$W$306:$AB$377,3,0)/1000</f>
        <v>0</v>
      </c>
      <c r="BM25" s="40"/>
      <c r="BN25" s="40">
        <f>VLOOKUP($C25,Segment!$W$383:$AB$454,3,0)/1000</f>
        <v>0</v>
      </c>
      <c r="BO25" s="40"/>
      <c r="BP25" s="40">
        <f>VLOOKUP($C25,Segment!$W$460:$AB$531,3,0)/1000</f>
        <v>0</v>
      </c>
      <c r="BR25" s="40"/>
      <c r="BS25" s="40">
        <f>VLOOKUP($C25,Segment!$W$229:$AB$300,4,0)/1000</f>
        <v>0</v>
      </c>
      <c r="BT25" s="40"/>
      <c r="BU25" s="40">
        <f>VLOOKUP($C25,Segment!$W$306:$AB$377,4,0)/1000</f>
        <v>0</v>
      </c>
      <c r="BV25" s="40"/>
      <c r="BW25" s="40">
        <f>VLOOKUP($C25,Segment!$W$383:$AB$454,4,0)/1000</f>
        <v>0</v>
      </c>
      <c r="BX25" s="40"/>
      <c r="BY25" s="40">
        <f>VLOOKUP($C25,Segment!$W$460:$AB$531,4,0)/1000</f>
        <v>0</v>
      </c>
      <c r="CA25" s="40"/>
      <c r="CB25" s="40">
        <f>BJ25+BS25</f>
        <v>0</v>
      </c>
      <c r="CC25" s="40"/>
      <c r="CD25" s="40">
        <f>BL25+BU25</f>
        <v>0</v>
      </c>
      <c r="CE25" s="40"/>
      <c r="CF25" s="40">
        <f>BN25+BW25</f>
        <v>0</v>
      </c>
      <c r="CG25" s="40"/>
      <c r="CH25" s="40">
        <f t="shared" ref="CH25" si="119">BP25+BY25</f>
        <v>0</v>
      </c>
      <c r="CK25" s="40"/>
      <c r="CL25" s="40">
        <f>VLOOKUP($C25,Segment!$W$229:$AB$300,5,0)/1000</f>
        <v>0</v>
      </c>
      <c r="CM25" s="40"/>
      <c r="CN25" s="40">
        <f>VLOOKUP($C25,Segment!$W$306:$AB$377,5,0)/1000</f>
        <v>0</v>
      </c>
      <c r="CO25" s="40"/>
      <c r="CP25" s="40">
        <f>VLOOKUP($C25,Segment!$W$383:$AB$454,5,0)/1000</f>
        <v>0</v>
      </c>
      <c r="CQ25" s="40"/>
      <c r="CR25" s="40">
        <f>VLOOKUP($C25,Segment!$W$460:$AB$531,5,0)/1000</f>
        <v>0</v>
      </c>
      <c r="CT25" s="40"/>
      <c r="CU25" s="40">
        <f>BA25+CB25+CL25</f>
        <v>-23070.162499999999</v>
      </c>
      <c r="CV25" s="40"/>
      <c r="CW25" s="40">
        <f>BC25+CD25+CN25</f>
        <v>-38731.571449999989</v>
      </c>
      <c r="CX25" s="40"/>
      <c r="CY25" s="40">
        <f>BE25+CF25+CP25</f>
        <v>-72565.645470000018</v>
      </c>
      <c r="CZ25" s="40"/>
      <c r="DA25" s="40">
        <f t="shared" ref="DA25" si="120">BG25+CH25+CR25</f>
        <v>-59549.714556103005</v>
      </c>
    </row>
    <row r="26" spans="3:105" x14ac:dyDescent="0.3">
      <c r="C26" s="41" t="s">
        <v>133</v>
      </c>
      <c r="D26" s="116"/>
      <c r="E26" s="42"/>
      <c r="F26" s="42">
        <f>-F25/F$136</f>
        <v>6.386225792471791E-3</v>
      </c>
      <c r="G26" s="42"/>
      <c r="H26" s="42">
        <f>-H25/H$136</f>
        <v>7.4552273904508453E-3</v>
      </c>
      <c r="I26" s="42"/>
      <c r="J26" s="42">
        <f>-J25/J$136</f>
        <v>8.8208886452034972E-3</v>
      </c>
      <c r="K26" s="42"/>
      <c r="L26" s="42">
        <f t="shared" ref="L26" si="121">-L25/L$136</f>
        <v>1.2436070512577026E-2</v>
      </c>
      <c r="M26" s="177"/>
      <c r="O26" s="42"/>
      <c r="P26" s="42">
        <f>-P25/P$136</f>
        <v>6.386225792471791E-3</v>
      </c>
      <c r="Q26" s="42"/>
      <c r="R26" s="42">
        <f>-R25/R$136</f>
        <v>7.4552273904508453E-3</v>
      </c>
      <c r="S26" s="42"/>
      <c r="T26" s="42">
        <f>-T25/T$136</f>
        <v>8.8208886452034972E-3</v>
      </c>
      <c r="U26" s="42"/>
      <c r="V26" s="42">
        <f t="shared" ref="V26" si="122">-V25/V$136</f>
        <v>1.2436070512577026E-2</v>
      </c>
      <c r="W26" s="177"/>
      <c r="Y26" s="42"/>
      <c r="Z26" s="42">
        <f>-Z25/Z$145</f>
        <v>1.1564136319499386E-2</v>
      </c>
      <c r="AA26" s="42"/>
      <c r="AB26" s="42">
        <f>-AB25/AB$145</f>
        <v>1.3300585762844496E-2</v>
      </c>
      <c r="AC26" s="42"/>
      <c r="AD26" s="42">
        <f>-AD25/AD$145</f>
        <v>3.3695652088187929E-2</v>
      </c>
      <c r="AE26" s="42"/>
      <c r="AF26" s="42">
        <f t="shared" ref="AF26" si="123">-AF25/AF$145</f>
        <v>1.9036245419410836E-2</v>
      </c>
      <c r="AG26" s="44"/>
      <c r="AH26" s="42"/>
      <c r="AI26" s="42">
        <f>-AI25/AI$136</f>
        <v>0</v>
      </c>
      <c r="AJ26" s="42"/>
      <c r="AK26" s="42">
        <f>-AK25/AK$136</f>
        <v>0</v>
      </c>
      <c r="AL26" s="42"/>
      <c r="AM26" s="42">
        <f>-AM25/AM$136</f>
        <v>0</v>
      </c>
      <c r="AN26" s="42"/>
      <c r="AO26" s="42">
        <f t="shared" ref="AO26" si="124">-AO25/AO$136</f>
        <v>0</v>
      </c>
      <c r="AP26" s="44"/>
      <c r="AQ26" s="42"/>
      <c r="AR26" s="42"/>
      <c r="AS26" s="42"/>
      <c r="AT26" s="42"/>
      <c r="AU26" s="42"/>
      <c r="AV26" s="42"/>
      <c r="AW26" s="42"/>
      <c r="AX26" s="42"/>
      <c r="AY26" s="44"/>
      <c r="AZ26" s="42"/>
      <c r="BA26" s="42">
        <f>-BA25/BA$136</f>
        <v>7.5631458713257696E-3</v>
      </c>
      <c r="BB26" s="42"/>
      <c r="BC26" s="42">
        <f>-BC25/BC$136</f>
        <v>7.7510742634961756E-3</v>
      </c>
      <c r="BD26" s="42"/>
      <c r="BE26" s="42">
        <f>-BE25/BE$136</f>
        <v>9.2683582742091649E-3</v>
      </c>
      <c r="BF26" s="42"/>
      <c r="BG26" s="42">
        <f t="shared" ref="BG26" si="125">-BG25/BG$136</f>
        <v>1.2587736046651669E-2</v>
      </c>
      <c r="BH26" s="44"/>
      <c r="BI26" s="42"/>
      <c r="BJ26" s="42"/>
      <c r="BK26" s="42"/>
      <c r="BL26" s="42"/>
      <c r="BM26" s="42"/>
      <c r="BN26" s="42"/>
      <c r="BO26" s="42"/>
      <c r="BP26" s="42"/>
      <c r="BR26" s="42"/>
      <c r="BS26" s="42"/>
      <c r="BT26" s="42"/>
      <c r="BU26" s="42"/>
      <c r="BV26" s="42"/>
      <c r="BW26" s="42"/>
      <c r="BX26" s="42"/>
      <c r="BY26" s="42"/>
      <c r="CA26" s="42"/>
      <c r="CB26" s="42"/>
      <c r="CC26" s="42"/>
      <c r="CD26" s="42"/>
      <c r="CE26" s="42"/>
      <c r="CF26" s="42"/>
      <c r="CG26" s="42"/>
      <c r="CH26" s="42"/>
      <c r="CI26" s="177"/>
      <c r="CK26" s="42"/>
      <c r="CL26" s="42">
        <f>-CL25/CL$136</f>
        <v>0</v>
      </c>
      <c r="CM26" s="42"/>
      <c r="CN26" s="42">
        <f>-CN25/CN$136</f>
        <v>0</v>
      </c>
      <c r="CO26" s="42"/>
      <c r="CP26" s="42">
        <f>-CP25/CP$136</f>
        <v>0</v>
      </c>
      <c r="CQ26" s="42"/>
      <c r="CR26" s="42">
        <f t="shared" ref="CR26" si="126">-CR25/CR$136</f>
        <v>0</v>
      </c>
      <c r="CT26" s="42"/>
      <c r="CU26" s="42">
        <f>-CU25/CU$148</f>
        <v>6.8645210511409024E-3</v>
      </c>
      <c r="CV26" s="42"/>
      <c r="CW26" s="42">
        <f>-CW25/CW$148</f>
        <v>7.5824174440930897E-3</v>
      </c>
      <c r="CX26" s="42"/>
      <c r="CY26" s="42">
        <f>-CY25/CY$148</f>
        <v>9.1468899189485059E-3</v>
      </c>
      <c r="CZ26" s="42"/>
      <c r="DA26" s="42">
        <f t="shared" ref="DA26" si="127">-DA25/DA$148</f>
        <v>1.2488239769285463E-2</v>
      </c>
    </row>
    <row r="27" spans="3:105" x14ac:dyDescent="0.3">
      <c r="C27" s="41" t="s">
        <v>134</v>
      </c>
      <c r="D27" s="116"/>
      <c r="E27" s="42"/>
      <c r="F27" s="42">
        <f>-F196/F$136</f>
        <v>6.1170754230126046E-3</v>
      </c>
      <c r="G27" s="42"/>
      <c r="H27" s="42">
        <f>-H196/H$136</f>
        <v>5.9963314751680912E-3</v>
      </c>
      <c r="I27" s="42"/>
      <c r="J27" s="42">
        <f>-J196/J$136</f>
        <v>7.1065162568671502E-3</v>
      </c>
      <c r="K27" s="42"/>
      <c r="L27" s="42">
        <f t="shared" ref="L27" si="128">-L196/L$136</f>
        <v>1.1290384411978186E-2</v>
      </c>
      <c r="M27" s="177"/>
      <c r="O27" s="42"/>
      <c r="P27" s="42">
        <f>-P196/P$136</f>
        <v>6.1170754230126046E-3</v>
      </c>
      <c r="Q27" s="42"/>
      <c r="R27" s="42">
        <f>-R196/R$136</f>
        <v>5.9963314751680912E-3</v>
      </c>
      <c r="S27" s="42"/>
      <c r="T27" s="42">
        <f>-T196/T$136</f>
        <v>7.1065162568671502E-3</v>
      </c>
      <c r="U27" s="42"/>
      <c r="V27" s="42">
        <f t="shared" ref="V27" si="129">-V196/V$136</f>
        <v>1.1290384411978186E-2</v>
      </c>
      <c r="W27" s="177"/>
      <c r="Y27" s="42"/>
      <c r="Z27" s="42"/>
      <c r="AA27" s="42"/>
      <c r="AB27" s="42"/>
      <c r="AC27" s="42"/>
      <c r="AD27" s="42"/>
      <c r="AE27" s="42"/>
      <c r="AF27" s="42"/>
      <c r="AG27" s="44"/>
      <c r="AH27" s="42"/>
      <c r="AI27" s="42"/>
      <c r="AJ27" s="42"/>
      <c r="AK27" s="42"/>
      <c r="AL27" s="42"/>
      <c r="AM27" s="42"/>
      <c r="AN27" s="42"/>
      <c r="AO27" s="42"/>
      <c r="AP27" s="44"/>
      <c r="AQ27" s="42"/>
      <c r="AR27" s="42"/>
      <c r="AS27" s="42"/>
      <c r="AT27" s="42"/>
      <c r="AU27" s="42"/>
      <c r="AV27" s="42"/>
      <c r="AW27" s="42"/>
      <c r="AX27" s="42"/>
      <c r="AY27" s="44"/>
      <c r="AZ27" s="42"/>
      <c r="BA27" s="42">
        <f>-BA196/BA$136</f>
        <v>7.2939955018665832E-3</v>
      </c>
      <c r="BB27" s="42"/>
      <c r="BC27" s="42">
        <f>-BC196/BC$136</f>
        <v>6.2921783482134215E-3</v>
      </c>
      <c r="BD27" s="42"/>
      <c r="BE27" s="42">
        <f>-BE196/BE$136</f>
        <v>7.5539858858728187E-3</v>
      </c>
      <c r="BF27" s="42"/>
      <c r="BG27" s="42">
        <f t="shared" ref="BG27" si="130">-BG196/BG$136</f>
        <v>1.1442049946052827E-2</v>
      </c>
      <c r="BH27" s="44"/>
      <c r="BI27" s="42"/>
      <c r="BJ27" s="42"/>
      <c r="BK27" s="42"/>
      <c r="BL27" s="42"/>
      <c r="BM27" s="42"/>
      <c r="BN27" s="42"/>
      <c r="BO27" s="42"/>
      <c r="BP27" s="42"/>
      <c r="BR27" s="42"/>
      <c r="BS27" s="42"/>
      <c r="BT27" s="42"/>
      <c r="BU27" s="42"/>
      <c r="BV27" s="42"/>
      <c r="BW27" s="42"/>
      <c r="BX27" s="42"/>
      <c r="BY27" s="42"/>
      <c r="CA27" s="42"/>
      <c r="CB27" s="42"/>
      <c r="CC27" s="42"/>
      <c r="CD27" s="42"/>
      <c r="CE27" s="42"/>
      <c r="CF27" s="42"/>
      <c r="CG27" s="42"/>
      <c r="CH27" s="42"/>
      <c r="CI27" s="177"/>
      <c r="CK27" s="42"/>
      <c r="CL27" s="42"/>
      <c r="CM27" s="42"/>
      <c r="CN27" s="42"/>
      <c r="CO27" s="42"/>
      <c r="CP27" s="42"/>
      <c r="CQ27" s="42"/>
      <c r="CR27" s="42"/>
      <c r="CT27" s="42"/>
      <c r="CU27" s="42">
        <f>-CU196/CU$136</f>
        <v>7.2939955018665832E-3</v>
      </c>
      <c r="CV27" s="42"/>
      <c r="CW27" s="42">
        <f>-CW196/CW$136</f>
        <v>6.2921783482134215E-3</v>
      </c>
      <c r="CX27" s="42"/>
      <c r="CY27" s="42">
        <f>-CY196/CY$136</f>
        <v>7.5539858858728187E-3</v>
      </c>
      <c r="CZ27" s="42"/>
      <c r="DA27" s="42">
        <f t="shared" ref="DA27" si="131">-DA196/DA$136</f>
        <v>1.1442049946052827E-2</v>
      </c>
    </row>
    <row r="28" spans="3:105" x14ac:dyDescent="0.3">
      <c r="C28" s="46" t="s">
        <v>17</v>
      </c>
      <c r="D28" s="118"/>
      <c r="E28" s="47"/>
      <c r="F28" s="47">
        <f>F22+F25</f>
        <v>35543.029240000003</v>
      </c>
      <c r="G28" s="47"/>
      <c r="H28" s="47">
        <f>H22+H25</f>
        <v>67632.431960000031</v>
      </c>
      <c r="I28" s="47"/>
      <c r="J28" s="47">
        <f>J22+J25</f>
        <v>107962.57708999999</v>
      </c>
      <c r="K28" s="47"/>
      <c r="L28" s="47">
        <f t="shared" ref="L28" si="132">L22+L25</f>
        <v>33889.948109999976</v>
      </c>
      <c r="M28" s="178">
        <f>L28/J28-1</f>
        <v>-0.68609541358253634</v>
      </c>
      <c r="O28" s="47"/>
      <c r="P28" s="47">
        <f>P22+P25</f>
        <v>35543.029240000003</v>
      </c>
      <c r="Q28" s="47"/>
      <c r="R28" s="47">
        <f>R22+R25</f>
        <v>60844.671970000039</v>
      </c>
      <c r="S28" s="47"/>
      <c r="T28" s="47">
        <f>T22+T25</f>
        <v>99922.636740000002</v>
      </c>
      <c r="U28" s="47"/>
      <c r="V28" s="47">
        <f t="shared" ref="V28" si="133">V22+V25</f>
        <v>26256.761039999976</v>
      </c>
      <c r="W28" s="178">
        <f>V28/T28-1</f>
        <v>-0.73722910146656351</v>
      </c>
      <c r="Y28" s="47"/>
      <c r="Z28" s="47">
        <f>Z22+Z25</f>
        <v>526.46137999999974</v>
      </c>
      <c r="AA28" s="47"/>
      <c r="AB28" s="47">
        <f>AB22+AB25</f>
        <v>508.98271000000022</v>
      </c>
      <c r="AC28" s="47"/>
      <c r="AD28" s="47">
        <f>AD22+AD25</f>
        <v>3399.0502120017509</v>
      </c>
      <c r="AE28" s="47"/>
      <c r="AF28" s="47">
        <f t="shared" ref="AF28" si="134">AF22+AF25</f>
        <v>2795.4640097165984</v>
      </c>
      <c r="AH28" s="47"/>
      <c r="AI28" s="47">
        <f>AI22+AI25</f>
        <v>0</v>
      </c>
      <c r="AJ28" s="47"/>
      <c r="AK28" s="47">
        <f>AK22+AK25</f>
        <v>0</v>
      </c>
      <c r="AL28" s="47"/>
      <c r="AM28" s="47">
        <f>AM22+AM25</f>
        <v>0</v>
      </c>
      <c r="AN28" s="47"/>
      <c r="AO28" s="47">
        <f t="shared" ref="AO28" si="135">AO22+AO25</f>
        <v>0</v>
      </c>
      <c r="AP28" s="52"/>
      <c r="AQ28" s="47"/>
      <c r="AR28" s="47">
        <f>AR22+AR25</f>
        <v>0</v>
      </c>
      <c r="AS28" s="47"/>
      <c r="AT28" s="47">
        <f>AT22+AT25</f>
        <v>0</v>
      </c>
      <c r="AU28" s="47"/>
      <c r="AV28" s="47">
        <f>AV22+AV25</f>
        <v>0</v>
      </c>
      <c r="AW28" s="47"/>
      <c r="AX28" s="47">
        <f t="shared" ref="AX28" si="136">AX22+AX25</f>
        <v>0</v>
      </c>
      <c r="AY28" s="52"/>
      <c r="AZ28" s="47"/>
      <c r="BA28" s="47">
        <f>BA22+BA25</f>
        <v>36069.490620000004</v>
      </c>
      <c r="BB28" s="47"/>
      <c r="BC28" s="47">
        <f>BC22+BC25</f>
        <v>61353.654680000036</v>
      </c>
      <c r="BD28" s="47"/>
      <c r="BE28" s="47">
        <f>BE22+BE25</f>
        <v>103321.68695200174</v>
      </c>
      <c r="BF28" s="47"/>
      <c r="BG28" s="47">
        <f t="shared" ref="BG28" si="137">BG22+BG25</f>
        <v>29052.225049716581</v>
      </c>
      <c r="BH28" s="52"/>
      <c r="BI28" s="47"/>
      <c r="BJ28" s="47">
        <f>BJ22+BJ25</f>
        <v>0</v>
      </c>
      <c r="BK28" s="47"/>
      <c r="BL28" s="47">
        <f>BL22+BL25</f>
        <v>0</v>
      </c>
      <c r="BM28" s="47"/>
      <c r="BN28" s="47">
        <f>BN22+BN25</f>
        <v>0</v>
      </c>
      <c r="BO28" s="47"/>
      <c r="BP28" s="47">
        <f t="shared" ref="BP28" si="138">BP22+BP25</f>
        <v>0</v>
      </c>
      <c r="BQ28" s="52"/>
      <c r="BR28" s="47"/>
      <c r="BS28" s="47">
        <f>BS22+BS25</f>
        <v>0</v>
      </c>
      <c r="BT28" s="47"/>
      <c r="BU28" s="47">
        <f>BU22+BU25</f>
        <v>0</v>
      </c>
      <c r="BV28" s="47"/>
      <c r="BW28" s="47">
        <f>BW22+BW25</f>
        <v>0</v>
      </c>
      <c r="BX28" s="47"/>
      <c r="BY28" s="47">
        <f t="shared" ref="BY28" si="139">BY22+BY25</f>
        <v>0</v>
      </c>
      <c r="BZ28" s="52"/>
      <c r="CA28" s="47"/>
      <c r="CB28" s="47">
        <f>CB22+CB25</f>
        <v>0</v>
      </c>
      <c r="CC28" s="47"/>
      <c r="CD28" s="47">
        <f>CD22+CD25</f>
        <v>0</v>
      </c>
      <c r="CE28" s="47"/>
      <c r="CF28" s="47">
        <f>CF22+CF25</f>
        <v>0</v>
      </c>
      <c r="CG28" s="47"/>
      <c r="CH28" s="47">
        <f t="shared" ref="CH28" si="140">CH22+CH25</f>
        <v>0</v>
      </c>
      <c r="CI28" s="178"/>
      <c r="CJ28" s="47"/>
      <c r="CK28" s="47"/>
      <c r="CL28" s="47">
        <f>CL22+CL25</f>
        <v>0</v>
      </c>
      <c r="CM28" s="47"/>
      <c r="CN28" s="47">
        <f>CN22+CN25</f>
        <v>6787.7599899999996</v>
      </c>
      <c r="CO28" s="47"/>
      <c r="CP28" s="47">
        <f>CP22+CP25</f>
        <v>8039.9403499999999</v>
      </c>
      <c r="CQ28" s="47"/>
      <c r="CR28" s="47">
        <f t="shared" ref="CR28" si="141">CR22+CR25</f>
        <v>7633.187069999999</v>
      </c>
      <c r="CS28" s="52"/>
      <c r="CT28" s="47"/>
      <c r="CU28" s="47">
        <f>CU22+CU25</f>
        <v>36069.490620000004</v>
      </c>
      <c r="CV28" s="47"/>
      <c r="CW28" s="47">
        <f>CW22+CW25</f>
        <v>68141.414670000042</v>
      </c>
      <c r="CX28" s="47"/>
      <c r="CY28" s="47">
        <f>CY22+CY25</f>
        <v>111361.62730200173</v>
      </c>
      <c r="CZ28" s="47"/>
      <c r="DA28" s="47">
        <f t="shared" ref="DA28" si="142">DA22+DA25</f>
        <v>36685.41211971658</v>
      </c>
    </row>
    <row r="29" spans="3:105" x14ac:dyDescent="0.3">
      <c r="C29" s="41" t="s">
        <v>94</v>
      </c>
      <c r="D29" s="116"/>
      <c r="E29" s="42"/>
      <c r="F29" s="42">
        <f>F28/F$136</f>
        <v>1.1652155239518453E-2</v>
      </c>
      <c r="G29" s="42"/>
      <c r="H29" s="42">
        <f>H28/H$136</f>
        <v>1.3534798179298056E-2</v>
      </c>
      <c r="I29" s="42"/>
      <c r="J29" s="42">
        <f>J28/J$136</f>
        <v>1.3789388052652653E-2</v>
      </c>
      <c r="K29" s="42"/>
      <c r="L29" s="42">
        <f t="shared" ref="L29" si="143">L28/L$136</f>
        <v>7.163724035007671E-3</v>
      </c>
      <c r="M29" s="177"/>
      <c r="O29" s="42"/>
      <c r="P29" s="42">
        <f>P28/P$136</f>
        <v>1.1652155239518453E-2</v>
      </c>
      <c r="Q29" s="42"/>
      <c r="R29" s="42">
        <f>R28/R$136</f>
        <v>1.217641198954076E-2</v>
      </c>
      <c r="S29" s="42"/>
      <c r="T29" s="42">
        <f>T28/T$136</f>
        <v>1.2762496509355112E-2</v>
      </c>
      <c r="U29" s="42"/>
      <c r="V29" s="42">
        <f t="shared" ref="V29" si="144">V28/V$136</f>
        <v>5.5502059056915147E-3</v>
      </c>
      <c r="W29" s="177"/>
      <c r="Y29" s="42"/>
      <c r="Z29" s="42">
        <f>Z28/Z$145</f>
        <v>1.6958388151434611E-3</v>
      </c>
      <c r="AA29" s="42"/>
      <c r="AB29" s="42">
        <f>AB28/AB$145</f>
        <v>4.5793474303596838E-3</v>
      </c>
      <c r="AC29" s="42"/>
      <c r="AD29" s="42">
        <f>AD28/AD$145</f>
        <v>3.2691860148132537E-2</v>
      </c>
      <c r="AE29" s="42"/>
      <c r="AF29" s="42">
        <f t="shared" ref="AF29" si="145">AF28/AF$145</f>
        <v>7.4167944859955912E-2</v>
      </c>
      <c r="AG29" s="44"/>
      <c r="AH29" s="42"/>
      <c r="AI29" s="42">
        <f>AI28/AI$136</f>
        <v>0</v>
      </c>
      <c r="AJ29" s="42"/>
      <c r="AK29" s="42">
        <f>AK28/AK$136</f>
        <v>0</v>
      </c>
      <c r="AL29" s="42"/>
      <c r="AM29" s="42">
        <f>AM28/AM$136</f>
        <v>0</v>
      </c>
      <c r="AN29" s="42"/>
      <c r="AO29" s="42">
        <f t="shared" ref="AO29" si="146">AO28/AO$136</f>
        <v>0</v>
      </c>
      <c r="AP29" s="44"/>
      <c r="AQ29" s="42"/>
      <c r="AR29" s="42"/>
      <c r="AS29" s="42"/>
      <c r="AT29" s="42"/>
      <c r="AU29" s="42"/>
      <c r="AV29" s="42"/>
      <c r="AW29" s="42"/>
      <c r="AX29" s="42"/>
      <c r="AY29" s="44"/>
      <c r="AZ29" s="42"/>
      <c r="BA29" s="42">
        <f>BA28/BA$136</f>
        <v>1.1824746317390552E-2</v>
      </c>
      <c r="BB29" s="42"/>
      <c r="BC29" s="42">
        <f>BC28/BC$136</f>
        <v>1.2278271083720258E-2</v>
      </c>
      <c r="BD29" s="42"/>
      <c r="BE29" s="42">
        <f>BE28/BE$136</f>
        <v>1.3196636038505759E-2</v>
      </c>
      <c r="BF29" s="42"/>
      <c r="BG29" s="42">
        <f t="shared" ref="BG29" si="147">BG28/BG$136</f>
        <v>6.1411165984552093E-3</v>
      </c>
      <c r="BH29" s="44"/>
      <c r="BI29" s="42"/>
      <c r="BJ29" s="42"/>
      <c r="BK29" s="42"/>
      <c r="BL29" s="42"/>
      <c r="BM29" s="42"/>
      <c r="BN29" s="42"/>
      <c r="BO29" s="42"/>
      <c r="BP29" s="42"/>
      <c r="BR29" s="42"/>
      <c r="BS29" s="42"/>
      <c r="BT29" s="42"/>
      <c r="BU29" s="42"/>
      <c r="BV29" s="42"/>
      <c r="BW29" s="42"/>
      <c r="BX29" s="42"/>
      <c r="BY29" s="42"/>
      <c r="CA29" s="42"/>
      <c r="CB29" s="42"/>
      <c r="CC29" s="42"/>
      <c r="CD29" s="42"/>
      <c r="CE29" s="42"/>
      <c r="CF29" s="42"/>
      <c r="CG29" s="42"/>
      <c r="CH29" s="42"/>
      <c r="CI29" s="177"/>
      <c r="CK29" s="42"/>
      <c r="CL29" s="42">
        <f>CL28/CL$136</f>
        <v>0</v>
      </c>
      <c r="CM29" s="42"/>
      <c r="CN29" s="42">
        <f>CN28/CN$136</f>
        <v>1.3583861897572987E-3</v>
      </c>
      <c r="CO29" s="42"/>
      <c r="CP29" s="42">
        <f>CP28/CP$136</f>
        <v>1.0268915432975424E-3</v>
      </c>
      <c r="CQ29" s="42"/>
      <c r="CR29" s="42">
        <f t="shared" ref="CR29" si="148">CR28/CR$136</f>
        <v>1.6135181293161565E-3</v>
      </c>
      <c r="CT29" s="42"/>
      <c r="CU29" s="42">
        <f>CU28/CU$148</f>
        <v>1.0732467864711373E-2</v>
      </c>
      <c r="CV29" s="42"/>
      <c r="CW29" s="42">
        <f>CW28/CW$148</f>
        <v>1.3339935146344011E-2</v>
      </c>
      <c r="CX29" s="42"/>
      <c r="CY29" s="42">
        <f>CY28/CY$148</f>
        <v>1.4037118246918834E-2</v>
      </c>
      <c r="CZ29" s="42"/>
      <c r="DA29" s="42">
        <f t="shared" ref="DA29" si="149">DA28/DA$148</f>
        <v>7.6933403627728898E-3</v>
      </c>
    </row>
    <row r="30" spans="3:105" x14ac:dyDescent="0.3">
      <c r="E30" s="111"/>
      <c r="F30" s="111"/>
      <c r="G30" s="111"/>
      <c r="H30" s="111"/>
      <c r="I30" s="111"/>
      <c r="J30" s="111"/>
      <c r="K30" s="111"/>
      <c r="L30" s="111"/>
    </row>
    <row r="31" spans="3:105" x14ac:dyDescent="0.3">
      <c r="C31" s="49" t="s">
        <v>20</v>
      </c>
      <c r="D31" s="120"/>
      <c r="E31" s="50"/>
      <c r="F31" s="50">
        <f>VLOOKUP($C31,Segment!$W$229:$AB$300,6,0)/1000</f>
        <v>12143.810943299999</v>
      </c>
      <c r="G31" s="50"/>
      <c r="H31" s="50">
        <f>VLOOKUP($C31,Segment!$W$306:$AB$377,6,0)/1000</f>
        <v>6368.6810501890286</v>
      </c>
      <c r="I31" s="50"/>
      <c r="J31" s="50">
        <f>VLOOKUP($C31,Segment!$W$383:$AB$454,6,0)/1000</f>
        <v>6884.1814855838938</v>
      </c>
      <c r="K31" s="50"/>
      <c r="L31" s="50">
        <f>VLOOKUP($C31,Segment!$W$460:$AB$531,6,0)/1000</f>
        <v>-34922.38285610899</v>
      </c>
      <c r="M31" s="181">
        <f>L31/J31-1</f>
        <v>-6.0728445973191816</v>
      </c>
      <c r="O31" s="50"/>
      <c r="P31" s="50">
        <f>VLOOKUP($C31,Segment!$W$229:$AB$300,2,0)/1000</f>
        <v>12271.2542471</v>
      </c>
      <c r="Q31" s="50"/>
      <c r="R31" s="50">
        <f>VLOOKUP($C31,Segment!$W$306:$AB$377,2,0)/1000</f>
        <v>9373.6948727400031</v>
      </c>
      <c r="S31" s="50"/>
      <c r="T31" s="50">
        <f>VLOOKUP($C31,Segment!$W$383:$AB$454,2,0)/1000</f>
        <v>13156.926904861863</v>
      </c>
      <c r="U31" s="50"/>
      <c r="V31" s="50">
        <f>VLOOKUP($C31,Segment!$W$460:$AB$531,2,0)/1000</f>
        <v>-21848.195428814019</v>
      </c>
      <c r="W31" s="181">
        <f>V31/T31-1</f>
        <v>-2.6605849973021041</v>
      </c>
      <c r="Y31" s="50"/>
      <c r="Z31" s="50">
        <f>VLOOKUP($C31,'Securitization Profit   loss &amp; '!$P$230:$R$301,3,0)/1000</f>
        <v>0</v>
      </c>
      <c r="AA31" s="50"/>
      <c r="AB31" s="50">
        <f>VLOOKUP($C31,'Securitization Profit   loss &amp; '!$P$306:$R$377,3,0)/1000</f>
        <v>0</v>
      </c>
      <c r="AC31" s="50"/>
      <c r="AD31" s="50">
        <f>VLOOKUP($C31,'Securitization Profit   loss &amp; '!$P$383:$R$454,3,0)/1000</f>
        <v>0</v>
      </c>
      <c r="AE31" s="50"/>
      <c r="AF31" s="50">
        <f>VLOOKUP($C31,'Securitization Profit   loss &amp; '!$P$460:$R$531,3,0)/1000</f>
        <v>0</v>
      </c>
      <c r="AH31" s="50"/>
      <c r="AI31" s="50">
        <f>VLOOKUP($C31,'Securitization Profit   loss &amp; '!$P$230:$R$301,2,0)/1000</f>
        <v>0</v>
      </c>
      <c r="AJ31" s="50"/>
      <c r="AK31" s="50">
        <f>VLOOKUP($C31,'Securitization Profit   loss &amp; '!$P$306:$R$377,2,0)/1000</f>
        <v>0</v>
      </c>
      <c r="AL31" s="50"/>
      <c r="AM31" s="50">
        <f>VLOOKUP($C31,'Securitization Profit   loss &amp; '!$P$383:$R$454,2,0)/1000</f>
        <v>0</v>
      </c>
      <c r="AN31" s="50"/>
      <c r="AO31" s="50">
        <f>VLOOKUP($C31,'Securitization Profit   loss &amp; '!$P$460:$R$531,2,0)/1000</f>
        <v>0</v>
      </c>
      <c r="AQ31" s="51"/>
      <c r="AR31" s="51">
        <f>SUM('Quarterly I.S'!CG31:CH31)</f>
        <v>-12271.2542471</v>
      </c>
      <c r="AS31" s="51"/>
      <c r="AT31" s="51">
        <f>SUM('Quarterly I.S'!CK31:CL31)</f>
        <v>-9373.6948727400013</v>
      </c>
      <c r="AU31" s="51"/>
      <c r="AV31" s="51">
        <f>SUM('Quarterly I.S'!CO31:CP31)</f>
        <v>-13156.926904861863</v>
      </c>
      <c r="AW31" s="51"/>
      <c r="AX31" s="51">
        <f>SUM('Quarterly I.S'!CS31:CT31)</f>
        <v>21848.195428814019</v>
      </c>
      <c r="AZ31" s="50"/>
      <c r="BA31" s="50">
        <f>P31+Z31+AI31+AR31</f>
        <v>0</v>
      </c>
      <c r="BB31" s="50"/>
      <c r="BC31" s="50">
        <f>R31+AB31+AK31+AT31</f>
        <v>0</v>
      </c>
      <c r="BD31" s="50"/>
      <c r="BE31" s="50">
        <f>T31+AD31+AM31+AV31</f>
        <v>0</v>
      </c>
      <c r="BF31" s="50"/>
      <c r="BG31" s="50">
        <f t="shared" ref="BG31" si="150">V31+AF31+AO31+AX31</f>
        <v>0</v>
      </c>
      <c r="BI31" s="50"/>
      <c r="BJ31" s="50">
        <f>VLOOKUP($C31,Segment!$W$229:$AB$300,3,0)/1000</f>
        <v>0</v>
      </c>
      <c r="BK31" s="50"/>
      <c r="BL31" s="50">
        <f>VLOOKUP($C31,Segment!$W$306:$AB$377,3,0)/1000</f>
        <v>0</v>
      </c>
      <c r="BM31" s="50"/>
      <c r="BN31" s="50">
        <f>VLOOKUP($C31,Segment!$W$383:$AB$454,3,0)/1000</f>
        <v>0</v>
      </c>
      <c r="BO31" s="50"/>
      <c r="BP31" s="50">
        <f>VLOOKUP($C31,Segment!$W$460:$AB$531,3,0)/1000</f>
        <v>0</v>
      </c>
      <c r="BR31" s="50"/>
      <c r="BS31" s="50">
        <f>VLOOKUP($C31,Segment!$W$229:$AB$300,4,0)/1000</f>
        <v>0</v>
      </c>
      <c r="BT31" s="50"/>
      <c r="BU31" s="50">
        <f>VLOOKUP($C31,Segment!$W$306:$AB$377,4,0)/1000</f>
        <v>0</v>
      </c>
      <c r="BV31" s="50"/>
      <c r="BW31" s="50">
        <f>VLOOKUP($C31,Segment!$W$383:$AB$454,4,0)/1000</f>
        <v>0</v>
      </c>
      <c r="BX31" s="50"/>
      <c r="BY31" s="50">
        <f>VLOOKUP($C31,Segment!$W$460:$AB$531,4,0)/1000</f>
        <v>0</v>
      </c>
      <c r="CA31" s="50"/>
      <c r="CB31" s="50">
        <f>BJ31+BS31</f>
        <v>0</v>
      </c>
      <c r="CC31" s="50"/>
      <c r="CD31" s="50">
        <f>BL31+BU31</f>
        <v>0</v>
      </c>
      <c r="CE31" s="50"/>
      <c r="CF31" s="50">
        <f>BN31+BW31</f>
        <v>0</v>
      </c>
      <c r="CG31" s="50"/>
      <c r="CH31" s="50">
        <f t="shared" ref="CH31" si="151">BP31+BY31</f>
        <v>0</v>
      </c>
      <c r="CI31" s="181"/>
      <c r="CK31" s="50"/>
      <c r="CL31" s="50">
        <f>VLOOKUP($C31,Segment!$W$229:$AB$300,5,0)/1000</f>
        <v>-127.44330380000001</v>
      </c>
      <c r="CM31" s="50"/>
      <c r="CN31" s="50">
        <f>VLOOKUP($C31,Segment!$W$306:$AB$377,5,0)/1000</f>
        <v>-3005.0138225509741</v>
      </c>
      <c r="CO31" s="50"/>
      <c r="CP31" s="50">
        <f>VLOOKUP($C31,Segment!$W$383:$AB$454,5,0)/1000</f>
        <v>-6272.7454192779678</v>
      </c>
      <c r="CQ31" s="50"/>
      <c r="CR31" s="50">
        <f>VLOOKUP($C31,Segment!$W$460:$AB$531,5,0)/1000</f>
        <v>-13074.187427294974</v>
      </c>
      <c r="CT31" s="50"/>
      <c r="CU31" s="50">
        <f>BA31+CB31+CL31</f>
        <v>-127.44330380000001</v>
      </c>
      <c r="CV31" s="50"/>
      <c r="CW31" s="50">
        <f>BC31+CD31+CN31</f>
        <v>-3005.0138225509741</v>
      </c>
      <c r="CX31" s="50"/>
      <c r="CY31" s="50">
        <f>BE31+CF31+CP31</f>
        <v>-6272.7454192779678</v>
      </c>
      <c r="CZ31" s="50"/>
      <c r="DA31" s="50">
        <f t="shared" ref="DA31" si="152">BG31+CH31+CR31</f>
        <v>-13074.187427294974</v>
      </c>
    </row>
    <row r="33" spans="3:105" x14ac:dyDescent="0.3">
      <c r="C33" s="38" t="s">
        <v>0</v>
      </c>
      <c r="E33" s="40"/>
      <c r="F33" s="40">
        <f>VLOOKUP($C33,Segment!$W$229:$AB$300,6,0)/1000</f>
        <v>111794.07530000001</v>
      </c>
      <c r="G33" s="40"/>
      <c r="H33" s="40">
        <f>VLOOKUP($C33,Segment!$W$306:$AB$377,6,0)/1000</f>
        <v>70454.502049999996</v>
      </c>
      <c r="I33" s="40"/>
      <c r="J33" s="40">
        <f>VLOOKUP($C33,Segment!$W$383:$AB$454,6,0)/1000</f>
        <v>0</v>
      </c>
      <c r="K33" s="40"/>
      <c r="L33" s="40">
        <f>VLOOKUP($C33,Segment!$W$460:$AB$531,6,0)/1000</f>
        <v>0</v>
      </c>
      <c r="O33" s="40"/>
      <c r="P33" s="40">
        <f>VLOOKUP($C33,Segment!$W$229:$AB$300,2,0)/1000</f>
        <v>111794.07530000001</v>
      </c>
      <c r="Q33" s="40"/>
      <c r="R33" s="40">
        <f>VLOOKUP($C33,Segment!$W$306:$AB$377,2,0)/1000</f>
        <v>70454.502049999996</v>
      </c>
      <c r="S33" s="40"/>
      <c r="T33" s="40">
        <f>VLOOKUP($C33,Segment!$W$383:$AB$454,2,0)/1000</f>
        <v>0</v>
      </c>
      <c r="U33" s="40"/>
      <c r="V33" s="40">
        <f>VLOOKUP($C33,Segment!$W$460:$AB$531,2,0)/1000</f>
        <v>0</v>
      </c>
      <c r="W33" s="139" t="e">
        <f>V33/T33-1</f>
        <v>#DIV/0!</v>
      </c>
      <c r="Y33" s="40"/>
      <c r="Z33" s="40">
        <f>VLOOKUP($C33,'Securitization Profit   loss &amp; '!$P$230:$R$301,3,0)/1000</f>
        <v>269372.01357000001</v>
      </c>
      <c r="AA33" s="40"/>
      <c r="AB33" s="40">
        <f>VLOOKUP($C33,'Securitization Profit   loss &amp; '!$P$306:$R$377,3,0)/1000</f>
        <v>11946.064</v>
      </c>
      <c r="AC33" s="40"/>
      <c r="AD33" s="40">
        <f>VLOOKUP($C33,'Securitization Profit   loss &amp; '!$P$383:$R$454,3,0)/1000</f>
        <v>7755.6450000000004</v>
      </c>
      <c r="AE33" s="40"/>
      <c r="AF33" s="40">
        <f>VLOOKUP($C33,'Securitization Profit   loss &amp; '!$P$460:$R$531,3,0)/1000</f>
        <v>10619.828</v>
      </c>
      <c r="AH33" s="40"/>
      <c r="AI33" s="40">
        <f>VLOOKUP($C33,'Securitization Profit   loss &amp; '!$P$230:$R$301,2,0)/1000</f>
        <v>0</v>
      </c>
      <c r="AJ33" s="40"/>
      <c r="AK33" s="40">
        <f>VLOOKUP($C33,'Securitization Profit   loss &amp; '!$P$306:$R$377,2,0)/1000</f>
        <v>0</v>
      </c>
      <c r="AL33" s="40"/>
      <c r="AM33" s="40">
        <f>VLOOKUP($C33,'Securitization Profit   loss &amp; '!$P$383:$R$454,2,0)/1000</f>
        <v>0</v>
      </c>
      <c r="AN33" s="40"/>
      <c r="AO33" s="40">
        <f>VLOOKUP($C33,'Securitization Profit   loss &amp; '!$P$460:$R$531,2,0)/1000</f>
        <v>0</v>
      </c>
      <c r="AR33" s="38">
        <f>SUM('Quarterly I.S'!CG33:CH33)</f>
        <v>0</v>
      </c>
      <c r="AT33" s="40">
        <f>SUM('Quarterly I.S'!CK33:CL33)</f>
        <v>0</v>
      </c>
      <c r="AV33" s="40">
        <f>SUM('Quarterly I.S'!CO33:CP33)</f>
        <v>0</v>
      </c>
      <c r="AW33" s="40"/>
      <c r="AX33" s="40">
        <f>SUM('Quarterly I.S'!CS33:CT33)</f>
        <v>0</v>
      </c>
      <c r="AZ33" s="40"/>
      <c r="BA33" s="40">
        <f>P33+Z33+AI33+AR33</f>
        <v>381166.08887000004</v>
      </c>
      <c r="BB33" s="40"/>
      <c r="BC33" s="40">
        <f>R33+AB33+AK33+AT33</f>
        <v>82400.566049999994</v>
      </c>
      <c r="BD33" s="40"/>
      <c r="BE33" s="40">
        <f>T33+AD33+AM33+AV33</f>
        <v>7755.6450000000004</v>
      </c>
      <c r="BF33" s="40"/>
      <c r="BG33" s="40">
        <f t="shared" ref="BG33:BG34" si="153">V33+AF33+AO33+AX33</f>
        <v>10619.828</v>
      </c>
      <c r="BI33" s="40"/>
      <c r="BJ33" s="40">
        <f>VLOOKUP($C33,Segment!$W$229:$AB$300,3,0)/1000</f>
        <v>0</v>
      </c>
      <c r="BK33" s="40"/>
      <c r="BL33" s="40">
        <f>VLOOKUP($C33,Segment!$W$306:$AB$377,3,0)/1000</f>
        <v>0</v>
      </c>
      <c r="BM33" s="40"/>
      <c r="BN33" s="40">
        <f>VLOOKUP($C33,Segment!$W$383:$AB$454,3,0)/1000</f>
        <v>0</v>
      </c>
      <c r="BO33" s="40"/>
      <c r="BP33" s="40">
        <f>VLOOKUP($C33,Segment!$W$460:$AB$531,3,0)/1000</f>
        <v>0</v>
      </c>
      <c r="BR33" s="40"/>
      <c r="BS33" s="40">
        <f>VLOOKUP($C33,Segment!$W$229:$AB$300,4,0)/1000</f>
        <v>0</v>
      </c>
      <c r="BT33" s="40"/>
      <c r="BU33" s="40">
        <f>VLOOKUP($C33,Segment!$W$306:$AB$377,4,0)/1000</f>
        <v>0</v>
      </c>
      <c r="BV33" s="40"/>
      <c r="BW33" s="40">
        <f>VLOOKUP($C33,Segment!$W$383:$AB$454,4,0)/1000</f>
        <v>0</v>
      </c>
      <c r="BX33" s="40"/>
      <c r="BY33" s="40">
        <f>VLOOKUP($C33,Segment!$W$460:$AB$531,4,0)/1000</f>
        <v>0</v>
      </c>
      <c r="CA33" s="40"/>
      <c r="CB33" s="40">
        <f t="shared" ref="CB33:CB34" si="154">BJ33+BS33</f>
        <v>0</v>
      </c>
      <c r="CC33" s="40"/>
      <c r="CD33" s="40">
        <f t="shared" ref="CD33:CD34" si="155">BL33+BU33</f>
        <v>0</v>
      </c>
      <c r="CE33" s="40"/>
      <c r="CF33" s="40">
        <f t="shared" ref="CF33:CF34" si="156">BN33+BW33</f>
        <v>0</v>
      </c>
      <c r="CG33" s="40"/>
      <c r="CH33" s="40">
        <f t="shared" ref="CH33:CH34" si="157">BP33+BY33</f>
        <v>0</v>
      </c>
      <c r="CK33" s="40"/>
      <c r="CL33" s="40">
        <f>VLOOKUP($C33,Segment!$W$229:$AB$300,5,0)/1000</f>
        <v>0</v>
      </c>
      <c r="CM33" s="40"/>
      <c r="CN33" s="40">
        <f>VLOOKUP($C33,Segment!$W$306:$AB$377,5,0)/1000</f>
        <v>0</v>
      </c>
      <c r="CO33" s="40"/>
      <c r="CP33" s="40">
        <f>VLOOKUP($C33,Segment!$W$383:$AB$454,5,0)/1000</f>
        <v>0</v>
      </c>
      <c r="CQ33" s="40"/>
      <c r="CR33" s="40">
        <f>VLOOKUP($C33,Segment!$W$460:$AB$531,5,0)/1000</f>
        <v>0</v>
      </c>
      <c r="CT33" s="40"/>
      <c r="CU33" s="40">
        <f>BA33+CB33+CL33</f>
        <v>381166.08887000004</v>
      </c>
      <c r="CV33" s="40"/>
      <c r="CW33" s="40">
        <f>BC33+CD33+CN33</f>
        <v>82400.566049999994</v>
      </c>
      <c r="CX33" s="40"/>
      <c r="CY33" s="40">
        <f>BE33+CF33+CP33</f>
        <v>7755.6450000000004</v>
      </c>
      <c r="CZ33" s="40"/>
      <c r="DA33" s="40">
        <f t="shared" ref="DA33:DA34" si="158">BG33+CH33+CR33</f>
        <v>10619.828</v>
      </c>
    </row>
    <row r="34" spans="3:105" x14ac:dyDescent="0.3">
      <c r="C34" s="38" t="s">
        <v>2</v>
      </c>
      <c r="E34" s="40"/>
      <c r="F34" s="40">
        <f>VLOOKUP($C34,Segment!$W$229:$AB$300,6,0)/1000</f>
        <v>-111794.07268000001</v>
      </c>
      <c r="G34" s="40"/>
      <c r="H34" s="40">
        <f>VLOOKUP($C34,Segment!$W$306:$AB$377,6,0)/1000</f>
        <v>-70454.50198999999</v>
      </c>
      <c r="I34" s="40"/>
      <c r="J34" s="40">
        <f>VLOOKUP($C34,Segment!$W$383:$AB$454,6,0)/1000</f>
        <v>-4.6999999999999999E-4</v>
      </c>
      <c r="K34" s="40"/>
      <c r="L34" s="40">
        <f>VLOOKUP($C34,Segment!$W$460:$AB$531,6,0)/1000</f>
        <v>-4.6999999999999999E-4</v>
      </c>
      <c r="O34" s="40"/>
      <c r="P34" s="40">
        <f>VLOOKUP($C34,Segment!$W$229:$AB$300,2,0)/1000</f>
        <v>-111794.07268000001</v>
      </c>
      <c r="Q34" s="40"/>
      <c r="R34" s="40">
        <f>VLOOKUP($C34,Segment!$W$306:$AB$377,2,0)/1000</f>
        <v>-70454.50198999999</v>
      </c>
      <c r="S34" s="40"/>
      <c r="T34" s="40">
        <f>VLOOKUP($C34,Segment!$W$383:$AB$454,2,0)/1000</f>
        <v>-4.6999999999999999E-4</v>
      </c>
      <c r="U34" s="40"/>
      <c r="V34" s="40">
        <f>VLOOKUP($C34,Segment!$W$460:$AB$531,2,0)/1000</f>
        <v>-4.6999999999999999E-4</v>
      </c>
      <c r="W34" s="139">
        <f>V34/T34-1</f>
        <v>0</v>
      </c>
      <c r="Y34" s="40"/>
      <c r="Z34" s="40">
        <f>VLOOKUP($C34,'Securitization Profit   loss &amp; '!$P$230:$R$301,3,0)/1000</f>
        <v>-265653.44653999998</v>
      </c>
      <c r="AA34" s="40"/>
      <c r="AB34" s="40">
        <f>VLOOKUP($C34,'Securitization Profit   loss &amp; '!$P$306:$R$377,3,0)/1000</f>
        <v>-6032.7069900000006</v>
      </c>
      <c r="AC34" s="40"/>
      <c r="AD34" s="40">
        <f>VLOOKUP($C34,'Securitization Profit   loss &amp; '!$P$383:$R$454,3,0)/1000</f>
        <v>-1281.0060879098614</v>
      </c>
      <c r="AE34" s="40"/>
      <c r="AF34" s="40">
        <f>VLOOKUP($C34,'Securitization Profit   loss &amp; '!$P$460:$R$531,3,0)/1000</f>
        <v>-7184.249709257906</v>
      </c>
      <c r="AH34" s="40"/>
      <c r="AI34" s="40">
        <f>VLOOKUP($C34,'Securitization Profit   loss &amp; '!$P$230:$R$301,2,0)/1000</f>
        <v>0</v>
      </c>
      <c r="AJ34" s="40"/>
      <c r="AK34" s="40">
        <f>VLOOKUP($C34,'Securitization Profit   loss &amp; '!$P$306:$R$377,2,0)/1000</f>
        <v>0</v>
      </c>
      <c r="AL34" s="40"/>
      <c r="AM34" s="40">
        <f>VLOOKUP($C34,'Securitization Profit   loss &amp; '!$P$383:$R$454,2,0)/1000</f>
        <v>0</v>
      </c>
      <c r="AN34" s="40"/>
      <c r="AO34" s="40">
        <f>VLOOKUP($C34,'Securitization Profit   loss &amp; '!$P$460:$R$531,2,0)/1000</f>
        <v>0</v>
      </c>
      <c r="AR34" s="38">
        <f>SUM('Quarterly I.S'!CG34:CH34)</f>
        <v>0</v>
      </c>
      <c r="AT34" s="40">
        <f>SUM('Quarterly I.S'!CK34:CL34)</f>
        <v>0</v>
      </c>
      <c r="AV34" s="40">
        <f>SUM('Quarterly I.S'!CO34:CP34)</f>
        <v>0</v>
      </c>
      <c r="AW34" s="40"/>
      <c r="AX34" s="40">
        <f>SUM('Quarterly I.S'!CS34:CT34)</f>
        <v>0</v>
      </c>
      <c r="AZ34" s="40"/>
      <c r="BA34" s="40">
        <f>P34+Z34+AI34+AR34</f>
        <v>-377447.51922000002</v>
      </c>
      <c r="BB34" s="40"/>
      <c r="BC34" s="40">
        <f>R34+AB34+AK34+AT34</f>
        <v>-76487.208979999996</v>
      </c>
      <c r="BD34" s="40"/>
      <c r="BE34" s="40">
        <f>T34+AD34+AM34+AV34</f>
        <v>-1281.0065579098614</v>
      </c>
      <c r="BF34" s="40"/>
      <c r="BG34" s="40">
        <f t="shared" si="153"/>
        <v>-7184.250179257906</v>
      </c>
      <c r="BI34" s="40"/>
      <c r="BJ34" s="40">
        <f>VLOOKUP($C34,Segment!$W$229:$AB$300,3,0)/1000</f>
        <v>0</v>
      </c>
      <c r="BK34" s="40"/>
      <c r="BL34" s="40">
        <f>VLOOKUP($C34,Segment!$W$306:$AB$377,3,0)/1000</f>
        <v>0</v>
      </c>
      <c r="BM34" s="40"/>
      <c r="BN34" s="40">
        <f>VLOOKUP($C34,Segment!$W$383:$AB$454,3,0)/1000</f>
        <v>0</v>
      </c>
      <c r="BO34" s="40"/>
      <c r="BP34" s="40">
        <f>VLOOKUP($C34,Segment!$W$460:$AB$531,3,0)/1000</f>
        <v>0</v>
      </c>
      <c r="BR34" s="40"/>
      <c r="BS34" s="40">
        <f>VLOOKUP($C34,Segment!$W$229:$AB$300,4,0)/1000</f>
        <v>0</v>
      </c>
      <c r="BT34" s="40"/>
      <c r="BU34" s="40">
        <f>VLOOKUP($C34,Segment!$W$306:$AB$377,4,0)/1000</f>
        <v>0</v>
      </c>
      <c r="BV34" s="40"/>
      <c r="BW34" s="40">
        <f>VLOOKUP($C34,Segment!$W$383:$AB$454,4,0)/1000</f>
        <v>0</v>
      </c>
      <c r="BX34" s="40"/>
      <c r="BY34" s="40">
        <f>VLOOKUP($C34,Segment!$W$460:$AB$531,4,0)/1000</f>
        <v>0</v>
      </c>
      <c r="CA34" s="40"/>
      <c r="CB34" s="40">
        <f t="shared" si="154"/>
        <v>0</v>
      </c>
      <c r="CC34" s="40"/>
      <c r="CD34" s="40">
        <f t="shared" si="155"/>
        <v>0</v>
      </c>
      <c r="CE34" s="40"/>
      <c r="CF34" s="40">
        <f t="shared" si="156"/>
        <v>0</v>
      </c>
      <c r="CG34" s="40"/>
      <c r="CH34" s="40">
        <f t="shared" si="157"/>
        <v>0</v>
      </c>
      <c r="CK34" s="40"/>
      <c r="CL34" s="40">
        <f>VLOOKUP($C34,Segment!$W$229:$AB$300,5,0)/1000</f>
        <v>0</v>
      </c>
      <c r="CM34" s="40"/>
      <c r="CN34" s="40">
        <f>VLOOKUP($C34,Segment!$W$306:$AB$377,5,0)/1000</f>
        <v>0</v>
      </c>
      <c r="CO34" s="40"/>
      <c r="CP34" s="40">
        <f>VLOOKUP($C34,Segment!$W$383:$AB$454,5,0)/1000</f>
        <v>0</v>
      </c>
      <c r="CQ34" s="40"/>
      <c r="CR34" s="40">
        <f>VLOOKUP($C34,Segment!$W$460:$AB$531,5,0)/1000</f>
        <v>0</v>
      </c>
      <c r="CT34" s="40"/>
      <c r="CU34" s="40">
        <f>BA34+CB34+CL34</f>
        <v>-377447.51922000002</v>
      </c>
      <c r="CV34" s="40"/>
      <c r="CW34" s="40">
        <f>BC34+CD34+CN34</f>
        <v>-76487.208979999996</v>
      </c>
      <c r="CX34" s="40"/>
      <c r="CY34" s="40">
        <f>BE34+CF34+CP34</f>
        <v>-1281.0065579098614</v>
      </c>
      <c r="CZ34" s="40"/>
      <c r="DA34" s="40">
        <f t="shared" si="158"/>
        <v>-7184.250179257906</v>
      </c>
    </row>
    <row r="35" spans="3:105" x14ac:dyDescent="0.3">
      <c r="C35" s="46" t="s">
        <v>21</v>
      </c>
      <c r="D35" s="118"/>
      <c r="E35" s="47"/>
      <c r="F35" s="47">
        <f>SUM(F33:F34)</f>
        <v>2.6199999992968515E-3</v>
      </c>
      <c r="G35" s="47"/>
      <c r="H35" s="47">
        <f>SUM(H33:H34)</f>
        <v>6.0000005760230124E-5</v>
      </c>
      <c r="I35" s="47"/>
      <c r="J35" s="47">
        <f>SUM(J33:J34)</f>
        <v>-4.6999999999999999E-4</v>
      </c>
      <c r="K35" s="47"/>
      <c r="L35" s="47">
        <f t="shared" ref="L35" si="159">SUM(L33:L34)</f>
        <v>-4.6999999999999999E-4</v>
      </c>
      <c r="M35" s="178"/>
      <c r="O35" s="47"/>
      <c r="P35" s="47">
        <f>SUM(P33:P34)</f>
        <v>2.6199999992968515E-3</v>
      </c>
      <c r="Q35" s="47"/>
      <c r="R35" s="47">
        <f>SUM(R33:R34)</f>
        <v>6.0000005760230124E-5</v>
      </c>
      <c r="S35" s="47"/>
      <c r="T35" s="47">
        <f>SUM(T33:T34)</f>
        <v>-4.6999999999999999E-4</v>
      </c>
      <c r="U35" s="47"/>
      <c r="V35" s="47">
        <f t="shared" ref="V35" si="160">SUM(V33:V34)</f>
        <v>-4.6999999999999999E-4</v>
      </c>
      <c r="W35" s="178"/>
      <c r="X35" s="47"/>
      <c r="Y35" s="47"/>
      <c r="Z35" s="47">
        <f>SUM(Z33:Z34)</f>
        <v>3718.5670300000347</v>
      </c>
      <c r="AA35" s="47"/>
      <c r="AB35" s="47">
        <f>SUM(AB33:AB34)</f>
        <v>5913.3570099999997</v>
      </c>
      <c r="AC35" s="47"/>
      <c r="AD35" s="47">
        <f>SUM(AD33:AD34)</f>
        <v>6474.6389120901385</v>
      </c>
      <c r="AE35" s="47"/>
      <c r="AF35" s="47">
        <f t="shared" ref="AF35" si="161">SUM(AF33:AF34)</f>
        <v>3435.5782907420935</v>
      </c>
      <c r="AG35" s="52"/>
      <c r="AH35" s="47"/>
      <c r="AI35" s="47">
        <f>SUM(AI33:AI34)</f>
        <v>0</v>
      </c>
      <c r="AJ35" s="47"/>
      <c r="AK35" s="47">
        <f>SUM(AK33:AK34)</f>
        <v>0</v>
      </c>
      <c r="AL35" s="47"/>
      <c r="AM35" s="47">
        <f>SUM(AM33:AM34)</f>
        <v>0</v>
      </c>
      <c r="AN35" s="47"/>
      <c r="AO35" s="47">
        <f t="shared" ref="AO35" si="162">SUM(AO33:AO34)</f>
        <v>0</v>
      </c>
      <c r="AP35" s="52"/>
      <c r="AQ35" s="47"/>
      <c r="AR35" s="47">
        <f>SUM(AR33:AR34)</f>
        <v>0</v>
      </c>
      <c r="AS35" s="47"/>
      <c r="AT35" s="47">
        <f>SUM(AT33:AT34)</f>
        <v>0</v>
      </c>
      <c r="AU35" s="47"/>
      <c r="AV35" s="47">
        <f>SUM(AV33:AV34)</f>
        <v>0</v>
      </c>
      <c r="AW35" s="47"/>
      <c r="AX35" s="47">
        <f t="shared" ref="AX35" si="163">SUM(AX33:AX34)</f>
        <v>0</v>
      </c>
      <c r="AY35" s="52"/>
      <c r="AZ35" s="47"/>
      <c r="BA35" s="47">
        <f>SUM(BA33:BA34)</f>
        <v>3718.5696500000195</v>
      </c>
      <c r="BB35" s="47"/>
      <c r="BC35" s="47">
        <f>SUM(BC33:BC34)</f>
        <v>5913.3570699999982</v>
      </c>
      <c r="BD35" s="47"/>
      <c r="BE35" s="47">
        <f>SUM(BE33:BE34)</f>
        <v>6474.6384420901395</v>
      </c>
      <c r="BF35" s="47"/>
      <c r="BG35" s="47">
        <f t="shared" ref="BG35" si="164">SUM(BG33:BG34)</f>
        <v>3435.5778207420935</v>
      </c>
      <c r="BH35" s="52"/>
      <c r="BI35" s="47"/>
      <c r="BJ35" s="47">
        <f>SUM(BJ33:BJ34)</f>
        <v>0</v>
      </c>
      <c r="BK35" s="47"/>
      <c r="BL35" s="47">
        <f>SUM(BL33:BL34)</f>
        <v>0</v>
      </c>
      <c r="BM35" s="47"/>
      <c r="BN35" s="47">
        <f>SUM(BN33:BN34)</f>
        <v>0</v>
      </c>
      <c r="BO35" s="47"/>
      <c r="BP35" s="47">
        <f t="shared" ref="BP35" si="165">SUM(BP33:BP34)</f>
        <v>0</v>
      </c>
      <c r="BQ35" s="52"/>
      <c r="BR35" s="47"/>
      <c r="BS35" s="47">
        <f>SUM(BS33:BS34)</f>
        <v>0</v>
      </c>
      <c r="BT35" s="47"/>
      <c r="BU35" s="47">
        <f>SUM(BU33:BU34)</f>
        <v>0</v>
      </c>
      <c r="BV35" s="47"/>
      <c r="BW35" s="47">
        <f>SUM(BW33:BW34)</f>
        <v>0</v>
      </c>
      <c r="BX35" s="47"/>
      <c r="BY35" s="47">
        <f t="shared" ref="BY35" si="166">SUM(BY33:BY34)</f>
        <v>0</v>
      </c>
      <c r="BZ35" s="52"/>
      <c r="CA35" s="47"/>
      <c r="CB35" s="47">
        <f>SUM(CB33:CB34)</f>
        <v>0</v>
      </c>
      <c r="CC35" s="47"/>
      <c r="CD35" s="47">
        <f>SUM(CD33:CD34)</f>
        <v>0</v>
      </c>
      <c r="CE35" s="47"/>
      <c r="CF35" s="47">
        <f>SUM(CF33:CF34)</f>
        <v>0</v>
      </c>
      <c r="CG35" s="47"/>
      <c r="CH35" s="47">
        <f t="shared" ref="CH35" si="167">SUM(CH33:CH34)</f>
        <v>0</v>
      </c>
      <c r="CI35" s="178"/>
      <c r="CJ35" s="47"/>
      <c r="CK35" s="47"/>
      <c r="CL35" s="47">
        <f>SUM(CL33:CL34)</f>
        <v>0</v>
      </c>
      <c r="CM35" s="47"/>
      <c r="CN35" s="47">
        <f>SUM(CN33:CN34)</f>
        <v>0</v>
      </c>
      <c r="CO35" s="47"/>
      <c r="CP35" s="47">
        <f>SUM(CP33:CP34)</f>
        <v>0</v>
      </c>
      <c r="CQ35" s="47"/>
      <c r="CR35" s="47">
        <f t="shared" ref="CR35" si="168">SUM(CR33:CR34)</f>
        <v>0</v>
      </c>
      <c r="CS35" s="52"/>
      <c r="CT35" s="47"/>
      <c r="CU35" s="47">
        <f>SUM(CU33:CU34)</f>
        <v>3718.5696500000195</v>
      </c>
      <c r="CV35" s="47"/>
      <c r="CW35" s="47">
        <f>SUM(CW33:CW34)</f>
        <v>5913.3570699999982</v>
      </c>
      <c r="CX35" s="47"/>
      <c r="CY35" s="47">
        <f>SUM(CY33:CY34)</f>
        <v>6474.6384420901395</v>
      </c>
      <c r="CZ35" s="47"/>
      <c r="DA35" s="47">
        <f t="shared" ref="DA35" si="169">SUM(DA33:DA34)</f>
        <v>3435.5778207420935</v>
      </c>
    </row>
    <row r="36" spans="3:105" ht="13.5" thickBot="1" x14ac:dyDescent="0.35">
      <c r="C36" s="53" t="s">
        <v>22</v>
      </c>
      <c r="D36" s="121"/>
      <c r="E36" s="54"/>
      <c r="F36" s="54">
        <f>ROUND(F19+F28+F11+F31+F35,0)</f>
        <v>487041</v>
      </c>
      <c r="G36" s="54"/>
      <c r="H36" s="54">
        <f>ROUND(H19+H28+H11+H31+H35,0)</f>
        <v>685231</v>
      </c>
      <c r="I36" s="54"/>
      <c r="J36" s="54">
        <f>ROUND(J19+J28+J11+J31+J35,0)</f>
        <v>934093</v>
      </c>
      <c r="K36" s="54"/>
      <c r="L36" s="54">
        <f t="shared" ref="L36" si="170">ROUND(L19+L28+L11+L31+L35,0)</f>
        <v>745530</v>
      </c>
      <c r="M36" s="182">
        <f>L36/J36-1</f>
        <v>-0.20186748000466759</v>
      </c>
      <c r="N36" s="139"/>
      <c r="O36" s="54"/>
      <c r="P36" s="54">
        <f>ROUND(P19+P28+P11+P31+P35,0)</f>
        <v>487168</v>
      </c>
      <c r="Q36" s="54"/>
      <c r="R36" s="54">
        <f>ROUND(R19+R28+R11+R31+R35,0)</f>
        <v>680994</v>
      </c>
      <c r="S36" s="54"/>
      <c r="T36" s="54">
        <f>ROUND(T19+T28+T11+T31+T35,0)</f>
        <v>932364</v>
      </c>
      <c r="U36" s="54"/>
      <c r="V36" s="54">
        <f t="shared" ref="V36" si="171">ROUND(V19+V28+V11+V31+V35,0)</f>
        <v>750461</v>
      </c>
      <c r="W36" s="182">
        <f>V36/T36-1</f>
        <v>-0.19509869535932323</v>
      </c>
      <c r="X36" s="152"/>
      <c r="Y36" s="54"/>
      <c r="Z36" s="54">
        <f>ROUND(Z19+Z28+Z11+Z31+Z35,0)</f>
        <v>36177</v>
      </c>
      <c r="AA36" s="54"/>
      <c r="AB36" s="54">
        <f>ROUND(AB19+AB28+AB11+AB31+AB35,0)</f>
        <v>32143</v>
      </c>
      <c r="AC36" s="54"/>
      <c r="AD36" s="54">
        <f>ROUND(AD19+AD28+AD11+AD31+AD35,0)</f>
        <v>43944</v>
      </c>
      <c r="AE36" s="54"/>
      <c r="AF36" s="54">
        <f t="shared" ref="AF36" si="172">ROUND(AF19+AF28+AF11+AF31+AF35,0)</f>
        <v>68860</v>
      </c>
      <c r="AG36" s="56"/>
      <c r="AH36" s="54"/>
      <c r="AI36" s="54">
        <f>AI19+AI28+AI11+AI31+AI35</f>
        <v>43940.721229999886</v>
      </c>
      <c r="AJ36" s="54"/>
      <c r="AK36" s="54">
        <f>AK19+AK28+AK11+AK31+AK35</f>
        <v>11971.958049999965</v>
      </c>
      <c r="AL36" s="54"/>
      <c r="AM36" s="54">
        <f>AM19+AM28+AM11+AM31+AM35</f>
        <v>10605.175590000001</v>
      </c>
      <c r="AN36" s="54"/>
      <c r="AO36" s="54">
        <f t="shared" ref="AO36" si="173">AO19+AO28+AO11+AO31+AO35</f>
        <v>10059.220670000001</v>
      </c>
      <c r="AP36" s="56"/>
      <c r="AQ36" s="54"/>
      <c r="AR36" s="54">
        <f>AR19+AR28+AR11+AR31+AR35</f>
        <v>-58769.27372281986</v>
      </c>
      <c r="AS36" s="54"/>
      <c r="AT36" s="54">
        <f>AT19+AT28+AT11+AT31+AT35</f>
        <v>-20452.927267859966</v>
      </c>
      <c r="AU36" s="54"/>
      <c r="AV36" s="54">
        <f>AV19+AV28+AV11+AV31+AV35</f>
        <v>-18245.906579721825</v>
      </c>
      <c r="AW36" s="54"/>
      <c r="AX36" s="54">
        <f t="shared" ref="AX36" si="174">AX19+AX28+AX11+AX31+AX35</f>
        <v>24630.005973694038</v>
      </c>
      <c r="AY36" s="56"/>
      <c r="AZ36" s="54"/>
      <c r="BA36" s="54">
        <f>BA19+BA28+BA11+BA31+BA35</f>
        <v>508516.48586999992</v>
      </c>
      <c r="BB36" s="54"/>
      <c r="BC36" s="54">
        <f>BC19+BC28+BC11+BC31+BC35</f>
        <v>704655.71396856837</v>
      </c>
      <c r="BD36" s="54"/>
      <c r="BE36" s="54">
        <f>BE19+BE28+BE11+BE31+BE35</f>
        <v>968667.55995238898</v>
      </c>
      <c r="BF36" s="54"/>
      <c r="BG36" s="54">
        <f t="shared" ref="BG36" si="175">BG19+BG28+BG11+BG31+BG35</f>
        <v>854009.88019350928</v>
      </c>
      <c r="BH36" s="56"/>
      <c r="BI36" s="54"/>
      <c r="BJ36" s="54">
        <f>BJ19+BJ28+BJ11+BJ31+BJ35</f>
        <v>0</v>
      </c>
      <c r="BK36" s="54"/>
      <c r="BL36" s="54">
        <f>BL19+BL28+BL11+BL31+BL35</f>
        <v>0</v>
      </c>
      <c r="BM36" s="54"/>
      <c r="BN36" s="54">
        <f>BN19+BN28+BN11+BN31+BN35</f>
        <v>0</v>
      </c>
      <c r="BO36" s="54"/>
      <c r="BP36" s="54">
        <f t="shared" ref="BP36" si="176">BP19+BP28+BP11+BP31+BP35</f>
        <v>0</v>
      </c>
      <c r="BQ36" s="56"/>
      <c r="BR36" s="54"/>
      <c r="BS36" s="54">
        <f>BS19+BS28+BS11+BS31+BS35</f>
        <v>0</v>
      </c>
      <c r="BT36" s="54"/>
      <c r="BU36" s="54">
        <f>BU19+BU28+BU11+BU31+BU35</f>
        <v>0</v>
      </c>
      <c r="BV36" s="54"/>
      <c r="BW36" s="54">
        <f>BW19+BW28+BW11+BW31+BW35</f>
        <v>0</v>
      </c>
      <c r="BX36" s="54"/>
      <c r="BY36" s="54">
        <f t="shared" ref="BY36" si="177">BY19+BY28+BY11+BY31+BY35</f>
        <v>0</v>
      </c>
      <c r="BZ36" s="56"/>
      <c r="CA36" s="54"/>
      <c r="CB36" s="54">
        <f>CB19+CB28+CB11+CB31+CB35</f>
        <v>0</v>
      </c>
      <c r="CC36" s="54"/>
      <c r="CD36" s="54">
        <f>CD19+CD28+CD11+CD31+CD35</f>
        <v>0</v>
      </c>
      <c r="CE36" s="54"/>
      <c r="CF36" s="54">
        <f>CF19+CF28+CF11+CF31+CF35</f>
        <v>0</v>
      </c>
      <c r="CG36" s="54"/>
      <c r="CH36" s="54">
        <f t="shared" ref="CH36" si="178">CH19+CH28+CH11+CH31+CH35</f>
        <v>0</v>
      </c>
      <c r="CI36" s="182"/>
      <c r="CJ36" s="55"/>
      <c r="CK36" s="54"/>
      <c r="CL36" s="54">
        <f>CL19+CL28+CL11+CL31+CL35</f>
        <v>-127.44330380000001</v>
      </c>
      <c r="CM36" s="54"/>
      <c r="CN36" s="54">
        <f>CN19+CN28+CN11+CN31+CN35</f>
        <v>4237.6060974490247</v>
      </c>
      <c r="CO36" s="54"/>
      <c r="CP36" s="54">
        <f>CP19+CP28+CP11+CP31+CP35</f>
        <v>1729.0008107220319</v>
      </c>
      <c r="CQ36" s="54"/>
      <c r="CR36" s="54">
        <f t="shared" ref="CR36" si="179">CR19+CR28+CR11+CR31+CR35</f>
        <v>-4931.3091572949743</v>
      </c>
      <c r="CS36" s="56"/>
      <c r="CT36" s="54"/>
      <c r="CU36" s="54">
        <f>CU19+CU28+CU11+CU31+CU35</f>
        <v>508389.0425661999</v>
      </c>
      <c r="CV36" s="54"/>
      <c r="CW36" s="54">
        <f>CW19+CW28+CW11+CW31+CW35</f>
        <v>708893.32006601733</v>
      </c>
      <c r="CX36" s="54"/>
      <c r="CY36" s="54">
        <f>CY19+CY28+CY11+CY31+CY35</f>
        <v>970396.56076311111</v>
      </c>
      <c r="CZ36" s="54"/>
      <c r="DA36" s="54">
        <f t="shared" ref="DA36" si="180">DA19+DA28+DA11+DA31+DA35</f>
        <v>849078.57103621413</v>
      </c>
    </row>
    <row r="37" spans="3:105" ht="13.5" thickTop="1" x14ac:dyDescent="0.3">
      <c r="C37" s="41" t="s">
        <v>58</v>
      </c>
      <c r="D37" s="116"/>
      <c r="E37" s="43"/>
      <c r="F37" s="43">
        <f>(F36-F25-F18-F15-F10)/1000</f>
        <v>583.45987565000007</v>
      </c>
      <c r="G37" s="43"/>
      <c r="H37" s="43">
        <f>(H36-H25-H18-H15-H10)/1000</f>
        <v>921.85823341999992</v>
      </c>
      <c r="I37" s="43"/>
      <c r="J37" s="43">
        <f>(J36-J25-J18-J15-J10)/1000</f>
        <v>1524.7040653200002</v>
      </c>
      <c r="K37" s="43"/>
      <c r="L37" s="43">
        <f t="shared" ref="L37" si="181">(L36-L25-L18-L15-L10)/1000</f>
        <v>1628.4346849599999</v>
      </c>
      <c r="M37" s="177"/>
      <c r="O37" s="43"/>
      <c r="P37" s="43">
        <f>(P36-P25-P18-P15-P10)/1000</f>
        <v>583.58687565000002</v>
      </c>
      <c r="Q37" s="43"/>
      <c r="R37" s="43">
        <f>(R36-R25-R18-R15-R10)/1000</f>
        <v>917.61494758000003</v>
      </c>
      <c r="S37" s="43"/>
      <c r="T37" s="43">
        <f>(T36-T25-T18-T15-T10)/1000</f>
        <v>1522.9280260600001</v>
      </c>
      <c r="U37" s="43"/>
      <c r="V37" s="43">
        <f t="shared" ref="V37" si="182">(V36-V25-V18-V15-V10)/1000</f>
        <v>1633.3383303799999</v>
      </c>
      <c r="W37" s="177"/>
      <c r="Y37" s="43"/>
      <c r="Z37" s="43">
        <f>(Z36-Z25-Z18-Z15-Z10)/1000</f>
        <v>42.647723490000004</v>
      </c>
      <c r="AA37" s="43"/>
      <c r="AB37" s="43">
        <f>(AB36-AB25-AB18-AB15-AB10)/1000</f>
        <v>34.229768781431666</v>
      </c>
      <c r="AC37" s="43"/>
      <c r="AD37" s="43">
        <f>(AD36-AD25-AD18-AD15-AD10)/1000</f>
        <v>50.653807839999999</v>
      </c>
      <c r="AE37" s="43"/>
      <c r="AF37" s="43">
        <f t="shared" ref="AF37" si="183">(AF36-AF25-AF18-AF15-AF10)/1000</f>
        <v>78.168639190826198</v>
      </c>
      <c r="AG37" s="57"/>
      <c r="AH37" s="43"/>
      <c r="AI37" s="43">
        <f>(AI36-AI25-AI18-AI15-AI10)/1000</f>
        <v>323.8118803399999</v>
      </c>
      <c r="AJ37" s="43"/>
      <c r="AK37" s="43">
        <f>(AK36-AK25-AK18-AK15-AK10)/1000</f>
        <v>156.65189502999996</v>
      </c>
      <c r="AL37" s="43"/>
      <c r="AM37" s="43">
        <f>(AM36-AM25-AM18-AM15-AM10)/1000</f>
        <v>74.254635800000003</v>
      </c>
      <c r="AN37" s="43"/>
      <c r="AO37" s="43">
        <f t="shared" ref="AO37" si="184">(AO36-AO25-AO18-AO15-AO10)/1000</f>
        <v>31.303728399999994</v>
      </c>
      <c r="AP37" s="57"/>
      <c r="AQ37" s="43"/>
      <c r="AR37" s="43"/>
      <c r="AS37" s="43"/>
      <c r="AT37" s="43"/>
      <c r="AU37" s="43"/>
      <c r="AV37" s="43"/>
      <c r="AW37" s="43"/>
      <c r="AX37" s="43"/>
      <c r="AY37" s="57"/>
      <c r="AZ37" s="43"/>
      <c r="BA37" s="43">
        <f>(BA36-BA25-BA18-BA15-BA10)/1000</f>
        <v>891.27724411999998</v>
      </c>
      <c r="BB37" s="43"/>
      <c r="BC37" s="43">
        <f>(BC36-BC25-BC18-BC15-BC10)/1000</f>
        <v>1088.0433673100001</v>
      </c>
      <c r="BD37" s="43"/>
      <c r="BE37" s="43">
        <f>(BE36-BE25-BE18-BE15-BE10)/1000</f>
        <v>1629.5908540623891</v>
      </c>
      <c r="BF37" s="43"/>
      <c r="BG37" s="43">
        <f t="shared" ref="BG37" si="185">(BG36-BG25-BG18-BG15-BG10)/1000</f>
        <v>1767.4403574943353</v>
      </c>
      <c r="BH37" s="57"/>
      <c r="BI37" s="43"/>
      <c r="BJ37" s="43"/>
      <c r="BK37" s="43"/>
      <c r="BL37" s="43"/>
      <c r="BM37" s="43"/>
      <c r="BN37" s="43"/>
      <c r="BO37" s="43"/>
      <c r="BP37" s="43"/>
      <c r="BR37" s="43"/>
      <c r="BS37" s="43"/>
      <c r="BT37" s="43"/>
      <c r="BU37" s="43"/>
      <c r="BV37" s="43"/>
      <c r="BW37" s="43"/>
      <c r="BX37" s="43"/>
      <c r="BY37" s="43"/>
      <c r="CA37" s="43"/>
      <c r="CB37" s="43"/>
      <c r="CC37" s="43"/>
      <c r="CD37" s="43"/>
      <c r="CE37" s="43"/>
      <c r="CF37" s="43"/>
      <c r="CG37" s="43"/>
      <c r="CH37" s="43"/>
      <c r="CI37" s="177"/>
      <c r="CK37" s="43"/>
      <c r="CL37" s="43">
        <f>(CL36-CL25-CL18-CL15-CL10)/1000</f>
        <v>-0.12744330380000002</v>
      </c>
      <c r="CM37" s="43"/>
      <c r="CN37" s="43">
        <f>(CN36-CN25-CN18-CN15-CN10)/1000</f>
        <v>4.2438919374490238</v>
      </c>
      <c r="CO37" s="43"/>
      <c r="CP37" s="43">
        <f>(CP36-CP25-CP18-CP15-CP10)/1000</f>
        <v>1.7760400707220318</v>
      </c>
      <c r="CQ37" s="43"/>
      <c r="CR37" s="43">
        <f t="shared" ref="CR37" si="186">(CR36-CR25-CR18-CR15-CR10)/1000</f>
        <v>-4.9039545772949742</v>
      </c>
      <c r="CT37" s="43"/>
      <c r="CU37" s="43">
        <f>(CU36-CU25-CU18-CU15-CU10)/1000</f>
        <v>891.1498008161999</v>
      </c>
      <c r="CV37" s="43"/>
      <c r="CW37" s="43">
        <f>(CW36-CW25-CW18-CW15-CW10)/1000</f>
        <v>1092.2872592474489</v>
      </c>
      <c r="CX37" s="43"/>
      <c r="CY37" s="43">
        <f>(CY36-CY25-CY18-CY15-CY10)/1000</f>
        <v>1631.3668941331111</v>
      </c>
      <c r="CZ37" s="43"/>
      <c r="DA37" s="43">
        <f t="shared" ref="DA37" si="187">(DA36-DA25-DA18-DA15-DA10)/1000</f>
        <v>1762.5364029170403</v>
      </c>
    </row>
    <row r="38" spans="3:105" x14ac:dyDescent="0.3">
      <c r="C38" s="41" t="s">
        <v>59</v>
      </c>
      <c r="D38" s="116"/>
      <c r="E38" s="42"/>
      <c r="F38" s="42">
        <f>(F37*1000)/F148</f>
        <v>0.17360833929520345</v>
      </c>
      <c r="G38" s="42"/>
      <c r="H38" s="42">
        <f>(H37*1000)/H148</f>
        <v>0.18047070357287684</v>
      </c>
      <c r="I38" s="42"/>
      <c r="J38" s="42">
        <f>(J37*1000)/J148</f>
        <v>0.19218874377987821</v>
      </c>
      <c r="K38" s="42"/>
      <c r="L38" s="42">
        <f t="shared" ref="L38" si="188">(L37*1000)/L148</f>
        <v>0.34150092819071515</v>
      </c>
      <c r="M38" s="177"/>
      <c r="O38" s="42"/>
      <c r="P38" s="42">
        <f>(P37*1000)/P148</f>
        <v>0.17364612811327071</v>
      </c>
      <c r="Q38" s="42"/>
      <c r="R38" s="42">
        <f>(R37*1000)/R148</f>
        <v>0.17964000232918928</v>
      </c>
      <c r="S38" s="42"/>
      <c r="T38" s="42">
        <f>(T37*1000)/T148</f>
        <v>0.1919648742683796</v>
      </c>
      <c r="U38" s="42"/>
      <c r="V38" s="42">
        <f t="shared" ref="V38" si="189">(V37*1000)/V148</f>
        <v>0.34252927736425859</v>
      </c>
      <c r="W38" s="177"/>
      <c r="Y38" s="42"/>
      <c r="Z38" s="42">
        <f>(Z37*1000)/Z145</f>
        <v>0.13737696176659264</v>
      </c>
      <c r="AA38" s="42"/>
      <c r="AB38" s="42">
        <f>(AB37*1000)/AB145</f>
        <v>0.30796724649262675</v>
      </c>
      <c r="AC38" s="42"/>
      <c r="AD38" s="42">
        <f>(AD37*1000)/AD145</f>
        <v>0.48718527194113909</v>
      </c>
      <c r="AE38" s="42"/>
      <c r="AF38" s="42">
        <f t="shared" ref="AF38" si="190">(AF37*1000)/AF145</f>
        <v>2.0739338088887584</v>
      </c>
      <c r="AG38" s="44"/>
      <c r="AH38" s="42"/>
      <c r="AI38" s="42">
        <f>(AI37*1000)/AI148</f>
        <v>9.6350143576294636E-2</v>
      </c>
      <c r="AJ38" s="42"/>
      <c r="AK38" s="42">
        <f>(AK37*1000)/AK148</f>
        <v>3.0667489519734206E-2</v>
      </c>
      <c r="AL38" s="42"/>
      <c r="AM38" s="42">
        <f>(AM37*1000)/AM148</f>
        <v>9.3597869244476887E-3</v>
      </c>
      <c r="AN38" s="42"/>
      <c r="AO38" s="42">
        <f t="shared" ref="AO38" si="191">(AO37*1000)/AO148</f>
        <v>6.5647412224535354E-3</v>
      </c>
      <c r="AP38" s="44"/>
      <c r="AQ38" s="42"/>
      <c r="AR38" s="42"/>
      <c r="AS38" s="42"/>
      <c r="AT38" s="42"/>
      <c r="AU38" s="42"/>
      <c r="AV38" s="42"/>
      <c r="AW38" s="42"/>
      <c r="AX38" s="42"/>
      <c r="AY38" s="44"/>
      <c r="AZ38" s="42"/>
      <c r="BA38" s="42">
        <f>(BA37*1000)/BA148</f>
        <v>0.26519931988622053</v>
      </c>
      <c r="BB38" s="42"/>
      <c r="BC38" s="42">
        <f>(BC37*1000)/BC148</f>
        <v>0.21300449993027928</v>
      </c>
      <c r="BD38" s="42"/>
      <c r="BE38" s="42">
        <f>(BE37*1000)/BE148</f>
        <v>0.20540970949119775</v>
      </c>
      <c r="BF38" s="42"/>
      <c r="BG38" s="42">
        <f t="shared" ref="BG38" si="192">(BG37*1000)/BG148</f>
        <v>0.37065196914598453</v>
      </c>
      <c r="BH38" s="44"/>
      <c r="BI38" s="42"/>
      <c r="BJ38" s="42"/>
      <c r="BK38" s="42"/>
      <c r="BL38" s="42"/>
      <c r="BM38" s="42"/>
      <c r="BN38" s="42"/>
      <c r="BO38" s="42"/>
      <c r="BP38" s="42"/>
      <c r="BR38" s="42"/>
      <c r="BS38" s="42"/>
      <c r="BT38" s="42"/>
      <c r="BU38" s="42"/>
      <c r="BV38" s="42"/>
      <c r="BW38" s="42"/>
      <c r="BX38" s="42"/>
      <c r="BY38" s="42"/>
      <c r="CA38" s="42"/>
      <c r="CB38" s="42"/>
      <c r="CC38" s="42"/>
      <c r="CD38" s="42"/>
      <c r="CE38" s="42"/>
      <c r="CF38" s="42"/>
      <c r="CG38" s="42"/>
      <c r="CH38" s="42"/>
      <c r="CI38" s="177"/>
      <c r="CK38" s="42"/>
      <c r="CL38" s="42">
        <f>(CL37*1000)/CL148</f>
        <v>-3.7920723001497955E-5</v>
      </c>
      <c r="CM38" s="42"/>
      <c r="CN38" s="42">
        <f>(CN37*1000)/CN148</f>
        <v>8.3081989841028031E-4</v>
      </c>
      <c r="CO38" s="42"/>
      <c r="CP38" s="42">
        <f>(CP37*1000)/CP148</f>
        <v>2.2386961369002127E-4</v>
      </c>
      <c r="CQ38" s="42"/>
      <c r="CR38" s="42">
        <f t="shared" ref="CR38" si="193">(CR37*1000)/CR148</f>
        <v>-1.0284140072786992E-3</v>
      </c>
      <c r="CT38" s="42"/>
      <c r="CU38" s="42">
        <f>(CU37*1000)/CU148</f>
        <v>0.26516139916321901</v>
      </c>
      <c r="CV38" s="42"/>
      <c r="CW38" s="42">
        <f>(CW37*1000)/CW148</f>
        <v>0.21383531982868956</v>
      </c>
      <c r="CX38" s="42"/>
      <c r="CY38" s="42">
        <f>(CY37*1000)/CY148</f>
        <v>0.20563357910488778</v>
      </c>
      <c r="CZ38" s="42"/>
      <c r="DA38" s="42">
        <f t="shared" ref="DA38" si="194">(DA37*1000)/DA148</f>
        <v>0.36962355513870576</v>
      </c>
    </row>
    <row r="39" spans="3:105" x14ac:dyDescent="0.3">
      <c r="C39" s="41" t="s">
        <v>60</v>
      </c>
      <c r="D39" s="116"/>
      <c r="E39" s="42"/>
      <c r="F39" s="42">
        <f>(F37*1000)/AVERAGE(E131:F131)*2</f>
        <v>0.13980794709864008</v>
      </c>
      <c r="G39" s="42"/>
      <c r="H39" s="42">
        <f>(H37*1000)/AVERAGE(G131:H131)*2</f>
        <v>0.16247700416045674</v>
      </c>
      <c r="I39" s="42"/>
      <c r="J39" s="42">
        <f>(J37*1000)/AVERAGE(I131:J131)*2</f>
        <v>0.18498212507317394</v>
      </c>
      <c r="K39" s="42"/>
      <c r="L39" s="42">
        <f t="shared" ref="L39" si="195">(L37*1000)/AVERAGE(K131:L131)*2</f>
        <v>0.15691072947423265</v>
      </c>
      <c r="M39" s="177"/>
      <c r="O39" s="42"/>
      <c r="P39" s="42">
        <f>(P37*1000)/AVERAGE(O131:P131)*2</f>
        <v>0.1398383786844655</v>
      </c>
      <c r="Q39" s="42"/>
      <c r="R39" s="42">
        <f>(R37*1000)/AVERAGE(Q131:R131)*2</f>
        <v>0.16172912737627709</v>
      </c>
      <c r="S39" s="42"/>
      <c r="T39" s="42">
        <f>(T37*1000)/AVERAGE(S131:T131)*2</f>
        <v>0.18476665013347851</v>
      </c>
      <c r="U39" s="42"/>
      <c r="V39" s="42">
        <f t="shared" ref="V39" si="196">(V37*1000)/AVERAGE(U131:V131)*2</f>
        <v>0.15738322897761561</v>
      </c>
      <c r="W39" s="177"/>
      <c r="Y39" s="42"/>
      <c r="Z39" s="42">
        <f>(Z37*1000)/AVERAGE(Y129:Z129)*2</f>
        <v>0.77910433236409526</v>
      </c>
      <c r="AA39" s="42"/>
      <c r="AB39" s="42">
        <f>(AB37*1000)/AVERAGE(AA129:AB129)*2</f>
        <v>1.748687024667219</v>
      </c>
      <c r="AC39" s="42"/>
      <c r="AD39" s="42">
        <f>(AD37*1000)/AVERAGE(AC129:AD129)*2</f>
        <v>2.2246282595333056</v>
      </c>
      <c r="AE39" s="42"/>
      <c r="AF39" s="42">
        <f t="shared" ref="AF39" si="197">(AF37*1000)/AVERAGE(AE129:AF129)*2</f>
        <v>2.6014891480417188</v>
      </c>
      <c r="AG39" s="44"/>
      <c r="AH39" s="42"/>
      <c r="AI39" s="42">
        <f>(AI37*1000)/AVERAGE(AH127:AI127)*2</f>
        <v>0.18757418160720962</v>
      </c>
      <c r="AJ39" s="42"/>
      <c r="AK39" s="42">
        <f>(AK37*1000)/AVERAGE(AJ127:AK127)*2</f>
        <v>0.17859236135945694</v>
      </c>
      <c r="AL39" s="42"/>
      <c r="AM39" s="42">
        <f>(AM37*1000)/AVERAGE(AL127:AM127)*2</f>
        <v>4.6325109169550432E-2</v>
      </c>
      <c r="AN39" s="42"/>
      <c r="AO39" s="42">
        <f t="shared" ref="AO39" si="198">(AO37*1000)/AVERAGE(AN127:AO127)*2</f>
        <v>1.0728945991119261E-2</v>
      </c>
      <c r="AP39" s="44"/>
      <c r="AQ39" s="42"/>
      <c r="AR39" s="42"/>
      <c r="AS39" s="42"/>
      <c r="AT39" s="42"/>
      <c r="AU39" s="42"/>
      <c r="AV39" s="42"/>
      <c r="AW39" s="42"/>
      <c r="AX39" s="42"/>
      <c r="AY39" s="44"/>
      <c r="AZ39" s="42"/>
      <c r="BA39" s="42">
        <f>(BA37*1000)/AVERAGE(AZ131:BA131)*2</f>
        <v>0.21356677124940643</v>
      </c>
      <c r="BB39" s="42"/>
      <c r="BC39" s="42">
        <f>(BC37*1000)/AVERAGE(BB131:BC131)*2</f>
        <v>0.19176704216367518</v>
      </c>
      <c r="BD39" s="42"/>
      <c r="BE39" s="42">
        <f>(BE37*1000)/AVERAGE(BD131:BE131)*2</f>
        <v>0.19770733615837957</v>
      </c>
      <c r="BF39" s="42"/>
      <c r="BG39" s="42">
        <f t="shared" ref="BG39" si="199">(BG37*1000)/AVERAGE(BF131:BG131)*2</f>
        <v>0.17030486906108053</v>
      </c>
      <c r="BH39" s="44"/>
      <c r="BI39" s="42"/>
      <c r="BJ39" s="42"/>
      <c r="BK39" s="42"/>
      <c r="BL39" s="42"/>
      <c r="BM39" s="42"/>
      <c r="BN39" s="42"/>
      <c r="BO39" s="42"/>
      <c r="BP39" s="42"/>
      <c r="BR39" s="42"/>
      <c r="BS39" s="42"/>
      <c r="BT39" s="42"/>
      <c r="BU39" s="42"/>
      <c r="BV39" s="42"/>
      <c r="BW39" s="42"/>
      <c r="BX39" s="42"/>
      <c r="BY39" s="42"/>
      <c r="CA39" s="42"/>
      <c r="CB39" s="42"/>
      <c r="CC39" s="42"/>
      <c r="CD39" s="42"/>
      <c r="CE39" s="42"/>
      <c r="CF39" s="42"/>
      <c r="CG39" s="42"/>
      <c r="CH39" s="42"/>
      <c r="CI39" s="177"/>
      <c r="CK39" s="42"/>
      <c r="CL39" s="42">
        <f>(CL37*1000)/AVERAGE(CK131:CL131)*2</f>
        <v>-3.0537809743809279E-5</v>
      </c>
      <c r="CM39" s="42"/>
      <c r="CN39" s="42">
        <f>(CN37*1000)/AVERAGE(CM131:CN131)*2</f>
        <v>7.4798360852007582E-4</v>
      </c>
      <c r="CO39" s="42"/>
      <c r="CP39" s="42">
        <f>(CP37*1000)/AVERAGE(CO131:CP131)*2</f>
        <v>2.1547503805488939E-4</v>
      </c>
      <c r="CQ39" s="42"/>
      <c r="CR39" s="42">
        <f t="shared" ref="CR39" si="200">(CR37*1000)/AVERAGE(CQ131:CR131)*2</f>
        <v>-4.7252929278570227E-4</v>
      </c>
      <c r="CT39" s="42"/>
      <c r="CU39" s="42">
        <f>(CU37*1000)/AVERAGE(CT131:CU131)*2</f>
        <v>0.2135362334396626</v>
      </c>
      <c r="CV39" s="42"/>
      <c r="CW39" s="42">
        <f>(CW37*1000)/AVERAGE(CV131:CW131)*2</f>
        <v>0.19251502577219523</v>
      </c>
      <c r="CX39" s="42"/>
      <c r="CY39" s="42">
        <f>(CY37*1000)/AVERAGE(CX131:CY131)*2</f>
        <v>0.19792281119643448</v>
      </c>
      <c r="CZ39" s="42"/>
      <c r="DA39" s="42">
        <f t="shared" ref="DA39" si="201">(DA37*1000)/AVERAGE(CZ131:DA131)*2</f>
        <v>0.16983233976829482</v>
      </c>
    </row>
    <row r="40" spans="3:105" x14ac:dyDescent="0.3">
      <c r="C40" s="48"/>
      <c r="D40" s="119"/>
      <c r="E40" s="48"/>
      <c r="F40" s="48"/>
      <c r="G40" s="48"/>
      <c r="H40" s="48"/>
      <c r="I40" s="48"/>
      <c r="J40" s="48"/>
      <c r="K40" s="48"/>
      <c r="L40" s="48"/>
      <c r="M40" s="180"/>
      <c r="O40" s="48"/>
      <c r="P40" s="48"/>
      <c r="Q40" s="48"/>
      <c r="R40" s="48"/>
      <c r="S40" s="48"/>
      <c r="T40" s="48"/>
      <c r="U40" s="48"/>
      <c r="V40" s="48"/>
      <c r="W40" s="180"/>
      <c r="Y40" s="48"/>
      <c r="Z40" s="48"/>
      <c r="AA40" s="48"/>
      <c r="AB40" s="48"/>
      <c r="AC40" s="48"/>
      <c r="AD40" s="48"/>
      <c r="AE40" s="48"/>
      <c r="AF40" s="48"/>
      <c r="AH40" s="48"/>
      <c r="AI40" s="48"/>
      <c r="AJ40" s="48"/>
      <c r="AK40" s="48"/>
      <c r="AL40" s="48"/>
      <c r="AM40" s="48"/>
      <c r="AN40" s="48"/>
      <c r="AO40" s="48"/>
      <c r="AQ40" s="48"/>
      <c r="AR40" s="48"/>
      <c r="AS40" s="48"/>
      <c r="AT40" s="48"/>
      <c r="AU40" s="48"/>
      <c r="AV40" s="48"/>
      <c r="AW40" s="48"/>
      <c r="AX40" s="48"/>
      <c r="AZ40" s="48"/>
      <c r="BA40" s="48"/>
      <c r="BB40" s="48"/>
      <c r="BC40" s="48"/>
      <c r="BD40" s="48"/>
      <c r="BE40" s="48"/>
      <c r="BF40" s="48"/>
      <c r="BG40" s="48"/>
      <c r="BI40" s="48"/>
      <c r="BJ40" s="48"/>
      <c r="BK40" s="48"/>
      <c r="BL40" s="48"/>
      <c r="BM40" s="48"/>
      <c r="BN40" s="48"/>
      <c r="BO40" s="48"/>
      <c r="BP40" s="48"/>
      <c r="BR40" s="48"/>
      <c r="BS40" s="48"/>
      <c r="BT40" s="48"/>
      <c r="BU40" s="48"/>
      <c r="BV40" s="48"/>
      <c r="BW40" s="48"/>
      <c r="BX40" s="48"/>
      <c r="BY40" s="48"/>
      <c r="CA40" s="48"/>
      <c r="CB40" s="48"/>
      <c r="CC40" s="48"/>
      <c r="CD40" s="48"/>
      <c r="CE40" s="48"/>
      <c r="CF40" s="48"/>
      <c r="CG40" s="48"/>
      <c r="CH40" s="48"/>
      <c r="CI40" s="180"/>
      <c r="CK40" s="48"/>
      <c r="CL40" s="48"/>
      <c r="CM40" s="48"/>
      <c r="CN40" s="48"/>
      <c r="CO40" s="48"/>
      <c r="CP40" s="48"/>
      <c r="CQ40" s="48"/>
      <c r="CR40" s="48"/>
      <c r="CT40" s="48"/>
      <c r="CU40" s="48"/>
      <c r="CV40" s="48"/>
      <c r="CW40" s="48"/>
      <c r="CX40" s="48"/>
      <c r="CY40" s="48"/>
      <c r="CZ40" s="48"/>
      <c r="DA40" s="48"/>
    </row>
    <row r="41" spans="3:105" x14ac:dyDescent="0.3">
      <c r="C41" s="39" t="s">
        <v>23</v>
      </c>
      <c r="D41" s="114"/>
      <c r="E41" s="39"/>
      <c r="F41" s="39"/>
      <c r="G41" s="39"/>
      <c r="H41" s="39"/>
      <c r="I41" s="39"/>
      <c r="J41" s="39"/>
      <c r="K41" s="39"/>
      <c r="L41" s="39"/>
      <c r="M41" s="179"/>
      <c r="O41" s="39"/>
      <c r="P41" s="39"/>
      <c r="Q41" s="39"/>
      <c r="R41" s="39"/>
      <c r="S41" s="39"/>
      <c r="T41" s="39"/>
      <c r="U41" s="39"/>
      <c r="V41" s="39"/>
      <c r="W41" s="179"/>
      <c r="Y41" s="39"/>
      <c r="Z41" s="39"/>
      <c r="AA41" s="39"/>
      <c r="AB41" s="39"/>
      <c r="AC41" s="39"/>
      <c r="AD41" s="39"/>
      <c r="AE41" s="39"/>
      <c r="AF41" s="39"/>
      <c r="AH41" s="39"/>
      <c r="AI41" s="39"/>
      <c r="AJ41" s="39"/>
      <c r="AK41" s="39"/>
      <c r="AL41" s="39"/>
      <c r="AM41" s="39"/>
      <c r="AN41" s="39"/>
      <c r="AO41" s="39"/>
      <c r="AQ41" s="39"/>
      <c r="AR41" s="39"/>
      <c r="AS41" s="39"/>
      <c r="AT41" s="39"/>
      <c r="AU41" s="39"/>
      <c r="AV41" s="39"/>
      <c r="AW41" s="39"/>
      <c r="AX41" s="39"/>
      <c r="AZ41" s="39"/>
      <c r="BA41" s="39"/>
      <c r="BB41" s="39"/>
      <c r="BC41" s="39"/>
      <c r="BD41" s="39"/>
      <c r="BE41" s="39"/>
      <c r="BF41" s="39"/>
      <c r="BG41" s="39"/>
      <c r="BI41" s="39"/>
      <c r="BJ41" s="39"/>
      <c r="BK41" s="39"/>
      <c r="BL41" s="39"/>
      <c r="BM41" s="39"/>
      <c r="BN41" s="39"/>
      <c r="BO41" s="39"/>
      <c r="BP41" s="39"/>
      <c r="BR41" s="39"/>
      <c r="BS41" s="39"/>
      <c r="BT41" s="39"/>
      <c r="BU41" s="39"/>
      <c r="BV41" s="39"/>
      <c r="BW41" s="39"/>
      <c r="BX41" s="39"/>
      <c r="BY41" s="39"/>
      <c r="CA41" s="39"/>
      <c r="CB41" s="39"/>
      <c r="CC41" s="39"/>
      <c r="CD41" s="39"/>
      <c r="CE41" s="39"/>
      <c r="CF41" s="39"/>
      <c r="CG41" s="39"/>
      <c r="CH41" s="39"/>
      <c r="CI41" s="179"/>
      <c r="CK41" s="39"/>
      <c r="CL41" s="39"/>
      <c r="CM41" s="39"/>
      <c r="CN41" s="39"/>
      <c r="CO41" s="39"/>
      <c r="CP41" s="39"/>
      <c r="CQ41" s="39"/>
      <c r="CR41" s="39"/>
      <c r="CT41" s="39"/>
      <c r="CU41" s="39"/>
      <c r="CV41" s="39"/>
      <c r="CW41" s="39"/>
      <c r="CX41" s="39"/>
      <c r="CY41" s="39"/>
      <c r="CZ41" s="39"/>
      <c r="DA41" s="39"/>
    </row>
    <row r="42" spans="3:105" x14ac:dyDescent="0.3">
      <c r="C42" s="38" t="s">
        <v>24</v>
      </c>
      <c r="E42" s="40"/>
      <c r="F42" s="40">
        <f>VLOOKUP($C42,Segment!$W$229:$AB$300,6,0)/1000</f>
        <v>254282.57199999999</v>
      </c>
      <c r="G42" s="40"/>
      <c r="H42" s="40">
        <f>VLOOKUP($C42,Segment!$W$306:$AB$377,6,0)/1000</f>
        <v>504334.17700000003</v>
      </c>
      <c r="I42" s="40"/>
      <c r="J42" s="40">
        <f>VLOOKUP($C42,Segment!$W$383:$AB$454,6,0)/1000</f>
        <v>832374.554</v>
      </c>
      <c r="K42" s="40"/>
      <c r="L42" s="40">
        <f>VLOOKUP($C42,Segment!$W$460:$AB$531,6,0)/1000</f>
        <v>1216006.77</v>
      </c>
      <c r="M42" s="139">
        <f>L42/J42-1</f>
        <v>0.46088892813510962</v>
      </c>
      <c r="O42" s="40"/>
      <c r="P42" s="40">
        <f>VLOOKUP($C42,Segment!$W$229:$AB$300,2,0)/1000</f>
        <v>0</v>
      </c>
      <c r="Q42" s="40"/>
      <c r="R42" s="40">
        <f>VLOOKUP($C42,Segment!$W$306:$AB$377,2,0)/1000</f>
        <v>0</v>
      </c>
      <c r="S42" s="40"/>
      <c r="T42" s="40">
        <f>VLOOKUP($C42,Segment!$W$383:$AB$454,2,0)/1000</f>
        <v>0</v>
      </c>
      <c r="U42" s="40"/>
      <c r="V42" s="40">
        <f>VLOOKUP($C42,Segment!$W$460:$AB$531,2,0)/1000</f>
        <v>0</v>
      </c>
      <c r="W42" s="139" t="e">
        <f>V42/T42-1</f>
        <v>#DIV/0!</v>
      </c>
      <c r="Y42" s="40"/>
      <c r="Z42" s="40">
        <f>VLOOKUP($C42,'Securitization Profit   loss &amp; '!$P$230:$R$301,3,0)/1000</f>
        <v>0</v>
      </c>
      <c r="AA42" s="40"/>
      <c r="AB42" s="40">
        <f>VLOOKUP($C42,'Securitization Profit   loss &amp; '!$P$306:$R$377,3,0)/1000</f>
        <v>0</v>
      </c>
      <c r="AC42" s="40"/>
      <c r="AD42" s="40">
        <f>VLOOKUP($C42,'Securitization Profit   loss &amp; '!$P$383:$R$454,3,0)/1000</f>
        <v>0</v>
      </c>
      <c r="AE42" s="40"/>
      <c r="AF42" s="40">
        <f>VLOOKUP($C42,'Securitization Profit   loss &amp; '!$P$460:$R$531,3,0)/1000</f>
        <v>0</v>
      </c>
      <c r="AH42" s="40"/>
      <c r="AI42" s="40">
        <f>VLOOKUP($C42,'Securitization Profit   loss &amp; '!$P$230:$R$301,2,0)/1000</f>
        <v>0</v>
      </c>
      <c r="AJ42" s="40"/>
      <c r="AK42" s="40">
        <f>VLOOKUP($C42,'Securitization Profit   loss &amp; '!$P$306:$R$377,2,0)/1000</f>
        <v>0</v>
      </c>
      <c r="AL42" s="40"/>
      <c r="AM42" s="40">
        <f>VLOOKUP($C42,'Securitization Profit   loss &amp; '!$P$383:$R$454,2,0)/1000</f>
        <v>0</v>
      </c>
      <c r="AN42" s="40"/>
      <c r="AO42" s="40">
        <f>VLOOKUP($C42,'Securitization Profit   loss &amp; '!$P$460:$R$531,2,0)/1000</f>
        <v>0</v>
      </c>
      <c r="AR42" s="38">
        <f>SUM('Quarterly I.S'!CG42:CH42)</f>
        <v>0</v>
      </c>
      <c r="AT42" s="40">
        <f>SUM('Quarterly I.S'!CK42:CL42)</f>
        <v>0</v>
      </c>
      <c r="AV42" s="40">
        <f>SUM('Quarterly I.S'!CO42:CP42)</f>
        <v>0</v>
      </c>
      <c r="AW42" s="40"/>
      <c r="AX42" s="40">
        <f>SUM('Quarterly I.S'!CS42:CT42)</f>
        <v>0</v>
      </c>
      <c r="AZ42" s="40"/>
      <c r="BA42" s="40">
        <f>P42+Z42+AI42+AR42</f>
        <v>0</v>
      </c>
      <c r="BB42" s="40"/>
      <c r="BC42" s="40">
        <f>R42+AB42+AK42+AT42</f>
        <v>0</v>
      </c>
      <c r="BD42" s="40"/>
      <c r="BE42" s="40">
        <f>T42+AD42+AM42+AV42</f>
        <v>0</v>
      </c>
      <c r="BF42" s="40"/>
      <c r="BG42" s="40">
        <f t="shared" ref="BG42:BG44" si="202">V42+AF42+AO42+AX42</f>
        <v>0</v>
      </c>
      <c r="BI42" s="40"/>
      <c r="BJ42" s="40">
        <f>VLOOKUP($C42,Segment!$W$229:$AB$300,3,0)/1000</f>
        <v>254282.57199999999</v>
      </c>
      <c r="BK42" s="40"/>
      <c r="BL42" s="40">
        <f>VLOOKUP($C42,Segment!$W$306:$AB$377,3,0)/1000</f>
        <v>504334.17700000003</v>
      </c>
      <c r="BM42" s="40"/>
      <c r="BN42" s="40">
        <f>VLOOKUP($C42,Segment!$W$383:$AB$454,3,0)/1000</f>
        <v>832374.554</v>
      </c>
      <c r="BO42" s="40"/>
      <c r="BP42" s="40">
        <f>VLOOKUP($C42,Segment!$W$460:$AB$531,3,0)/1000</f>
        <v>1216006.77</v>
      </c>
      <c r="BR42" s="40"/>
      <c r="BS42" s="40">
        <f>VLOOKUP($C42,Segment!$W$229:$AB$300,4,0)/1000</f>
        <v>0</v>
      </c>
      <c r="BT42" s="40"/>
      <c r="BU42" s="40">
        <f>VLOOKUP($C42,Segment!$W$306:$AB$377,4,0)/1000</f>
        <v>0</v>
      </c>
      <c r="BV42" s="40"/>
      <c r="BW42" s="40">
        <f>VLOOKUP($C42,Segment!$W$383:$AB$454,4,0)/1000</f>
        <v>0</v>
      </c>
      <c r="BX42" s="40"/>
      <c r="BY42" s="40">
        <f>VLOOKUP($C42,Segment!$W$460:$AB$531,4,0)/1000</f>
        <v>0</v>
      </c>
      <c r="CA42" s="40"/>
      <c r="CB42" s="40">
        <f t="shared" ref="CB42:CB44" si="203">BJ42+BS42</f>
        <v>254282.57199999999</v>
      </c>
      <c r="CC42" s="40"/>
      <c r="CD42" s="40">
        <f t="shared" ref="CD42:CD44" si="204">BL42+BU42</f>
        <v>504334.17700000003</v>
      </c>
      <c r="CE42" s="40"/>
      <c r="CF42" s="40">
        <f t="shared" ref="CF42:CF44" si="205">BN42+BW42</f>
        <v>832374.554</v>
      </c>
      <c r="CG42" s="40"/>
      <c r="CH42" s="40">
        <f t="shared" ref="CH42:CH44" si="206">BP42+BY42</f>
        <v>1216006.77</v>
      </c>
      <c r="CI42" s="139">
        <f>CH42/CF42-1</f>
        <v>0.46088892813510962</v>
      </c>
      <c r="CK42" s="40"/>
      <c r="CL42" s="40">
        <f>VLOOKUP($C42,Segment!$W$229:$AB$300,5,0)/1000</f>
        <v>0</v>
      </c>
      <c r="CM42" s="40"/>
      <c r="CN42" s="40">
        <f>VLOOKUP($C42,Segment!$W$306:$AB$377,5,0)/1000</f>
        <v>0</v>
      </c>
      <c r="CO42" s="40"/>
      <c r="CP42" s="40">
        <f>VLOOKUP($C42,Segment!$W$383:$AB$454,5,0)/1000</f>
        <v>0</v>
      </c>
      <c r="CQ42" s="40"/>
      <c r="CR42" s="40">
        <f>VLOOKUP($C42,Segment!$W$460:$AB$531,5,0)/1000</f>
        <v>0</v>
      </c>
      <c r="CT42" s="40"/>
      <c r="CU42" s="40">
        <f>BA42+CB42+CL42</f>
        <v>254282.57199999999</v>
      </c>
      <c r="CV42" s="40"/>
      <c r="CW42" s="40">
        <f>BC42+CD42+CN42</f>
        <v>504334.17700000003</v>
      </c>
      <c r="CX42" s="40"/>
      <c r="CY42" s="40">
        <f>BE42+CF42+CP42</f>
        <v>832374.554</v>
      </c>
      <c r="CZ42" s="40"/>
      <c r="DA42" s="40">
        <f t="shared" ref="DA42:DA44" si="207">BG42+CH42+CR42</f>
        <v>1216006.77</v>
      </c>
    </row>
    <row r="43" spans="3:105" x14ac:dyDescent="0.3">
      <c r="C43" s="38" t="s">
        <v>25</v>
      </c>
      <c r="E43" s="40"/>
      <c r="F43" s="40">
        <f>VLOOKUP($C43,Segment!$W$229:$AB$300,6,0)/1000</f>
        <v>-35435.089999999997</v>
      </c>
      <c r="G43" s="40"/>
      <c r="H43" s="40">
        <f>VLOOKUP($C43,Segment!$W$306:$AB$377,6,0)/1000</f>
        <v>-99840.453999999998</v>
      </c>
      <c r="I43" s="40"/>
      <c r="J43" s="40">
        <f>VLOOKUP($C43,Segment!$W$383:$AB$454,6,0)/1000</f>
        <v>-164337.75899999999</v>
      </c>
      <c r="K43" s="40"/>
      <c r="L43" s="40">
        <f>VLOOKUP($C43,Segment!$W$460:$AB$531,6,0)/1000</f>
        <v>-151255.60999999999</v>
      </c>
      <c r="M43" s="139">
        <f>L43/J43-1</f>
        <v>-7.9605253714090218E-2</v>
      </c>
      <c r="O43" s="40"/>
      <c r="P43" s="40">
        <f>VLOOKUP($C43,Segment!$W$229:$AB$300,2,0)/1000</f>
        <v>0</v>
      </c>
      <c r="Q43" s="40"/>
      <c r="R43" s="40">
        <f>VLOOKUP($C43,Segment!$W$306:$AB$377,2,0)/1000</f>
        <v>0</v>
      </c>
      <c r="S43" s="40"/>
      <c r="T43" s="40">
        <f>VLOOKUP($C43,Segment!$W$383:$AB$454,2,0)/1000</f>
        <v>0</v>
      </c>
      <c r="U43" s="40"/>
      <c r="V43" s="40">
        <f>VLOOKUP($C43,Segment!$W$460:$AB$531,2,0)/1000</f>
        <v>0</v>
      </c>
      <c r="W43" s="139" t="e">
        <f>V43/T43-1</f>
        <v>#DIV/0!</v>
      </c>
      <c r="Y43" s="40"/>
      <c r="Z43" s="40">
        <f>VLOOKUP($C43,'Securitization Profit   loss &amp; '!$P$230:$R$301,3,0)/1000</f>
        <v>0</v>
      </c>
      <c r="AA43" s="40"/>
      <c r="AB43" s="40">
        <f>VLOOKUP($C43,'Securitization Profit   loss &amp; '!$P$306:$R$377,3,0)/1000</f>
        <v>0</v>
      </c>
      <c r="AC43" s="40"/>
      <c r="AD43" s="40">
        <f>VLOOKUP($C43,'Securitization Profit   loss &amp; '!$P$383:$R$454,3,0)/1000</f>
        <v>0</v>
      </c>
      <c r="AE43" s="40"/>
      <c r="AF43" s="40">
        <f>VLOOKUP($C43,'Securitization Profit   loss &amp; '!$P$460:$R$531,3,0)/1000</f>
        <v>0</v>
      </c>
      <c r="AH43" s="40"/>
      <c r="AI43" s="40">
        <f>VLOOKUP($C43,'Securitization Profit   loss &amp; '!$P$230:$R$301,2,0)/1000</f>
        <v>0</v>
      </c>
      <c r="AJ43" s="40"/>
      <c r="AK43" s="40">
        <f>VLOOKUP($C43,'Securitization Profit   loss &amp; '!$P$306:$R$377,2,0)/1000</f>
        <v>0</v>
      </c>
      <c r="AL43" s="40"/>
      <c r="AM43" s="40">
        <f>VLOOKUP($C43,'Securitization Profit   loss &amp; '!$P$383:$R$454,2,0)/1000</f>
        <v>0</v>
      </c>
      <c r="AN43" s="40"/>
      <c r="AO43" s="40">
        <f>VLOOKUP($C43,'Securitization Profit   loss &amp; '!$P$460:$R$531,2,0)/1000</f>
        <v>0</v>
      </c>
      <c r="AR43" s="38">
        <f>SUM('Quarterly I.S'!CG43:CH43)</f>
        <v>0</v>
      </c>
      <c r="AT43" s="40">
        <f>SUM('Quarterly I.S'!CK43:CL43)</f>
        <v>0</v>
      </c>
      <c r="AV43" s="40">
        <f>SUM('Quarterly I.S'!CO43:CP43)</f>
        <v>0</v>
      </c>
      <c r="AW43" s="40"/>
      <c r="AX43" s="40">
        <f>SUM('Quarterly I.S'!CS43:CT43)</f>
        <v>0</v>
      </c>
      <c r="AZ43" s="40"/>
      <c r="BA43" s="40">
        <f>P43+Z43+AI43+AR43</f>
        <v>0</v>
      </c>
      <c r="BB43" s="40"/>
      <c r="BC43" s="40">
        <f>R43+AB43+AK43+AT43</f>
        <v>0</v>
      </c>
      <c r="BD43" s="40"/>
      <c r="BE43" s="40">
        <f>T43+AD43+AM43+AV43</f>
        <v>0</v>
      </c>
      <c r="BF43" s="40"/>
      <c r="BG43" s="40">
        <f t="shared" si="202"/>
        <v>0</v>
      </c>
      <c r="BI43" s="40"/>
      <c r="BJ43" s="40">
        <f>VLOOKUP($C43,Segment!$W$229:$AB$300,3,0)/1000</f>
        <v>-35435.089999999997</v>
      </c>
      <c r="BK43" s="40"/>
      <c r="BL43" s="40">
        <f>VLOOKUP($C43,Segment!$W$306:$AB$377,3,0)/1000</f>
        <v>-99840.453999999998</v>
      </c>
      <c r="BM43" s="40"/>
      <c r="BN43" s="40">
        <f>VLOOKUP($C43,Segment!$W$383:$AB$454,3,0)/1000</f>
        <v>-164337.75899999999</v>
      </c>
      <c r="BO43" s="40"/>
      <c r="BP43" s="40">
        <f>VLOOKUP($C43,Segment!$W$460:$AB$531,3,0)/1000</f>
        <v>-151255.60999999999</v>
      </c>
      <c r="BR43" s="40"/>
      <c r="BS43" s="40">
        <f>VLOOKUP($C43,Segment!$W$229:$AB$300,4,0)/1000</f>
        <v>0</v>
      </c>
      <c r="BT43" s="40"/>
      <c r="BU43" s="40">
        <f>VLOOKUP($C43,Segment!$W$306:$AB$377,4,0)/1000</f>
        <v>0</v>
      </c>
      <c r="BV43" s="40"/>
      <c r="BW43" s="40">
        <f>VLOOKUP($C43,Segment!$W$383:$AB$454,4,0)/1000</f>
        <v>0</v>
      </c>
      <c r="BX43" s="40"/>
      <c r="BY43" s="40">
        <f>VLOOKUP($C43,Segment!$W$460:$AB$531,4,0)/1000</f>
        <v>0</v>
      </c>
      <c r="CA43" s="40"/>
      <c r="CB43" s="40">
        <f t="shared" si="203"/>
        <v>-35435.089999999997</v>
      </c>
      <c r="CC43" s="40"/>
      <c r="CD43" s="40">
        <f t="shared" si="204"/>
        <v>-99840.453999999998</v>
      </c>
      <c r="CE43" s="40"/>
      <c r="CF43" s="40">
        <f t="shared" si="205"/>
        <v>-164337.75899999999</v>
      </c>
      <c r="CG43" s="40"/>
      <c r="CH43" s="40">
        <f t="shared" si="206"/>
        <v>-151255.60999999999</v>
      </c>
      <c r="CI43" s="139">
        <f>CH43/CF43-1</f>
        <v>-7.9605253714090218E-2</v>
      </c>
      <c r="CK43" s="40"/>
      <c r="CL43" s="40">
        <f>VLOOKUP($C43,Segment!$W$229:$AB$300,5,0)/1000</f>
        <v>0</v>
      </c>
      <c r="CM43" s="40"/>
      <c r="CN43" s="40">
        <f>VLOOKUP($C43,Segment!$W$306:$AB$377,5,0)/1000</f>
        <v>0</v>
      </c>
      <c r="CO43" s="40"/>
      <c r="CP43" s="40">
        <f>VLOOKUP($C43,Segment!$W$383:$AB$454,5,0)/1000</f>
        <v>0</v>
      </c>
      <c r="CQ43" s="40"/>
      <c r="CR43" s="40">
        <f>VLOOKUP($C43,Segment!$W$460:$AB$531,5,0)/1000</f>
        <v>0</v>
      </c>
      <c r="CT43" s="40"/>
      <c r="CU43" s="40">
        <f>BA43+CB43+CL43</f>
        <v>-35435.089999999997</v>
      </c>
      <c r="CV43" s="40"/>
      <c r="CW43" s="40">
        <f>BC43+CD43+CN43</f>
        <v>-99840.453999999998</v>
      </c>
      <c r="CX43" s="40"/>
      <c r="CY43" s="40">
        <f>BE43+CF43+CP43</f>
        <v>-164337.75899999999</v>
      </c>
      <c r="CZ43" s="40"/>
      <c r="DA43" s="40">
        <f t="shared" si="207"/>
        <v>-151255.60999999999</v>
      </c>
    </row>
    <row r="44" spans="3:105" x14ac:dyDescent="0.3">
      <c r="C44" s="38" t="s">
        <v>26</v>
      </c>
      <c r="E44" s="40"/>
      <c r="F44" s="40">
        <f>VLOOKUP($C44,Segment!$W$229:$AB$300,6,0)/1000</f>
        <v>-75839.642000000007</v>
      </c>
      <c r="G44" s="40"/>
      <c r="H44" s="40">
        <f>VLOOKUP($C44,Segment!$W$306:$AB$377,6,0)/1000</f>
        <v>-137079.99299999999</v>
      </c>
      <c r="I44" s="40"/>
      <c r="J44" s="40">
        <f>VLOOKUP($C44,Segment!$W$383:$AB$454,6,0)/1000</f>
        <v>-247229.32</v>
      </c>
      <c r="K44" s="40"/>
      <c r="L44" s="40">
        <f>VLOOKUP($C44,Segment!$W$460:$AB$531,6,0)/1000</f>
        <v>-363874.58799999999</v>
      </c>
      <c r="M44" s="139">
        <f>L44/J44-1</f>
        <v>0.47181001023664981</v>
      </c>
      <c r="O44" s="40"/>
      <c r="P44" s="40">
        <f>VLOOKUP($C44,Segment!$W$229:$AB$300,2,0)/1000</f>
        <v>0</v>
      </c>
      <c r="Q44" s="40"/>
      <c r="R44" s="40">
        <f>VLOOKUP($C44,Segment!$W$306:$AB$377,2,0)/1000</f>
        <v>0</v>
      </c>
      <c r="S44" s="40"/>
      <c r="T44" s="40">
        <f>VLOOKUP($C44,Segment!$W$383:$AB$454,2,0)/1000</f>
        <v>0</v>
      </c>
      <c r="U44" s="40"/>
      <c r="V44" s="40">
        <f>VLOOKUP($C44,Segment!$W$460:$AB$531,2,0)/1000</f>
        <v>0</v>
      </c>
      <c r="W44" s="139" t="e">
        <f>V44/T44-1</f>
        <v>#DIV/0!</v>
      </c>
      <c r="Y44" s="40"/>
      <c r="Z44" s="40">
        <f>VLOOKUP($C44,'Securitization Profit   loss &amp; '!$P$230:$R$301,3,0)/1000</f>
        <v>0</v>
      </c>
      <c r="AA44" s="40"/>
      <c r="AB44" s="40">
        <f>VLOOKUP($C44,'Securitization Profit   loss &amp; '!$P$306:$R$377,3,0)/1000</f>
        <v>0</v>
      </c>
      <c r="AC44" s="40"/>
      <c r="AD44" s="40">
        <f>VLOOKUP($C44,'Securitization Profit   loss &amp; '!$P$383:$R$454,3,0)/1000</f>
        <v>0</v>
      </c>
      <c r="AE44" s="40"/>
      <c r="AF44" s="40">
        <f>VLOOKUP($C44,'Securitization Profit   loss &amp; '!$P$460:$R$531,3,0)/1000</f>
        <v>0</v>
      </c>
      <c r="AH44" s="40"/>
      <c r="AI44" s="40">
        <f>VLOOKUP($C44,'Securitization Profit   loss &amp; '!$P$230:$R$301,2,0)/1000</f>
        <v>0</v>
      </c>
      <c r="AJ44" s="40"/>
      <c r="AK44" s="40">
        <f>VLOOKUP($C44,'Securitization Profit   loss &amp; '!$P$306:$R$377,2,0)/1000</f>
        <v>0</v>
      </c>
      <c r="AL44" s="40"/>
      <c r="AM44" s="40">
        <f>VLOOKUP($C44,'Securitization Profit   loss &amp; '!$P$383:$R$454,2,0)/1000</f>
        <v>0</v>
      </c>
      <c r="AN44" s="40"/>
      <c r="AO44" s="40">
        <f>VLOOKUP($C44,'Securitization Profit   loss &amp; '!$P$460:$R$531,2,0)/1000</f>
        <v>0</v>
      </c>
      <c r="AR44" s="38">
        <f>SUM('Quarterly I.S'!CG44:CH44)</f>
        <v>0</v>
      </c>
      <c r="AT44" s="40">
        <f>SUM('Quarterly I.S'!CK44:CL44)</f>
        <v>0</v>
      </c>
      <c r="AV44" s="40">
        <f>SUM('Quarterly I.S'!CO44:CP44)</f>
        <v>0</v>
      </c>
      <c r="AW44" s="40"/>
      <c r="AX44" s="40">
        <f>SUM('Quarterly I.S'!CS44:CT44)</f>
        <v>0</v>
      </c>
      <c r="AZ44" s="40"/>
      <c r="BA44" s="40">
        <f>P44+Z44+AI44+AR44</f>
        <v>0</v>
      </c>
      <c r="BB44" s="40"/>
      <c r="BC44" s="40">
        <f>R44+AB44+AK44+AT44</f>
        <v>0</v>
      </c>
      <c r="BD44" s="40"/>
      <c r="BE44" s="40">
        <f>T44+AD44+AM44+AV44</f>
        <v>0</v>
      </c>
      <c r="BF44" s="40"/>
      <c r="BG44" s="40">
        <f t="shared" si="202"/>
        <v>0</v>
      </c>
      <c r="BI44" s="40"/>
      <c r="BJ44" s="40">
        <f>VLOOKUP($C44,Segment!$W$229:$AB$300,3,0)/1000</f>
        <v>-75839.642000000007</v>
      </c>
      <c r="BK44" s="40"/>
      <c r="BL44" s="40">
        <f>VLOOKUP($C44,Segment!$W$306:$AB$377,3,0)/1000</f>
        <v>-137079.99299999999</v>
      </c>
      <c r="BM44" s="40"/>
      <c r="BN44" s="40">
        <f>VLOOKUP($C44,Segment!$W$383:$AB$454,3,0)/1000</f>
        <v>-247229.32</v>
      </c>
      <c r="BO44" s="40"/>
      <c r="BP44" s="40">
        <f>VLOOKUP($C44,Segment!$W$460:$AB$531,3,0)/1000</f>
        <v>-363874.58799999999</v>
      </c>
      <c r="BR44" s="40"/>
      <c r="BS44" s="40">
        <f>VLOOKUP($C44,Segment!$W$229:$AB$300,4,0)/1000</f>
        <v>0</v>
      </c>
      <c r="BT44" s="40"/>
      <c r="BU44" s="40">
        <f>VLOOKUP($C44,Segment!$W$306:$AB$377,4,0)/1000</f>
        <v>0</v>
      </c>
      <c r="BV44" s="40"/>
      <c r="BW44" s="40">
        <f>VLOOKUP($C44,Segment!$W$383:$AB$454,4,0)/1000</f>
        <v>0</v>
      </c>
      <c r="BX44" s="40"/>
      <c r="BY44" s="40">
        <f>VLOOKUP($C44,Segment!$W$460:$AB$531,4,0)/1000</f>
        <v>0</v>
      </c>
      <c r="CA44" s="40"/>
      <c r="CB44" s="40">
        <f t="shared" si="203"/>
        <v>-75839.642000000007</v>
      </c>
      <c r="CC44" s="40"/>
      <c r="CD44" s="40">
        <f t="shared" si="204"/>
        <v>-137079.99299999999</v>
      </c>
      <c r="CE44" s="40"/>
      <c r="CF44" s="40">
        <f t="shared" si="205"/>
        <v>-247229.32</v>
      </c>
      <c r="CG44" s="40"/>
      <c r="CH44" s="40">
        <f t="shared" si="206"/>
        <v>-363874.58799999999</v>
      </c>
      <c r="CI44" s="139">
        <f>CH44/CF44-1</f>
        <v>0.47181001023664981</v>
      </c>
      <c r="CK44" s="40"/>
      <c r="CL44" s="40">
        <f>VLOOKUP($C44,Segment!$W$229:$AB$300,5,0)/1000</f>
        <v>0</v>
      </c>
      <c r="CM44" s="40"/>
      <c r="CN44" s="40">
        <f>VLOOKUP($C44,Segment!$W$306:$AB$377,5,0)/1000</f>
        <v>0</v>
      </c>
      <c r="CO44" s="40"/>
      <c r="CP44" s="40">
        <f>VLOOKUP($C44,Segment!$W$383:$AB$454,5,0)/1000</f>
        <v>0</v>
      </c>
      <c r="CQ44" s="40"/>
      <c r="CR44" s="40">
        <f>VLOOKUP($C44,Segment!$W$460:$AB$531,5,0)/1000</f>
        <v>0</v>
      </c>
      <c r="CT44" s="40"/>
      <c r="CU44" s="40">
        <f>BA44+CB44+CL44</f>
        <v>-75839.642000000007</v>
      </c>
      <c r="CV44" s="40"/>
      <c r="CW44" s="40">
        <f>BC44+CD44+CN44</f>
        <v>-137079.99299999999</v>
      </c>
      <c r="CX44" s="40"/>
      <c r="CY44" s="40">
        <f>BE44+CF44+CP44</f>
        <v>-247229.32</v>
      </c>
      <c r="CZ44" s="40"/>
      <c r="DA44" s="40">
        <f t="shared" si="207"/>
        <v>-363874.58799999999</v>
      </c>
    </row>
    <row r="45" spans="3:105" ht="13.5" thickBot="1" x14ac:dyDescent="0.35">
      <c r="C45" s="58" t="s">
        <v>105</v>
      </c>
      <c r="D45" s="122"/>
      <c r="E45" s="59"/>
      <c r="F45" s="59">
        <f>SUM(F42:F44)</f>
        <v>143007.83999999997</v>
      </c>
      <c r="G45" s="59"/>
      <c r="H45" s="59">
        <f>SUM(H42:H44)</f>
        <v>267413.73</v>
      </c>
      <c r="I45" s="59"/>
      <c r="J45" s="59">
        <f>SUM(J42:J44)</f>
        <v>420807.47500000003</v>
      </c>
      <c r="K45" s="59"/>
      <c r="L45" s="59">
        <f t="shared" ref="L45" si="208">SUM(L42:L44)</f>
        <v>700876.57200000016</v>
      </c>
      <c r="M45" s="183">
        <f>L45/J45-1</f>
        <v>0.66555162072631924</v>
      </c>
      <c r="O45" s="59"/>
      <c r="P45" s="59">
        <f>SUM(P42:P44)</f>
        <v>0</v>
      </c>
      <c r="Q45" s="59"/>
      <c r="R45" s="59">
        <f>SUM(R42:R44)</f>
        <v>0</v>
      </c>
      <c r="S45" s="59"/>
      <c r="T45" s="59">
        <f>SUM(T42:T44)</f>
        <v>0</v>
      </c>
      <c r="U45" s="59"/>
      <c r="V45" s="59">
        <f t="shared" ref="V45" si="209">SUM(V42:V44)</f>
        <v>0</v>
      </c>
      <c r="W45" s="183" t="e">
        <f>V45/T45-1</f>
        <v>#DIV/0!</v>
      </c>
      <c r="X45" s="59"/>
      <c r="Y45" s="59"/>
      <c r="Z45" s="59">
        <f>SUM(Z42:Z44)</f>
        <v>0</v>
      </c>
      <c r="AA45" s="59"/>
      <c r="AB45" s="59">
        <f>SUM(AB42:AB44)</f>
        <v>0</v>
      </c>
      <c r="AC45" s="59"/>
      <c r="AD45" s="59">
        <f>SUM(AD42:AD44)</f>
        <v>0</v>
      </c>
      <c r="AE45" s="59"/>
      <c r="AF45" s="59">
        <f t="shared" ref="AF45" si="210">SUM(AF42:AF44)</f>
        <v>0</v>
      </c>
      <c r="AG45" s="45"/>
      <c r="AH45" s="59"/>
      <c r="AI45" s="59">
        <f>SUM(AI42:AI44)</f>
        <v>0</v>
      </c>
      <c r="AJ45" s="59"/>
      <c r="AK45" s="59">
        <f>SUM(AK42:AK44)</f>
        <v>0</v>
      </c>
      <c r="AL45" s="59"/>
      <c r="AM45" s="59">
        <f>SUM(AM42:AM44)</f>
        <v>0</v>
      </c>
      <c r="AN45" s="59"/>
      <c r="AO45" s="59">
        <f t="shared" ref="AO45" si="211">SUM(AO42:AO44)</f>
        <v>0</v>
      </c>
      <c r="AP45" s="45"/>
      <c r="AQ45" s="59"/>
      <c r="AR45" s="59">
        <f>SUM(AR42:AR44)</f>
        <v>0</v>
      </c>
      <c r="AS45" s="59"/>
      <c r="AT45" s="59">
        <f>SUM(AT42:AT44)</f>
        <v>0</v>
      </c>
      <c r="AU45" s="59"/>
      <c r="AV45" s="59">
        <f>SUM(AV42:AV44)</f>
        <v>0</v>
      </c>
      <c r="AW45" s="59"/>
      <c r="AX45" s="59">
        <f t="shared" ref="AX45" si="212">SUM(AX42:AX44)</f>
        <v>0</v>
      </c>
      <c r="AY45" s="45"/>
      <c r="AZ45" s="59"/>
      <c r="BA45" s="59">
        <f>SUM(BA42:BA44)</f>
        <v>0</v>
      </c>
      <c r="BB45" s="59"/>
      <c r="BC45" s="59">
        <f>SUM(BC42:BC44)</f>
        <v>0</v>
      </c>
      <c r="BD45" s="59"/>
      <c r="BE45" s="59">
        <f>SUM(BE42:BE44)</f>
        <v>0</v>
      </c>
      <c r="BF45" s="59"/>
      <c r="BG45" s="59">
        <f t="shared" ref="BG45" si="213">SUM(BG42:BG44)</f>
        <v>0</v>
      </c>
      <c r="BH45" s="45"/>
      <c r="BI45" s="59"/>
      <c r="BJ45" s="59">
        <f>SUM(BJ42:BJ44)</f>
        <v>143007.83999999997</v>
      </c>
      <c r="BK45" s="59"/>
      <c r="BL45" s="59">
        <f>SUM(BL42:BL44)</f>
        <v>267413.73</v>
      </c>
      <c r="BM45" s="59"/>
      <c r="BN45" s="59">
        <f>SUM(BN42:BN44)</f>
        <v>420807.47500000003</v>
      </c>
      <c r="BO45" s="59"/>
      <c r="BP45" s="59">
        <f t="shared" ref="BP45" si="214">SUM(BP42:BP44)</f>
        <v>700876.57200000016</v>
      </c>
      <c r="BQ45" s="45"/>
      <c r="BR45" s="59"/>
      <c r="BS45" s="59">
        <f>SUM(BS42:BS44)</f>
        <v>0</v>
      </c>
      <c r="BT45" s="59"/>
      <c r="BU45" s="59">
        <f>SUM(BU42:BU44)</f>
        <v>0</v>
      </c>
      <c r="BV45" s="59"/>
      <c r="BW45" s="59">
        <f>SUM(BW42:BW44)</f>
        <v>0</v>
      </c>
      <c r="BX45" s="59"/>
      <c r="BY45" s="59">
        <f t="shared" ref="BY45" si="215">SUM(BY42:BY44)</f>
        <v>0</v>
      </c>
      <c r="BZ45" s="45"/>
      <c r="CA45" s="59"/>
      <c r="CB45" s="59">
        <f>SUM(CB42:CB44)</f>
        <v>143007.83999999997</v>
      </c>
      <c r="CC45" s="59"/>
      <c r="CD45" s="59">
        <f>SUM(CD42:CD44)</f>
        <v>267413.73</v>
      </c>
      <c r="CE45" s="59"/>
      <c r="CF45" s="59">
        <f>SUM(CF42:CF44)</f>
        <v>420807.47500000003</v>
      </c>
      <c r="CG45" s="59"/>
      <c r="CH45" s="59">
        <f t="shared" ref="CH45" si="216">SUM(CH42:CH44)</f>
        <v>700876.57200000016</v>
      </c>
      <c r="CI45" s="183">
        <f>CH45/CF45-1</f>
        <v>0.66555162072631924</v>
      </c>
      <c r="CJ45" s="59"/>
      <c r="CK45" s="59"/>
      <c r="CL45" s="59">
        <f>SUM(CL42:CL44)</f>
        <v>0</v>
      </c>
      <c r="CM45" s="59"/>
      <c r="CN45" s="59">
        <f>SUM(CN42:CN44)</f>
        <v>0</v>
      </c>
      <c r="CO45" s="59"/>
      <c r="CP45" s="59">
        <f>SUM(CP42:CP44)</f>
        <v>0</v>
      </c>
      <c r="CQ45" s="59"/>
      <c r="CR45" s="59">
        <f t="shared" ref="CR45" si="217">SUM(CR42:CR44)</f>
        <v>0</v>
      </c>
      <c r="CS45" s="45"/>
      <c r="CT45" s="59"/>
      <c r="CU45" s="59">
        <f>SUM(CU42:CU44)</f>
        <v>143007.83999999997</v>
      </c>
      <c r="CV45" s="59"/>
      <c r="CW45" s="59">
        <f>SUM(CW42:CW44)</f>
        <v>267413.73</v>
      </c>
      <c r="CX45" s="59"/>
      <c r="CY45" s="59">
        <f>SUM(CY42:CY44)</f>
        <v>420807.47500000003</v>
      </c>
      <c r="CZ45" s="59"/>
      <c r="DA45" s="59">
        <f t="shared" ref="DA45" si="218">SUM(DA42:DA44)</f>
        <v>700876.57200000016</v>
      </c>
    </row>
    <row r="46" spans="3:105" ht="13.5" thickTop="1" x14ac:dyDescent="0.3">
      <c r="C46" s="41" t="s">
        <v>61</v>
      </c>
      <c r="D46" s="116"/>
      <c r="E46" s="42"/>
      <c r="F46" s="42">
        <f>F45/F42</f>
        <v>0.56239733173691497</v>
      </c>
      <c r="G46" s="42"/>
      <c r="H46" s="42">
        <f>H45/H42</f>
        <v>0.53023122801372224</v>
      </c>
      <c r="I46" s="42"/>
      <c r="J46" s="42">
        <f>J45/J42</f>
        <v>0.50555062378805016</v>
      </c>
      <c r="K46" s="42"/>
      <c r="L46" s="42">
        <f t="shared" ref="L46" si="219">L45/L42</f>
        <v>0.57637555093546078</v>
      </c>
      <c r="M46" s="177"/>
      <c r="O46" s="42"/>
      <c r="P46" s="42"/>
      <c r="Q46" s="42"/>
      <c r="R46" s="42"/>
      <c r="S46" s="42"/>
      <c r="T46" s="42"/>
      <c r="U46" s="42"/>
      <c r="V46" s="42"/>
      <c r="W46" s="177"/>
      <c r="Y46" s="42"/>
      <c r="Z46" s="42"/>
      <c r="AA46" s="42"/>
      <c r="AB46" s="42"/>
      <c r="AC46" s="42"/>
      <c r="AD46" s="42"/>
      <c r="AE46" s="42"/>
      <c r="AF46" s="42"/>
      <c r="AG46" s="44"/>
      <c r="AH46" s="42"/>
      <c r="AI46" s="42"/>
      <c r="AJ46" s="42"/>
      <c r="AK46" s="42"/>
      <c r="AL46" s="42"/>
      <c r="AM46" s="42"/>
      <c r="AN46" s="42"/>
      <c r="AO46" s="42"/>
      <c r="AP46" s="44"/>
      <c r="AQ46" s="42"/>
      <c r="AR46" s="42"/>
      <c r="AS46" s="42"/>
      <c r="AT46" s="42"/>
      <c r="AU46" s="42"/>
      <c r="AV46" s="42"/>
      <c r="AW46" s="42"/>
      <c r="AX46" s="42"/>
      <c r="AY46" s="44"/>
      <c r="AZ46" s="42"/>
      <c r="BA46" s="42"/>
      <c r="BB46" s="42"/>
      <c r="BC46" s="42"/>
      <c r="BD46" s="42"/>
      <c r="BE46" s="42"/>
      <c r="BF46" s="42"/>
      <c r="BG46" s="42"/>
      <c r="BH46" s="44"/>
      <c r="BI46" s="42"/>
      <c r="BJ46" s="42">
        <f>BJ45/BJ42</f>
        <v>0.56239733173691497</v>
      </c>
      <c r="BK46" s="42"/>
      <c r="BL46" s="42">
        <f>BL45/BL42</f>
        <v>0.53023122801372224</v>
      </c>
      <c r="BM46" s="42"/>
      <c r="BN46" s="42">
        <f>BN45/BN42</f>
        <v>0.50555062378805016</v>
      </c>
      <c r="BO46" s="42"/>
      <c r="BP46" s="42">
        <f t="shared" ref="BP46" si="220">BP45/BP42</f>
        <v>0.57637555093546078</v>
      </c>
      <c r="BR46" s="42"/>
      <c r="BS46" s="42"/>
      <c r="BT46" s="42"/>
      <c r="BU46" s="42"/>
      <c r="BV46" s="42"/>
      <c r="BW46" s="42"/>
      <c r="BX46" s="42"/>
      <c r="BY46" s="42"/>
      <c r="CA46" s="42"/>
      <c r="CB46" s="42">
        <f>CB45/CB42</f>
        <v>0.56239733173691497</v>
      </c>
      <c r="CC46" s="42"/>
      <c r="CD46" s="42">
        <f>CD45/CD42</f>
        <v>0.53023122801372224</v>
      </c>
      <c r="CE46" s="42"/>
      <c r="CF46" s="42">
        <f>CF45/CF42</f>
        <v>0.50555062378805016</v>
      </c>
      <c r="CG46" s="42"/>
      <c r="CH46" s="42">
        <f t="shared" ref="CH46" si="221">CH45/CH42</f>
        <v>0.57637555093546078</v>
      </c>
      <c r="CI46" s="177"/>
      <c r="CK46" s="42"/>
      <c r="CL46" s="42"/>
      <c r="CM46" s="42"/>
      <c r="CN46" s="42"/>
      <c r="CO46" s="42"/>
      <c r="CP46" s="42"/>
      <c r="CQ46" s="42"/>
      <c r="CR46" s="42"/>
      <c r="CT46" s="42"/>
      <c r="CU46" s="42">
        <f>CU45/CU42</f>
        <v>0.56239733173691497</v>
      </c>
      <c r="CV46" s="42"/>
      <c r="CW46" s="42">
        <f>CW45/CW42</f>
        <v>0.53023122801372224</v>
      </c>
      <c r="CX46" s="42"/>
      <c r="CY46" s="42">
        <f>CY45/CY42</f>
        <v>0.50555062378805016</v>
      </c>
      <c r="CZ46" s="42"/>
      <c r="DA46" s="42">
        <f t="shared" ref="DA46" si="222">DA45/DA42</f>
        <v>0.57637555093546078</v>
      </c>
    </row>
    <row r="47" spans="3:105" x14ac:dyDescent="0.3">
      <c r="C47" s="38" t="s">
        <v>27</v>
      </c>
      <c r="D47" s="117">
        <v>14</v>
      </c>
      <c r="E47" s="40"/>
      <c r="F47" s="40">
        <f>VLOOKUP($C47,Segment!$W$229:$AB$300,6,0)/1000</f>
        <v>-53860.874000000003</v>
      </c>
      <c r="G47" s="40"/>
      <c r="H47" s="40">
        <f>VLOOKUP($C47,Segment!$W$306:$AB$377,6,0)/1000</f>
        <v>-123118.402</v>
      </c>
      <c r="I47" s="40"/>
      <c r="J47" s="40">
        <f>VLOOKUP($C47,Segment!$W$383:$AB$454,6,0)/1000</f>
        <v>-179060.201</v>
      </c>
      <c r="K47" s="40"/>
      <c r="L47" s="40">
        <f>VLOOKUP($C47,Segment!$W$460:$AB$531,6,0)/1000</f>
        <v>-337472.848</v>
      </c>
      <c r="M47" s="139">
        <f>L47/J47-1</f>
        <v>0.8846893174212398</v>
      </c>
      <c r="O47" s="40"/>
      <c r="P47" s="40">
        <f>VLOOKUP($C47,Segment!$W$229:$AB$300,2,0)/1000</f>
        <v>0</v>
      </c>
      <c r="Q47" s="40"/>
      <c r="R47" s="40">
        <f>VLOOKUP($C47,Segment!$W$306:$AB$377,2,0)/1000</f>
        <v>0</v>
      </c>
      <c r="S47" s="40"/>
      <c r="T47" s="40">
        <f>VLOOKUP($C47,Segment!$W$383:$AB$454,2,0)/1000</f>
        <v>0</v>
      </c>
      <c r="U47" s="40"/>
      <c r="V47" s="40">
        <f>VLOOKUP($C47,Segment!$W$460:$AB$531,2,0)/1000</f>
        <v>0</v>
      </c>
      <c r="W47" s="139" t="e">
        <f>V47/T47-1</f>
        <v>#DIV/0!</v>
      </c>
      <c r="Y47" s="40"/>
      <c r="Z47" s="40">
        <f>VLOOKUP($C47,'Securitization Profit   loss &amp; '!$P$230:$R$301,3,0)/1000</f>
        <v>0</v>
      </c>
      <c r="AA47" s="40"/>
      <c r="AB47" s="40">
        <f>VLOOKUP($C47,'Securitization Profit   loss &amp; '!$P$306:$R$377,3,0)/1000</f>
        <v>0</v>
      </c>
      <c r="AC47" s="40"/>
      <c r="AD47" s="40">
        <f>VLOOKUP($C47,'Securitization Profit   loss &amp; '!$P$383:$R$454,3,0)/1000</f>
        <v>0</v>
      </c>
      <c r="AE47" s="40"/>
      <c r="AF47" s="40">
        <f>VLOOKUP($C47,'Securitization Profit   loss &amp; '!$P$460:$R$531,3,0)/1000</f>
        <v>0</v>
      </c>
      <c r="AH47" s="40"/>
      <c r="AI47" s="40">
        <f>VLOOKUP($C47,'Securitization Profit   loss &amp; '!$P$230:$R$301,2,0)/1000</f>
        <v>0</v>
      </c>
      <c r="AJ47" s="40"/>
      <c r="AK47" s="40">
        <f>VLOOKUP($C47,'Securitization Profit   loss &amp; '!$P$306:$R$377,2,0)/1000</f>
        <v>0</v>
      </c>
      <c r="AL47" s="40"/>
      <c r="AM47" s="40">
        <f>VLOOKUP($C47,'Securitization Profit   loss &amp; '!$P$383:$R$454,2,0)/1000</f>
        <v>0</v>
      </c>
      <c r="AN47" s="40"/>
      <c r="AO47" s="40">
        <f>VLOOKUP($C47,'Securitization Profit   loss &amp; '!$P$460:$R$531,2,0)/1000</f>
        <v>0</v>
      </c>
      <c r="AR47" s="38">
        <f>SUM('Quarterly I.S'!CG47:CH47)</f>
        <v>0</v>
      </c>
      <c r="AT47" s="40">
        <f>SUM('Quarterly I.S'!CK47:CL47)</f>
        <v>0</v>
      </c>
      <c r="AV47" s="40">
        <f>SUM('Quarterly I.S'!CO47:CP47)</f>
        <v>0</v>
      </c>
      <c r="AW47" s="40"/>
      <c r="AX47" s="40">
        <f>SUM('Quarterly I.S'!CS47:CT47)</f>
        <v>0</v>
      </c>
      <c r="AZ47" s="40"/>
      <c r="BA47" s="40">
        <f>P47+Z47+AI47+AR47</f>
        <v>0</v>
      </c>
      <c r="BB47" s="40"/>
      <c r="BC47" s="40">
        <f>R47+AB47+AK47+AT47</f>
        <v>0</v>
      </c>
      <c r="BD47" s="40"/>
      <c r="BE47" s="40">
        <f>T47+AD47+AM47+AV47</f>
        <v>0</v>
      </c>
      <c r="BF47" s="40"/>
      <c r="BG47" s="40">
        <f t="shared" ref="BG47" si="223">V47+AF47+AO47+AX47</f>
        <v>0</v>
      </c>
      <c r="BI47" s="40"/>
      <c r="BJ47" s="40">
        <f>VLOOKUP($C47,Segment!$W$229:$AB$300,3,0)/1000</f>
        <v>-53860.874000000003</v>
      </c>
      <c r="BK47" s="40"/>
      <c r="BL47" s="40">
        <f>VLOOKUP($C47,Segment!$W$306:$AB$377,3,0)/1000</f>
        <v>-123118.402</v>
      </c>
      <c r="BM47" s="40"/>
      <c r="BN47" s="40">
        <f>VLOOKUP($C47,Segment!$W$383:$AB$454,3,0)/1000</f>
        <v>-179060.201</v>
      </c>
      <c r="BO47" s="40"/>
      <c r="BP47" s="40">
        <f>VLOOKUP($C47,Segment!$W$460:$AB$531,3,0)/1000</f>
        <v>-337472.848</v>
      </c>
      <c r="BR47" s="40"/>
      <c r="BS47" s="40">
        <f>VLOOKUP($C47,Segment!$W$229:$AB$300,4,0)/1000</f>
        <v>0</v>
      </c>
      <c r="BT47" s="40"/>
      <c r="BU47" s="40">
        <f>VLOOKUP($C47,Segment!$W$306:$AB$377,4,0)/1000</f>
        <v>0</v>
      </c>
      <c r="BV47" s="40"/>
      <c r="BW47" s="40">
        <f>VLOOKUP($C47,Segment!$W$383:$AB$454,4,0)/1000</f>
        <v>0</v>
      </c>
      <c r="BX47" s="40"/>
      <c r="BY47" s="40">
        <f>VLOOKUP($C47,Segment!$W$460:$AB$531,4,0)/1000</f>
        <v>0</v>
      </c>
      <c r="CA47" s="40"/>
      <c r="CB47" s="40">
        <f>BJ47+BS47</f>
        <v>-53860.874000000003</v>
      </c>
      <c r="CC47" s="40"/>
      <c r="CD47" s="40">
        <f>BL47+BU47</f>
        <v>-123118.402</v>
      </c>
      <c r="CE47" s="40"/>
      <c r="CF47" s="40">
        <f>BN47+BW47</f>
        <v>-179060.201</v>
      </c>
      <c r="CG47" s="40"/>
      <c r="CH47" s="40">
        <f t="shared" ref="CH47" si="224">BP47+BY47</f>
        <v>-337472.848</v>
      </c>
      <c r="CI47" s="139">
        <f>CH47/CF47-1</f>
        <v>0.8846893174212398</v>
      </c>
      <c r="CK47" s="40"/>
      <c r="CL47" s="40">
        <f>VLOOKUP($C47,Segment!$W$229:$AB$300,5,0)/1000</f>
        <v>0</v>
      </c>
      <c r="CM47" s="40"/>
      <c r="CN47" s="40">
        <f>VLOOKUP($C47,Segment!$W$306:$AB$377,5,0)/1000</f>
        <v>0</v>
      </c>
      <c r="CO47" s="40"/>
      <c r="CP47" s="40">
        <f>VLOOKUP($C47,Segment!$W$383:$AB$454,5,0)/1000</f>
        <v>0</v>
      </c>
      <c r="CQ47" s="40"/>
      <c r="CR47" s="40">
        <f>VLOOKUP($C47,Segment!$W$460:$AB$531,5,0)/1000</f>
        <v>0</v>
      </c>
      <c r="CT47" s="40"/>
      <c r="CU47" s="40">
        <f>BA47+CB47+CL47</f>
        <v>-53860.874000000003</v>
      </c>
      <c r="CV47" s="40"/>
      <c r="CW47" s="40">
        <f>BC47+CD47+CN47</f>
        <v>-123118.402</v>
      </c>
      <c r="CX47" s="40"/>
      <c r="CY47" s="40">
        <f>BE47+CF47+CP47</f>
        <v>-179060.201</v>
      </c>
      <c r="CZ47" s="40"/>
      <c r="DA47" s="40">
        <f t="shared" ref="DA47" si="225">BG47+CH47+CR47</f>
        <v>-337472.848</v>
      </c>
    </row>
    <row r="48" spans="3:105" x14ac:dyDescent="0.3">
      <c r="C48" s="41" t="s">
        <v>62</v>
      </c>
      <c r="D48" s="116"/>
      <c r="E48" s="42"/>
      <c r="F48" s="42">
        <f>-F47/F45</f>
        <v>0.37662881979057944</v>
      </c>
      <c r="G48" s="42"/>
      <c r="H48" s="42">
        <f>-H47/H45</f>
        <v>0.46040419091420626</v>
      </c>
      <c r="I48" s="42"/>
      <c r="J48" s="42">
        <f>-J47/J45</f>
        <v>0.42551573258055836</v>
      </c>
      <c r="K48" s="42"/>
      <c r="L48" s="42">
        <f t="shared" ref="L48" si="226">-L47/L45</f>
        <v>0.48150111086891906</v>
      </c>
      <c r="M48" s="177"/>
      <c r="O48" s="42"/>
      <c r="P48" s="42"/>
      <c r="Q48" s="42"/>
      <c r="R48" s="42"/>
      <c r="S48" s="42"/>
      <c r="T48" s="42"/>
      <c r="U48" s="42"/>
      <c r="V48" s="42"/>
      <c r="W48" s="177"/>
      <c r="Y48" s="42"/>
      <c r="Z48" s="42"/>
      <c r="AA48" s="42"/>
      <c r="AB48" s="42"/>
      <c r="AC48" s="42"/>
      <c r="AD48" s="42"/>
      <c r="AE48" s="42"/>
      <c r="AF48" s="42"/>
      <c r="AG48" s="44"/>
      <c r="AH48" s="42"/>
      <c r="AI48" s="42"/>
      <c r="AJ48" s="42"/>
      <c r="AK48" s="42"/>
      <c r="AL48" s="42"/>
      <c r="AM48" s="42"/>
      <c r="AN48" s="42"/>
      <c r="AO48" s="42"/>
      <c r="AP48" s="44"/>
      <c r="AQ48" s="42"/>
      <c r="AR48" s="42"/>
      <c r="AS48" s="42"/>
      <c r="AT48" s="42"/>
      <c r="AU48" s="42"/>
      <c r="AV48" s="42"/>
      <c r="AW48" s="42"/>
      <c r="AX48" s="42"/>
      <c r="AY48" s="44"/>
      <c r="AZ48" s="42"/>
      <c r="BA48" s="42"/>
      <c r="BB48" s="42"/>
      <c r="BC48" s="42"/>
      <c r="BD48" s="42"/>
      <c r="BE48" s="42"/>
      <c r="BF48" s="42"/>
      <c r="BG48" s="42"/>
      <c r="BH48" s="44"/>
      <c r="BI48" s="42"/>
      <c r="BJ48" s="42">
        <f>-BJ47/BJ45</f>
        <v>0.37662881979057944</v>
      </c>
      <c r="BK48" s="42"/>
      <c r="BL48" s="42">
        <f>-BL47/BL45</f>
        <v>0.46040419091420626</v>
      </c>
      <c r="BM48" s="42"/>
      <c r="BN48" s="42">
        <f>-BN47/BN45</f>
        <v>0.42551573258055836</v>
      </c>
      <c r="BO48" s="42"/>
      <c r="BP48" s="42">
        <f t="shared" ref="BP48" si="227">-BP47/BP45</f>
        <v>0.48150111086891906</v>
      </c>
      <c r="BR48" s="42"/>
      <c r="BS48" s="42"/>
      <c r="BT48" s="42"/>
      <c r="BU48" s="42"/>
      <c r="BV48" s="42"/>
      <c r="BW48" s="42"/>
      <c r="BX48" s="42"/>
      <c r="BY48" s="42"/>
      <c r="CA48" s="42"/>
      <c r="CB48" s="42">
        <f>-CB47/CB45</f>
        <v>0.37662881979057944</v>
      </c>
      <c r="CC48" s="42"/>
      <c r="CD48" s="42">
        <f>-CD47/CD45</f>
        <v>0.46040419091420626</v>
      </c>
      <c r="CE48" s="42"/>
      <c r="CF48" s="42">
        <f>-CF47/CF45</f>
        <v>0.42551573258055836</v>
      </c>
      <c r="CG48" s="42"/>
      <c r="CH48" s="42">
        <f t="shared" ref="CH48" si="228">-CH47/CH45</f>
        <v>0.48150111086891906</v>
      </c>
      <c r="CI48" s="177"/>
      <c r="CK48" s="42"/>
      <c r="CL48" s="42"/>
      <c r="CM48" s="42"/>
      <c r="CN48" s="42"/>
      <c r="CO48" s="42"/>
      <c r="CP48" s="42"/>
      <c r="CQ48" s="42"/>
      <c r="CR48" s="42"/>
      <c r="CT48" s="42"/>
      <c r="CU48" s="42">
        <f>-CU47/CU45</f>
        <v>0.37662881979057944</v>
      </c>
      <c r="CV48" s="42"/>
      <c r="CW48" s="42">
        <f>-CW47/CW45</f>
        <v>0.46040419091420626</v>
      </c>
      <c r="CX48" s="42"/>
      <c r="CY48" s="42">
        <f>-CY47/CY45</f>
        <v>0.42551573258055836</v>
      </c>
      <c r="CZ48" s="42"/>
      <c r="DA48" s="42">
        <f t="shared" ref="DA48" si="229">-DA47/DA45</f>
        <v>0.48150111086891906</v>
      </c>
    </row>
    <row r="49" spans="3:105" x14ac:dyDescent="0.3">
      <c r="C49" s="38" t="s">
        <v>28</v>
      </c>
      <c r="D49" s="117">
        <v>15</v>
      </c>
      <c r="E49" s="40"/>
      <c r="F49" s="40">
        <f>VLOOKUP($C49,Segment!$W$229:$AB$300,6,0)/1000</f>
        <v>-51881.25</v>
      </c>
      <c r="G49" s="40"/>
      <c r="H49" s="40">
        <f>VLOOKUP($C49,Segment!$W$306:$AB$377,6,0)/1000</f>
        <v>-87773.422000000006</v>
      </c>
      <c r="I49" s="40"/>
      <c r="J49" s="40">
        <f>VLOOKUP($C49,Segment!$W$383:$AB$454,6,0)/1000</f>
        <v>-149651.671</v>
      </c>
      <c r="K49" s="40"/>
      <c r="L49" s="40">
        <f>VLOOKUP($C49,Segment!$W$460:$AB$531,6,0)/1000</f>
        <v>-235048.75</v>
      </c>
      <c r="M49" s="139">
        <f>L49/J49-1</f>
        <v>0.57063899406776408</v>
      </c>
      <c r="O49" s="40"/>
      <c r="P49" s="40">
        <f>VLOOKUP($C49,Segment!$W$229:$AB$300,2,0)/1000</f>
        <v>0</v>
      </c>
      <c r="Q49" s="40"/>
      <c r="R49" s="40">
        <f>VLOOKUP($C49,Segment!$W$306:$AB$377,2,0)/1000</f>
        <v>0</v>
      </c>
      <c r="S49" s="40"/>
      <c r="T49" s="40">
        <f>VLOOKUP($C49,Segment!$W$383:$AB$454,2,0)/1000</f>
        <v>0</v>
      </c>
      <c r="U49" s="40"/>
      <c r="V49" s="40">
        <f>VLOOKUP($C49,Segment!$W$460:$AB$531,2,0)/1000</f>
        <v>0</v>
      </c>
      <c r="W49" s="139" t="e">
        <f>V49/T49-1</f>
        <v>#DIV/0!</v>
      </c>
      <c r="Y49" s="40"/>
      <c r="Z49" s="40">
        <f>VLOOKUP($C49,'Securitization Profit   loss &amp; '!$P$230:$R$301,3,0)/1000</f>
        <v>0</v>
      </c>
      <c r="AA49" s="40"/>
      <c r="AB49" s="40">
        <f>VLOOKUP($C49,'Securitization Profit   loss &amp; '!$P$306:$R$377,3,0)/1000</f>
        <v>0</v>
      </c>
      <c r="AC49" s="40"/>
      <c r="AD49" s="40">
        <f>VLOOKUP($C49,'Securitization Profit   loss &amp; '!$P$383:$R$454,3,0)/1000</f>
        <v>0</v>
      </c>
      <c r="AE49" s="40"/>
      <c r="AF49" s="40">
        <f>VLOOKUP($C49,'Securitization Profit   loss &amp; '!$P$460:$R$531,3,0)/1000</f>
        <v>0</v>
      </c>
      <c r="AH49" s="40"/>
      <c r="AI49" s="40">
        <f>VLOOKUP($C49,'Securitization Profit   loss &amp; '!$P$230:$R$301,2,0)/1000</f>
        <v>0</v>
      </c>
      <c r="AJ49" s="40"/>
      <c r="AK49" s="40">
        <f>VLOOKUP($C49,'Securitization Profit   loss &amp; '!$P$306:$R$377,2,0)/1000</f>
        <v>0</v>
      </c>
      <c r="AL49" s="40"/>
      <c r="AM49" s="40">
        <f>VLOOKUP($C49,'Securitization Profit   loss &amp; '!$P$383:$R$454,2,0)/1000</f>
        <v>0</v>
      </c>
      <c r="AN49" s="40"/>
      <c r="AO49" s="40">
        <f>VLOOKUP($C49,'Securitization Profit   loss &amp; '!$P$460:$R$531,2,0)/1000</f>
        <v>0</v>
      </c>
      <c r="AR49" s="38">
        <f>SUM('Quarterly I.S'!CG49:CH49)</f>
        <v>0</v>
      </c>
      <c r="AT49" s="40">
        <f>SUM('Quarterly I.S'!CK49:CL49)</f>
        <v>0</v>
      </c>
      <c r="AV49" s="40">
        <f>SUM('Quarterly I.S'!CO49:CP49)</f>
        <v>0</v>
      </c>
      <c r="AW49" s="40"/>
      <c r="AX49" s="40">
        <f>SUM('Quarterly I.S'!CS49:CT49)</f>
        <v>0</v>
      </c>
      <c r="AZ49" s="40"/>
      <c r="BA49" s="40">
        <f>P49+Z49+AI49+AR49</f>
        <v>0</v>
      </c>
      <c r="BB49" s="40"/>
      <c r="BC49" s="40">
        <f>R49+AB49+AK49+AT49</f>
        <v>0</v>
      </c>
      <c r="BD49" s="40"/>
      <c r="BE49" s="40">
        <f>T49+AD49+AM49+AV49</f>
        <v>0</v>
      </c>
      <c r="BF49" s="40"/>
      <c r="BG49" s="40">
        <f t="shared" ref="BG49" si="230">V49+AF49+AO49+AX49</f>
        <v>0</v>
      </c>
      <c r="BI49" s="40"/>
      <c r="BJ49" s="40">
        <f>VLOOKUP($C49,Segment!$W$229:$AB$300,3,0)/1000</f>
        <v>-51881.25</v>
      </c>
      <c r="BK49" s="40"/>
      <c r="BL49" s="40">
        <f>VLOOKUP($C49,Segment!$W$306:$AB$377,3,0)/1000</f>
        <v>-87773.422000000006</v>
      </c>
      <c r="BM49" s="40"/>
      <c r="BN49" s="40">
        <f>VLOOKUP($C49,Segment!$W$383:$AB$454,3,0)/1000</f>
        <v>-149651.671</v>
      </c>
      <c r="BO49" s="40"/>
      <c r="BP49" s="40">
        <f>VLOOKUP($C49,Segment!$W$460:$AB$531,3,0)/1000</f>
        <v>-235048.75</v>
      </c>
      <c r="BR49" s="40"/>
      <c r="BS49" s="40">
        <f>VLOOKUP($C49,Segment!$W$229:$AB$300,4,0)/1000</f>
        <v>0</v>
      </c>
      <c r="BT49" s="40"/>
      <c r="BU49" s="40">
        <f>VLOOKUP($C49,Segment!$W$306:$AB$377,4,0)/1000</f>
        <v>0</v>
      </c>
      <c r="BV49" s="40"/>
      <c r="BW49" s="40">
        <f>VLOOKUP($C49,Segment!$W$383:$AB$454,4,0)/1000</f>
        <v>0</v>
      </c>
      <c r="BX49" s="40"/>
      <c r="BY49" s="40">
        <f>VLOOKUP($C49,Segment!$W$460:$AB$531,4,0)/1000</f>
        <v>0</v>
      </c>
      <c r="CA49" s="40"/>
      <c r="CB49" s="40">
        <f>BJ49+BS49</f>
        <v>-51881.25</v>
      </c>
      <c r="CC49" s="40"/>
      <c r="CD49" s="40">
        <f>BL49+BU49</f>
        <v>-87773.422000000006</v>
      </c>
      <c r="CE49" s="40"/>
      <c r="CF49" s="40">
        <f>BN49+BW49</f>
        <v>-149651.671</v>
      </c>
      <c r="CG49" s="40"/>
      <c r="CH49" s="40">
        <f t="shared" ref="CH49" si="231">BP49+BY49</f>
        <v>-235048.75</v>
      </c>
      <c r="CI49" s="139">
        <f>CH49/CF49-1</f>
        <v>0.57063899406776408</v>
      </c>
      <c r="CK49" s="40"/>
      <c r="CL49" s="40">
        <f>VLOOKUP($C49,Segment!$W$229:$AB$300,5,0)/1000</f>
        <v>0</v>
      </c>
      <c r="CM49" s="40"/>
      <c r="CN49" s="40">
        <f>VLOOKUP($C49,Segment!$W$306:$AB$377,5,0)/1000</f>
        <v>0</v>
      </c>
      <c r="CO49" s="40"/>
      <c r="CP49" s="40">
        <f>VLOOKUP($C49,Segment!$W$383:$AB$454,5,0)/1000</f>
        <v>0</v>
      </c>
      <c r="CQ49" s="40"/>
      <c r="CR49" s="40">
        <f>VLOOKUP($C49,Segment!$W$460:$AB$531,5,0)/1000</f>
        <v>0</v>
      </c>
      <c r="CT49" s="40"/>
      <c r="CU49" s="40">
        <f>BA49+CB49+CL49</f>
        <v>-51881.25</v>
      </c>
      <c r="CV49" s="40"/>
      <c r="CW49" s="40">
        <f>BC49+CD49+CN49</f>
        <v>-87773.422000000006</v>
      </c>
      <c r="CX49" s="40"/>
      <c r="CY49" s="40">
        <f>BE49+CF49+CP49</f>
        <v>-149651.671</v>
      </c>
      <c r="CZ49" s="40"/>
      <c r="DA49" s="40">
        <f t="shared" ref="DA49" si="232">BG49+CH49+CR49</f>
        <v>-235048.75</v>
      </c>
    </row>
    <row r="50" spans="3:105" x14ac:dyDescent="0.3">
      <c r="C50" s="41" t="s">
        <v>63</v>
      </c>
      <c r="D50" s="116"/>
      <c r="E50" s="42"/>
      <c r="F50" s="42">
        <f>-F49/F45</f>
        <v>0.36278605424709592</v>
      </c>
      <c r="G50" s="42"/>
      <c r="H50" s="42">
        <f>-H49/H45</f>
        <v>0.32823079802222577</v>
      </c>
      <c r="I50" s="42"/>
      <c r="J50" s="42">
        <f>-J49/J45</f>
        <v>0.35562978295478231</v>
      </c>
      <c r="K50" s="42"/>
      <c r="L50" s="42">
        <f t="shared" ref="L50" si="233">-L49/L45</f>
        <v>0.33536397047667321</v>
      </c>
      <c r="M50" s="177"/>
      <c r="O50" s="42"/>
      <c r="P50" s="42"/>
      <c r="Q50" s="42"/>
      <c r="R50" s="42"/>
      <c r="S50" s="42"/>
      <c r="T50" s="42"/>
      <c r="U50" s="42"/>
      <c r="V50" s="42"/>
      <c r="W50" s="177"/>
      <c r="Y50" s="42"/>
      <c r="Z50" s="42"/>
      <c r="AA50" s="42"/>
      <c r="AB50" s="42"/>
      <c r="AC50" s="42"/>
      <c r="AD50" s="42"/>
      <c r="AE50" s="42"/>
      <c r="AF50" s="42"/>
      <c r="AG50" s="44"/>
      <c r="AH50" s="42"/>
      <c r="AI50" s="42"/>
      <c r="AJ50" s="42"/>
      <c r="AK50" s="42"/>
      <c r="AL50" s="42"/>
      <c r="AM50" s="42"/>
      <c r="AN50" s="42"/>
      <c r="AO50" s="42"/>
      <c r="AP50" s="44"/>
      <c r="AQ50" s="42"/>
      <c r="AR50" s="42"/>
      <c r="AS50" s="42"/>
      <c r="AT50" s="42"/>
      <c r="AU50" s="42"/>
      <c r="AV50" s="42"/>
      <c r="AW50" s="42"/>
      <c r="AX50" s="42"/>
      <c r="AY50" s="44"/>
      <c r="AZ50" s="42"/>
      <c r="BA50" s="42"/>
      <c r="BB50" s="42"/>
      <c r="BC50" s="42"/>
      <c r="BD50" s="42"/>
      <c r="BE50" s="42"/>
      <c r="BF50" s="42"/>
      <c r="BG50" s="42"/>
      <c r="BH50" s="44"/>
      <c r="BI50" s="42"/>
      <c r="BJ50" s="42">
        <f>-BJ49/BJ45</f>
        <v>0.36278605424709592</v>
      </c>
      <c r="BK50" s="42"/>
      <c r="BL50" s="42">
        <f>-BL49/BL45</f>
        <v>0.32823079802222577</v>
      </c>
      <c r="BM50" s="42"/>
      <c r="BN50" s="42">
        <f>-BN49/BN45</f>
        <v>0.35562978295478231</v>
      </c>
      <c r="BO50" s="42"/>
      <c r="BP50" s="42">
        <f t="shared" ref="BP50" si="234">-BP49/BP45</f>
        <v>0.33536397047667321</v>
      </c>
      <c r="BR50" s="42"/>
      <c r="BS50" s="42"/>
      <c r="BT50" s="42"/>
      <c r="BU50" s="42"/>
      <c r="BV50" s="42"/>
      <c r="BW50" s="42"/>
      <c r="BX50" s="42"/>
      <c r="BY50" s="42"/>
      <c r="CA50" s="42"/>
      <c r="CB50" s="42">
        <f>-CB49/CB45</f>
        <v>0.36278605424709592</v>
      </c>
      <c r="CC50" s="42"/>
      <c r="CD50" s="42">
        <f>-CD49/CD45</f>
        <v>0.32823079802222577</v>
      </c>
      <c r="CE50" s="42"/>
      <c r="CF50" s="42">
        <f>-CF49/CF45</f>
        <v>0.35562978295478231</v>
      </c>
      <c r="CG50" s="42"/>
      <c r="CH50" s="42">
        <f t="shared" ref="CH50" si="235">-CH49/CH45</f>
        <v>0.33536397047667321</v>
      </c>
      <c r="CI50" s="177"/>
      <c r="CK50" s="42"/>
      <c r="CL50" s="42"/>
      <c r="CM50" s="42"/>
      <c r="CN50" s="42"/>
      <c r="CO50" s="42"/>
      <c r="CP50" s="42"/>
      <c r="CQ50" s="42"/>
      <c r="CR50" s="42"/>
      <c r="CT50" s="42"/>
      <c r="CU50" s="42">
        <f>-CU49/CU45</f>
        <v>0.36278605424709592</v>
      </c>
      <c r="CV50" s="42"/>
      <c r="CW50" s="42">
        <f>-CW49/CW45</f>
        <v>0.32823079802222577</v>
      </c>
      <c r="CX50" s="42"/>
      <c r="CY50" s="42">
        <f>-CY49/CY45</f>
        <v>0.35562978295478231</v>
      </c>
      <c r="CZ50" s="42"/>
      <c r="DA50" s="42">
        <f t="shared" ref="DA50" si="236">-DA49/DA45</f>
        <v>0.33536397047667321</v>
      </c>
    </row>
    <row r="51" spans="3:105" x14ac:dyDescent="0.3">
      <c r="C51" s="38" t="s">
        <v>29</v>
      </c>
      <c r="E51" s="40"/>
      <c r="F51" s="40">
        <f>VLOOKUP($C51,Segment!$W$229:$AB$300,6,0)/1000</f>
        <v>3031.92</v>
      </c>
      <c r="G51" s="40"/>
      <c r="H51" s="40">
        <f>VLOOKUP($C51,Segment!$W$306:$AB$377,6,0)/1000</f>
        <v>4774.9049999999997</v>
      </c>
      <c r="I51" s="40"/>
      <c r="J51" s="40">
        <f>VLOOKUP($C51,Segment!$W$383:$AB$454,6,0)/1000</f>
        <v>5007.4769999999999</v>
      </c>
      <c r="K51" s="40"/>
      <c r="L51" s="40">
        <f>VLOOKUP($C51,Segment!$W$460:$AB$531,6,0)/1000</f>
        <v>5364.2269999999999</v>
      </c>
      <c r="M51" s="139">
        <f>L51/J51-1</f>
        <v>7.1243462526138446E-2</v>
      </c>
      <c r="O51" s="40"/>
      <c r="P51" s="40">
        <f>VLOOKUP($C51,Segment!$W$229:$AB$300,2,0)/1000</f>
        <v>0</v>
      </c>
      <c r="Q51" s="40"/>
      <c r="R51" s="40">
        <f>VLOOKUP($C51,Segment!$W$306:$AB$377,2,0)/1000</f>
        <v>0</v>
      </c>
      <c r="S51" s="40"/>
      <c r="T51" s="40">
        <f>VLOOKUP($C51,Segment!$W$383:$AB$454,2,0)/1000</f>
        <v>0</v>
      </c>
      <c r="U51" s="40"/>
      <c r="V51" s="40">
        <f>VLOOKUP($C51,Segment!$W$460:$AB$531,2,0)/1000</f>
        <v>0</v>
      </c>
      <c r="W51" s="139" t="e">
        <f>V51/T51-1</f>
        <v>#DIV/0!</v>
      </c>
      <c r="Y51" s="40"/>
      <c r="Z51" s="40">
        <f>VLOOKUP($C51,'Securitization Profit   loss &amp; '!$P$230:$R$301,3,0)/1000</f>
        <v>0</v>
      </c>
      <c r="AA51" s="40"/>
      <c r="AB51" s="40">
        <f>VLOOKUP($C51,'Securitization Profit   loss &amp; '!$P$306:$R$377,3,0)/1000</f>
        <v>0</v>
      </c>
      <c r="AC51" s="40"/>
      <c r="AD51" s="40">
        <f>VLOOKUP($C51,'Securitization Profit   loss &amp; '!$P$383:$R$454,3,0)/1000</f>
        <v>0</v>
      </c>
      <c r="AE51" s="40"/>
      <c r="AF51" s="40">
        <f>VLOOKUP($C51,'Securitization Profit   loss &amp; '!$P$460:$R$531,3,0)/1000</f>
        <v>0</v>
      </c>
      <c r="AH51" s="40"/>
      <c r="AI51" s="40">
        <f>VLOOKUP($C51,'Securitization Profit   loss &amp; '!$P$230:$R$301,2,0)/1000</f>
        <v>0</v>
      </c>
      <c r="AJ51" s="40"/>
      <c r="AK51" s="40">
        <f>VLOOKUP($C51,'Securitization Profit   loss &amp; '!$P$306:$R$377,2,0)/1000</f>
        <v>0</v>
      </c>
      <c r="AL51" s="40"/>
      <c r="AM51" s="40">
        <f>VLOOKUP($C51,'Securitization Profit   loss &amp; '!$P$383:$R$454,2,0)/1000</f>
        <v>0</v>
      </c>
      <c r="AN51" s="40"/>
      <c r="AO51" s="40">
        <f>VLOOKUP($C51,'Securitization Profit   loss &amp; '!$P$460:$R$531,2,0)/1000</f>
        <v>0</v>
      </c>
      <c r="AR51" s="38">
        <f>SUM('Quarterly I.S'!CG51:CH51)</f>
        <v>0</v>
      </c>
      <c r="AT51" s="40">
        <f>SUM('Quarterly I.S'!CK51:CL51)</f>
        <v>0</v>
      </c>
      <c r="AV51" s="40">
        <f>SUM('Quarterly I.S'!CO51:CP51)</f>
        <v>0</v>
      </c>
      <c r="AW51" s="40"/>
      <c r="AX51" s="40">
        <f>SUM('Quarterly I.S'!CS51:CT51)</f>
        <v>0</v>
      </c>
      <c r="AZ51" s="40"/>
      <c r="BA51" s="40">
        <f>P51+Z51+AI51+AR51</f>
        <v>0</v>
      </c>
      <c r="BB51" s="40"/>
      <c r="BC51" s="40">
        <f>R51+AB51+AK51+AT51</f>
        <v>0</v>
      </c>
      <c r="BD51" s="40"/>
      <c r="BE51" s="40">
        <f>T51+AD51+AM51+AV51</f>
        <v>0</v>
      </c>
      <c r="BF51" s="40"/>
      <c r="BG51" s="40">
        <f t="shared" ref="BG51:BG52" si="237">V51+AF51+AO51+AX51</f>
        <v>0</v>
      </c>
      <c r="BI51" s="40"/>
      <c r="BJ51" s="40">
        <f>VLOOKUP($C51,Segment!$W$229:$AB$300,3,0)/1000</f>
        <v>3031.92</v>
      </c>
      <c r="BK51" s="40"/>
      <c r="BL51" s="40">
        <f>VLOOKUP($C51,Segment!$W$306:$AB$377,3,0)/1000</f>
        <v>4774.9049999999997</v>
      </c>
      <c r="BM51" s="40"/>
      <c r="BN51" s="40">
        <f>VLOOKUP($C51,Segment!$W$383:$AB$454,3,0)/1000</f>
        <v>5007.4769999999999</v>
      </c>
      <c r="BO51" s="40"/>
      <c r="BP51" s="40">
        <f>VLOOKUP($C51,Segment!$W$460:$AB$531,3,0)/1000</f>
        <v>5364.2269999999999</v>
      </c>
      <c r="BR51" s="40"/>
      <c r="BS51" s="40">
        <f>VLOOKUP($C51,Segment!$W$229:$AB$300,4,0)/1000</f>
        <v>0</v>
      </c>
      <c r="BT51" s="40"/>
      <c r="BU51" s="40">
        <f>VLOOKUP($C51,Segment!$W$306:$AB$377,4,0)/1000</f>
        <v>0</v>
      </c>
      <c r="BV51" s="40"/>
      <c r="BW51" s="40">
        <f>VLOOKUP($C51,Segment!$W$383:$AB$454,4,0)/1000</f>
        <v>0</v>
      </c>
      <c r="BX51" s="40"/>
      <c r="BY51" s="40">
        <f>VLOOKUP($C51,Segment!$W$460:$AB$531,4,0)/1000</f>
        <v>0</v>
      </c>
      <c r="CA51" s="40"/>
      <c r="CB51" s="40">
        <f t="shared" ref="CB51:CB52" si="238">BJ51+BS51</f>
        <v>3031.92</v>
      </c>
      <c r="CC51" s="40"/>
      <c r="CD51" s="40">
        <f t="shared" ref="CD51:CD52" si="239">BL51+BU51</f>
        <v>4774.9049999999997</v>
      </c>
      <c r="CE51" s="40"/>
      <c r="CF51" s="40">
        <f t="shared" ref="CF51:CF52" si="240">BN51+BW51</f>
        <v>5007.4769999999999</v>
      </c>
      <c r="CG51" s="40"/>
      <c r="CH51" s="40">
        <f t="shared" ref="CH51:CH52" si="241">BP51+BY51</f>
        <v>5364.2269999999999</v>
      </c>
      <c r="CI51" s="139">
        <f>CH51/CF51-1</f>
        <v>7.1243462526138446E-2</v>
      </c>
      <c r="CK51" s="40"/>
      <c r="CL51" s="40">
        <f>VLOOKUP($C51,Segment!$W$229:$AB$300,5,0)/1000</f>
        <v>0</v>
      </c>
      <c r="CM51" s="40"/>
      <c r="CN51" s="40">
        <f>VLOOKUP($C51,Segment!$W$306:$AB$377,5,0)/1000</f>
        <v>0</v>
      </c>
      <c r="CO51" s="40"/>
      <c r="CP51" s="40">
        <f>VLOOKUP($C51,Segment!$W$383:$AB$454,5,0)/1000</f>
        <v>0</v>
      </c>
      <c r="CQ51" s="40"/>
      <c r="CR51" s="40">
        <f>VLOOKUP($C51,Segment!$W$460:$AB$531,5,0)/1000</f>
        <v>0</v>
      </c>
      <c r="CT51" s="40"/>
      <c r="CU51" s="40">
        <f>BA51+CB51+CL51</f>
        <v>3031.92</v>
      </c>
      <c r="CV51" s="40"/>
      <c r="CW51" s="40">
        <f>BC51+CD51+CN51</f>
        <v>4774.9049999999997</v>
      </c>
      <c r="CX51" s="40"/>
      <c r="CY51" s="40">
        <f>BE51+CF51+CP51</f>
        <v>5007.4769999999999</v>
      </c>
      <c r="CZ51" s="40"/>
      <c r="DA51" s="40">
        <f t="shared" ref="DA51:DA52" si="242">BG51+CH51+CR51</f>
        <v>5364.2269999999999</v>
      </c>
    </row>
    <row r="52" spans="3:105" x14ac:dyDescent="0.3">
      <c r="C52" s="38" t="s">
        <v>30</v>
      </c>
      <c r="E52" s="40"/>
      <c r="F52" s="40">
        <f>VLOOKUP($C52,Segment!$W$229:$AB$300,6,0)/1000</f>
        <v>-547.01300000000003</v>
      </c>
      <c r="G52" s="40"/>
      <c r="H52" s="40">
        <f>VLOOKUP($C52,Segment!$W$306:$AB$377,6,0)/1000</f>
        <v>-2561.317</v>
      </c>
      <c r="I52" s="40"/>
      <c r="J52" s="40">
        <f>VLOOKUP($C52,Segment!$W$383:$AB$454,6,0)/1000</f>
        <v>-7861.2709999999997</v>
      </c>
      <c r="K52" s="40"/>
      <c r="L52" s="40">
        <f>VLOOKUP($C52,Segment!$W$460:$AB$531,6,0)/1000</f>
        <v>-10840.567999999999</v>
      </c>
      <c r="M52" s="139">
        <f>L52/J52-1</f>
        <v>0.37898413628025285</v>
      </c>
      <c r="O52" s="40"/>
      <c r="P52" s="40">
        <f>VLOOKUP($C52,Segment!$W$229:$AB$300,2,0)/1000</f>
        <v>0</v>
      </c>
      <c r="Q52" s="40"/>
      <c r="R52" s="40">
        <f>VLOOKUP($C52,Segment!$W$306:$AB$377,2,0)/1000</f>
        <v>0</v>
      </c>
      <c r="S52" s="40"/>
      <c r="T52" s="40">
        <f>VLOOKUP($C52,Segment!$W$383:$AB$454,2,0)/1000</f>
        <v>0</v>
      </c>
      <c r="U52" s="40"/>
      <c r="V52" s="40">
        <f>VLOOKUP($C52,Segment!$W$460:$AB$531,2,0)/1000</f>
        <v>0</v>
      </c>
      <c r="W52" s="139" t="e">
        <f>V52/T52-1</f>
        <v>#DIV/0!</v>
      </c>
      <c r="Y52" s="40"/>
      <c r="Z52" s="40">
        <f>VLOOKUP($C52,'Securitization Profit   loss &amp; '!$P$230:$R$301,3,0)/1000</f>
        <v>0</v>
      </c>
      <c r="AA52" s="40"/>
      <c r="AB52" s="40">
        <f>VLOOKUP($C52,'Securitization Profit   loss &amp; '!$P$306:$R$377,3,0)/1000</f>
        <v>0</v>
      </c>
      <c r="AC52" s="40"/>
      <c r="AD52" s="40">
        <f>VLOOKUP($C52,'Securitization Profit   loss &amp; '!$P$383:$R$454,3,0)/1000</f>
        <v>0</v>
      </c>
      <c r="AE52" s="40"/>
      <c r="AF52" s="40">
        <f>VLOOKUP($C52,'Securitization Profit   loss &amp; '!$P$460:$R$531,3,0)/1000</f>
        <v>0</v>
      </c>
      <c r="AH52" s="40"/>
      <c r="AI52" s="40">
        <f>VLOOKUP($C52,'Securitization Profit   loss &amp; '!$P$230:$R$301,2,0)/1000</f>
        <v>0</v>
      </c>
      <c r="AJ52" s="40"/>
      <c r="AK52" s="40">
        <f>VLOOKUP($C52,'Securitization Profit   loss &amp; '!$P$306:$R$377,2,0)/1000</f>
        <v>0</v>
      </c>
      <c r="AL52" s="40"/>
      <c r="AM52" s="40">
        <f>VLOOKUP($C52,'Securitization Profit   loss &amp; '!$P$383:$R$454,2,0)/1000</f>
        <v>0</v>
      </c>
      <c r="AN52" s="40"/>
      <c r="AO52" s="40">
        <f>VLOOKUP($C52,'Securitization Profit   loss &amp; '!$P$460:$R$531,2,0)/1000</f>
        <v>0</v>
      </c>
      <c r="AR52" s="38">
        <f>SUM('Quarterly I.S'!CG52:CH52)</f>
        <v>0</v>
      </c>
      <c r="AT52" s="40">
        <f>SUM('Quarterly I.S'!CK52:CL52)</f>
        <v>0</v>
      </c>
      <c r="AV52" s="40">
        <f>SUM('Quarterly I.S'!CO52:CP52)</f>
        <v>0</v>
      </c>
      <c r="AW52" s="40"/>
      <c r="AX52" s="40">
        <f>SUM('Quarterly I.S'!CS52:CT52)</f>
        <v>0</v>
      </c>
      <c r="AZ52" s="40"/>
      <c r="BA52" s="40">
        <f>P52+Z52+AI52+AR52</f>
        <v>0</v>
      </c>
      <c r="BB52" s="40"/>
      <c r="BC52" s="40">
        <f>R52+AB52+AK52+AT52</f>
        <v>0</v>
      </c>
      <c r="BD52" s="40"/>
      <c r="BE52" s="40">
        <f>T52+AD52+AM52+AV52</f>
        <v>0</v>
      </c>
      <c r="BF52" s="40"/>
      <c r="BG52" s="40">
        <f t="shared" si="237"/>
        <v>0</v>
      </c>
      <c r="BI52" s="40"/>
      <c r="BJ52" s="40">
        <f>VLOOKUP($C52,Segment!$W$229:$AB$300,3,0)/1000</f>
        <v>-547.01300000000003</v>
      </c>
      <c r="BK52" s="40"/>
      <c r="BL52" s="40">
        <f>VLOOKUP($C52,Segment!$W$306:$AB$377,3,0)/1000</f>
        <v>-2561.317</v>
      </c>
      <c r="BM52" s="40"/>
      <c r="BN52" s="40">
        <f>VLOOKUP($C52,Segment!$W$383:$AB$454,3,0)/1000</f>
        <v>-7861.2709999999997</v>
      </c>
      <c r="BO52" s="40"/>
      <c r="BP52" s="40">
        <f>VLOOKUP($C52,Segment!$W$460:$AB$531,3,0)/1000</f>
        <v>-10840.567999999999</v>
      </c>
      <c r="BR52" s="40"/>
      <c r="BS52" s="40">
        <f>VLOOKUP($C52,Segment!$W$229:$AB$300,4,0)/1000</f>
        <v>0</v>
      </c>
      <c r="BT52" s="40"/>
      <c r="BU52" s="40">
        <f>VLOOKUP($C52,Segment!$W$306:$AB$377,4,0)/1000</f>
        <v>0</v>
      </c>
      <c r="BV52" s="40"/>
      <c r="BW52" s="40">
        <f>VLOOKUP($C52,Segment!$W$383:$AB$454,4,0)/1000</f>
        <v>0</v>
      </c>
      <c r="BX52" s="40"/>
      <c r="BY52" s="40">
        <f>VLOOKUP($C52,Segment!$W$460:$AB$531,4,0)/1000</f>
        <v>0</v>
      </c>
      <c r="CA52" s="40"/>
      <c r="CB52" s="40">
        <f t="shared" si="238"/>
        <v>-547.01300000000003</v>
      </c>
      <c r="CC52" s="40"/>
      <c r="CD52" s="40">
        <f t="shared" si="239"/>
        <v>-2561.317</v>
      </c>
      <c r="CE52" s="40"/>
      <c r="CF52" s="40">
        <f t="shared" si="240"/>
        <v>-7861.2709999999997</v>
      </c>
      <c r="CG52" s="40"/>
      <c r="CH52" s="40">
        <f t="shared" si="241"/>
        <v>-10840.567999999999</v>
      </c>
      <c r="CI52" s="139">
        <f>CH52/CF52-1</f>
        <v>0.37898413628025285</v>
      </c>
      <c r="CK52" s="40"/>
      <c r="CL52" s="40">
        <f>VLOOKUP($C52,Segment!$W$229:$AB$300,5,0)/1000</f>
        <v>0</v>
      </c>
      <c r="CM52" s="40"/>
      <c r="CN52" s="40">
        <f>VLOOKUP($C52,Segment!$W$306:$AB$377,5,0)/1000</f>
        <v>0</v>
      </c>
      <c r="CO52" s="40"/>
      <c r="CP52" s="40">
        <f>VLOOKUP($C52,Segment!$W$383:$AB$454,5,0)/1000</f>
        <v>0</v>
      </c>
      <c r="CQ52" s="40"/>
      <c r="CR52" s="40">
        <f>VLOOKUP($C52,Segment!$W$460:$AB$531,5,0)/1000</f>
        <v>0</v>
      </c>
      <c r="CT52" s="40"/>
      <c r="CU52" s="40">
        <f>BA52+CB52+CL52</f>
        <v>-547.01300000000003</v>
      </c>
      <c r="CV52" s="40"/>
      <c r="CW52" s="40">
        <f>BC52+CD52+CN52</f>
        <v>-2561.317</v>
      </c>
      <c r="CX52" s="40"/>
      <c r="CY52" s="40">
        <f>BE52+CF52+CP52</f>
        <v>-7861.2709999999997</v>
      </c>
      <c r="CZ52" s="40"/>
      <c r="DA52" s="40">
        <f t="shared" si="242"/>
        <v>-10840.567999999999</v>
      </c>
    </row>
    <row r="53" spans="3:105" x14ac:dyDescent="0.3">
      <c r="C53" s="41" t="s">
        <v>71</v>
      </c>
      <c r="D53" s="116"/>
      <c r="E53" s="42"/>
      <c r="F53" s="42"/>
      <c r="G53" s="42"/>
      <c r="H53" s="42"/>
      <c r="I53" s="42"/>
      <c r="J53" s="42"/>
      <c r="K53" s="42"/>
      <c r="L53" s="42"/>
      <c r="M53" s="177"/>
      <c r="O53" s="42"/>
      <c r="P53" s="42"/>
      <c r="Q53" s="42"/>
      <c r="R53" s="42"/>
      <c r="S53" s="42"/>
      <c r="T53" s="42"/>
      <c r="U53" s="42"/>
      <c r="V53" s="42"/>
      <c r="W53" s="177"/>
      <c r="Y53" s="42"/>
      <c r="Z53" s="42"/>
      <c r="AA53" s="42"/>
      <c r="AB53" s="42"/>
      <c r="AC53" s="42"/>
      <c r="AD53" s="42"/>
      <c r="AE53" s="42"/>
      <c r="AF53" s="42"/>
      <c r="AG53" s="44"/>
      <c r="AH53" s="42"/>
      <c r="AI53" s="42"/>
      <c r="AJ53" s="42"/>
      <c r="AK53" s="42"/>
      <c r="AL53" s="42"/>
      <c r="AM53" s="42"/>
      <c r="AN53" s="42"/>
      <c r="AO53" s="42"/>
      <c r="AP53" s="44"/>
      <c r="AQ53" s="42"/>
      <c r="AR53" s="42"/>
      <c r="AS53" s="42"/>
      <c r="AT53" s="42"/>
      <c r="AU53" s="42"/>
      <c r="AV53" s="42"/>
      <c r="AW53" s="42"/>
      <c r="AX53" s="42"/>
      <c r="AY53" s="44"/>
      <c r="AZ53" s="42"/>
      <c r="BA53" s="42"/>
      <c r="BB53" s="42"/>
      <c r="BC53" s="42"/>
      <c r="BD53" s="42"/>
      <c r="BE53" s="42"/>
      <c r="BF53" s="42"/>
      <c r="BG53" s="42"/>
      <c r="BH53" s="44"/>
      <c r="BI53" s="42"/>
      <c r="BJ53" s="42">
        <f>-(BJ51+BJ52+BJ73+BJ74)/BJ45</f>
        <v>0.18571838439067398</v>
      </c>
      <c r="BK53" s="42"/>
      <c r="BL53" s="42">
        <f>-(BL51+BL52+BL73+BL74)/BL45</f>
        <v>0.13691640664823007</v>
      </c>
      <c r="BM53" s="42"/>
      <c r="BN53" s="42">
        <f>-(BN51+BN52+BN73+BN74)/BN45</f>
        <v>0.12779298894345922</v>
      </c>
      <c r="BO53" s="42"/>
      <c r="BP53" s="42">
        <f t="shared" ref="BP53" si="243">-(BP51+BP52+BP73+BP74)/BP45</f>
        <v>0.10909467523191799</v>
      </c>
      <c r="BR53" s="42"/>
      <c r="BS53" s="42"/>
      <c r="BT53" s="42"/>
      <c r="BU53" s="42"/>
      <c r="BV53" s="42"/>
      <c r="BW53" s="42"/>
      <c r="BX53" s="42"/>
      <c r="BY53" s="42"/>
      <c r="CA53" s="42"/>
      <c r="CB53" s="42"/>
      <c r="CC53" s="42"/>
      <c r="CD53" s="42"/>
      <c r="CE53" s="42"/>
      <c r="CF53" s="42"/>
      <c r="CG53" s="42"/>
      <c r="CH53" s="42"/>
      <c r="CI53" s="177"/>
      <c r="CK53" s="42"/>
      <c r="CL53" s="42"/>
      <c r="CM53" s="42"/>
      <c r="CN53" s="42"/>
      <c r="CO53" s="42"/>
      <c r="CP53" s="42"/>
      <c r="CQ53" s="42"/>
      <c r="CR53" s="42"/>
      <c r="CT53" s="42"/>
      <c r="CU53" s="42"/>
      <c r="CV53" s="42"/>
      <c r="CW53" s="42"/>
      <c r="CX53" s="42"/>
      <c r="CY53" s="42"/>
      <c r="CZ53" s="42"/>
      <c r="DA53" s="42"/>
    </row>
    <row r="54" spans="3:105" x14ac:dyDescent="0.3">
      <c r="C54" s="46" t="s">
        <v>93</v>
      </c>
      <c r="D54" s="118"/>
      <c r="E54" s="47"/>
      <c r="F54" s="47">
        <f>F45+F47+F49+F51+F52</f>
        <v>39750.622999999956</v>
      </c>
      <c r="G54" s="47"/>
      <c r="H54" s="47">
        <f>H45+H47+H49+H51+H52</f>
        <v>58735.49399999997</v>
      </c>
      <c r="I54" s="47"/>
      <c r="J54" s="47">
        <f>J45+J47+J49+J51+J52</f>
        <v>89241.809000000037</v>
      </c>
      <c r="K54" s="47"/>
      <c r="L54" s="47">
        <f t="shared" ref="L54" si="244">L45+L47+L49+L51+L52</f>
        <v>122878.63300000018</v>
      </c>
      <c r="M54" s="178">
        <f>L54/J54-1</f>
        <v>0.37691777404467586</v>
      </c>
      <c r="O54" s="47"/>
      <c r="P54" s="47">
        <f>P45+P47+P49+P51+P52</f>
        <v>0</v>
      </c>
      <c r="Q54" s="47"/>
      <c r="R54" s="47">
        <f>R45+R47+R49+R51+R52</f>
        <v>0</v>
      </c>
      <c r="S54" s="47"/>
      <c r="T54" s="47">
        <f>T45+T47+T49+T51+T52</f>
        <v>0</v>
      </c>
      <c r="U54" s="47"/>
      <c r="V54" s="47">
        <f t="shared" ref="V54" si="245">V45+V47+V49+V51+V52</f>
        <v>0</v>
      </c>
      <c r="W54" s="178" t="e">
        <f>V54/T54-1</f>
        <v>#DIV/0!</v>
      </c>
      <c r="X54" s="47"/>
      <c r="Y54" s="47"/>
      <c r="Z54" s="47">
        <f>Z45+Z47+Z49+Z51+Z52</f>
        <v>0</v>
      </c>
      <c r="AA54" s="47"/>
      <c r="AB54" s="47">
        <f>AB45+AB47+AB49+AB51+AB52</f>
        <v>0</v>
      </c>
      <c r="AC54" s="47"/>
      <c r="AD54" s="47">
        <f>AD45+AD47+AD49+AD51+AD52</f>
        <v>0</v>
      </c>
      <c r="AE54" s="47"/>
      <c r="AF54" s="47">
        <f t="shared" ref="AF54" si="246">AF45+AF47+AF49+AF51+AF52</f>
        <v>0</v>
      </c>
      <c r="AG54" s="52"/>
      <c r="AH54" s="47"/>
      <c r="AI54" s="47">
        <f>AI45+AI47+AI49+AI51+AI52</f>
        <v>0</v>
      </c>
      <c r="AJ54" s="47"/>
      <c r="AK54" s="47">
        <f>AK45+AK47+AK49+AK51+AK52</f>
        <v>0</v>
      </c>
      <c r="AL54" s="47"/>
      <c r="AM54" s="47">
        <f>AM45+AM47+AM49+AM51+AM52</f>
        <v>0</v>
      </c>
      <c r="AN54" s="47"/>
      <c r="AO54" s="47">
        <f t="shared" ref="AO54" si="247">AO45+AO47+AO49+AO51+AO52</f>
        <v>0</v>
      </c>
      <c r="AP54" s="52"/>
      <c r="AQ54" s="47"/>
      <c r="AR54" s="47">
        <f>AR45+AR47+AR49+AR51+AR52</f>
        <v>0</v>
      </c>
      <c r="AS54" s="47"/>
      <c r="AT54" s="47">
        <f>AT45+AT47+AT49+AT51+AT52</f>
        <v>0</v>
      </c>
      <c r="AU54" s="47"/>
      <c r="AV54" s="47">
        <f>AV45+AV47+AV49+AV51+AV52</f>
        <v>0</v>
      </c>
      <c r="AW54" s="47"/>
      <c r="AX54" s="47">
        <f t="shared" ref="AX54" si="248">AX45+AX47+AX49+AX51+AX52</f>
        <v>0</v>
      </c>
      <c r="AY54" s="52"/>
      <c r="AZ54" s="47"/>
      <c r="BA54" s="47">
        <f>BA45+BA47+BA49+BA51+BA52</f>
        <v>0</v>
      </c>
      <c r="BB54" s="47"/>
      <c r="BC54" s="47">
        <f>BC45+BC47+BC49+BC51+BC52</f>
        <v>0</v>
      </c>
      <c r="BD54" s="47"/>
      <c r="BE54" s="47">
        <f>BE45+BE47+BE49+BE51+BE52</f>
        <v>0</v>
      </c>
      <c r="BF54" s="47"/>
      <c r="BG54" s="47">
        <f t="shared" ref="BG54" si="249">BG45+BG47+BG49+BG51+BG52</f>
        <v>0</v>
      </c>
      <c r="BH54" s="52"/>
      <c r="BI54" s="47"/>
      <c r="BJ54" s="47">
        <f>BJ45+BJ47+BJ49+BJ51+BJ52</f>
        <v>39750.622999999956</v>
      </c>
      <c r="BK54" s="47"/>
      <c r="BL54" s="47">
        <f>BL45+BL47+BL49+BL51+BL52</f>
        <v>58735.49399999997</v>
      </c>
      <c r="BM54" s="47"/>
      <c r="BN54" s="47">
        <f>BN45+BN47+BN49+BN51+BN52</f>
        <v>89241.809000000037</v>
      </c>
      <c r="BO54" s="47"/>
      <c r="BP54" s="47">
        <f t="shared" ref="BP54" si="250">BP45+BP47+BP49+BP51+BP52</f>
        <v>122878.63300000018</v>
      </c>
      <c r="BQ54" s="52"/>
      <c r="BR54" s="47"/>
      <c r="BS54" s="47">
        <f>BS45+BS47+BS49+BS51+BS52</f>
        <v>0</v>
      </c>
      <c r="BT54" s="47"/>
      <c r="BU54" s="47">
        <f>BU45+BU47+BU49+BU51+BU52</f>
        <v>0</v>
      </c>
      <c r="BV54" s="47"/>
      <c r="BW54" s="47">
        <f>BW45+BW47+BW49+BW51+BW52</f>
        <v>0</v>
      </c>
      <c r="BX54" s="47"/>
      <c r="BY54" s="47">
        <f t="shared" ref="BY54" si="251">BY45+BY47+BY49+BY51+BY52</f>
        <v>0</v>
      </c>
      <c r="BZ54" s="52"/>
      <c r="CA54" s="47"/>
      <c r="CB54" s="47">
        <f>CB45+CB47+CB49+CB51+CB52</f>
        <v>39750.622999999956</v>
      </c>
      <c r="CC54" s="47"/>
      <c r="CD54" s="47">
        <f>CD45+CD47+CD49+CD51+CD52</f>
        <v>58735.49399999997</v>
      </c>
      <c r="CE54" s="47"/>
      <c r="CF54" s="47">
        <f>CF45+CF47+CF49+CF51+CF52</f>
        <v>89241.809000000037</v>
      </c>
      <c r="CG54" s="47"/>
      <c r="CH54" s="47">
        <f t="shared" ref="CH54" si="252">CH45+CH47+CH49+CH51+CH52</f>
        <v>122878.63300000018</v>
      </c>
      <c r="CI54" s="178">
        <f>CH54/CF54-1</f>
        <v>0.37691777404467586</v>
      </c>
      <c r="CJ54" s="154"/>
      <c r="CK54" s="47"/>
      <c r="CL54" s="47">
        <f>CL45+CL47+CL49+CL51+CL52</f>
        <v>0</v>
      </c>
      <c r="CM54" s="47"/>
      <c r="CN54" s="47">
        <f>CN45+CN47+CN49+CN51+CN52</f>
        <v>0</v>
      </c>
      <c r="CO54" s="47"/>
      <c r="CP54" s="47">
        <f>CP45+CP47+CP49+CP51+CP52</f>
        <v>0</v>
      </c>
      <c r="CQ54" s="47"/>
      <c r="CR54" s="47">
        <f t="shared" ref="CR54" si="253">CR45+CR47+CR49+CR51+CR52</f>
        <v>0</v>
      </c>
      <c r="CS54" s="52"/>
      <c r="CT54" s="47"/>
      <c r="CU54" s="47">
        <f>CU45+CU47+CU49+CU51+CU52</f>
        <v>39750.622999999956</v>
      </c>
      <c r="CV54" s="47"/>
      <c r="CW54" s="47">
        <f>CW45+CW47+CW49+CW51+CW52</f>
        <v>58735.49399999997</v>
      </c>
      <c r="CX54" s="47"/>
      <c r="CY54" s="47">
        <f>CY45+CY47+CY49+CY51+CY52</f>
        <v>89241.809000000037</v>
      </c>
      <c r="CZ54" s="47"/>
      <c r="DA54" s="47">
        <f t="shared" ref="DA54" si="254">DA45+DA47+DA49+DA51+DA52</f>
        <v>122878.63300000018</v>
      </c>
    </row>
    <row r="55" spans="3:105" x14ac:dyDescent="0.3">
      <c r="C55" s="41" t="s">
        <v>72</v>
      </c>
      <c r="D55" s="116"/>
      <c r="E55" s="42"/>
      <c r="F55" s="42"/>
      <c r="G55" s="42"/>
      <c r="H55" s="42"/>
      <c r="I55" s="42"/>
      <c r="J55" s="42"/>
      <c r="K55" s="42"/>
      <c r="L55" s="42"/>
      <c r="M55" s="177"/>
      <c r="O55" s="42"/>
      <c r="P55" s="42"/>
      <c r="Q55" s="42"/>
      <c r="R55" s="42"/>
      <c r="S55" s="42"/>
      <c r="T55" s="42"/>
      <c r="U55" s="42"/>
      <c r="V55" s="42"/>
      <c r="W55" s="177"/>
      <c r="Y55" s="42"/>
      <c r="Z55" s="42"/>
      <c r="AA55" s="42"/>
      <c r="AB55" s="42"/>
      <c r="AC55" s="42"/>
      <c r="AD55" s="42"/>
      <c r="AE55" s="42"/>
      <c r="AF55" s="42"/>
      <c r="AG55" s="44"/>
      <c r="AH55" s="42"/>
      <c r="AI55" s="42"/>
      <c r="AJ55" s="42"/>
      <c r="AK55" s="42"/>
      <c r="AL55" s="42"/>
      <c r="AM55" s="42"/>
      <c r="AN55" s="42"/>
      <c r="AO55" s="42"/>
      <c r="AP55" s="44"/>
      <c r="AQ55" s="42"/>
      <c r="AR55" s="42"/>
      <c r="AS55" s="42"/>
      <c r="AT55" s="42"/>
      <c r="AU55" s="42"/>
      <c r="AV55" s="42"/>
      <c r="AW55" s="42"/>
      <c r="AX55" s="42"/>
      <c r="AY55" s="44"/>
      <c r="AZ55" s="42"/>
      <c r="BA55" s="42"/>
      <c r="BB55" s="42"/>
      <c r="BC55" s="42"/>
      <c r="BD55" s="42"/>
      <c r="BE55" s="42"/>
      <c r="BF55" s="42"/>
      <c r="BG55" s="42"/>
      <c r="BH55" s="44"/>
      <c r="BI55" s="42"/>
      <c r="BJ55" s="42">
        <f>BJ48+BJ50+BJ53</f>
        <v>0.92513325842834937</v>
      </c>
      <c r="BK55" s="42"/>
      <c r="BL55" s="42">
        <f>BL48+BL50+BL53</f>
        <v>0.92555139558466215</v>
      </c>
      <c r="BM55" s="42"/>
      <c r="BN55" s="42">
        <f>BN48+BN50+BN53</f>
        <v>0.90893850447879987</v>
      </c>
      <c r="BO55" s="42"/>
      <c r="BP55" s="42">
        <f t="shared" ref="BP55" si="255">BP48+BP50+BP53</f>
        <v>0.92595975657751017</v>
      </c>
      <c r="BR55" s="42"/>
      <c r="BS55" s="42"/>
      <c r="BT55" s="42"/>
      <c r="BU55" s="42"/>
      <c r="BV55" s="42"/>
      <c r="BW55" s="42"/>
      <c r="BX55" s="42"/>
      <c r="BY55" s="42"/>
      <c r="CA55" s="42"/>
      <c r="CB55" s="42"/>
      <c r="CC55" s="42"/>
      <c r="CD55" s="42"/>
      <c r="CE55" s="42"/>
      <c r="CF55" s="42"/>
      <c r="CG55" s="42"/>
      <c r="CH55" s="42"/>
      <c r="CI55" s="177"/>
      <c r="CK55" s="42"/>
      <c r="CL55" s="42"/>
      <c r="CM55" s="42"/>
      <c r="CN55" s="42"/>
      <c r="CO55" s="42"/>
      <c r="CP55" s="42"/>
      <c r="CQ55" s="42"/>
      <c r="CR55" s="42"/>
      <c r="CT55" s="42"/>
      <c r="CU55" s="42"/>
      <c r="CV55" s="42"/>
      <c r="CW55" s="42"/>
      <c r="CX55" s="42"/>
      <c r="CY55" s="42"/>
      <c r="CZ55" s="42"/>
      <c r="DA55" s="42"/>
    </row>
    <row r="56" spans="3:105" x14ac:dyDescent="0.3">
      <c r="C56" s="48"/>
      <c r="D56" s="119"/>
      <c r="E56" s="48"/>
      <c r="F56" s="48"/>
      <c r="G56" s="48"/>
      <c r="H56" s="48"/>
      <c r="I56" s="48"/>
      <c r="J56" s="48"/>
      <c r="K56" s="48"/>
      <c r="L56" s="48"/>
      <c r="M56" s="180"/>
      <c r="O56" s="48"/>
      <c r="P56" s="48"/>
      <c r="Q56" s="48"/>
      <c r="R56" s="48"/>
      <c r="S56" s="48"/>
      <c r="T56" s="48"/>
      <c r="U56" s="48"/>
      <c r="V56" s="48"/>
      <c r="W56" s="180"/>
      <c r="Y56" s="48"/>
      <c r="Z56" s="48"/>
      <c r="AA56" s="48"/>
      <c r="AB56" s="48"/>
      <c r="AC56" s="48"/>
      <c r="AD56" s="48"/>
      <c r="AE56" s="48"/>
      <c r="AF56" s="48"/>
      <c r="AH56" s="48"/>
      <c r="AI56" s="48"/>
      <c r="AJ56" s="48"/>
      <c r="AK56" s="48"/>
      <c r="AL56" s="48"/>
      <c r="AM56" s="48"/>
      <c r="AN56" s="48"/>
      <c r="AO56" s="48"/>
      <c r="AQ56" s="48"/>
      <c r="AR56" s="48"/>
      <c r="AS56" s="48"/>
      <c r="AT56" s="48"/>
      <c r="AU56" s="48"/>
      <c r="AV56" s="48"/>
      <c r="AW56" s="48"/>
      <c r="AX56" s="48"/>
      <c r="AZ56" s="48"/>
      <c r="BA56" s="48"/>
      <c r="BB56" s="48"/>
      <c r="BC56" s="48"/>
      <c r="BD56" s="48"/>
      <c r="BE56" s="48"/>
      <c r="BF56" s="48"/>
      <c r="BG56" s="48"/>
      <c r="BI56" s="48"/>
      <c r="BJ56" s="48"/>
      <c r="BK56" s="48"/>
      <c r="BL56" s="48"/>
      <c r="BM56" s="48"/>
      <c r="BN56" s="48"/>
      <c r="BO56" s="48"/>
      <c r="BP56" s="48"/>
      <c r="BR56" s="48"/>
      <c r="BS56" s="48"/>
      <c r="BT56" s="48"/>
      <c r="BU56" s="48"/>
      <c r="BV56" s="48"/>
      <c r="BW56" s="48"/>
      <c r="BX56" s="48"/>
      <c r="BY56" s="48"/>
      <c r="CA56" s="48"/>
      <c r="CB56" s="48"/>
      <c r="CC56" s="48"/>
      <c r="CD56" s="48"/>
      <c r="CE56" s="48"/>
      <c r="CF56" s="48"/>
      <c r="CG56" s="48"/>
      <c r="CH56" s="48"/>
      <c r="CI56" s="180"/>
      <c r="CK56" s="48"/>
      <c r="CL56" s="48"/>
      <c r="CM56" s="48"/>
      <c r="CN56" s="48"/>
      <c r="CO56" s="48"/>
      <c r="CP56" s="48"/>
      <c r="CQ56" s="48"/>
      <c r="CR56" s="48"/>
      <c r="CT56" s="48"/>
      <c r="CU56" s="48"/>
      <c r="CV56" s="48"/>
      <c r="CW56" s="48"/>
      <c r="CX56" s="48"/>
      <c r="CY56" s="48"/>
      <c r="CZ56" s="48"/>
      <c r="DA56" s="48"/>
    </row>
    <row r="57" spans="3:105" x14ac:dyDescent="0.3">
      <c r="C57" s="49" t="s">
        <v>92</v>
      </c>
      <c r="D57" s="120"/>
      <c r="E57" s="50"/>
      <c r="F57" s="50">
        <f>VLOOKUP($C57,Segment!$W$229:$AB$300,6,0)/1000</f>
        <v>20513.179350000002</v>
      </c>
      <c r="G57" s="50"/>
      <c r="H57" s="50">
        <f>VLOOKUP($C57,Segment!$W$306:$AB$377,6,0)/1000</f>
        <v>29414.278850000002</v>
      </c>
      <c r="I57" s="50"/>
      <c r="J57" s="50">
        <f>VLOOKUP($C57,Segment!$W$383:$AB$454,6,0)/1000</f>
        <v>53106.095950000003</v>
      </c>
      <c r="K57" s="50"/>
      <c r="L57" s="50">
        <f>VLOOKUP($C57,Segment!$W$460:$AB$531,6,0)/1000</f>
        <v>104342.35385</v>
      </c>
      <c r="M57" s="181">
        <f>L57/J57-1</f>
        <v>0.96479051949590722</v>
      </c>
      <c r="O57" s="50"/>
      <c r="P57" s="50">
        <f>VLOOKUP($C57,Segment!$W$229:$AB$300,2,0)/1000</f>
        <v>0</v>
      </c>
      <c r="Q57" s="50"/>
      <c r="R57" s="50">
        <f>VLOOKUP($C57,Segment!$W$306:$AB$377,2,0)/1000</f>
        <v>0</v>
      </c>
      <c r="S57" s="50"/>
      <c r="T57" s="50">
        <f>VLOOKUP($C57,Segment!$W$383:$AB$454,2,0)/1000</f>
        <v>0</v>
      </c>
      <c r="U57" s="50"/>
      <c r="V57" s="50">
        <f>VLOOKUP($C57,Segment!$W$460:$AB$531,2,0)/1000</f>
        <v>0</v>
      </c>
      <c r="W57" s="181" t="e">
        <f>V57/T57-1</f>
        <v>#DIV/0!</v>
      </c>
      <c r="Y57" s="50"/>
      <c r="Z57" s="50">
        <f>VLOOKUP($C57,'Securitization Profit   loss &amp; '!$P$230:$R$301,3,0)/1000</f>
        <v>0</v>
      </c>
      <c r="AA57" s="50"/>
      <c r="AB57" s="50">
        <f>VLOOKUP($C57,'Securitization Profit   loss &amp; '!$P$306:$R$377,3,0)/1000</f>
        <v>0</v>
      </c>
      <c r="AC57" s="50"/>
      <c r="AD57" s="50">
        <f>VLOOKUP($C57,'Securitization Profit   loss &amp; '!$P$383:$R$454,3,0)/1000</f>
        <v>0</v>
      </c>
      <c r="AE57" s="50"/>
      <c r="AF57" s="50">
        <f>VLOOKUP($C57,'Securitization Profit   loss &amp; '!$P$460:$R$531,3,0)/1000</f>
        <v>0</v>
      </c>
      <c r="AH57" s="50"/>
      <c r="AI57" s="50">
        <f>VLOOKUP($C57,'Securitization Profit   loss &amp; '!$P$230:$R$301,2,0)/1000</f>
        <v>0</v>
      </c>
      <c r="AJ57" s="50"/>
      <c r="AK57" s="50">
        <f>VLOOKUP($C57,'Securitization Profit   loss &amp; '!$P$306:$R$377,2,0)/1000</f>
        <v>0</v>
      </c>
      <c r="AL57" s="50"/>
      <c r="AM57" s="50">
        <f>VLOOKUP($C57,'Securitization Profit   loss &amp; '!$P$383:$R$454,2,0)/1000</f>
        <v>0</v>
      </c>
      <c r="AN57" s="50"/>
      <c r="AO57" s="50">
        <f>VLOOKUP($C57,'Securitization Profit   loss &amp; '!$P$460:$R$531,2,0)/1000</f>
        <v>0</v>
      </c>
      <c r="AQ57" s="49"/>
      <c r="AR57" s="49">
        <f>SUM('Quarterly I.S'!CG57:CH57)</f>
        <v>0</v>
      </c>
      <c r="AS57" s="49"/>
      <c r="AT57" s="50">
        <f>SUM('Quarterly I.S'!CK57:CL57)</f>
        <v>0</v>
      </c>
      <c r="AU57" s="49"/>
      <c r="AV57" s="50">
        <f>SUM('Quarterly I.S'!CO57:CP57)</f>
        <v>0</v>
      </c>
      <c r="AW57" s="50"/>
      <c r="AX57" s="50">
        <f>SUM('Quarterly I.S'!CS57:CT57)</f>
        <v>0</v>
      </c>
      <c r="AZ57" s="50"/>
      <c r="BA57" s="50">
        <f>P57+Z57+AI57+AR57</f>
        <v>0</v>
      </c>
      <c r="BB57" s="50"/>
      <c r="BC57" s="50">
        <f>R57+AB57+AK57+AT57</f>
        <v>0</v>
      </c>
      <c r="BD57" s="50"/>
      <c r="BE57" s="50">
        <f>T57+AD57+AM57+AV57</f>
        <v>0</v>
      </c>
      <c r="BF57" s="50"/>
      <c r="BG57" s="50">
        <f t="shared" ref="BG57" si="256">V57+AF57+AO57+AX57</f>
        <v>0</v>
      </c>
      <c r="BI57" s="50"/>
      <c r="BJ57" s="50">
        <f>VLOOKUP($C57,Segment!$W$229:$AB$300,3,0)/1000</f>
        <v>19852.957999999999</v>
      </c>
      <c r="BK57" s="50"/>
      <c r="BL57" s="50">
        <f>VLOOKUP($C57,Segment!$W$306:$AB$377,3,0)/1000</f>
        <v>28322.126</v>
      </c>
      <c r="BM57" s="50"/>
      <c r="BN57" s="50">
        <f>VLOOKUP($C57,Segment!$W$383:$AB$454,3,0)/1000</f>
        <v>52445.546999999999</v>
      </c>
      <c r="BO57" s="50"/>
      <c r="BP57" s="50">
        <f>VLOOKUP($C57,Segment!$W$460:$AB$531,3,0)/1000</f>
        <v>102512.696</v>
      </c>
      <c r="BR57" s="50"/>
      <c r="BS57" s="50">
        <f>VLOOKUP($C57,Segment!$W$229:$AB$300,4,0)/1000</f>
        <v>660.22135000000003</v>
      </c>
      <c r="BT57" s="50"/>
      <c r="BU57" s="50">
        <f>VLOOKUP($C57,Segment!$W$306:$AB$377,4,0)/1000</f>
        <v>1092.1528499999999</v>
      </c>
      <c r="BV57" s="50"/>
      <c r="BW57" s="50">
        <f>VLOOKUP($C57,Segment!$W$383:$AB$454,4,0)/1000</f>
        <v>660.5489500000001</v>
      </c>
      <c r="BX57" s="50"/>
      <c r="BY57" s="50">
        <f>VLOOKUP($C57,Segment!$W$460:$AB$531,4,0)/1000</f>
        <v>1829.6578500000001</v>
      </c>
      <c r="CA57" s="50"/>
      <c r="CB57" s="50">
        <f>BJ57+BS57</f>
        <v>20513.179349999999</v>
      </c>
      <c r="CC57" s="50"/>
      <c r="CD57" s="50">
        <f>BL57+BU57</f>
        <v>29414.278849999999</v>
      </c>
      <c r="CE57" s="50"/>
      <c r="CF57" s="50">
        <f>BN57+BW57</f>
        <v>53106.095949999995</v>
      </c>
      <c r="CG57" s="50"/>
      <c r="CH57" s="50">
        <f t="shared" ref="CH57" si="257">BP57+BY57</f>
        <v>104342.35385</v>
      </c>
      <c r="CI57" s="181">
        <f>CH57/CF57-1</f>
        <v>0.96479051949590744</v>
      </c>
      <c r="CK57" s="50"/>
      <c r="CL57" s="50">
        <f>VLOOKUP($C57,Segment!$W$229:$AB$300,5,0)/1000</f>
        <v>0</v>
      </c>
      <c r="CM57" s="50"/>
      <c r="CN57" s="50">
        <f>VLOOKUP($C57,Segment!$W$306:$AB$377,5,0)/1000</f>
        <v>0</v>
      </c>
      <c r="CO57" s="50"/>
      <c r="CP57" s="50">
        <f>VLOOKUP($C57,Segment!$W$383:$AB$454,5,0)/1000</f>
        <v>0</v>
      </c>
      <c r="CQ57" s="50"/>
      <c r="CR57" s="50">
        <f>VLOOKUP($C57,Segment!$W$460:$AB$531,5,0)/1000</f>
        <v>0</v>
      </c>
      <c r="CT57" s="50"/>
      <c r="CU57" s="50">
        <f>BA57+CB57+CL57</f>
        <v>20513.179349999999</v>
      </c>
      <c r="CV57" s="50"/>
      <c r="CW57" s="50">
        <f>BC57+CD57+CN57</f>
        <v>29414.278849999999</v>
      </c>
      <c r="CX57" s="50"/>
      <c r="CY57" s="50">
        <f>BE57+CF57+CP57</f>
        <v>53106.095949999995</v>
      </c>
      <c r="CZ57" s="50"/>
      <c r="DA57" s="50">
        <f t="shared" ref="DA57" si="258">BG57+CH57+CR57</f>
        <v>104342.35385</v>
      </c>
    </row>
    <row r="59" spans="3:105" x14ac:dyDescent="0.3">
      <c r="C59" s="38" t="s">
        <v>31</v>
      </c>
      <c r="D59" s="117">
        <v>16</v>
      </c>
      <c r="E59" s="40"/>
      <c r="F59" s="40">
        <f>VLOOKUP($C59,Segment!$W$229:$AB$300,6,0)/1000</f>
        <v>16743.338810000001</v>
      </c>
      <c r="G59" s="40"/>
      <c r="H59" s="40">
        <f>VLOOKUP($C59,Segment!$W$306:$AB$377,6,0)/1000</f>
        <v>20462.864670000006</v>
      </c>
      <c r="I59" s="40"/>
      <c r="J59" s="40">
        <f>VLOOKUP($C59,Segment!$W$383:$AB$454,6,0)/1000</f>
        <v>25065.343489999992</v>
      </c>
      <c r="K59" s="40"/>
      <c r="L59" s="40">
        <f>VLOOKUP($C59,Segment!$W$460:$AB$531,6,0)/1000</f>
        <v>53987.554099999987</v>
      </c>
      <c r="M59" s="139">
        <f>L59/J59-1</f>
        <v>1.1538725021477854</v>
      </c>
      <c r="O59" s="40"/>
      <c r="P59" s="40">
        <f>VLOOKUP($C59,Segment!$W$229:$AB$300,2,0)/1000</f>
        <v>0</v>
      </c>
      <c r="Q59" s="40"/>
      <c r="R59" s="40">
        <f>VLOOKUP($C59,Segment!$W$306:$AB$377,2,0)/1000</f>
        <v>0</v>
      </c>
      <c r="S59" s="40"/>
      <c r="T59" s="40">
        <f>VLOOKUP($C59,Segment!$W$383:$AB$454,2,0)/1000</f>
        <v>0</v>
      </c>
      <c r="U59" s="40"/>
      <c r="V59" s="40">
        <f>VLOOKUP($C59,Segment!$W$460:$AB$531,2,0)/1000</f>
        <v>0</v>
      </c>
      <c r="W59" s="139" t="e">
        <f>V59/T59-1</f>
        <v>#DIV/0!</v>
      </c>
      <c r="Y59" s="40"/>
      <c r="Z59" s="40">
        <f>VLOOKUP($C59,'Securitization Profit   loss &amp; '!$P$230:$R$301,3,0)/1000</f>
        <v>0</v>
      </c>
      <c r="AA59" s="40"/>
      <c r="AB59" s="40">
        <f>VLOOKUP($C59,'Securitization Profit   loss &amp; '!$P$306:$R$377,3,0)/1000</f>
        <v>0</v>
      </c>
      <c r="AC59" s="40"/>
      <c r="AD59" s="40">
        <f>VLOOKUP($C59,'Securitization Profit   loss &amp; '!$P$383:$R$454,3,0)/1000</f>
        <v>0</v>
      </c>
      <c r="AE59" s="40"/>
      <c r="AF59" s="40">
        <f>VLOOKUP($C59,'Securitization Profit   loss &amp; '!$P$460:$R$531,3,0)/1000</f>
        <v>0</v>
      </c>
      <c r="AH59" s="40"/>
      <c r="AI59" s="40">
        <f>VLOOKUP($C59,'Securitization Profit   loss &amp; '!$P$230:$R$301,2,0)/1000</f>
        <v>0</v>
      </c>
      <c r="AJ59" s="40"/>
      <c r="AK59" s="40">
        <f>VLOOKUP($C59,'Securitization Profit   loss &amp; '!$P$306:$R$377,2,0)/1000</f>
        <v>0</v>
      </c>
      <c r="AL59" s="40"/>
      <c r="AM59" s="40">
        <f>VLOOKUP($C59,'Securitization Profit   loss &amp; '!$P$383:$R$454,2,0)/1000</f>
        <v>0</v>
      </c>
      <c r="AN59" s="40"/>
      <c r="AO59" s="40">
        <f>VLOOKUP($C59,'Securitization Profit   loss &amp; '!$P$460:$R$531,2,0)/1000</f>
        <v>0</v>
      </c>
      <c r="AR59" s="38">
        <f>SUM('Quarterly I.S'!CG59:CH59)</f>
        <v>0</v>
      </c>
      <c r="AT59" s="40">
        <f>SUM('Quarterly I.S'!CK59:CL59)</f>
        <v>0</v>
      </c>
      <c r="AV59" s="40">
        <f>SUM('Quarterly I.S'!CO59:CP59)</f>
        <v>0</v>
      </c>
      <c r="AW59" s="40"/>
      <c r="AX59" s="40">
        <f>SUM('Quarterly I.S'!CS59:CT59)</f>
        <v>0</v>
      </c>
      <c r="AZ59" s="40"/>
      <c r="BA59" s="40">
        <f>P59+Z59+AI59+AR59</f>
        <v>0</v>
      </c>
      <c r="BB59" s="40"/>
      <c r="BC59" s="40">
        <f>R59+AB59+AK59+AT59</f>
        <v>0</v>
      </c>
      <c r="BD59" s="40"/>
      <c r="BE59" s="40">
        <f>T59+AD59+AM59+AV59</f>
        <v>0</v>
      </c>
      <c r="BF59" s="40"/>
      <c r="BG59" s="40">
        <f t="shared" ref="BG59:BG60" si="259">V59+AF59+AO59+AX59</f>
        <v>0</v>
      </c>
      <c r="BI59" s="40"/>
      <c r="BJ59" s="40">
        <f>VLOOKUP($C59,Segment!$W$229:$AB$300,3,0)/1000</f>
        <v>152.77600000000001</v>
      </c>
      <c r="BK59" s="40"/>
      <c r="BL59" s="40">
        <f>VLOOKUP($C59,Segment!$W$306:$AB$377,3,0)/1000</f>
        <v>585.24400000000003</v>
      </c>
      <c r="BM59" s="40"/>
      <c r="BN59" s="40">
        <f>VLOOKUP($C59,Segment!$W$383:$AB$454,3,0)/1000</f>
        <v>604.61300000000006</v>
      </c>
      <c r="BO59" s="40"/>
      <c r="BP59" s="40">
        <f>VLOOKUP($C59,Segment!$W$460:$AB$531,3,0)/1000</f>
        <v>377.99400000000003</v>
      </c>
      <c r="BR59" s="40"/>
      <c r="BS59" s="40">
        <f>VLOOKUP($C59,Segment!$W$229:$AB$300,4,0)/1000</f>
        <v>16590.562810000003</v>
      </c>
      <c r="BT59" s="40"/>
      <c r="BU59" s="40">
        <f>VLOOKUP($C59,Segment!$W$306:$AB$377,4,0)/1000</f>
        <v>19877.620670000004</v>
      </c>
      <c r="BV59" s="40"/>
      <c r="BW59" s="40">
        <f>VLOOKUP($C59,Segment!$W$383:$AB$454,4,0)/1000</f>
        <v>24460.730489999991</v>
      </c>
      <c r="BX59" s="40"/>
      <c r="BY59" s="40">
        <f>VLOOKUP($C59,Segment!$W$460:$AB$531,4,0)/1000</f>
        <v>53609.560099999988</v>
      </c>
      <c r="CA59" s="40"/>
      <c r="CB59" s="40">
        <f t="shared" ref="CB59:CB60" si="260">BJ59+BS59</f>
        <v>16743.338810000005</v>
      </c>
      <c r="CC59" s="40"/>
      <c r="CD59" s="40">
        <f t="shared" ref="CD59:CD60" si="261">BL59+BU59</f>
        <v>20462.864670000003</v>
      </c>
      <c r="CE59" s="40"/>
      <c r="CF59" s="40">
        <f t="shared" ref="CF59:CF60" si="262">BN59+BW59</f>
        <v>25065.343489999992</v>
      </c>
      <c r="CG59" s="40"/>
      <c r="CH59" s="40">
        <f t="shared" ref="CH59:CH60" si="263">BP59+BY59</f>
        <v>53987.554099999987</v>
      </c>
      <c r="CI59" s="139">
        <f>CH59/CF59-1</f>
        <v>1.1538725021477854</v>
      </c>
      <c r="CK59" s="40"/>
      <c r="CL59" s="40">
        <f>VLOOKUP($C59,Segment!$W$229:$AB$300,5,0)/1000</f>
        <v>0</v>
      </c>
      <c r="CM59" s="40"/>
      <c r="CN59" s="40">
        <f>VLOOKUP($C59,Segment!$W$306:$AB$377,5,0)/1000</f>
        <v>0</v>
      </c>
      <c r="CO59" s="40"/>
      <c r="CP59" s="40">
        <f>VLOOKUP($C59,Segment!$W$383:$AB$454,5,0)/1000</f>
        <v>0</v>
      </c>
      <c r="CQ59" s="40"/>
      <c r="CR59" s="40">
        <f>VLOOKUP($C59,Segment!$W$460:$AB$531,5,0)/1000</f>
        <v>0</v>
      </c>
      <c r="CT59" s="40"/>
      <c r="CU59" s="40">
        <f>BA59+CB59+CL59</f>
        <v>16743.338810000005</v>
      </c>
      <c r="CV59" s="40"/>
      <c r="CW59" s="40">
        <f>BC59+CD59+CN59</f>
        <v>20462.864670000003</v>
      </c>
      <c r="CX59" s="40"/>
      <c r="CY59" s="40">
        <f>BE59+CF59+CP59</f>
        <v>25065.343489999992</v>
      </c>
      <c r="CZ59" s="40"/>
      <c r="DA59" s="40">
        <f t="shared" ref="DA59:DA60" si="264">BG59+CH59+CR59</f>
        <v>53987.554099999987</v>
      </c>
    </row>
    <row r="60" spans="3:105" x14ac:dyDescent="0.3">
      <c r="C60" s="38" t="s">
        <v>32</v>
      </c>
      <c r="D60" s="117">
        <v>17</v>
      </c>
      <c r="E60" s="40"/>
      <c r="F60" s="40">
        <f>VLOOKUP($C60,Segment!$W$229:$AB$300,6,0)/1000</f>
        <v>-868.92028399999992</v>
      </c>
      <c r="G60" s="40"/>
      <c r="H60" s="40">
        <f>VLOOKUP($C60,Segment!$W$306:$AB$377,6,0)/1000</f>
        <v>-3971.6298999999995</v>
      </c>
      <c r="I60" s="40"/>
      <c r="J60" s="40">
        <f>VLOOKUP($C60,Segment!$W$383:$AB$454,6,0)/1000</f>
        <v>-12833.757367</v>
      </c>
      <c r="K60" s="40"/>
      <c r="L60" s="40">
        <f>VLOOKUP($C60,Segment!$W$460:$AB$531,6,0)/1000</f>
        <v>-20072.72104</v>
      </c>
      <c r="M60" s="139">
        <f>L60/J60-1</f>
        <v>0.56405645408365457</v>
      </c>
      <c r="O60" s="40"/>
      <c r="P60" s="40">
        <f>VLOOKUP($C60,Segment!$W$229:$AB$300,2,0)/1000</f>
        <v>0</v>
      </c>
      <c r="Q60" s="40"/>
      <c r="R60" s="40">
        <f>VLOOKUP($C60,Segment!$W$306:$AB$377,2,0)/1000</f>
        <v>0</v>
      </c>
      <c r="S60" s="40"/>
      <c r="T60" s="40">
        <f>VLOOKUP($C60,Segment!$W$383:$AB$454,2,0)/1000</f>
        <v>0</v>
      </c>
      <c r="U60" s="40"/>
      <c r="V60" s="40">
        <f>VLOOKUP($C60,Segment!$W$460:$AB$531,2,0)/1000</f>
        <v>0</v>
      </c>
      <c r="W60" s="139" t="e">
        <f>V60/T60-1</f>
        <v>#DIV/0!</v>
      </c>
      <c r="Y60" s="40"/>
      <c r="Z60" s="40">
        <f>VLOOKUP($C60,'Securitization Profit   loss &amp; '!$P$230:$R$301,3,0)/1000</f>
        <v>0</v>
      </c>
      <c r="AA60" s="40"/>
      <c r="AB60" s="40">
        <f>VLOOKUP($C60,'Securitization Profit   loss &amp; '!$P$306:$R$377,3,0)/1000</f>
        <v>0</v>
      </c>
      <c r="AC60" s="40"/>
      <c r="AD60" s="40">
        <f>VLOOKUP($C60,'Securitization Profit   loss &amp; '!$P$383:$R$454,3,0)/1000</f>
        <v>0</v>
      </c>
      <c r="AE60" s="40"/>
      <c r="AF60" s="40">
        <f>VLOOKUP($C60,'Securitization Profit   loss &amp; '!$P$460:$R$531,3,0)/1000</f>
        <v>0</v>
      </c>
      <c r="AH60" s="40"/>
      <c r="AI60" s="40">
        <f>VLOOKUP($C60,'Securitization Profit   loss &amp; '!$P$230:$R$301,2,0)/1000</f>
        <v>0</v>
      </c>
      <c r="AJ60" s="40"/>
      <c r="AK60" s="40">
        <f>VLOOKUP($C60,'Securitization Profit   loss &amp; '!$P$306:$R$377,2,0)/1000</f>
        <v>0</v>
      </c>
      <c r="AL60" s="40"/>
      <c r="AM60" s="40">
        <f>VLOOKUP($C60,'Securitization Profit   loss &amp; '!$P$383:$R$454,2,0)/1000</f>
        <v>0</v>
      </c>
      <c r="AN60" s="40"/>
      <c r="AO60" s="40">
        <f>VLOOKUP($C60,'Securitization Profit   loss &amp; '!$P$460:$R$531,2,0)/1000</f>
        <v>0</v>
      </c>
      <c r="AR60" s="38">
        <f>SUM('Quarterly I.S'!CG60:CH60)</f>
        <v>0</v>
      </c>
      <c r="AT60" s="40">
        <f>SUM('Quarterly I.S'!CK60:CL60)</f>
        <v>0</v>
      </c>
      <c r="AV60" s="40">
        <f>SUM('Quarterly I.S'!CO60:CP60)</f>
        <v>0</v>
      </c>
      <c r="AW60" s="40"/>
      <c r="AX60" s="40">
        <f>SUM('Quarterly I.S'!CS60:CT60)</f>
        <v>0</v>
      </c>
      <c r="AZ60" s="40"/>
      <c r="BA60" s="40">
        <f>P60+Z60+AI60+AR60</f>
        <v>0</v>
      </c>
      <c r="BB60" s="40"/>
      <c r="BC60" s="40">
        <f>R60+AB60+AK60+AT60</f>
        <v>0</v>
      </c>
      <c r="BD60" s="40"/>
      <c r="BE60" s="40">
        <f>T60+AD60+AM60+AV60</f>
        <v>0</v>
      </c>
      <c r="BF60" s="40"/>
      <c r="BG60" s="40">
        <f t="shared" si="259"/>
        <v>0</v>
      </c>
      <c r="BI60" s="40"/>
      <c r="BJ60" s="40">
        <f>VLOOKUP($C60,Segment!$W$229:$AB$300,3,0)/1000</f>
        <v>0</v>
      </c>
      <c r="BK60" s="40"/>
      <c r="BL60" s="40">
        <f>VLOOKUP($C60,Segment!$W$306:$AB$377,3,0)/1000</f>
        <v>0</v>
      </c>
      <c r="BM60" s="40"/>
      <c r="BN60" s="40">
        <f>VLOOKUP($C60,Segment!$W$383:$AB$454,3,0)/1000</f>
        <v>0</v>
      </c>
      <c r="BO60" s="40"/>
      <c r="BP60" s="40">
        <f>VLOOKUP($C60,Segment!$W$460:$AB$531,3,0)/1000</f>
        <v>0</v>
      </c>
      <c r="BR60" s="40"/>
      <c r="BS60" s="40">
        <f>VLOOKUP($C60,Segment!$W$229:$AB$300,4,0)/1000</f>
        <v>-868.92028399999992</v>
      </c>
      <c r="BT60" s="40"/>
      <c r="BU60" s="40">
        <f>VLOOKUP($C60,Segment!$W$306:$AB$377,4,0)/1000</f>
        <v>-3971.6298999999995</v>
      </c>
      <c r="BV60" s="40"/>
      <c r="BW60" s="40">
        <f>VLOOKUP($C60,Segment!$W$383:$AB$454,4,0)/1000</f>
        <v>-12833.757367</v>
      </c>
      <c r="BX60" s="40"/>
      <c r="BY60" s="40">
        <f>VLOOKUP($C60,Segment!$W$460:$AB$531,4,0)/1000</f>
        <v>-20072.72104</v>
      </c>
      <c r="CA60" s="40"/>
      <c r="CB60" s="40">
        <f t="shared" si="260"/>
        <v>-868.92028399999992</v>
      </c>
      <c r="CC60" s="40"/>
      <c r="CD60" s="40">
        <f t="shared" si="261"/>
        <v>-3971.6298999999995</v>
      </c>
      <c r="CE60" s="40"/>
      <c r="CF60" s="40">
        <f t="shared" si="262"/>
        <v>-12833.757367</v>
      </c>
      <c r="CG60" s="40"/>
      <c r="CH60" s="40">
        <f t="shared" si="263"/>
        <v>-20072.72104</v>
      </c>
      <c r="CI60" s="139">
        <f>CH60/CF60-1</f>
        <v>0.56405645408365457</v>
      </c>
      <c r="CK60" s="40"/>
      <c r="CL60" s="40">
        <f>VLOOKUP($C60,Segment!$W$229:$AB$300,5,0)/1000</f>
        <v>0</v>
      </c>
      <c r="CM60" s="40"/>
      <c r="CN60" s="40">
        <f>VLOOKUP($C60,Segment!$W$306:$AB$377,5,0)/1000</f>
        <v>0</v>
      </c>
      <c r="CO60" s="40"/>
      <c r="CP60" s="40">
        <f>VLOOKUP($C60,Segment!$W$383:$AB$454,5,0)/1000</f>
        <v>0</v>
      </c>
      <c r="CQ60" s="40"/>
      <c r="CR60" s="40">
        <f>VLOOKUP($C60,Segment!$W$460:$AB$531,5,0)/1000</f>
        <v>0</v>
      </c>
      <c r="CT60" s="40"/>
      <c r="CU60" s="40">
        <f>BA60+CB60+CL60</f>
        <v>-868.92028399999992</v>
      </c>
      <c r="CV60" s="40"/>
      <c r="CW60" s="40">
        <f>BC60+CD60+CN60</f>
        <v>-3971.6298999999995</v>
      </c>
      <c r="CX60" s="40"/>
      <c r="CY60" s="40">
        <f>BE60+CF60+CP60</f>
        <v>-12833.757367</v>
      </c>
      <c r="CZ60" s="40"/>
      <c r="DA60" s="40">
        <f t="shared" si="264"/>
        <v>-20072.72104</v>
      </c>
    </row>
    <row r="61" spans="3:105" x14ac:dyDescent="0.3">
      <c r="C61" s="60" t="s">
        <v>33</v>
      </c>
      <c r="D61" s="123"/>
      <c r="E61" s="61"/>
      <c r="F61" s="61">
        <f>SUM(F59:F60)</f>
        <v>15874.418526000001</v>
      </c>
      <c r="G61" s="61"/>
      <c r="H61" s="61">
        <f>SUM(H59:H60)</f>
        <v>16491.234770000006</v>
      </c>
      <c r="I61" s="61"/>
      <c r="J61" s="61">
        <f>SUM(J59:J60)</f>
        <v>12231.586122999992</v>
      </c>
      <c r="K61" s="61"/>
      <c r="L61" s="61">
        <f t="shared" ref="L61" si="265">SUM(L59:L60)</f>
        <v>33914.83305999999</v>
      </c>
      <c r="M61" s="184">
        <f>L61/J61-1</f>
        <v>1.7727256889625558</v>
      </c>
      <c r="O61" s="61"/>
      <c r="P61" s="61">
        <f>SUM(P59:P60)</f>
        <v>0</v>
      </c>
      <c r="Q61" s="61"/>
      <c r="R61" s="61">
        <f>SUM(R59:R60)</f>
        <v>0</v>
      </c>
      <c r="S61" s="61"/>
      <c r="T61" s="61">
        <f>SUM(T59:T60)</f>
        <v>0</v>
      </c>
      <c r="U61" s="61"/>
      <c r="V61" s="61">
        <f t="shared" ref="V61" si="266">SUM(V59:V60)</f>
        <v>0</v>
      </c>
      <c r="W61" s="184" t="e">
        <f>V61/T61-1</f>
        <v>#DIV/0!</v>
      </c>
      <c r="X61" s="61"/>
      <c r="Y61" s="61"/>
      <c r="Z61" s="61">
        <f>SUM(Z59:Z60)</f>
        <v>0</v>
      </c>
      <c r="AA61" s="61"/>
      <c r="AB61" s="61">
        <f>SUM(AB59:AB60)</f>
        <v>0</v>
      </c>
      <c r="AC61" s="61"/>
      <c r="AD61" s="61">
        <f>SUM(AD59:AD60)</f>
        <v>0</v>
      </c>
      <c r="AE61" s="61"/>
      <c r="AF61" s="61">
        <f t="shared" ref="AF61" si="267">SUM(AF59:AF60)</f>
        <v>0</v>
      </c>
      <c r="AG61" s="45"/>
      <c r="AH61" s="61"/>
      <c r="AI61" s="61">
        <f>SUM(AI59:AI60)</f>
        <v>0</v>
      </c>
      <c r="AJ61" s="61"/>
      <c r="AK61" s="61">
        <f>SUM(AK59:AK60)</f>
        <v>0</v>
      </c>
      <c r="AL61" s="61"/>
      <c r="AM61" s="61">
        <f>SUM(AM59:AM60)</f>
        <v>0</v>
      </c>
      <c r="AN61" s="61"/>
      <c r="AO61" s="61">
        <f t="shared" ref="AO61" si="268">SUM(AO59:AO60)</f>
        <v>0</v>
      </c>
      <c r="AP61" s="45"/>
      <c r="AQ61" s="61">
        <f t="shared" ref="AQ61:AT61" si="269">SUM(AQ59:AQ60)</f>
        <v>0</v>
      </c>
      <c r="AR61" s="61">
        <f t="shared" si="269"/>
        <v>0</v>
      </c>
      <c r="AS61" s="61">
        <f t="shared" si="269"/>
        <v>0</v>
      </c>
      <c r="AT61" s="61">
        <f t="shared" si="269"/>
        <v>0</v>
      </c>
      <c r="AU61" s="61">
        <f t="shared" ref="AU61:AV61" si="270">SUM(AU59:AU60)</f>
        <v>0</v>
      </c>
      <c r="AV61" s="61">
        <f t="shared" si="270"/>
        <v>0</v>
      </c>
      <c r="AW61" s="61"/>
      <c r="AX61" s="61">
        <f t="shared" ref="AX61" si="271">SUM(AX59:AX60)</f>
        <v>0</v>
      </c>
      <c r="AY61" s="45"/>
      <c r="AZ61" s="61"/>
      <c r="BA61" s="61">
        <f>SUM(BA59:BA60)</f>
        <v>0</v>
      </c>
      <c r="BB61" s="61"/>
      <c r="BC61" s="61">
        <f>SUM(BC59:BC60)</f>
        <v>0</v>
      </c>
      <c r="BD61" s="61"/>
      <c r="BE61" s="61">
        <f>SUM(BE59:BE60)</f>
        <v>0</v>
      </c>
      <c r="BF61" s="61"/>
      <c r="BG61" s="61">
        <f t="shared" ref="BG61" si="272">SUM(BG59:BG60)</f>
        <v>0</v>
      </c>
      <c r="BH61" s="45"/>
      <c r="BI61" s="61"/>
      <c r="BJ61" s="61">
        <f>SUM(BJ59:BJ60)</f>
        <v>152.77600000000001</v>
      </c>
      <c r="BK61" s="61"/>
      <c r="BL61" s="61">
        <f>SUM(BL59:BL60)</f>
        <v>585.24400000000003</v>
      </c>
      <c r="BM61" s="61"/>
      <c r="BN61" s="61">
        <f>SUM(BN59:BN60)</f>
        <v>604.61300000000006</v>
      </c>
      <c r="BO61" s="61"/>
      <c r="BP61" s="61">
        <f t="shared" ref="BP61" si="273">SUM(BP59:BP60)</f>
        <v>377.99400000000003</v>
      </c>
      <c r="BQ61" s="45"/>
      <c r="BR61" s="61"/>
      <c r="BS61" s="61">
        <f>SUM(BS59:BS60)</f>
        <v>15721.642526000003</v>
      </c>
      <c r="BT61" s="61"/>
      <c r="BU61" s="61">
        <f>SUM(BU59:BU60)</f>
        <v>15905.990770000004</v>
      </c>
      <c r="BV61" s="61"/>
      <c r="BW61" s="61">
        <f>SUM(BW59:BW60)</f>
        <v>11626.973122999991</v>
      </c>
      <c r="BX61" s="61"/>
      <c r="BY61" s="61">
        <f t="shared" ref="BY61" si="274">SUM(BY59:BY60)</f>
        <v>33536.839059999984</v>
      </c>
      <c r="BZ61" s="45"/>
      <c r="CA61" s="61"/>
      <c r="CB61" s="61">
        <f>SUM(CB59:CB60)</f>
        <v>15874.418526000005</v>
      </c>
      <c r="CC61" s="61"/>
      <c r="CD61" s="61">
        <f>SUM(CD59:CD60)</f>
        <v>16491.234770000003</v>
      </c>
      <c r="CE61" s="61"/>
      <c r="CF61" s="61">
        <f>SUM(CF59:CF60)</f>
        <v>12231.586122999992</v>
      </c>
      <c r="CG61" s="61"/>
      <c r="CH61" s="61">
        <f t="shared" ref="CH61" si="275">SUM(CH59:CH60)</f>
        <v>33914.83305999999</v>
      </c>
      <c r="CI61" s="184">
        <f>CH61/CF61-1</f>
        <v>1.7727256889625558</v>
      </c>
      <c r="CJ61" s="61"/>
      <c r="CK61" s="61"/>
      <c r="CL61" s="61">
        <f>SUM(CL59:CL60)</f>
        <v>0</v>
      </c>
      <c r="CM61" s="61"/>
      <c r="CN61" s="61">
        <f>SUM(CN59:CN60)</f>
        <v>0</v>
      </c>
      <c r="CO61" s="61"/>
      <c r="CP61" s="61">
        <f>SUM(CP59:CP60)</f>
        <v>0</v>
      </c>
      <c r="CQ61" s="61"/>
      <c r="CR61" s="61">
        <f t="shared" ref="CR61" si="276">SUM(CR59:CR60)</f>
        <v>0</v>
      </c>
      <c r="CS61" s="45"/>
      <c r="CT61" s="61"/>
      <c r="CU61" s="61">
        <f>SUM(CU59:CU60)</f>
        <v>15874.418526000005</v>
      </c>
      <c r="CV61" s="61"/>
      <c r="CW61" s="61">
        <f>SUM(CW59:CW60)</f>
        <v>16491.234770000003</v>
      </c>
      <c r="CX61" s="61"/>
      <c r="CY61" s="61">
        <f>SUM(CY59:CY60)</f>
        <v>12231.586122999992</v>
      </c>
      <c r="CZ61" s="61"/>
      <c r="DA61" s="61">
        <f t="shared" ref="DA61" si="277">SUM(DA59:DA60)</f>
        <v>33914.83305999999</v>
      </c>
    </row>
    <row r="62" spans="3:105" x14ac:dyDescent="0.3">
      <c r="C62" s="41" t="s">
        <v>64</v>
      </c>
      <c r="D62" s="116"/>
      <c r="E62" s="42"/>
      <c r="F62" s="42"/>
      <c r="G62" s="42"/>
      <c r="H62" s="42"/>
      <c r="I62" s="42"/>
      <c r="J62" s="42"/>
      <c r="K62" s="42"/>
      <c r="L62" s="42"/>
      <c r="M62" s="177"/>
      <c r="O62" s="42"/>
      <c r="P62" s="42"/>
      <c r="Q62" s="42"/>
      <c r="R62" s="42"/>
      <c r="S62" s="42"/>
      <c r="T62" s="42"/>
      <c r="U62" s="42"/>
      <c r="V62" s="42"/>
      <c r="W62" s="177"/>
      <c r="Y62" s="42"/>
      <c r="Z62" s="42"/>
      <c r="AA62" s="42"/>
      <c r="AB62" s="42"/>
      <c r="AC62" s="42"/>
      <c r="AD62" s="42"/>
      <c r="AE62" s="42"/>
      <c r="AF62" s="42"/>
      <c r="AG62" s="44"/>
      <c r="AH62" s="42"/>
      <c r="AI62" s="42"/>
      <c r="AJ62" s="42"/>
      <c r="AK62" s="42"/>
      <c r="AL62" s="42"/>
      <c r="AM62" s="42"/>
      <c r="AN62" s="42"/>
      <c r="AO62" s="42"/>
      <c r="AP62" s="44"/>
      <c r="AQ62" s="42"/>
      <c r="AR62" s="42"/>
      <c r="AS62" s="42"/>
      <c r="AT62" s="42"/>
      <c r="AU62" s="42"/>
      <c r="AV62" s="42"/>
      <c r="AW62" s="42"/>
      <c r="AX62" s="42"/>
      <c r="AY62" s="44"/>
      <c r="AZ62" s="42"/>
      <c r="BA62" s="42"/>
      <c r="BB62" s="42"/>
      <c r="BC62" s="42"/>
      <c r="BD62" s="42"/>
      <c r="BE62" s="42"/>
      <c r="BF62" s="42"/>
      <c r="BG62" s="42"/>
      <c r="BH62" s="44"/>
      <c r="BI62" s="42"/>
      <c r="BJ62" s="42"/>
      <c r="BK62" s="42"/>
      <c r="BL62" s="42"/>
      <c r="BM62" s="42"/>
      <c r="BN62" s="42"/>
      <c r="BO62" s="42"/>
      <c r="BP62" s="42"/>
      <c r="BR62" s="42"/>
      <c r="BS62" s="42">
        <f>BS61/BS186</f>
        <v>0.19644122440982481</v>
      </c>
      <c r="BT62" s="42"/>
      <c r="BU62" s="42">
        <f>BU61/BU186</f>
        <v>0.15388562209660858</v>
      </c>
      <c r="BV62" s="42"/>
      <c r="BW62" s="42">
        <f>BW61/BW186</f>
        <v>6.2381079225834239E-2</v>
      </c>
      <c r="BX62" s="42"/>
      <c r="BY62" s="42">
        <f t="shared" ref="BY62" si="278">BY61/BY186</f>
        <v>0.13126107378450894</v>
      </c>
      <c r="CA62" s="42"/>
      <c r="CB62" s="42"/>
      <c r="CC62" s="42"/>
      <c r="CD62" s="42"/>
      <c r="CE62" s="42"/>
      <c r="CF62" s="42"/>
      <c r="CG62" s="42"/>
      <c r="CH62" s="42"/>
      <c r="CI62" s="177"/>
      <c r="CK62" s="42"/>
      <c r="CL62" s="42"/>
      <c r="CM62" s="42"/>
      <c r="CN62" s="42"/>
      <c r="CO62" s="42"/>
      <c r="CP62" s="42"/>
      <c r="CQ62" s="42"/>
      <c r="CR62" s="42"/>
      <c r="CT62" s="42"/>
      <c r="CU62" s="42"/>
      <c r="CV62" s="42"/>
      <c r="CW62" s="42"/>
      <c r="CX62" s="42"/>
      <c r="CY62" s="42"/>
      <c r="CZ62" s="42"/>
      <c r="DA62" s="42"/>
    </row>
    <row r="63" spans="3:105" ht="13.5" thickBot="1" x14ac:dyDescent="0.35">
      <c r="C63" s="53" t="s">
        <v>34</v>
      </c>
      <c r="D63" s="121"/>
      <c r="E63" s="54"/>
      <c r="F63" s="54">
        <f>F54+F57+F61</f>
        <v>76138.220875999948</v>
      </c>
      <c r="G63" s="54"/>
      <c r="H63" s="54">
        <f>H54+H57+H61</f>
        <v>104641.00761999999</v>
      </c>
      <c r="I63" s="54"/>
      <c r="J63" s="54">
        <f>J54+J57+J61</f>
        <v>154579.49107300004</v>
      </c>
      <c r="K63" s="54"/>
      <c r="L63" s="54">
        <f t="shared" ref="L63" si="279">L54+L57+L61</f>
        <v>261135.81991000014</v>
      </c>
      <c r="M63" s="182">
        <f>L63/J63-1</f>
        <v>0.68933031217368246</v>
      </c>
      <c r="N63" s="139"/>
      <c r="O63" s="54"/>
      <c r="P63" s="54">
        <f>P54+P57+P61</f>
        <v>0</v>
      </c>
      <c r="Q63" s="54"/>
      <c r="R63" s="54">
        <f>R54+R57+R61</f>
        <v>0</v>
      </c>
      <c r="S63" s="54"/>
      <c r="T63" s="54">
        <f>T54+T57+T61</f>
        <v>0</v>
      </c>
      <c r="U63" s="54"/>
      <c r="V63" s="54">
        <f t="shared" ref="V63" si="280">V54+V57+V61</f>
        <v>0</v>
      </c>
      <c r="W63" s="182" t="e">
        <f>V63/T63-1</f>
        <v>#DIV/0!</v>
      </c>
      <c r="X63" s="55"/>
      <c r="Y63" s="54"/>
      <c r="Z63" s="54">
        <f>Z54+Z57+Z61</f>
        <v>0</v>
      </c>
      <c r="AA63" s="54"/>
      <c r="AB63" s="54">
        <f>AB54+AB57+AB61</f>
        <v>0</v>
      </c>
      <c r="AC63" s="54"/>
      <c r="AD63" s="54">
        <f>AD54+AD57+AD61</f>
        <v>0</v>
      </c>
      <c r="AE63" s="54"/>
      <c r="AF63" s="54">
        <f t="shared" ref="AF63" si="281">AF54+AF57+AF61</f>
        <v>0</v>
      </c>
      <c r="AG63" s="56"/>
      <c r="AH63" s="54"/>
      <c r="AI63" s="54">
        <f>AI54+AI57+AI61</f>
        <v>0</v>
      </c>
      <c r="AJ63" s="54"/>
      <c r="AK63" s="54">
        <f>AK54+AK57+AK61</f>
        <v>0</v>
      </c>
      <c r="AL63" s="54"/>
      <c r="AM63" s="54">
        <f>AM54+AM57+AM61</f>
        <v>0</v>
      </c>
      <c r="AN63" s="54"/>
      <c r="AO63" s="54">
        <f t="shared" ref="AO63" si="282">AO54+AO57+AO61</f>
        <v>0</v>
      </c>
      <c r="AP63" s="56"/>
      <c r="AQ63" s="54">
        <f t="shared" ref="AQ63:AT63" si="283">AQ54+AQ57+AQ61</f>
        <v>0</v>
      </c>
      <c r="AR63" s="54">
        <f t="shared" si="283"/>
        <v>0</v>
      </c>
      <c r="AS63" s="54">
        <f t="shared" si="283"/>
        <v>0</v>
      </c>
      <c r="AT63" s="54">
        <f t="shared" si="283"/>
        <v>0</v>
      </c>
      <c r="AU63" s="54">
        <f t="shared" ref="AU63:AV63" si="284">AU54+AU57+AU61</f>
        <v>0</v>
      </c>
      <c r="AV63" s="54">
        <f t="shared" si="284"/>
        <v>0</v>
      </c>
      <c r="AW63" s="54"/>
      <c r="AX63" s="54">
        <f t="shared" ref="AX63" si="285">AX54+AX57+AX61</f>
        <v>0</v>
      </c>
      <c r="AY63" s="56"/>
      <c r="AZ63" s="54"/>
      <c r="BA63" s="54">
        <f>BA54+BA57+BA61</f>
        <v>0</v>
      </c>
      <c r="BB63" s="54"/>
      <c r="BC63" s="54">
        <f>BC54+BC57+BC61</f>
        <v>0</v>
      </c>
      <c r="BD63" s="54"/>
      <c r="BE63" s="54">
        <f>BE54+BE57+BE61</f>
        <v>0</v>
      </c>
      <c r="BF63" s="54"/>
      <c r="BG63" s="54">
        <f t="shared" ref="BG63" si="286">BG54+BG57+BG61</f>
        <v>0</v>
      </c>
      <c r="BH63" s="56"/>
      <c r="BI63" s="54"/>
      <c r="BJ63" s="54">
        <f>BJ54+BJ57+BJ61</f>
        <v>59756.356999999953</v>
      </c>
      <c r="BK63" s="54"/>
      <c r="BL63" s="54">
        <f>BL54+BL57+BL61</f>
        <v>87642.863999999972</v>
      </c>
      <c r="BM63" s="54"/>
      <c r="BN63" s="54">
        <f>BN54+BN57+BN61</f>
        <v>142291.96900000004</v>
      </c>
      <c r="BO63" s="54"/>
      <c r="BP63" s="54">
        <f t="shared" ref="BP63" si="287">BP54+BP57+BP61</f>
        <v>225769.32300000018</v>
      </c>
      <c r="BQ63" s="56"/>
      <c r="BR63" s="54"/>
      <c r="BS63" s="54">
        <f>BS54+BS57+BS61</f>
        <v>16381.863876000003</v>
      </c>
      <c r="BT63" s="54"/>
      <c r="BU63" s="54">
        <f>BU54+BU57+BU61</f>
        <v>16998.143620000003</v>
      </c>
      <c r="BV63" s="54"/>
      <c r="BW63" s="54">
        <f>BW54+BW57+BW61</f>
        <v>12287.522072999991</v>
      </c>
      <c r="BX63" s="54"/>
      <c r="BY63" s="54">
        <f t="shared" ref="BY63" si="288">BY54+BY57+BY61</f>
        <v>35366.496909999987</v>
      </c>
      <c r="BZ63" s="56"/>
      <c r="CA63" s="54"/>
      <c r="CB63" s="54">
        <f>CB54+CB57+CB61</f>
        <v>76138.220875999963</v>
      </c>
      <c r="CC63" s="54"/>
      <c r="CD63" s="54">
        <f>CD54+CD57+CD61</f>
        <v>104641.00761999996</v>
      </c>
      <c r="CE63" s="54"/>
      <c r="CF63" s="54">
        <f>CF54+CF57+CF61</f>
        <v>154579.49107300001</v>
      </c>
      <c r="CG63" s="54"/>
      <c r="CH63" s="54">
        <f t="shared" ref="CH63" si="289">CH54+CH57+CH61</f>
        <v>261135.81991000014</v>
      </c>
      <c r="CI63" s="182">
        <f>CH63/CF63-1</f>
        <v>0.6893303121736829</v>
      </c>
      <c r="CJ63" s="152"/>
      <c r="CK63" s="54"/>
      <c r="CL63" s="54">
        <f>CL54+CL57+CL61</f>
        <v>0</v>
      </c>
      <c r="CM63" s="54"/>
      <c r="CN63" s="54">
        <f>CN54+CN57+CN61</f>
        <v>0</v>
      </c>
      <c r="CO63" s="54"/>
      <c r="CP63" s="54">
        <f>CP54+CP57+CP61</f>
        <v>0</v>
      </c>
      <c r="CQ63" s="54"/>
      <c r="CR63" s="54">
        <f t="shared" ref="CR63" si="290">CR54+CR57+CR61</f>
        <v>0</v>
      </c>
      <c r="CS63" s="56"/>
      <c r="CT63" s="54"/>
      <c r="CU63" s="54">
        <f>CU54+CU57+CU61</f>
        <v>76138.220875999963</v>
      </c>
      <c r="CV63" s="54"/>
      <c r="CW63" s="54">
        <f>CW54+CW57+CW61</f>
        <v>104641.00761999996</v>
      </c>
      <c r="CX63" s="54"/>
      <c r="CY63" s="54">
        <f>CY54+CY57+CY61</f>
        <v>154579.49107300001</v>
      </c>
      <c r="CZ63" s="54"/>
      <c r="DA63" s="54">
        <f t="shared" ref="DA63" si="291">DA54+DA57+DA61</f>
        <v>261135.81991000014</v>
      </c>
    </row>
    <row r="64" spans="3:105" ht="13.5" thickTop="1" x14ac:dyDescent="0.3">
      <c r="C64" s="41" t="s">
        <v>82</v>
      </c>
      <c r="D64" s="116"/>
      <c r="E64" s="43"/>
      <c r="F64" s="43">
        <f>(F42+F51+F57+F59)/1000</f>
        <v>294.57101016000001</v>
      </c>
      <c r="G64" s="43"/>
      <c r="H64" s="43">
        <f>(H42+H51+H57+H59)/1000</f>
        <v>558.98622552000006</v>
      </c>
      <c r="I64" s="43"/>
      <c r="J64" s="43">
        <f>(J42+J51+J57+J59)/1000</f>
        <v>915.55347043999996</v>
      </c>
      <c r="K64" s="43"/>
      <c r="L64" s="43">
        <f t="shared" ref="L64" si="292">(L42+L51+L57+L59)/1000</f>
        <v>1379.7009049500002</v>
      </c>
      <c r="M64" s="177"/>
      <c r="O64" s="43"/>
      <c r="P64" s="43"/>
      <c r="Q64" s="43"/>
      <c r="R64" s="43"/>
      <c r="S64" s="43"/>
      <c r="T64" s="43"/>
      <c r="U64" s="43"/>
      <c r="V64" s="43"/>
      <c r="W64" s="177"/>
      <c r="Y64" s="43"/>
      <c r="Z64" s="43"/>
      <c r="AA64" s="43"/>
      <c r="AB64" s="43"/>
      <c r="AC64" s="43"/>
      <c r="AD64" s="43"/>
      <c r="AE64" s="43"/>
      <c r="AF64" s="43"/>
      <c r="AG64" s="57"/>
      <c r="AH64" s="43"/>
      <c r="AI64" s="43"/>
      <c r="AJ64" s="43"/>
      <c r="AK64" s="43"/>
      <c r="AL64" s="43"/>
      <c r="AM64" s="43"/>
      <c r="AN64" s="43"/>
      <c r="AO64" s="43"/>
      <c r="AP64" s="57"/>
      <c r="AQ64" s="43"/>
      <c r="AR64" s="43"/>
      <c r="AS64" s="43"/>
      <c r="AT64" s="43"/>
      <c r="AU64" s="43"/>
      <c r="AV64" s="43"/>
      <c r="AW64" s="43"/>
      <c r="AX64" s="43"/>
      <c r="AY64" s="57"/>
      <c r="AZ64" s="43"/>
      <c r="BA64" s="43"/>
      <c r="BB64" s="43"/>
      <c r="BC64" s="43"/>
      <c r="BD64" s="43"/>
      <c r="BE64" s="43"/>
      <c r="BF64" s="43"/>
      <c r="BG64" s="43"/>
      <c r="BH64" s="57"/>
      <c r="BI64" s="43"/>
      <c r="BJ64" s="43">
        <f>(BJ42+BJ51+BJ57+BJ59)/1000</f>
        <v>277.32022600000005</v>
      </c>
      <c r="BK64" s="43"/>
      <c r="BL64" s="43">
        <f>(BL42+BL51+BL57+BL59)/1000</f>
        <v>538.01645200000007</v>
      </c>
      <c r="BM64" s="43"/>
      <c r="BN64" s="43">
        <f>(BN42+BN51+BN57+BN59)/1000</f>
        <v>890.43219099999999</v>
      </c>
      <c r="BO64" s="43"/>
      <c r="BP64" s="43">
        <f t="shared" ref="BP64" si="293">(BP42+BP51+BP57+BP59)/1000</f>
        <v>1324.2616869999999</v>
      </c>
      <c r="BR64" s="43"/>
      <c r="BS64" s="43">
        <f>(BS42+BS51+BS57+BS59)/1000</f>
        <v>17.250784160000002</v>
      </c>
      <c r="BT64" s="43"/>
      <c r="BU64" s="43">
        <f>(BU42+BU51+BU57+BU59)/1000</f>
        <v>20.969773520000004</v>
      </c>
      <c r="BV64" s="43"/>
      <c r="BW64" s="43">
        <f>(BW42+BW51+BW57+BW59)/1000</f>
        <v>25.121279439999991</v>
      </c>
      <c r="BX64" s="43"/>
      <c r="BY64" s="43">
        <f t="shared" ref="BY64" si="294">(BY42+BY51+BY57+BY59)/1000</f>
        <v>55.439217949999993</v>
      </c>
      <c r="CA64" s="43"/>
      <c r="CB64" s="43">
        <f>(CB42+CB51+CB57+CB59)/1000</f>
        <v>294.57101016000001</v>
      </c>
      <c r="CC64" s="43"/>
      <c r="CD64" s="43">
        <f>(CD42+CD51+CD57+CD59)/1000</f>
        <v>558.98622552000006</v>
      </c>
      <c r="CE64" s="43"/>
      <c r="CF64" s="43">
        <f>(CF42+CF51+CF57+CF59)/1000</f>
        <v>915.55347043999996</v>
      </c>
      <c r="CG64" s="43"/>
      <c r="CH64" s="43">
        <f t="shared" ref="CH64" si="295">(CH42+CH51+CH57+CH59)/1000</f>
        <v>1379.7009049500002</v>
      </c>
      <c r="CI64" s="177"/>
      <c r="CK64" s="43"/>
      <c r="CL64" s="43">
        <f>(CL42+CL51+CL57+CL59)/1000</f>
        <v>0</v>
      </c>
      <c r="CM64" s="43"/>
      <c r="CN64" s="43">
        <f>(CN42+CN51+CN57+CN59)/1000</f>
        <v>0</v>
      </c>
      <c r="CO64" s="43"/>
      <c r="CP64" s="43">
        <f>(CP42+CP51+CP57+CP59)/1000</f>
        <v>0</v>
      </c>
      <c r="CQ64" s="43"/>
      <c r="CR64" s="43">
        <f t="shared" ref="CR64" si="296">(CR42+CR51+CR57+CR59)/1000</f>
        <v>0</v>
      </c>
      <c r="CT64" s="43"/>
      <c r="CU64" s="43">
        <f>(CU42+CU51+CU57+CU59)/1000</f>
        <v>294.57101016000001</v>
      </c>
      <c r="CV64" s="43"/>
      <c r="CW64" s="43">
        <f>(CW42+CW51+CW57+CW59)/1000</f>
        <v>558.98622552000006</v>
      </c>
      <c r="CX64" s="43"/>
      <c r="CY64" s="43">
        <f>(CY42+CY51+CY57+CY59)/1000</f>
        <v>915.55347043999996</v>
      </c>
      <c r="CZ64" s="43"/>
      <c r="DA64" s="43">
        <f t="shared" ref="DA64" si="297">(DA42+DA51+DA57+DA59)/1000</f>
        <v>1379.7009049500002</v>
      </c>
    </row>
    <row r="66" spans="3:105" x14ac:dyDescent="0.3">
      <c r="C66" s="38" t="s">
        <v>35</v>
      </c>
      <c r="D66" s="117">
        <v>18</v>
      </c>
      <c r="E66" s="40"/>
      <c r="F66" s="40">
        <f>VLOOKUP($C66,Segment!$W$229:$AB$300,6,0)/1000</f>
        <v>8344.8757799999985</v>
      </c>
      <c r="G66" s="40"/>
      <c r="H66" s="40">
        <f>VLOOKUP($C66,Segment!$W$306:$AB$377,6,0)/1000</f>
        <v>10757.59597</v>
      </c>
      <c r="I66" s="40"/>
      <c r="J66" s="40">
        <f>VLOOKUP($C66,Segment!$W$383:$AB$454,6,0)/1000</f>
        <v>17923.644239999998</v>
      </c>
      <c r="K66" s="40"/>
      <c r="L66" s="40">
        <f>VLOOKUP($C66,Segment!$W$460:$AB$531,6,0)/1000</f>
        <v>20383.443329999998</v>
      </c>
      <c r="M66" s="139">
        <f>L66/J66-1</f>
        <v>0.13723766534656456</v>
      </c>
      <c r="O66" s="40"/>
      <c r="P66" s="40">
        <f>VLOOKUP($C66,Segment!$W$229:$AB$300,2,0)/1000</f>
        <v>7296.0497799999994</v>
      </c>
      <c r="Q66" s="40"/>
      <c r="R66" s="40">
        <f>VLOOKUP($C66,Segment!$W$306:$AB$377,2,0)/1000</f>
        <v>7512.8261600000005</v>
      </c>
      <c r="S66" s="40"/>
      <c r="T66" s="40">
        <f>VLOOKUP($C66,Segment!$W$383:$AB$454,2,0)/1000</f>
        <v>14400.2966</v>
      </c>
      <c r="U66" s="40"/>
      <c r="V66" s="40">
        <f>VLOOKUP($C66,Segment!$W$460:$AB$531,2,0)/1000</f>
        <v>11346.425309999999</v>
      </c>
      <c r="W66" s="139">
        <f>V66/T66-1</f>
        <v>-0.21207002708541445</v>
      </c>
      <c r="Y66" s="40"/>
      <c r="Z66" s="40">
        <f>VLOOKUP($C66,'Securitization Profit   loss &amp; '!$P$230:$R$301,3,0)/1000</f>
        <v>124.87345999999999</v>
      </c>
      <c r="AA66" s="40"/>
      <c r="AB66" s="40">
        <f>VLOOKUP($C66,'Securitization Profit   loss &amp; '!$P$306:$R$377,3,0)/1000</f>
        <v>640.65187395250007</v>
      </c>
      <c r="AC66" s="40"/>
      <c r="AD66" s="40">
        <f>VLOOKUP($C66,'Securitization Profit   loss &amp; '!$P$383:$R$454,3,0)/1000</f>
        <v>3919.8669694285709</v>
      </c>
      <c r="AE66" s="40"/>
      <c r="AF66" s="40">
        <f>VLOOKUP($C66,'Securitization Profit   loss &amp; '!$P$460:$R$531,3,0)/1000</f>
        <v>62529.866200000004</v>
      </c>
      <c r="AH66" s="40"/>
      <c r="AI66" s="40">
        <f>VLOOKUP($C66,'Securitization Profit   loss &amp; '!$P$230:$R$301,2,0)/1000</f>
        <v>0</v>
      </c>
      <c r="AJ66" s="40"/>
      <c r="AK66" s="40">
        <f>VLOOKUP($C66,'Securitization Profit   loss &amp; '!$P$306:$R$377,2,0)/1000</f>
        <v>0</v>
      </c>
      <c r="AL66" s="40"/>
      <c r="AM66" s="40">
        <f>VLOOKUP($C66,'Securitization Profit   loss &amp; '!$P$383:$R$454,2,0)/1000</f>
        <v>0</v>
      </c>
      <c r="AN66" s="40"/>
      <c r="AO66" s="40">
        <f>VLOOKUP($C66,'Securitization Profit   loss &amp; '!$P$460:$R$531,2,0)/1000</f>
        <v>0</v>
      </c>
      <c r="AR66" s="38">
        <f>SUM('Quarterly I.S'!CG66:CH66)</f>
        <v>0</v>
      </c>
      <c r="AT66" s="40">
        <f>SUM('Quarterly I.S'!CK66:CL66)</f>
        <v>0</v>
      </c>
      <c r="AV66" s="40">
        <f>SUM('Quarterly I.S'!CO66:CP66)</f>
        <v>0</v>
      </c>
      <c r="AW66" s="40"/>
      <c r="AX66" s="40">
        <f>SUM('Quarterly I.S'!CS66:CT66)</f>
        <v>0</v>
      </c>
      <c r="AZ66" s="40"/>
      <c r="BA66" s="40">
        <f>P66+Z66+AI66+AR66</f>
        <v>7420.9232399999992</v>
      </c>
      <c r="BB66" s="40"/>
      <c r="BC66" s="40">
        <f>R66+AB66+AK66+AT66</f>
        <v>8153.4780339525005</v>
      </c>
      <c r="BD66" s="40"/>
      <c r="BE66" s="40">
        <f>T66+AD66+AM66+AV66</f>
        <v>18320.163569428572</v>
      </c>
      <c r="BF66" s="40"/>
      <c r="BG66" s="40">
        <f t="shared" ref="BG66:BG67" si="298">V66+AF66+AO66+AX66</f>
        <v>73876.29151000001</v>
      </c>
      <c r="BI66" s="40"/>
      <c r="BJ66" s="40">
        <f>VLOOKUP($C66,Segment!$W$229:$AB$300,3,0)/1000</f>
        <v>1048.826</v>
      </c>
      <c r="BK66" s="40"/>
      <c r="BL66" s="40">
        <f>VLOOKUP($C66,Segment!$W$306:$AB$377,3,0)/1000</f>
        <v>1376.356</v>
      </c>
      <c r="BM66" s="40"/>
      <c r="BN66" s="40">
        <f>VLOOKUP($C66,Segment!$W$383:$AB$454,3,0)/1000</f>
        <v>1164.1400000000001</v>
      </c>
      <c r="BO66" s="40"/>
      <c r="BP66" s="40">
        <f>VLOOKUP($C66,Segment!$W$460:$AB$531,3,0)/1000</f>
        <v>694.24900000000002</v>
      </c>
      <c r="BR66" s="40"/>
      <c r="BS66" s="40">
        <f>VLOOKUP($C66,Segment!$W$229:$AB$300,4,0)/1000</f>
        <v>0</v>
      </c>
      <c r="BT66" s="40"/>
      <c r="BU66" s="40">
        <f>VLOOKUP($C66,Segment!$W$306:$AB$377,4,0)/1000</f>
        <v>0</v>
      </c>
      <c r="BV66" s="40"/>
      <c r="BW66" s="40">
        <f>VLOOKUP($C66,Segment!$W$383:$AB$454,4,0)/1000</f>
        <v>0</v>
      </c>
      <c r="BX66" s="40"/>
      <c r="BY66" s="40">
        <f>VLOOKUP($C66,Segment!$W$460:$AB$531,4,0)/1000</f>
        <v>0</v>
      </c>
      <c r="CA66" s="40"/>
      <c r="CB66" s="40">
        <f t="shared" ref="CB66:CB67" si="299">BJ66+BS66</f>
        <v>1048.826</v>
      </c>
      <c r="CC66" s="40"/>
      <c r="CD66" s="40">
        <f t="shared" ref="CD66:CD67" si="300">BL66+BU66</f>
        <v>1376.356</v>
      </c>
      <c r="CE66" s="40"/>
      <c r="CF66" s="40">
        <f t="shared" ref="CF66:CF67" si="301">BN66+BW66</f>
        <v>1164.1400000000001</v>
      </c>
      <c r="CG66" s="40"/>
      <c r="CH66" s="40">
        <f t="shared" ref="CH66:CH67" si="302">BP66+BY66</f>
        <v>694.24900000000002</v>
      </c>
      <c r="CI66" s="139">
        <f>CH66/CF66-1</f>
        <v>-0.40363787860566602</v>
      </c>
      <c r="CK66" s="40"/>
      <c r="CL66" s="40">
        <f>VLOOKUP($C66,Segment!$W$229:$AB$300,5,0)/1000</f>
        <v>0</v>
      </c>
      <c r="CM66" s="40"/>
      <c r="CN66" s="40">
        <f>VLOOKUP($C66,Segment!$W$306:$AB$377,5,0)/1000</f>
        <v>1868.4138099999998</v>
      </c>
      <c r="CO66" s="40"/>
      <c r="CP66" s="40">
        <f>VLOOKUP($C66,Segment!$W$383:$AB$454,5,0)/1000</f>
        <v>2359.2076400000001</v>
      </c>
      <c r="CQ66" s="40"/>
      <c r="CR66" s="40">
        <f>VLOOKUP($C66,Segment!$W$460:$AB$531,5,0)/1000</f>
        <v>8342.7690199999997</v>
      </c>
      <c r="CT66" s="40"/>
      <c r="CU66" s="40">
        <f>BA66+CB66+CL66</f>
        <v>8469.7492399999992</v>
      </c>
      <c r="CV66" s="40"/>
      <c r="CW66" s="40">
        <f>BC66+CD66+CN66</f>
        <v>11398.2478439525</v>
      </c>
      <c r="CX66" s="40"/>
      <c r="CY66" s="40">
        <f>BE66+CF66+CP66</f>
        <v>21843.511209428572</v>
      </c>
      <c r="CZ66" s="40"/>
      <c r="DA66" s="40">
        <f t="shared" ref="DA66:DA67" si="303">BG66+CH66+CR66</f>
        <v>82913.309529999999</v>
      </c>
    </row>
    <row r="67" spans="3:105" x14ac:dyDescent="0.3">
      <c r="C67" s="38" t="s">
        <v>36</v>
      </c>
      <c r="D67" s="117">
        <v>19</v>
      </c>
      <c r="E67" s="40"/>
      <c r="F67" s="40">
        <f>VLOOKUP($C67,Segment!$W$229:$AB$300,6,0)/1000</f>
        <v>-5345.8540499999999</v>
      </c>
      <c r="G67" s="40"/>
      <c r="H67" s="40">
        <f>VLOOKUP($C67,Segment!$W$306:$AB$377,6,0)/1000</f>
        <v>-13454.070350000002</v>
      </c>
      <c r="I67" s="40"/>
      <c r="J67" s="40">
        <f>VLOOKUP($C67,Segment!$W$383:$AB$454,6,0)/1000</f>
        <v>-14852.965190000001</v>
      </c>
      <c r="K67" s="40"/>
      <c r="L67" s="40">
        <f>VLOOKUP($C67,Segment!$W$460:$AB$531,6,0)/1000</f>
        <v>-22374.603340000005</v>
      </c>
      <c r="M67" s="139">
        <f>L67/J67-1</f>
        <v>0.50640650225613326</v>
      </c>
      <c r="O67" s="40"/>
      <c r="P67" s="40">
        <f>VLOOKUP($C67,Segment!$W$229:$AB$300,2,0)/1000</f>
        <v>-5345.8540499999999</v>
      </c>
      <c r="Q67" s="40"/>
      <c r="R67" s="40">
        <f>VLOOKUP($C67,Segment!$W$306:$AB$377,2,0)/1000</f>
        <v>-12518.686760000002</v>
      </c>
      <c r="S67" s="40"/>
      <c r="T67" s="40">
        <f>VLOOKUP($C67,Segment!$W$383:$AB$454,2,0)/1000</f>
        <v>-13197.504100000002</v>
      </c>
      <c r="U67" s="40"/>
      <c r="V67" s="40">
        <f>VLOOKUP($C67,Segment!$W$460:$AB$531,2,0)/1000</f>
        <v>-19454.757260000002</v>
      </c>
      <c r="W67" s="139">
        <f>V67/T67-1</f>
        <v>0.47412397924543925</v>
      </c>
      <c r="Y67" s="40"/>
      <c r="Z67" s="40">
        <f>VLOOKUP($C67,'Securitization Profit   loss &amp; '!$P$230:$R$301,3,0)/1000</f>
        <v>-5530.1949799999993</v>
      </c>
      <c r="AA67" s="40"/>
      <c r="AB67" s="40">
        <f>VLOOKUP($C67,'Securitization Profit   loss &amp; '!$P$306:$R$377,3,0)/1000</f>
        <v>-4398.518399999999</v>
      </c>
      <c r="AC67" s="40"/>
      <c r="AD67" s="40">
        <f>VLOOKUP($C67,'Securitization Profit   loss &amp; '!$P$383:$R$454,3,0)/1000</f>
        <v>-1894.1395500000003</v>
      </c>
      <c r="AE67" s="40"/>
      <c r="AF67" s="40">
        <f>VLOOKUP($C67,'Securitization Profit   loss &amp; '!$P$460:$R$531,3,0)/1000</f>
        <v>-59523.977599999998</v>
      </c>
      <c r="AH67" s="40"/>
      <c r="AI67" s="40">
        <f>VLOOKUP($C67,'Securitization Profit   loss &amp; '!$P$230:$R$301,2,0)/1000</f>
        <v>-43647.248299999999</v>
      </c>
      <c r="AJ67" s="40"/>
      <c r="AK67" s="40">
        <f>VLOOKUP($C67,'Securitization Profit   loss &amp; '!$P$306:$R$377,2,0)/1000</f>
        <v>-22194.466680000001</v>
      </c>
      <c r="AL67" s="40"/>
      <c r="AM67" s="40">
        <f>VLOOKUP($C67,'Securitization Profit   loss &amp; '!$P$383:$R$454,2,0)/1000</f>
        <v>-9512.9064099999996</v>
      </c>
      <c r="AN67" s="40"/>
      <c r="AO67" s="40">
        <f>VLOOKUP($C67,'Securitization Profit   loss &amp; '!$P$460:$R$531,2,0)/1000</f>
        <v>-1877.1011699999999</v>
      </c>
      <c r="AQ67" s="40"/>
      <c r="AR67" s="40">
        <f>SUM('Quarterly I.S'!CG67:CH67)</f>
        <v>48998</v>
      </c>
      <c r="AS67" s="40"/>
      <c r="AT67" s="40">
        <f>SUM('Quarterly I.S'!CK67:CL67)</f>
        <v>26319</v>
      </c>
      <c r="AU67" s="40"/>
      <c r="AV67" s="40">
        <f>SUM('Quarterly I.S'!CO67:CP67)</f>
        <v>11136</v>
      </c>
      <c r="AW67" s="40"/>
      <c r="AX67" s="40">
        <f>SUM('Quarterly I.S'!CS67:CT67)</f>
        <v>2426</v>
      </c>
      <c r="AZ67" s="40"/>
      <c r="BA67" s="40">
        <f>P67+Z67+AI67+AR67</f>
        <v>-5525.2973300000012</v>
      </c>
      <c r="BB67" s="40"/>
      <c r="BC67" s="40">
        <f>R67+AB67+AK67+AT67</f>
        <v>-12792.671840000003</v>
      </c>
      <c r="BD67" s="40"/>
      <c r="BE67" s="40">
        <f>T67+AD67+AM67+AV67</f>
        <v>-13468.550060000001</v>
      </c>
      <c r="BF67" s="40"/>
      <c r="BG67" s="40">
        <f t="shared" si="298"/>
        <v>-78429.836029999991</v>
      </c>
      <c r="BI67" s="40"/>
      <c r="BJ67" s="40">
        <f>VLOOKUP($C67,Segment!$W$229:$AB$300,3,0)/1000</f>
        <v>0</v>
      </c>
      <c r="BK67" s="40"/>
      <c r="BL67" s="40">
        <f>VLOOKUP($C67,Segment!$W$306:$AB$377,3,0)/1000</f>
        <v>0</v>
      </c>
      <c r="BM67" s="40"/>
      <c r="BN67" s="40">
        <f>VLOOKUP($C67,Segment!$W$383:$AB$454,3,0)/1000</f>
        <v>0</v>
      </c>
      <c r="BO67" s="40"/>
      <c r="BP67" s="40">
        <f>VLOOKUP($C67,Segment!$W$460:$AB$531,3,0)/1000</f>
        <v>0</v>
      </c>
      <c r="BR67" s="40"/>
      <c r="BS67" s="40">
        <f>VLOOKUP($C67,Segment!$W$229:$AB$300,4,0)/1000</f>
        <v>0</v>
      </c>
      <c r="BT67" s="40"/>
      <c r="BU67" s="40">
        <f>VLOOKUP($C67,Segment!$W$306:$AB$377,4,0)/1000</f>
        <v>0</v>
      </c>
      <c r="BV67" s="40"/>
      <c r="BW67" s="40">
        <f>VLOOKUP($C67,Segment!$W$383:$AB$454,4,0)/1000</f>
        <v>0</v>
      </c>
      <c r="BX67" s="40"/>
      <c r="BY67" s="40">
        <f>VLOOKUP($C67,Segment!$W$460:$AB$531,4,0)/1000</f>
        <v>0</v>
      </c>
      <c r="CA67" s="40"/>
      <c r="CB67" s="40">
        <f t="shared" si="299"/>
        <v>0</v>
      </c>
      <c r="CC67" s="40"/>
      <c r="CD67" s="40">
        <f t="shared" si="300"/>
        <v>0</v>
      </c>
      <c r="CE67" s="40"/>
      <c r="CF67" s="40">
        <f t="shared" si="301"/>
        <v>0</v>
      </c>
      <c r="CG67" s="40"/>
      <c r="CH67" s="40">
        <f t="shared" si="302"/>
        <v>0</v>
      </c>
      <c r="CK67" s="40"/>
      <c r="CL67" s="40">
        <f>VLOOKUP($C67,Segment!$W$229:$AB$300,5,0)/1000</f>
        <v>0</v>
      </c>
      <c r="CM67" s="40"/>
      <c r="CN67" s="40">
        <f>VLOOKUP($C67,Segment!$W$306:$AB$377,5,0)/1000</f>
        <v>-935.38358999999991</v>
      </c>
      <c r="CO67" s="40"/>
      <c r="CP67" s="40">
        <f>VLOOKUP($C67,Segment!$W$383:$AB$454,5,0)/1000</f>
        <v>-1655.4610899999998</v>
      </c>
      <c r="CQ67" s="40"/>
      <c r="CR67" s="40">
        <f>VLOOKUP($C67,Segment!$W$460:$AB$531,5,0)/1000</f>
        <v>-2919.8460800000003</v>
      </c>
      <c r="CT67" s="40"/>
      <c r="CU67" s="40">
        <f>BA67+CB67+CL67</f>
        <v>-5525.2973300000012</v>
      </c>
      <c r="CV67" s="40"/>
      <c r="CW67" s="40">
        <f>BC67+CD67+CN67</f>
        <v>-13728.055430000002</v>
      </c>
      <c r="CX67" s="40"/>
      <c r="CY67" s="40">
        <f>BE67+CF67+CP67</f>
        <v>-15124.011150000002</v>
      </c>
      <c r="CZ67" s="40"/>
      <c r="DA67" s="40">
        <f t="shared" si="303"/>
        <v>-81349.682109999994</v>
      </c>
    </row>
    <row r="68" spans="3:105" ht="13.5" thickBot="1" x14ac:dyDescent="0.35">
      <c r="C68" s="53" t="s">
        <v>37</v>
      </c>
      <c r="D68" s="121"/>
      <c r="E68" s="62"/>
      <c r="F68" s="62">
        <f>SUM(F66:F67)</f>
        <v>2999.0217299999986</v>
      </c>
      <c r="G68" s="62"/>
      <c r="H68" s="62">
        <f>SUM(H66:H67)</f>
        <v>-2696.4743800000015</v>
      </c>
      <c r="I68" s="62"/>
      <c r="J68" s="62">
        <f>SUM(J66:J67)</f>
        <v>3070.679049999997</v>
      </c>
      <c r="K68" s="62"/>
      <c r="L68" s="62">
        <f t="shared" ref="L68" si="304">SUM(L66:L67)</f>
        <v>-1991.1600100000069</v>
      </c>
      <c r="M68" s="182">
        <f>L68/J68-1</f>
        <v>-1.6484428940888527</v>
      </c>
      <c r="O68" s="62"/>
      <c r="P68" s="62">
        <f>SUM(P66:P67)</f>
        <v>1950.1957299999995</v>
      </c>
      <c r="Q68" s="62"/>
      <c r="R68" s="62">
        <f>SUM(R66:R67)</f>
        <v>-5005.8606000000018</v>
      </c>
      <c r="S68" s="62"/>
      <c r="T68" s="62">
        <f>SUM(T66:T67)</f>
        <v>1202.7924999999977</v>
      </c>
      <c r="U68" s="62"/>
      <c r="V68" s="62">
        <f t="shared" ref="V68" si="305">SUM(V66:V67)</f>
        <v>-8108.3319500000034</v>
      </c>
      <c r="W68" s="182">
        <f>V68/T68-1</f>
        <v>-7.741255827584574</v>
      </c>
      <c r="X68" s="62"/>
      <c r="Y68" s="62"/>
      <c r="Z68" s="62">
        <f>SUM(Z66:Z67)</f>
        <v>-5405.3215199999995</v>
      </c>
      <c r="AA68" s="62"/>
      <c r="AB68" s="62">
        <f>SUM(AB66:AB67)</f>
        <v>-3757.8665260474991</v>
      </c>
      <c r="AC68" s="62"/>
      <c r="AD68" s="62">
        <f>SUM(AD66:AD67)</f>
        <v>2025.7274194285706</v>
      </c>
      <c r="AE68" s="62"/>
      <c r="AF68" s="62">
        <f t="shared" ref="AF68" si="306">SUM(AF66:AF67)</f>
        <v>3005.8886000000057</v>
      </c>
      <c r="AG68" s="52"/>
      <c r="AH68" s="62"/>
      <c r="AI68" s="62">
        <f>SUM(AI66:AI67)</f>
        <v>-43647.248299999999</v>
      </c>
      <c r="AJ68" s="62"/>
      <c r="AK68" s="62">
        <f>SUM(AK66:AK67)</f>
        <v>-22194.466680000001</v>
      </c>
      <c r="AL68" s="62"/>
      <c r="AM68" s="62">
        <f>SUM(AM66:AM67)</f>
        <v>-9512.9064099999996</v>
      </c>
      <c r="AN68" s="62"/>
      <c r="AO68" s="62">
        <f t="shared" ref="AO68" si="307">SUM(AO66:AO67)</f>
        <v>-1877.1011699999999</v>
      </c>
      <c r="AP68" s="52"/>
      <c r="AQ68" s="62"/>
      <c r="AR68" s="62">
        <f>SUM(AR66:AR67)</f>
        <v>48998</v>
      </c>
      <c r="AS68" s="62"/>
      <c r="AT68" s="62">
        <f>SUM(AT66:AT67)</f>
        <v>26319</v>
      </c>
      <c r="AU68" s="62"/>
      <c r="AV68" s="62">
        <f>SUM(AV66:AV67)</f>
        <v>11136</v>
      </c>
      <c r="AW68" s="62"/>
      <c r="AX68" s="62">
        <f t="shared" ref="AX68" si="308">SUM(AX66:AX67)</f>
        <v>2426</v>
      </c>
      <c r="AY68" s="52"/>
      <c r="AZ68" s="62"/>
      <c r="BA68" s="62">
        <f>SUM(BA66:BA67)</f>
        <v>1895.6259099999979</v>
      </c>
      <c r="BB68" s="62"/>
      <c r="BC68" s="62">
        <f>SUM(BC66:BC67)</f>
        <v>-4639.1938060475022</v>
      </c>
      <c r="BD68" s="62"/>
      <c r="BE68" s="62">
        <f>SUM(BE66:BE67)</f>
        <v>4851.613509428571</v>
      </c>
      <c r="BF68" s="62"/>
      <c r="BG68" s="62">
        <f t="shared" ref="BG68" si="309">SUM(BG66:BG67)</f>
        <v>-4553.5445199999813</v>
      </c>
      <c r="BH68" s="52"/>
      <c r="BI68" s="62"/>
      <c r="BJ68" s="62">
        <f>SUM(BJ66:BJ67)</f>
        <v>1048.826</v>
      </c>
      <c r="BK68" s="62"/>
      <c r="BL68" s="62">
        <f>SUM(BL66:BL67)</f>
        <v>1376.356</v>
      </c>
      <c r="BM68" s="62"/>
      <c r="BN68" s="62">
        <f>SUM(BN66:BN67)</f>
        <v>1164.1400000000001</v>
      </c>
      <c r="BO68" s="62"/>
      <c r="BP68" s="62">
        <f t="shared" ref="BP68" si="310">SUM(BP66:BP67)</f>
        <v>694.24900000000002</v>
      </c>
      <c r="BQ68" s="52"/>
      <c r="BR68" s="62"/>
      <c r="BS68" s="62">
        <f>SUM(BS66:BS67)</f>
        <v>0</v>
      </c>
      <c r="BT68" s="62"/>
      <c r="BU68" s="62">
        <f>SUM(BU66:BU67)</f>
        <v>0</v>
      </c>
      <c r="BV68" s="62"/>
      <c r="BW68" s="62">
        <f>SUM(BW66:BW67)</f>
        <v>0</v>
      </c>
      <c r="BX68" s="62"/>
      <c r="BY68" s="62">
        <f t="shared" ref="BY68" si="311">SUM(BY66:BY67)</f>
        <v>0</v>
      </c>
      <c r="BZ68" s="52"/>
      <c r="CA68" s="62"/>
      <c r="CB68" s="62">
        <f>SUM(CB66:CB67)</f>
        <v>1048.826</v>
      </c>
      <c r="CC68" s="62"/>
      <c r="CD68" s="62">
        <f>SUM(CD66:CD67)</f>
        <v>1376.356</v>
      </c>
      <c r="CE68" s="62"/>
      <c r="CF68" s="62">
        <f>SUM(CF66:CF67)</f>
        <v>1164.1400000000001</v>
      </c>
      <c r="CG68" s="62"/>
      <c r="CH68" s="62">
        <f t="shared" ref="CH68" si="312">SUM(CH66:CH67)</f>
        <v>694.24900000000002</v>
      </c>
      <c r="CI68" s="182">
        <f>CH68/CF68-1</f>
        <v>-0.40363787860566602</v>
      </c>
      <c r="CJ68" s="62"/>
      <c r="CK68" s="62"/>
      <c r="CL68" s="62">
        <f>SUM(CL66:CL67)</f>
        <v>0</v>
      </c>
      <c r="CM68" s="62"/>
      <c r="CN68" s="62">
        <f>SUM(CN66:CN67)</f>
        <v>933.03021999999987</v>
      </c>
      <c r="CO68" s="62"/>
      <c r="CP68" s="62">
        <f>SUM(CP66:CP67)</f>
        <v>703.7465500000003</v>
      </c>
      <c r="CQ68" s="62"/>
      <c r="CR68" s="62">
        <f t="shared" ref="CR68" si="313">SUM(CR66:CR67)</f>
        <v>5422.9229399999995</v>
      </c>
      <c r="CS68" s="52"/>
      <c r="CT68" s="62"/>
      <c r="CU68" s="62">
        <f>SUM(CU66:CU67)</f>
        <v>2944.451909999998</v>
      </c>
      <c r="CV68" s="62"/>
      <c r="CW68" s="62">
        <f>SUM(CW66:CW67)</f>
        <v>-2329.8075860475019</v>
      </c>
      <c r="CX68" s="62"/>
      <c r="CY68" s="62">
        <f>SUM(CY66:CY67)</f>
        <v>6719.5000594285702</v>
      </c>
      <c r="CZ68" s="62"/>
      <c r="DA68" s="62">
        <f t="shared" ref="DA68" si="314">SUM(DA66:DA67)</f>
        <v>1563.6274200000043</v>
      </c>
    </row>
    <row r="69" spans="3:105" ht="13.5" thickTop="1" x14ac:dyDescent="0.3">
      <c r="C69" s="48"/>
      <c r="D69" s="119"/>
      <c r="E69" s="48"/>
      <c r="F69" s="48"/>
      <c r="G69" s="48"/>
      <c r="H69" s="48"/>
      <c r="I69" s="48"/>
      <c r="J69" s="48"/>
      <c r="K69" s="48"/>
      <c r="L69" s="48"/>
      <c r="M69" s="180"/>
      <c r="O69" s="48"/>
      <c r="P69" s="48"/>
      <c r="Q69" s="48"/>
      <c r="R69" s="48"/>
      <c r="S69" s="48"/>
      <c r="T69" s="48"/>
      <c r="U69" s="48"/>
      <c r="V69" s="48"/>
      <c r="W69" s="180"/>
      <c r="Y69" s="48"/>
      <c r="Z69" s="48"/>
      <c r="AA69" s="48"/>
      <c r="AB69" s="48"/>
      <c r="AC69" s="48"/>
      <c r="AD69" s="48"/>
      <c r="AE69" s="48"/>
      <c r="AF69" s="48"/>
      <c r="AH69" s="48"/>
      <c r="AI69" s="48"/>
      <c r="AJ69" s="48"/>
      <c r="AK69" s="48"/>
      <c r="AL69" s="48"/>
      <c r="AM69" s="48"/>
      <c r="AN69" s="48"/>
      <c r="AO69" s="48"/>
      <c r="AQ69" s="48"/>
      <c r="AR69" s="48"/>
      <c r="AS69" s="48"/>
      <c r="AT69" s="48"/>
      <c r="AU69" s="48"/>
      <c r="AV69" s="48"/>
      <c r="AW69" s="48"/>
      <c r="AX69" s="48"/>
      <c r="AZ69" s="48"/>
      <c r="BA69" s="48"/>
      <c r="BB69" s="48"/>
      <c r="BC69" s="48"/>
      <c r="BD69" s="48"/>
      <c r="BE69" s="48"/>
      <c r="BF69" s="48"/>
      <c r="BG69" s="48"/>
      <c r="BI69" s="48"/>
      <c r="BJ69" s="48"/>
      <c r="BK69" s="48"/>
      <c r="BL69" s="48"/>
      <c r="BM69" s="48"/>
      <c r="BN69" s="48"/>
      <c r="BO69" s="48"/>
      <c r="BP69" s="48"/>
      <c r="BR69" s="48"/>
      <c r="BS69" s="48"/>
      <c r="BT69" s="48"/>
      <c r="BU69" s="48"/>
      <c r="BV69" s="48"/>
      <c r="BW69" s="48"/>
      <c r="BX69" s="48"/>
      <c r="BY69" s="48"/>
      <c r="CA69" s="48"/>
      <c r="CB69" s="48"/>
      <c r="CC69" s="48"/>
      <c r="CD69" s="48"/>
      <c r="CE69" s="48"/>
      <c r="CF69" s="48"/>
      <c r="CG69" s="48"/>
      <c r="CH69" s="48"/>
      <c r="CI69" s="180"/>
      <c r="CK69" s="48"/>
      <c r="CL69" s="48"/>
      <c r="CM69" s="48"/>
      <c r="CN69" s="48"/>
      <c r="CO69" s="48"/>
      <c r="CP69" s="48"/>
      <c r="CQ69" s="48"/>
      <c r="CR69" s="48"/>
      <c r="CT69" s="48"/>
      <c r="CU69" s="48"/>
      <c r="CV69" s="48"/>
      <c r="CW69" s="48"/>
      <c r="CX69" s="48"/>
      <c r="CY69" s="48"/>
      <c r="CZ69" s="48"/>
      <c r="DA69" s="48"/>
    </row>
    <row r="70" spans="3:105" ht="13.5" thickBot="1" x14ac:dyDescent="0.35">
      <c r="C70" s="53" t="s">
        <v>104</v>
      </c>
      <c r="D70" s="121"/>
      <c r="E70" s="62"/>
      <c r="F70" s="62">
        <f>F36+F63+F68</f>
        <v>566178.24260599993</v>
      </c>
      <c r="G70" s="62"/>
      <c r="H70" s="62">
        <f>H36+H63+H68</f>
        <v>787175.53324000002</v>
      </c>
      <c r="I70" s="62"/>
      <c r="J70" s="62">
        <f>J36+J63+J68</f>
        <v>1091743.1701229999</v>
      </c>
      <c r="K70" s="62"/>
      <c r="L70" s="62">
        <f t="shared" ref="L70" si="315">L36+L63+L68</f>
        <v>1004674.6599000001</v>
      </c>
      <c r="M70" s="182">
        <f>L70/J70-1</f>
        <v>-7.9751824976555974E-2</v>
      </c>
      <c r="O70" s="62"/>
      <c r="P70" s="62">
        <f>P36+P63+P68</f>
        <v>489118.19572999998</v>
      </c>
      <c r="Q70" s="62"/>
      <c r="R70" s="62">
        <f>R36+R63+R68</f>
        <v>675988.13939999999</v>
      </c>
      <c r="S70" s="62"/>
      <c r="T70" s="62">
        <f>T36+T63+T68</f>
        <v>933566.79249999998</v>
      </c>
      <c r="U70" s="62"/>
      <c r="V70" s="62">
        <f t="shared" ref="V70" si="316">V36+V63+V68</f>
        <v>742352.66804999998</v>
      </c>
      <c r="W70" s="182">
        <f>V70/T70-1</f>
        <v>-0.20482104332133255</v>
      </c>
      <c r="X70" s="62"/>
      <c r="Y70" s="62"/>
      <c r="Z70" s="62">
        <f>Z36+Z63+Z68</f>
        <v>30771.678480000002</v>
      </c>
      <c r="AA70" s="62"/>
      <c r="AB70" s="62">
        <f>AB36+AB63+AB68</f>
        <v>28385.133473952501</v>
      </c>
      <c r="AC70" s="62"/>
      <c r="AD70" s="62">
        <f>AD36+AD63+AD68</f>
        <v>45969.727419428571</v>
      </c>
      <c r="AE70" s="62"/>
      <c r="AF70" s="62">
        <f t="shared" ref="AF70" si="317">AF36+AF63+AF68</f>
        <v>71865.888600000006</v>
      </c>
      <c r="AG70" s="52"/>
      <c r="AH70" s="62"/>
      <c r="AI70" s="62">
        <f>AI36+AI63+AI68</f>
        <v>293.47292999988713</v>
      </c>
      <c r="AJ70" s="62"/>
      <c r="AK70" s="62">
        <f>AK36+AK63+AK68</f>
        <v>-10222.508630000037</v>
      </c>
      <c r="AL70" s="62"/>
      <c r="AM70" s="62">
        <f>AM36+AM63+AM68</f>
        <v>1092.2691800000011</v>
      </c>
      <c r="AN70" s="62"/>
      <c r="AO70" s="62">
        <f t="shared" ref="AO70" si="318">AO36+AO63+AO68</f>
        <v>8182.1195000000007</v>
      </c>
      <c r="AP70" s="52"/>
      <c r="AQ70" s="62"/>
      <c r="AR70" s="62">
        <f>AR36+AR63+AR68</f>
        <v>-9771.2737228198603</v>
      </c>
      <c r="AS70" s="62"/>
      <c r="AT70" s="62">
        <f>AT36+AT63+AT68</f>
        <v>5866.0727321400336</v>
      </c>
      <c r="AU70" s="62"/>
      <c r="AV70" s="62">
        <f>AV36+AV63+AV68</f>
        <v>-7109.9065797218245</v>
      </c>
      <c r="AW70" s="62"/>
      <c r="AX70" s="62">
        <f t="shared" ref="AX70" si="319">AX36+AX63+AX68</f>
        <v>27056.005973694038</v>
      </c>
      <c r="AY70" s="52"/>
      <c r="AZ70" s="62"/>
      <c r="BA70" s="62">
        <f>BA36+BA63+BA68</f>
        <v>510412.11177999992</v>
      </c>
      <c r="BB70" s="62"/>
      <c r="BC70" s="62">
        <f>BC36+BC63+BC68</f>
        <v>700016.52016252081</v>
      </c>
      <c r="BD70" s="62"/>
      <c r="BE70" s="62">
        <f>BE36+BE63+BE68</f>
        <v>973519.17346181755</v>
      </c>
      <c r="BF70" s="62"/>
      <c r="BG70" s="62">
        <f t="shared" ref="BG70" si="320">BG36+BG63+BG68</f>
        <v>849456.33567350928</v>
      </c>
      <c r="BH70" s="52"/>
      <c r="BI70" s="62"/>
      <c r="BJ70" s="62">
        <f>BJ36+BJ63+BJ68</f>
        <v>60805.182999999954</v>
      </c>
      <c r="BK70" s="62"/>
      <c r="BL70" s="62">
        <f>BL36+BL63+BL68</f>
        <v>89019.219999999972</v>
      </c>
      <c r="BM70" s="62"/>
      <c r="BN70" s="62">
        <f>BN36+BN63+BN68</f>
        <v>143456.10900000005</v>
      </c>
      <c r="BO70" s="62"/>
      <c r="BP70" s="62">
        <f t="shared" ref="BP70" si="321">BP36+BP63+BP68</f>
        <v>226463.57200000019</v>
      </c>
      <c r="BQ70" s="52"/>
      <c r="BR70" s="62"/>
      <c r="BS70" s="62">
        <f>BS36+BS63+BS68</f>
        <v>16381.863876000003</v>
      </c>
      <c r="BT70" s="62"/>
      <c r="BU70" s="62">
        <f>BU36+BU63+BU68</f>
        <v>16998.143620000003</v>
      </c>
      <c r="BV70" s="62"/>
      <c r="BW70" s="62">
        <f>BW36+BW63+BW68</f>
        <v>12287.522072999991</v>
      </c>
      <c r="BX70" s="62"/>
      <c r="BY70" s="62">
        <f t="shared" ref="BY70" si="322">BY36+BY63+BY68</f>
        <v>35366.496909999987</v>
      </c>
      <c r="BZ70" s="52"/>
      <c r="CA70" s="62"/>
      <c r="CB70" s="62">
        <f>CB36+CB63+CB68</f>
        <v>77187.046875999964</v>
      </c>
      <c r="CC70" s="62"/>
      <c r="CD70" s="62">
        <f>CD36+CD63+CD68</f>
        <v>106017.36361999996</v>
      </c>
      <c r="CE70" s="62"/>
      <c r="CF70" s="62">
        <f>CF36+CF63+CF68</f>
        <v>155743.63107300003</v>
      </c>
      <c r="CG70" s="62"/>
      <c r="CH70" s="62">
        <f t="shared" ref="CH70" si="323">CH36+CH63+CH68</f>
        <v>261830.06891000015</v>
      </c>
      <c r="CI70" s="182">
        <f>CH70/CF70-1</f>
        <v>0.68116068121768247</v>
      </c>
      <c r="CJ70" s="62"/>
      <c r="CK70" s="62"/>
      <c r="CL70" s="62">
        <f>CL36+CL63+CL68</f>
        <v>-127.44330380000001</v>
      </c>
      <c r="CM70" s="62"/>
      <c r="CN70" s="62">
        <f>CN36+CN63+CN68</f>
        <v>5170.6363174490243</v>
      </c>
      <c r="CO70" s="62"/>
      <c r="CP70" s="62">
        <f>CP36+CP63+CP68</f>
        <v>2432.7473607220322</v>
      </c>
      <c r="CQ70" s="62"/>
      <c r="CR70" s="62">
        <f t="shared" ref="CR70" si="324">CR36+CR63+CR68</f>
        <v>491.61378270502519</v>
      </c>
      <c r="CS70" s="52"/>
      <c r="CT70" s="62"/>
      <c r="CU70" s="62">
        <f>CU36+CU63+CU68</f>
        <v>587471.71535219986</v>
      </c>
      <c r="CV70" s="62"/>
      <c r="CW70" s="62">
        <f>CW36+CW63+CW68</f>
        <v>811204.52009996981</v>
      </c>
      <c r="CX70" s="62"/>
      <c r="CY70" s="62">
        <f>CY36+CY63+CY68</f>
        <v>1131695.5518955397</v>
      </c>
      <c r="CZ70" s="62"/>
      <c r="DA70" s="62">
        <f t="shared" ref="DA70" si="325">DA36+DA63+DA68</f>
        <v>1111778.0183662144</v>
      </c>
    </row>
    <row r="71" spans="3:105" ht="13.5" thickTop="1" x14ac:dyDescent="0.3">
      <c r="C71" s="38" t="s">
        <v>220</v>
      </c>
      <c r="D71" s="119"/>
      <c r="E71" s="48"/>
      <c r="F71" s="40"/>
      <c r="G71" s="40"/>
      <c r="H71" s="40"/>
      <c r="I71" s="40"/>
      <c r="J71" s="40">
        <f>VLOOKUP($C71,Segment!$W$383:$AB$454,6,0)/1000</f>
        <v>0</v>
      </c>
      <c r="K71" s="40"/>
      <c r="L71" s="40">
        <f>VLOOKUP($C71,Segment!$W$460:$AB$531,6,0)/1000</f>
        <v>0</v>
      </c>
      <c r="M71" s="180"/>
      <c r="O71" s="48"/>
      <c r="P71" s="40"/>
      <c r="Q71" s="40"/>
      <c r="R71" s="40"/>
      <c r="S71" s="40"/>
      <c r="T71" s="40">
        <f>VLOOKUP($C71,Segment!$W$383:$AB$454,2,0)/1000</f>
        <v>0</v>
      </c>
      <c r="U71" s="40"/>
      <c r="V71" s="40">
        <f>VLOOKUP($C71,Segment!$W$460:$AB$531,2,0)/1000</f>
        <v>0</v>
      </c>
      <c r="W71" s="180"/>
      <c r="Y71" s="48"/>
      <c r="Z71" s="48"/>
      <c r="AA71" s="48"/>
      <c r="AB71" s="48"/>
      <c r="AC71" s="48"/>
      <c r="AD71" s="40">
        <f>VLOOKUP($C71,'Securitization Profit   loss &amp; '!$P$383:$R$454,3,0)/1000</f>
        <v>0</v>
      </c>
      <c r="AE71" s="40"/>
      <c r="AF71" s="40">
        <f>VLOOKUP($C71,'Securitization Profit   loss &amp; '!$P$460:$R$531,3,0)/1000</f>
        <v>0</v>
      </c>
      <c r="AH71" s="48"/>
      <c r="AI71" s="48"/>
      <c r="AJ71" s="48"/>
      <c r="AK71" s="48"/>
      <c r="AL71" s="48"/>
      <c r="AM71" s="40">
        <f>VLOOKUP($C71,'Securitization Profit   loss &amp; '!$P$383:$R$454,2,0)/1000</f>
        <v>0</v>
      </c>
      <c r="AN71" s="40"/>
      <c r="AO71" s="40">
        <f>VLOOKUP($C71,'Securitization Profit   loss &amp; '!$P$460:$R$531,2,0)/1000</f>
        <v>0</v>
      </c>
      <c r="AQ71" s="48"/>
      <c r="AR71" s="38">
        <f>SUM('Quarterly I.S'!CG71:CH71)</f>
        <v>0</v>
      </c>
      <c r="AT71" s="40">
        <f>SUM('Quarterly I.S'!CK71:CL71)</f>
        <v>0</v>
      </c>
      <c r="AV71" s="40">
        <f>SUM('Quarterly I.S'!CO71:CP71)</f>
        <v>0</v>
      </c>
      <c r="AW71" s="40"/>
      <c r="AX71" s="40">
        <f>SUM('Quarterly I.S'!CS71:CT71)</f>
        <v>0</v>
      </c>
      <c r="AZ71" s="48"/>
      <c r="BA71" s="40">
        <f>P71+Z71+AI71+AR71</f>
        <v>0</v>
      </c>
      <c r="BB71" s="40"/>
      <c r="BC71" s="40">
        <f>R71+AB71+AK71+AT71</f>
        <v>0</v>
      </c>
      <c r="BD71" s="40"/>
      <c r="BE71" s="40">
        <f>T71+AD71+AM71+AV71</f>
        <v>0</v>
      </c>
      <c r="BF71" s="40"/>
      <c r="BG71" s="40">
        <f t="shared" ref="BG71:BG74" si="326">V71+AF71+AO71+AX71</f>
        <v>0</v>
      </c>
      <c r="BI71" s="48"/>
      <c r="BJ71" s="40"/>
      <c r="BK71" s="40"/>
      <c r="BL71" s="40"/>
      <c r="BM71" s="40"/>
      <c r="BN71" s="40">
        <f>VLOOKUP($C71,Segment!$W$383:$AB$454,3,0)/1000</f>
        <v>0</v>
      </c>
      <c r="BO71" s="40"/>
      <c r="BP71" s="40">
        <f>VLOOKUP($C71,Segment!$W$460:$AB$531,3,0)/1000</f>
        <v>0</v>
      </c>
      <c r="BR71" s="48"/>
      <c r="BS71" s="48"/>
      <c r="BT71" s="48"/>
      <c r="BU71" s="48"/>
      <c r="BV71" s="48"/>
      <c r="BW71" s="40">
        <f>VLOOKUP($C71,Segment!$W$383:$AB$454,4,0)/1000</f>
        <v>0</v>
      </c>
      <c r="BX71" s="40"/>
      <c r="BY71" s="40">
        <f>VLOOKUP($C71,Segment!$W$460:$AB$531,4,0)/1000</f>
        <v>0</v>
      </c>
      <c r="CA71" s="48"/>
      <c r="CB71" s="40">
        <f t="shared" ref="CB71:CB74" si="327">BJ71+BS71</f>
        <v>0</v>
      </c>
      <c r="CC71" s="40"/>
      <c r="CD71" s="40">
        <f t="shared" ref="CD71:CD74" si="328">BL71+BU71</f>
        <v>0</v>
      </c>
      <c r="CE71" s="48"/>
      <c r="CF71" s="40">
        <f t="shared" ref="CF71:CF74" si="329">BN71+BW71</f>
        <v>0</v>
      </c>
      <c r="CG71" s="40"/>
      <c r="CH71" s="40">
        <f t="shared" ref="CH71:CH74" si="330">BP71+BY71</f>
        <v>0</v>
      </c>
      <c r="CI71" s="180"/>
      <c r="CK71" s="48"/>
      <c r="CL71" s="48"/>
      <c r="CM71" s="48"/>
      <c r="CN71" s="48"/>
      <c r="CO71" s="48"/>
      <c r="CP71" s="40">
        <f>VLOOKUP($C71,Segment!$W$383:$AB$454,5,0)/1000</f>
        <v>0</v>
      </c>
      <c r="CQ71" s="40"/>
      <c r="CR71" s="40">
        <f>VLOOKUP($C71,Segment!$W$460:$AB$531,5,0)/1000</f>
        <v>0</v>
      </c>
      <c r="CT71" s="48"/>
      <c r="CU71" s="40">
        <f>BA71+CB71+CL71</f>
        <v>0</v>
      </c>
      <c r="CV71" s="40"/>
      <c r="CW71" s="40">
        <f>BC71+CD71+CN71</f>
        <v>0</v>
      </c>
      <c r="CX71" s="40"/>
      <c r="CY71" s="40">
        <f>BE71+CF71+CP71</f>
        <v>0</v>
      </c>
      <c r="CZ71" s="40"/>
      <c r="DA71" s="40">
        <f t="shared" ref="DA71:DA74" si="331">BG71+CH71+CR71</f>
        <v>0</v>
      </c>
    </row>
    <row r="72" spans="3:105" x14ac:dyDescent="0.3">
      <c r="C72" s="38" t="s">
        <v>38</v>
      </c>
      <c r="D72" s="117">
        <v>20</v>
      </c>
      <c r="E72" s="40"/>
      <c r="F72" s="40">
        <f>VLOOKUP($C72,Segment!$W$229:$AB$300,6,0)/1000</f>
        <v>-29398.052350000002</v>
      </c>
      <c r="G72" s="40"/>
      <c r="H72" s="40">
        <f>VLOOKUP($C72,Segment!$W$306:$AB$377,6,0)/1000</f>
        <v>-45211.643420000008</v>
      </c>
      <c r="I72" s="40"/>
      <c r="J72" s="40">
        <f>VLOOKUP($C72,Segment!$W$383:$AB$454,6,0)/1000</f>
        <v>-56650.846020000005</v>
      </c>
      <c r="K72" s="40"/>
      <c r="L72" s="40">
        <f>VLOOKUP($C72,Segment!$W$460:$AB$531,6,0)/1000</f>
        <v>-63403.084260000025</v>
      </c>
      <c r="M72" s="139">
        <f>L72/J72-1</f>
        <v>0.11919042193326135</v>
      </c>
      <c r="O72" s="40"/>
      <c r="P72" s="40">
        <f>VLOOKUP($C72,Segment!$W$229:$AB$300,2,0)/1000</f>
        <v>-24172.551200000002</v>
      </c>
      <c r="Q72" s="40"/>
      <c r="R72" s="40">
        <f>VLOOKUP($C72,Segment!$W$306:$AB$377,2,0)/1000</f>
        <v>-38113.585900000005</v>
      </c>
      <c r="S72" s="40"/>
      <c r="T72" s="40">
        <f>VLOOKUP($C72,Segment!$W$383:$AB$454,2,0)/1000</f>
        <v>-49556.403250000003</v>
      </c>
      <c r="U72" s="40"/>
      <c r="V72" s="40">
        <f>VLOOKUP($C72,Segment!$W$460:$AB$531,2,0)/1000</f>
        <v>-54040.581090000029</v>
      </c>
      <c r="W72" s="139">
        <f>V72/T72-1</f>
        <v>9.0486345778131527E-2</v>
      </c>
      <c r="Y72" s="40"/>
      <c r="Z72" s="40">
        <f>VLOOKUP($C72,'Securitization Profit   loss &amp; '!$P$230:$R$301,3,0)/1000</f>
        <v>0</v>
      </c>
      <c r="AA72" s="40"/>
      <c r="AB72" s="40">
        <f>VLOOKUP($C72,'Securitization Profit   loss &amp; '!$P$306:$R$377,3,0)/1000</f>
        <v>-123.31829739999999</v>
      </c>
      <c r="AC72" s="40"/>
      <c r="AD72" s="40">
        <f>VLOOKUP($C72,'Securitization Profit   loss &amp; '!$P$383:$R$454,3,0)/1000</f>
        <v>-1346.6537817732881</v>
      </c>
      <c r="AE72" s="40"/>
      <c r="AF72" s="40">
        <f>VLOOKUP($C72,'Securitization Profit   loss &amp; '!$P$460:$R$531,3,0)/1000</f>
        <v>-2821.0296895164101</v>
      </c>
      <c r="AH72" s="40"/>
      <c r="AI72" s="40">
        <f>VLOOKUP($C72,'Securitization Profit   loss &amp; '!$P$230:$R$301,2,0)/1000</f>
        <v>0</v>
      </c>
      <c r="AJ72" s="40"/>
      <c r="AK72" s="40">
        <f>VLOOKUP($C72,'Securitization Profit   loss &amp; '!$P$306:$R$377,2,0)/1000</f>
        <v>0</v>
      </c>
      <c r="AL72" s="40"/>
      <c r="AM72" s="40">
        <f>VLOOKUP($C72,'Securitization Profit   loss &amp; '!$P$383:$R$454,2,0)/1000</f>
        <v>0</v>
      </c>
      <c r="AN72" s="40"/>
      <c r="AO72" s="40">
        <f>VLOOKUP($C72,'Securitization Profit   loss &amp; '!$P$460:$R$531,2,0)/1000</f>
        <v>0</v>
      </c>
      <c r="AR72" s="38">
        <f>SUM('Quarterly I.S'!CG72:CH72)</f>
        <v>0</v>
      </c>
      <c r="AT72" s="40">
        <f>SUM('Quarterly I.S'!CK72:CL72)</f>
        <v>0</v>
      </c>
      <c r="AV72" s="40">
        <f>SUM('Quarterly I.S'!CO72:CP72)</f>
        <v>0</v>
      </c>
      <c r="AW72" s="40"/>
      <c r="AX72" s="40">
        <f>SUM('Quarterly I.S'!CS72:CT72)</f>
        <v>0</v>
      </c>
      <c r="AZ72" s="40"/>
      <c r="BA72" s="40">
        <f>P72+Z72+AI72+AR72</f>
        <v>-24172.551200000002</v>
      </c>
      <c r="BB72" s="40"/>
      <c r="BC72" s="40">
        <f>R72+AB72+AK72+AT72</f>
        <v>-38236.904197400007</v>
      </c>
      <c r="BD72" s="40"/>
      <c r="BE72" s="40">
        <f>T72+AD72+AM72+AV72</f>
        <v>-50903.057031773293</v>
      </c>
      <c r="BF72" s="40"/>
      <c r="BG72" s="40">
        <f t="shared" si="326"/>
        <v>-56861.610779516443</v>
      </c>
      <c r="BI72" s="40"/>
      <c r="BJ72" s="40">
        <f>VLOOKUP($C72,Segment!$W$229:$AB$300,3,0)/1000</f>
        <v>-4808.8519999999999</v>
      </c>
      <c r="BK72" s="40"/>
      <c r="BL72" s="40">
        <f>VLOOKUP($C72,Segment!$W$306:$AB$377,3,0)/1000</f>
        <v>-5876.6660000000002</v>
      </c>
      <c r="BM72" s="40"/>
      <c r="BN72" s="40">
        <f>VLOOKUP($C72,Segment!$W$383:$AB$454,3,0)/1000</f>
        <v>-5786.6670000000004</v>
      </c>
      <c r="BO72" s="40"/>
      <c r="BP72" s="40">
        <f>VLOOKUP($C72,Segment!$W$460:$AB$531,3,0)/1000</f>
        <v>-7115.6030000000001</v>
      </c>
      <c r="BR72" s="40"/>
      <c r="BS72" s="40">
        <f>VLOOKUP($C72,Segment!$W$229:$AB$300,4,0)/1000</f>
        <v>-416.64915000000002</v>
      </c>
      <c r="BT72" s="40"/>
      <c r="BU72" s="40">
        <f>VLOOKUP($C72,Segment!$W$306:$AB$377,4,0)/1000</f>
        <v>-945.94556</v>
      </c>
      <c r="BV72" s="40"/>
      <c r="BW72" s="40">
        <f>VLOOKUP($C72,Segment!$W$383:$AB$454,4,0)/1000</f>
        <v>-908.82582000000002</v>
      </c>
      <c r="BX72" s="40"/>
      <c r="BY72" s="40">
        <f>VLOOKUP($C72,Segment!$W$460:$AB$531,4,0)/1000</f>
        <v>-1038.3536000000001</v>
      </c>
      <c r="CA72" s="40"/>
      <c r="CB72" s="40">
        <f t="shared" si="327"/>
        <v>-5225.5011500000001</v>
      </c>
      <c r="CC72" s="40"/>
      <c r="CD72" s="40">
        <f t="shared" si="328"/>
        <v>-6822.6115600000003</v>
      </c>
      <c r="CE72" s="40"/>
      <c r="CF72" s="40">
        <f t="shared" si="329"/>
        <v>-6695.4928200000004</v>
      </c>
      <c r="CG72" s="40"/>
      <c r="CH72" s="40">
        <f t="shared" si="330"/>
        <v>-8153.9566000000004</v>
      </c>
      <c r="CI72" s="139">
        <f>CH72/CF72-1</f>
        <v>0.21782769681171876</v>
      </c>
      <c r="CK72" s="40"/>
      <c r="CL72" s="40">
        <f>VLOOKUP($C72,Segment!$W$229:$AB$300,5,0)/1000</f>
        <v>0</v>
      </c>
      <c r="CM72" s="40"/>
      <c r="CN72" s="40">
        <f>VLOOKUP($C72,Segment!$W$306:$AB$377,5,0)/1000</f>
        <v>-275.44596000000001</v>
      </c>
      <c r="CO72" s="40"/>
      <c r="CP72" s="40">
        <f>VLOOKUP($C72,Segment!$W$383:$AB$454,5,0)/1000</f>
        <v>-398.94995</v>
      </c>
      <c r="CQ72" s="40"/>
      <c r="CR72" s="40">
        <f>VLOOKUP($C72,Segment!$W$460:$AB$531,5,0)/1000</f>
        <v>-1208.54657</v>
      </c>
      <c r="CT72" s="40"/>
      <c r="CU72" s="40">
        <f>BA72+CB72+CL72</f>
        <v>-29398.052350000002</v>
      </c>
      <c r="CV72" s="40"/>
      <c r="CW72" s="40">
        <f>BC72+CD72+CN72</f>
        <v>-45334.961717400001</v>
      </c>
      <c r="CX72" s="40"/>
      <c r="CY72" s="40">
        <f>BE72+CF72+CP72</f>
        <v>-57997.499801773294</v>
      </c>
      <c r="CZ72" s="40"/>
      <c r="DA72" s="40">
        <f t="shared" si="331"/>
        <v>-66224.113949516439</v>
      </c>
    </row>
    <row r="73" spans="3:105" x14ac:dyDescent="0.3">
      <c r="C73" s="38" t="s">
        <v>81</v>
      </c>
      <c r="E73" s="40"/>
      <c r="F73" s="40">
        <f>VLOOKUP($C73,Segment!$W$229:$AB$300,6,0)/1000</f>
        <v>-175854.10257400002</v>
      </c>
      <c r="G73" s="40"/>
      <c r="H73" s="40">
        <f>VLOOKUP($C73,Segment!$W$306:$AB$377,6,0)/1000</f>
        <v>-240605.46781999999</v>
      </c>
      <c r="I73" s="40"/>
      <c r="J73" s="40">
        <f>VLOOKUP($C73,Segment!$W$383:$AB$454,6,0)/1000</f>
        <v>-299061.22108000005</v>
      </c>
      <c r="K73" s="40"/>
      <c r="L73" s="40">
        <f>VLOOKUP($C73,Segment!$W$460:$AB$531,6,0)/1000</f>
        <v>-408882.25604000012</v>
      </c>
      <c r="M73" s="139">
        <f>L73/J73-1</f>
        <v>0.36721924214514767</v>
      </c>
      <c r="O73" s="40"/>
      <c r="P73" s="40">
        <f>VLOOKUP($C73,Segment!$W$229:$AB$300,2,0)/1000</f>
        <v>-146593.18748000002</v>
      </c>
      <c r="Q73" s="40"/>
      <c r="R73" s="40">
        <f>VLOOKUP($C73,Segment!$W$306:$AB$377,2,0)/1000</f>
        <v>-196191.28165000002</v>
      </c>
      <c r="S73" s="40"/>
      <c r="T73" s="40">
        <f>VLOOKUP($C73,Segment!$W$383:$AB$454,2,0)/1000</f>
        <v>-240795.77266000002</v>
      </c>
      <c r="U73" s="40"/>
      <c r="V73" s="40">
        <f>VLOOKUP($C73,Segment!$W$460:$AB$531,2,0)/1000</f>
        <v>-331876.11630000011</v>
      </c>
      <c r="W73" s="139">
        <f>V73/T73-1</f>
        <v>0.37824727001584102</v>
      </c>
      <c r="X73" s="205"/>
      <c r="Y73" s="40"/>
      <c r="Z73" s="40">
        <f>VLOOKUP($C73,'Securitization Profit   loss &amp; '!$P$230:$R$301,3,0)/1000</f>
        <v>-6452.0656199999994</v>
      </c>
      <c r="AA73" s="40"/>
      <c r="AB73" s="40">
        <f>VLOOKUP($C73,'Securitization Profit   loss &amp; '!$P$306:$R$377,3,0)/1000</f>
        <v>-12209.08121</v>
      </c>
      <c r="AC73" s="40"/>
      <c r="AD73" s="40">
        <f>VLOOKUP($C73,'Securitization Profit   loss &amp; '!$P$383:$R$454,3,0)/1000</f>
        <v>-21083.881493349847</v>
      </c>
      <c r="AE73" s="40"/>
      <c r="AF73" s="40">
        <f>VLOOKUP($C73,'Securitization Profit   loss &amp; '!$P$460:$R$531,3,0)/1000</f>
        <v>-24946.795604346113</v>
      </c>
      <c r="AH73" s="40"/>
      <c r="AI73" s="40">
        <f>VLOOKUP($C73,'Securitization Profit   loss &amp; '!$P$230:$R$301,2,0)/1000</f>
        <v>0</v>
      </c>
      <c r="AJ73" s="40"/>
      <c r="AK73" s="40">
        <f>VLOOKUP($C73,'Securitization Profit   loss &amp; '!$P$306:$R$377,2,0)/1000</f>
        <v>0</v>
      </c>
      <c r="AL73" s="40"/>
      <c r="AM73" s="40">
        <f>VLOOKUP($C73,'Securitization Profit   loss &amp; '!$P$383:$R$454,2,0)/1000</f>
        <v>0</v>
      </c>
      <c r="AN73" s="40"/>
      <c r="AO73" s="40">
        <f>VLOOKUP($C73,'Securitization Profit   loss &amp; '!$P$460:$R$531,2,0)/1000</f>
        <v>0</v>
      </c>
      <c r="AR73" s="38">
        <f>SUM('Quarterly I.S'!CG73:CH73)</f>
        <v>0</v>
      </c>
      <c r="AT73" s="40">
        <f>SUM('Quarterly I.S'!CK73:CL73)</f>
        <v>0</v>
      </c>
      <c r="AV73" s="40">
        <f>SUM('Quarterly I.S'!CO73:CP73)</f>
        <v>0</v>
      </c>
      <c r="AW73" s="40"/>
      <c r="AX73" s="40">
        <f>SUM('Quarterly I.S'!CS73:CT73)</f>
        <v>0</v>
      </c>
      <c r="AZ73" s="40"/>
      <c r="BA73" s="40">
        <f>P73+Z73+AI73+AR73</f>
        <v>-153045.25310000003</v>
      </c>
      <c r="BB73" s="40"/>
      <c r="BC73" s="40">
        <f>R73+AB73+AK73+AT73</f>
        <v>-208400.36286000002</v>
      </c>
      <c r="BD73" s="40"/>
      <c r="BE73" s="40">
        <f>T73+AD73+AM73+AV73</f>
        <v>-261879.65415334987</v>
      </c>
      <c r="BF73" s="40"/>
      <c r="BG73" s="40">
        <f t="shared" si="326"/>
        <v>-356822.9119043462</v>
      </c>
      <c r="BI73" s="40"/>
      <c r="BJ73" s="40">
        <f>VLOOKUP($C73,Segment!$W$229:$AB$300,3,0)/1000</f>
        <v>-24928.870999999999</v>
      </c>
      <c r="BK73" s="40"/>
      <c r="BL73" s="40">
        <f>VLOOKUP($C73,Segment!$W$306:$AB$377,3,0)/1000</f>
        <v>-31806.331999999999</v>
      </c>
      <c r="BM73" s="40"/>
      <c r="BN73" s="40">
        <f>VLOOKUP($C73,Segment!$W$383:$AB$454,3,0)/1000</f>
        <v>-39196.983</v>
      </c>
      <c r="BO73" s="40"/>
      <c r="BP73" s="40">
        <f>VLOOKUP($C73,Segment!$W$460:$AB$531,3,0)/1000</f>
        <v>-51676.139000000003</v>
      </c>
      <c r="BR73" s="40"/>
      <c r="BS73" s="40">
        <f>VLOOKUP($C73,Segment!$W$229:$AB$300,4,0)/1000</f>
        <v>-4332.0440939999999</v>
      </c>
      <c r="BT73" s="40"/>
      <c r="BU73" s="40">
        <f>VLOOKUP($C73,Segment!$W$306:$AB$377,4,0)/1000</f>
        <v>-5965.6224199999997</v>
      </c>
      <c r="BV73" s="40"/>
      <c r="BW73" s="40">
        <f>VLOOKUP($C73,Segment!$W$383:$AB$454,4,0)/1000</f>
        <v>-9288.9640400000008</v>
      </c>
      <c r="BX73" s="40"/>
      <c r="BY73" s="40">
        <f>VLOOKUP($C73,Segment!$W$460:$AB$531,4,0)/1000</f>
        <v>-13253.38227</v>
      </c>
      <c r="CA73" s="40"/>
      <c r="CB73" s="40">
        <f t="shared" si="327"/>
        <v>-29260.915094</v>
      </c>
      <c r="CC73" s="40"/>
      <c r="CD73" s="40">
        <f t="shared" si="328"/>
        <v>-37771.954419999995</v>
      </c>
      <c r="CE73" s="40"/>
      <c r="CF73" s="40">
        <f t="shared" si="329"/>
        <v>-48485.947039999999</v>
      </c>
      <c r="CG73" s="40"/>
      <c r="CH73" s="40">
        <f t="shared" si="330"/>
        <v>-64929.521270000005</v>
      </c>
      <c r="CI73" s="139">
        <f>CH73/CF73-1</f>
        <v>0.33914103433793641</v>
      </c>
      <c r="CK73" s="40"/>
      <c r="CL73" s="40">
        <f>VLOOKUP($C73,Segment!$W$229:$AB$300,5,0)/1000</f>
        <v>0</v>
      </c>
      <c r="CM73" s="40"/>
      <c r="CN73" s="40">
        <f>VLOOKUP($C73,Segment!$W$306:$AB$377,5,0)/1000</f>
        <v>-6642.2317500000008</v>
      </c>
      <c r="CO73" s="40"/>
      <c r="CP73" s="40">
        <f>VLOOKUP($C73,Segment!$W$383:$AB$454,5,0)/1000</f>
        <v>-9779.5013800000015</v>
      </c>
      <c r="CQ73" s="40"/>
      <c r="CR73" s="40">
        <f>VLOOKUP($C73,Segment!$W$460:$AB$531,5,0)/1000</f>
        <v>-12076.618470000003</v>
      </c>
      <c r="CT73" s="40"/>
      <c r="CU73" s="40">
        <f>BA73+CB73+CL73</f>
        <v>-182306.16819400003</v>
      </c>
      <c r="CV73" s="40"/>
      <c r="CW73" s="40">
        <f>BC73+CD73+CN73</f>
        <v>-252814.54903000002</v>
      </c>
      <c r="CX73" s="40"/>
      <c r="CY73" s="40">
        <f>BE73+CF73+CP73</f>
        <v>-320145.10257334984</v>
      </c>
      <c r="CZ73" s="40"/>
      <c r="DA73" s="40">
        <f t="shared" si="331"/>
        <v>-433829.05164434621</v>
      </c>
    </row>
    <row r="74" spans="3:105" x14ac:dyDescent="0.3">
      <c r="C74" s="38" t="s">
        <v>39</v>
      </c>
      <c r="D74" s="117">
        <v>21</v>
      </c>
      <c r="E74" s="40"/>
      <c r="F74" s="40">
        <f>VLOOKUP($C74,Segment!$W$229:$AB$300,6,0)/1000</f>
        <v>-40346.634587000022</v>
      </c>
      <c r="G74" s="40"/>
      <c r="H74" s="40">
        <f>VLOOKUP($C74,Segment!$W$306:$AB$377,6,0)/1000</f>
        <v>-54999.576960000006</v>
      </c>
      <c r="I74" s="40"/>
      <c r="J74" s="40">
        <f>VLOOKUP($C74,Segment!$W$383:$AB$454,6,0)/1000</f>
        <v>-81892.93354100002</v>
      </c>
      <c r="K74" s="40"/>
      <c r="L74" s="40">
        <f>VLOOKUP($C74,Segment!$W$460:$AB$531,6,0)/1000</f>
        <v>-102698.25187000004</v>
      </c>
      <c r="M74" s="139">
        <f>L74/J74-1</f>
        <v>0.25405511109922263</v>
      </c>
      <c r="O74" s="40"/>
      <c r="P74" s="40">
        <f>VLOOKUP($C74,Segment!$W$229:$AB$300,2,0)/1000</f>
        <v>-35037.843850000019</v>
      </c>
      <c r="Q74" s="40"/>
      <c r="R74" s="40">
        <f>VLOOKUP($C74,Segment!$W$306:$AB$377,2,0)/1000</f>
        <v>-43642.752090000002</v>
      </c>
      <c r="S74" s="40"/>
      <c r="T74" s="40">
        <f>VLOOKUP($C74,Segment!$W$383:$AB$454,2,0)/1000</f>
        <v>-62770.686870000027</v>
      </c>
      <c r="U74" s="40"/>
      <c r="V74" s="40">
        <f>VLOOKUP($C74,Segment!$W$460:$AB$531,2,0)/1000</f>
        <v>-76467.025600000023</v>
      </c>
      <c r="W74" s="139">
        <f>V74/T74-1</f>
        <v>0.2181964132137908</v>
      </c>
      <c r="Y74" s="40"/>
      <c r="Z74" s="40">
        <f>VLOOKUP($C74,'Securitization Profit   loss &amp; '!$P$230:$R$301,3,0)/1000</f>
        <v>-360.15257000000076</v>
      </c>
      <c r="AA74" s="40"/>
      <c r="AB74" s="40">
        <f>VLOOKUP($C74,'Securitization Profit   loss &amp; '!$P$306:$R$377,3,0)/1000</f>
        <v>-1168.9044143466665</v>
      </c>
      <c r="AC74" s="40"/>
      <c r="AD74" s="40">
        <f>VLOOKUP($C74,'Securitization Profit   loss &amp; '!$P$383:$R$454,3,0)/1000</f>
        <v>-27334.795139247621</v>
      </c>
      <c r="AE74" s="40"/>
      <c r="AF74" s="40">
        <f>VLOOKUP($C74,'Securitization Profit   loss &amp; '!$P$460:$R$531,3,0)/1000</f>
        <v>-68031.636952643195</v>
      </c>
      <c r="AH74" s="40"/>
      <c r="AI74" s="40">
        <f>VLOOKUP($C74,'Securitization Profit   loss &amp; '!$P$230:$R$301,2,0)/1000</f>
        <v>0</v>
      </c>
      <c r="AJ74" s="40"/>
      <c r="AK74" s="40">
        <f>VLOOKUP($C74,'Securitization Profit   loss &amp; '!$P$306:$R$377,2,0)/1000</f>
        <v>0</v>
      </c>
      <c r="AL74" s="40"/>
      <c r="AM74" s="40">
        <f>VLOOKUP($C74,'Securitization Profit   loss &amp; '!$P$383:$R$454,2,0)/1000</f>
        <v>0</v>
      </c>
      <c r="AN74" s="40"/>
      <c r="AO74" s="40">
        <f>VLOOKUP($C74,'Securitization Profit   loss &amp; '!$P$460:$R$531,2,0)/1000</f>
        <v>0</v>
      </c>
      <c r="AR74" s="38">
        <f>SUM('Quarterly I.S'!CG74:CH74)</f>
        <v>0</v>
      </c>
      <c r="AT74" s="40">
        <f>SUM('Quarterly I.S'!CK74:CL74)</f>
        <v>0</v>
      </c>
      <c r="AV74" s="40">
        <f>SUM('Quarterly I.S'!CO74:CP74)</f>
        <v>0</v>
      </c>
      <c r="AW74" s="40"/>
      <c r="AX74" s="40">
        <f>SUM('Quarterly I.S'!CS74:CT74)</f>
        <v>0</v>
      </c>
      <c r="AZ74" s="40"/>
      <c r="BA74" s="40">
        <f>P74+Z74+AI74+AR74</f>
        <v>-35397.996420000018</v>
      </c>
      <c r="BB74" s="40"/>
      <c r="BC74" s="40">
        <f>R74+AB74+AK74+AT74</f>
        <v>-44811.656504346669</v>
      </c>
      <c r="BD74" s="40"/>
      <c r="BE74" s="40">
        <f>T74+AD74+AM74+AV74</f>
        <v>-90105.482009247644</v>
      </c>
      <c r="BF74" s="40"/>
      <c r="BG74" s="40">
        <f t="shared" si="326"/>
        <v>-144498.66255264322</v>
      </c>
      <c r="BI74" s="40"/>
      <c r="BJ74" s="40">
        <f>VLOOKUP($C74,Segment!$W$229:$AB$300,3,0)/1000</f>
        <v>-4115.2209999999995</v>
      </c>
      <c r="BK74" s="40"/>
      <c r="BL74" s="40">
        <f>VLOOKUP($C74,Segment!$W$306:$AB$377,3,0)/1000</f>
        <v>-7020.5829999999996</v>
      </c>
      <c r="BM74" s="40"/>
      <c r="BN74" s="40">
        <f>VLOOKUP($C74,Segment!$W$383:$AB$454,3,0)/1000</f>
        <v>-11725.468000000001</v>
      </c>
      <c r="BO74" s="40"/>
      <c r="BP74" s="40">
        <f>VLOOKUP($C74,Segment!$W$460:$AB$531,3,0)/1000</f>
        <v>-19309.421999999999</v>
      </c>
      <c r="BR74" s="40"/>
      <c r="BS74" s="40">
        <f>VLOOKUP($C74,Segment!$W$229:$AB$300,4,0)/1000</f>
        <v>-1193.569737</v>
      </c>
      <c r="BT74" s="40"/>
      <c r="BU74" s="40">
        <f>VLOOKUP($C74,Segment!$W$306:$AB$377,4,0)/1000</f>
        <v>-1717.4220999999998</v>
      </c>
      <c r="BV74" s="40"/>
      <c r="BW74" s="40">
        <f>VLOOKUP($C74,Segment!$W$383:$AB$454,4,0)/1000</f>
        <v>-3020.5988210000005</v>
      </c>
      <c r="BX74" s="40"/>
      <c r="BY74" s="40">
        <f>VLOOKUP($C74,Segment!$W$460:$AB$531,4,0)/1000</f>
        <v>-3151.0088400000009</v>
      </c>
      <c r="CA74" s="40"/>
      <c r="CB74" s="40">
        <f t="shared" si="327"/>
        <v>-5308.7907369999994</v>
      </c>
      <c r="CC74" s="40"/>
      <c r="CD74" s="40">
        <f t="shared" si="328"/>
        <v>-8738.0050999999985</v>
      </c>
      <c r="CE74" s="40"/>
      <c r="CF74" s="40">
        <f t="shared" si="329"/>
        <v>-14746.066821</v>
      </c>
      <c r="CG74" s="40"/>
      <c r="CH74" s="40">
        <f t="shared" si="330"/>
        <v>-22460.430840000001</v>
      </c>
      <c r="CI74" s="139">
        <f>CH74/CF74-1</f>
        <v>0.52314723055600898</v>
      </c>
      <c r="CK74" s="40"/>
      <c r="CL74" s="40">
        <f>VLOOKUP($C74,Segment!$W$229:$AB$300,5,0)/1000</f>
        <v>0</v>
      </c>
      <c r="CM74" s="40"/>
      <c r="CN74" s="40">
        <f>VLOOKUP($C74,Segment!$W$306:$AB$377,5,0)/1000</f>
        <v>-2618.8197700000001</v>
      </c>
      <c r="CO74" s="40"/>
      <c r="CP74" s="40">
        <f>VLOOKUP($C74,Segment!$W$383:$AB$454,5,0)/1000</f>
        <v>-4376.1798500000004</v>
      </c>
      <c r="CQ74" s="40"/>
      <c r="CR74" s="40">
        <f>VLOOKUP($C74,Segment!$W$460:$AB$531,5,0)/1000</f>
        <v>-3770.7954300000001</v>
      </c>
      <c r="CT74" s="40"/>
      <c r="CU74" s="40">
        <f>BA74+CB74+CL74</f>
        <v>-40706.787157000013</v>
      </c>
      <c r="CV74" s="40"/>
      <c r="CW74" s="40">
        <f>BC74+CD74+CN74</f>
        <v>-56168.481374346666</v>
      </c>
      <c r="CX74" s="40"/>
      <c r="CY74" s="40">
        <f>BE74+CF74+CP74</f>
        <v>-109227.72868024764</v>
      </c>
      <c r="CZ74" s="40"/>
      <c r="DA74" s="40">
        <f t="shared" si="331"/>
        <v>-170729.8888226432</v>
      </c>
    </row>
    <row r="75" spans="3:105" x14ac:dyDescent="0.3">
      <c r="C75" s="41" t="s">
        <v>96</v>
      </c>
      <c r="D75" s="116"/>
      <c r="E75" s="42"/>
      <c r="F75" s="42">
        <f>-SUM(F73:F74)/F70</f>
        <v>0.38185984711435272</v>
      </c>
      <c r="G75" s="42"/>
      <c r="H75" s="42">
        <f>-SUM(H73:H74)/H70</f>
        <v>0.37552621022568505</v>
      </c>
      <c r="I75" s="42"/>
      <c r="J75" s="42">
        <f>-SUM(J73:J74)/J70</f>
        <v>0.348941184196353</v>
      </c>
      <c r="K75" s="42"/>
      <c r="L75" s="42">
        <f t="shared" ref="L75" si="332">-SUM(L73:L74)/L70</f>
        <v>0.50920017029285891</v>
      </c>
      <c r="M75" s="177"/>
      <c r="O75" s="42"/>
      <c r="P75" s="42">
        <f>-SUM(P73:P74)/P70</f>
        <v>0.37134384473045218</v>
      </c>
      <c r="Q75" s="42"/>
      <c r="R75" s="42">
        <f>-SUM(R73:R74)/R70</f>
        <v>0.35479029847013915</v>
      </c>
      <c r="S75" s="42"/>
      <c r="T75" s="42">
        <f>-SUM(T73:T74)/T70</f>
        <v>0.32516844211765389</v>
      </c>
      <c r="U75" s="42"/>
      <c r="V75" s="42">
        <f t="shared" ref="V75" si="333">-SUM(V73:V74)/V70</f>
        <v>0.55006624138986304</v>
      </c>
      <c r="W75" s="177"/>
      <c r="Y75" s="42"/>
      <c r="Z75" s="42">
        <f>-SUM(Z73:Z74)/Z70</f>
        <v>0.2213794803045141</v>
      </c>
      <c r="AA75" s="42"/>
      <c r="AB75" s="42">
        <f>-SUM(AB73:AB74)/AB70</f>
        <v>0.47130254422171097</v>
      </c>
      <c r="AC75" s="42"/>
      <c r="AD75" s="42">
        <f>-SUM(AD73:AD74)/AD70</f>
        <v>1.0532730853682173</v>
      </c>
      <c r="AE75" s="42"/>
      <c r="AF75" s="42">
        <f t="shared" ref="AF75" si="334">-SUM(AF73:AF74)/AF70</f>
        <v>1.2937769833265418</v>
      </c>
      <c r="AG75" s="44"/>
      <c r="AH75" s="42"/>
      <c r="AI75" s="42">
        <f>-SUM(AI73:AI74)/AI70</f>
        <v>0</v>
      </c>
      <c r="AJ75" s="42"/>
      <c r="AK75" s="42">
        <f>-SUM(AK73:AK74)/AK70</f>
        <v>0</v>
      </c>
      <c r="AL75" s="42"/>
      <c r="AM75" s="42">
        <f>-SUM(AM73:AM74)/AM70</f>
        <v>0</v>
      </c>
      <c r="AN75" s="42"/>
      <c r="AO75" s="42">
        <f t="shared" ref="AO75" si="335">-SUM(AO73:AO74)/AO70</f>
        <v>0</v>
      </c>
      <c r="AP75" s="44"/>
      <c r="AQ75" s="42"/>
      <c r="AR75" s="42"/>
      <c r="AS75" s="42"/>
      <c r="AT75" s="42"/>
      <c r="AU75" s="42"/>
      <c r="AV75" s="42"/>
      <c r="AW75" s="42"/>
      <c r="AX75" s="42"/>
      <c r="AY75" s="44"/>
      <c r="AZ75" s="42"/>
      <c r="BA75" s="42">
        <f>-SUM(BA73:BA74)/BA70</f>
        <v>0.36919823250829065</v>
      </c>
      <c r="BB75" s="42"/>
      <c r="BC75" s="42">
        <f>-SUM(BC73:BC74)/BC70</f>
        <v>0.36172291948989888</v>
      </c>
      <c r="BD75" s="42"/>
      <c r="BE75" s="42">
        <f>-SUM(BE73:BE74)/BE70</f>
        <v>0.36155953139674113</v>
      </c>
      <c r="BF75" s="42"/>
      <c r="BG75" s="42">
        <f t="shared" ref="BG75" si="336">-SUM(BG73:BG74)/BG70</f>
        <v>0.59016756177291452</v>
      </c>
      <c r="BH75" s="44"/>
      <c r="BI75" s="42"/>
      <c r="BJ75" s="42">
        <f>-SUM(BJ73:BJ74)/BJ70</f>
        <v>0.47765816279181361</v>
      </c>
      <c r="BK75" s="42"/>
      <c r="BL75" s="42">
        <f>-SUM(BL73:BL74)/BL70</f>
        <v>0.43616328024442375</v>
      </c>
      <c r="BM75" s="42"/>
      <c r="BN75" s="42">
        <f>-SUM(BN73:BN74)/BN70</f>
        <v>0.35496885671142792</v>
      </c>
      <c r="BO75" s="42"/>
      <c r="BP75" s="42">
        <f t="shared" ref="BP75" si="337">-SUM(BP73:BP74)/BP70</f>
        <v>0.31345244788420074</v>
      </c>
      <c r="BR75" s="42"/>
      <c r="BS75" s="42">
        <f>-SUM(BS73:BS74)/BS70</f>
        <v>0.33730068036368038</v>
      </c>
      <c r="BT75" s="42"/>
      <c r="BU75" s="42">
        <f>-SUM(BU73:BU74)/BU70</f>
        <v>0.45199315241460458</v>
      </c>
      <c r="BV75" s="42"/>
      <c r="BW75" s="42">
        <f>-SUM(BW73:BW74)/BW70</f>
        <v>1.0017937536851667</v>
      </c>
      <c r="BX75" s="42"/>
      <c r="BY75" s="42">
        <f t="shared" ref="BY75" si="338">-SUM(BY73:BY74)/BY70</f>
        <v>0.46383986380515985</v>
      </c>
      <c r="CA75" s="42"/>
      <c r="CB75" s="42">
        <f>-SUM(CB73:CB74)/CB70</f>
        <v>0.44786926343400341</v>
      </c>
      <c r="CC75" s="42"/>
      <c r="CD75" s="42">
        <f>-SUM(CD73:CD74)/CD70</f>
        <v>0.43870134034559205</v>
      </c>
      <c r="CE75" s="42"/>
      <c r="CF75" s="42">
        <f>-SUM(CF73:CF74)/CF70</f>
        <v>0.40600063980376794</v>
      </c>
      <c r="CG75" s="42"/>
      <c r="CH75" s="42">
        <f t="shared" ref="CH75" si="339">-SUM(CH73:CH74)/CH70</f>
        <v>0.33376591341783168</v>
      </c>
      <c r="CI75" s="177"/>
      <c r="CK75" s="42"/>
      <c r="CL75" s="42"/>
      <c r="CM75" s="42"/>
      <c r="CN75" s="42"/>
      <c r="CO75" s="42"/>
      <c r="CP75" s="42"/>
      <c r="CQ75" s="42"/>
      <c r="CR75" s="42"/>
      <c r="CT75" s="42"/>
      <c r="CU75" s="42">
        <f>-SUM(CU73:CU74)/CU70</f>
        <v>0.37961479595200553</v>
      </c>
      <c r="CV75" s="42"/>
      <c r="CW75" s="42">
        <f>-SUM(CW73:CW74)/CW70</f>
        <v>0.38089411825056002</v>
      </c>
      <c r="CX75" s="42"/>
      <c r="CY75" s="42">
        <f>-SUM(CY73:CY74)/CY70</f>
        <v>0.37940666156583996</v>
      </c>
      <c r="CZ75" s="42"/>
      <c r="DA75" s="42">
        <f t="shared" ref="DA75" si="340">-SUM(DA73:DA74)/DA70</f>
        <v>0.54377666267894365</v>
      </c>
    </row>
    <row r="76" spans="3:105" x14ac:dyDescent="0.3">
      <c r="C76" s="38" t="s">
        <v>40</v>
      </c>
      <c r="E76" s="40"/>
      <c r="F76" s="40">
        <f>VLOOKUP($C76,Segment!$W$229:$AB$300,6,0)/1000</f>
        <v>-9311.1596200000004</v>
      </c>
      <c r="G76" s="40"/>
      <c r="H76" s="40">
        <f>VLOOKUP($C76,Segment!$W$306:$AB$377,6,0)/1000</f>
        <v>-19539.473530000003</v>
      </c>
      <c r="I76" s="40"/>
      <c r="J76" s="40">
        <f>VLOOKUP($C76,Segment!$W$383:$AB$454,6,0)/1000</f>
        <v>-36791.085100000004</v>
      </c>
      <c r="K76" s="40"/>
      <c r="L76" s="40">
        <f>VLOOKUP($C76,Segment!$W$460:$AB$531,6,0)/1000</f>
        <v>-34232.978189999994</v>
      </c>
      <c r="M76" s="139">
        <f>L76/J76-1</f>
        <v>-6.9530618709585434E-2</v>
      </c>
      <c r="O76" s="40"/>
      <c r="P76" s="40">
        <f>VLOOKUP($C76,Segment!$W$229:$AB$300,2,0)/1000</f>
        <v>-8745.7736200000018</v>
      </c>
      <c r="Q76" s="40"/>
      <c r="R76" s="40">
        <f>VLOOKUP($C76,Segment!$W$306:$AB$377,2,0)/1000</f>
        <v>-10881.000629999999</v>
      </c>
      <c r="S76" s="40"/>
      <c r="T76" s="40">
        <f>VLOOKUP($C76,Segment!$W$383:$AB$454,2,0)/1000</f>
        <v>-25309.334290000003</v>
      </c>
      <c r="U76" s="40"/>
      <c r="V76" s="40">
        <f>VLOOKUP($C76,Segment!$W$460:$AB$531,2,0)/1000</f>
        <v>-22768.297200000001</v>
      </c>
      <c r="W76" s="139">
        <f t="shared" ref="W76:W84" si="341">V76/T76-1</f>
        <v>-0.10039920690462389</v>
      </c>
      <c r="Y76" s="40"/>
      <c r="Z76" s="40">
        <f>VLOOKUP($C76,'Securitization Profit   loss &amp; '!$P$230:$R$301,3,0)/1000</f>
        <v>-21.731999999999999</v>
      </c>
      <c r="AA76" s="40"/>
      <c r="AB76" s="40">
        <f>VLOOKUP($C76,'Securitization Profit   loss &amp; '!$P$306:$R$377,3,0)/1000</f>
        <v>-929.99949806250004</v>
      </c>
      <c r="AC76" s="40"/>
      <c r="AD76" s="40">
        <f>VLOOKUP($C76,'Securitization Profit   loss &amp; '!$P$383:$R$454,3,0)/1000</f>
        <v>-2274.7889230184396</v>
      </c>
      <c r="AE76" s="40"/>
      <c r="AF76" s="40">
        <f>VLOOKUP($C76,'Securitization Profit   loss &amp; '!$P$460:$R$531,3,0)/1000</f>
        <v>-807.40111999999999</v>
      </c>
      <c r="AH76" s="40"/>
      <c r="AI76" s="40">
        <f>VLOOKUP($C76,'Securitization Profit   loss &amp; '!$P$230:$R$301,2,0)/1000</f>
        <v>0</v>
      </c>
      <c r="AJ76" s="40"/>
      <c r="AK76" s="40">
        <f>VLOOKUP($C76,'Securitization Profit   loss &amp; '!$P$306:$R$377,2,0)/1000</f>
        <v>0</v>
      </c>
      <c r="AL76" s="40"/>
      <c r="AM76" s="40">
        <f>VLOOKUP($C76,'Securitization Profit   loss &amp; '!$P$383:$R$454,2,0)/1000</f>
        <v>0</v>
      </c>
      <c r="AN76" s="40"/>
      <c r="AO76" s="40">
        <f>VLOOKUP($C76,'Securitization Profit   loss &amp; '!$P$460:$R$531,2,0)/1000</f>
        <v>0</v>
      </c>
      <c r="AR76" s="38">
        <f>SUM('Quarterly I.S'!CG76:CH76)</f>
        <v>0</v>
      </c>
      <c r="AT76" s="40">
        <f>SUM('Quarterly I.S'!CK76:CL76)</f>
        <v>0</v>
      </c>
      <c r="AV76" s="40">
        <f>SUM('Quarterly I.S'!CO76:CP76)</f>
        <v>0</v>
      </c>
      <c r="AW76" s="40"/>
      <c r="AX76" s="40">
        <f>SUM('Quarterly I.S'!CS76:CT76)</f>
        <v>0</v>
      </c>
      <c r="AZ76" s="40"/>
      <c r="BA76" s="40">
        <f t="shared" ref="BA76:BA81" si="342">P76+Z76+AI76+AR76</f>
        <v>-8767.5056200000017</v>
      </c>
      <c r="BB76" s="40"/>
      <c r="BC76" s="40">
        <f t="shared" ref="BC76:BC81" si="343">R76+AB76+AK76+AT76</f>
        <v>-11811.000128062498</v>
      </c>
      <c r="BD76" s="40"/>
      <c r="BE76" s="40">
        <f t="shared" ref="BE76:BE81" si="344">T76+AD76+AM76+AV76</f>
        <v>-27584.123213018443</v>
      </c>
      <c r="BF76" s="40"/>
      <c r="BG76" s="40">
        <f t="shared" ref="BG76:BG81" si="345">V76+AF76+AO76+AX76</f>
        <v>-23575.69832</v>
      </c>
      <c r="BI76" s="40"/>
      <c r="BJ76" s="40">
        <f>VLOOKUP($C76,Segment!$W$229:$AB$300,3,0)/1000</f>
        <v>-404.26600000000002</v>
      </c>
      <c r="BK76" s="40"/>
      <c r="BL76" s="40">
        <f>VLOOKUP($C76,Segment!$W$306:$AB$377,3,0)/1000</f>
        <v>-5174.8339999999998</v>
      </c>
      <c r="BM76" s="40"/>
      <c r="BN76" s="40">
        <f>VLOOKUP($C76,Segment!$W$383:$AB$454,3,0)/1000</f>
        <v>-7197.8459999999995</v>
      </c>
      <c r="BO76" s="40"/>
      <c r="BP76" s="40">
        <f>VLOOKUP($C76,Segment!$W$460:$AB$531,3,0)/1000</f>
        <v>-10700.96</v>
      </c>
      <c r="BR76" s="40"/>
      <c r="BS76" s="40">
        <f>VLOOKUP($C76,Segment!$W$229:$AB$300,4,0)/1000</f>
        <v>-161.12</v>
      </c>
      <c r="BT76" s="40"/>
      <c r="BU76" s="40">
        <f>VLOOKUP($C76,Segment!$W$306:$AB$377,4,0)/1000</f>
        <v>-53.6</v>
      </c>
      <c r="BV76" s="40"/>
      <c r="BW76" s="40">
        <f>VLOOKUP($C76,Segment!$W$383:$AB$454,4,0)/1000</f>
        <v>-1014.171</v>
      </c>
      <c r="BX76" s="40"/>
      <c r="BY76" s="40">
        <f>VLOOKUP($C76,Segment!$W$460:$AB$531,4,0)/1000</f>
        <v>-69.508600000000001</v>
      </c>
      <c r="CA76" s="40"/>
      <c r="CB76" s="40">
        <f t="shared" ref="CB76:CB81" si="346">BJ76+BS76</f>
        <v>-565.38599999999997</v>
      </c>
      <c r="CC76" s="40"/>
      <c r="CD76" s="40">
        <f t="shared" ref="CD76:CD81" si="347">BL76+BU76</f>
        <v>-5228.4340000000002</v>
      </c>
      <c r="CE76" s="40"/>
      <c r="CF76" s="40">
        <f t="shared" ref="CF76:CF81" si="348">BN76+BW76</f>
        <v>-8212.0169999999998</v>
      </c>
      <c r="CG76" s="40"/>
      <c r="CH76" s="40">
        <f t="shared" ref="CH76:CH81" si="349">BP76+BY76</f>
        <v>-10770.468599999998</v>
      </c>
      <c r="CI76" s="139">
        <f t="shared" ref="CI76:CI84" si="350">CH76/CF76-1</f>
        <v>0.31154972036711559</v>
      </c>
      <c r="CK76" s="40"/>
      <c r="CL76" s="40">
        <f>VLOOKUP($C76,Segment!$W$229:$AB$300,5,0)/1000</f>
        <v>0</v>
      </c>
      <c r="CM76" s="40"/>
      <c r="CN76" s="40">
        <f>VLOOKUP($C76,Segment!$W$306:$AB$377,5,0)/1000</f>
        <v>-3430.0389000000005</v>
      </c>
      <c r="CO76" s="40"/>
      <c r="CP76" s="40">
        <f>VLOOKUP($C76,Segment!$W$383:$AB$454,5,0)/1000</f>
        <v>-3269.7338100000002</v>
      </c>
      <c r="CQ76" s="40"/>
      <c r="CR76" s="40">
        <f>VLOOKUP($C76,Segment!$W$460:$AB$531,5,0)/1000</f>
        <v>-694.21239000000003</v>
      </c>
      <c r="CT76" s="40"/>
      <c r="CU76" s="40">
        <f t="shared" ref="CU76:CU81" si="351">BA76+CB76+CL76</f>
        <v>-9332.8916200000021</v>
      </c>
      <c r="CV76" s="40"/>
      <c r="CW76" s="40">
        <f t="shared" ref="CW76:CW81" si="352">BC76+CD76+CN76</f>
        <v>-20469.473028062497</v>
      </c>
      <c r="CX76" s="40"/>
      <c r="CY76" s="40">
        <f t="shared" ref="CY76:CY81" si="353">BE76+CF76+CP76</f>
        <v>-39065.874023018441</v>
      </c>
      <c r="CZ76" s="40"/>
      <c r="DA76" s="40">
        <f t="shared" ref="DA76:DA81" si="354">BG76+CH76+CR76</f>
        <v>-35040.379309999997</v>
      </c>
    </row>
    <row r="77" spans="3:105" x14ac:dyDescent="0.3">
      <c r="C77" s="38" t="s">
        <v>41</v>
      </c>
      <c r="E77" s="40"/>
      <c r="F77" s="40">
        <f>VLOOKUP($C77,Segment!$W$229:$AB$300,6,0)/1000</f>
        <v>4924.8639999999996</v>
      </c>
      <c r="G77" s="40"/>
      <c r="H77" s="40">
        <f>VLOOKUP($C77,Segment!$W$306:$AB$377,6,0)/1000</f>
        <v>0</v>
      </c>
      <c r="I77" s="40"/>
      <c r="J77" s="40">
        <f>VLOOKUP($C77,Segment!$W$383:$AB$454,6,0)/1000</f>
        <v>0</v>
      </c>
      <c r="K77" s="40"/>
      <c r="L77" s="40">
        <f>VLOOKUP($C77,Segment!$W$460:$AB$531,6,0)/1000</f>
        <v>14800</v>
      </c>
      <c r="O77" s="40"/>
      <c r="P77" s="40">
        <f>VLOOKUP($C77,Segment!$W$229:$AB$300,2,0)/1000</f>
        <v>4924.8639999999996</v>
      </c>
      <c r="Q77" s="40"/>
      <c r="R77" s="40">
        <f>VLOOKUP($C77,Segment!$W$306:$AB$377,2,0)/1000</f>
        <v>0</v>
      </c>
      <c r="S77" s="40"/>
      <c r="T77" s="40">
        <f>VLOOKUP($C77,Segment!$W$383:$AB$454,2,0)/1000</f>
        <v>0</v>
      </c>
      <c r="U77" s="40"/>
      <c r="V77" s="40">
        <f>VLOOKUP($C77,Segment!$W$460:$AB$531,2,0)/1000</f>
        <v>15000</v>
      </c>
      <c r="W77" s="139" t="e">
        <f t="shared" si="341"/>
        <v>#DIV/0!</v>
      </c>
      <c r="Y77" s="40"/>
      <c r="Z77" s="40">
        <f>VLOOKUP($C77,'Securitization Profit   loss &amp; '!$P$230:$R$301,3,0)/1000</f>
        <v>-33.4</v>
      </c>
      <c r="AA77" s="40"/>
      <c r="AB77" s="40">
        <f>VLOOKUP($C77,'Securitization Profit   loss &amp; '!$P$306:$R$377,3,0)/1000</f>
        <v>-29.949000000000002</v>
      </c>
      <c r="AC77" s="40"/>
      <c r="AD77" s="40">
        <f>VLOOKUP($C77,'Securitization Profit   loss &amp; '!$P$383:$R$454,3,0)/1000</f>
        <v>0</v>
      </c>
      <c r="AE77" s="40"/>
      <c r="AF77" s="40">
        <f>VLOOKUP($C77,'Securitization Profit   loss &amp; '!$P$460:$R$531,3,0)/1000</f>
        <v>-4.0049999999999999</v>
      </c>
      <c r="AH77" s="40"/>
      <c r="AI77" s="40">
        <f>VLOOKUP($C77,'Securitization Profit   loss &amp; '!$P$230:$R$301,2,0)/1000</f>
        <v>0</v>
      </c>
      <c r="AJ77" s="40"/>
      <c r="AK77" s="40">
        <f>VLOOKUP($C77,'Securitization Profit   loss &amp; '!$P$306:$R$377,2,0)/1000</f>
        <v>0</v>
      </c>
      <c r="AL77" s="40"/>
      <c r="AM77" s="40">
        <f>VLOOKUP($C77,'Securitization Profit   loss &amp; '!$P$383:$R$454,2,0)/1000</f>
        <v>0</v>
      </c>
      <c r="AN77" s="40"/>
      <c r="AO77" s="40">
        <f>VLOOKUP($C77,'Securitization Profit   loss &amp; '!$P$460:$R$531,2,0)/1000</f>
        <v>0</v>
      </c>
      <c r="AR77" s="38">
        <f>SUM('Quarterly I.S'!CG77:CH77)</f>
        <v>0</v>
      </c>
      <c r="AT77" s="40">
        <f>SUM('Quarterly I.S'!CK77:CL77)</f>
        <v>0</v>
      </c>
      <c r="AV77" s="40">
        <f>SUM('Quarterly I.S'!CO77:CP77)</f>
        <v>0</v>
      </c>
      <c r="AW77" s="40"/>
      <c r="AX77" s="40">
        <f>SUM('Quarterly I.S'!CS77:CT77)</f>
        <v>0</v>
      </c>
      <c r="AZ77" s="40"/>
      <c r="BA77" s="40">
        <f t="shared" si="342"/>
        <v>4891.4639999999999</v>
      </c>
      <c r="BB77" s="40"/>
      <c r="BC77" s="40">
        <f t="shared" si="343"/>
        <v>-29.949000000000002</v>
      </c>
      <c r="BD77" s="40"/>
      <c r="BE77" s="40">
        <f t="shared" si="344"/>
        <v>0</v>
      </c>
      <c r="BF77" s="40"/>
      <c r="BG77" s="40">
        <f t="shared" si="345"/>
        <v>14995.995000000001</v>
      </c>
      <c r="BI77" s="40"/>
      <c r="BJ77" s="40">
        <f>VLOOKUP($C77,Segment!$W$229:$AB$300,3,0)/1000</f>
        <v>0</v>
      </c>
      <c r="BK77" s="40"/>
      <c r="BL77" s="40">
        <f>VLOOKUP($C77,Segment!$W$306:$AB$377,3,0)/1000</f>
        <v>0</v>
      </c>
      <c r="BM77" s="40"/>
      <c r="BN77" s="40">
        <f>VLOOKUP($C77,Segment!$W$383:$AB$454,3,0)/1000</f>
        <v>0</v>
      </c>
      <c r="BO77" s="40"/>
      <c r="BP77" s="40">
        <f>VLOOKUP($C77,Segment!$W$460:$AB$531,3,0)/1000</f>
        <v>-200</v>
      </c>
      <c r="BR77" s="40"/>
      <c r="BS77" s="40">
        <f>VLOOKUP($C77,Segment!$W$229:$AB$300,4,0)/1000</f>
        <v>0</v>
      </c>
      <c r="BT77" s="40"/>
      <c r="BU77" s="40">
        <f>VLOOKUP($C77,Segment!$W$306:$AB$377,4,0)/1000</f>
        <v>0</v>
      </c>
      <c r="BV77" s="40"/>
      <c r="BW77" s="40">
        <f>VLOOKUP($C77,Segment!$W$383:$AB$454,4,0)/1000</f>
        <v>0</v>
      </c>
      <c r="BX77" s="40"/>
      <c r="BY77" s="40">
        <f>VLOOKUP($C77,Segment!$W$460:$AB$531,4,0)/1000</f>
        <v>0</v>
      </c>
      <c r="CA77" s="40"/>
      <c r="CB77" s="40">
        <f t="shared" si="346"/>
        <v>0</v>
      </c>
      <c r="CC77" s="40"/>
      <c r="CD77" s="40">
        <f t="shared" si="347"/>
        <v>0</v>
      </c>
      <c r="CE77" s="40"/>
      <c r="CF77" s="40">
        <f t="shared" si="348"/>
        <v>0</v>
      </c>
      <c r="CG77" s="40"/>
      <c r="CH77" s="40">
        <f t="shared" si="349"/>
        <v>-200</v>
      </c>
      <c r="CK77" s="40"/>
      <c r="CL77" s="40">
        <f>VLOOKUP($C77,Segment!$W$229:$AB$300,5,0)/1000</f>
        <v>0</v>
      </c>
      <c r="CM77" s="40"/>
      <c r="CN77" s="40">
        <f>VLOOKUP($C77,Segment!$W$306:$AB$377,5,0)/1000</f>
        <v>0</v>
      </c>
      <c r="CO77" s="40"/>
      <c r="CP77" s="40">
        <f>VLOOKUP($C77,Segment!$W$383:$AB$454,5,0)/1000</f>
        <v>0</v>
      </c>
      <c r="CQ77" s="40"/>
      <c r="CR77" s="40">
        <f>VLOOKUP($C77,Segment!$W$460:$AB$531,5,0)/1000</f>
        <v>0</v>
      </c>
      <c r="CT77" s="40"/>
      <c r="CU77" s="40">
        <f t="shared" si="351"/>
        <v>4891.4639999999999</v>
      </c>
      <c r="CV77" s="40"/>
      <c r="CW77" s="40">
        <f t="shared" si="352"/>
        <v>-29.949000000000002</v>
      </c>
      <c r="CX77" s="40"/>
      <c r="CY77" s="40">
        <f t="shared" si="353"/>
        <v>0</v>
      </c>
      <c r="CZ77" s="40"/>
      <c r="DA77" s="40">
        <f t="shared" si="354"/>
        <v>14795.995000000001</v>
      </c>
    </row>
    <row r="78" spans="3:105" x14ac:dyDescent="0.3">
      <c r="C78" s="38" t="s">
        <v>42</v>
      </c>
      <c r="D78" s="117">
        <v>40</v>
      </c>
      <c r="E78" s="40"/>
      <c r="F78" s="40">
        <f>VLOOKUP($C78,Segment!$W$229:$AB$300,6,0)/1000</f>
        <v>-7230.6529099999989</v>
      </c>
      <c r="G78" s="40"/>
      <c r="H78" s="40">
        <f>VLOOKUP($C78,Segment!$W$306:$AB$377,6,0)/1000</f>
        <v>-18756.533440000003</v>
      </c>
      <c r="I78" s="40"/>
      <c r="J78" s="40">
        <f>VLOOKUP($C78,Segment!$W$383:$AB$454,6,0)/1000</f>
        <v>-25439.01799</v>
      </c>
      <c r="K78" s="40"/>
      <c r="L78" s="40">
        <f>VLOOKUP($C78,Segment!$W$460:$AB$531,6,0)/1000</f>
        <v>-33083.199349999995</v>
      </c>
      <c r="M78" s="139">
        <f t="shared" ref="M78:M84" si="355">L78/J78-1</f>
        <v>0.3004904262815844</v>
      </c>
      <c r="O78" s="40"/>
      <c r="P78" s="40">
        <f>VLOOKUP($C78,Segment!$W$229:$AB$300,2,0)/1000</f>
        <v>-6757.0220299999992</v>
      </c>
      <c r="Q78" s="40"/>
      <c r="R78" s="40">
        <f>VLOOKUP($C78,Segment!$W$306:$AB$377,2,0)/1000</f>
        <v>-18402.544650000003</v>
      </c>
      <c r="S78" s="40"/>
      <c r="T78" s="40">
        <f>VLOOKUP($C78,Segment!$W$383:$AB$454,2,0)/1000</f>
        <v>-17817.100430000002</v>
      </c>
      <c r="U78" s="40"/>
      <c r="V78" s="40">
        <f>VLOOKUP($C78,Segment!$W$460:$AB$531,2,0)/1000</f>
        <v>-22013.27072</v>
      </c>
      <c r="W78" s="139">
        <f t="shared" si="341"/>
        <v>0.23551364636945005</v>
      </c>
      <c r="Y78" s="40"/>
      <c r="Z78" s="40">
        <f>VLOOKUP($C78,'Securitization Profit   loss &amp; '!$P$230:$R$301,3,0)/1000</f>
        <v>0</v>
      </c>
      <c r="AA78" s="40"/>
      <c r="AB78" s="40">
        <f>VLOOKUP($C78,'Securitization Profit   loss &amp; '!$P$306:$R$377,3,0)/1000</f>
        <v>0</v>
      </c>
      <c r="AC78" s="40"/>
      <c r="AD78" s="40">
        <f>VLOOKUP($C78,'Securitization Profit   loss &amp; '!$P$383:$R$454,3,0)/1000</f>
        <v>-281.38087000000002</v>
      </c>
      <c r="AE78" s="40"/>
      <c r="AF78" s="40">
        <f>VLOOKUP($C78,'Securitization Profit   loss &amp; '!$P$460:$R$531,3,0)/1000</f>
        <v>-640.79184332888178</v>
      </c>
      <c r="AH78" s="40"/>
      <c r="AI78" s="40">
        <f>VLOOKUP($C78,'Securitization Profit   loss &amp; '!$P$230:$R$301,2,0)/1000</f>
        <v>0</v>
      </c>
      <c r="AJ78" s="40"/>
      <c r="AK78" s="40">
        <f>VLOOKUP($C78,'Securitization Profit   loss &amp; '!$P$306:$R$377,2,0)/1000</f>
        <v>0</v>
      </c>
      <c r="AL78" s="40"/>
      <c r="AM78" s="40">
        <f>VLOOKUP($C78,'Securitization Profit   loss &amp; '!$P$383:$R$454,2,0)/1000</f>
        <v>0</v>
      </c>
      <c r="AN78" s="40"/>
      <c r="AO78" s="40">
        <f>VLOOKUP($C78,'Securitization Profit   loss &amp; '!$P$460:$R$531,2,0)/1000</f>
        <v>0</v>
      </c>
      <c r="AR78" s="38">
        <f>SUM('Quarterly I.S'!CG78:CH78)</f>
        <v>0</v>
      </c>
      <c r="AT78" s="40">
        <f>SUM('Quarterly I.S'!CK78:CL78)</f>
        <v>0</v>
      </c>
      <c r="AV78" s="40">
        <f>SUM('Quarterly I.S'!CO78:CP78)</f>
        <v>0</v>
      </c>
      <c r="AW78" s="40"/>
      <c r="AX78" s="40">
        <f>SUM('Quarterly I.S'!CS78:CT78)</f>
        <v>0</v>
      </c>
      <c r="AZ78" s="40"/>
      <c r="BA78" s="40">
        <f t="shared" si="342"/>
        <v>-6757.0220299999992</v>
      </c>
      <c r="BB78" s="40"/>
      <c r="BC78" s="40">
        <f t="shared" si="343"/>
        <v>-18402.544650000003</v>
      </c>
      <c r="BD78" s="40"/>
      <c r="BE78" s="40">
        <f t="shared" si="344"/>
        <v>-18098.481300000003</v>
      </c>
      <c r="BF78" s="40"/>
      <c r="BG78" s="40">
        <f t="shared" si="345"/>
        <v>-22654.062563328884</v>
      </c>
      <c r="BI78" s="40"/>
      <c r="BJ78" s="40">
        <f>VLOOKUP($C78,Segment!$W$229:$AB$300,3,0)/1000</f>
        <v>-405.24</v>
      </c>
      <c r="BK78" s="40"/>
      <c r="BL78" s="40">
        <f>VLOOKUP($C78,Segment!$W$306:$AB$377,3,0)/1000</f>
        <v>-316.38299999999998</v>
      </c>
      <c r="BM78" s="40"/>
      <c r="BN78" s="40">
        <f>VLOOKUP($C78,Segment!$W$383:$AB$454,3,0)/1000</f>
        <v>-6491.4151600000005</v>
      </c>
      <c r="BO78" s="40"/>
      <c r="BP78" s="40">
        <f>VLOOKUP($C78,Segment!$W$460:$AB$531,3,0)/1000</f>
        <v>-9020.4618600000013</v>
      </c>
      <c r="BR78" s="40"/>
      <c r="BS78" s="40">
        <f>VLOOKUP($C78,Segment!$W$229:$AB$300,4,0)/1000</f>
        <v>-68.39088000000001</v>
      </c>
      <c r="BT78" s="40"/>
      <c r="BU78" s="40">
        <f>VLOOKUP($C78,Segment!$W$306:$AB$377,4,0)/1000</f>
        <v>-37.605789999999999</v>
      </c>
      <c r="BV78" s="40"/>
      <c r="BW78" s="40">
        <f>VLOOKUP($C78,Segment!$W$383:$AB$454,4,0)/1000</f>
        <v>-1130.5023999999999</v>
      </c>
      <c r="BX78" s="40"/>
      <c r="BY78" s="40">
        <f>VLOOKUP($C78,Segment!$W$460:$AB$531,4,0)/1000</f>
        <v>-1632.2477099999999</v>
      </c>
      <c r="CA78" s="40"/>
      <c r="CB78" s="40">
        <f t="shared" si="346"/>
        <v>-473.63088000000005</v>
      </c>
      <c r="CC78" s="40"/>
      <c r="CD78" s="40">
        <f t="shared" si="347"/>
        <v>-353.98878999999999</v>
      </c>
      <c r="CE78" s="40"/>
      <c r="CF78" s="40">
        <f t="shared" si="348"/>
        <v>-7621.9175599999999</v>
      </c>
      <c r="CG78" s="40"/>
      <c r="CH78" s="40">
        <f t="shared" si="349"/>
        <v>-10652.709570000001</v>
      </c>
      <c r="CI78" s="139">
        <f t="shared" si="350"/>
        <v>0.39764166774850307</v>
      </c>
      <c r="CK78" s="40"/>
      <c r="CL78" s="40">
        <f>VLOOKUP($C78,Segment!$W$229:$AB$300,5,0)/1000</f>
        <v>0</v>
      </c>
      <c r="CM78" s="40"/>
      <c r="CN78" s="40">
        <f>VLOOKUP($C78,Segment!$W$306:$AB$377,5,0)/1000</f>
        <v>0</v>
      </c>
      <c r="CO78" s="40"/>
      <c r="CP78" s="40">
        <f>VLOOKUP($C78,Segment!$W$383:$AB$454,5,0)/1000</f>
        <v>0</v>
      </c>
      <c r="CQ78" s="40"/>
      <c r="CR78" s="40">
        <f>VLOOKUP($C78,Segment!$W$460:$AB$531,5,0)/1000</f>
        <v>-417.21906000000001</v>
      </c>
      <c r="CT78" s="40"/>
      <c r="CU78" s="40">
        <f t="shared" si="351"/>
        <v>-7230.6529099999989</v>
      </c>
      <c r="CV78" s="40"/>
      <c r="CW78" s="40">
        <f t="shared" si="352"/>
        <v>-18756.533440000003</v>
      </c>
      <c r="CX78" s="40"/>
      <c r="CY78" s="40">
        <f t="shared" si="353"/>
        <v>-25720.398860000001</v>
      </c>
      <c r="CZ78" s="40"/>
      <c r="DA78" s="40">
        <f t="shared" si="354"/>
        <v>-33723.991193328889</v>
      </c>
    </row>
    <row r="79" spans="3:105" x14ac:dyDescent="0.3">
      <c r="C79" s="38" t="s">
        <v>4</v>
      </c>
      <c r="E79" s="40"/>
      <c r="F79" s="40">
        <f>VLOOKUP($C79,Segment!$W$229:$AB$300,6,0)/1000</f>
        <v>104.566</v>
      </c>
      <c r="G79" s="40"/>
      <c r="H79" s="40">
        <f>VLOOKUP($C79,Segment!$W$306:$AB$377,6,0)/1000</f>
        <v>297.59199000000001</v>
      </c>
      <c r="I79" s="40"/>
      <c r="J79" s="40">
        <f>VLOOKUP($C79,Segment!$W$383:$AB$454,6,0)/1000</f>
        <v>0</v>
      </c>
      <c r="K79" s="40"/>
      <c r="L79" s="40">
        <f>VLOOKUP($C79,Segment!$W$460:$AB$531,6,0)/1000</f>
        <v>370.10774999999995</v>
      </c>
      <c r="M79" s="139" t="e">
        <f t="shared" si="355"/>
        <v>#DIV/0!</v>
      </c>
      <c r="O79" s="40"/>
      <c r="P79" s="40">
        <f>VLOOKUP($C79,Segment!$W$229:$AB$300,2,0)/1000</f>
        <v>0</v>
      </c>
      <c r="Q79" s="40"/>
      <c r="R79" s="40">
        <f>VLOOKUP($C79,Segment!$W$306:$AB$377,2,0)/1000</f>
        <v>627.47599000000002</v>
      </c>
      <c r="S79" s="40"/>
      <c r="T79" s="40">
        <f>VLOOKUP($C79,Segment!$W$383:$AB$454,2,0)/1000</f>
        <v>0</v>
      </c>
      <c r="U79" s="40"/>
      <c r="V79" s="40">
        <f>VLOOKUP($C79,Segment!$W$460:$AB$531,2,0)/1000</f>
        <v>360.56713999999994</v>
      </c>
      <c r="W79" s="139" t="e">
        <f t="shared" si="341"/>
        <v>#DIV/0!</v>
      </c>
      <c r="Y79" s="40"/>
      <c r="Z79" s="40">
        <f>VLOOKUP($C79,'Securitization Profit   loss &amp; '!$P$230:$R$301,3,0)/1000</f>
        <v>0</v>
      </c>
      <c r="AA79" s="40"/>
      <c r="AB79" s="40">
        <f>VLOOKUP($C79,'Securitization Profit   loss &amp; '!$P$306:$R$377,3,0)/1000</f>
        <v>-4965.6065814591666</v>
      </c>
      <c r="AC79" s="40"/>
      <c r="AD79" s="40">
        <f>VLOOKUP($C79,'Securitization Profit   loss &amp; '!$P$383:$R$454,3,0)/1000</f>
        <v>26365.763878560898</v>
      </c>
      <c r="AE79" s="40"/>
      <c r="AF79" s="40">
        <f>VLOOKUP($C79,'Securitization Profit   loss &amp; '!$P$460:$R$531,3,0)/1000</f>
        <v>-47000.571727562448</v>
      </c>
      <c r="AH79" s="40"/>
      <c r="AI79" s="40">
        <f>VLOOKUP($C79,'Securitization Profit   loss &amp; '!$P$230:$R$301,2,0)/1000</f>
        <v>0</v>
      </c>
      <c r="AJ79" s="40"/>
      <c r="AK79" s="40">
        <f>VLOOKUP($C79,'Securitization Profit   loss &amp; '!$P$306:$R$377,2,0)/1000</f>
        <v>0</v>
      </c>
      <c r="AL79" s="40"/>
      <c r="AM79" s="40">
        <f>VLOOKUP($C79,'Securitization Profit   loss &amp; '!$P$383:$R$454,2,0)/1000</f>
        <v>0</v>
      </c>
      <c r="AN79" s="40"/>
      <c r="AO79" s="40">
        <f>VLOOKUP($C79,'Securitization Profit   loss &amp; '!$P$460:$R$531,2,0)/1000</f>
        <v>0</v>
      </c>
      <c r="AR79" s="38">
        <f>SUM('Quarterly I.S'!CG79:CH79)</f>
        <v>0</v>
      </c>
      <c r="AT79" s="40">
        <f>SUM('Quarterly I.S'!CK79:CL79)</f>
        <v>0</v>
      </c>
      <c r="AV79" s="40">
        <f>SUM('Quarterly I.S'!CO79:CP79)</f>
        <v>0</v>
      </c>
      <c r="AW79" s="40"/>
      <c r="AX79" s="40">
        <f>SUM('Quarterly I.S'!CS79:CT79)</f>
        <v>0</v>
      </c>
      <c r="AZ79" s="40"/>
      <c r="BA79" s="40">
        <f t="shared" si="342"/>
        <v>0</v>
      </c>
      <c r="BB79" s="40"/>
      <c r="BC79" s="40">
        <f t="shared" si="343"/>
        <v>-4338.1305914591667</v>
      </c>
      <c r="BD79" s="40"/>
      <c r="BE79" s="40">
        <f t="shared" si="344"/>
        <v>26365.763878560898</v>
      </c>
      <c r="BF79" s="40"/>
      <c r="BG79" s="40">
        <f t="shared" si="345"/>
        <v>-46640.004587562449</v>
      </c>
      <c r="BI79" s="40"/>
      <c r="BJ79" s="40">
        <f>VLOOKUP($C79,Segment!$W$229:$AB$300,3,0)/1000</f>
        <v>104.566</v>
      </c>
      <c r="BK79" s="40"/>
      <c r="BL79" s="40">
        <f>VLOOKUP($C79,Segment!$W$306:$AB$377,3,0)/1000</f>
        <v>-329.88400000000001</v>
      </c>
      <c r="BM79" s="40"/>
      <c r="BN79" s="40">
        <f>VLOOKUP($C79,Segment!$W$383:$AB$454,3,0)/1000</f>
        <v>0</v>
      </c>
      <c r="BO79" s="40"/>
      <c r="BP79" s="40">
        <f>VLOOKUP($C79,Segment!$W$460:$AB$531,3,0)/1000</f>
        <v>-6.0000000000000001E-3</v>
      </c>
      <c r="BR79" s="40"/>
      <c r="BS79" s="40">
        <f>VLOOKUP($C79,Segment!$W$229:$AB$300,4,0)/1000</f>
        <v>0</v>
      </c>
      <c r="BT79" s="40"/>
      <c r="BU79" s="40">
        <f>VLOOKUP($C79,Segment!$W$306:$AB$377,4,0)/1000</f>
        <v>0</v>
      </c>
      <c r="BV79" s="40"/>
      <c r="BW79" s="40">
        <f>VLOOKUP($C79,Segment!$W$383:$AB$454,4,0)/1000</f>
        <v>0</v>
      </c>
      <c r="BX79" s="40"/>
      <c r="BY79" s="40">
        <f>VLOOKUP($C79,Segment!$W$460:$AB$531,4,0)/1000</f>
        <v>0</v>
      </c>
      <c r="CA79" s="40"/>
      <c r="CB79" s="40">
        <f t="shared" si="346"/>
        <v>104.566</v>
      </c>
      <c r="CC79" s="40"/>
      <c r="CD79" s="40">
        <f t="shared" si="347"/>
        <v>-329.88400000000001</v>
      </c>
      <c r="CE79" s="40"/>
      <c r="CF79" s="40">
        <f t="shared" si="348"/>
        <v>0</v>
      </c>
      <c r="CG79" s="40"/>
      <c r="CH79" s="40">
        <f t="shared" si="349"/>
        <v>-6.0000000000000001E-3</v>
      </c>
      <c r="CK79" s="40"/>
      <c r="CL79" s="40">
        <f>VLOOKUP($C79,Segment!$W$229:$AB$300,5,0)/1000</f>
        <v>0</v>
      </c>
      <c r="CM79" s="40"/>
      <c r="CN79" s="40">
        <f>VLOOKUP($C79,Segment!$W$306:$AB$377,5,0)/1000</f>
        <v>0</v>
      </c>
      <c r="CO79" s="40"/>
      <c r="CP79" s="40">
        <f>VLOOKUP($C79,Segment!$W$383:$AB$454,5,0)/1000</f>
        <v>0</v>
      </c>
      <c r="CQ79" s="40"/>
      <c r="CR79" s="40">
        <f>VLOOKUP($C79,Segment!$W$460:$AB$531,5,0)/1000</f>
        <v>9.5466100000000012</v>
      </c>
      <c r="CT79" s="40"/>
      <c r="CU79" s="40">
        <f t="shared" si="351"/>
        <v>104.566</v>
      </c>
      <c r="CV79" s="40"/>
      <c r="CW79" s="40">
        <f t="shared" si="352"/>
        <v>-4668.0145914591667</v>
      </c>
      <c r="CX79" s="40"/>
      <c r="CY79" s="40">
        <f t="shared" si="353"/>
        <v>26365.763878560898</v>
      </c>
      <c r="CZ79" s="40"/>
      <c r="DA79" s="40">
        <f t="shared" si="354"/>
        <v>-46630.463977562453</v>
      </c>
    </row>
    <row r="80" spans="3:105" x14ac:dyDescent="0.3">
      <c r="C80" s="38" t="s">
        <v>5</v>
      </c>
      <c r="E80" s="40"/>
      <c r="F80" s="40">
        <f>VLOOKUP($C80,Segment!$W$229:$AB$300,6,0)/1000</f>
        <v>-525</v>
      </c>
      <c r="G80" s="40"/>
      <c r="H80" s="40">
        <f>VLOOKUP($C80,Segment!$W$306:$AB$377,6,0)/1000</f>
        <v>-568</v>
      </c>
      <c r="I80" s="40"/>
      <c r="J80" s="40">
        <f>VLOOKUP($C80,Segment!$W$383:$AB$454,6,0)/1000</f>
        <v>-1066</v>
      </c>
      <c r="K80" s="40"/>
      <c r="L80" s="40">
        <f>VLOOKUP($C80,Segment!$W$460:$AB$531,6,0)/1000</f>
        <v>-1358</v>
      </c>
      <c r="M80" s="139">
        <f t="shared" si="355"/>
        <v>0.273921200750469</v>
      </c>
      <c r="O80" s="40"/>
      <c r="P80" s="40">
        <f>VLOOKUP($C80,Segment!$W$229:$AB$300,2,0)/1000</f>
        <v>-525</v>
      </c>
      <c r="Q80" s="40"/>
      <c r="R80" s="40">
        <f>VLOOKUP($C80,Segment!$W$306:$AB$377,2,0)/1000</f>
        <v>-568</v>
      </c>
      <c r="S80" s="40"/>
      <c r="T80" s="40">
        <f>VLOOKUP($C80,Segment!$W$383:$AB$454,2,0)/1000</f>
        <v>-1066</v>
      </c>
      <c r="U80" s="40"/>
      <c r="V80" s="40">
        <f>VLOOKUP($C80,Segment!$W$460:$AB$531,2,0)/1000</f>
        <v>-1358</v>
      </c>
      <c r="W80" s="139">
        <f t="shared" si="341"/>
        <v>0.273921200750469</v>
      </c>
      <c r="Y80" s="40"/>
      <c r="Z80" s="40">
        <f>VLOOKUP($C80,'Securitization Profit   loss &amp; '!$P$230:$R$301,3,0)/1000</f>
        <v>0</v>
      </c>
      <c r="AA80" s="40"/>
      <c r="AB80" s="40">
        <f>VLOOKUP($C80,'Securitization Profit   loss &amp; '!$P$306:$R$377,3,0)/1000</f>
        <v>0</v>
      </c>
      <c r="AC80" s="40"/>
      <c r="AD80" s="40">
        <f>VLOOKUP($C80,'Securitization Profit   loss &amp; '!$P$383:$R$454,3,0)/1000</f>
        <v>-1804.5018428531355</v>
      </c>
      <c r="AE80" s="40"/>
      <c r="AF80" s="40">
        <f>VLOOKUP($C80,'Securitization Profit   loss &amp; '!$P$460:$R$531,3,0)/1000</f>
        <v>0</v>
      </c>
      <c r="AH80" s="40"/>
      <c r="AI80" s="40">
        <f>VLOOKUP($C80,'Securitization Profit   loss &amp; '!$P$230:$R$301,2,0)/1000</f>
        <v>0</v>
      </c>
      <c r="AJ80" s="40"/>
      <c r="AK80" s="40">
        <f>VLOOKUP($C80,'Securitization Profit   loss &amp; '!$P$306:$R$377,2,0)/1000</f>
        <v>0</v>
      </c>
      <c r="AL80" s="40"/>
      <c r="AM80" s="40">
        <f>VLOOKUP($C80,'Securitization Profit   loss &amp; '!$P$383:$R$454,2,0)/1000</f>
        <v>0</v>
      </c>
      <c r="AN80" s="40"/>
      <c r="AO80" s="40">
        <f>VLOOKUP($C80,'Securitization Profit   loss &amp; '!$P$460:$R$531,2,0)/1000</f>
        <v>0</v>
      </c>
      <c r="AR80" s="38">
        <f>SUM('Quarterly I.S'!CG80:CH80)</f>
        <v>0</v>
      </c>
      <c r="AT80" s="40">
        <f>SUM('Quarterly I.S'!CK80:CL80)</f>
        <v>0</v>
      </c>
      <c r="AV80" s="40">
        <f>SUM('Quarterly I.S'!CO80:CP80)</f>
        <v>0</v>
      </c>
      <c r="AW80" s="40"/>
      <c r="AX80" s="40">
        <f>SUM('Quarterly I.S'!CS80:CT80)</f>
        <v>0</v>
      </c>
      <c r="AZ80" s="40"/>
      <c r="BA80" s="40">
        <f t="shared" si="342"/>
        <v>-525</v>
      </c>
      <c r="BB80" s="40"/>
      <c r="BC80" s="40">
        <f t="shared" si="343"/>
        <v>-568</v>
      </c>
      <c r="BD80" s="40"/>
      <c r="BE80" s="40">
        <f t="shared" si="344"/>
        <v>-2870.5018428531357</v>
      </c>
      <c r="BF80" s="40"/>
      <c r="BG80" s="40">
        <f t="shared" si="345"/>
        <v>-1358</v>
      </c>
      <c r="BI80" s="40"/>
      <c r="BJ80" s="40">
        <f>VLOOKUP($C80,Segment!$W$229:$AB$300,3,0)/1000</f>
        <v>0</v>
      </c>
      <c r="BK80" s="40"/>
      <c r="BL80" s="40">
        <f>VLOOKUP($C80,Segment!$W$306:$AB$377,3,0)/1000</f>
        <v>0</v>
      </c>
      <c r="BM80" s="40"/>
      <c r="BN80" s="40">
        <f>VLOOKUP($C80,Segment!$W$383:$AB$454,3,0)/1000</f>
        <v>0</v>
      </c>
      <c r="BO80" s="40"/>
      <c r="BP80" s="40">
        <f>VLOOKUP($C80,Segment!$W$460:$AB$531,3,0)/1000</f>
        <v>0</v>
      </c>
      <c r="BR80" s="40"/>
      <c r="BS80" s="40">
        <f>VLOOKUP($C80,Segment!$W$229:$AB$300,4,0)/1000</f>
        <v>0</v>
      </c>
      <c r="BT80" s="40"/>
      <c r="BU80" s="40">
        <f>VLOOKUP($C80,Segment!$W$306:$AB$377,4,0)/1000</f>
        <v>0</v>
      </c>
      <c r="BV80" s="40"/>
      <c r="BW80" s="40">
        <f>VLOOKUP($C80,Segment!$W$383:$AB$454,4,0)/1000</f>
        <v>0</v>
      </c>
      <c r="BX80" s="40"/>
      <c r="BY80" s="40">
        <f>VLOOKUP($C80,Segment!$W$460:$AB$531,4,0)/1000</f>
        <v>0</v>
      </c>
      <c r="CA80" s="40"/>
      <c r="CB80" s="40">
        <f t="shared" si="346"/>
        <v>0</v>
      </c>
      <c r="CC80" s="40"/>
      <c r="CD80" s="40">
        <f t="shared" si="347"/>
        <v>0</v>
      </c>
      <c r="CE80" s="40"/>
      <c r="CF80" s="40">
        <f t="shared" si="348"/>
        <v>0</v>
      </c>
      <c r="CG80" s="40"/>
      <c r="CH80" s="40">
        <f t="shared" si="349"/>
        <v>0</v>
      </c>
      <c r="CK80" s="40"/>
      <c r="CL80" s="40">
        <f>VLOOKUP($C80,Segment!$W$229:$AB$300,5,0)/1000</f>
        <v>0</v>
      </c>
      <c r="CM80" s="40"/>
      <c r="CN80" s="40">
        <f>VLOOKUP($C80,Segment!$W$306:$AB$377,5,0)/1000</f>
        <v>0</v>
      </c>
      <c r="CO80" s="40"/>
      <c r="CP80" s="40">
        <f>VLOOKUP($C80,Segment!$W$383:$AB$454,5,0)/1000</f>
        <v>0</v>
      </c>
      <c r="CQ80" s="40"/>
      <c r="CR80" s="40">
        <f>VLOOKUP($C80,Segment!$W$460:$AB$531,5,0)/1000</f>
        <v>0</v>
      </c>
      <c r="CT80" s="40"/>
      <c r="CU80" s="40">
        <f t="shared" si="351"/>
        <v>-525</v>
      </c>
      <c r="CV80" s="40"/>
      <c r="CW80" s="40">
        <f t="shared" si="352"/>
        <v>-568</v>
      </c>
      <c r="CX80" s="40"/>
      <c r="CY80" s="40">
        <f t="shared" si="353"/>
        <v>-2870.5018428531357</v>
      </c>
      <c r="CZ80" s="40"/>
      <c r="DA80" s="40">
        <f t="shared" si="354"/>
        <v>-1358</v>
      </c>
    </row>
    <row r="81" spans="2:105" x14ac:dyDescent="0.3">
      <c r="C81" s="38" t="s">
        <v>189</v>
      </c>
      <c r="D81" s="117">
        <v>22</v>
      </c>
      <c r="E81" s="40"/>
      <c r="F81" s="40">
        <f>VLOOKUP($C81,Segment!$W$229:$AB$300,6,0)/1000</f>
        <v>-2609.7949699999995</v>
      </c>
      <c r="G81" s="40"/>
      <c r="H81" s="40">
        <f>VLOOKUP($C81,Segment!$W$306:$AB$377,6,0)/1000</f>
        <v>-26676.231052108196</v>
      </c>
      <c r="I81" s="40"/>
      <c r="J81" s="40">
        <f>VLOOKUP($C81,Segment!$W$383:$AB$454,6,0)/1000</f>
        <v>-128978.99105640368</v>
      </c>
      <c r="K81" s="40"/>
      <c r="L81" s="40">
        <f>VLOOKUP($C81,Segment!$W$460:$AB$531,6,0)/1000</f>
        <v>-66635.689944316095</v>
      </c>
      <c r="M81" s="139">
        <f t="shared" si="355"/>
        <v>-0.48336012401294326</v>
      </c>
      <c r="O81" s="40"/>
      <c r="P81" s="40">
        <f>VLOOKUP($C81,Segment!$W$229:$AB$300,2,0)/1000</f>
        <v>1248.6477900000004</v>
      </c>
      <c r="Q81" s="40"/>
      <c r="R81" s="40">
        <f>VLOOKUP($C81,Segment!$W$306:$AB$377,2,0)/1000</f>
        <v>-26135.502109999994</v>
      </c>
      <c r="S81" s="40"/>
      <c r="T81" s="40">
        <f>VLOOKUP($C81,Segment!$W$383:$AB$454,2,0)/1000</f>
        <v>-123789.31262999999</v>
      </c>
      <c r="U81" s="40"/>
      <c r="V81" s="40">
        <f>VLOOKUP($C81,Segment!$W$460:$AB$531,2,0)/1000</f>
        <v>-67104.217139999993</v>
      </c>
      <c r="W81" s="139">
        <f t="shared" si="341"/>
        <v>-0.45791590797041493</v>
      </c>
      <c r="Y81" s="40"/>
      <c r="Z81" s="40">
        <f>VLOOKUP($C81,'Securitization Profit   loss &amp; '!$P$230:$R$301,3,0)/1000</f>
        <v>1337.5703699999999</v>
      </c>
      <c r="AA81" s="40"/>
      <c r="AB81" s="40">
        <f>VLOOKUP($C81,'Securitization Profit   loss &amp; '!$P$306:$R$377,3,0)/1000</f>
        <v>326.54164315749995</v>
      </c>
      <c r="AC81" s="40"/>
      <c r="AD81" s="40">
        <f>VLOOKUP($C81,'Securitization Profit   loss &amp; '!$P$383:$R$454,3,0)/1000</f>
        <v>-1911.0269499735516</v>
      </c>
      <c r="AE81" s="40"/>
      <c r="AF81" s="40">
        <f>VLOOKUP($C81,'Securitization Profit   loss &amp; '!$P$460:$R$531,3,0)/1000</f>
        <v>-5469.5666123968458</v>
      </c>
      <c r="AH81" s="40"/>
      <c r="AI81" s="40">
        <f>VLOOKUP($C81,'Securitization Profit   loss &amp; '!$P$230:$R$301,2,0)/1000</f>
        <v>0</v>
      </c>
      <c r="AJ81" s="40"/>
      <c r="AK81" s="40">
        <f>VLOOKUP($C81,'Securitization Profit   loss &amp; '!$P$306:$R$377,2,0)/1000</f>
        <v>0</v>
      </c>
      <c r="AL81" s="40"/>
      <c r="AM81" s="40">
        <f>VLOOKUP($C81,'Securitization Profit   loss &amp; '!$P$383:$R$454,2,0)/1000</f>
        <v>0</v>
      </c>
      <c r="AN81" s="40"/>
      <c r="AO81" s="40">
        <f>VLOOKUP($C81,'Securitization Profit   loss &amp; '!$P$460:$R$531,2,0)/1000</f>
        <v>0</v>
      </c>
      <c r="AR81" s="38">
        <f>SUM('Quarterly I.S'!CG81:CH81)</f>
        <v>0</v>
      </c>
      <c r="AT81" s="40">
        <f>SUM('Quarterly I.S'!CK81:CL81)</f>
        <v>0</v>
      </c>
      <c r="AV81" s="40">
        <f>SUM('Quarterly I.S'!CO81:CP81)</f>
        <v>0</v>
      </c>
      <c r="AW81" s="40"/>
      <c r="AX81" s="40">
        <f>SUM('Quarterly I.S'!CS81:CT81)</f>
        <v>0</v>
      </c>
      <c r="AZ81" s="40"/>
      <c r="BA81" s="40">
        <f t="shared" si="342"/>
        <v>2586.2181600000004</v>
      </c>
      <c r="BB81" s="40"/>
      <c r="BC81" s="40">
        <f t="shared" si="343"/>
        <v>-25808.960466842494</v>
      </c>
      <c r="BD81" s="40"/>
      <c r="BE81" s="40">
        <f t="shared" si="344"/>
        <v>-125700.33957997354</v>
      </c>
      <c r="BF81" s="40"/>
      <c r="BG81" s="40">
        <f t="shared" si="345"/>
        <v>-72573.783752396834</v>
      </c>
      <c r="BI81" s="40"/>
      <c r="BJ81" s="40">
        <f>VLOOKUP($C81,Segment!$W$229:$AB$300,3,0)/1000</f>
        <v>-2251.614</v>
      </c>
      <c r="BK81" s="40"/>
      <c r="BL81" s="40">
        <f>VLOOKUP($C81,Segment!$W$306:$AB$377,3,0)/1000</f>
        <v>-644.35290210820006</v>
      </c>
      <c r="BM81" s="40"/>
      <c r="BN81" s="40">
        <f>VLOOKUP($C81,Segment!$W$383:$AB$454,3,0)/1000</f>
        <v>-5287.5313014036992</v>
      </c>
      <c r="BO81" s="40"/>
      <c r="BP81" s="40">
        <f>VLOOKUP($C81,Segment!$W$460:$AB$531,3,0)/1000</f>
        <v>327.13282568390002</v>
      </c>
      <c r="BR81" s="40"/>
      <c r="BS81" s="40">
        <f>VLOOKUP($C81,Segment!$W$229:$AB$300,4,0)/1000</f>
        <v>-1606.8287599999999</v>
      </c>
      <c r="BT81" s="40"/>
      <c r="BU81" s="40">
        <f>VLOOKUP($C81,Segment!$W$306:$AB$377,4,0)/1000</f>
        <v>134.92323000000002</v>
      </c>
      <c r="BV81" s="40"/>
      <c r="BW81" s="40">
        <f>VLOOKUP($C81,Segment!$W$383:$AB$454,4,0)/1000</f>
        <v>122.01798500000001</v>
      </c>
      <c r="BX81" s="40"/>
      <c r="BY81" s="40">
        <f>VLOOKUP($C81,Segment!$W$460:$AB$531,4,0)/1000</f>
        <v>197.24056000000004</v>
      </c>
      <c r="CA81" s="40"/>
      <c r="CB81" s="40">
        <f t="shared" si="346"/>
        <v>-3858.4427599999999</v>
      </c>
      <c r="CC81" s="40"/>
      <c r="CD81" s="40">
        <f t="shared" si="347"/>
        <v>-509.42967210820007</v>
      </c>
      <c r="CE81" s="40"/>
      <c r="CF81" s="40">
        <f t="shared" si="348"/>
        <v>-5165.5133164036988</v>
      </c>
      <c r="CG81" s="40"/>
      <c r="CH81" s="40">
        <f t="shared" si="349"/>
        <v>524.3733856839001</v>
      </c>
      <c r="CI81" s="139">
        <f t="shared" si="350"/>
        <v>-1.1015142839761327</v>
      </c>
      <c r="CK81" s="40"/>
      <c r="CL81" s="40">
        <f>VLOOKUP($C81,Segment!$W$229:$AB$300,5,0)/1000</f>
        <v>0</v>
      </c>
      <c r="CM81" s="40"/>
      <c r="CN81" s="40">
        <f>VLOOKUP($C81,Segment!$W$306:$AB$377,5,0)/1000</f>
        <v>-31.29927</v>
      </c>
      <c r="CO81" s="40"/>
      <c r="CP81" s="40">
        <f>VLOOKUP($C81,Segment!$W$383:$AB$454,5,0)/1000</f>
        <v>-24.165110000000002</v>
      </c>
      <c r="CQ81" s="40"/>
      <c r="CR81" s="40">
        <f>VLOOKUP($C81,Segment!$W$460:$AB$531,5,0)/1000</f>
        <v>-55.84619</v>
      </c>
      <c r="CT81" s="40"/>
      <c r="CU81" s="40">
        <f t="shared" si="351"/>
        <v>-1272.2245999999996</v>
      </c>
      <c r="CV81" s="40"/>
      <c r="CW81" s="40">
        <f t="shared" si="352"/>
        <v>-26349.689408950693</v>
      </c>
      <c r="CX81" s="40"/>
      <c r="CY81" s="40">
        <f t="shared" si="353"/>
        <v>-130890.01800637724</v>
      </c>
      <c r="CZ81" s="40"/>
      <c r="DA81" s="40">
        <f t="shared" si="354"/>
        <v>-72105.256556712935</v>
      </c>
    </row>
    <row r="82" spans="2:105" x14ac:dyDescent="0.3">
      <c r="C82" s="46" t="s">
        <v>11</v>
      </c>
      <c r="D82" s="118"/>
      <c r="E82" s="47"/>
      <c r="F82" s="47">
        <f>F72+F73+F74+F76+F77+F78+F79+F80+F81+F71</f>
        <v>-260245.96701100003</v>
      </c>
      <c r="G82" s="47"/>
      <c r="H82" s="47">
        <f>H72+H73+H74+H76+H77+H78+H79+H80+H81+H71</f>
        <v>-406059.3342321082</v>
      </c>
      <c r="I82" s="47"/>
      <c r="J82" s="47">
        <f>J72+J73+J74+J76+J77+J78+J79+J80+J81+J71</f>
        <v>-629880.09478740382</v>
      </c>
      <c r="K82" s="47"/>
      <c r="L82" s="47">
        <f t="shared" ref="L82" si="356">L72+L73+L74+L76+L77+L78+L79+L80+L81+L71</f>
        <v>-695123.35190431634</v>
      </c>
      <c r="M82" s="178">
        <f t="shared" si="355"/>
        <v>0.10358043960562568</v>
      </c>
      <c r="O82" s="47"/>
      <c r="P82" s="47">
        <f>P72+P73+P74+P76+P77+P78+P79+P80+P81+P71</f>
        <v>-215657.86639000001</v>
      </c>
      <c r="Q82" s="47"/>
      <c r="R82" s="47">
        <f>R72+R73+R74+R76+R77+R78+R79+R80+R81+R71</f>
        <v>-333307.19104000006</v>
      </c>
      <c r="S82" s="47"/>
      <c r="T82" s="47">
        <f>T72+T73+T74+T76+T77+T78+T79+T80+T81+T71</f>
        <v>-521104.61013000004</v>
      </c>
      <c r="U82" s="47"/>
      <c r="V82" s="47">
        <f t="shared" ref="V82" si="357">V72+V73+V74+V76+V77+V78+V79+V80+V81+V71</f>
        <v>-560266.94091000024</v>
      </c>
      <c r="W82" s="178">
        <f t="shared" si="341"/>
        <v>7.5152531792475052E-2</v>
      </c>
      <c r="X82" s="47"/>
      <c r="Y82" s="47"/>
      <c r="Z82" s="47">
        <f>Z72+Z73+Z74+Z76+Z77+Z78+Z79+Z80+Z81+Z71</f>
        <v>-5529.7798199999997</v>
      </c>
      <c r="AA82" s="47"/>
      <c r="AB82" s="47">
        <f>AB72+AB73+AB74+AB76+AB77+AB78+AB79+AB80+AB81+AB71</f>
        <v>-19100.317358110835</v>
      </c>
      <c r="AC82" s="47"/>
      <c r="AD82" s="47">
        <f>AD72+AD73+AD74+AD76+AD77+AD78+AD79+AD80+AD81+AD71</f>
        <v>-29671.265121654986</v>
      </c>
      <c r="AE82" s="47"/>
      <c r="AF82" s="47">
        <f t="shared" ref="AF82" si="358">AF72+AF73+AF74+AF76+AF77+AF78+AF79+AF80+AF81+AF71</f>
        <v>-149721.79854979389</v>
      </c>
      <c r="AG82" s="52"/>
      <c r="AH82" s="47"/>
      <c r="AI82" s="47">
        <f>AI72+AI73+AI74+AI76+AI77+AI78+AI79+AI80+AI81+AI71</f>
        <v>0</v>
      </c>
      <c r="AJ82" s="47"/>
      <c r="AK82" s="47">
        <f>AK72+AK73+AK74+AK76+AK77+AK78+AK79+AK80+AK81+AK71</f>
        <v>0</v>
      </c>
      <c r="AL82" s="47"/>
      <c r="AM82" s="47">
        <f>AM72+AM73+AM74+AM76+AM77+AM78+AM79+AM80+AM81+AM71</f>
        <v>0</v>
      </c>
      <c r="AN82" s="47"/>
      <c r="AO82" s="47">
        <f t="shared" ref="AO82" si="359">AO72+AO73+AO74+AO76+AO77+AO78+AO79+AO80+AO81+AO71</f>
        <v>0</v>
      </c>
      <c r="AP82" s="52"/>
      <c r="AQ82" s="47"/>
      <c r="AR82" s="47">
        <f>AR72+AR73+AR74+AR76+AR77+AR78+AR79+AR80+AR81+AR71</f>
        <v>0</v>
      </c>
      <c r="AS82" s="47"/>
      <c r="AT82" s="47">
        <f>AT72+AT73+AT74+AT76+AT77+AT78+AT79+AT80+AT81+AT71</f>
        <v>0</v>
      </c>
      <c r="AU82" s="47"/>
      <c r="AV82" s="47">
        <f>AV72+AV73+AV74+AV76+AV77+AV78+AV79+AV80+AV81+AV71</f>
        <v>0</v>
      </c>
      <c r="AW82" s="47"/>
      <c r="AX82" s="47">
        <f t="shared" ref="AX82" si="360">AX72+AX73+AX74+AX76+AX77+AX78+AX79+AX80+AX81+AX71</f>
        <v>0</v>
      </c>
      <c r="AY82" s="52"/>
      <c r="AZ82" s="47"/>
      <c r="BA82" s="47">
        <f>BA72+BA73+BA74+BA76+BA77+BA78+BA79+BA80+BA81+BA71</f>
        <v>-221187.64621000004</v>
      </c>
      <c r="BB82" s="47"/>
      <c r="BC82" s="47">
        <f>BC72+BC73+BC74+BC76+BC77+BC78+BC79+BC80+BC81+BC71</f>
        <v>-352407.50839811092</v>
      </c>
      <c r="BD82" s="47"/>
      <c r="BE82" s="47">
        <f>BE72+BE73+BE74+BE76+BE77+BE78+BE79+BE80+BE81+BE71</f>
        <v>-550775.875251655</v>
      </c>
      <c r="BF82" s="47"/>
      <c r="BG82" s="47">
        <f t="shared" ref="BG82" si="361">BG72+BG73+BG74+BG76+BG77+BG78+BG79+BG80+BG81+BG71</f>
        <v>-709988.73945979401</v>
      </c>
      <c r="BH82" s="52"/>
      <c r="BI82" s="47"/>
      <c r="BJ82" s="47">
        <f>BJ72+BJ73+BJ74+BJ76+BJ77+BJ78+BJ79+BJ80+BJ81+BJ71</f>
        <v>-36809.498</v>
      </c>
      <c r="BK82" s="47"/>
      <c r="BL82" s="47">
        <f>BL72+BL73+BL74+BL76+BL77+BL78+BL79+BL80+BL81+BL71</f>
        <v>-51169.0349021082</v>
      </c>
      <c r="BM82" s="47"/>
      <c r="BN82" s="47">
        <f>BN72+BN73+BN74+BN76+BN77+BN78+BN79+BN80+BN81+BN71</f>
        <v>-75685.910461403691</v>
      </c>
      <c r="BO82" s="47"/>
      <c r="BP82" s="47">
        <f t="shared" ref="BP82" si="362">BP72+BP73+BP74+BP76+BP77+BP78+BP79+BP80+BP81+BP71</f>
        <v>-97695.459034316096</v>
      </c>
      <c r="BQ82" s="52"/>
      <c r="BR82" s="47"/>
      <c r="BS82" s="47">
        <f>BS72+BS73+BS74+BS76+BS77+BS78+BS79+BS80+BS81+BS71</f>
        <v>-7778.602621</v>
      </c>
      <c r="BT82" s="47"/>
      <c r="BU82" s="47">
        <f>BU72+BU73+BU74+BU76+BU77+BU78+BU79+BU80+BU81+BU71</f>
        <v>-8585.2726399999992</v>
      </c>
      <c r="BV82" s="47"/>
      <c r="BW82" s="47">
        <f>BW72+BW73+BW74+BW76+BW77+BW78+BW79+BW80+BW81+BW71</f>
        <v>-15241.044096</v>
      </c>
      <c r="BX82" s="47"/>
      <c r="BY82" s="47">
        <f t="shared" ref="BY82" si="363">BY72+BY73+BY74+BY76+BY77+BY78+BY79+BY80+BY81+BY71</f>
        <v>-18947.260460000005</v>
      </c>
      <c r="BZ82" s="52"/>
      <c r="CA82" s="47"/>
      <c r="CB82" s="47">
        <f>CB72+CB73+CB74+CB76+CB77+CB78+CB79+CB80+CB81+CB71</f>
        <v>-44588.10062099999</v>
      </c>
      <c r="CC82" s="47"/>
      <c r="CD82" s="47">
        <f>CD72+CD73+CD74+CD76+CD77+CD78+CD79+CD80+CD81+CD71</f>
        <v>-59754.307542108196</v>
      </c>
      <c r="CE82" s="47"/>
      <c r="CF82" s="47">
        <f>CF72+CF73+CF74+CF76+CF77+CF78+CF79+CF80+CF81+CF71</f>
        <v>-90926.954557403689</v>
      </c>
      <c r="CG82" s="47"/>
      <c r="CH82" s="47">
        <f t="shared" ref="CH82" si="364">CH72+CH73+CH74+CH76+CH77+CH78+CH79+CH80+CH81+CH71</f>
        <v>-116642.7194943161</v>
      </c>
      <c r="CI82" s="178">
        <f t="shared" si="350"/>
        <v>0.28281784056319204</v>
      </c>
      <c r="CJ82" s="47"/>
      <c r="CK82" s="47"/>
      <c r="CL82" s="47">
        <f>CL72+CL73+CL74+CL76+CL77+CL78+CL79+CL80+CL81+CL71</f>
        <v>0</v>
      </c>
      <c r="CM82" s="47"/>
      <c r="CN82" s="47">
        <f>CN72+CN73+CN74+CN76+CN77+CN78+CN79+CN80+CN81+CN71</f>
        <v>-12997.835650000001</v>
      </c>
      <c r="CO82" s="47"/>
      <c r="CP82" s="47">
        <f>CP72+CP73+CP74+CP76+CP77+CP78+CP79+CP80+CP81+CP71</f>
        <v>-17848.530100000004</v>
      </c>
      <c r="CQ82" s="47"/>
      <c r="CR82" s="47">
        <f t="shared" ref="CR82" si="365">CR72+CR73+CR74+CR76+CR77+CR78+CR79+CR80+CR81+CR71</f>
        <v>-18213.691500000004</v>
      </c>
      <c r="CS82" s="52"/>
      <c r="CT82" s="47"/>
      <c r="CU82" s="47">
        <f>CU72+CU73+CU74+CU76+CU77+CU78+CU79+CU80+CU81+CU71</f>
        <v>-265775.74683100008</v>
      </c>
      <c r="CV82" s="47"/>
      <c r="CW82" s="47">
        <f>CW72+CW73+CW74+CW76+CW77+CW78+CW79+CW80+CW81+CW71</f>
        <v>-425159.65159021906</v>
      </c>
      <c r="CX82" s="47"/>
      <c r="CY82" s="47">
        <f>CY72+CY73+CY74+CY76+CY77+CY78+CY79+CY80+CY81+CY71</f>
        <v>-659551.35990905866</v>
      </c>
      <c r="CZ82" s="47"/>
      <c r="DA82" s="47">
        <f t="shared" ref="DA82" si="366">DA72+DA73+DA74+DA76+DA77+DA78+DA79+DA80+DA81+DA71</f>
        <v>-844845.15045411012</v>
      </c>
    </row>
    <row r="83" spans="2:105" s="48" customFormat="1" x14ac:dyDescent="0.3">
      <c r="C83" s="94" t="s">
        <v>43</v>
      </c>
      <c r="D83" s="124"/>
      <c r="E83" s="95"/>
      <c r="F83" s="95">
        <f>F36+F63+F82+F68</f>
        <v>305932.27559499984</v>
      </c>
      <c r="G83" s="95"/>
      <c r="H83" s="95">
        <f>H36+H63+H82+H68</f>
        <v>381116.19900789182</v>
      </c>
      <c r="I83" s="95"/>
      <c r="J83" s="95">
        <f>J36+J63+J82+J68</f>
        <v>461863.07533559616</v>
      </c>
      <c r="K83" s="95"/>
      <c r="L83" s="95">
        <f t="shared" ref="L83" si="367">L36+L63+L82+L68</f>
        <v>309551.30799568375</v>
      </c>
      <c r="M83" s="185">
        <f t="shared" si="355"/>
        <v>-0.32977688729336196</v>
      </c>
      <c r="O83" s="95"/>
      <c r="P83" s="95">
        <f>P36+P63+P82+P68</f>
        <v>273460.32934</v>
      </c>
      <c r="Q83" s="95"/>
      <c r="R83" s="95">
        <f>R36+R63+R82+R68</f>
        <v>342680.94835999992</v>
      </c>
      <c r="S83" s="95"/>
      <c r="T83" s="95">
        <f>T36+T63+T82+T68</f>
        <v>412462.18236999994</v>
      </c>
      <c r="U83" s="95"/>
      <c r="V83" s="95">
        <f t="shared" ref="V83" si="368">V36+V63+V82+V68</f>
        <v>182085.72713999977</v>
      </c>
      <c r="W83" s="185">
        <f t="shared" si="341"/>
        <v>-0.558539582723103</v>
      </c>
      <c r="X83" s="96"/>
      <c r="Y83" s="95"/>
      <c r="Z83" s="95">
        <f>Z36+Z63+Z82+Z68</f>
        <v>25241.898659999999</v>
      </c>
      <c r="AA83" s="95"/>
      <c r="AB83" s="95">
        <f>AB36+AB63+AB82+AB68</f>
        <v>9284.816115841666</v>
      </c>
      <c r="AC83" s="95"/>
      <c r="AD83" s="95">
        <f>AD36+AD63+AD82+AD68</f>
        <v>16298.462297773585</v>
      </c>
      <c r="AE83" s="95"/>
      <c r="AF83" s="95">
        <f t="shared" ref="AF83" si="369">AF36+AF63+AF82+AF68</f>
        <v>-77855.909949793888</v>
      </c>
      <c r="AG83" s="97"/>
      <c r="AH83" s="95"/>
      <c r="AI83" s="95">
        <f>AI36+AI63+AI82+AI68</f>
        <v>293.47292999988713</v>
      </c>
      <c r="AJ83" s="95"/>
      <c r="AK83" s="95">
        <f>AK36+AK63+AK82+AK68</f>
        <v>-10222.508630000037</v>
      </c>
      <c r="AL83" s="95"/>
      <c r="AM83" s="95">
        <f>AM36+AM63+AM82+AM68</f>
        <v>1092.2691800000011</v>
      </c>
      <c r="AN83" s="95"/>
      <c r="AO83" s="95">
        <f t="shared" ref="AO83" si="370">AO36+AO63+AO82+AO68</f>
        <v>8182.1195000000007</v>
      </c>
      <c r="AP83" s="97"/>
      <c r="AQ83" s="95"/>
      <c r="AR83" s="95">
        <f>AR36+AR63+AR82+AR68</f>
        <v>-9771.2737228198603</v>
      </c>
      <c r="AS83" s="95"/>
      <c r="AT83" s="95">
        <f>AT36+AT63+AT82+AT68</f>
        <v>5866.0727321400336</v>
      </c>
      <c r="AU83" s="95"/>
      <c r="AV83" s="95">
        <f>AV36+AV63+AV82+AV68</f>
        <v>-7109.9065797218245</v>
      </c>
      <c r="AW83" s="95"/>
      <c r="AX83" s="95">
        <f t="shared" ref="AX83" si="371">AX36+AX63+AX82+AX68</f>
        <v>27056.005973694038</v>
      </c>
      <c r="AY83" s="97"/>
      <c r="AZ83" s="95"/>
      <c r="BA83" s="95">
        <f>BA36+BA63+BA82+BA68</f>
        <v>289224.46556999988</v>
      </c>
      <c r="BB83" s="95"/>
      <c r="BC83" s="95">
        <f>BC36+BC63+BC82+BC68</f>
        <v>347609.01176440995</v>
      </c>
      <c r="BD83" s="95"/>
      <c r="BE83" s="95">
        <f>BE36+BE63+BE82+BE68</f>
        <v>422743.29821016255</v>
      </c>
      <c r="BF83" s="95"/>
      <c r="BG83" s="95">
        <f t="shared" ref="BG83" si="372">BG36+BG63+BG82+BG68</f>
        <v>139467.59621371527</v>
      </c>
      <c r="BH83" s="97"/>
      <c r="BI83" s="95"/>
      <c r="BJ83" s="95">
        <f>BJ36+BJ63+BJ82+BJ68</f>
        <v>23995.684999999954</v>
      </c>
      <c r="BK83" s="95"/>
      <c r="BL83" s="95">
        <f>BL36+BL63+BL82+BL68</f>
        <v>37850.185097891772</v>
      </c>
      <c r="BM83" s="95"/>
      <c r="BN83" s="95">
        <f>BN36+BN63+BN82+BN68</f>
        <v>67770.198538596349</v>
      </c>
      <c r="BO83" s="95"/>
      <c r="BP83" s="95">
        <f t="shared" ref="BP83" si="373">BP36+BP63+BP82+BP68</f>
        <v>128768.11296568408</v>
      </c>
      <c r="BQ83" s="97"/>
      <c r="BR83" s="95"/>
      <c r="BS83" s="95">
        <f>BS36+BS63+BS82+BS68</f>
        <v>8603.2612550000031</v>
      </c>
      <c r="BT83" s="95"/>
      <c r="BU83" s="95">
        <f>BU36+BU63+BU82+BU68</f>
        <v>8412.8709800000033</v>
      </c>
      <c r="BV83" s="95"/>
      <c r="BW83" s="95">
        <f>BW36+BW63+BW82+BW68</f>
        <v>-2953.5220230000086</v>
      </c>
      <c r="BX83" s="95"/>
      <c r="BY83" s="95">
        <f t="shared" ref="BY83" si="374">BY36+BY63+BY82+BY68</f>
        <v>16419.236449999982</v>
      </c>
      <c r="BZ83" s="97"/>
      <c r="CA83" s="95"/>
      <c r="CB83" s="95">
        <f>CB36+CB63+CB82+CB68</f>
        <v>32598.946254999973</v>
      </c>
      <c r="CC83" s="95"/>
      <c r="CD83" s="95">
        <f>CD36+CD63+CD82+CD68</f>
        <v>46263.056077891764</v>
      </c>
      <c r="CE83" s="95"/>
      <c r="CF83" s="95">
        <f>CF36+CF63+CF82+CF68</f>
        <v>64816.676515596322</v>
      </c>
      <c r="CG83" s="95"/>
      <c r="CH83" s="95">
        <f t="shared" ref="CH83" si="375">CH36+CH63+CH82+CH68</f>
        <v>145187.34941568406</v>
      </c>
      <c r="CI83" s="185">
        <f t="shared" si="350"/>
        <v>1.2399690514947768</v>
      </c>
      <c r="CJ83" s="96"/>
      <c r="CK83" s="95"/>
      <c r="CL83" s="95">
        <f>CL36+CL63+CL82+CL68</f>
        <v>-127.44330380000001</v>
      </c>
      <c r="CM83" s="95"/>
      <c r="CN83" s="95">
        <f>CN36+CN63+CN82+CN68</f>
        <v>-7827.1993325509766</v>
      </c>
      <c r="CO83" s="95"/>
      <c r="CP83" s="95">
        <f>CP36+CP63+CP82+CP68</f>
        <v>-15415.782739277973</v>
      </c>
      <c r="CQ83" s="95"/>
      <c r="CR83" s="95">
        <f t="shared" ref="CR83" si="376">CR36+CR63+CR82+CR68</f>
        <v>-17722.077717294978</v>
      </c>
      <c r="CS83" s="97"/>
      <c r="CT83" s="95"/>
      <c r="CU83" s="95">
        <f>CU36+CU63+CU82+CU68</f>
        <v>321695.96852119983</v>
      </c>
      <c r="CV83" s="95"/>
      <c r="CW83" s="95">
        <f>CW36+CW63+CW82+CW68</f>
        <v>386044.8685097507</v>
      </c>
      <c r="CX83" s="95"/>
      <c r="CY83" s="95">
        <f>CY36+CY63+CY82+CY68</f>
        <v>472144.19198648102</v>
      </c>
      <c r="CZ83" s="95"/>
      <c r="DA83" s="95">
        <f t="shared" ref="DA83" si="377">DA36+DA63+DA82+DA68</f>
        <v>266932.86791210424</v>
      </c>
    </row>
    <row r="84" spans="2:105" x14ac:dyDescent="0.3">
      <c r="C84" s="38" t="s">
        <v>6</v>
      </c>
      <c r="D84" s="117">
        <v>23</v>
      </c>
      <c r="E84" s="40"/>
      <c r="F84" s="40">
        <f>VLOOKUP($C84,Segment!$W$229:$AB$300,6,0)/1000</f>
        <v>-78176.292509999999</v>
      </c>
      <c r="G84" s="40"/>
      <c r="H84" s="40">
        <f>VLOOKUP($C84,Segment!$W$306:$AB$377,6,0)/1000</f>
        <v>-112566.70239000001</v>
      </c>
      <c r="I84" s="40"/>
      <c r="J84" s="40">
        <f>VLOOKUP($C84,Segment!$W$383:$AB$454,6,0)/1000</f>
        <v>-139554.6655</v>
      </c>
      <c r="K84" s="40"/>
      <c r="L84" s="40">
        <f>VLOOKUP($C84,Segment!$W$460:$AB$531,6,0)/1000</f>
        <v>-90966.208140000002</v>
      </c>
      <c r="M84" s="139">
        <f t="shared" si="355"/>
        <v>-0.34816791818400372</v>
      </c>
      <c r="O84" s="40"/>
      <c r="P84" s="40">
        <f>VLOOKUP($C84,Segment!$W$229:$AB$300,2,0)/1000</f>
        <v>-74329.566760000002</v>
      </c>
      <c r="Q84" s="40"/>
      <c r="R84" s="40">
        <f>VLOOKUP($C84,Segment!$W$306:$AB$377,2,0)/1000</f>
        <v>-100478.74957000001</v>
      </c>
      <c r="S84" s="40"/>
      <c r="T84" s="40">
        <f>VLOOKUP($C84,Segment!$W$383:$AB$454,2,0)/1000</f>
        <v>-121180.76756000002</v>
      </c>
      <c r="U84" s="40"/>
      <c r="V84" s="40">
        <f>VLOOKUP($C84,Segment!$W$460:$AB$531,2,0)/1000</f>
        <v>-65753.235990000016</v>
      </c>
      <c r="W84" s="139">
        <f t="shared" si="341"/>
        <v>-0.45739544884922656</v>
      </c>
      <c r="Y84" s="40"/>
      <c r="Z84" s="40">
        <f>VLOOKUP($C84,'Securitization Profit   loss &amp; '!$P$230:$R$301,3,0)/1000</f>
        <v>-5916.7764399999996</v>
      </c>
      <c r="AA84" s="40"/>
      <c r="AB84" s="40">
        <f>VLOOKUP($C84,'Securitization Profit   loss &amp; '!$P$306:$R$377,3,0)/1000</f>
        <v>-4524.0341600000002</v>
      </c>
      <c r="AC84" s="40"/>
      <c r="AD84" s="40">
        <f>VLOOKUP($C84,'Securitization Profit   loss &amp; '!$P$383:$R$454,3,0)/1000</f>
        <v>-1680.3016299999999</v>
      </c>
      <c r="AE84" s="40"/>
      <c r="AF84" s="40">
        <f>VLOOKUP($C84,'Securitization Profit   loss &amp; '!$P$460:$R$531,3,0)/1000</f>
        <v>-2593.7730000000001</v>
      </c>
      <c r="AH84" s="40"/>
      <c r="AI84" s="40">
        <f>VLOOKUP($C84,'Securitization Profit   loss &amp; '!$P$230:$R$301,2,0)/1000</f>
        <v>0</v>
      </c>
      <c r="AJ84" s="40"/>
      <c r="AK84" s="40">
        <f>VLOOKUP($C84,'Securitization Profit   loss &amp; '!$P$306:$R$377,2,0)/1000</f>
        <v>0</v>
      </c>
      <c r="AL84" s="40"/>
      <c r="AM84" s="40">
        <f>VLOOKUP($C84,'Securitization Profit   loss &amp; '!$P$383:$R$454,2,0)/1000</f>
        <v>0</v>
      </c>
      <c r="AN84" s="40"/>
      <c r="AO84" s="40">
        <f>VLOOKUP($C84,'Securitization Profit   loss &amp; '!$P$460:$R$531,2,0)/1000</f>
        <v>0</v>
      </c>
      <c r="AR84" s="38">
        <f>SUM('Quarterly I.S'!CG84:CH84)</f>
        <v>0</v>
      </c>
      <c r="AT84" s="40">
        <f>SUM('Quarterly I.S'!CK84:CL84)</f>
        <v>0</v>
      </c>
      <c r="AV84" s="40">
        <f>SUM('Quarterly I.S'!CO84:CP84)</f>
        <v>0</v>
      </c>
      <c r="AW84" s="40"/>
      <c r="AX84" s="40">
        <f>SUM('Quarterly I.S'!CS84:CT84)</f>
        <v>0</v>
      </c>
      <c r="AZ84" s="40"/>
      <c r="BA84" s="40">
        <f>P84+Z84+AI84+AR84</f>
        <v>-80246.343200000003</v>
      </c>
      <c r="BB84" s="40"/>
      <c r="BC84" s="40">
        <f>R84+AB84+AK84+AT84</f>
        <v>-105002.78373000001</v>
      </c>
      <c r="BD84" s="40"/>
      <c r="BE84" s="40">
        <f>T84+AD84+AM84+AV84</f>
        <v>-122861.06919000002</v>
      </c>
      <c r="BF84" s="40"/>
      <c r="BG84" s="40">
        <f t="shared" ref="BG84" si="378">V84+AF84+AO84+AX84</f>
        <v>-68347.008990000017</v>
      </c>
      <c r="BI84" s="40"/>
      <c r="BJ84" s="40">
        <f>VLOOKUP($C84,Segment!$W$229:$AB$300,3,0)/1000</f>
        <v>-3563.3380000000002</v>
      </c>
      <c r="BK84" s="40"/>
      <c r="BL84" s="40">
        <f>VLOOKUP($C84,Segment!$W$306:$AB$377,3,0)/1000</f>
        <v>-9117.3809999999994</v>
      </c>
      <c r="BM84" s="40"/>
      <c r="BN84" s="40">
        <f>VLOOKUP($C84,Segment!$W$383:$AB$454,3,0)/1000</f>
        <v>-16687.163</v>
      </c>
      <c r="BO84" s="40"/>
      <c r="BP84" s="40">
        <f>VLOOKUP($C84,Segment!$W$460:$AB$531,3,0)/1000</f>
        <v>-20647.057000000001</v>
      </c>
      <c r="BR84" s="40"/>
      <c r="BS84" s="40">
        <f>VLOOKUP($C84,Segment!$W$229:$AB$300,4,0)/1000</f>
        <v>-283.38774999999998</v>
      </c>
      <c r="BT84" s="40"/>
      <c r="BU84" s="40">
        <f>VLOOKUP($C84,Segment!$W$306:$AB$377,4,0)/1000</f>
        <v>-1589.4808299999997</v>
      </c>
      <c r="BV84" s="40"/>
      <c r="BW84" s="40">
        <f>VLOOKUP($C84,Segment!$W$383:$AB$454,4,0)/1000</f>
        <v>-14.65164</v>
      </c>
      <c r="BX84" s="40"/>
      <c r="BY84" s="40">
        <f>VLOOKUP($C84,Segment!$W$460:$AB$531,4,0)/1000</f>
        <v>-3775.0224099999996</v>
      </c>
      <c r="CA84" s="40"/>
      <c r="CB84" s="40">
        <f>BJ84+BS84</f>
        <v>-3846.7257500000001</v>
      </c>
      <c r="CC84" s="40"/>
      <c r="CD84" s="40">
        <f>BL84+BU84</f>
        <v>-10706.86183</v>
      </c>
      <c r="CE84" s="40"/>
      <c r="CF84" s="40">
        <f>BN84+BW84</f>
        <v>-16701.814640000001</v>
      </c>
      <c r="CG84" s="40"/>
      <c r="CH84" s="40">
        <f t="shared" ref="CH84" si="379">BP84+BY84</f>
        <v>-24422.079409999998</v>
      </c>
      <c r="CI84" s="139">
        <f t="shared" si="350"/>
        <v>0.46224107597927433</v>
      </c>
      <c r="CK84" s="40"/>
      <c r="CL84" s="40">
        <f>VLOOKUP($C84,Segment!$W$229:$AB$300,5,0)/1000</f>
        <v>0</v>
      </c>
      <c r="CM84" s="40"/>
      <c r="CN84" s="40">
        <f>VLOOKUP($C84,Segment!$W$306:$AB$377,5,0)/1000</f>
        <v>-1381.0909900000001</v>
      </c>
      <c r="CO84" s="40"/>
      <c r="CP84" s="40">
        <f>VLOOKUP($C84,Segment!$W$383:$AB$454,5,0)/1000</f>
        <v>-1672.0833</v>
      </c>
      <c r="CQ84" s="40"/>
      <c r="CR84" s="40">
        <f>VLOOKUP($C84,Segment!$W$460:$AB$531,5,0)/1000</f>
        <v>-790.89274</v>
      </c>
      <c r="CT84" s="40"/>
      <c r="CU84" s="40">
        <f>BA84+CB84+CL84</f>
        <v>-84093.068950000001</v>
      </c>
      <c r="CV84" s="40"/>
      <c r="CW84" s="40">
        <f>BC84+CD84+CN84</f>
        <v>-117090.73655</v>
      </c>
      <c r="CX84" s="40"/>
      <c r="CY84" s="40">
        <f>BE84+CF84+CP84</f>
        <v>-141234.96713000003</v>
      </c>
      <c r="CZ84" s="40"/>
      <c r="DA84" s="40">
        <f t="shared" ref="DA84" si="380">BG84+CH84+CR84</f>
        <v>-93559.981140000004</v>
      </c>
    </row>
    <row r="85" spans="2:105" x14ac:dyDescent="0.3">
      <c r="C85" s="41" t="s">
        <v>65</v>
      </c>
      <c r="D85" s="116"/>
      <c r="E85" s="42"/>
      <c r="F85" s="42">
        <f>-F84/F83</f>
        <v>0.25553463542856647</v>
      </c>
      <c r="G85" s="42"/>
      <c r="H85" s="42">
        <f>-H84/H83</f>
        <v>0.29536058210863159</v>
      </c>
      <c r="I85" s="42"/>
      <c r="J85" s="42">
        <f>-J84/J83</f>
        <v>0.30215592662088786</v>
      </c>
      <c r="K85" s="42"/>
      <c r="L85" s="42">
        <f t="shared" ref="L85" si="381">-L84/L83</f>
        <v>0.29386471899924388</v>
      </c>
      <c r="M85" s="177"/>
      <c r="O85" s="42"/>
      <c r="P85" s="42">
        <f>-P84/P83</f>
        <v>0.27181115059502547</v>
      </c>
      <c r="Q85" s="42"/>
      <c r="R85" s="42">
        <f>-R84/R83</f>
        <v>0.29321370228158439</v>
      </c>
      <c r="S85" s="42"/>
      <c r="T85" s="42">
        <f>-T84/T83</f>
        <v>0.29379849290351329</v>
      </c>
      <c r="U85" s="42"/>
      <c r="V85" s="42">
        <f t="shared" ref="V85" si="382">-V84/V83</f>
        <v>0.36111142275003522</v>
      </c>
      <c r="W85" s="177"/>
      <c r="Y85" s="42"/>
      <c r="Z85" s="42">
        <f>-Z84/Z83</f>
        <v>0.23440298686311262</v>
      </c>
      <c r="AA85" s="42"/>
      <c r="AB85" s="42">
        <f>-AB84/AB83</f>
        <v>0.48725080858425784</v>
      </c>
      <c r="AC85" s="42"/>
      <c r="AD85" s="42">
        <f>-AD84/AD83</f>
        <v>0.10309571536877646</v>
      </c>
      <c r="AE85" s="42"/>
      <c r="AF85" s="42">
        <f t="shared" ref="AF85" si="383">-AF84/AF83</f>
        <v>-3.3315043156937202E-2</v>
      </c>
      <c r="AG85" s="44"/>
      <c r="AH85" s="42"/>
      <c r="AI85" s="42">
        <f>-AI84/AI83</f>
        <v>0</v>
      </c>
      <c r="AJ85" s="42"/>
      <c r="AK85" s="42">
        <f>-AK84/AK83</f>
        <v>0</v>
      </c>
      <c r="AL85" s="42"/>
      <c r="AM85" s="42">
        <f>-AM84/AM83</f>
        <v>0</v>
      </c>
      <c r="AN85" s="42"/>
      <c r="AO85" s="42">
        <f t="shared" ref="AO85" si="384">-AO84/AO83</f>
        <v>0</v>
      </c>
      <c r="AP85" s="44"/>
      <c r="AQ85" s="42"/>
      <c r="AR85" s="42"/>
      <c r="AS85" s="42"/>
      <c r="AT85" s="42"/>
      <c r="AU85" s="42"/>
      <c r="AV85" s="42"/>
      <c r="AW85" s="42"/>
      <c r="AX85" s="42"/>
      <c r="AY85" s="44"/>
      <c r="AZ85" s="42"/>
      <c r="BA85" s="42">
        <f>-BA84/BA83</f>
        <v>0.27745351017194048</v>
      </c>
      <c r="BB85" s="42"/>
      <c r="BC85" s="42">
        <f>-BC84/BC83</f>
        <v>0.30207152339642179</v>
      </c>
      <c r="BD85" s="42"/>
      <c r="BE85" s="42">
        <f>-BE84/BE83</f>
        <v>0.2906280707705528</v>
      </c>
      <c r="BF85" s="42"/>
      <c r="BG85" s="42">
        <f t="shared" ref="BG85" si="385">-BG84/BG83</f>
        <v>0.49005654966095097</v>
      </c>
      <c r="BH85" s="44"/>
      <c r="BI85" s="42"/>
      <c r="BJ85" s="42">
        <f>-BJ84/BJ83</f>
        <v>0.14849911557015386</v>
      </c>
      <c r="BK85" s="42"/>
      <c r="BL85" s="42">
        <f>-BL84/BL83</f>
        <v>0.24088075068641687</v>
      </c>
      <c r="BM85" s="42"/>
      <c r="BN85" s="42">
        <f>-BN84/BN83</f>
        <v>0.24623157906932147</v>
      </c>
      <c r="BO85" s="42"/>
      <c r="BP85" s="42">
        <f t="shared" ref="BP85" si="386">-BP84/BP83</f>
        <v>0.16034293370053745</v>
      </c>
      <c r="BR85" s="42"/>
      <c r="BS85" s="42">
        <f>-BS84/BS83</f>
        <v>3.2939572750426707E-2</v>
      </c>
      <c r="BT85" s="42"/>
      <c r="BU85" s="42">
        <f>-BU84/BU83</f>
        <v>0.18893441178150566</v>
      </c>
      <c r="BV85" s="42"/>
      <c r="BW85" s="42">
        <f>-BW84/BW83</f>
        <v>-4.9607349753626531E-3</v>
      </c>
      <c r="BX85" s="42"/>
      <c r="BY85" s="42">
        <f t="shared" ref="BY85" si="387">-BY84/BY83</f>
        <v>0.22991461396489016</v>
      </c>
      <c r="CA85" s="42"/>
      <c r="CB85" s="42">
        <f>-CB84/CB83</f>
        <v>0.11800153661132515</v>
      </c>
      <c r="CC85" s="42"/>
      <c r="CD85" s="42">
        <f>-CD84/CD83</f>
        <v>0.2314343828037034</v>
      </c>
      <c r="CE85" s="42"/>
      <c r="CF85" s="42">
        <f>-CF84/CF83</f>
        <v>0.25767773878349309</v>
      </c>
      <c r="CG85" s="42"/>
      <c r="CH85" s="42">
        <f t="shared" ref="CH85" si="388">-CH84/CH83</f>
        <v>0.16821079459256091</v>
      </c>
      <c r="CI85" s="177"/>
      <c r="CK85" s="42"/>
      <c r="CL85" s="42">
        <f>-CL84/CL83</f>
        <v>0</v>
      </c>
      <c r="CM85" s="42"/>
      <c r="CN85" s="42">
        <f>-CN84/CN83</f>
        <v>-0.17644765788146682</v>
      </c>
      <c r="CO85" s="42"/>
      <c r="CP85" s="42">
        <f>-CP84/CP83</f>
        <v>-0.10846567626693961</v>
      </c>
      <c r="CQ85" s="42"/>
      <c r="CR85" s="42">
        <f t="shared" ref="CR85" si="389">-CR84/CR83</f>
        <v>-4.4627540439469329E-2</v>
      </c>
      <c r="CT85" s="42"/>
      <c r="CU85" s="42">
        <f>-CU84/CU83</f>
        <v>0.26140541747093188</v>
      </c>
      <c r="CV85" s="42"/>
      <c r="CW85" s="42">
        <f>-CW84/CW83</f>
        <v>0.30330862058082902</v>
      </c>
      <c r="CX85" s="42"/>
      <c r="CY85" s="42">
        <f>-CY84/CY83</f>
        <v>0.29913524200260422</v>
      </c>
      <c r="CZ85" s="42"/>
      <c r="DA85" s="42">
        <f t="shared" ref="DA85" si="390">-DA84/DA83</f>
        <v>0.35050004097212739</v>
      </c>
    </row>
    <row r="86" spans="2:105" s="48" customFormat="1" x14ac:dyDescent="0.3">
      <c r="C86" s="92" t="s">
        <v>7</v>
      </c>
      <c r="D86" s="125"/>
      <c r="E86" s="93"/>
      <c r="F86" s="93">
        <f>SUM(F83:F84)</f>
        <v>227755.98308499984</v>
      </c>
      <c r="G86" s="93"/>
      <c r="H86" s="93">
        <f>SUM(H83:H84)</f>
        <v>268549.49661789183</v>
      </c>
      <c r="I86" s="93"/>
      <c r="J86" s="93">
        <f>SUM(J83:J84)</f>
        <v>322308.40983559616</v>
      </c>
      <c r="K86" s="93"/>
      <c r="L86" s="93">
        <f t="shared" ref="L86" si="391">SUM(L83:L84)</f>
        <v>218585.09985568374</v>
      </c>
      <c r="M86" s="186">
        <f>L86/J86-1</f>
        <v>-0.3218138491416338</v>
      </c>
      <c r="O86" s="93"/>
      <c r="P86" s="93">
        <f>SUM(P83:P84)</f>
        <v>199130.76257999998</v>
      </c>
      <c r="Q86" s="93"/>
      <c r="R86" s="93">
        <f>SUM(R83:R84)</f>
        <v>242202.19878999991</v>
      </c>
      <c r="S86" s="93"/>
      <c r="T86" s="93">
        <f>SUM(T83:T84)</f>
        <v>291281.41480999993</v>
      </c>
      <c r="U86" s="93"/>
      <c r="V86" s="93">
        <f t="shared" ref="V86" si="392">SUM(V83:V84)</f>
        <v>116332.49114999975</v>
      </c>
      <c r="W86" s="186">
        <f>V86/T86-1</f>
        <v>-0.60061821580383934</v>
      </c>
      <c r="X86" s="52"/>
      <c r="Y86" s="93"/>
      <c r="Z86" s="93">
        <f>SUM(Z83:Z84)</f>
        <v>19325.122219999997</v>
      </c>
      <c r="AA86" s="93"/>
      <c r="AB86" s="93">
        <f>SUM(AB83:AB84)</f>
        <v>4760.7819558416659</v>
      </c>
      <c r="AC86" s="93"/>
      <c r="AD86" s="93">
        <f>SUM(AD83:AD84)</f>
        <v>14618.160667773585</v>
      </c>
      <c r="AE86" s="93"/>
      <c r="AF86" s="93">
        <f t="shared" ref="AF86" si="393">SUM(AF83:AF84)</f>
        <v>-80449.682949793889</v>
      </c>
      <c r="AG86" s="52"/>
      <c r="AH86" s="93"/>
      <c r="AI86" s="93">
        <f>SUM(AI83:AI84)</f>
        <v>293.47292999988713</v>
      </c>
      <c r="AJ86" s="93"/>
      <c r="AK86" s="93">
        <f>SUM(AK83:AK84)</f>
        <v>-10222.508630000037</v>
      </c>
      <c r="AL86" s="93"/>
      <c r="AM86" s="93">
        <f>SUM(AM83:AM84)</f>
        <v>1092.2691800000011</v>
      </c>
      <c r="AN86" s="93"/>
      <c r="AO86" s="93">
        <f t="shared" ref="AO86" si="394">SUM(AO83:AO84)</f>
        <v>8182.1195000000007</v>
      </c>
      <c r="AP86" s="52"/>
      <c r="AQ86" s="93"/>
      <c r="AR86" s="93">
        <f>SUM(AR83:AR84)</f>
        <v>-9771.2737228198603</v>
      </c>
      <c r="AS86" s="93"/>
      <c r="AT86" s="93">
        <f>SUM(AT83:AT84)</f>
        <v>5866.0727321400336</v>
      </c>
      <c r="AU86" s="93"/>
      <c r="AV86" s="93">
        <f>SUM(AV83:AV84)</f>
        <v>-7109.9065797218245</v>
      </c>
      <c r="AW86" s="93"/>
      <c r="AX86" s="93">
        <f t="shared" ref="AX86" si="395">SUM(AX83:AX84)</f>
        <v>27056.005973694038</v>
      </c>
      <c r="AY86" s="52"/>
      <c r="AZ86" s="93"/>
      <c r="BA86" s="93">
        <f>SUM(BA83:BA84)</f>
        <v>208978.12236999988</v>
      </c>
      <c r="BB86" s="93"/>
      <c r="BC86" s="93">
        <f>SUM(BC83:BC84)</f>
        <v>242606.22803440993</v>
      </c>
      <c r="BD86" s="93"/>
      <c r="BE86" s="93">
        <f>SUM(BE83:BE84)</f>
        <v>299882.22902016254</v>
      </c>
      <c r="BF86" s="93"/>
      <c r="BG86" s="93">
        <f t="shared" ref="BG86" si="396">SUM(BG83:BG84)</f>
        <v>71120.587223715251</v>
      </c>
      <c r="BH86" s="52"/>
      <c r="BI86" s="93"/>
      <c r="BJ86" s="93">
        <f>SUM(BJ83:BJ84)</f>
        <v>20432.346999999954</v>
      </c>
      <c r="BK86" s="93"/>
      <c r="BL86" s="93">
        <f>SUM(BL83:BL84)</f>
        <v>28732.804097891771</v>
      </c>
      <c r="BM86" s="93"/>
      <c r="BN86" s="93">
        <f>SUM(BN83:BN84)</f>
        <v>51083.035538596348</v>
      </c>
      <c r="BO86" s="93"/>
      <c r="BP86" s="93">
        <f t="shared" ref="BP86" si="397">SUM(BP83:BP84)</f>
        <v>108121.05596568408</v>
      </c>
      <c r="BQ86" s="52"/>
      <c r="BR86" s="93"/>
      <c r="BS86" s="93">
        <f>SUM(BS83:BS84)</f>
        <v>8319.8735050000032</v>
      </c>
      <c r="BT86" s="93"/>
      <c r="BU86" s="93">
        <f>SUM(BU83:BU84)</f>
        <v>6823.3901500000038</v>
      </c>
      <c r="BV86" s="93"/>
      <c r="BW86" s="93">
        <f>SUM(BW83:BW84)</f>
        <v>-2968.1736630000087</v>
      </c>
      <c r="BX86" s="93"/>
      <c r="BY86" s="93">
        <f t="shared" ref="BY86" si="398">SUM(BY83:BY84)</f>
        <v>12644.214039999983</v>
      </c>
      <c r="BZ86" s="52"/>
      <c r="CA86" s="93"/>
      <c r="CB86" s="93">
        <f>SUM(CB83:CB84)</f>
        <v>28752.220504999972</v>
      </c>
      <c r="CC86" s="93"/>
      <c r="CD86" s="93">
        <f>SUM(CD83:CD84)</f>
        <v>35556.194247891763</v>
      </c>
      <c r="CE86" s="93"/>
      <c r="CF86" s="93">
        <f>SUM(CF83:CF84)</f>
        <v>48114.861875596325</v>
      </c>
      <c r="CG86" s="93"/>
      <c r="CH86" s="93">
        <f t="shared" ref="CH86" si="399">SUM(CH83:CH84)</f>
        <v>120765.27000568405</v>
      </c>
      <c r="CI86" s="186">
        <f>CH86/CF86-1</f>
        <v>1.5099369570659777</v>
      </c>
      <c r="CJ86" s="52"/>
      <c r="CK86" s="93"/>
      <c r="CL86" s="93">
        <f>SUM(CL83:CL84)</f>
        <v>-127.44330380000001</v>
      </c>
      <c r="CM86" s="93"/>
      <c r="CN86" s="93">
        <f>SUM(CN83:CN84)</f>
        <v>-9208.2903225509763</v>
      </c>
      <c r="CO86" s="93"/>
      <c r="CP86" s="93">
        <f>SUM(CP83:CP84)</f>
        <v>-17087.866039277971</v>
      </c>
      <c r="CQ86" s="93"/>
      <c r="CR86" s="93">
        <f t="shared" ref="CR86" si="400">SUM(CR83:CR84)</f>
        <v>-18512.970457294978</v>
      </c>
      <c r="CS86" s="52"/>
      <c r="CT86" s="93"/>
      <c r="CU86" s="93">
        <f>SUM(CU83:CU84)</f>
        <v>237602.89957119984</v>
      </c>
      <c r="CV86" s="93"/>
      <c r="CW86" s="93">
        <f>SUM(CW83:CW84)</f>
        <v>268954.13195975067</v>
      </c>
      <c r="CX86" s="93"/>
      <c r="CY86" s="93">
        <f>SUM(CY83:CY84)</f>
        <v>330909.22485648096</v>
      </c>
      <c r="CZ86" s="93"/>
      <c r="DA86" s="93">
        <f t="shared" ref="DA86" si="401">SUM(DA83:DA84)</f>
        <v>173372.88677210425</v>
      </c>
    </row>
    <row r="87" spans="2:105" x14ac:dyDescent="0.3">
      <c r="C87" s="38" t="s">
        <v>8</v>
      </c>
      <c r="E87" s="40"/>
      <c r="F87" s="40">
        <f>VLOOKUP($C87,Segment!$W$229:$AB$300,6,0)/1000</f>
        <v>-9396.9522945642148</v>
      </c>
      <c r="G87" s="40"/>
      <c r="H87" s="40">
        <f>VLOOKUP($C87,Segment!$W$306:$AB$377,6,0)/1000</f>
        <v>-10625.779426769892</v>
      </c>
      <c r="I87" s="40"/>
      <c r="J87" s="40">
        <f>VLOOKUP($C87,Segment!$W$383:$AB$454,6,0)/1000</f>
        <v>-14518.249868123035</v>
      </c>
      <c r="K87" s="40"/>
      <c r="L87" s="40">
        <f>VLOOKUP($C87,Segment!$W$460:$AB$531,6,0)/1000</f>
        <v>-31213.404491181725</v>
      </c>
      <c r="M87" s="139">
        <f>L87/J87-1</f>
        <v>1.1499426428605126</v>
      </c>
      <c r="O87" s="40"/>
      <c r="P87" s="40">
        <f>VLOOKUP($C87,Segment!$W$229:$AB$300,2,0)/1000</f>
        <v>-4263.5341905642163</v>
      </c>
      <c r="Q87" s="40"/>
      <c r="R87" s="40">
        <f>VLOOKUP($C87,Segment!$W$306:$AB$377,2,0)/1000</f>
        <v>-4477.1928953738916</v>
      </c>
      <c r="S87" s="40"/>
      <c r="T87" s="40">
        <f>VLOOKUP($C87,Segment!$W$383:$AB$454,2,0)/1000</f>
        <v>-4611.7751536510368</v>
      </c>
      <c r="U87" s="40"/>
      <c r="V87" s="40">
        <f>VLOOKUP($C87,Segment!$W$460:$AB$531,2,0)/1000</f>
        <v>-7763.6903099377232</v>
      </c>
      <c r="W87" s="139">
        <f>V87/T87-1</f>
        <v>0.68344944219394299</v>
      </c>
      <c r="Y87" s="40"/>
      <c r="Z87" s="40">
        <f>VLOOKUP($C87,'Securitization Profit   loss &amp; '!$P$230:$R$301,3,0)/1000</f>
        <v>-7181.3525866999971</v>
      </c>
      <c r="AA87" s="40"/>
      <c r="AB87" s="40">
        <f>VLOOKUP($C87,'Securitization Profit   loss &amp; '!$P$306:$R$377,3,0)/1000</f>
        <v>1607.9053757790246</v>
      </c>
      <c r="AC87" s="40"/>
      <c r="AD87" s="40">
        <f>VLOOKUP($C87,'Securitization Profit   loss &amp; '!$P$383:$R$454,3,0)/1000</f>
        <v>-7734.0790645788993</v>
      </c>
      <c r="AE87" s="40"/>
      <c r="AF87" s="40">
        <f>VLOOKUP($C87,'Securitization Profit   loss &amp; '!$P$460:$R$531,3,0)/1000</f>
        <v>45527.738720176058</v>
      </c>
      <c r="AH87" s="40"/>
      <c r="AI87" s="40">
        <f>VLOOKUP($C87,'Securitization Profit   loss &amp; '!$P$230:$R$301,2,0)/1000</f>
        <v>0</v>
      </c>
      <c r="AJ87" s="40"/>
      <c r="AK87" s="40">
        <f>VLOOKUP($C87,'Securitization Profit   loss &amp; '!$P$306:$R$377,2,0)/1000</f>
        <v>0</v>
      </c>
      <c r="AL87" s="40"/>
      <c r="AM87" s="40">
        <f>VLOOKUP($C87,'Securitization Profit   loss &amp; '!$P$383:$R$454,2,0)/1000</f>
        <v>0</v>
      </c>
      <c r="AN87" s="40"/>
      <c r="AO87" s="40">
        <f>VLOOKUP($C87,'Securitization Profit   loss &amp; '!$P$460:$R$531,2,0)/1000</f>
        <v>0</v>
      </c>
      <c r="AQ87" s="40"/>
      <c r="AR87" s="40">
        <f>SUM('Quarterly I.S'!CG87:CH87)</f>
        <v>-2666</v>
      </c>
      <c r="AS87" s="40"/>
      <c r="AT87" s="40">
        <f>SUM('Quarterly I.S'!CK87:CL87)</f>
        <v>-2012</v>
      </c>
      <c r="AU87" s="40"/>
      <c r="AV87" s="40">
        <f>SUM('Quarterly I.S'!CO87:CP87)</f>
        <v>-866</v>
      </c>
      <c r="AW87" s="40"/>
      <c r="AX87" s="40">
        <f>SUM('Quarterly I.S'!CS87:CT87)</f>
        <v>-316</v>
      </c>
      <c r="AZ87" s="40"/>
      <c r="BA87" s="40">
        <f>P87+Z87+AI87+AR87</f>
        <v>-14110.886777264213</v>
      </c>
      <c r="BB87" s="40"/>
      <c r="BC87" s="40">
        <f>R87+AB87+AK87+AT87</f>
        <v>-4881.2875195948673</v>
      </c>
      <c r="BD87" s="40"/>
      <c r="BE87" s="40">
        <f>T87+AD87+AM87+AV87</f>
        <v>-13211.854218229935</v>
      </c>
      <c r="BF87" s="40"/>
      <c r="BG87" s="40">
        <f t="shared" ref="BG87" si="402">V87+AF87+AO87+AX87</f>
        <v>37448.048410238334</v>
      </c>
      <c r="BI87" s="40"/>
      <c r="BJ87" s="40">
        <f>VLOOKUP($C87,Segment!$W$229:$AB$300,3,0)/1000</f>
        <v>-3470.643403</v>
      </c>
      <c r="BK87" s="40"/>
      <c r="BL87" s="40">
        <f>VLOOKUP($C87,Segment!$W$306:$AB$377,3,0)/1000</f>
        <v>-4916.4898039999998</v>
      </c>
      <c r="BM87" s="40"/>
      <c r="BN87" s="40">
        <f>VLOOKUP($C87,Segment!$W$383:$AB$454,3,0)/1000</f>
        <v>-10498.3632512</v>
      </c>
      <c r="BO87" s="40"/>
      <c r="BP87" s="40">
        <f>VLOOKUP($C87,Segment!$W$460:$AB$531,3,0)/1000</f>
        <v>-20909.279669300002</v>
      </c>
      <c r="BR87" s="40"/>
      <c r="BS87" s="40">
        <f>VLOOKUP($C87,Segment!$W$229:$AB$300,4,0)/1000</f>
        <v>-1662.7747009999994</v>
      </c>
      <c r="BT87" s="40"/>
      <c r="BU87" s="40">
        <f>VLOOKUP($C87,Segment!$W$306:$AB$377,4,0)/1000</f>
        <v>-1230.1081180000006</v>
      </c>
      <c r="BV87" s="40"/>
      <c r="BW87" s="40">
        <f>VLOOKUP($C87,Segment!$W$383:$AB$454,4,0)/1000</f>
        <v>593.63473260000205</v>
      </c>
      <c r="BX87" s="40"/>
      <c r="BY87" s="40">
        <f>VLOOKUP($C87,Segment!$W$460:$AB$531,4,0)/1000</f>
        <v>-2538.7980819999971</v>
      </c>
      <c r="CA87" s="40"/>
      <c r="CB87" s="40">
        <f>BJ87+BS87</f>
        <v>-5133.4181039999994</v>
      </c>
      <c r="CC87" s="40"/>
      <c r="CD87" s="40">
        <f>BL87+BU87</f>
        <v>-6146.5979220000008</v>
      </c>
      <c r="CE87" s="40"/>
      <c r="CF87" s="40">
        <f>BN87+BW87</f>
        <v>-9904.728518599999</v>
      </c>
      <c r="CG87" s="40"/>
      <c r="CH87" s="40">
        <f t="shared" ref="CH87" si="403">BP87+BY87</f>
        <v>-23448.077751299999</v>
      </c>
      <c r="CI87" s="139">
        <f>CH87/CF87-1</f>
        <v>1.367361983447307</v>
      </c>
      <c r="CK87" s="40"/>
      <c r="CL87" s="40">
        <f>VLOOKUP($C87,Segment!$W$229:$AB$300,5,0)/1000</f>
        <v>0</v>
      </c>
      <c r="CM87" s="40"/>
      <c r="CN87" s="40">
        <f>VLOOKUP($C87,Segment!$W$306:$AB$377,5,0)/1000</f>
        <v>-1.9886093959997804</v>
      </c>
      <c r="CO87" s="40"/>
      <c r="CP87" s="40">
        <f>VLOOKUP($C87,Segment!$W$383:$AB$454,5,0)/1000</f>
        <v>-1.7461958719998072</v>
      </c>
      <c r="CQ87" s="40"/>
      <c r="CR87" s="40">
        <f>VLOOKUP($C87,Segment!$W$460:$AB$531,5,0)/1000</f>
        <v>-1.6364299439998193</v>
      </c>
      <c r="CT87" s="40"/>
      <c r="CU87" s="40">
        <f>BA87+CB87+CL87</f>
        <v>-19244.304881264212</v>
      </c>
      <c r="CV87" s="40"/>
      <c r="CW87" s="40">
        <f>BC87+CD87+CN87</f>
        <v>-11029.874050990868</v>
      </c>
      <c r="CX87" s="40"/>
      <c r="CY87" s="40">
        <f>BE87+CF87+CP87</f>
        <v>-23118.328932701937</v>
      </c>
      <c r="CZ87" s="40"/>
      <c r="DA87" s="40">
        <f t="shared" ref="DA87" si="404">BG87+CH87+CR87</f>
        <v>13998.334228994336</v>
      </c>
    </row>
    <row r="88" spans="2:105" x14ac:dyDescent="0.3">
      <c r="C88" s="41" t="s">
        <v>66</v>
      </c>
      <c r="D88" s="116"/>
      <c r="E88" s="42"/>
      <c r="F88" s="42">
        <f>-F87/F86</f>
        <v>4.1258860326216847E-2</v>
      </c>
      <c r="G88" s="42"/>
      <c r="H88" s="42">
        <f>-H87/H86</f>
        <v>3.9567303460221644E-2</v>
      </c>
      <c r="I88" s="42"/>
      <c r="J88" s="42">
        <f>-J87/J86</f>
        <v>4.5044589049130113E-2</v>
      </c>
      <c r="K88" s="42"/>
      <c r="L88" s="42">
        <f t="shared" ref="L88" si="405">-L87/L86</f>
        <v>0.14279749402767949</v>
      </c>
      <c r="M88" s="177"/>
      <c r="O88" s="42"/>
      <c r="P88" s="42">
        <f>-P87/P86</f>
        <v>2.1410725973850266E-2</v>
      </c>
      <c r="Q88" s="42"/>
      <c r="R88" s="42">
        <f>-R87/R86</f>
        <v>1.8485351981696159E-2</v>
      </c>
      <c r="S88" s="42"/>
      <c r="T88" s="42">
        <f>-T87/T86</f>
        <v>1.5832713380149067E-2</v>
      </c>
      <c r="U88" s="42"/>
      <c r="V88" s="42">
        <f t="shared" ref="V88" si="406">-V87/V86</f>
        <v>6.6737076058374603E-2</v>
      </c>
      <c r="W88" s="177"/>
      <c r="Y88" s="42"/>
      <c r="Z88" s="42">
        <f>-Z87/Z86</f>
        <v>0.37160709800157726</v>
      </c>
      <c r="AA88" s="42"/>
      <c r="AB88" s="42">
        <f>-AB87/AB86</f>
        <v>-0.33773976432717356</v>
      </c>
      <c r="AC88" s="42"/>
      <c r="AD88" s="42">
        <f>-AD87/AD86</f>
        <v>0.52907333831875547</v>
      </c>
      <c r="AE88" s="42"/>
      <c r="AF88" s="42">
        <f t="shared" ref="AF88" si="407">-AF87/AF86</f>
        <v>0.56591570098030697</v>
      </c>
      <c r="AG88" s="44"/>
      <c r="AH88" s="42"/>
      <c r="AI88" s="42">
        <f>-AI87/AI86</f>
        <v>0</v>
      </c>
      <c r="AJ88" s="42"/>
      <c r="AK88" s="42">
        <f>-AK87/AK86</f>
        <v>0</v>
      </c>
      <c r="AL88" s="42"/>
      <c r="AM88" s="42">
        <f>-AM87/AM86</f>
        <v>0</v>
      </c>
      <c r="AN88" s="42"/>
      <c r="AO88" s="42">
        <f t="shared" ref="AO88" si="408">-AO87/AO86</f>
        <v>0</v>
      </c>
      <c r="AP88" s="44"/>
      <c r="AQ88" s="42"/>
      <c r="AR88" s="42"/>
      <c r="AS88" s="42"/>
      <c r="AT88" s="42"/>
      <c r="AU88" s="42"/>
      <c r="AV88" s="42"/>
      <c r="AW88" s="42"/>
      <c r="AX88" s="42"/>
      <c r="AY88" s="44"/>
      <c r="AZ88" s="42"/>
      <c r="BA88" s="42">
        <f>-BA87/BA86</f>
        <v>6.7523272853799554E-2</v>
      </c>
      <c r="BB88" s="42"/>
      <c r="BC88" s="42">
        <f>-BC87/BC86</f>
        <v>2.0120206967244602E-2</v>
      </c>
      <c r="BD88" s="42"/>
      <c r="BE88" s="42">
        <f>-BE87/BE86</f>
        <v>4.4056809439487116E-2</v>
      </c>
      <c r="BF88" s="42"/>
      <c r="BG88" s="42">
        <f t="shared" ref="BG88" si="409">-BG87/BG86</f>
        <v>-0.5265430147875837</v>
      </c>
      <c r="BH88" s="44"/>
      <c r="BI88" s="42"/>
      <c r="BJ88" s="42">
        <f>-BJ87/BJ86</f>
        <v>0.16986024185082643</v>
      </c>
      <c r="BK88" s="42"/>
      <c r="BL88" s="42">
        <f>-BL87/BL86</f>
        <v>0.1711106854468388</v>
      </c>
      <c r="BM88" s="42"/>
      <c r="BN88" s="42">
        <f>-BN87/BN86</f>
        <v>0.20551564997087626</v>
      </c>
      <c r="BO88" s="42"/>
      <c r="BP88" s="42">
        <f t="shared" ref="BP88" si="410">-BP87/BP86</f>
        <v>0.19338767534730958</v>
      </c>
      <c r="BR88" s="42"/>
      <c r="BS88" s="42">
        <f>-BS87/BS86</f>
        <v>0.19985576703789065</v>
      </c>
      <c r="BT88" s="42"/>
      <c r="BU88" s="42">
        <f>-BU87/BU86</f>
        <v>0.18027814487494898</v>
      </c>
      <c r="BV88" s="42"/>
      <c r="BW88" s="42">
        <f>-BW87/BW86</f>
        <v>0.20000000000000009</v>
      </c>
      <c r="BX88" s="42"/>
      <c r="BY88" s="42">
        <f t="shared" ref="BY88" si="411">-BY87/BY86</f>
        <v>0.20078733830102108</v>
      </c>
      <c r="CA88" s="42"/>
      <c r="CB88" s="42">
        <f>-CB87/CB86</f>
        <v>0.17853988366245679</v>
      </c>
      <c r="CC88" s="42"/>
      <c r="CD88" s="42">
        <f>-CD87/CD86</f>
        <v>0.1728699612547665</v>
      </c>
      <c r="CE88" s="42"/>
      <c r="CF88" s="42">
        <f>-CF87/CF86</f>
        <v>0.20585590673021634</v>
      </c>
      <c r="CG88" s="42"/>
      <c r="CH88" s="42">
        <f t="shared" ref="CH88" si="412">-CH87/CH86</f>
        <v>0.19416242558971109</v>
      </c>
      <c r="CI88" s="177"/>
      <c r="CK88" s="42"/>
      <c r="CL88" s="42">
        <f>-CL87/CL86</f>
        <v>0</v>
      </c>
      <c r="CM88" s="42"/>
      <c r="CN88" s="42">
        <f>-CN87/CN86</f>
        <v>-2.1595859017712585E-4</v>
      </c>
      <c r="CO88" s="42"/>
      <c r="CP88" s="42">
        <f>-CP87/CP86</f>
        <v>-1.0218922994749734E-4</v>
      </c>
      <c r="CQ88" s="42"/>
      <c r="CR88" s="42">
        <f t="shared" ref="CR88" si="413">-CR87/CR86</f>
        <v>-8.8393699313390811E-5</v>
      </c>
      <c r="CT88" s="42"/>
      <c r="CU88" s="42">
        <f>-CU87/CU86</f>
        <v>8.0993560751970048E-2</v>
      </c>
      <c r="CV88" s="42"/>
      <c r="CW88" s="42">
        <f>-CW87/CW86</f>
        <v>4.101024204618467E-2</v>
      </c>
      <c r="CX88" s="42"/>
      <c r="CY88" s="42">
        <f>-CY87/CY86</f>
        <v>6.9863053659893024E-2</v>
      </c>
      <c r="CZ88" s="42"/>
      <c r="DA88" s="42">
        <f t="shared" ref="DA88" si="414">-DA87/DA86</f>
        <v>-8.0741195982938857E-2</v>
      </c>
    </row>
    <row r="89" spans="2:105" s="48" customFormat="1" x14ac:dyDescent="0.3">
      <c r="C89" s="92" t="s">
        <v>9</v>
      </c>
      <c r="D89" s="125"/>
      <c r="E89" s="93"/>
      <c r="F89" s="93">
        <f>SUM(F86:F87)</f>
        <v>218359.03079043562</v>
      </c>
      <c r="G89" s="93"/>
      <c r="H89" s="93">
        <f>SUM(H86:H87)</f>
        <v>257923.71719112195</v>
      </c>
      <c r="I89" s="93"/>
      <c r="J89" s="93">
        <f>SUM(J86:J87)</f>
        <v>307790.15996747313</v>
      </c>
      <c r="K89" s="93"/>
      <c r="L89" s="93">
        <f t="shared" ref="L89" si="415">SUM(L86:L87)</f>
        <v>187371.69536450203</v>
      </c>
      <c r="M89" s="186">
        <f>L89/J89-1</f>
        <v>-0.39123558925891844</v>
      </c>
      <c r="O89" s="93"/>
      <c r="P89" s="93">
        <f>SUM(P86:P87)</f>
        <v>194867.22838943577</v>
      </c>
      <c r="Q89" s="93"/>
      <c r="R89" s="93">
        <f>SUM(R86:R87)</f>
        <v>237725.00589462603</v>
      </c>
      <c r="S89" s="93"/>
      <c r="T89" s="93">
        <f>SUM(T86:T87)</f>
        <v>286669.63965634891</v>
      </c>
      <c r="U89" s="93"/>
      <c r="V89" s="93">
        <f t="shared" ref="V89" si="416">SUM(V86:V87)</f>
        <v>108568.80084006203</v>
      </c>
      <c r="W89" s="186">
        <f>V89/T89-1</f>
        <v>-0.62127555268771717</v>
      </c>
      <c r="X89" s="153"/>
      <c r="Y89" s="93"/>
      <c r="Z89" s="93">
        <f>SUM(Z86:Z87)</f>
        <v>12143.7696333</v>
      </c>
      <c r="AA89" s="93"/>
      <c r="AB89" s="93">
        <f>SUM(AB86:AB87)</f>
        <v>6368.6873316206902</v>
      </c>
      <c r="AC89" s="93"/>
      <c r="AD89" s="93">
        <f>SUM(AD86:AD87)</f>
        <v>6884.0816031946861</v>
      </c>
      <c r="AE89" s="93"/>
      <c r="AF89" s="93">
        <f t="shared" ref="AF89" si="417">SUM(AF86:AF87)</f>
        <v>-34921.944229617831</v>
      </c>
      <c r="AG89" s="52"/>
      <c r="AH89" s="93"/>
      <c r="AI89" s="93">
        <f>SUM(AI86:AI87)</f>
        <v>293.47292999988713</v>
      </c>
      <c r="AJ89" s="93"/>
      <c r="AK89" s="93">
        <f>SUM(AK86:AK87)</f>
        <v>-10222.508630000037</v>
      </c>
      <c r="AL89" s="93"/>
      <c r="AM89" s="93">
        <f>SUM(AM86:AM87)</f>
        <v>1092.2691800000011</v>
      </c>
      <c r="AN89" s="93"/>
      <c r="AO89" s="93">
        <f t="shared" ref="AO89" si="418">SUM(AO86:AO87)</f>
        <v>8182.1195000000007</v>
      </c>
      <c r="AP89" s="52"/>
      <c r="AQ89" s="93"/>
      <c r="AR89" s="93">
        <f>SUM(AR86:AR87)</f>
        <v>-12437.27372281986</v>
      </c>
      <c r="AS89" s="93"/>
      <c r="AT89" s="93">
        <f>SUM(AT86:AT87)</f>
        <v>3854.0727321400336</v>
      </c>
      <c r="AU89" s="93"/>
      <c r="AV89" s="93">
        <f>SUM(AV86:AV87)</f>
        <v>-7975.9065797218245</v>
      </c>
      <c r="AW89" s="93"/>
      <c r="AX89" s="93">
        <f t="shared" ref="AX89" si="419">SUM(AX86:AX87)</f>
        <v>26740.005973694038</v>
      </c>
      <c r="AY89" s="52"/>
      <c r="AZ89" s="93"/>
      <c r="BA89" s="93">
        <f>SUM(BA86:BA87)</f>
        <v>194867.23559273567</v>
      </c>
      <c r="BB89" s="93"/>
      <c r="BC89" s="93">
        <f>SUM(BC86:BC87)</f>
        <v>237724.94051481507</v>
      </c>
      <c r="BD89" s="93"/>
      <c r="BE89" s="93">
        <f>SUM(BE86:BE87)</f>
        <v>286670.3748019326</v>
      </c>
      <c r="BF89" s="93"/>
      <c r="BG89" s="93">
        <f t="shared" ref="BG89" si="420">SUM(BG86:BG87)</f>
        <v>108568.63563395359</v>
      </c>
      <c r="BH89" s="52"/>
      <c r="BI89" s="93"/>
      <c r="BJ89" s="93">
        <f>SUM(BJ86:BJ87)</f>
        <v>16961.703596999956</v>
      </c>
      <c r="BK89" s="93"/>
      <c r="BL89" s="93">
        <f>SUM(BL86:BL87)</f>
        <v>23816.31429389177</v>
      </c>
      <c r="BM89" s="93"/>
      <c r="BN89" s="93">
        <f>SUM(BN86:BN87)</f>
        <v>40584.672287396344</v>
      </c>
      <c r="BO89" s="93"/>
      <c r="BP89" s="93">
        <f t="shared" ref="BP89" si="421">SUM(BP86:BP87)</f>
        <v>87211.77629638408</v>
      </c>
      <c r="BQ89" s="52"/>
      <c r="BR89" s="93"/>
      <c r="BS89" s="93">
        <f>SUM(BS86:BS87)</f>
        <v>6657.0988040000038</v>
      </c>
      <c r="BT89" s="93"/>
      <c r="BU89" s="93">
        <f>SUM(BU86:BU87)</f>
        <v>5593.2820320000028</v>
      </c>
      <c r="BV89" s="93"/>
      <c r="BW89" s="93">
        <f>SUM(BW86:BW87)</f>
        <v>-2374.5389304000064</v>
      </c>
      <c r="BX89" s="93"/>
      <c r="BY89" s="93">
        <f t="shared" ref="BY89" si="422">SUM(BY86:BY87)</f>
        <v>10105.415957999985</v>
      </c>
      <c r="BZ89" s="52"/>
      <c r="CA89" s="93"/>
      <c r="CB89" s="93">
        <f>SUM(CB86:CB87)</f>
        <v>23618.802400999972</v>
      </c>
      <c r="CC89" s="93"/>
      <c r="CD89" s="93">
        <f>SUM(CD86:CD87)</f>
        <v>29409.596325891762</v>
      </c>
      <c r="CE89" s="93"/>
      <c r="CF89" s="93">
        <f>SUM(CF86:CF87)</f>
        <v>38210.133356996324</v>
      </c>
      <c r="CG89" s="93"/>
      <c r="CH89" s="93">
        <f t="shared" ref="CH89" si="423">SUM(CH86:CH87)</f>
        <v>97317.192254384048</v>
      </c>
      <c r="CI89" s="186">
        <f>CH89/CF89-1</f>
        <v>1.5468948601972139</v>
      </c>
      <c r="CJ89" s="52"/>
      <c r="CK89" s="93"/>
      <c r="CL89" s="93">
        <f>SUM(CL86:CL87)</f>
        <v>-127.44330380000001</v>
      </c>
      <c r="CM89" s="93"/>
      <c r="CN89" s="93">
        <f>SUM(CN86:CN87)</f>
        <v>-9210.2789319469757</v>
      </c>
      <c r="CO89" s="93"/>
      <c r="CP89" s="93">
        <f>SUM(CP86:CP87)</f>
        <v>-17089.612235149973</v>
      </c>
      <c r="CQ89" s="93"/>
      <c r="CR89" s="93">
        <f t="shared" ref="CR89" si="424">SUM(CR86:CR87)</f>
        <v>-18514.606887238977</v>
      </c>
      <c r="CS89" s="52"/>
      <c r="CT89" s="93"/>
      <c r="CU89" s="93">
        <f>SUM(CU86:CU87)</f>
        <v>218358.59468993562</v>
      </c>
      <c r="CV89" s="93"/>
      <c r="CW89" s="93">
        <f>SUM(CW86:CW87)</f>
        <v>257924.25790875981</v>
      </c>
      <c r="CX89" s="93"/>
      <c r="CY89" s="93">
        <f>SUM(CY86:CY87)</f>
        <v>307790.895923779</v>
      </c>
      <c r="CZ89" s="93"/>
      <c r="DA89" s="93">
        <f t="shared" ref="DA89" si="425">SUM(DA86:DA87)</f>
        <v>187371.22100109857</v>
      </c>
    </row>
    <row r="90" spans="2:105" x14ac:dyDescent="0.3">
      <c r="C90" s="63" t="s">
        <v>51</v>
      </c>
      <c r="D90" s="126"/>
      <c r="E90" s="64"/>
      <c r="F90" s="64">
        <f>F89-Segment!AB300/1000</f>
        <v>0.44525098011945374</v>
      </c>
      <c r="G90" s="64"/>
      <c r="H90" s="64">
        <f>H89-Segment!AB377/1000</f>
        <v>-0.29656530899228528</v>
      </c>
      <c r="I90" s="64"/>
      <c r="J90" s="64">
        <f>J89-Segment!AB454/1000</f>
        <v>-0.19240044377511367</v>
      </c>
      <c r="K90" s="64"/>
      <c r="L90" s="64">
        <f>L89-Segment!AB531/1000</f>
        <v>0.21697098872391507</v>
      </c>
      <c r="M90" s="187"/>
      <c r="N90" s="63"/>
      <c r="O90" s="64"/>
      <c r="P90" s="64">
        <f>P89-Segment!X300/1000</f>
        <v>1.947180280694738E-3</v>
      </c>
      <c r="Q90" s="64"/>
      <c r="R90" s="64">
        <f>R89-Segment!X377/1000</f>
        <v>0.30953213988686912</v>
      </c>
      <c r="S90" s="64"/>
      <c r="T90" s="64">
        <f>T89-Segment!X454/1000</f>
        <v>-0.19158972165314481</v>
      </c>
      <c r="U90" s="64"/>
      <c r="V90" s="64">
        <f>V89-Segment!X531/1000</f>
        <v>-9.2186306341318414E-2</v>
      </c>
      <c r="W90" s="187"/>
      <c r="X90" s="63"/>
      <c r="Y90" s="64"/>
      <c r="Z90" s="64">
        <f>Z89-'Securitization Profit   loss &amp; '!R301/1000</f>
        <v>-4.0310000003955793E-2</v>
      </c>
      <c r="AA90" s="64"/>
      <c r="AB90" s="64">
        <f>AB89-'Securitization Profit   loss &amp; '!R377/1000</f>
        <v>7.2814316654330469E-3</v>
      </c>
      <c r="AC90" s="64"/>
      <c r="AD90" s="64">
        <f>AD89-'Securitization Profit   loss &amp; '!R454/1000</f>
        <v>-9.9352389209343528E-2</v>
      </c>
      <c r="AE90" s="64"/>
      <c r="AF90" s="64">
        <f>AF89-'Securitization Profit   loss &amp; '!R531/1000</f>
        <v>0.43863649114064174</v>
      </c>
      <c r="AG90" s="63"/>
      <c r="AH90" s="64"/>
      <c r="AI90" s="64">
        <f>AI89-'Securitization Profit   loss &amp; '!Q301/1000</f>
        <v>1.4097167877480388E-11</v>
      </c>
      <c r="AJ90" s="64"/>
      <c r="AK90" s="64">
        <f>AK89-'Securitization Profit   loss &amp; '!Q377/1000</f>
        <v>-3.092281986027956E-11</v>
      </c>
      <c r="AL90" s="64"/>
      <c r="AM90" s="64">
        <f>AM89-'Securitization Profit   loss &amp; '!Q454/1000</f>
        <v>0</v>
      </c>
      <c r="AN90" s="64"/>
      <c r="AO90" s="64">
        <f>AO89-'Securitization Profit   loss &amp; '!Q531/1000</f>
        <v>0</v>
      </c>
      <c r="AP90" s="63"/>
      <c r="AQ90" s="63"/>
      <c r="AR90" s="63"/>
      <c r="AS90" s="63"/>
      <c r="AT90" s="64"/>
      <c r="AU90" s="63"/>
      <c r="AV90" s="64"/>
      <c r="AW90" s="64"/>
      <c r="AX90" s="64"/>
      <c r="AY90" s="63"/>
      <c r="AZ90" s="64"/>
      <c r="BA90" s="64">
        <f>BA89-P89-Z89-AI89-AR89</f>
        <v>3.8362819874237175E-2</v>
      </c>
      <c r="BB90" s="64"/>
      <c r="BC90" s="64">
        <f>BC89-R89-AB89-AK89-AT89</f>
        <v>-0.31681357164325163</v>
      </c>
      <c r="BD90" s="64"/>
      <c r="BE90" s="64">
        <f>BE89-T89-AD89-AM89-AV89</f>
        <v>0.29094211082792754</v>
      </c>
      <c r="BF90" s="64"/>
      <c r="BG90" s="64">
        <f t="shared" ref="BG90" si="426">BG89-V89-AF89-AO89-AX89</f>
        <v>-0.34645018465380417</v>
      </c>
      <c r="BH90" s="63"/>
      <c r="BI90" s="64"/>
      <c r="BJ90" s="64">
        <f>BJ89-Segment!Y300/1000</f>
        <v>-4.3655745685100555E-11</v>
      </c>
      <c r="BK90" s="64"/>
      <c r="BL90" s="64">
        <f>BL89-Segment!Y377/1000</f>
        <v>-3.2741809263825417E-11</v>
      </c>
      <c r="BM90" s="64"/>
      <c r="BN90" s="64">
        <f>BN89-Segment!Y454/1000</f>
        <v>0</v>
      </c>
      <c r="BO90" s="64"/>
      <c r="BP90" s="64">
        <f>BP89-Segment!Y531/1000</f>
        <v>1.7462298274040222E-10</v>
      </c>
      <c r="BQ90" s="63"/>
      <c r="BR90" s="64"/>
      <c r="BS90" s="64">
        <f>BS89-Segment!Z300/1000</f>
        <v>0</v>
      </c>
      <c r="BT90" s="64"/>
      <c r="BU90" s="64">
        <f>BU89-Segment!Z377/1000</f>
        <v>0</v>
      </c>
      <c r="BV90" s="64"/>
      <c r="BW90" s="64">
        <f>BW89-Segment!Z454/1000</f>
        <v>4.5474735088646412E-12</v>
      </c>
      <c r="BX90" s="64"/>
      <c r="BY90" s="64">
        <f>BY89-Segment!Z531/1000</f>
        <v>0</v>
      </c>
      <c r="BZ90" s="63"/>
      <c r="CA90" s="64"/>
      <c r="CB90" s="64">
        <f>CB89-BJ89-BS89</f>
        <v>1.1823431123048067E-11</v>
      </c>
      <c r="CC90" s="64"/>
      <c r="CD90" s="64">
        <f>CD89-BL89-BU89</f>
        <v>-1.0913936421275139E-11</v>
      </c>
      <c r="CE90" s="64"/>
      <c r="CF90" s="64">
        <f>CF89-BN89-BW89</f>
        <v>-1.3642420526593924E-11</v>
      </c>
      <c r="CG90" s="64"/>
      <c r="CH90" s="64">
        <f t="shared" ref="CH90" si="427">CH89-BP89-BY89</f>
        <v>-1.6370904631912708E-11</v>
      </c>
      <c r="CI90" s="187"/>
      <c r="CJ90" s="63"/>
      <c r="CK90" s="64"/>
      <c r="CL90" s="64">
        <f>CL89-Segment!AA300/1000</f>
        <v>0</v>
      </c>
      <c r="CM90" s="64"/>
      <c r="CN90" s="64">
        <f>CN89-Segment!AA377/1000</f>
        <v>0</v>
      </c>
      <c r="CO90" s="64"/>
      <c r="CP90" s="64">
        <f>CP89-Segment!AA454/1000</f>
        <v>0</v>
      </c>
      <c r="CQ90" s="64"/>
      <c r="CR90" s="64">
        <f>CR89-Segment!AA531/1000</f>
        <v>0</v>
      </c>
      <c r="CS90" s="63"/>
      <c r="CT90" s="64"/>
      <c r="CU90" s="64">
        <f>CU89-F89</f>
        <v>-0.43610049999551848</v>
      </c>
      <c r="CV90" s="64"/>
      <c r="CW90" s="64">
        <f>CW89-H89</f>
        <v>0.54071763786487281</v>
      </c>
      <c r="CX90" s="64"/>
      <c r="CY90" s="64">
        <f>CY89-J89</f>
        <v>0.73595630587078631</v>
      </c>
      <c r="CZ90" s="64"/>
      <c r="DA90" s="64">
        <f t="shared" ref="DA90" si="428">DA89-L89</f>
        <v>-0.47436340345302597</v>
      </c>
    </row>
    <row r="91" spans="2:105" x14ac:dyDescent="0.3">
      <c r="C91" s="41" t="s">
        <v>86</v>
      </c>
      <c r="D91" s="116"/>
      <c r="E91" s="42"/>
      <c r="F91" s="42">
        <f>F89/AVERAGE(E108:F108)*2</f>
        <v>0.20559349560364165</v>
      </c>
      <c r="G91" s="42"/>
      <c r="H91" s="42">
        <f>H89/AVERAGE(G108:H108)*2</f>
        <v>0.21976493640680153</v>
      </c>
      <c r="I91" s="42"/>
      <c r="J91" s="42">
        <f>J89/AVERAGE(I108:J108)*2</f>
        <v>0.24359571152697088</v>
      </c>
      <c r="K91" s="42"/>
      <c r="L91" s="42">
        <f t="shared" ref="L91" si="429">L89/AVERAGE(K108:L108)*2</f>
        <v>0.1262773951246558</v>
      </c>
      <c r="M91" s="177"/>
      <c r="O91" s="42"/>
      <c r="P91" s="42">
        <f>P89/AVERAGE(O109:P109)*2</f>
        <v>0.19901930982730953</v>
      </c>
      <c r="Q91" s="42"/>
      <c r="R91" s="42">
        <f>R89/AVERAGE(Q109:R109)*2</f>
        <v>0.22003266654461509</v>
      </c>
      <c r="S91" s="42"/>
      <c r="T91" s="42">
        <f>T89/AVERAGE(S109:T109)*2</f>
        <v>0.24803286282055709</v>
      </c>
      <c r="U91" s="42"/>
      <c r="V91" s="42">
        <f t="shared" ref="V91" si="430">V89/AVERAGE(U109:V109)*2</f>
        <v>8.187633712148383E-2</v>
      </c>
      <c r="W91" s="177"/>
      <c r="Y91" s="42"/>
      <c r="Z91" s="42"/>
      <c r="AA91" s="42"/>
      <c r="AB91" s="42"/>
      <c r="AC91" s="42"/>
      <c r="AD91" s="42"/>
      <c r="AE91" s="42"/>
      <c r="AF91" s="42"/>
      <c r="AG91" s="44"/>
      <c r="AH91" s="42"/>
      <c r="AI91" s="42"/>
      <c r="AJ91" s="42"/>
      <c r="AK91" s="42"/>
      <c r="AL91" s="42"/>
      <c r="AM91" s="42"/>
      <c r="AN91" s="42"/>
      <c r="AO91" s="42"/>
      <c r="AP91" s="44"/>
      <c r="AQ91" s="42"/>
      <c r="AR91" s="42"/>
      <c r="AS91" s="42"/>
      <c r="AT91" s="42"/>
      <c r="AU91" s="42"/>
      <c r="AV91" s="42"/>
      <c r="AW91" s="42"/>
      <c r="AX91" s="42"/>
      <c r="AY91" s="44"/>
      <c r="AZ91" s="42"/>
      <c r="BA91" s="42">
        <f>BA89/AVERAGE(AZ109:BA109)*2</f>
        <v>0.19901931718409183</v>
      </c>
      <c r="BB91" s="42"/>
      <c r="BC91" s="42">
        <f>BC89/AVERAGE(BB109:BC109)*2</f>
        <v>0.2200326060306019</v>
      </c>
      <c r="BD91" s="42"/>
      <c r="BE91" s="42">
        <f>BE89/AVERAGE(BD109:BE109)*2</f>
        <v>0.2480334988846479</v>
      </c>
      <c r="BF91" s="42"/>
      <c r="BG91" s="42">
        <f t="shared" ref="BG91" si="431">BG89/AVERAGE(BF109:BG109)*2</f>
        <v>8.1876212532551063E-2</v>
      </c>
      <c r="BH91" s="44"/>
      <c r="BI91" s="42"/>
      <c r="BJ91" s="42">
        <f>BJ89/AVERAGE(BI110:BJ110)*2</f>
        <v>0.20447156653129464</v>
      </c>
      <c r="BK91" s="42"/>
      <c r="BL91" s="42">
        <f>BL89/AVERAGE(BK110:BL110)*2</f>
        <v>0.26066641919992822</v>
      </c>
      <c r="BM91" s="42"/>
      <c r="BN91" s="42">
        <f>BN89/AVERAGE(BM110:BN110)*2</f>
        <v>0.38779967704237989</v>
      </c>
      <c r="BO91" s="42"/>
      <c r="BP91" s="42">
        <f t="shared" ref="BP91" si="432">BP89/AVERAGE(BO110:BP110)*2</f>
        <v>0.58520327391706239</v>
      </c>
      <c r="BR91" s="42"/>
      <c r="BS91" s="42"/>
      <c r="BT91" s="42"/>
      <c r="BU91" s="42"/>
      <c r="BV91" s="42"/>
      <c r="BW91" s="42">
        <f>BW89/AVERAGE(BV111:BW111)*2</f>
        <v>-0.76545406048742781</v>
      </c>
      <c r="BX91" s="42"/>
      <c r="BY91" s="42">
        <f t="shared" ref="BY91" si="433">BY89/AVERAGE(BX111:BY111)*2</f>
        <v>1.151930546402556</v>
      </c>
      <c r="CA91" s="42"/>
      <c r="CB91" s="42"/>
      <c r="CC91" s="42"/>
      <c r="CD91" s="42"/>
      <c r="CE91" s="42"/>
      <c r="CF91" s="42">
        <f>CF89/AVERAGE(SUM(CE110:CE111),SUM(CF110:CF111))*2</f>
        <v>0.35459920643744036</v>
      </c>
      <c r="CG91" s="42"/>
      <c r="CH91" s="42">
        <f t="shared" ref="CH91" si="434">CH89/AVERAGE(SUM(CG110:CG111),SUM(CH110:CH111))*2</f>
        <v>0.61670924735406152</v>
      </c>
      <c r="CI91" s="177"/>
      <c r="CK91" s="42"/>
      <c r="CL91" s="42"/>
      <c r="CM91" s="42"/>
      <c r="CN91" s="42"/>
      <c r="CO91" s="42"/>
      <c r="CP91" s="42"/>
      <c r="CQ91" s="42"/>
      <c r="CR91" s="42"/>
      <c r="CT91" s="42"/>
      <c r="CU91" s="42">
        <f>CU89/AVERAGE(CT108:CU108)*2</f>
        <v>0.20559308499810863</v>
      </c>
      <c r="CV91" s="42"/>
      <c r="CW91" s="42">
        <f>CW89/AVERAGE(CV108:CW108)*2</f>
        <v>0.21976539712743084</v>
      </c>
      <c r="CX91" s="42"/>
      <c r="CY91" s="42">
        <f>CY89/AVERAGE(CX108:CY108)*2</f>
        <v>0.24359629398808658</v>
      </c>
      <c r="CZ91" s="42"/>
      <c r="DA91" s="42">
        <f t="shared" ref="DA91" si="435">DA89/AVERAGE(CZ108:DA108)*2</f>
        <v>0.12627707543189318</v>
      </c>
    </row>
    <row r="92" spans="2:105" x14ac:dyDescent="0.3">
      <c r="C92" s="41" t="s">
        <v>139</v>
      </c>
      <c r="D92" s="116"/>
      <c r="E92" s="42"/>
      <c r="F92" s="42">
        <f>F89/F113*2</f>
        <v>0.21329685340467905</v>
      </c>
      <c r="G92" s="42"/>
      <c r="H92" s="42">
        <f>H89/H113*2</f>
        <v>0.22281179142982771</v>
      </c>
      <c r="I92" s="42"/>
      <c r="J92" s="42">
        <f>J89/J113*2</f>
        <v>0.25327980664495808</v>
      </c>
      <c r="K92" s="42"/>
      <c r="L92" s="42">
        <f t="shared" ref="L92" si="436">L89/L113*2</f>
        <v>0.12698092566036645</v>
      </c>
      <c r="M92" s="177"/>
      <c r="O92" s="42"/>
      <c r="P92" s="42">
        <f>P89/P114*2</f>
        <v>0.20724908184103902</v>
      </c>
      <c r="Q92" s="42"/>
      <c r="R92" s="42">
        <f>R89/R114*2</f>
        <v>0.22430584512379506</v>
      </c>
      <c r="S92" s="42"/>
      <c r="T92" s="42">
        <f>T89/T114*2</f>
        <v>0.2592000982945421</v>
      </c>
      <c r="U92" s="42"/>
      <c r="V92" s="42">
        <f t="shared" ref="V92" si="437">V89/V114*2</f>
        <v>8.2301938290472235E-2</v>
      </c>
      <c r="W92" s="177"/>
      <c r="Y92" s="42"/>
      <c r="Z92" s="42"/>
      <c r="AA92" s="42"/>
      <c r="AB92" s="42"/>
      <c r="AC92" s="42"/>
      <c r="AD92" s="42"/>
      <c r="AE92" s="42"/>
      <c r="AF92" s="42"/>
      <c r="AG92" s="44"/>
      <c r="AH92" s="42"/>
      <c r="AI92" s="42"/>
      <c r="AJ92" s="42"/>
      <c r="AK92" s="42"/>
      <c r="AL92" s="42"/>
      <c r="AM92" s="42"/>
      <c r="AN92" s="42"/>
      <c r="AO92" s="42"/>
      <c r="AP92" s="44"/>
      <c r="AQ92" s="42"/>
      <c r="AR92" s="42"/>
      <c r="AS92" s="42"/>
      <c r="AT92" s="42"/>
      <c r="AU92" s="42"/>
      <c r="AV92" s="42"/>
      <c r="AW92" s="42"/>
      <c r="AX92" s="42"/>
      <c r="AY92" s="44"/>
      <c r="AZ92" s="42"/>
      <c r="BA92" s="42">
        <f>BA89/BA114*2</f>
        <v>0.20724908950203622</v>
      </c>
      <c r="BB92" s="42"/>
      <c r="BC92" s="42">
        <f>BC89/BC114*2</f>
        <v>0.22430578343456006</v>
      </c>
      <c r="BD92" s="42"/>
      <c r="BE92" s="42">
        <f>BE89/BE114*2</f>
        <v>0.25920076299627953</v>
      </c>
      <c r="BF92" s="42"/>
      <c r="BG92" s="42">
        <f t="shared" ref="BG92" si="438">BG89/BG114*2</f>
        <v>8.2301813053914055E-2</v>
      </c>
      <c r="BH92" s="44"/>
      <c r="BI92" s="42"/>
      <c r="BJ92" s="42">
        <f>BJ89/BJ115*2</f>
        <v>0.20319052646743091</v>
      </c>
      <c r="BK92" s="42"/>
      <c r="BL92" s="42">
        <f>BL89/BL115*2</f>
        <v>0.25582988783409777</v>
      </c>
      <c r="BM92" s="42"/>
      <c r="BN92" s="42">
        <f>BN89/BN115*2</f>
        <v>0.38157971864292056</v>
      </c>
      <c r="BO92" s="42"/>
      <c r="BP92" s="42">
        <f t="shared" ref="BP92" si="439">BP89/BP115*2</f>
        <v>0.58988998306425122</v>
      </c>
      <c r="BR92" s="42"/>
      <c r="BS92" s="42"/>
      <c r="BT92" s="42"/>
      <c r="BU92" s="42"/>
      <c r="BV92" s="42"/>
      <c r="BW92" s="42">
        <f>BW89/BW116*2</f>
        <v>-0.82444226150696687</v>
      </c>
      <c r="BX92" s="42"/>
      <c r="BY92" s="42">
        <f t="shared" ref="BY92" si="440">BY89/BY116*2</f>
        <v>1.1760404008647412</v>
      </c>
      <c r="CA92" s="42"/>
      <c r="CB92" s="42"/>
      <c r="CC92" s="42"/>
      <c r="CD92" s="42">
        <f>CD89/SUM(CD115:CD116)*2</f>
        <v>0.30083374194385742</v>
      </c>
      <c r="CE92" s="42"/>
      <c r="CF92" s="42">
        <f>CF89/SUM(CF115:CF116)*2</f>
        <v>0.34978218709724945</v>
      </c>
      <c r="CG92" s="42"/>
      <c r="CH92" s="42">
        <f>CH89/SUM(CH115:CH116)*2</f>
        <v>0.62208597984198255</v>
      </c>
      <c r="CI92" s="177"/>
      <c r="CK92" s="42"/>
      <c r="CL92" s="42"/>
      <c r="CM92" s="42"/>
      <c r="CN92" s="42"/>
      <c r="CO92" s="42"/>
      <c r="CP92" s="42"/>
      <c r="CQ92" s="42"/>
      <c r="CR92" s="42"/>
      <c r="CT92" s="42"/>
      <c r="CU92" s="42">
        <f>CU89/CU113*2</f>
        <v>0.213296427414217</v>
      </c>
      <c r="CV92" s="42"/>
      <c r="CW92" s="42">
        <f>CW89/CW113*2</f>
        <v>0.222812258537959</v>
      </c>
      <c r="CX92" s="42"/>
      <c r="CY92" s="42">
        <f>CY89/CY113*2</f>
        <v>0.25328041226169018</v>
      </c>
      <c r="CZ92" s="42"/>
      <c r="DA92" s="42">
        <f t="shared" ref="DA92" si="441">DA89/DA113*2</f>
        <v>0.12698060418649629</v>
      </c>
    </row>
    <row r="93" spans="2:105" x14ac:dyDescent="0.3">
      <c r="C93" s="41" t="s">
        <v>87</v>
      </c>
      <c r="D93" s="116"/>
      <c r="E93" s="42"/>
      <c r="F93" s="42"/>
      <c r="G93" s="42"/>
      <c r="H93" s="42"/>
      <c r="I93" s="42"/>
      <c r="J93" s="42"/>
      <c r="K93" s="42"/>
      <c r="L93" s="42"/>
      <c r="M93" s="177"/>
      <c r="O93" s="42"/>
      <c r="P93" s="42">
        <f>P89/AVERAGE(O131:P131)*2</f>
        <v>4.6693848703096931E-2</v>
      </c>
      <c r="Q93" s="42"/>
      <c r="R93" s="42">
        <f>R89/AVERAGE(Q131:R131)*2</f>
        <v>4.1898900906369864E-2</v>
      </c>
      <c r="S93" s="42"/>
      <c r="T93" s="42">
        <f>T89/AVERAGE(S131:T131)*2</f>
        <v>3.4779706005744086E-2</v>
      </c>
      <c r="U93" s="42"/>
      <c r="V93" s="42">
        <f t="shared" ref="V93" si="442">V89/AVERAGE(U131:V131)*2</f>
        <v>1.0461340510181574E-2</v>
      </c>
      <c r="W93" s="177"/>
      <c r="Y93" s="42"/>
      <c r="Z93" s="42"/>
      <c r="AA93" s="42"/>
      <c r="AB93" s="42"/>
      <c r="AC93" s="42"/>
      <c r="AD93" s="42"/>
      <c r="AE93" s="42"/>
      <c r="AF93" s="42"/>
      <c r="AG93" s="44"/>
      <c r="AH93" s="42"/>
      <c r="AI93" s="42"/>
      <c r="AJ93" s="42"/>
      <c r="AK93" s="42"/>
      <c r="AL93" s="42"/>
      <c r="AM93" s="42"/>
      <c r="AN93" s="42"/>
      <c r="AO93" s="42"/>
      <c r="AP93" s="44"/>
      <c r="AQ93" s="42"/>
      <c r="AR93" s="42"/>
      <c r="AS93" s="42"/>
      <c r="AT93" s="42"/>
      <c r="AU93" s="42"/>
      <c r="AV93" s="42"/>
      <c r="AW93" s="42"/>
      <c r="AX93" s="42"/>
      <c r="AY93" s="44"/>
      <c r="AZ93" s="42"/>
      <c r="BA93" s="42"/>
      <c r="BB93" s="42"/>
      <c r="BC93" s="42"/>
      <c r="BD93" s="42"/>
      <c r="BE93" s="42"/>
      <c r="BF93" s="42"/>
      <c r="BG93" s="42"/>
      <c r="BH93" s="44"/>
      <c r="BI93" s="42"/>
      <c r="BJ93" s="42"/>
      <c r="BK93" s="42"/>
      <c r="BL93" s="42"/>
      <c r="BM93" s="42"/>
      <c r="BN93" s="42"/>
      <c r="BO93" s="42"/>
      <c r="BP93" s="42"/>
      <c r="BR93" s="42"/>
      <c r="BS93" s="42"/>
      <c r="BT93" s="42"/>
      <c r="BU93" s="42"/>
      <c r="BV93" s="42"/>
      <c r="BW93" s="42"/>
      <c r="BX93" s="42"/>
      <c r="BY93" s="42"/>
      <c r="CA93" s="42"/>
      <c r="CB93" s="42"/>
      <c r="CC93" s="42"/>
      <c r="CD93" s="42"/>
      <c r="CE93" s="42"/>
      <c r="CF93" s="42"/>
      <c r="CG93" s="42"/>
      <c r="CH93" s="42"/>
      <c r="CI93" s="177"/>
      <c r="CK93" s="42"/>
      <c r="CL93" s="42"/>
      <c r="CM93" s="42"/>
      <c r="CN93" s="42"/>
      <c r="CO93" s="42"/>
      <c r="CP93" s="42"/>
      <c r="CQ93" s="42"/>
      <c r="CR93" s="42"/>
      <c r="CT93" s="42"/>
      <c r="CU93" s="42"/>
      <c r="CV93" s="42"/>
      <c r="CW93" s="42"/>
      <c r="CX93" s="42"/>
      <c r="CY93" s="42"/>
      <c r="CZ93" s="42"/>
      <c r="DA93" s="42"/>
    </row>
    <row r="94" spans="2:105" x14ac:dyDescent="0.3">
      <c r="C94" s="48"/>
      <c r="D94" s="119"/>
      <c r="E94" s="66"/>
      <c r="F94" s="66"/>
      <c r="G94" s="66"/>
      <c r="H94" s="66"/>
      <c r="I94" s="66"/>
      <c r="J94" s="66"/>
      <c r="K94" s="66"/>
      <c r="L94" s="66"/>
      <c r="M94" s="138"/>
      <c r="O94" s="66"/>
      <c r="P94" s="66"/>
      <c r="Q94" s="66"/>
      <c r="R94" s="66"/>
      <c r="S94" s="66"/>
      <c r="T94" s="66"/>
      <c r="U94" s="66"/>
      <c r="V94" s="66"/>
      <c r="W94" s="138"/>
      <c r="Y94" s="66"/>
      <c r="Z94" s="66"/>
      <c r="AA94" s="66"/>
      <c r="AB94" s="66"/>
      <c r="AC94" s="66"/>
      <c r="AD94" s="66"/>
      <c r="AE94" s="66"/>
      <c r="AF94" s="66"/>
      <c r="AG94" s="56"/>
      <c r="AH94" s="66"/>
      <c r="AI94" s="66"/>
      <c r="AJ94" s="66"/>
      <c r="AK94" s="66"/>
      <c r="AL94" s="66"/>
      <c r="AM94" s="66"/>
      <c r="AN94" s="66"/>
      <c r="AO94" s="66"/>
      <c r="AP94" s="56"/>
      <c r="AQ94" s="66"/>
      <c r="AR94" s="66"/>
      <c r="AS94" s="66"/>
      <c r="AT94" s="66"/>
      <c r="AU94" s="66"/>
      <c r="AV94" s="66"/>
      <c r="AW94" s="66"/>
      <c r="AX94" s="66"/>
      <c r="AY94" s="56"/>
      <c r="AZ94" s="66"/>
      <c r="BA94" s="66"/>
      <c r="BB94" s="66"/>
      <c r="BC94" s="66"/>
      <c r="BD94" s="66"/>
      <c r="BE94" s="66"/>
      <c r="BF94" s="66"/>
      <c r="BG94" s="66"/>
      <c r="BH94" s="56"/>
      <c r="BI94" s="66"/>
      <c r="BJ94" s="66"/>
      <c r="BK94" s="66"/>
      <c r="BL94" s="66"/>
      <c r="BM94" s="66"/>
      <c r="BN94" s="66"/>
      <c r="BO94" s="66"/>
      <c r="BP94" s="66"/>
      <c r="BR94" s="66"/>
      <c r="BS94" s="66"/>
      <c r="BT94" s="66"/>
      <c r="BU94" s="66"/>
      <c r="BV94" s="66"/>
      <c r="BW94" s="66"/>
      <c r="BX94" s="66"/>
      <c r="BY94" s="66"/>
      <c r="CA94" s="66"/>
      <c r="CB94" s="66"/>
      <c r="CC94" s="66"/>
      <c r="CD94" s="66"/>
      <c r="CE94" s="66"/>
      <c r="CF94" s="66"/>
      <c r="CG94" s="66"/>
      <c r="CH94" s="66"/>
      <c r="CI94" s="138"/>
      <c r="CK94" s="66"/>
      <c r="CL94" s="66"/>
      <c r="CM94" s="66"/>
      <c r="CN94" s="66"/>
      <c r="CO94" s="66"/>
      <c r="CP94" s="66"/>
      <c r="CQ94" s="66"/>
      <c r="CR94" s="66"/>
      <c r="CT94" s="66"/>
      <c r="CU94" s="66"/>
      <c r="CV94" s="66"/>
      <c r="CW94" s="66"/>
      <c r="CX94" s="66"/>
      <c r="CY94" s="66"/>
      <c r="CZ94" s="66"/>
      <c r="DA94" s="66"/>
    </row>
    <row r="95" spans="2:105" s="32" customFormat="1" x14ac:dyDescent="0.3">
      <c r="B95" s="29"/>
      <c r="C95" s="30" t="s">
        <v>178</v>
      </c>
      <c r="D95" s="30"/>
      <c r="E95" s="31"/>
      <c r="F95" s="31"/>
      <c r="G95" s="31"/>
      <c r="H95" s="31"/>
      <c r="I95" s="31"/>
      <c r="J95" s="31"/>
      <c r="K95" s="31"/>
      <c r="L95" s="31"/>
      <c r="M95" s="188"/>
      <c r="O95" s="31"/>
      <c r="P95" s="31"/>
      <c r="Q95" s="31"/>
      <c r="R95" s="31"/>
      <c r="S95" s="31"/>
      <c r="T95" s="31"/>
      <c r="U95" s="31"/>
      <c r="V95" s="31"/>
      <c r="W95" s="188"/>
      <c r="Y95" s="31"/>
      <c r="Z95" s="31"/>
      <c r="AA95" s="31"/>
      <c r="AB95" s="31"/>
      <c r="AC95" s="31"/>
      <c r="AD95" s="31"/>
      <c r="AE95" s="31"/>
      <c r="AF95" s="31"/>
      <c r="AG95" s="33"/>
      <c r="AH95" s="31"/>
      <c r="AI95" s="31"/>
      <c r="AJ95" s="31"/>
      <c r="AK95" s="31"/>
      <c r="AL95" s="31"/>
      <c r="AM95" s="31"/>
      <c r="AN95" s="31"/>
      <c r="AO95" s="31"/>
      <c r="AP95" s="33"/>
      <c r="AQ95" s="31"/>
      <c r="AR95" s="31"/>
      <c r="AS95" s="31"/>
      <c r="AT95" s="31"/>
      <c r="AU95" s="31"/>
      <c r="AV95" s="31"/>
      <c r="AW95" s="31"/>
      <c r="AX95" s="31"/>
      <c r="AY95" s="33"/>
      <c r="AZ95" s="31"/>
      <c r="BA95" s="31"/>
      <c r="BB95" s="31"/>
      <c r="BC95" s="31"/>
      <c r="BD95" s="31"/>
      <c r="BE95" s="31"/>
      <c r="BF95" s="31"/>
      <c r="BG95" s="31"/>
      <c r="BH95" s="33"/>
      <c r="BI95" s="31"/>
      <c r="BJ95" s="31"/>
      <c r="BK95" s="31"/>
      <c r="BL95" s="31"/>
      <c r="BM95" s="31"/>
      <c r="BN95" s="31"/>
      <c r="BO95" s="31"/>
      <c r="BP95" s="31"/>
      <c r="BQ95" s="38"/>
      <c r="BR95" s="31"/>
      <c r="BS95" s="31"/>
      <c r="BT95" s="31"/>
      <c r="BU95" s="31"/>
      <c r="BV95" s="31"/>
      <c r="BW95" s="31"/>
      <c r="BX95" s="31"/>
      <c r="BY95" s="31"/>
      <c r="BZ95" s="38"/>
      <c r="CA95" s="31"/>
      <c r="CB95" s="31"/>
      <c r="CC95" s="31"/>
      <c r="CD95" s="31"/>
      <c r="CE95" s="31"/>
      <c r="CF95" s="31"/>
      <c r="CG95" s="31"/>
      <c r="CH95" s="31"/>
      <c r="CI95" s="188"/>
      <c r="CK95" s="31"/>
      <c r="CL95" s="31"/>
      <c r="CM95" s="31"/>
      <c r="CN95" s="31"/>
      <c r="CO95" s="31"/>
      <c r="CP95" s="31"/>
      <c r="CQ95" s="31"/>
      <c r="CR95" s="31"/>
      <c r="CS95" s="38"/>
      <c r="CT95" s="31"/>
      <c r="CU95" s="31"/>
      <c r="CV95" s="31"/>
      <c r="CW95" s="31"/>
      <c r="CX95" s="31"/>
      <c r="CY95" s="31"/>
      <c r="CZ95" s="31"/>
      <c r="DA95" s="31"/>
    </row>
    <row r="96" spans="2:105" s="36" customFormat="1" x14ac:dyDescent="0.3">
      <c r="B96" s="34"/>
      <c r="C96" s="67" t="s">
        <v>179</v>
      </c>
      <c r="D96" s="67"/>
      <c r="E96" s="158">
        <f>E89</f>
        <v>0</v>
      </c>
      <c r="F96" s="158">
        <f>F89</f>
        <v>218359.03079043562</v>
      </c>
      <c r="G96" s="158">
        <f>G89</f>
        <v>0</v>
      </c>
      <c r="H96" s="158">
        <f>H89</f>
        <v>257923.71719112195</v>
      </c>
      <c r="I96" s="158"/>
      <c r="J96" s="158">
        <f>J89</f>
        <v>307790.15996747313</v>
      </c>
      <c r="K96" s="158"/>
      <c r="L96" s="158">
        <f>L89</f>
        <v>187371.69536450203</v>
      </c>
      <c r="M96" s="176">
        <f>L96/J96-1</f>
        <v>-0.39123558925891844</v>
      </c>
      <c r="O96" s="35"/>
      <c r="P96" s="35"/>
      <c r="Q96" s="35"/>
      <c r="R96" s="35"/>
      <c r="S96" s="35"/>
      <c r="T96" s="35"/>
      <c r="U96" s="35"/>
      <c r="V96" s="35"/>
      <c r="W96" s="176"/>
      <c r="Y96" s="35"/>
      <c r="Z96" s="35"/>
      <c r="AA96" s="35"/>
      <c r="AB96" s="35"/>
      <c r="AC96" s="35"/>
      <c r="AD96" s="35"/>
      <c r="AE96" s="35"/>
      <c r="AF96" s="35"/>
      <c r="AG96" s="37"/>
      <c r="AH96" s="35"/>
      <c r="AI96" s="35"/>
      <c r="AJ96" s="35"/>
      <c r="AK96" s="35"/>
      <c r="AL96" s="35"/>
      <c r="AM96" s="35"/>
      <c r="AN96" s="35"/>
      <c r="AO96" s="35"/>
      <c r="AP96" s="37"/>
      <c r="AQ96" s="35"/>
      <c r="AR96" s="35"/>
      <c r="AS96" s="35"/>
      <c r="AT96" s="35"/>
      <c r="AU96" s="35"/>
      <c r="AV96" s="35"/>
      <c r="AW96" s="35"/>
      <c r="AX96" s="35"/>
      <c r="AY96" s="37"/>
      <c r="AZ96" s="35"/>
      <c r="BA96" s="35"/>
      <c r="BB96" s="35"/>
      <c r="BC96" s="35"/>
      <c r="BD96" s="35"/>
      <c r="BE96" s="35"/>
      <c r="BF96" s="35"/>
      <c r="BG96" s="35"/>
      <c r="BH96" s="37"/>
      <c r="BI96" s="35"/>
      <c r="BJ96" s="35"/>
      <c r="BK96" s="35"/>
      <c r="BL96" s="35"/>
      <c r="BM96" s="35"/>
      <c r="BN96" s="35"/>
      <c r="BO96" s="35"/>
      <c r="BP96" s="35"/>
      <c r="BQ96" s="213"/>
      <c r="BR96" s="35"/>
      <c r="BS96" s="35"/>
      <c r="BT96" s="35"/>
      <c r="BU96" s="35"/>
      <c r="BV96" s="35"/>
      <c r="BW96" s="35"/>
      <c r="BX96" s="35"/>
      <c r="BY96" s="35"/>
      <c r="BZ96" s="213"/>
      <c r="CA96" s="35"/>
      <c r="CB96" s="35"/>
      <c r="CC96" s="35"/>
      <c r="CD96" s="35"/>
      <c r="CE96" s="35"/>
      <c r="CF96" s="35"/>
      <c r="CG96" s="35"/>
      <c r="CH96" s="35"/>
      <c r="CI96" s="176"/>
      <c r="CK96" s="35"/>
      <c r="CL96" s="35"/>
      <c r="CM96" s="35"/>
      <c r="CN96" s="35"/>
      <c r="CO96" s="35"/>
      <c r="CP96" s="35"/>
      <c r="CQ96" s="35"/>
      <c r="CR96" s="35"/>
      <c r="CS96" s="213"/>
      <c r="CT96" s="35"/>
      <c r="CU96" s="35"/>
      <c r="CV96" s="35"/>
      <c r="CW96" s="35"/>
      <c r="CX96" s="35"/>
      <c r="CY96" s="35"/>
      <c r="CZ96" s="35"/>
      <c r="DA96" s="35"/>
    </row>
    <row r="97" spans="2:105" s="68" customFormat="1" x14ac:dyDescent="0.3">
      <c r="C97" s="69" t="str">
        <f>'Quarterly I.S'!C97</f>
        <v>Net effect of new Rent standard</v>
      </c>
      <c r="D97" s="82"/>
      <c r="E97" s="74"/>
      <c r="F97" s="74">
        <f>SUM('Quarterly I.S'!G97:H97)</f>
        <v>3670.9715449802784</v>
      </c>
      <c r="G97" s="74"/>
      <c r="H97" s="74">
        <f>SUM('Quarterly I.S'!K97:L97)</f>
        <v>14932.975124778843</v>
      </c>
      <c r="I97" s="74"/>
      <c r="J97" s="74">
        <f>SUM('Quarterly I.S'!O97:P97)</f>
        <v>22743.044000000002</v>
      </c>
      <c r="K97" s="74"/>
      <c r="L97" s="74">
        <f>SUM('Quarterly I.S'!S97:T97)</f>
        <v>12350</v>
      </c>
      <c r="M97" s="189"/>
      <c r="O97" s="71"/>
      <c r="P97" s="71"/>
      <c r="Q97" s="71"/>
      <c r="R97" s="71"/>
      <c r="S97" s="71"/>
      <c r="T97" s="71"/>
      <c r="U97" s="71"/>
      <c r="V97" s="71"/>
      <c r="W97" s="189"/>
      <c r="Y97" s="71"/>
      <c r="Z97" s="71"/>
      <c r="AA97" s="71"/>
      <c r="AB97" s="71"/>
      <c r="AC97" s="71"/>
      <c r="AD97" s="71"/>
      <c r="AE97" s="71"/>
      <c r="AF97" s="71"/>
      <c r="AH97" s="71"/>
      <c r="AI97" s="71"/>
      <c r="AJ97" s="71"/>
      <c r="AK97" s="71"/>
      <c r="AL97" s="71"/>
      <c r="AM97" s="71"/>
      <c r="AN97" s="71"/>
      <c r="AO97" s="71"/>
      <c r="AQ97" s="71"/>
      <c r="AR97" s="71"/>
      <c r="AS97" s="71"/>
      <c r="AT97" s="71"/>
      <c r="AU97" s="71"/>
      <c r="AV97" s="71"/>
      <c r="AW97" s="71"/>
      <c r="AX97" s="71"/>
      <c r="AZ97" s="71"/>
      <c r="BA97" s="71"/>
      <c r="BB97" s="71"/>
      <c r="BC97" s="71"/>
      <c r="BD97" s="71"/>
      <c r="BE97" s="71"/>
      <c r="BF97" s="71"/>
      <c r="BG97" s="71"/>
      <c r="BI97" s="71"/>
      <c r="BJ97" s="71"/>
      <c r="BK97" s="71"/>
      <c r="BL97" s="71"/>
      <c r="BM97" s="71"/>
      <c r="BN97" s="71"/>
      <c r="BO97" s="71"/>
      <c r="BP97" s="71"/>
      <c r="BR97" s="71"/>
      <c r="BS97" s="71"/>
      <c r="BT97" s="71"/>
      <c r="BU97" s="71"/>
      <c r="BV97" s="71"/>
      <c r="BW97" s="71"/>
      <c r="BX97" s="71"/>
      <c r="BY97" s="71"/>
      <c r="CA97" s="71"/>
      <c r="CB97" s="71"/>
      <c r="CC97" s="71"/>
      <c r="CD97" s="71"/>
      <c r="CE97" s="71"/>
      <c r="CF97" s="71"/>
      <c r="CG97" s="71"/>
      <c r="CH97" s="71"/>
      <c r="CI97" s="189"/>
      <c r="CK97" s="71"/>
      <c r="CL97" s="71"/>
      <c r="CM97" s="71"/>
      <c r="CN97" s="71"/>
      <c r="CO97" s="71"/>
      <c r="CP97" s="71"/>
      <c r="CQ97" s="71"/>
      <c r="CR97" s="71"/>
      <c r="CT97" s="71"/>
      <c r="CU97" s="71"/>
      <c r="CV97" s="71"/>
      <c r="CW97" s="71"/>
      <c r="CX97" s="71"/>
      <c r="CY97" s="71"/>
      <c r="CZ97" s="71"/>
      <c r="DA97" s="71"/>
    </row>
    <row r="98" spans="2:105" s="68" customFormat="1" x14ac:dyDescent="0.3">
      <c r="C98" s="69" t="str">
        <f>'Quarterly I.S'!C98</f>
        <v>Non-recurring sale of assets post tax</v>
      </c>
      <c r="D98" s="82"/>
      <c r="E98" s="74"/>
      <c r="F98" s="74">
        <f>SUM('Quarterly I.S'!G98:H98)</f>
        <v>0</v>
      </c>
      <c r="G98" s="74"/>
      <c r="H98" s="74">
        <f>SUM('Quarterly I.S'!K98:L98)</f>
        <v>0</v>
      </c>
      <c r="I98" s="74"/>
      <c r="J98" s="74">
        <f>SUM('Quarterly I.S'!O98:P98)</f>
        <v>0</v>
      </c>
      <c r="K98" s="74"/>
      <c r="L98" s="74">
        <f>SUM('Quarterly I.S'!S98:T98)</f>
        <v>0</v>
      </c>
      <c r="M98" s="189"/>
      <c r="O98" s="71"/>
      <c r="P98" s="71"/>
      <c r="Q98" s="71"/>
      <c r="R98" s="71"/>
      <c r="S98" s="71"/>
      <c r="T98" s="71"/>
      <c r="U98" s="71"/>
      <c r="V98" s="71"/>
      <c r="W98" s="189"/>
      <c r="Y98" s="71"/>
      <c r="Z98" s="71"/>
      <c r="AA98" s="71"/>
      <c r="AB98" s="71"/>
      <c r="AC98" s="71"/>
      <c r="AD98" s="71"/>
      <c r="AE98" s="71"/>
      <c r="AF98" s="71"/>
      <c r="AH98" s="71"/>
      <c r="AI98" s="71"/>
      <c r="AJ98" s="71"/>
      <c r="AK98" s="71"/>
      <c r="AL98" s="71"/>
      <c r="AM98" s="71"/>
      <c r="AN98" s="71"/>
      <c r="AO98" s="71"/>
      <c r="AQ98" s="71"/>
      <c r="AR98" s="71"/>
      <c r="AS98" s="71"/>
      <c r="AT98" s="71"/>
      <c r="AU98" s="71"/>
      <c r="AV98" s="71"/>
      <c r="AW98" s="71"/>
      <c r="AX98" s="71"/>
      <c r="AZ98" s="71"/>
      <c r="BA98" s="71"/>
      <c r="BB98" s="71"/>
      <c r="BC98" s="71"/>
      <c r="BD98" s="71"/>
      <c r="BE98" s="71"/>
      <c r="BF98" s="71"/>
      <c r="BG98" s="71"/>
      <c r="BI98" s="71"/>
      <c r="BJ98" s="71"/>
      <c r="BK98" s="71"/>
      <c r="BL98" s="71"/>
      <c r="BM98" s="71"/>
      <c r="BN98" s="71"/>
      <c r="BO98" s="71"/>
      <c r="BP98" s="71"/>
      <c r="BR98" s="71"/>
      <c r="BS98" s="71"/>
      <c r="BT98" s="71"/>
      <c r="BU98" s="71"/>
      <c r="BV98" s="71"/>
      <c r="BW98" s="71"/>
      <c r="BX98" s="71"/>
      <c r="BY98" s="71"/>
      <c r="CA98" s="71"/>
      <c r="CB98" s="71"/>
      <c r="CC98" s="71"/>
      <c r="CD98" s="71"/>
      <c r="CE98" s="71"/>
      <c r="CF98" s="71"/>
      <c r="CG98" s="71"/>
      <c r="CH98" s="71"/>
      <c r="CI98" s="189"/>
      <c r="CK98" s="71"/>
      <c r="CL98" s="71"/>
      <c r="CM98" s="71"/>
      <c r="CN98" s="71"/>
      <c r="CO98" s="71"/>
      <c r="CP98" s="71"/>
      <c r="CQ98" s="71"/>
      <c r="CR98" s="71"/>
      <c r="CT98" s="71"/>
      <c r="CU98" s="71"/>
      <c r="CV98" s="71"/>
      <c r="CW98" s="71"/>
      <c r="CX98" s="71"/>
      <c r="CY98" s="71"/>
      <c r="CZ98" s="71"/>
      <c r="DA98" s="71"/>
    </row>
    <row r="99" spans="2:105" s="68" customFormat="1" x14ac:dyDescent="0.3">
      <c r="C99" s="69" t="str">
        <f>'Quarterly I.S'!C99</f>
        <v>Tech Investments</v>
      </c>
      <c r="D99" s="82"/>
      <c r="E99" s="74"/>
      <c r="F99" s="74">
        <f>SUM('Quarterly I.S'!G99:H99)</f>
        <v>0</v>
      </c>
      <c r="G99" s="74"/>
      <c r="H99" s="74">
        <f>SUM('Quarterly I.S'!K99:L99)</f>
        <v>14669.902460000001</v>
      </c>
      <c r="I99" s="74"/>
      <c r="J99" s="74">
        <f>SUM('Quarterly I.S'!O99:P99)</f>
        <v>20022.527743277999</v>
      </c>
      <c r="K99" s="74"/>
      <c r="L99" s="74">
        <f>SUM('Quarterly I.S'!S99:T99)</f>
        <v>22362</v>
      </c>
      <c r="M99" s="189"/>
      <c r="O99" s="71"/>
      <c r="P99" s="71"/>
      <c r="Q99" s="71"/>
      <c r="R99" s="71"/>
      <c r="S99" s="71"/>
      <c r="T99" s="71"/>
      <c r="U99" s="71"/>
      <c r="V99" s="71"/>
      <c r="W99" s="189"/>
      <c r="Y99" s="71"/>
      <c r="Z99" s="71"/>
      <c r="AA99" s="71"/>
      <c r="AB99" s="71"/>
      <c r="AC99" s="71"/>
      <c r="AD99" s="71"/>
      <c r="AE99" s="71"/>
      <c r="AF99" s="71"/>
      <c r="AH99" s="71"/>
      <c r="AI99" s="71"/>
      <c r="AJ99" s="71"/>
      <c r="AK99" s="71"/>
      <c r="AL99" s="71"/>
      <c r="AM99" s="71"/>
      <c r="AN99" s="71"/>
      <c r="AO99" s="71"/>
      <c r="AQ99" s="71"/>
      <c r="AR99" s="71"/>
      <c r="AS99" s="71"/>
      <c r="AT99" s="71"/>
      <c r="AU99" s="71"/>
      <c r="AV99" s="71"/>
      <c r="AW99" s="71"/>
      <c r="AX99" s="71"/>
      <c r="AZ99" s="71"/>
      <c r="BA99" s="71"/>
      <c r="BB99" s="71"/>
      <c r="BC99" s="71"/>
      <c r="BD99" s="71"/>
      <c r="BE99" s="71"/>
      <c r="BF99" s="71"/>
      <c r="BG99" s="71"/>
      <c r="BI99" s="71"/>
      <c r="BJ99" s="71"/>
      <c r="BK99" s="71"/>
      <c r="BL99" s="71"/>
      <c r="BM99" s="71"/>
      <c r="BN99" s="71"/>
      <c r="BO99" s="71"/>
      <c r="BP99" s="71"/>
      <c r="BR99" s="71"/>
      <c r="BS99" s="71"/>
      <c r="BT99" s="71"/>
      <c r="BU99" s="71"/>
      <c r="BV99" s="71"/>
      <c r="BW99" s="71"/>
      <c r="BX99" s="71"/>
      <c r="BY99" s="71"/>
      <c r="CA99" s="71"/>
      <c r="CB99" s="71"/>
      <c r="CC99" s="71"/>
      <c r="CD99" s="71"/>
      <c r="CE99" s="71"/>
      <c r="CF99" s="71"/>
      <c r="CG99" s="71"/>
      <c r="CH99" s="71"/>
      <c r="CI99" s="189"/>
      <c r="CK99" s="71"/>
      <c r="CL99" s="71"/>
      <c r="CM99" s="71"/>
      <c r="CN99" s="71"/>
      <c r="CO99" s="71"/>
      <c r="CP99" s="71"/>
      <c r="CQ99" s="71"/>
      <c r="CR99" s="71"/>
      <c r="CT99" s="71"/>
      <c r="CU99" s="71"/>
      <c r="CV99" s="71"/>
      <c r="CW99" s="71"/>
      <c r="CX99" s="71"/>
      <c r="CY99" s="71"/>
      <c r="CZ99" s="71"/>
      <c r="DA99" s="71"/>
    </row>
    <row r="100" spans="2:105" s="68" customFormat="1" x14ac:dyDescent="0.3">
      <c r="C100" s="69" t="str">
        <f>'Quarterly I.S'!C100</f>
        <v>Non-recurring marketing expense</v>
      </c>
      <c r="D100" s="82"/>
      <c r="E100" s="74"/>
      <c r="F100" s="74"/>
      <c r="G100" s="74"/>
      <c r="H100" s="74"/>
      <c r="I100" s="74"/>
      <c r="J100" s="74">
        <f>SUM('Quarterly I.S'!O100:P100)</f>
        <v>4821.3848333333335</v>
      </c>
      <c r="K100" s="74"/>
      <c r="L100" s="74">
        <f>SUM('Quarterly I.S'!S100:T100)</f>
        <v>0</v>
      </c>
      <c r="M100" s="189"/>
      <c r="O100" s="71"/>
      <c r="P100" s="71"/>
      <c r="Q100" s="71"/>
      <c r="R100" s="71"/>
      <c r="S100" s="71"/>
      <c r="T100" s="71"/>
      <c r="U100" s="71"/>
      <c r="V100" s="71"/>
      <c r="W100" s="189"/>
      <c r="Y100" s="71"/>
      <c r="Z100" s="71"/>
      <c r="AA100" s="71"/>
      <c r="AB100" s="71"/>
      <c r="AC100" s="71"/>
      <c r="AD100" s="71"/>
      <c r="AE100" s="71"/>
      <c r="AF100" s="71"/>
      <c r="AH100" s="71"/>
      <c r="AI100" s="71"/>
      <c r="AJ100" s="71"/>
      <c r="AK100" s="71"/>
      <c r="AL100" s="71"/>
      <c r="AM100" s="71"/>
      <c r="AN100" s="71"/>
      <c r="AO100" s="71"/>
      <c r="AQ100" s="71"/>
      <c r="AR100" s="71"/>
      <c r="AS100" s="71"/>
      <c r="AT100" s="71"/>
      <c r="AU100" s="71"/>
      <c r="AV100" s="71"/>
      <c r="AW100" s="71"/>
      <c r="AX100" s="71"/>
      <c r="AZ100" s="71"/>
      <c r="BA100" s="71"/>
      <c r="BB100" s="71"/>
      <c r="BC100" s="71"/>
      <c r="BD100" s="71"/>
      <c r="BE100" s="71"/>
      <c r="BF100" s="71"/>
      <c r="BG100" s="71"/>
      <c r="BI100" s="71"/>
      <c r="BJ100" s="71"/>
      <c r="BK100" s="71"/>
      <c r="BL100" s="71"/>
      <c r="BM100" s="71"/>
      <c r="BN100" s="71"/>
      <c r="BO100" s="71"/>
      <c r="BP100" s="71"/>
      <c r="BR100" s="71"/>
      <c r="BS100" s="71"/>
      <c r="BT100" s="71"/>
      <c r="BU100" s="71"/>
      <c r="BV100" s="71"/>
      <c r="BW100" s="71"/>
      <c r="BX100" s="71"/>
      <c r="BY100" s="71"/>
      <c r="CA100" s="71"/>
      <c r="CB100" s="71"/>
      <c r="CC100" s="71"/>
      <c r="CD100" s="71"/>
      <c r="CE100" s="71"/>
      <c r="CF100" s="71"/>
      <c r="CG100" s="71"/>
      <c r="CH100" s="71"/>
      <c r="CI100" s="189"/>
      <c r="CK100" s="71"/>
      <c r="CL100" s="71"/>
      <c r="CM100" s="71"/>
      <c r="CN100" s="71"/>
      <c r="CO100" s="71"/>
      <c r="CP100" s="71"/>
      <c r="CQ100" s="71"/>
      <c r="CR100" s="71"/>
      <c r="CT100" s="71"/>
      <c r="CU100" s="71"/>
      <c r="CV100" s="71"/>
      <c r="CW100" s="71"/>
      <c r="CX100" s="71"/>
      <c r="CY100" s="71"/>
      <c r="CZ100" s="71"/>
      <c r="DA100" s="71"/>
    </row>
    <row r="101" spans="2:105" s="68" customFormat="1" x14ac:dyDescent="0.3">
      <c r="C101" s="69" t="str">
        <f>'Quarterly I.S'!C101</f>
        <v>ESOP</v>
      </c>
      <c r="D101" s="82"/>
      <c r="E101" s="74"/>
      <c r="F101" s="74"/>
      <c r="G101" s="74"/>
      <c r="H101" s="74"/>
      <c r="I101" s="74"/>
      <c r="J101" s="74">
        <f>SUM('Quarterly I.S'!O101:P101)</f>
        <v>0</v>
      </c>
      <c r="K101" s="74"/>
      <c r="L101" s="74">
        <f>SUM('Quarterly I.S'!S101:T101)</f>
        <v>0</v>
      </c>
      <c r="M101" s="189"/>
      <c r="O101" s="71"/>
      <c r="P101" s="71"/>
      <c r="Q101" s="71"/>
      <c r="R101" s="71"/>
      <c r="S101" s="71"/>
      <c r="T101" s="71"/>
      <c r="U101" s="71"/>
      <c r="V101" s="71"/>
      <c r="W101" s="189"/>
      <c r="Y101" s="71"/>
      <c r="Z101" s="71"/>
      <c r="AA101" s="71"/>
      <c r="AB101" s="71"/>
      <c r="AC101" s="71"/>
      <c r="AD101" s="71"/>
      <c r="AE101" s="71"/>
      <c r="AF101" s="71"/>
      <c r="AH101" s="71"/>
      <c r="AI101" s="71"/>
      <c r="AJ101" s="71"/>
      <c r="AK101" s="71"/>
      <c r="AL101" s="71"/>
      <c r="AM101" s="71"/>
      <c r="AN101" s="71"/>
      <c r="AO101" s="71"/>
      <c r="AQ101" s="71"/>
      <c r="AR101" s="71"/>
      <c r="AS101" s="71"/>
      <c r="AT101" s="71"/>
      <c r="AU101" s="71"/>
      <c r="AV101" s="71"/>
      <c r="AW101" s="71"/>
      <c r="AX101" s="71"/>
      <c r="AZ101" s="71"/>
      <c r="BA101" s="71"/>
      <c r="BB101" s="71"/>
      <c r="BC101" s="71"/>
      <c r="BD101" s="71"/>
      <c r="BE101" s="71"/>
      <c r="BF101" s="71"/>
      <c r="BG101" s="71"/>
      <c r="BI101" s="71"/>
      <c r="BJ101" s="71"/>
      <c r="BK101" s="71"/>
      <c r="BL101" s="71"/>
      <c r="BM101" s="71"/>
      <c r="BN101" s="71"/>
      <c r="BO101" s="71"/>
      <c r="BP101" s="71"/>
      <c r="BR101" s="71"/>
      <c r="BS101" s="71"/>
      <c r="BT101" s="71"/>
      <c r="BU101" s="71"/>
      <c r="BV101" s="71"/>
      <c r="BW101" s="71"/>
      <c r="BX101" s="71"/>
      <c r="BY101" s="71"/>
      <c r="CA101" s="71"/>
      <c r="CB101" s="71"/>
      <c r="CC101" s="71"/>
      <c r="CD101" s="71"/>
      <c r="CE101" s="71"/>
      <c r="CF101" s="71"/>
      <c r="CG101" s="71"/>
      <c r="CH101" s="71"/>
      <c r="CI101" s="189"/>
      <c r="CK101" s="71"/>
      <c r="CL101" s="71"/>
      <c r="CM101" s="71"/>
      <c r="CN101" s="71"/>
      <c r="CO101" s="71"/>
      <c r="CP101" s="71"/>
      <c r="CQ101" s="71"/>
      <c r="CR101" s="71"/>
      <c r="CT101" s="71"/>
      <c r="CU101" s="71"/>
      <c r="CV101" s="71"/>
      <c r="CW101" s="71"/>
      <c r="CX101" s="71"/>
      <c r="CY101" s="71"/>
      <c r="CZ101" s="71"/>
      <c r="DA101" s="71"/>
    </row>
    <row r="102" spans="2:105" s="68" customFormat="1" x14ac:dyDescent="0.3">
      <c r="C102" s="69" t="str">
        <f>'Quarterly I.S'!C102</f>
        <v>Tax adjustments</v>
      </c>
      <c r="D102" s="82"/>
      <c r="E102" s="74"/>
      <c r="F102" s="74">
        <f>SUM('Quarterly I.S'!G102:H102)</f>
        <v>4798</v>
      </c>
      <c r="G102" s="74"/>
      <c r="H102" s="74">
        <f>SUM('Quarterly I.S'!K102:L102)</f>
        <v>9829</v>
      </c>
      <c r="I102" s="74"/>
      <c r="J102" s="74">
        <f>SUM('Quarterly I.S'!O102:P102)</f>
        <v>27986.925267106701</v>
      </c>
      <c r="K102" s="74"/>
      <c r="L102" s="74">
        <f>SUM('Quarterly I.S'!S102:T102)</f>
        <v>9177</v>
      </c>
      <c r="M102" s="189"/>
      <c r="O102" s="71"/>
      <c r="P102" s="71"/>
      <c r="Q102" s="71"/>
      <c r="R102" s="71"/>
      <c r="S102" s="71"/>
      <c r="T102" s="71"/>
      <c r="U102" s="71"/>
      <c r="V102" s="71"/>
      <c r="W102" s="189"/>
      <c r="Y102" s="71"/>
      <c r="Z102" s="71"/>
      <c r="AA102" s="71"/>
      <c r="AB102" s="71"/>
      <c r="AC102" s="71"/>
      <c r="AD102" s="71"/>
      <c r="AE102" s="71"/>
      <c r="AF102" s="71"/>
      <c r="AH102" s="71"/>
      <c r="AI102" s="71"/>
      <c r="AJ102" s="71"/>
      <c r="AK102" s="71"/>
      <c r="AL102" s="71"/>
      <c r="AM102" s="71"/>
      <c r="AN102" s="71"/>
      <c r="AO102" s="71"/>
      <c r="AQ102" s="71"/>
      <c r="AR102" s="71"/>
      <c r="AS102" s="71"/>
      <c r="AT102" s="71"/>
      <c r="AU102" s="71"/>
      <c r="AV102" s="71"/>
      <c r="AW102" s="71"/>
      <c r="AX102" s="71"/>
      <c r="AZ102" s="71"/>
      <c r="BA102" s="71"/>
      <c r="BB102" s="71"/>
      <c r="BC102" s="71"/>
      <c r="BD102" s="71"/>
      <c r="BE102" s="71"/>
      <c r="BF102" s="71"/>
      <c r="BG102" s="71"/>
      <c r="BI102" s="71"/>
      <c r="BJ102" s="71"/>
      <c r="BK102" s="71"/>
      <c r="BL102" s="71"/>
      <c r="BM102" s="71"/>
      <c r="BN102" s="71"/>
      <c r="BO102" s="71"/>
      <c r="BP102" s="71"/>
      <c r="BR102" s="71"/>
      <c r="BS102" s="71"/>
      <c r="BT102" s="71"/>
      <c r="BU102" s="71"/>
      <c r="BV102" s="71"/>
      <c r="BW102" s="71"/>
      <c r="BX102" s="71"/>
      <c r="BY102" s="71"/>
      <c r="CA102" s="71"/>
      <c r="CB102" s="71"/>
      <c r="CC102" s="71"/>
      <c r="CD102" s="71"/>
      <c r="CE102" s="71"/>
      <c r="CF102" s="71"/>
      <c r="CG102" s="71"/>
      <c r="CH102" s="71"/>
      <c r="CI102" s="189"/>
      <c r="CK102" s="71"/>
      <c r="CL102" s="71"/>
      <c r="CM102" s="71"/>
      <c r="CN102" s="71"/>
      <c r="CO102" s="71"/>
      <c r="CP102" s="71"/>
      <c r="CQ102" s="71"/>
      <c r="CR102" s="71"/>
      <c r="CT102" s="71"/>
      <c r="CU102" s="71"/>
      <c r="CV102" s="71"/>
      <c r="CW102" s="71"/>
      <c r="CX102" s="71"/>
      <c r="CY102" s="71"/>
      <c r="CZ102" s="71"/>
      <c r="DA102" s="71"/>
    </row>
    <row r="103" spans="2:105" s="68" customFormat="1" x14ac:dyDescent="0.3">
      <c r="C103" s="69" t="str">
        <f>'Quarterly I.S'!C103</f>
        <v>Special provision</v>
      </c>
      <c r="D103" s="82"/>
      <c r="E103" s="74"/>
      <c r="F103" s="74">
        <f>SUM('Quarterly I.S'!G103:H103)</f>
        <v>0</v>
      </c>
      <c r="G103" s="74"/>
      <c r="H103" s="74">
        <f>SUM('Quarterly I.S'!K103:L103)</f>
        <v>7000</v>
      </c>
      <c r="I103" s="74"/>
      <c r="J103" s="74">
        <f>SUM('Quarterly I.S'!O103:P103)</f>
        <v>1000</v>
      </c>
      <c r="K103" s="74"/>
      <c r="L103" s="74">
        <f>SUM('Quarterly I.S'!S103:T103)</f>
        <v>-14800</v>
      </c>
      <c r="M103" s="189"/>
      <c r="O103" s="71"/>
      <c r="P103" s="71"/>
      <c r="Q103" s="71"/>
      <c r="R103" s="71"/>
      <c r="S103" s="71"/>
      <c r="T103" s="71"/>
      <c r="U103" s="71"/>
      <c r="V103" s="71"/>
      <c r="W103" s="189"/>
      <c r="Y103" s="71"/>
      <c r="Z103" s="71"/>
      <c r="AA103" s="71"/>
      <c r="AB103" s="71"/>
      <c r="AC103" s="71"/>
      <c r="AD103" s="71"/>
      <c r="AE103" s="71"/>
      <c r="AF103" s="71"/>
      <c r="AH103" s="71"/>
      <c r="AI103" s="71"/>
      <c r="AJ103" s="71"/>
      <c r="AK103" s="71"/>
      <c r="AL103" s="71"/>
      <c r="AM103" s="71"/>
      <c r="AN103" s="71"/>
      <c r="AO103" s="71"/>
      <c r="AQ103" s="71"/>
      <c r="AR103" s="71"/>
      <c r="AS103" s="71"/>
      <c r="AT103" s="71"/>
      <c r="AU103" s="71"/>
      <c r="AV103" s="71"/>
      <c r="AW103" s="71"/>
      <c r="AX103" s="71"/>
      <c r="AZ103" s="71"/>
      <c r="BA103" s="71"/>
      <c r="BB103" s="71"/>
      <c r="BC103" s="71"/>
      <c r="BD103" s="71"/>
      <c r="BE103" s="71"/>
      <c r="BF103" s="71"/>
      <c r="BG103" s="71"/>
      <c r="BI103" s="71"/>
      <c r="BJ103" s="71"/>
      <c r="BK103" s="71"/>
      <c r="BL103" s="71"/>
      <c r="BM103" s="71"/>
      <c r="BN103" s="71"/>
      <c r="BO103" s="71"/>
      <c r="BP103" s="71"/>
      <c r="BR103" s="71"/>
      <c r="BS103" s="71"/>
      <c r="BT103" s="71"/>
      <c r="BU103" s="71"/>
      <c r="BV103" s="71"/>
      <c r="BW103" s="71"/>
      <c r="BX103" s="71"/>
      <c r="BY103" s="71"/>
      <c r="CA103" s="71"/>
      <c r="CB103" s="71"/>
      <c r="CC103" s="71"/>
      <c r="CD103" s="71"/>
      <c r="CE103" s="71"/>
      <c r="CF103" s="71"/>
      <c r="CG103" s="71"/>
      <c r="CH103" s="71"/>
      <c r="CI103" s="189"/>
      <c r="CK103" s="71"/>
      <c r="CL103" s="71"/>
      <c r="CM103" s="71"/>
      <c r="CN103" s="71"/>
      <c r="CO103" s="71"/>
      <c r="CP103" s="71"/>
      <c r="CQ103" s="71"/>
      <c r="CR103" s="71"/>
      <c r="CT103" s="71"/>
      <c r="CU103" s="71"/>
      <c r="CV103" s="71"/>
      <c r="CW103" s="71"/>
      <c r="CX103" s="71"/>
      <c r="CY103" s="71"/>
      <c r="CZ103" s="71"/>
      <c r="DA103" s="71"/>
    </row>
    <row r="104" spans="2:105" s="68" customFormat="1" ht="13.5" thickBot="1" x14ac:dyDescent="0.35">
      <c r="C104" s="159" t="s">
        <v>178</v>
      </c>
      <c r="D104" s="160"/>
      <c r="E104" s="162">
        <f>SUM(E96:E103)</f>
        <v>0</v>
      </c>
      <c r="F104" s="162">
        <f>SUM(F96:F103)</f>
        <v>226828.00233541589</v>
      </c>
      <c r="G104" s="162">
        <f>SUM(G96:G103)</f>
        <v>0</v>
      </c>
      <c r="H104" s="162">
        <f>SUM(H96:H103)</f>
        <v>304355.59477590083</v>
      </c>
      <c r="I104" s="162"/>
      <c r="J104" s="162">
        <f>SUM(J96:J103)</f>
        <v>384364.04181119113</v>
      </c>
      <c r="K104" s="162"/>
      <c r="L104" s="162">
        <f>SUM(L96:L103)</f>
        <v>216460.69536450203</v>
      </c>
      <c r="M104" s="183">
        <f>L104/J104-1</f>
        <v>-0.43683416808580466</v>
      </c>
      <c r="O104" s="71"/>
      <c r="P104" s="71"/>
      <c r="Q104" s="71"/>
      <c r="R104" s="71"/>
      <c r="S104" s="71"/>
      <c r="T104" s="71"/>
      <c r="U104" s="71"/>
      <c r="V104" s="71"/>
      <c r="W104" s="212"/>
      <c r="Y104" s="71"/>
      <c r="Z104" s="71"/>
      <c r="AA104" s="71"/>
      <c r="AB104" s="71"/>
      <c r="AC104" s="71"/>
      <c r="AD104" s="71"/>
      <c r="AE104" s="71"/>
      <c r="AF104" s="71"/>
      <c r="AH104" s="71"/>
      <c r="AI104" s="71"/>
      <c r="AJ104" s="71"/>
      <c r="AK104" s="71"/>
      <c r="AL104" s="71"/>
      <c r="AM104" s="71"/>
      <c r="AN104" s="71"/>
      <c r="AO104" s="71"/>
      <c r="AQ104" s="71"/>
      <c r="AR104" s="71"/>
      <c r="AS104" s="71"/>
      <c r="AT104" s="71"/>
      <c r="AU104" s="71"/>
      <c r="AV104" s="71"/>
      <c r="AW104" s="71"/>
      <c r="AX104" s="71"/>
      <c r="AZ104" s="71"/>
      <c r="BA104" s="71"/>
      <c r="BB104" s="71"/>
      <c r="BC104" s="71"/>
      <c r="BD104" s="71"/>
      <c r="BE104" s="71"/>
      <c r="BF104" s="71"/>
      <c r="BG104" s="71"/>
      <c r="BI104" s="71"/>
      <c r="BJ104" s="71"/>
      <c r="BK104" s="71"/>
      <c r="BL104" s="71"/>
      <c r="BM104" s="71"/>
      <c r="BN104" s="71"/>
      <c r="BO104" s="71"/>
      <c r="BP104" s="71"/>
      <c r="BR104" s="71"/>
      <c r="BS104" s="71"/>
      <c r="BT104" s="71"/>
      <c r="BU104" s="71"/>
      <c r="BV104" s="71"/>
      <c r="BW104" s="71"/>
      <c r="BX104" s="71"/>
      <c r="BY104" s="71"/>
      <c r="CA104" s="71"/>
      <c r="CB104" s="71"/>
      <c r="CC104" s="71"/>
      <c r="CD104" s="71"/>
      <c r="CE104" s="71"/>
      <c r="CF104" s="71"/>
      <c r="CG104" s="71"/>
      <c r="CH104" s="71"/>
      <c r="CI104" s="212"/>
      <c r="CK104" s="71"/>
      <c r="CL104" s="71"/>
      <c r="CM104" s="71"/>
      <c r="CN104" s="71"/>
      <c r="CO104" s="71"/>
      <c r="CP104" s="71"/>
      <c r="CQ104" s="71"/>
      <c r="CR104" s="71"/>
      <c r="CT104" s="71"/>
      <c r="CU104" s="71"/>
      <c r="CV104" s="71"/>
      <c r="CW104" s="71"/>
      <c r="CX104" s="71"/>
      <c r="CY104" s="71"/>
      <c r="CZ104" s="71"/>
      <c r="DA104" s="71"/>
    </row>
    <row r="105" spans="2:105" ht="13.5" thickTop="1" x14ac:dyDescent="0.3">
      <c r="C105" s="48"/>
      <c r="D105" s="119"/>
      <c r="E105" s="66"/>
      <c r="F105" s="66"/>
      <c r="G105" s="66"/>
      <c r="H105" s="66"/>
      <c r="I105" s="66"/>
      <c r="J105" s="66"/>
      <c r="K105" s="66"/>
      <c r="L105" s="66"/>
      <c r="M105" s="138"/>
      <c r="O105" s="66"/>
      <c r="P105" s="66"/>
      <c r="Q105" s="66"/>
      <c r="R105" s="66"/>
      <c r="S105" s="66"/>
      <c r="T105" s="66"/>
      <c r="U105" s="66"/>
      <c r="V105" s="66"/>
      <c r="W105" s="138"/>
      <c r="Y105" s="66"/>
      <c r="Z105" s="66"/>
      <c r="AA105" s="66"/>
      <c r="AB105" s="66"/>
      <c r="AC105" s="66"/>
      <c r="AD105" s="66"/>
      <c r="AE105" s="66"/>
      <c r="AF105" s="66"/>
      <c r="AG105" s="56"/>
      <c r="AH105" s="66"/>
      <c r="AI105" s="66"/>
      <c r="AJ105" s="66"/>
      <c r="AK105" s="66"/>
      <c r="AL105" s="66"/>
      <c r="AM105" s="66"/>
      <c r="AN105" s="66"/>
      <c r="AO105" s="66"/>
      <c r="AP105" s="56"/>
      <c r="AQ105" s="66"/>
      <c r="AR105" s="66"/>
      <c r="AS105" s="66"/>
      <c r="AT105" s="66"/>
      <c r="AU105" s="66"/>
      <c r="AV105" s="66"/>
      <c r="AW105" s="66"/>
      <c r="AX105" s="66"/>
      <c r="AY105" s="56"/>
      <c r="AZ105" s="66"/>
      <c r="BA105" s="66"/>
      <c r="BB105" s="66"/>
      <c r="BC105" s="66"/>
      <c r="BD105" s="66"/>
      <c r="BE105" s="66"/>
      <c r="BF105" s="66"/>
      <c r="BG105" s="66"/>
      <c r="BH105" s="56"/>
      <c r="BI105" s="66"/>
      <c r="BJ105" s="66"/>
      <c r="BK105" s="66"/>
      <c r="BL105" s="66"/>
      <c r="BM105" s="66"/>
      <c r="BN105" s="66"/>
      <c r="BO105" s="66"/>
      <c r="BP105" s="66"/>
      <c r="BR105" s="66"/>
      <c r="BS105" s="66"/>
      <c r="BT105" s="66"/>
      <c r="BU105" s="66"/>
      <c r="BV105" s="66"/>
      <c r="BW105" s="66"/>
      <c r="BX105" s="66"/>
      <c r="BY105" s="66"/>
      <c r="CA105" s="66"/>
      <c r="CB105" s="66"/>
      <c r="CC105" s="66"/>
      <c r="CD105" s="66"/>
      <c r="CE105" s="66"/>
      <c r="CF105" s="66"/>
      <c r="CG105" s="66"/>
      <c r="CH105" s="66"/>
      <c r="CI105" s="138"/>
      <c r="CK105" s="66"/>
      <c r="CL105" s="66"/>
      <c r="CM105" s="66"/>
      <c r="CN105" s="66"/>
      <c r="CO105" s="66"/>
      <c r="CP105" s="66"/>
      <c r="CQ105" s="66"/>
      <c r="CR105" s="66"/>
      <c r="CT105" s="66"/>
      <c r="CU105" s="66"/>
      <c r="CV105" s="66"/>
      <c r="CW105" s="66"/>
      <c r="CX105" s="66"/>
      <c r="CY105" s="66"/>
      <c r="CZ105" s="66"/>
      <c r="DA105" s="66"/>
    </row>
    <row r="106" spans="2:105" s="32" customFormat="1" x14ac:dyDescent="0.3">
      <c r="B106" s="29"/>
      <c r="C106" s="30" t="s">
        <v>106</v>
      </c>
      <c r="D106" s="30"/>
      <c r="E106" s="31"/>
      <c r="F106" s="31"/>
      <c r="G106" s="31"/>
      <c r="H106" s="31"/>
      <c r="I106" s="31"/>
      <c r="J106" s="31"/>
      <c r="K106" s="31"/>
      <c r="L106" s="31"/>
      <c r="M106" s="188"/>
      <c r="O106" s="31"/>
      <c r="P106" s="31"/>
      <c r="Q106" s="31"/>
      <c r="R106" s="31"/>
      <c r="S106" s="31"/>
      <c r="T106" s="31"/>
      <c r="U106" s="31"/>
      <c r="V106" s="31"/>
      <c r="W106" s="188"/>
      <c r="Y106" s="31"/>
      <c r="Z106" s="31"/>
      <c r="AA106" s="31"/>
      <c r="AB106" s="31"/>
      <c r="AC106" s="31"/>
      <c r="AD106" s="31"/>
      <c r="AE106" s="31"/>
      <c r="AF106" s="31"/>
      <c r="AG106" s="33"/>
      <c r="AH106" s="31"/>
      <c r="AI106" s="31"/>
      <c r="AJ106" s="31"/>
      <c r="AK106" s="31"/>
      <c r="AL106" s="31"/>
      <c r="AM106" s="31"/>
      <c r="AN106" s="31"/>
      <c r="AO106" s="31"/>
      <c r="AP106" s="33"/>
      <c r="AQ106" s="31"/>
      <c r="AR106" s="31"/>
      <c r="AS106" s="31"/>
      <c r="AT106" s="31"/>
      <c r="AU106" s="31"/>
      <c r="AV106" s="31"/>
      <c r="AW106" s="31"/>
      <c r="AX106" s="31"/>
      <c r="AY106" s="33"/>
      <c r="AZ106" s="31"/>
      <c r="BA106" s="31"/>
      <c r="BB106" s="31"/>
      <c r="BC106" s="31"/>
      <c r="BD106" s="31"/>
      <c r="BE106" s="31"/>
      <c r="BF106" s="31"/>
      <c r="BG106" s="31"/>
      <c r="BH106" s="33"/>
      <c r="BI106" s="31"/>
      <c r="BJ106" s="31"/>
      <c r="BK106" s="31"/>
      <c r="BL106" s="31"/>
      <c r="BM106" s="31"/>
      <c r="BN106" s="31"/>
      <c r="BO106" s="31"/>
      <c r="BP106" s="31"/>
      <c r="BQ106" s="38"/>
      <c r="BR106" s="31"/>
      <c r="BS106" s="31"/>
      <c r="BT106" s="31"/>
      <c r="BU106" s="31"/>
      <c r="BV106" s="31"/>
      <c r="BW106" s="31"/>
      <c r="BX106" s="31"/>
      <c r="BY106" s="31"/>
      <c r="BZ106" s="38"/>
      <c r="CA106" s="31"/>
      <c r="CB106" s="31"/>
      <c r="CC106" s="31"/>
      <c r="CD106" s="31"/>
      <c r="CE106" s="31"/>
      <c r="CF106" s="31"/>
      <c r="CG106" s="31"/>
      <c r="CH106" s="31"/>
      <c r="CI106" s="188"/>
      <c r="CK106" s="31"/>
      <c r="CL106" s="31"/>
      <c r="CM106" s="31"/>
      <c r="CN106" s="31"/>
      <c r="CO106" s="31"/>
      <c r="CP106" s="31"/>
      <c r="CQ106" s="31"/>
      <c r="CR106" s="31"/>
      <c r="CS106" s="38"/>
      <c r="CT106" s="31"/>
      <c r="CU106" s="31"/>
      <c r="CV106" s="31"/>
      <c r="CW106" s="31"/>
      <c r="CX106" s="31"/>
      <c r="CY106" s="31"/>
      <c r="CZ106" s="31"/>
      <c r="DA106" s="31"/>
    </row>
    <row r="107" spans="2:105" s="36" customFormat="1" x14ac:dyDescent="0.3">
      <c r="B107" s="34"/>
      <c r="C107" s="67" t="s">
        <v>107</v>
      </c>
      <c r="D107" s="67"/>
      <c r="E107" s="35"/>
      <c r="F107" s="35"/>
      <c r="G107" s="35"/>
      <c r="H107" s="35"/>
      <c r="I107" s="35"/>
      <c r="J107" s="35"/>
      <c r="K107" s="35"/>
      <c r="L107" s="35"/>
      <c r="M107" s="176"/>
      <c r="O107" s="35"/>
      <c r="P107" s="35"/>
      <c r="Q107" s="35"/>
      <c r="R107" s="35"/>
      <c r="S107" s="35"/>
      <c r="T107" s="35"/>
      <c r="U107" s="35"/>
      <c r="V107" s="35"/>
      <c r="W107" s="176"/>
      <c r="Y107" s="35"/>
      <c r="Z107" s="35"/>
      <c r="AA107" s="35"/>
      <c r="AB107" s="35"/>
      <c r="AC107" s="35"/>
      <c r="AD107" s="35"/>
      <c r="AE107" s="35"/>
      <c r="AF107" s="35"/>
      <c r="AG107" s="37"/>
      <c r="AH107" s="35"/>
      <c r="AI107" s="35"/>
      <c r="AJ107" s="35"/>
      <c r="AK107" s="35"/>
      <c r="AL107" s="35"/>
      <c r="AM107" s="35"/>
      <c r="AN107" s="35"/>
      <c r="AO107" s="35"/>
      <c r="AP107" s="37"/>
      <c r="AQ107" s="35"/>
      <c r="AR107" s="35"/>
      <c r="AS107" s="35"/>
      <c r="AT107" s="35"/>
      <c r="AU107" s="35"/>
      <c r="AV107" s="35"/>
      <c r="AW107" s="35"/>
      <c r="AX107" s="35"/>
      <c r="AY107" s="37"/>
      <c r="AZ107" s="35"/>
      <c r="BA107" s="35"/>
      <c r="BB107" s="35"/>
      <c r="BC107" s="35"/>
      <c r="BD107" s="35"/>
      <c r="BE107" s="35"/>
      <c r="BF107" s="35"/>
      <c r="BG107" s="35"/>
      <c r="BH107" s="37"/>
      <c r="BI107" s="35"/>
      <c r="BJ107" s="35"/>
      <c r="BK107" s="35"/>
      <c r="BL107" s="35"/>
      <c r="BM107" s="35"/>
      <c r="BN107" s="35"/>
      <c r="BO107" s="35"/>
      <c r="BP107" s="35"/>
      <c r="BQ107" s="213"/>
      <c r="BR107" s="35"/>
      <c r="BS107" s="35"/>
      <c r="BT107" s="35"/>
      <c r="BU107" s="35"/>
      <c r="BV107" s="35"/>
      <c r="BW107" s="35"/>
      <c r="BX107" s="35"/>
      <c r="BY107" s="35"/>
      <c r="BZ107" s="213"/>
      <c r="CA107" s="35"/>
      <c r="CB107" s="35"/>
      <c r="CC107" s="35"/>
      <c r="CD107" s="35"/>
      <c r="CE107" s="35"/>
      <c r="CF107" s="35"/>
      <c r="CG107" s="35"/>
      <c r="CH107" s="35"/>
      <c r="CI107" s="176"/>
      <c r="CK107" s="35"/>
      <c r="CL107" s="35"/>
      <c r="CM107" s="35"/>
      <c r="CN107" s="35"/>
      <c r="CO107" s="35"/>
      <c r="CP107" s="35"/>
      <c r="CQ107" s="35"/>
      <c r="CR107" s="35"/>
      <c r="CS107" s="213"/>
      <c r="CT107" s="35"/>
      <c r="CU107" s="35"/>
      <c r="CV107" s="35"/>
      <c r="CW107" s="35"/>
      <c r="CX107" s="35"/>
      <c r="CY107" s="35"/>
      <c r="CZ107" s="35"/>
      <c r="DA107" s="35"/>
    </row>
    <row r="108" spans="2:105" s="68" customFormat="1" x14ac:dyDescent="0.3">
      <c r="C108" s="69" t="s">
        <v>84</v>
      </c>
      <c r="D108" s="82"/>
      <c r="E108" s="73">
        <v>2102154.5729999999</v>
      </c>
      <c r="F108" s="73">
        <f>'Quarterly I.S'!H108</f>
        <v>2146210</v>
      </c>
      <c r="G108" s="73">
        <v>2368802.733</v>
      </c>
      <c r="H108" s="73">
        <f>'Quarterly I.S'!L108</f>
        <v>2325735.3750025546</v>
      </c>
      <c r="I108" s="73">
        <f>'Quarterly I.S'!N108</f>
        <v>2539511.5907389205</v>
      </c>
      <c r="J108" s="73">
        <f>'Quarterly I.S'!P108</f>
        <v>2514603</v>
      </c>
      <c r="K108" s="73">
        <f>'Quarterly I.S'!R108</f>
        <v>2904358.2520794603</v>
      </c>
      <c r="L108" s="73">
        <f>'Quarterly I.S'!T108</f>
        <v>3030882.8155569583</v>
      </c>
      <c r="M108" s="190">
        <f>L108/J108-1</f>
        <v>0.20531265394853904</v>
      </c>
      <c r="O108" s="71">
        <f t="shared" ref="O108:O116" si="443">$E108</f>
        <v>2102154.5729999999</v>
      </c>
      <c r="P108" s="71">
        <f t="shared" ref="P108:P116" si="444">$F108</f>
        <v>2146210</v>
      </c>
      <c r="Q108" s="71">
        <f t="shared" ref="Q108:Q116" si="445">$G108</f>
        <v>2368802.733</v>
      </c>
      <c r="R108" s="71">
        <f t="shared" ref="R108:R116" si="446">$H108</f>
        <v>2325735.3750025546</v>
      </c>
      <c r="S108" s="71">
        <f>$I108</f>
        <v>2539511.5907389205</v>
      </c>
      <c r="T108" s="71">
        <f>$J108</f>
        <v>2514603</v>
      </c>
      <c r="U108" s="71">
        <f>$K108</f>
        <v>2904358.2520794603</v>
      </c>
      <c r="V108" s="71">
        <f>$L108</f>
        <v>3030882.8155569583</v>
      </c>
      <c r="W108" s="190">
        <f>V108/T108-1</f>
        <v>0.20531265394853904</v>
      </c>
      <c r="Y108" s="71">
        <f t="shared" ref="Y108:Y116" si="447">$E108</f>
        <v>2102154.5729999999</v>
      </c>
      <c r="Z108" s="71">
        <f t="shared" ref="Z108:Z116" si="448">$F108</f>
        <v>2146210</v>
      </c>
      <c r="AA108" s="71">
        <f t="shared" ref="AA108:AA116" si="449">$G108</f>
        <v>2368802.733</v>
      </c>
      <c r="AB108" s="71">
        <f t="shared" ref="AB108:AB116" si="450">$H108</f>
        <v>2325735.3750025546</v>
      </c>
      <c r="AC108" s="71">
        <f>$I108</f>
        <v>2539511.5907389205</v>
      </c>
      <c r="AD108" s="71">
        <f>$J108</f>
        <v>2514603</v>
      </c>
      <c r="AE108" s="71">
        <f>$K108</f>
        <v>2904358.2520794603</v>
      </c>
      <c r="AF108" s="71">
        <f>$L108</f>
        <v>3030882.8155569583</v>
      </c>
      <c r="AH108" s="71">
        <f t="shared" ref="AH108:AH116" si="451">$E108</f>
        <v>2102154.5729999999</v>
      </c>
      <c r="AI108" s="71">
        <f t="shared" ref="AI108:AI116" si="452">$F108</f>
        <v>2146210</v>
      </c>
      <c r="AJ108" s="71">
        <f t="shared" ref="AJ108:AJ116" si="453">$G108</f>
        <v>2368802.733</v>
      </c>
      <c r="AK108" s="71">
        <f t="shared" ref="AK108:AK116" si="454">$H108</f>
        <v>2325735.3750025546</v>
      </c>
      <c r="AL108" s="71">
        <f>$I108</f>
        <v>2539511.5907389205</v>
      </c>
      <c r="AM108" s="71">
        <f>$J108</f>
        <v>2514603</v>
      </c>
      <c r="AN108" s="71">
        <f>$K108</f>
        <v>2904358.2520794603</v>
      </c>
      <c r="AO108" s="71">
        <f>$L108</f>
        <v>3030882.8155569583</v>
      </c>
      <c r="AQ108" s="71">
        <f t="shared" ref="AQ108:AQ116" si="455">$E108</f>
        <v>2102154.5729999999</v>
      </c>
      <c r="AR108" s="71">
        <f t="shared" ref="AR108:AR116" si="456">$F108</f>
        <v>2146210</v>
      </c>
      <c r="AS108" s="71">
        <f t="shared" ref="AS108:AS116" si="457">$G108</f>
        <v>2368802.733</v>
      </c>
      <c r="AT108" s="71">
        <f t="shared" ref="AT108:AT116" si="458">$H108</f>
        <v>2325735.3750025546</v>
      </c>
      <c r="AU108" s="71">
        <f>$I108</f>
        <v>2539511.5907389205</v>
      </c>
      <c r="AV108" s="71">
        <f>$J108</f>
        <v>2514603</v>
      </c>
      <c r="AW108" s="71">
        <f>$K108</f>
        <v>2904358.2520794603</v>
      </c>
      <c r="AX108" s="71">
        <f>$L108</f>
        <v>3030882.8155569583</v>
      </c>
      <c r="AZ108" s="71">
        <f t="shared" ref="AZ108:AZ116" si="459">$E108</f>
        <v>2102154.5729999999</v>
      </c>
      <c r="BA108" s="71">
        <f t="shared" ref="BA108:BA116" si="460">$F108</f>
        <v>2146210</v>
      </c>
      <c r="BB108" s="71">
        <f t="shared" ref="BB108:BB116" si="461">$G108</f>
        <v>2368802.733</v>
      </c>
      <c r="BC108" s="71">
        <f t="shared" ref="BC108:BC116" si="462">$H108</f>
        <v>2325735.3750025546</v>
      </c>
      <c r="BD108" s="71">
        <f>$I108</f>
        <v>2539511.5907389205</v>
      </c>
      <c r="BE108" s="71">
        <f>$J108</f>
        <v>2514603</v>
      </c>
      <c r="BF108" s="71">
        <f>$K108</f>
        <v>2904358.2520794603</v>
      </c>
      <c r="BG108" s="71">
        <f>$L108</f>
        <v>3030882.8155569583</v>
      </c>
      <c r="BI108" s="71">
        <f t="shared" ref="BI108:BI116" si="463">$E108</f>
        <v>2102154.5729999999</v>
      </c>
      <c r="BJ108" s="71">
        <f t="shared" ref="BJ108:BJ116" si="464">$F108</f>
        <v>2146210</v>
      </c>
      <c r="BK108" s="71">
        <f t="shared" ref="BK108:BK116" si="465">$G108</f>
        <v>2368802.733</v>
      </c>
      <c r="BL108" s="71">
        <f t="shared" ref="BL108:BL116" si="466">$H108</f>
        <v>2325735.3750025546</v>
      </c>
      <c r="BM108" s="71">
        <f>$I108</f>
        <v>2539511.5907389205</v>
      </c>
      <c r="BN108" s="71">
        <f>$J108</f>
        <v>2514603</v>
      </c>
      <c r="BO108" s="71">
        <f>$K108</f>
        <v>2904358.2520794603</v>
      </c>
      <c r="BP108" s="71">
        <f>$L108</f>
        <v>3030882.8155569583</v>
      </c>
      <c r="BR108" s="71">
        <f t="shared" ref="BR108:BR116" si="467">$E108</f>
        <v>2102154.5729999999</v>
      </c>
      <c r="BS108" s="71">
        <f t="shared" ref="BS108:BS116" si="468">$F108</f>
        <v>2146210</v>
      </c>
      <c r="BT108" s="71">
        <f t="shared" ref="BT108:BT116" si="469">$G108</f>
        <v>2368802.733</v>
      </c>
      <c r="BU108" s="71">
        <f t="shared" ref="BU108:BU116" si="470">$H108</f>
        <v>2325735.3750025546</v>
      </c>
      <c r="BV108" s="71">
        <f>$I108</f>
        <v>2539511.5907389205</v>
      </c>
      <c r="BW108" s="71">
        <f>$J108</f>
        <v>2514603</v>
      </c>
      <c r="BX108" s="71">
        <f>$K108</f>
        <v>2904358.2520794603</v>
      </c>
      <c r="BY108" s="71">
        <f>$L108</f>
        <v>3030882.8155569583</v>
      </c>
      <c r="CA108" s="71">
        <f t="shared" ref="CA108:CA116" si="471">$E108</f>
        <v>2102154.5729999999</v>
      </c>
      <c r="CB108" s="71">
        <f t="shared" ref="CB108:CB116" si="472">$F108</f>
        <v>2146210</v>
      </c>
      <c r="CC108" s="71">
        <f t="shared" ref="CC108:CC116" si="473">$G108</f>
        <v>2368802.733</v>
      </c>
      <c r="CD108" s="71">
        <f t="shared" ref="CD108:CD116" si="474">$H108</f>
        <v>2325735.3750025546</v>
      </c>
      <c r="CE108" s="71">
        <f>$I108</f>
        <v>2539511.5907389205</v>
      </c>
      <c r="CF108" s="71">
        <f>$J108</f>
        <v>2514603</v>
      </c>
      <c r="CG108" s="71">
        <f>$K108</f>
        <v>2904358.2520794603</v>
      </c>
      <c r="CH108" s="71">
        <f>$L108</f>
        <v>3030882.8155569583</v>
      </c>
      <c r="CI108" s="190">
        <f>CH108/CF108-1</f>
        <v>0.20531265394853904</v>
      </c>
      <c r="CK108" s="71">
        <f t="shared" ref="CK108:CK116" si="475">$E108</f>
        <v>2102154.5729999999</v>
      </c>
      <c r="CL108" s="71">
        <f t="shared" ref="CL108:CL116" si="476">$F108</f>
        <v>2146210</v>
      </c>
      <c r="CM108" s="71">
        <f t="shared" ref="CM108:CM116" si="477">$G108</f>
        <v>2368802.733</v>
      </c>
      <c r="CN108" s="71">
        <f t="shared" ref="CN108:CN116" si="478">$H108</f>
        <v>2325735.3750025546</v>
      </c>
      <c r="CO108" s="71">
        <f>$I108</f>
        <v>2539511.5907389205</v>
      </c>
      <c r="CP108" s="71">
        <f>$J108</f>
        <v>2514603</v>
      </c>
      <c r="CQ108" s="71">
        <f>$K108</f>
        <v>2904358.2520794603</v>
      </c>
      <c r="CR108" s="71">
        <f>$L108</f>
        <v>3030882.8155569583</v>
      </c>
      <c r="CT108" s="71">
        <f t="shared" ref="CT108:CT116" si="479">$E108</f>
        <v>2102154.5729999999</v>
      </c>
      <c r="CU108" s="71">
        <f t="shared" ref="CU108:CU116" si="480">$F108</f>
        <v>2146210</v>
      </c>
      <c r="CV108" s="71">
        <f t="shared" ref="CV108:CV116" si="481">$G108</f>
        <v>2368802.733</v>
      </c>
      <c r="CW108" s="71">
        <f t="shared" ref="CW108:CW116" si="482">$H108</f>
        <v>2325735.3750025546</v>
      </c>
      <c r="CX108" s="71">
        <f>$I108</f>
        <v>2539511.5907389205</v>
      </c>
      <c r="CY108" s="71">
        <f>$J108</f>
        <v>2514603</v>
      </c>
      <c r="CZ108" s="71">
        <f>$K108</f>
        <v>2904358.2520794603</v>
      </c>
      <c r="DA108" s="71">
        <f>$L108</f>
        <v>3030882.8155569583</v>
      </c>
    </row>
    <row r="109" spans="2:105" s="68" customFormat="1" x14ac:dyDescent="0.3">
      <c r="C109" s="69" t="s">
        <v>85</v>
      </c>
      <c r="D109" s="82"/>
      <c r="E109" s="71">
        <f>E108-E110</f>
        <v>1941171.174218792</v>
      </c>
      <c r="F109" s="71">
        <f>F108-F110</f>
        <v>1975378</v>
      </c>
      <c r="G109" s="71">
        <f>G108-G110</f>
        <v>2195763.9700000002</v>
      </c>
      <c r="H109" s="71">
        <f>H108-H110-H111</f>
        <v>2125867.1701002545</v>
      </c>
      <c r="I109" s="71">
        <f t="shared" ref="I109:J109" si="483">I108-I110-I111</f>
        <v>2332347.2532545202</v>
      </c>
      <c r="J109" s="71">
        <f t="shared" si="483"/>
        <v>2290744</v>
      </c>
      <c r="K109" s="71">
        <f t="shared" ref="K109:L109" si="484">K108-K110-K111</f>
        <v>2617152.4164260603</v>
      </c>
      <c r="L109" s="71">
        <f t="shared" si="484"/>
        <v>2686885.5831719586</v>
      </c>
      <c r="M109" s="191">
        <f>L109/J109-1</f>
        <v>0.17293140707646004</v>
      </c>
      <c r="O109" s="71">
        <f t="shared" si="443"/>
        <v>1941171.174218792</v>
      </c>
      <c r="P109" s="71">
        <f t="shared" si="444"/>
        <v>1975378</v>
      </c>
      <c r="Q109" s="71">
        <f t="shared" si="445"/>
        <v>2195763.9700000002</v>
      </c>
      <c r="R109" s="71">
        <f t="shared" si="446"/>
        <v>2125867.1701002545</v>
      </c>
      <c r="S109" s="71">
        <f t="shared" ref="S109:S116" si="485">$I109</f>
        <v>2332347.2532545202</v>
      </c>
      <c r="T109" s="71">
        <f t="shared" ref="T109:T116" si="486">$J109</f>
        <v>2290744</v>
      </c>
      <c r="U109" s="71">
        <f t="shared" ref="U109:U111" si="487">$K109</f>
        <v>2617152.4164260603</v>
      </c>
      <c r="V109" s="71">
        <f t="shared" ref="V109:V111" si="488">$L109</f>
        <v>2686885.5831719586</v>
      </c>
      <c r="W109" s="191">
        <f>V109/T109-1</f>
        <v>0.17293140707646004</v>
      </c>
      <c r="Y109" s="71">
        <f t="shared" si="447"/>
        <v>1941171.174218792</v>
      </c>
      <c r="Z109" s="71">
        <f t="shared" si="448"/>
        <v>1975378</v>
      </c>
      <c r="AA109" s="71">
        <f t="shared" si="449"/>
        <v>2195763.9700000002</v>
      </c>
      <c r="AB109" s="71">
        <f t="shared" si="450"/>
        <v>2125867.1701002545</v>
      </c>
      <c r="AC109" s="71">
        <f t="shared" ref="AC109:AC116" si="489">$I109</f>
        <v>2332347.2532545202</v>
      </c>
      <c r="AD109" s="71">
        <f t="shared" ref="AD109:AD116" si="490">$J109</f>
        <v>2290744</v>
      </c>
      <c r="AE109" s="71">
        <f t="shared" ref="AE109:AE111" si="491">$K109</f>
        <v>2617152.4164260603</v>
      </c>
      <c r="AF109" s="71">
        <f t="shared" ref="AF109:AF111" si="492">$L109</f>
        <v>2686885.5831719586</v>
      </c>
      <c r="AH109" s="71">
        <f t="shared" si="451"/>
        <v>1941171.174218792</v>
      </c>
      <c r="AI109" s="71">
        <f t="shared" si="452"/>
        <v>1975378</v>
      </c>
      <c r="AJ109" s="71">
        <f t="shared" si="453"/>
        <v>2195763.9700000002</v>
      </c>
      <c r="AK109" s="71">
        <f t="shared" si="454"/>
        <v>2125867.1701002545</v>
      </c>
      <c r="AL109" s="71">
        <f t="shared" ref="AL109:AL116" si="493">$I109</f>
        <v>2332347.2532545202</v>
      </c>
      <c r="AM109" s="71">
        <f t="shared" ref="AM109:AM116" si="494">$J109</f>
        <v>2290744</v>
      </c>
      <c r="AN109" s="71">
        <f t="shared" ref="AN109:AN111" si="495">$K109</f>
        <v>2617152.4164260603</v>
      </c>
      <c r="AO109" s="71">
        <f t="shared" ref="AO109:AO111" si="496">$L109</f>
        <v>2686885.5831719586</v>
      </c>
      <c r="AQ109" s="71">
        <f t="shared" si="455"/>
        <v>1941171.174218792</v>
      </c>
      <c r="AR109" s="71">
        <f t="shared" si="456"/>
        <v>1975378</v>
      </c>
      <c r="AS109" s="71">
        <f t="shared" si="457"/>
        <v>2195763.9700000002</v>
      </c>
      <c r="AT109" s="71">
        <f t="shared" si="458"/>
        <v>2125867.1701002545</v>
      </c>
      <c r="AU109" s="71">
        <f t="shared" ref="AU109:AU116" si="497">$I109</f>
        <v>2332347.2532545202</v>
      </c>
      <c r="AV109" s="71">
        <f t="shared" ref="AV109:AV116" si="498">$J109</f>
        <v>2290744</v>
      </c>
      <c r="AW109" s="71">
        <f t="shared" ref="AW109:AW111" si="499">$K109</f>
        <v>2617152.4164260603</v>
      </c>
      <c r="AX109" s="71">
        <f t="shared" ref="AX109:AX111" si="500">$L109</f>
        <v>2686885.5831719586</v>
      </c>
      <c r="AZ109" s="71">
        <f t="shared" si="459"/>
        <v>1941171.174218792</v>
      </c>
      <c r="BA109" s="71">
        <f t="shared" si="460"/>
        <v>1975378</v>
      </c>
      <c r="BB109" s="71">
        <f t="shared" si="461"/>
        <v>2195763.9700000002</v>
      </c>
      <c r="BC109" s="71">
        <f t="shared" si="462"/>
        <v>2125867.1701002545</v>
      </c>
      <c r="BD109" s="71">
        <f t="shared" ref="BD109:BD116" si="501">$I109</f>
        <v>2332347.2532545202</v>
      </c>
      <c r="BE109" s="71">
        <f t="shared" ref="BE109:BE116" si="502">$J109</f>
        <v>2290744</v>
      </c>
      <c r="BF109" s="71">
        <f t="shared" ref="BF109:BF111" si="503">$K109</f>
        <v>2617152.4164260603</v>
      </c>
      <c r="BG109" s="71">
        <f t="shared" ref="BG109:BG111" si="504">$L109</f>
        <v>2686885.5831719586</v>
      </c>
      <c r="BI109" s="71">
        <f t="shared" si="463"/>
        <v>1941171.174218792</v>
      </c>
      <c r="BJ109" s="71">
        <f t="shared" si="464"/>
        <v>1975378</v>
      </c>
      <c r="BK109" s="71">
        <f t="shared" si="465"/>
        <v>2195763.9700000002</v>
      </c>
      <c r="BL109" s="71">
        <f t="shared" si="466"/>
        <v>2125867.1701002545</v>
      </c>
      <c r="BM109" s="71">
        <f t="shared" ref="BM109:BM116" si="505">$I109</f>
        <v>2332347.2532545202</v>
      </c>
      <c r="BN109" s="71">
        <f t="shared" ref="BN109:BN116" si="506">$J109</f>
        <v>2290744</v>
      </c>
      <c r="BO109" s="71">
        <f t="shared" ref="BO109:BO111" si="507">$K109</f>
        <v>2617152.4164260603</v>
      </c>
      <c r="BP109" s="71">
        <f t="shared" ref="BP109:BP111" si="508">$L109</f>
        <v>2686885.5831719586</v>
      </c>
      <c r="BR109" s="71">
        <f t="shared" si="467"/>
        <v>1941171.174218792</v>
      </c>
      <c r="BS109" s="71">
        <f t="shared" si="468"/>
        <v>1975378</v>
      </c>
      <c r="BT109" s="71">
        <f t="shared" si="469"/>
        <v>2195763.9700000002</v>
      </c>
      <c r="BU109" s="71">
        <f t="shared" si="470"/>
        <v>2125867.1701002545</v>
      </c>
      <c r="BV109" s="71">
        <f t="shared" ref="BV109:BV116" si="509">$I109</f>
        <v>2332347.2532545202</v>
      </c>
      <c r="BW109" s="71">
        <f t="shared" ref="BW109:BW116" si="510">$J109</f>
        <v>2290744</v>
      </c>
      <c r="BX109" s="71">
        <f t="shared" ref="BX109:BX111" si="511">$K109</f>
        <v>2617152.4164260603</v>
      </c>
      <c r="BY109" s="71">
        <f t="shared" ref="BY109:BY111" si="512">$L109</f>
        <v>2686885.5831719586</v>
      </c>
      <c r="CA109" s="71">
        <f t="shared" si="471"/>
        <v>1941171.174218792</v>
      </c>
      <c r="CB109" s="71">
        <f t="shared" si="472"/>
        <v>1975378</v>
      </c>
      <c r="CC109" s="71">
        <f t="shared" si="473"/>
        <v>2195763.9700000002</v>
      </c>
      <c r="CD109" s="71">
        <f t="shared" si="474"/>
        <v>2125867.1701002545</v>
      </c>
      <c r="CE109" s="71">
        <f t="shared" ref="CE109:CE116" si="513">$I109</f>
        <v>2332347.2532545202</v>
      </c>
      <c r="CF109" s="71">
        <f t="shared" ref="CF109:CF116" si="514">$J109</f>
        <v>2290744</v>
      </c>
      <c r="CG109" s="71">
        <f t="shared" ref="CG109:CG111" si="515">$K109</f>
        <v>2617152.4164260603</v>
      </c>
      <c r="CH109" s="71">
        <f t="shared" ref="CH109:CH111" si="516">$L109</f>
        <v>2686885.5831719586</v>
      </c>
      <c r="CI109" s="191">
        <f>CH109/CF109-1</f>
        <v>0.17293140707646004</v>
      </c>
      <c r="CK109" s="71">
        <f t="shared" si="475"/>
        <v>1941171.174218792</v>
      </c>
      <c r="CL109" s="71">
        <f t="shared" si="476"/>
        <v>1975378</v>
      </c>
      <c r="CM109" s="71">
        <f t="shared" si="477"/>
        <v>2195763.9700000002</v>
      </c>
      <c r="CN109" s="71">
        <f t="shared" si="478"/>
        <v>2125867.1701002545</v>
      </c>
      <c r="CO109" s="71">
        <f t="shared" ref="CO109:CO116" si="517">$I109</f>
        <v>2332347.2532545202</v>
      </c>
      <c r="CP109" s="71">
        <f t="shared" ref="CP109:CP116" si="518">$J109</f>
        <v>2290744</v>
      </c>
      <c r="CQ109" s="71">
        <f t="shared" ref="CQ109:CQ111" si="519">$K109</f>
        <v>2617152.4164260603</v>
      </c>
      <c r="CR109" s="71">
        <f t="shared" ref="CR109:CR111" si="520">$L109</f>
        <v>2686885.5831719586</v>
      </c>
      <c r="CT109" s="71">
        <f t="shared" si="479"/>
        <v>1941171.174218792</v>
      </c>
      <c r="CU109" s="71">
        <f t="shared" si="480"/>
        <v>1975378</v>
      </c>
      <c r="CV109" s="71">
        <f t="shared" si="481"/>
        <v>2195763.9700000002</v>
      </c>
      <c r="CW109" s="71">
        <f t="shared" si="482"/>
        <v>2125867.1701002545</v>
      </c>
      <c r="CX109" s="71">
        <f t="shared" ref="CX109:CX116" si="521">$I109</f>
        <v>2332347.2532545202</v>
      </c>
      <c r="CY109" s="71">
        <f t="shared" ref="CY109:CY116" si="522">$J109</f>
        <v>2290744</v>
      </c>
      <c r="CZ109" s="71">
        <f t="shared" ref="CZ109:CZ111" si="523">$K109</f>
        <v>2617152.4164260603</v>
      </c>
      <c r="DA109" s="71">
        <f t="shared" ref="DA109:DA111" si="524">$L109</f>
        <v>2686885.5831719586</v>
      </c>
    </row>
    <row r="110" spans="2:105" s="68" customFormat="1" x14ac:dyDescent="0.3">
      <c r="C110" s="69" t="s">
        <v>83</v>
      </c>
      <c r="D110" s="82"/>
      <c r="E110" s="73">
        <v>160983.39878120794</v>
      </c>
      <c r="F110" s="73">
        <f>'Quarterly I.S'!H110</f>
        <v>170832</v>
      </c>
      <c r="G110" s="73">
        <v>173038.76300000001</v>
      </c>
      <c r="H110" s="73">
        <f>'Quarterly I.S'!L110</f>
        <v>192429.32248629999</v>
      </c>
      <c r="I110" s="73">
        <f>'Quarterly I.S'!N110</f>
        <v>194872.81264679998</v>
      </c>
      <c r="J110" s="73">
        <f>'Quarterly I.S'!P110</f>
        <v>223742</v>
      </c>
      <c r="K110" s="73">
        <f>'Quarterly I.S'!R110</f>
        <v>264738.25029579998</v>
      </c>
      <c r="L110" s="73">
        <f>'Quarterly I.S'!T110</f>
        <v>331374.45230499998</v>
      </c>
      <c r="M110" s="190">
        <f>L110/J110-1</f>
        <v>0.48105609275415429</v>
      </c>
      <c r="O110" s="71">
        <f t="shared" si="443"/>
        <v>160983.39878120794</v>
      </c>
      <c r="P110" s="71">
        <f t="shared" si="444"/>
        <v>170832</v>
      </c>
      <c r="Q110" s="71">
        <f t="shared" si="445"/>
        <v>173038.76300000001</v>
      </c>
      <c r="R110" s="71">
        <f t="shared" si="446"/>
        <v>192429.32248629999</v>
      </c>
      <c r="S110" s="71">
        <f t="shared" si="485"/>
        <v>194872.81264679998</v>
      </c>
      <c r="T110" s="71">
        <f t="shared" si="486"/>
        <v>223742</v>
      </c>
      <c r="U110" s="71">
        <f t="shared" si="487"/>
        <v>264738.25029579998</v>
      </c>
      <c r="V110" s="71">
        <f t="shared" si="488"/>
        <v>331374.45230499998</v>
      </c>
      <c r="W110" s="190">
        <f>V110/T110-1</f>
        <v>0.48105609275415429</v>
      </c>
      <c r="Y110" s="71">
        <f t="shared" si="447"/>
        <v>160983.39878120794</v>
      </c>
      <c r="Z110" s="71">
        <f t="shared" si="448"/>
        <v>170832</v>
      </c>
      <c r="AA110" s="71">
        <f t="shared" si="449"/>
        <v>173038.76300000001</v>
      </c>
      <c r="AB110" s="71">
        <f t="shared" si="450"/>
        <v>192429.32248629999</v>
      </c>
      <c r="AC110" s="71">
        <f t="shared" si="489"/>
        <v>194872.81264679998</v>
      </c>
      <c r="AD110" s="71">
        <f t="shared" si="490"/>
        <v>223742</v>
      </c>
      <c r="AE110" s="71">
        <f t="shared" si="491"/>
        <v>264738.25029579998</v>
      </c>
      <c r="AF110" s="71">
        <f t="shared" si="492"/>
        <v>331374.45230499998</v>
      </c>
      <c r="AH110" s="71">
        <f t="shared" si="451"/>
        <v>160983.39878120794</v>
      </c>
      <c r="AI110" s="71">
        <f t="shared" si="452"/>
        <v>170832</v>
      </c>
      <c r="AJ110" s="71">
        <f t="shared" si="453"/>
        <v>173038.76300000001</v>
      </c>
      <c r="AK110" s="71">
        <f t="shared" si="454"/>
        <v>192429.32248629999</v>
      </c>
      <c r="AL110" s="71">
        <f t="shared" si="493"/>
        <v>194872.81264679998</v>
      </c>
      <c r="AM110" s="71">
        <f t="shared" si="494"/>
        <v>223742</v>
      </c>
      <c r="AN110" s="71">
        <f t="shared" si="495"/>
        <v>264738.25029579998</v>
      </c>
      <c r="AO110" s="71">
        <f t="shared" si="496"/>
        <v>331374.45230499998</v>
      </c>
      <c r="AQ110" s="71">
        <f t="shared" si="455"/>
        <v>160983.39878120794</v>
      </c>
      <c r="AR110" s="71">
        <f t="shared" si="456"/>
        <v>170832</v>
      </c>
      <c r="AS110" s="71">
        <f t="shared" si="457"/>
        <v>173038.76300000001</v>
      </c>
      <c r="AT110" s="71">
        <f t="shared" si="458"/>
        <v>192429.32248629999</v>
      </c>
      <c r="AU110" s="71">
        <f t="shared" si="497"/>
        <v>194872.81264679998</v>
      </c>
      <c r="AV110" s="71">
        <f t="shared" si="498"/>
        <v>223742</v>
      </c>
      <c r="AW110" s="71">
        <f t="shared" si="499"/>
        <v>264738.25029579998</v>
      </c>
      <c r="AX110" s="71">
        <f t="shared" si="500"/>
        <v>331374.45230499998</v>
      </c>
      <c r="AZ110" s="71">
        <f t="shared" si="459"/>
        <v>160983.39878120794</v>
      </c>
      <c r="BA110" s="71">
        <f t="shared" si="460"/>
        <v>170832</v>
      </c>
      <c r="BB110" s="71">
        <f t="shared" si="461"/>
        <v>173038.76300000001</v>
      </c>
      <c r="BC110" s="71">
        <f t="shared" si="462"/>
        <v>192429.32248629999</v>
      </c>
      <c r="BD110" s="71">
        <f t="shared" si="501"/>
        <v>194872.81264679998</v>
      </c>
      <c r="BE110" s="71">
        <f t="shared" si="502"/>
        <v>223742</v>
      </c>
      <c r="BF110" s="71">
        <f t="shared" si="503"/>
        <v>264738.25029579998</v>
      </c>
      <c r="BG110" s="71">
        <f t="shared" si="504"/>
        <v>331374.45230499998</v>
      </c>
      <c r="BI110" s="71">
        <f t="shared" si="463"/>
        <v>160983.39878120794</v>
      </c>
      <c r="BJ110" s="71">
        <f t="shared" si="464"/>
        <v>170832</v>
      </c>
      <c r="BK110" s="71">
        <f t="shared" si="465"/>
        <v>173038.76300000001</v>
      </c>
      <c r="BL110" s="71">
        <f t="shared" si="466"/>
        <v>192429.32248629999</v>
      </c>
      <c r="BM110" s="71">
        <f t="shared" si="505"/>
        <v>194872.81264679998</v>
      </c>
      <c r="BN110" s="71">
        <f t="shared" si="506"/>
        <v>223742</v>
      </c>
      <c r="BO110" s="71">
        <f t="shared" si="507"/>
        <v>264738.25029579998</v>
      </c>
      <c r="BP110" s="71">
        <f t="shared" si="508"/>
        <v>331374.45230499998</v>
      </c>
      <c r="BR110" s="71">
        <f t="shared" si="467"/>
        <v>160983.39878120794</v>
      </c>
      <c r="BS110" s="71">
        <f t="shared" si="468"/>
        <v>170832</v>
      </c>
      <c r="BT110" s="71">
        <f t="shared" si="469"/>
        <v>173038.76300000001</v>
      </c>
      <c r="BU110" s="71">
        <f t="shared" si="470"/>
        <v>192429.32248629999</v>
      </c>
      <c r="BV110" s="71">
        <f t="shared" si="509"/>
        <v>194872.81264679998</v>
      </c>
      <c r="BW110" s="71">
        <f t="shared" si="510"/>
        <v>223742</v>
      </c>
      <c r="BX110" s="71">
        <f t="shared" si="511"/>
        <v>264738.25029579998</v>
      </c>
      <c r="BY110" s="71">
        <f t="shared" si="512"/>
        <v>331374.45230499998</v>
      </c>
      <c r="CA110" s="71">
        <f t="shared" si="471"/>
        <v>160983.39878120794</v>
      </c>
      <c r="CB110" s="71">
        <f t="shared" si="472"/>
        <v>170832</v>
      </c>
      <c r="CC110" s="71">
        <f t="shared" si="473"/>
        <v>173038.76300000001</v>
      </c>
      <c r="CD110" s="71">
        <f t="shared" si="474"/>
        <v>192429.32248629999</v>
      </c>
      <c r="CE110" s="71">
        <f t="shared" si="513"/>
        <v>194872.81264679998</v>
      </c>
      <c r="CF110" s="71">
        <f t="shared" si="514"/>
        <v>223742</v>
      </c>
      <c r="CG110" s="71">
        <f t="shared" si="515"/>
        <v>264738.25029579998</v>
      </c>
      <c r="CH110" s="71">
        <f t="shared" si="516"/>
        <v>331374.45230499998</v>
      </c>
      <c r="CI110" s="190">
        <f>CH110/CF110-1</f>
        <v>0.48105609275415429</v>
      </c>
      <c r="CK110" s="71">
        <f t="shared" si="475"/>
        <v>160983.39878120794</v>
      </c>
      <c r="CL110" s="71">
        <f t="shared" si="476"/>
        <v>170832</v>
      </c>
      <c r="CM110" s="71">
        <f t="shared" si="477"/>
        <v>173038.76300000001</v>
      </c>
      <c r="CN110" s="71">
        <f t="shared" si="478"/>
        <v>192429.32248629999</v>
      </c>
      <c r="CO110" s="71">
        <f t="shared" si="517"/>
        <v>194872.81264679998</v>
      </c>
      <c r="CP110" s="71">
        <f t="shared" si="518"/>
        <v>223742</v>
      </c>
      <c r="CQ110" s="71">
        <f t="shared" si="519"/>
        <v>264738.25029579998</v>
      </c>
      <c r="CR110" s="71">
        <f t="shared" si="520"/>
        <v>331374.45230499998</v>
      </c>
      <c r="CT110" s="71">
        <f t="shared" si="479"/>
        <v>160983.39878120794</v>
      </c>
      <c r="CU110" s="71">
        <f t="shared" si="480"/>
        <v>170832</v>
      </c>
      <c r="CV110" s="71">
        <f t="shared" si="481"/>
        <v>173038.76300000001</v>
      </c>
      <c r="CW110" s="71">
        <f t="shared" si="482"/>
        <v>192429.32248629999</v>
      </c>
      <c r="CX110" s="71">
        <f t="shared" si="521"/>
        <v>194872.81264679998</v>
      </c>
      <c r="CY110" s="71">
        <f t="shared" si="522"/>
        <v>223742</v>
      </c>
      <c r="CZ110" s="71">
        <f t="shared" si="523"/>
        <v>264738.25029579998</v>
      </c>
      <c r="DA110" s="71">
        <f t="shared" si="524"/>
        <v>331374.45230499998</v>
      </c>
    </row>
    <row r="111" spans="2:105" s="68" customFormat="1" x14ac:dyDescent="0.3">
      <c r="C111" s="69" t="s">
        <v>197</v>
      </c>
      <c r="D111" s="82"/>
      <c r="E111" s="73"/>
      <c r="F111" s="73"/>
      <c r="G111" s="73"/>
      <c r="H111" s="73">
        <f>'Quarterly I.S'!L111</f>
        <v>7438.8824160000004</v>
      </c>
      <c r="I111" s="73">
        <f>'Quarterly I.S'!N111</f>
        <v>12291.524837600005</v>
      </c>
      <c r="J111" s="73">
        <f>'Quarterly I.S'!P111</f>
        <v>117</v>
      </c>
      <c r="K111" s="73">
        <f>'Quarterly I.S'!R111</f>
        <v>22467.585357600008</v>
      </c>
      <c r="L111" s="73">
        <f>'Quarterly I.S'!T111</f>
        <v>12622.780079999993</v>
      </c>
      <c r="M111" s="190">
        <f>L111/J111-1</f>
        <v>106.88700923076917</v>
      </c>
      <c r="O111" s="71">
        <f t="shared" si="443"/>
        <v>0</v>
      </c>
      <c r="P111" s="71">
        <f t="shared" si="444"/>
        <v>0</v>
      </c>
      <c r="Q111" s="71">
        <f t="shared" si="445"/>
        <v>0</v>
      </c>
      <c r="R111" s="71">
        <f t="shared" si="446"/>
        <v>7438.8824160000004</v>
      </c>
      <c r="S111" s="71">
        <f t="shared" si="485"/>
        <v>12291.524837600005</v>
      </c>
      <c r="T111" s="71">
        <f t="shared" si="486"/>
        <v>117</v>
      </c>
      <c r="U111" s="71">
        <f t="shared" si="487"/>
        <v>22467.585357600008</v>
      </c>
      <c r="V111" s="71">
        <f t="shared" si="488"/>
        <v>12622.780079999993</v>
      </c>
      <c r="W111" s="190"/>
      <c r="Y111" s="71">
        <f t="shared" si="447"/>
        <v>0</v>
      </c>
      <c r="Z111" s="71">
        <f t="shared" si="448"/>
        <v>0</v>
      </c>
      <c r="AA111" s="71">
        <f t="shared" si="449"/>
        <v>0</v>
      </c>
      <c r="AB111" s="71">
        <f t="shared" si="450"/>
        <v>7438.8824160000004</v>
      </c>
      <c r="AC111" s="71">
        <f t="shared" si="489"/>
        <v>12291.524837600005</v>
      </c>
      <c r="AD111" s="71">
        <f t="shared" si="490"/>
        <v>117</v>
      </c>
      <c r="AE111" s="71">
        <f t="shared" si="491"/>
        <v>22467.585357600008</v>
      </c>
      <c r="AF111" s="71">
        <f t="shared" si="492"/>
        <v>12622.780079999993</v>
      </c>
      <c r="AH111" s="71">
        <f t="shared" si="451"/>
        <v>0</v>
      </c>
      <c r="AI111" s="71">
        <f t="shared" si="452"/>
        <v>0</v>
      </c>
      <c r="AJ111" s="71">
        <f t="shared" si="453"/>
        <v>0</v>
      </c>
      <c r="AK111" s="71">
        <f t="shared" si="454"/>
        <v>7438.8824160000004</v>
      </c>
      <c r="AL111" s="71">
        <f t="shared" si="493"/>
        <v>12291.524837600005</v>
      </c>
      <c r="AM111" s="71">
        <f t="shared" si="494"/>
        <v>117</v>
      </c>
      <c r="AN111" s="71">
        <f t="shared" si="495"/>
        <v>22467.585357600008</v>
      </c>
      <c r="AO111" s="71">
        <f t="shared" si="496"/>
        <v>12622.780079999993</v>
      </c>
      <c r="AQ111" s="71">
        <f t="shared" si="455"/>
        <v>0</v>
      </c>
      <c r="AR111" s="71">
        <f t="shared" si="456"/>
        <v>0</v>
      </c>
      <c r="AS111" s="71">
        <f t="shared" si="457"/>
        <v>0</v>
      </c>
      <c r="AT111" s="71">
        <f t="shared" si="458"/>
        <v>7438.8824160000004</v>
      </c>
      <c r="AU111" s="71">
        <f t="shared" si="497"/>
        <v>12291.524837600005</v>
      </c>
      <c r="AV111" s="71">
        <f t="shared" si="498"/>
        <v>117</v>
      </c>
      <c r="AW111" s="71">
        <f t="shared" si="499"/>
        <v>22467.585357600008</v>
      </c>
      <c r="AX111" s="71">
        <f t="shared" si="500"/>
        <v>12622.780079999993</v>
      </c>
      <c r="AZ111" s="71">
        <f t="shared" si="459"/>
        <v>0</v>
      </c>
      <c r="BA111" s="71">
        <f t="shared" si="460"/>
        <v>0</v>
      </c>
      <c r="BB111" s="71">
        <f t="shared" si="461"/>
        <v>0</v>
      </c>
      <c r="BC111" s="71">
        <f t="shared" si="462"/>
        <v>7438.8824160000004</v>
      </c>
      <c r="BD111" s="71">
        <f t="shared" si="501"/>
        <v>12291.524837600005</v>
      </c>
      <c r="BE111" s="71">
        <f t="shared" si="502"/>
        <v>117</v>
      </c>
      <c r="BF111" s="71">
        <f t="shared" si="503"/>
        <v>22467.585357600008</v>
      </c>
      <c r="BG111" s="71">
        <f t="shared" si="504"/>
        <v>12622.780079999993</v>
      </c>
      <c r="BI111" s="71">
        <f t="shared" si="463"/>
        <v>0</v>
      </c>
      <c r="BJ111" s="71">
        <f t="shared" si="464"/>
        <v>0</v>
      </c>
      <c r="BK111" s="71">
        <f t="shared" si="465"/>
        <v>0</v>
      </c>
      <c r="BL111" s="71">
        <f t="shared" si="466"/>
        <v>7438.8824160000004</v>
      </c>
      <c r="BM111" s="71">
        <f t="shared" si="505"/>
        <v>12291.524837600005</v>
      </c>
      <c r="BN111" s="71">
        <f t="shared" si="506"/>
        <v>117</v>
      </c>
      <c r="BO111" s="71">
        <f t="shared" si="507"/>
        <v>22467.585357600008</v>
      </c>
      <c r="BP111" s="71">
        <f t="shared" si="508"/>
        <v>12622.780079999993</v>
      </c>
      <c r="BR111" s="71">
        <f t="shared" si="467"/>
        <v>0</v>
      </c>
      <c r="BS111" s="71">
        <f t="shared" si="468"/>
        <v>0</v>
      </c>
      <c r="BT111" s="71">
        <f t="shared" si="469"/>
        <v>0</v>
      </c>
      <c r="BU111" s="71">
        <f t="shared" si="470"/>
        <v>7438.8824160000004</v>
      </c>
      <c r="BV111" s="71">
        <f t="shared" si="509"/>
        <v>12291.524837600005</v>
      </c>
      <c r="BW111" s="71">
        <f t="shared" si="510"/>
        <v>117</v>
      </c>
      <c r="BX111" s="71">
        <f t="shared" si="511"/>
        <v>22467.585357600008</v>
      </c>
      <c r="BY111" s="71">
        <f t="shared" si="512"/>
        <v>12622.780079999993</v>
      </c>
      <c r="CA111" s="71">
        <f t="shared" si="471"/>
        <v>0</v>
      </c>
      <c r="CB111" s="71">
        <f t="shared" si="472"/>
        <v>0</v>
      </c>
      <c r="CC111" s="71">
        <f t="shared" si="473"/>
        <v>0</v>
      </c>
      <c r="CD111" s="71">
        <f t="shared" si="474"/>
        <v>7438.8824160000004</v>
      </c>
      <c r="CE111" s="71">
        <f t="shared" si="513"/>
        <v>12291.524837600005</v>
      </c>
      <c r="CF111" s="71">
        <f t="shared" si="514"/>
        <v>117</v>
      </c>
      <c r="CG111" s="71">
        <f t="shared" si="515"/>
        <v>22467.585357600008</v>
      </c>
      <c r="CH111" s="71">
        <f t="shared" si="516"/>
        <v>12622.780079999993</v>
      </c>
      <c r="CI111" s="190">
        <f>CH111/CF111-1</f>
        <v>106.88700923076917</v>
      </c>
      <c r="CK111" s="71">
        <f t="shared" si="475"/>
        <v>0</v>
      </c>
      <c r="CL111" s="71">
        <f t="shared" si="476"/>
        <v>0</v>
      </c>
      <c r="CM111" s="71">
        <f t="shared" si="477"/>
        <v>0</v>
      </c>
      <c r="CN111" s="71">
        <f t="shared" si="478"/>
        <v>7438.8824160000004</v>
      </c>
      <c r="CO111" s="71">
        <f t="shared" si="517"/>
        <v>12291.524837600005</v>
      </c>
      <c r="CP111" s="71">
        <f t="shared" si="518"/>
        <v>117</v>
      </c>
      <c r="CQ111" s="71">
        <f t="shared" si="519"/>
        <v>22467.585357600008</v>
      </c>
      <c r="CR111" s="71">
        <f t="shared" si="520"/>
        <v>12622.780079999993</v>
      </c>
      <c r="CT111" s="71">
        <f t="shared" si="479"/>
        <v>0</v>
      </c>
      <c r="CU111" s="71">
        <f t="shared" si="480"/>
        <v>0</v>
      </c>
      <c r="CV111" s="71">
        <f t="shared" si="481"/>
        <v>0</v>
      </c>
      <c r="CW111" s="71">
        <f t="shared" si="482"/>
        <v>7438.8824160000004</v>
      </c>
      <c r="CX111" s="71">
        <f t="shared" si="521"/>
        <v>12291.524837600005</v>
      </c>
      <c r="CY111" s="71">
        <f t="shared" si="522"/>
        <v>117</v>
      </c>
      <c r="CZ111" s="71">
        <f t="shared" si="523"/>
        <v>22467.585357600008</v>
      </c>
      <c r="DA111" s="71">
        <f t="shared" si="524"/>
        <v>12622.780079999993</v>
      </c>
    </row>
    <row r="112" spans="2:105" x14ac:dyDescent="0.3">
      <c r="C112" s="76"/>
      <c r="D112" s="127"/>
      <c r="E112" s="72"/>
      <c r="F112" s="72"/>
      <c r="G112" s="72"/>
      <c r="H112" s="72"/>
      <c r="I112" s="72"/>
      <c r="J112" s="72"/>
      <c r="K112" s="72"/>
      <c r="L112" s="72"/>
      <c r="M112" s="217"/>
      <c r="O112" s="74"/>
      <c r="P112" s="74"/>
      <c r="Q112" s="74"/>
      <c r="R112" s="74"/>
      <c r="S112" s="74"/>
      <c r="T112" s="74"/>
      <c r="U112" s="74"/>
      <c r="V112" s="74"/>
      <c r="W112" s="217"/>
      <c r="Y112" s="74"/>
      <c r="Z112" s="74"/>
      <c r="AA112" s="74"/>
      <c r="AB112" s="74"/>
      <c r="AC112" s="74"/>
      <c r="AD112" s="74"/>
      <c r="AE112" s="74"/>
      <c r="AF112" s="74"/>
      <c r="AH112" s="74"/>
      <c r="AI112" s="74"/>
      <c r="AJ112" s="74"/>
      <c r="AK112" s="74"/>
      <c r="AL112" s="74"/>
      <c r="AM112" s="74"/>
      <c r="AN112" s="74"/>
      <c r="AO112" s="74"/>
      <c r="AQ112" s="74"/>
      <c r="AR112" s="74"/>
      <c r="AS112" s="74"/>
      <c r="AT112" s="74"/>
      <c r="AU112" s="74"/>
      <c r="AV112" s="74"/>
      <c r="AW112" s="74"/>
      <c r="AX112" s="74"/>
      <c r="AZ112" s="74"/>
      <c r="BA112" s="74"/>
      <c r="BB112" s="74"/>
      <c r="BC112" s="74"/>
      <c r="BD112" s="74"/>
      <c r="BE112" s="74"/>
      <c r="BF112" s="74"/>
      <c r="BG112" s="74"/>
      <c r="BI112" s="74"/>
      <c r="BJ112" s="74"/>
      <c r="BK112" s="74"/>
      <c r="BL112" s="74"/>
      <c r="BM112" s="74"/>
      <c r="BN112" s="74"/>
      <c r="BO112" s="74"/>
      <c r="BP112" s="74"/>
      <c r="BR112" s="74"/>
      <c r="BS112" s="74"/>
      <c r="BT112" s="74"/>
      <c r="BU112" s="74"/>
      <c r="BV112" s="74"/>
      <c r="BW112" s="74"/>
      <c r="BX112" s="74"/>
      <c r="BY112" s="74"/>
      <c r="CA112" s="74"/>
      <c r="CB112" s="74"/>
      <c r="CC112" s="74"/>
      <c r="CD112" s="74"/>
      <c r="CE112" s="74"/>
      <c r="CF112" s="74"/>
      <c r="CG112" s="74"/>
      <c r="CH112" s="74"/>
      <c r="CI112" s="217"/>
      <c r="CK112" s="74"/>
      <c r="CL112" s="74"/>
      <c r="CM112" s="74"/>
      <c r="CN112" s="74"/>
      <c r="CO112" s="74"/>
      <c r="CP112" s="74"/>
      <c r="CQ112" s="74"/>
      <c r="CR112" s="74"/>
      <c r="CT112" s="74"/>
      <c r="CU112" s="74"/>
      <c r="CV112" s="74"/>
      <c r="CW112" s="74"/>
      <c r="CX112" s="74"/>
      <c r="CY112" s="74"/>
      <c r="CZ112" s="74"/>
      <c r="DA112" s="74"/>
    </row>
    <row r="113" spans="2:105" s="68" customFormat="1" x14ac:dyDescent="0.3">
      <c r="C113" s="69" t="s">
        <v>136</v>
      </c>
      <c r="D113" s="82"/>
      <c r="E113" s="73">
        <v>2054202.1233333333</v>
      </c>
      <c r="F113" s="73">
        <f>AVERAGE('Quarterly I.S'!G113:H113)</f>
        <v>2047466.0296666666</v>
      </c>
      <c r="G113" s="73">
        <v>2303559.6136666667</v>
      </c>
      <c r="H113" s="73">
        <f>AVERAGE('Quarterly I.S'!K113:L113)</f>
        <v>2315171.1633928707</v>
      </c>
      <c r="I113" s="73">
        <f>'Quarterly I.S'!N113</f>
        <v>2475773.6399572711</v>
      </c>
      <c r="J113" s="73">
        <f>AVERAGE('Quarterly I.S'!O113:P113)</f>
        <v>2430435.841250672</v>
      </c>
      <c r="K113" s="73">
        <f>'Quarterly I.S'!R113</f>
        <v>2729428.4309264366</v>
      </c>
      <c r="L113" s="73">
        <f>AVERAGE('Quarterly I.S'!S113:T113)</f>
        <v>2951178.6024565869</v>
      </c>
      <c r="M113" s="190"/>
      <c r="O113" s="71">
        <f t="shared" si="443"/>
        <v>2054202.1233333333</v>
      </c>
      <c r="P113" s="71">
        <f t="shared" si="444"/>
        <v>2047466.0296666666</v>
      </c>
      <c r="Q113" s="71">
        <f t="shared" si="445"/>
        <v>2303559.6136666667</v>
      </c>
      <c r="R113" s="71">
        <f t="shared" si="446"/>
        <v>2315171.1633928707</v>
      </c>
      <c r="S113" s="71">
        <f t="shared" si="485"/>
        <v>2475773.6399572711</v>
      </c>
      <c r="T113" s="71">
        <f t="shared" si="486"/>
        <v>2430435.841250672</v>
      </c>
      <c r="U113" s="71">
        <f t="shared" ref="U113:U116" si="525">$K113</f>
        <v>2729428.4309264366</v>
      </c>
      <c r="V113" s="71">
        <f t="shared" ref="V113:V116" si="526">$L113</f>
        <v>2951178.6024565869</v>
      </c>
      <c r="W113" s="190"/>
      <c r="Y113" s="71">
        <f t="shared" si="447"/>
        <v>2054202.1233333333</v>
      </c>
      <c r="Z113" s="71">
        <f t="shared" si="448"/>
        <v>2047466.0296666666</v>
      </c>
      <c r="AA113" s="71">
        <f t="shared" si="449"/>
        <v>2303559.6136666667</v>
      </c>
      <c r="AB113" s="71">
        <f t="shared" si="450"/>
        <v>2315171.1633928707</v>
      </c>
      <c r="AC113" s="71">
        <f t="shared" si="489"/>
        <v>2475773.6399572711</v>
      </c>
      <c r="AD113" s="71">
        <f t="shared" si="490"/>
        <v>2430435.841250672</v>
      </c>
      <c r="AE113" s="71">
        <f t="shared" ref="AE113:AE116" si="527">$K113</f>
        <v>2729428.4309264366</v>
      </c>
      <c r="AF113" s="71">
        <f t="shared" ref="AF113:AF116" si="528">$L113</f>
        <v>2951178.6024565869</v>
      </c>
      <c r="AH113" s="71">
        <f t="shared" si="451"/>
        <v>2054202.1233333333</v>
      </c>
      <c r="AI113" s="71">
        <f t="shared" si="452"/>
        <v>2047466.0296666666</v>
      </c>
      <c r="AJ113" s="71">
        <f t="shared" si="453"/>
        <v>2303559.6136666667</v>
      </c>
      <c r="AK113" s="71">
        <f t="shared" si="454"/>
        <v>2315171.1633928707</v>
      </c>
      <c r="AL113" s="71">
        <f t="shared" si="493"/>
        <v>2475773.6399572711</v>
      </c>
      <c r="AM113" s="71">
        <f t="shared" si="494"/>
        <v>2430435.841250672</v>
      </c>
      <c r="AN113" s="71">
        <f t="shared" ref="AN113:AN116" si="529">$K113</f>
        <v>2729428.4309264366</v>
      </c>
      <c r="AO113" s="71">
        <f t="shared" ref="AO113:AO116" si="530">$L113</f>
        <v>2951178.6024565869</v>
      </c>
      <c r="AQ113" s="71">
        <f t="shared" si="455"/>
        <v>2054202.1233333333</v>
      </c>
      <c r="AR113" s="71">
        <f t="shared" si="456"/>
        <v>2047466.0296666666</v>
      </c>
      <c r="AS113" s="71">
        <f t="shared" si="457"/>
        <v>2303559.6136666667</v>
      </c>
      <c r="AT113" s="71">
        <f t="shared" si="458"/>
        <v>2315171.1633928707</v>
      </c>
      <c r="AU113" s="71">
        <f t="shared" si="497"/>
        <v>2475773.6399572711</v>
      </c>
      <c r="AV113" s="71">
        <f t="shared" si="498"/>
        <v>2430435.841250672</v>
      </c>
      <c r="AW113" s="71">
        <f t="shared" ref="AW113:AW116" si="531">$K113</f>
        <v>2729428.4309264366</v>
      </c>
      <c r="AX113" s="71">
        <f t="shared" ref="AX113:AX116" si="532">$L113</f>
        <v>2951178.6024565869</v>
      </c>
      <c r="AZ113" s="71">
        <f t="shared" si="459"/>
        <v>2054202.1233333333</v>
      </c>
      <c r="BA113" s="71">
        <f t="shared" si="460"/>
        <v>2047466.0296666666</v>
      </c>
      <c r="BB113" s="71">
        <f t="shared" si="461"/>
        <v>2303559.6136666667</v>
      </c>
      <c r="BC113" s="71">
        <f t="shared" si="462"/>
        <v>2315171.1633928707</v>
      </c>
      <c r="BD113" s="71">
        <f t="shared" si="501"/>
        <v>2475773.6399572711</v>
      </c>
      <c r="BE113" s="71">
        <f t="shared" si="502"/>
        <v>2430435.841250672</v>
      </c>
      <c r="BF113" s="71">
        <f t="shared" ref="BF113:BF116" si="533">$K113</f>
        <v>2729428.4309264366</v>
      </c>
      <c r="BG113" s="71">
        <f t="shared" ref="BG113:BG116" si="534">$L113</f>
        <v>2951178.6024565869</v>
      </c>
      <c r="BI113" s="71">
        <f t="shared" si="463"/>
        <v>2054202.1233333333</v>
      </c>
      <c r="BJ113" s="71">
        <f t="shared" si="464"/>
        <v>2047466.0296666666</v>
      </c>
      <c r="BK113" s="71">
        <f t="shared" si="465"/>
        <v>2303559.6136666667</v>
      </c>
      <c r="BL113" s="71">
        <f t="shared" si="466"/>
        <v>2315171.1633928707</v>
      </c>
      <c r="BM113" s="71">
        <f t="shared" si="505"/>
        <v>2475773.6399572711</v>
      </c>
      <c r="BN113" s="71">
        <f t="shared" si="506"/>
        <v>2430435.841250672</v>
      </c>
      <c r="BO113" s="71">
        <f t="shared" ref="BO113:BO116" si="535">$K113</f>
        <v>2729428.4309264366</v>
      </c>
      <c r="BP113" s="71">
        <f t="shared" ref="BP113:BP116" si="536">$L113</f>
        <v>2951178.6024565869</v>
      </c>
      <c r="BR113" s="71">
        <f t="shared" si="467"/>
        <v>2054202.1233333333</v>
      </c>
      <c r="BS113" s="71">
        <f t="shared" si="468"/>
        <v>2047466.0296666666</v>
      </c>
      <c r="BT113" s="71">
        <f t="shared" si="469"/>
        <v>2303559.6136666667</v>
      </c>
      <c r="BU113" s="71">
        <f t="shared" si="470"/>
        <v>2315171.1633928707</v>
      </c>
      <c r="BV113" s="71">
        <f t="shared" si="509"/>
        <v>2475773.6399572711</v>
      </c>
      <c r="BW113" s="71">
        <f t="shared" si="510"/>
        <v>2430435.841250672</v>
      </c>
      <c r="BX113" s="71">
        <f t="shared" ref="BX113:BX116" si="537">$K113</f>
        <v>2729428.4309264366</v>
      </c>
      <c r="BY113" s="71">
        <f t="shared" ref="BY113:BY116" si="538">$L113</f>
        <v>2951178.6024565869</v>
      </c>
      <c r="CA113" s="71">
        <f t="shared" si="471"/>
        <v>2054202.1233333333</v>
      </c>
      <c r="CB113" s="71">
        <f t="shared" si="472"/>
        <v>2047466.0296666666</v>
      </c>
      <c r="CC113" s="71">
        <f t="shared" si="473"/>
        <v>2303559.6136666667</v>
      </c>
      <c r="CD113" s="71">
        <f t="shared" si="474"/>
        <v>2315171.1633928707</v>
      </c>
      <c r="CE113" s="71">
        <f t="shared" si="513"/>
        <v>2475773.6399572711</v>
      </c>
      <c r="CF113" s="71">
        <f t="shared" si="514"/>
        <v>2430435.841250672</v>
      </c>
      <c r="CG113" s="71">
        <f t="shared" ref="CG113:CG116" si="539">$K113</f>
        <v>2729428.4309264366</v>
      </c>
      <c r="CH113" s="71">
        <f t="shared" ref="CH113:CH116" si="540">$L113</f>
        <v>2951178.6024565869</v>
      </c>
      <c r="CI113" s="190"/>
      <c r="CK113" s="71">
        <f t="shared" si="475"/>
        <v>2054202.1233333333</v>
      </c>
      <c r="CL113" s="71">
        <f t="shared" si="476"/>
        <v>2047466.0296666666</v>
      </c>
      <c r="CM113" s="71">
        <f t="shared" si="477"/>
        <v>2303559.6136666667</v>
      </c>
      <c r="CN113" s="71">
        <f t="shared" si="478"/>
        <v>2315171.1633928707</v>
      </c>
      <c r="CO113" s="71">
        <f t="shared" si="517"/>
        <v>2475773.6399572711</v>
      </c>
      <c r="CP113" s="71">
        <f t="shared" si="518"/>
        <v>2430435.841250672</v>
      </c>
      <c r="CQ113" s="71">
        <f t="shared" ref="CQ113:CQ116" si="541">$K113</f>
        <v>2729428.4309264366</v>
      </c>
      <c r="CR113" s="71">
        <f t="shared" ref="CR113:CR116" si="542">$L113</f>
        <v>2951178.6024565869</v>
      </c>
      <c r="CT113" s="71">
        <f t="shared" si="479"/>
        <v>2054202.1233333333</v>
      </c>
      <c r="CU113" s="71">
        <f t="shared" si="480"/>
        <v>2047466.0296666666</v>
      </c>
      <c r="CV113" s="71">
        <f t="shared" si="481"/>
        <v>2303559.6136666667</v>
      </c>
      <c r="CW113" s="71">
        <f t="shared" si="482"/>
        <v>2315171.1633928707</v>
      </c>
      <c r="CX113" s="71">
        <f t="shared" si="521"/>
        <v>2475773.6399572711</v>
      </c>
      <c r="CY113" s="71">
        <f t="shared" si="522"/>
        <v>2430435.841250672</v>
      </c>
      <c r="CZ113" s="71">
        <f t="shared" ref="CZ113:CZ116" si="543">$K113</f>
        <v>2729428.4309264366</v>
      </c>
      <c r="DA113" s="71">
        <f t="shared" ref="DA113:DA116" si="544">$L113</f>
        <v>2951178.6024565869</v>
      </c>
    </row>
    <row r="114" spans="2:105" s="68" customFormat="1" x14ac:dyDescent="0.3">
      <c r="C114" s="69" t="s">
        <v>137</v>
      </c>
      <c r="D114" s="82"/>
      <c r="E114" s="74">
        <f>E113-E115</f>
        <v>1888725.8732802542</v>
      </c>
      <c r="F114" s="74">
        <f>F113-F115</f>
        <v>1880512.3444541947</v>
      </c>
      <c r="G114" s="74">
        <f>G113-G115</f>
        <v>2133298.1376666669</v>
      </c>
      <c r="H114" s="71">
        <f>H113-H115-H116</f>
        <v>2119650.566960704</v>
      </c>
      <c r="I114" s="71">
        <f t="shared" ref="I114" si="545">I113-I115-I116</f>
        <v>2264038.4171894044</v>
      </c>
      <c r="J114" s="71">
        <f t="shared" ref="J114:L114" si="546">J113-J115-J116</f>
        <v>2211956.2572896234</v>
      </c>
      <c r="K114" s="71">
        <f t="shared" si="546"/>
        <v>2458233.5001276033</v>
      </c>
      <c r="L114" s="71">
        <f t="shared" si="546"/>
        <v>2638304.8344957535</v>
      </c>
      <c r="M114" s="189"/>
      <c r="O114" s="71">
        <f t="shared" si="443"/>
        <v>1888725.8732802542</v>
      </c>
      <c r="P114" s="71">
        <f t="shared" si="444"/>
        <v>1880512.3444541947</v>
      </c>
      <c r="Q114" s="71">
        <f t="shared" si="445"/>
        <v>2133298.1376666669</v>
      </c>
      <c r="R114" s="71">
        <f t="shared" si="446"/>
        <v>2119650.566960704</v>
      </c>
      <c r="S114" s="71">
        <f t="shared" si="485"/>
        <v>2264038.4171894044</v>
      </c>
      <c r="T114" s="71">
        <f t="shared" si="486"/>
        <v>2211956.2572896234</v>
      </c>
      <c r="U114" s="71">
        <f t="shared" si="525"/>
        <v>2458233.5001276033</v>
      </c>
      <c r="V114" s="71">
        <f t="shared" si="526"/>
        <v>2638304.8344957535</v>
      </c>
      <c r="W114" s="189"/>
      <c r="Y114" s="71">
        <f t="shared" si="447"/>
        <v>1888725.8732802542</v>
      </c>
      <c r="Z114" s="71">
        <f t="shared" si="448"/>
        <v>1880512.3444541947</v>
      </c>
      <c r="AA114" s="71">
        <f t="shared" si="449"/>
        <v>2133298.1376666669</v>
      </c>
      <c r="AB114" s="71">
        <f t="shared" si="450"/>
        <v>2119650.566960704</v>
      </c>
      <c r="AC114" s="71">
        <f t="shared" si="489"/>
        <v>2264038.4171894044</v>
      </c>
      <c r="AD114" s="71">
        <f t="shared" si="490"/>
        <v>2211956.2572896234</v>
      </c>
      <c r="AE114" s="71">
        <f t="shared" si="527"/>
        <v>2458233.5001276033</v>
      </c>
      <c r="AF114" s="71">
        <f t="shared" si="528"/>
        <v>2638304.8344957535</v>
      </c>
      <c r="AH114" s="71">
        <f t="shared" si="451"/>
        <v>1888725.8732802542</v>
      </c>
      <c r="AI114" s="71">
        <f t="shared" si="452"/>
        <v>1880512.3444541947</v>
      </c>
      <c r="AJ114" s="71">
        <f t="shared" si="453"/>
        <v>2133298.1376666669</v>
      </c>
      <c r="AK114" s="71">
        <f t="shared" si="454"/>
        <v>2119650.566960704</v>
      </c>
      <c r="AL114" s="71">
        <f t="shared" si="493"/>
        <v>2264038.4171894044</v>
      </c>
      <c r="AM114" s="71">
        <f t="shared" si="494"/>
        <v>2211956.2572896234</v>
      </c>
      <c r="AN114" s="71">
        <f t="shared" si="529"/>
        <v>2458233.5001276033</v>
      </c>
      <c r="AO114" s="71">
        <f t="shared" si="530"/>
        <v>2638304.8344957535</v>
      </c>
      <c r="AQ114" s="71">
        <f t="shared" si="455"/>
        <v>1888725.8732802542</v>
      </c>
      <c r="AR114" s="71">
        <f t="shared" si="456"/>
        <v>1880512.3444541947</v>
      </c>
      <c r="AS114" s="71">
        <f t="shared" si="457"/>
        <v>2133298.1376666669</v>
      </c>
      <c r="AT114" s="71">
        <f t="shared" si="458"/>
        <v>2119650.566960704</v>
      </c>
      <c r="AU114" s="71">
        <f t="shared" si="497"/>
        <v>2264038.4171894044</v>
      </c>
      <c r="AV114" s="71">
        <f t="shared" si="498"/>
        <v>2211956.2572896234</v>
      </c>
      <c r="AW114" s="71">
        <f t="shared" si="531"/>
        <v>2458233.5001276033</v>
      </c>
      <c r="AX114" s="71">
        <f t="shared" si="532"/>
        <v>2638304.8344957535</v>
      </c>
      <c r="AZ114" s="71">
        <f t="shared" si="459"/>
        <v>1888725.8732802542</v>
      </c>
      <c r="BA114" s="71">
        <f t="shared" si="460"/>
        <v>1880512.3444541947</v>
      </c>
      <c r="BB114" s="71">
        <f t="shared" si="461"/>
        <v>2133298.1376666669</v>
      </c>
      <c r="BC114" s="71">
        <f t="shared" si="462"/>
        <v>2119650.566960704</v>
      </c>
      <c r="BD114" s="71">
        <f t="shared" si="501"/>
        <v>2264038.4171894044</v>
      </c>
      <c r="BE114" s="71">
        <f t="shared" si="502"/>
        <v>2211956.2572896234</v>
      </c>
      <c r="BF114" s="71">
        <f t="shared" si="533"/>
        <v>2458233.5001276033</v>
      </c>
      <c r="BG114" s="71">
        <f t="shared" si="534"/>
        <v>2638304.8344957535</v>
      </c>
      <c r="BI114" s="71">
        <f t="shared" si="463"/>
        <v>1888725.8732802542</v>
      </c>
      <c r="BJ114" s="71">
        <f t="shared" si="464"/>
        <v>1880512.3444541947</v>
      </c>
      <c r="BK114" s="71">
        <f t="shared" si="465"/>
        <v>2133298.1376666669</v>
      </c>
      <c r="BL114" s="71">
        <f t="shared" si="466"/>
        <v>2119650.566960704</v>
      </c>
      <c r="BM114" s="71">
        <f t="shared" si="505"/>
        <v>2264038.4171894044</v>
      </c>
      <c r="BN114" s="71">
        <f t="shared" si="506"/>
        <v>2211956.2572896234</v>
      </c>
      <c r="BO114" s="71">
        <f t="shared" si="535"/>
        <v>2458233.5001276033</v>
      </c>
      <c r="BP114" s="71">
        <f t="shared" si="536"/>
        <v>2638304.8344957535</v>
      </c>
      <c r="BR114" s="71">
        <f t="shared" si="467"/>
        <v>1888725.8732802542</v>
      </c>
      <c r="BS114" s="71">
        <f t="shared" si="468"/>
        <v>1880512.3444541947</v>
      </c>
      <c r="BT114" s="71">
        <f t="shared" si="469"/>
        <v>2133298.1376666669</v>
      </c>
      <c r="BU114" s="71">
        <f t="shared" si="470"/>
        <v>2119650.566960704</v>
      </c>
      <c r="BV114" s="71">
        <f t="shared" si="509"/>
        <v>2264038.4171894044</v>
      </c>
      <c r="BW114" s="71">
        <f t="shared" si="510"/>
        <v>2211956.2572896234</v>
      </c>
      <c r="BX114" s="71">
        <f t="shared" si="537"/>
        <v>2458233.5001276033</v>
      </c>
      <c r="BY114" s="71">
        <f t="shared" si="538"/>
        <v>2638304.8344957535</v>
      </c>
      <c r="CA114" s="71">
        <f t="shared" si="471"/>
        <v>1888725.8732802542</v>
      </c>
      <c r="CB114" s="71">
        <f t="shared" si="472"/>
        <v>1880512.3444541947</v>
      </c>
      <c r="CC114" s="71">
        <f t="shared" si="473"/>
        <v>2133298.1376666669</v>
      </c>
      <c r="CD114" s="71">
        <f t="shared" si="474"/>
        <v>2119650.566960704</v>
      </c>
      <c r="CE114" s="71">
        <f t="shared" si="513"/>
        <v>2264038.4171894044</v>
      </c>
      <c r="CF114" s="71">
        <f t="shared" si="514"/>
        <v>2211956.2572896234</v>
      </c>
      <c r="CG114" s="71">
        <f t="shared" si="539"/>
        <v>2458233.5001276033</v>
      </c>
      <c r="CH114" s="71">
        <f t="shared" si="540"/>
        <v>2638304.8344957535</v>
      </c>
      <c r="CI114" s="189"/>
      <c r="CK114" s="71">
        <f t="shared" si="475"/>
        <v>1888725.8732802542</v>
      </c>
      <c r="CL114" s="71">
        <f t="shared" si="476"/>
        <v>1880512.3444541947</v>
      </c>
      <c r="CM114" s="71">
        <f t="shared" si="477"/>
        <v>2133298.1376666669</v>
      </c>
      <c r="CN114" s="71">
        <f t="shared" si="478"/>
        <v>2119650.566960704</v>
      </c>
      <c r="CO114" s="71">
        <f t="shared" si="517"/>
        <v>2264038.4171894044</v>
      </c>
      <c r="CP114" s="71">
        <f t="shared" si="518"/>
        <v>2211956.2572896234</v>
      </c>
      <c r="CQ114" s="71">
        <f t="shared" si="541"/>
        <v>2458233.5001276033</v>
      </c>
      <c r="CR114" s="71">
        <f t="shared" si="542"/>
        <v>2638304.8344957535</v>
      </c>
      <c r="CT114" s="71">
        <f t="shared" si="479"/>
        <v>1888725.8732802542</v>
      </c>
      <c r="CU114" s="71">
        <f t="shared" si="480"/>
        <v>1880512.3444541947</v>
      </c>
      <c r="CV114" s="71">
        <f t="shared" si="481"/>
        <v>2133298.1376666669</v>
      </c>
      <c r="CW114" s="71">
        <f t="shared" si="482"/>
        <v>2119650.566960704</v>
      </c>
      <c r="CX114" s="71">
        <f t="shared" si="521"/>
        <v>2264038.4171894044</v>
      </c>
      <c r="CY114" s="71">
        <f t="shared" si="522"/>
        <v>2211956.2572896234</v>
      </c>
      <c r="CZ114" s="71">
        <f t="shared" si="543"/>
        <v>2458233.5001276033</v>
      </c>
      <c r="DA114" s="71">
        <f t="shared" si="544"/>
        <v>2638304.8344957535</v>
      </c>
    </row>
    <row r="115" spans="2:105" s="68" customFormat="1" x14ac:dyDescent="0.3">
      <c r="C115" s="69" t="s">
        <v>138</v>
      </c>
      <c r="D115" s="82"/>
      <c r="E115" s="73">
        <v>165476.25005307901</v>
      </c>
      <c r="F115" s="73">
        <f>AVERAGE('Quarterly I.S'!G115:H115)</f>
        <v>166953.68521247196</v>
      </c>
      <c r="G115" s="73">
        <v>170261.476</v>
      </c>
      <c r="H115" s="73">
        <f>AVERAGE('Quarterly I.S'!K115:L115)</f>
        <v>186188.67791816668</v>
      </c>
      <c r="I115" s="73">
        <f>'Quarterly I.S'!N115</f>
        <v>200461.76710093333</v>
      </c>
      <c r="J115" s="73">
        <f>AVERAGE('Quarterly I.S'!O115:P115)</f>
        <v>212719.2316810484</v>
      </c>
      <c r="K115" s="73">
        <f>'Quarterly I.S'!R115</f>
        <v>259687.12407856667</v>
      </c>
      <c r="L115" s="73">
        <f>AVERAGE('Quarterly I.S'!S115:T115)</f>
        <v>295688.27679816668</v>
      </c>
      <c r="M115" s="190"/>
      <c r="O115" s="71">
        <f t="shared" si="443"/>
        <v>165476.25005307901</v>
      </c>
      <c r="P115" s="71">
        <f t="shared" si="444"/>
        <v>166953.68521247196</v>
      </c>
      <c r="Q115" s="71">
        <f t="shared" si="445"/>
        <v>170261.476</v>
      </c>
      <c r="R115" s="71">
        <f t="shared" si="446"/>
        <v>186188.67791816668</v>
      </c>
      <c r="S115" s="71">
        <f t="shared" si="485"/>
        <v>200461.76710093333</v>
      </c>
      <c r="T115" s="71">
        <f t="shared" si="486"/>
        <v>212719.2316810484</v>
      </c>
      <c r="U115" s="71">
        <f t="shared" si="525"/>
        <v>259687.12407856667</v>
      </c>
      <c r="V115" s="71">
        <f t="shared" si="526"/>
        <v>295688.27679816668</v>
      </c>
      <c r="W115" s="190"/>
      <c r="Y115" s="71">
        <f t="shared" si="447"/>
        <v>165476.25005307901</v>
      </c>
      <c r="Z115" s="71">
        <f t="shared" si="448"/>
        <v>166953.68521247196</v>
      </c>
      <c r="AA115" s="71">
        <f t="shared" si="449"/>
        <v>170261.476</v>
      </c>
      <c r="AB115" s="71">
        <f t="shared" si="450"/>
        <v>186188.67791816668</v>
      </c>
      <c r="AC115" s="71">
        <f t="shared" si="489"/>
        <v>200461.76710093333</v>
      </c>
      <c r="AD115" s="71">
        <f t="shared" si="490"/>
        <v>212719.2316810484</v>
      </c>
      <c r="AE115" s="71">
        <f t="shared" si="527"/>
        <v>259687.12407856667</v>
      </c>
      <c r="AF115" s="71">
        <f t="shared" si="528"/>
        <v>295688.27679816668</v>
      </c>
      <c r="AH115" s="71">
        <f t="shared" si="451"/>
        <v>165476.25005307901</v>
      </c>
      <c r="AI115" s="71">
        <f t="shared" si="452"/>
        <v>166953.68521247196</v>
      </c>
      <c r="AJ115" s="71">
        <f t="shared" si="453"/>
        <v>170261.476</v>
      </c>
      <c r="AK115" s="71">
        <f t="shared" si="454"/>
        <v>186188.67791816668</v>
      </c>
      <c r="AL115" s="71">
        <f t="shared" si="493"/>
        <v>200461.76710093333</v>
      </c>
      <c r="AM115" s="71">
        <f t="shared" si="494"/>
        <v>212719.2316810484</v>
      </c>
      <c r="AN115" s="71">
        <f t="shared" si="529"/>
        <v>259687.12407856667</v>
      </c>
      <c r="AO115" s="71">
        <f t="shared" si="530"/>
        <v>295688.27679816668</v>
      </c>
      <c r="AQ115" s="71">
        <f t="shared" si="455"/>
        <v>165476.25005307901</v>
      </c>
      <c r="AR115" s="71">
        <f t="shared" si="456"/>
        <v>166953.68521247196</v>
      </c>
      <c r="AS115" s="71">
        <f t="shared" si="457"/>
        <v>170261.476</v>
      </c>
      <c r="AT115" s="71">
        <f t="shared" si="458"/>
        <v>186188.67791816668</v>
      </c>
      <c r="AU115" s="71">
        <f t="shared" si="497"/>
        <v>200461.76710093333</v>
      </c>
      <c r="AV115" s="71">
        <f t="shared" si="498"/>
        <v>212719.2316810484</v>
      </c>
      <c r="AW115" s="71">
        <f t="shared" si="531"/>
        <v>259687.12407856667</v>
      </c>
      <c r="AX115" s="71">
        <f t="shared" si="532"/>
        <v>295688.27679816668</v>
      </c>
      <c r="AZ115" s="71">
        <f t="shared" si="459"/>
        <v>165476.25005307901</v>
      </c>
      <c r="BA115" s="71">
        <f t="shared" si="460"/>
        <v>166953.68521247196</v>
      </c>
      <c r="BB115" s="71">
        <f t="shared" si="461"/>
        <v>170261.476</v>
      </c>
      <c r="BC115" s="71">
        <f t="shared" si="462"/>
        <v>186188.67791816668</v>
      </c>
      <c r="BD115" s="71">
        <f t="shared" si="501"/>
        <v>200461.76710093333</v>
      </c>
      <c r="BE115" s="71">
        <f t="shared" si="502"/>
        <v>212719.2316810484</v>
      </c>
      <c r="BF115" s="71">
        <f t="shared" si="533"/>
        <v>259687.12407856667</v>
      </c>
      <c r="BG115" s="71">
        <f t="shared" si="534"/>
        <v>295688.27679816668</v>
      </c>
      <c r="BI115" s="71">
        <f t="shared" si="463"/>
        <v>165476.25005307901</v>
      </c>
      <c r="BJ115" s="71">
        <f t="shared" si="464"/>
        <v>166953.68521247196</v>
      </c>
      <c r="BK115" s="71">
        <f t="shared" si="465"/>
        <v>170261.476</v>
      </c>
      <c r="BL115" s="71">
        <f t="shared" si="466"/>
        <v>186188.67791816668</v>
      </c>
      <c r="BM115" s="71">
        <f t="shared" si="505"/>
        <v>200461.76710093333</v>
      </c>
      <c r="BN115" s="71">
        <f t="shared" si="506"/>
        <v>212719.2316810484</v>
      </c>
      <c r="BO115" s="71">
        <f t="shared" si="535"/>
        <v>259687.12407856667</v>
      </c>
      <c r="BP115" s="71">
        <f t="shared" si="536"/>
        <v>295688.27679816668</v>
      </c>
      <c r="BR115" s="71">
        <f t="shared" si="467"/>
        <v>165476.25005307901</v>
      </c>
      <c r="BS115" s="71">
        <f t="shared" si="468"/>
        <v>166953.68521247196</v>
      </c>
      <c r="BT115" s="71">
        <f t="shared" si="469"/>
        <v>170261.476</v>
      </c>
      <c r="BU115" s="71">
        <f t="shared" si="470"/>
        <v>186188.67791816668</v>
      </c>
      <c r="BV115" s="71">
        <f t="shared" si="509"/>
        <v>200461.76710093333</v>
      </c>
      <c r="BW115" s="71">
        <f t="shared" si="510"/>
        <v>212719.2316810484</v>
      </c>
      <c r="BX115" s="71">
        <f t="shared" si="537"/>
        <v>259687.12407856667</v>
      </c>
      <c r="BY115" s="71">
        <f t="shared" si="538"/>
        <v>295688.27679816668</v>
      </c>
      <c r="CA115" s="71">
        <f t="shared" si="471"/>
        <v>165476.25005307901</v>
      </c>
      <c r="CB115" s="71">
        <f t="shared" si="472"/>
        <v>166953.68521247196</v>
      </c>
      <c r="CC115" s="71">
        <f t="shared" si="473"/>
        <v>170261.476</v>
      </c>
      <c r="CD115" s="71">
        <f t="shared" si="474"/>
        <v>186188.67791816668</v>
      </c>
      <c r="CE115" s="71">
        <f t="shared" si="513"/>
        <v>200461.76710093333</v>
      </c>
      <c r="CF115" s="71">
        <f t="shared" si="514"/>
        <v>212719.2316810484</v>
      </c>
      <c r="CG115" s="71">
        <f t="shared" si="539"/>
        <v>259687.12407856667</v>
      </c>
      <c r="CH115" s="71">
        <f t="shared" si="540"/>
        <v>295688.27679816668</v>
      </c>
      <c r="CI115" s="190"/>
      <c r="CK115" s="71">
        <f t="shared" si="475"/>
        <v>165476.25005307901</v>
      </c>
      <c r="CL115" s="71">
        <f t="shared" si="476"/>
        <v>166953.68521247196</v>
      </c>
      <c r="CM115" s="71">
        <f t="shared" si="477"/>
        <v>170261.476</v>
      </c>
      <c r="CN115" s="71">
        <f t="shared" si="478"/>
        <v>186188.67791816668</v>
      </c>
      <c r="CO115" s="71">
        <f t="shared" si="517"/>
        <v>200461.76710093333</v>
      </c>
      <c r="CP115" s="71">
        <f t="shared" si="518"/>
        <v>212719.2316810484</v>
      </c>
      <c r="CQ115" s="71">
        <f t="shared" si="541"/>
        <v>259687.12407856667</v>
      </c>
      <c r="CR115" s="71">
        <f t="shared" si="542"/>
        <v>295688.27679816668</v>
      </c>
      <c r="CT115" s="71">
        <f t="shared" si="479"/>
        <v>165476.25005307901</v>
      </c>
      <c r="CU115" s="71">
        <f t="shared" si="480"/>
        <v>166953.68521247196</v>
      </c>
      <c r="CV115" s="71">
        <f t="shared" si="481"/>
        <v>170261.476</v>
      </c>
      <c r="CW115" s="71">
        <f t="shared" si="482"/>
        <v>186188.67791816668</v>
      </c>
      <c r="CX115" s="71">
        <f t="shared" si="521"/>
        <v>200461.76710093333</v>
      </c>
      <c r="CY115" s="71">
        <f t="shared" si="522"/>
        <v>212719.2316810484</v>
      </c>
      <c r="CZ115" s="71">
        <f t="shared" si="543"/>
        <v>259687.12407856667</v>
      </c>
      <c r="DA115" s="71">
        <f t="shared" si="544"/>
        <v>295688.27679816668</v>
      </c>
    </row>
    <row r="116" spans="2:105" s="68" customFormat="1" x14ac:dyDescent="0.3">
      <c r="C116" s="69" t="s">
        <v>198</v>
      </c>
      <c r="D116" s="82"/>
      <c r="E116" s="73"/>
      <c r="F116" s="73"/>
      <c r="G116" s="73"/>
      <c r="H116" s="73">
        <f>AVERAGE('Quarterly I.S'!K116:L116)</f>
        <v>9331.9185140000009</v>
      </c>
      <c r="I116" s="73">
        <f>'Quarterly I.S'!N116</f>
        <v>11273.455666933338</v>
      </c>
      <c r="J116" s="73">
        <f>AVERAGE('Quarterly I.S'!O116:P116)</f>
        <v>5760.3522800000001</v>
      </c>
      <c r="K116" s="73">
        <f>'Quarterly I.S'!R116</f>
        <v>11507.806720266666</v>
      </c>
      <c r="L116" s="73">
        <f>AVERAGE('Quarterly I.S'!S116:T116)</f>
        <v>17185.491162666665</v>
      </c>
      <c r="M116" s="190"/>
      <c r="O116" s="71">
        <f t="shared" si="443"/>
        <v>0</v>
      </c>
      <c r="P116" s="71">
        <f t="shared" si="444"/>
        <v>0</v>
      </c>
      <c r="Q116" s="71">
        <f t="shared" si="445"/>
        <v>0</v>
      </c>
      <c r="R116" s="71">
        <f t="shared" si="446"/>
        <v>9331.9185140000009</v>
      </c>
      <c r="S116" s="71">
        <f t="shared" si="485"/>
        <v>11273.455666933338</v>
      </c>
      <c r="T116" s="71">
        <f t="shared" si="486"/>
        <v>5760.3522800000001</v>
      </c>
      <c r="U116" s="71">
        <f t="shared" si="525"/>
        <v>11507.806720266666</v>
      </c>
      <c r="V116" s="71">
        <f t="shared" si="526"/>
        <v>17185.491162666665</v>
      </c>
      <c r="W116" s="190"/>
      <c r="Y116" s="71">
        <f t="shared" si="447"/>
        <v>0</v>
      </c>
      <c r="Z116" s="71">
        <f t="shared" si="448"/>
        <v>0</v>
      </c>
      <c r="AA116" s="71">
        <f t="shared" si="449"/>
        <v>0</v>
      </c>
      <c r="AB116" s="71">
        <f t="shared" si="450"/>
        <v>9331.9185140000009</v>
      </c>
      <c r="AC116" s="71">
        <f t="shared" si="489"/>
        <v>11273.455666933338</v>
      </c>
      <c r="AD116" s="71">
        <f t="shared" si="490"/>
        <v>5760.3522800000001</v>
      </c>
      <c r="AE116" s="71">
        <f t="shared" si="527"/>
        <v>11507.806720266666</v>
      </c>
      <c r="AF116" s="71">
        <f t="shared" si="528"/>
        <v>17185.491162666665</v>
      </c>
      <c r="AH116" s="71">
        <f t="shared" si="451"/>
        <v>0</v>
      </c>
      <c r="AI116" s="71">
        <f t="shared" si="452"/>
        <v>0</v>
      </c>
      <c r="AJ116" s="71">
        <f t="shared" si="453"/>
        <v>0</v>
      </c>
      <c r="AK116" s="71">
        <f t="shared" si="454"/>
        <v>9331.9185140000009</v>
      </c>
      <c r="AL116" s="71">
        <f t="shared" si="493"/>
        <v>11273.455666933338</v>
      </c>
      <c r="AM116" s="71">
        <f t="shared" si="494"/>
        <v>5760.3522800000001</v>
      </c>
      <c r="AN116" s="71">
        <f t="shared" si="529"/>
        <v>11507.806720266666</v>
      </c>
      <c r="AO116" s="71">
        <f t="shared" si="530"/>
        <v>17185.491162666665</v>
      </c>
      <c r="AQ116" s="71">
        <f t="shared" si="455"/>
        <v>0</v>
      </c>
      <c r="AR116" s="71">
        <f t="shared" si="456"/>
        <v>0</v>
      </c>
      <c r="AS116" s="71">
        <f t="shared" si="457"/>
        <v>0</v>
      </c>
      <c r="AT116" s="71">
        <f t="shared" si="458"/>
        <v>9331.9185140000009</v>
      </c>
      <c r="AU116" s="71">
        <f t="shared" si="497"/>
        <v>11273.455666933338</v>
      </c>
      <c r="AV116" s="71">
        <f t="shared" si="498"/>
        <v>5760.3522800000001</v>
      </c>
      <c r="AW116" s="71">
        <f t="shared" si="531"/>
        <v>11507.806720266666</v>
      </c>
      <c r="AX116" s="71">
        <f t="shared" si="532"/>
        <v>17185.491162666665</v>
      </c>
      <c r="AZ116" s="71">
        <f t="shared" si="459"/>
        <v>0</v>
      </c>
      <c r="BA116" s="71">
        <f t="shared" si="460"/>
        <v>0</v>
      </c>
      <c r="BB116" s="71">
        <f t="shared" si="461"/>
        <v>0</v>
      </c>
      <c r="BC116" s="71">
        <f t="shared" si="462"/>
        <v>9331.9185140000009</v>
      </c>
      <c r="BD116" s="71">
        <f t="shared" si="501"/>
        <v>11273.455666933338</v>
      </c>
      <c r="BE116" s="71">
        <f t="shared" si="502"/>
        <v>5760.3522800000001</v>
      </c>
      <c r="BF116" s="71">
        <f t="shared" si="533"/>
        <v>11507.806720266666</v>
      </c>
      <c r="BG116" s="71">
        <f t="shared" si="534"/>
        <v>17185.491162666665</v>
      </c>
      <c r="BI116" s="71">
        <f t="shared" si="463"/>
        <v>0</v>
      </c>
      <c r="BJ116" s="71">
        <f t="shared" si="464"/>
        <v>0</v>
      </c>
      <c r="BK116" s="71">
        <f t="shared" si="465"/>
        <v>0</v>
      </c>
      <c r="BL116" s="71">
        <f t="shared" si="466"/>
        <v>9331.9185140000009</v>
      </c>
      <c r="BM116" s="71">
        <f t="shared" si="505"/>
        <v>11273.455666933338</v>
      </c>
      <c r="BN116" s="71">
        <f t="shared" si="506"/>
        <v>5760.3522800000001</v>
      </c>
      <c r="BO116" s="71">
        <f t="shared" si="535"/>
        <v>11507.806720266666</v>
      </c>
      <c r="BP116" s="71">
        <f t="shared" si="536"/>
        <v>17185.491162666665</v>
      </c>
      <c r="BR116" s="71">
        <f t="shared" si="467"/>
        <v>0</v>
      </c>
      <c r="BS116" s="71">
        <f t="shared" si="468"/>
        <v>0</v>
      </c>
      <c r="BT116" s="71">
        <f t="shared" si="469"/>
        <v>0</v>
      </c>
      <c r="BU116" s="71">
        <f t="shared" si="470"/>
        <v>9331.9185140000009</v>
      </c>
      <c r="BV116" s="71">
        <f t="shared" si="509"/>
        <v>11273.455666933338</v>
      </c>
      <c r="BW116" s="71">
        <f t="shared" si="510"/>
        <v>5760.3522800000001</v>
      </c>
      <c r="BX116" s="71">
        <f t="shared" si="537"/>
        <v>11507.806720266666</v>
      </c>
      <c r="BY116" s="71">
        <f t="shared" si="538"/>
        <v>17185.491162666665</v>
      </c>
      <c r="CA116" s="71">
        <f t="shared" si="471"/>
        <v>0</v>
      </c>
      <c r="CB116" s="71">
        <f t="shared" si="472"/>
        <v>0</v>
      </c>
      <c r="CC116" s="71">
        <f t="shared" si="473"/>
        <v>0</v>
      </c>
      <c r="CD116" s="71">
        <f t="shared" si="474"/>
        <v>9331.9185140000009</v>
      </c>
      <c r="CE116" s="71">
        <f t="shared" si="513"/>
        <v>11273.455666933338</v>
      </c>
      <c r="CF116" s="71">
        <f t="shared" si="514"/>
        <v>5760.3522800000001</v>
      </c>
      <c r="CG116" s="71">
        <f t="shared" si="539"/>
        <v>11507.806720266666</v>
      </c>
      <c r="CH116" s="71">
        <f t="shared" si="540"/>
        <v>17185.491162666665</v>
      </c>
      <c r="CI116" s="190"/>
      <c r="CK116" s="71">
        <f t="shared" si="475"/>
        <v>0</v>
      </c>
      <c r="CL116" s="71">
        <f t="shared" si="476"/>
        <v>0</v>
      </c>
      <c r="CM116" s="71">
        <f t="shared" si="477"/>
        <v>0</v>
      </c>
      <c r="CN116" s="71">
        <f t="shared" si="478"/>
        <v>9331.9185140000009</v>
      </c>
      <c r="CO116" s="71">
        <f t="shared" si="517"/>
        <v>11273.455666933338</v>
      </c>
      <c r="CP116" s="71">
        <f t="shared" si="518"/>
        <v>5760.3522800000001</v>
      </c>
      <c r="CQ116" s="71">
        <f t="shared" si="541"/>
        <v>11507.806720266666</v>
      </c>
      <c r="CR116" s="71">
        <f t="shared" si="542"/>
        <v>17185.491162666665</v>
      </c>
      <c r="CT116" s="71">
        <f t="shared" si="479"/>
        <v>0</v>
      </c>
      <c r="CU116" s="71">
        <f t="shared" si="480"/>
        <v>0</v>
      </c>
      <c r="CV116" s="71">
        <f t="shared" si="481"/>
        <v>0</v>
      </c>
      <c r="CW116" s="71">
        <f t="shared" si="482"/>
        <v>9331.9185140000009</v>
      </c>
      <c r="CX116" s="71">
        <f t="shared" si="521"/>
        <v>11273.455666933338</v>
      </c>
      <c r="CY116" s="71">
        <f t="shared" si="522"/>
        <v>5760.3522800000001</v>
      </c>
      <c r="CZ116" s="71">
        <f t="shared" si="543"/>
        <v>11507.806720266666</v>
      </c>
      <c r="DA116" s="71">
        <f t="shared" si="544"/>
        <v>17185.491162666665</v>
      </c>
    </row>
    <row r="117" spans="2:105" x14ac:dyDescent="0.3">
      <c r="C117" s="41" t="s">
        <v>108</v>
      </c>
      <c r="D117" s="116"/>
      <c r="E117" s="42"/>
      <c r="F117" s="42">
        <f>F91</f>
        <v>0.20559349560364165</v>
      </c>
      <c r="G117" s="42"/>
      <c r="H117" s="42">
        <f>H91</f>
        <v>0.21976493640680153</v>
      </c>
      <c r="I117" s="42"/>
      <c r="J117" s="42">
        <f>J91</f>
        <v>0.24359571152697088</v>
      </c>
      <c r="K117" s="42">
        <f t="shared" ref="K117:L117" si="547">K91</f>
        <v>0</v>
      </c>
      <c r="L117" s="42">
        <f t="shared" si="547"/>
        <v>0.1262773951246558</v>
      </c>
      <c r="M117" s="177"/>
      <c r="O117" s="42">
        <f t="shared" ref="O117:T118" si="548">O91</f>
        <v>0</v>
      </c>
      <c r="P117" s="42">
        <f t="shared" si="548"/>
        <v>0.19901930982730953</v>
      </c>
      <c r="Q117" s="42">
        <f t="shared" si="548"/>
        <v>0</v>
      </c>
      <c r="R117" s="42">
        <f t="shared" si="548"/>
        <v>0.22003266654461509</v>
      </c>
      <c r="S117" s="42">
        <f t="shared" si="548"/>
        <v>0</v>
      </c>
      <c r="T117" s="42">
        <f t="shared" si="548"/>
        <v>0.24803286282055709</v>
      </c>
      <c r="U117" s="42">
        <f t="shared" ref="U117:V117" si="549">U91</f>
        <v>0</v>
      </c>
      <c r="V117" s="42">
        <f t="shared" si="549"/>
        <v>8.187633712148383E-2</v>
      </c>
      <c r="W117" s="177"/>
      <c r="Y117" s="42">
        <f t="shared" ref="Y117:AF117" si="550">Y91</f>
        <v>0</v>
      </c>
      <c r="Z117" s="42">
        <f t="shared" si="550"/>
        <v>0</v>
      </c>
      <c r="AA117" s="42">
        <f t="shared" si="550"/>
        <v>0</v>
      </c>
      <c r="AB117" s="42">
        <f t="shared" si="550"/>
        <v>0</v>
      </c>
      <c r="AC117" s="42">
        <f t="shared" si="550"/>
        <v>0</v>
      </c>
      <c r="AD117" s="42">
        <f t="shared" si="550"/>
        <v>0</v>
      </c>
      <c r="AE117" s="42">
        <f t="shared" si="550"/>
        <v>0</v>
      </c>
      <c r="AF117" s="42">
        <f t="shared" si="550"/>
        <v>0</v>
      </c>
      <c r="AG117" s="44"/>
      <c r="AH117" s="42">
        <f t="shared" ref="AH117:AO117" si="551">AH91</f>
        <v>0</v>
      </c>
      <c r="AI117" s="42">
        <f t="shared" si="551"/>
        <v>0</v>
      </c>
      <c r="AJ117" s="42">
        <f t="shared" si="551"/>
        <v>0</v>
      </c>
      <c r="AK117" s="42">
        <f t="shared" si="551"/>
        <v>0</v>
      </c>
      <c r="AL117" s="42">
        <f t="shared" si="551"/>
        <v>0</v>
      </c>
      <c r="AM117" s="42">
        <f t="shared" si="551"/>
        <v>0</v>
      </c>
      <c r="AN117" s="42">
        <f t="shared" si="551"/>
        <v>0</v>
      </c>
      <c r="AO117" s="42">
        <f t="shared" si="551"/>
        <v>0</v>
      </c>
      <c r="AP117" s="44"/>
      <c r="AQ117" s="42">
        <f t="shared" ref="AQ117:AX117" si="552">AQ91</f>
        <v>0</v>
      </c>
      <c r="AR117" s="42">
        <f t="shared" si="552"/>
        <v>0</v>
      </c>
      <c r="AS117" s="42">
        <f t="shared" si="552"/>
        <v>0</v>
      </c>
      <c r="AT117" s="42">
        <f t="shared" si="552"/>
        <v>0</v>
      </c>
      <c r="AU117" s="42">
        <f t="shared" si="552"/>
        <v>0</v>
      </c>
      <c r="AV117" s="42">
        <f t="shared" si="552"/>
        <v>0</v>
      </c>
      <c r="AW117" s="42">
        <f t="shared" si="552"/>
        <v>0</v>
      </c>
      <c r="AX117" s="42">
        <f t="shared" si="552"/>
        <v>0</v>
      </c>
      <c r="AY117" s="44"/>
      <c r="AZ117" s="42">
        <f t="shared" ref="AZ117:BG117" si="553">AZ91</f>
        <v>0</v>
      </c>
      <c r="BA117" s="42">
        <f t="shared" si="553"/>
        <v>0.19901931718409183</v>
      </c>
      <c r="BB117" s="42">
        <f t="shared" si="553"/>
        <v>0</v>
      </c>
      <c r="BC117" s="42">
        <f t="shared" si="553"/>
        <v>0.2200326060306019</v>
      </c>
      <c r="BD117" s="42">
        <f t="shared" si="553"/>
        <v>0</v>
      </c>
      <c r="BE117" s="42">
        <f t="shared" si="553"/>
        <v>0.2480334988846479</v>
      </c>
      <c r="BF117" s="42">
        <f t="shared" si="553"/>
        <v>0</v>
      </c>
      <c r="BG117" s="42">
        <f t="shared" si="553"/>
        <v>8.1876212532551063E-2</v>
      </c>
      <c r="BH117" s="44"/>
      <c r="BI117" s="42">
        <f t="shared" ref="BI117:BP117" si="554">BI91</f>
        <v>0</v>
      </c>
      <c r="BJ117" s="42">
        <f t="shared" si="554"/>
        <v>0.20447156653129464</v>
      </c>
      <c r="BK117" s="42">
        <f t="shared" si="554"/>
        <v>0</v>
      </c>
      <c r="BL117" s="42">
        <f t="shared" si="554"/>
        <v>0.26066641919992822</v>
      </c>
      <c r="BM117" s="42">
        <f t="shared" si="554"/>
        <v>0</v>
      </c>
      <c r="BN117" s="42">
        <f t="shared" si="554"/>
        <v>0.38779967704237989</v>
      </c>
      <c r="BO117" s="42">
        <f t="shared" si="554"/>
        <v>0</v>
      </c>
      <c r="BP117" s="42">
        <f t="shared" si="554"/>
        <v>0.58520327391706239</v>
      </c>
      <c r="BR117" s="42">
        <f t="shared" ref="BR117:BY117" si="555">BR91</f>
        <v>0</v>
      </c>
      <c r="BS117" s="42">
        <f t="shared" si="555"/>
        <v>0</v>
      </c>
      <c r="BT117" s="42">
        <f t="shared" si="555"/>
        <v>0</v>
      </c>
      <c r="BU117" s="42">
        <f t="shared" si="555"/>
        <v>0</v>
      </c>
      <c r="BV117" s="42">
        <f t="shared" si="555"/>
        <v>0</v>
      </c>
      <c r="BW117" s="42">
        <f t="shared" si="555"/>
        <v>-0.76545406048742781</v>
      </c>
      <c r="BX117" s="42">
        <f t="shared" si="555"/>
        <v>0</v>
      </c>
      <c r="BY117" s="42">
        <f t="shared" si="555"/>
        <v>1.151930546402556</v>
      </c>
      <c r="CA117" s="42">
        <f t="shared" ref="CA117:CH117" si="556">CA91</f>
        <v>0</v>
      </c>
      <c r="CB117" s="42">
        <f t="shared" si="556"/>
        <v>0</v>
      </c>
      <c r="CC117" s="42">
        <f t="shared" si="556"/>
        <v>0</v>
      </c>
      <c r="CD117" s="42">
        <f t="shared" si="556"/>
        <v>0</v>
      </c>
      <c r="CE117" s="42">
        <f t="shared" si="556"/>
        <v>0</v>
      </c>
      <c r="CF117" s="42">
        <f t="shared" si="556"/>
        <v>0.35459920643744036</v>
      </c>
      <c r="CG117" s="42">
        <f t="shared" si="556"/>
        <v>0</v>
      </c>
      <c r="CH117" s="42">
        <f t="shared" si="556"/>
        <v>0.61670924735406152</v>
      </c>
      <c r="CI117" s="177"/>
      <c r="CK117" s="42">
        <f t="shared" ref="CK117:CR117" si="557">CK91</f>
        <v>0</v>
      </c>
      <c r="CL117" s="42">
        <f t="shared" si="557"/>
        <v>0</v>
      </c>
      <c r="CM117" s="42">
        <f t="shared" si="557"/>
        <v>0</v>
      </c>
      <c r="CN117" s="42">
        <f t="shared" si="557"/>
        <v>0</v>
      </c>
      <c r="CO117" s="42">
        <f t="shared" si="557"/>
        <v>0</v>
      </c>
      <c r="CP117" s="42">
        <f t="shared" si="557"/>
        <v>0</v>
      </c>
      <c r="CQ117" s="42">
        <f t="shared" si="557"/>
        <v>0</v>
      </c>
      <c r="CR117" s="42">
        <f t="shared" si="557"/>
        <v>0</v>
      </c>
      <c r="CT117" s="42">
        <f t="shared" ref="CT117:DA117" si="558">CT91</f>
        <v>0</v>
      </c>
      <c r="CU117" s="42">
        <f t="shared" si="558"/>
        <v>0.20559308499810863</v>
      </c>
      <c r="CV117" s="42">
        <f t="shared" si="558"/>
        <v>0</v>
      </c>
      <c r="CW117" s="42">
        <f t="shared" si="558"/>
        <v>0.21976539712743084</v>
      </c>
      <c r="CX117" s="42">
        <f t="shared" si="558"/>
        <v>0</v>
      </c>
      <c r="CY117" s="42">
        <f t="shared" si="558"/>
        <v>0.24359629398808658</v>
      </c>
      <c r="CZ117" s="42">
        <f t="shared" si="558"/>
        <v>0</v>
      </c>
      <c r="DA117" s="42">
        <f t="shared" si="558"/>
        <v>0.12627707543189318</v>
      </c>
    </row>
    <row r="118" spans="2:105" x14ac:dyDescent="0.3">
      <c r="C118" s="41" t="s">
        <v>139</v>
      </c>
      <c r="D118" s="116"/>
      <c r="E118" s="42"/>
      <c r="F118" s="42">
        <f>F92</f>
        <v>0.21329685340467905</v>
      </c>
      <c r="G118" s="42"/>
      <c r="H118" s="42">
        <f>H92</f>
        <v>0.22281179142982771</v>
      </c>
      <c r="I118" s="42"/>
      <c r="J118" s="42">
        <f>J92</f>
        <v>0.25327980664495808</v>
      </c>
      <c r="K118" s="42">
        <f t="shared" ref="K118:L118" si="559">K92</f>
        <v>0</v>
      </c>
      <c r="L118" s="42">
        <f t="shared" si="559"/>
        <v>0.12698092566036645</v>
      </c>
      <c r="M118" s="177"/>
      <c r="O118" s="42">
        <f t="shared" si="548"/>
        <v>0</v>
      </c>
      <c r="P118" s="42">
        <f t="shared" si="548"/>
        <v>0.20724908184103902</v>
      </c>
      <c r="Q118" s="42">
        <f t="shared" si="548"/>
        <v>0</v>
      </c>
      <c r="R118" s="42">
        <f t="shared" si="548"/>
        <v>0.22430584512379506</v>
      </c>
      <c r="S118" s="42">
        <f t="shared" si="548"/>
        <v>0</v>
      </c>
      <c r="T118" s="42">
        <f t="shared" si="548"/>
        <v>0.2592000982945421</v>
      </c>
      <c r="U118" s="42">
        <f t="shared" ref="U118:V118" si="560">U92</f>
        <v>0</v>
      </c>
      <c r="V118" s="42">
        <f t="shared" si="560"/>
        <v>8.2301938290472235E-2</v>
      </c>
      <c r="W118" s="177"/>
      <c r="Y118" s="42">
        <f t="shared" ref="Y118:AF118" si="561">Y92</f>
        <v>0</v>
      </c>
      <c r="Z118" s="42">
        <f t="shared" si="561"/>
        <v>0</v>
      </c>
      <c r="AA118" s="42">
        <f t="shared" si="561"/>
        <v>0</v>
      </c>
      <c r="AB118" s="42">
        <f t="shared" si="561"/>
        <v>0</v>
      </c>
      <c r="AC118" s="42">
        <f t="shared" si="561"/>
        <v>0</v>
      </c>
      <c r="AD118" s="42">
        <f t="shared" si="561"/>
        <v>0</v>
      </c>
      <c r="AE118" s="42">
        <f t="shared" si="561"/>
        <v>0</v>
      </c>
      <c r="AF118" s="42">
        <f t="shared" si="561"/>
        <v>0</v>
      </c>
      <c r="AG118" s="44"/>
      <c r="AH118" s="42">
        <f t="shared" ref="AH118:AO118" si="562">AH92</f>
        <v>0</v>
      </c>
      <c r="AI118" s="42">
        <f t="shared" si="562"/>
        <v>0</v>
      </c>
      <c r="AJ118" s="42">
        <f t="shared" si="562"/>
        <v>0</v>
      </c>
      <c r="AK118" s="42">
        <f t="shared" si="562"/>
        <v>0</v>
      </c>
      <c r="AL118" s="42">
        <f t="shared" si="562"/>
        <v>0</v>
      </c>
      <c r="AM118" s="42">
        <f t="shared" si="562"/>
        <v>0</v>
      </c>
      <c r="AN118" s="42">
        <f t="shared" si="562"/>
        <v>0</v>
      </c>
      <c r="AO118" s="42">
        <f t="shared" si="562"/>
        <v>0</v>
      </c>
      <c r="AP118" s="44"/>
      <c r="AQ118" s="42">
        <f t="shared" ref="AQ118:AX118" si="563">AQ92</f>
        <v>0</v>
      </c>
      <c r="AR118" s="42">
        <f t="shared" si="563"/>
        <v>0</v>
      </c>
      <c r="AS118" s="42">
        <f t="shared" si="563"/>
        <v>0</v>
      </c>
      <c r="AT118" s="42">
        <f t="shared" si="563"/>
        <v>0</v>
      </c>
      <c r="AU118" s="42">
        <f t="shared" si="563"/>
        <v>0</v>
      </c>
      <c r="AV118" s="42">
        <f t="shared" si="563"/>
        <v>0</v>
      </c>
      <c r="AW118" s="42">
        <f t="shared" si="563"/>
        <v>0</v>
      </c>
      <c r="AX118" s="42">
        <f t="shared" si="563"/>
        <v>0</v>
      </c>
      <c r="AY118" s="44"/>
      <c r="AZ118" s="42">
        <f t="shared" ref="AZ118:BG118" si="564">AZ92</f>
        <v>0</v>
      </c>
      <c r="BA118" s="42">
        <f t="shared" si="564"/>
        <v>0.20724908950203622</v>
      </c>
      <c r="BB118" s="42">
        <f t="shared" si="564"/>
        <v>0</v>
      </c>
      <c r="BC118" s="42">
        <f t="shared" si="564"/>
        <v>0.22430578343456006</v>
      </c>
      <c r="BD118" s="42">
        <f t="shared" si="564"/>
        <v>0</v>
      </c>
      <c r="BE118" s="42">
        <f t="shared" si="564"/>
        <v>0.25920076299627953</v>
      </c>
      <c r="BF118" s="42">
        <f t="shared" si="564"/>
        <v>0</v>
      </c>
      <c r="BG118" s="42">
        <f t="shared" si="564"/>
        <v>8.2301813053914055E-2</v>
      </c>
      <c r="BH118" s="44"/>
      <c r="BI118" s="42">
        <f t="shared" ref="BI118:BP118" si="565">BI92</f>
        <v>0</v>
      </c>
      <c r="BJ118" s="42">
        <f t="shared" si="565"/>
        <v>0.20319052646743091</v>
      </c>
      <c r="BK118" s="42">
        <f t="shared" si="565"/>
        <v>0</v>
      </c>
      <c r="BL118" s="42">
        <f t="shared" si="565"/>
        <v>0.25582988783409777</v>
      </c>
      <c r="BM118" s="42">
        <f t="shared" si="565"/>
        <v>0</v>
      </c>
      <c r="BN118" s="42">
        <f t="shared" si="565"/>
        <v>0.38157971864292056</v>
      </c>
      <c r="BO118" s="42">
        <f t="shared" si="565"/>
        <v>0</v>
      </c>
      <c r="BP118" s="42">
        <f t="shared" si="565"/>
        <v>0.58988998306425122</v>
      </c>
      <c r="BR118" s="42">
        <f t="shared" ref="BR118:BY118" si="566">BR92</f>
        <v>0</v>
      </c>
      <c r="BS118" s="42">
        <f t="shared" si="566"/>
        <v>0</v>
      </c>
      <c r="BT118" s="42">
        <f t="shared" si="566"/>
        <v>0</v>
      </c>
      <c r="BU118" s="42">
        <f t="shared" si="566"/>
        <v>0</v>
      </c>
      <c r="BV118" s="42">
        <f t="shared" si="566"/>
        <v>0</v>
      </c>
      <c r="BW118" s="42">
        <f t="shared" si="566"/>
        <v>-0.82444226150696687</v>
      </c>
      <c r="BX118" s="42">
        <f t="shared" si="566"/>
        <v>0</v>
      </c>
      <c r="BY118" s="42">
        <f t="shared" si="566"/>
        <v>1.1760404008647412</v>
      </c>
      <c r="CA118" s="42">
        <f t="shared" ref="CA118:CH118" si="567">CA92</f>
        <v>0</v>
      </c>
      <c r="CB118" s="42">
        <f t="shared" si="567"/>
        <v>0</v>
      </c>
      <c r="CC118" s="42">
        <f t="shared" si="567"/>
        <v>0</v>
      </c>
      <c r="CD118" s="42">
        <f t="shared" si="567"/>
        <v>0.30083374194385742</v>
      </c>
      <c r="CE118" s="42">
        <f t="shared" si="567"/>
        <v>0</v>
      </c>
      <c r="CF118" s="42">
        <f t="shared" si="567"/>
        <v>0.34978218709724945</v>
      </c>
      <c r="CG118" s="42">
        <f t="shared" si="567"/>
        <v>0</v>
      </c>
      <c r="CH118" s="42">
        <f t="shared" si="567"/>
        <v>0.62208597984198255</v>
      </c>
      <c r="CI118" s="177"/>
      <c r="CK118" s="42">
        <f t="shared" ref="CK118:CR118" si="568">CK92</f>
        <v>0</v>
      </c>
      <c r="CL118" s="42">
        <f t="shared" si="568"/>
        <v>0</v>
      </c>
      <c r="CM118" s="42">
        <f t="shared" si="568"/>
        <v>0</v>
      </c>
      <c r="CN118" s="42">
        <f t="shared" si="568"/>
        <v>0</v>
      </c>
      <c r="CO118" s="42">
        <f t="shared" si="568"/>
        <v>0</v>
      </c>
      <c r="CP118" s="42">
        <f t="shared" si="568"/>
        <v>0</v>
      </c>
      <c r="CQ118" s="42">
        <f t="shared" si="568"/>
        <v>0</v>
      </c>
      <c r="CR118" s="42">
        <f t="shared" si="568"/>
        <v>0</v>
      </c>
      <c r="CT118" s="42">
        <f t="shared" ref="CT118:DA118" si="569">CT92</f>
        <v>0</v>
      </c>
      <c r="CU118" s="42">
        <f t="shared" si="569"/>
        <v>0.213296427414217</v>
      </c>
      <c r="CV118" s="42">
        <f t="shared" si="569"/>
        <v>0</v>
      </c>
      <c r="CW118" s="42">
        <f t="shared" si="569"/>
        <v>0.222812258537959</v>
      </c>
      <c r="CX118" s="42">
        <f t="shared" si="569"/>
        <v>0</v>
      </c>
      <c r="CY118" s="42">
        <f t="shared" si="569"/>
        <v>0.25328041226169018</v>
      </c>
      <c r="CZ118" s="42">
        <f t="shared" si="569"/>
        <v>0</v>
      </c>
      <c r="DA118" s="42">
        <f t="shared" si="569"/>
        <v>0.12698060418649629</v>
      </c>
    </row>
    <row r="119" spans="2:105" s="68" customFormat="1" x14ac:dyDescent="0.3">
      <c r="C119" s="69"/>
      <c r="D119" s="82"/>
      <c r="E119" s="70"/>
      <c r="F119" s="70"/>
      <c r="G119" s="70"/>
      <c r="H119" s="70"/>
      <c r="I119" s="70"/>
      <c r="J119" s="70"/>
      <c r="K119" s="70"/>
      <c r="L119" s="70"/>
      <c r="M119" s="192"/>
      <c r="O119" s="71"/>
      <c r="P119" s="71"/>
      <c r="Q119" s="71"/>
      <c r="R119" s="71"/>
      <c r="S119" s="71"/>
      <c r="T119" s="71"/>
      <c r="U119" s="71"/>
      <c r="V119" s="71"/>
      <c r="W119" s="192"/>
      <c r="Y119" s="71"/>
      <c r="Z119" s="71"/>
      <c r="AA119" s="71"/>
      <c r="AB119" s="71"/>
      <c r="AC119" s="71"/>
      <c r="AD119" s="71"/>
      <c r="AE119" s="71"/>
      <c r="AF119" s="71"/>
      <c r="AH119" s="71"/>
      <c r="AI119" s="71"/>
      <c r="AJ119" s="71"/>
      <c r="AK119" s="71"/>
      <c r="AL119" s="71"/>
      <c r="AM119" s="71"/>
      <c r="AN119" s="71"/>
      <c r="AO119" s="71"/>
      <c r="AQ119" s="71"/>
      <c r="AR119" s="71"/>
      <c r="AS119" s="71"/>
      <c r="AT119" s="71"/>
      <c r="AU119" s="71"/>
      <c r="AV119" s="71"/>
      <c r="AW119" s="71"/>
      <c r="AX119" s="71"/>
      <c r="AZ119" s="71"/>
      <c r="BA119" s="71"/>
      <c r="BB119" s="71"/>
      <c r="BC119" s="71"/>
      <c r="BD119" s="71"/>
      <c r="BE119" s="71"/>
      <c r="BF119" s="71"/>
      <c r="BG119" s="71"/>
      <c r="BI119" s="71"/>
      <c r="BJ119" s="71"/>
      <c r="BK119" s="71"/>
      <c r="BL119" s="71"/>
      <c r="BM119" s="71"/>
      <c r="BN119" s="71"/>
      <c r="BO119" s="71"/>
      <c r="BP119" s="71"/>
      <c r="BR119" s="71"/>
      <c r="BS119" s="71"/>
      <c r="BT119" s="71"/>
      <c r="BU119" s="71"/>
      <c r="BV119" s="71"/>
      <c r="BW119" s="71"/>
      <c r="BX119" s="71"/>
      <c r="BY119" s="71"/>
      <c r="CA119" s="71"/>
      <c r="CB119" s="71"/>
      <c r="CC119" s="71"/>
      <c r="CD119" s="71"/>
      <c r="CE119" s="71"/>
      <c r="CF119" s="71"/>
      <c r="CG119" s="71"/>
      <c r="CH119" s="71"/>
      <c r="CI119" s="192"/>
      <c r="CK119" s="71"/>
      <c r="CL119" s="71"/>
      <c r="CM119" s="71"/>
      <c r="CN119" s="71"/>
      <c r="CO119" s="71"/>
      <c r="CP119" s="71"/>
      <c r="CQ119" s="71"/>
      <c r="CR119" s="71"/>
      <c r="CT119" s="71"/>
      <c r="CU119" s="71"/>
      <c r="CV119" s="71"/>
      <c r="CW119" s="71"/>
      <c r="CX119" s="71"/>
      <c r="CY119" s="71"/>
      <c r="CZ119" s="71"/>
      <c r="DA119" s="71"/>
    </row>
    <row r="120" spans="2:105" s="88" customFormat="1" x14ac:dyDescent="0.3">
      <c r="B120" s="87"/>
      <c r="C120" s="30" t="s">
        <v>120</v>
      </c>
      <c r="D120" s="30"/>
      <c r="E120" s="30"/>
      <c r="F120" s="30"/>
      <c r="G120" s="30"/>
      <c r="H120" s="30"/>
      <c r="I120" s="30"/>
      <c r="J120" s="30"/>
      <c r="K120" s="30"/>
      <c r="L120" s="30"/>
      <c r="M120" s="193"/>
      <c r="O120" s="30"/>
      <c r="P120" s="30"/>
      <c r="Q120" s="30"/>
      <c r="R120" s="30"/>
      <c r="S120" s="30"/>
      <c r="T120" s="30"/>
      <c r="U120" s="30"/>
      <c r="V120" s="30"/>
      <c r="W120" s="193"/>
      <c r="Y120" s="30"/>
      <c r="Z120" s="30"/>
      <c r="AA120" s="30"/>
      <c r="AB120" s="30"/>
      <c r="AC120" s="30"/>
      <c r="AD120" s="30"/>
      <c r="AE120" s="30"/>
      <c r="AF120" s="30"/>
      <c r="AG120" s="89"/>
      <c r="AH120" s="30"/>
      <c r="AI120" s="30"/>
      <c r="AJ120" s="30"/>
      <c r="AK120" s="30"/>
      <c r="AL120" s="30"/>
      <c r="AM120" s="30"/>
      <c r="AN120" s="30"/>
      <c r="AO120" s="30"/>
      <c r="AP120" s="89"/>
      <c r="AQ120" s="30"/>
      <c r="AR120" s="30"/>
      <c r="AS120" s="30"/>
      <c r="AT120" s="30"/>
      <c r="AU120" s="30"/>
      <c r="AV120" s="30"/>
      <c r="AW120" s="30"/>
      <c r="AX120" s="30"/>
      <c r="AY120" s="89"/>
      <c r="AZ120" s="30"/>
      <c r="BA120" s="30"/>
      <c r="BB120" s="30"/>
      <c r="BC120" s="30"/>
      <c r="BD120" s="30"/>
      <c r="BE120" s="30"/>
      <c r="BF120" s="30"/>
      <c r="BG120" s="30"/>
      <c r="BH120" s="89"/>
      <c r="BI120" s="30"/>
      <c r="BJ120" s="30"/>
      <c r="BK120" s="30"/>
      <c r="BL120" s="30"/>
      <c r="BM120" s="30"/>
      <c r="BN120" s="30"/>
      <c r="BO120" s="30"/>
      <c r="BP120" s="30"/>
      <c r="BQ120" s="117"/>
      <c r="BR120" s="30"/>
      <c r="BS120" s="30"/>
      <c r="BT120" s="30"/>
      <c r="BU120" s="30"/>
      <c r="BV120" s="30"/>
      <c r="BW120" s="30"/>
      <c r="BX120" s="30"/>
      <c r="BY120" s="30"/>
      <c r="BZ120" s="117"/>
      <c r="CA120" s="30"/>
      <c r="CB120" s="30"/>
      <c r="CC120" s="30"/>
      <c r="CD120" s="30"/>
      <c r="CE120" s="30"/>
      <c r="CF120" s="30"/>
      <c r="CG120" s="30"/>
      <c r="CH120" s="30"/>
      <c r="CI120" s="193"/>
      <c r="CK120" s="30"/>
      <c r="CL120" s="30"/>
      <c r="CM120" s="30"/>
      <c r="CN120" s="30"/>
      <c r="CO120" s="30"/>
      <c r="CP120" s="30"/>
      <c r="CQ120" s="30"/>
      <c r="CR120" s="30"/>
      <c r="CS120" s="117"/>
      <c r="CT120" s="30"/>
      <c r="CU120" s="30"/>
      <c r="CV120" s="30"/>
      <c r="CW120" s="30"/>
      <c r="CX120" s="30"/>
      <c r="CY120" s="30"/>
      <c r="CZ120" s="30"/>
      <c r="DA120" s="30"/>
    </row>
    <row r="121" spans="2:105" s="91" customFormat="1" x14ac:dyDescent="0.3">
      <c r="B121" s="90"/>
      <c r="C121" s="67" t="s">
        <v>109</v>
      </c>
      <c r="D121" s="67"/>
      <c r="E121" s="67"/>
      <c r="F121" s="67"/>
      <c r="G121" s="67"/>
      <c r="H121" s="67"/>
      <c r="I121" s="67"/>
      <c r="J121" s="67"/>
      <c r="K121" s="67"/>
      <c r="L121" s="67"/>
      <c r="M121" s="194"/>
      <c r="O121" s="67"/>
      <c r="P121" s="67"/>
      <c r="Q121" s="67"/>
      <c r="R121" s="67"/>
      <c r="S121" s="67"/>
      <c r="T121" s="67"/>
      <c r="U121" s="67"/>
      <c r="V121" s="67"/>
      <c r="W121" s="194"/>
      <c r="Y121" s="67"/>
      <c r="Z121" s="67"/>
      <c r="AA121" s="67"/>
      <c r="AB121" s="67"/>
      <c r="AC121" s="67"/>
      <c r="AD121" s="67"/>
      <c r="AE121" s="67"/>
      <c r="AF121" s="67"/>
      <c r="AG121" s="83"/>
      <c r="AH121" s="67"/>
      <c r="AI121" s="67"/>
      <c r="AJ121" s="67"/>
      <c r="AK121" s="67"/>
      <c r="AL121" s="67"/>
      <c r="AM121" s="67"/>
      <c r="AN121" s="67"/>
      <c r="AO121" s="67"/>
      <c r="AP121" s="83"/>
      <c r="AQ121" s="67"/>
      <c r="AR121" s="67"/>
      <c r="AS121" s="67"/>
      <c r="AT121" s="67"/>
      <c r="AU121" s="67"/>
      <c r="AV121" s="67"/>
      <c r="AW121" s="67"/>
      <c r="AX121" s="67"/>
      <c r="AY121" s="83"/>
      <c r="AZ121" s="67"/>
      <c r="BA121" s="67"/>
      <c r="BB121" s="67"/>
      <c r="BC121" s="67"/>
      <c r="BD121" s="67"/>
      <c r="BE121" s="67"/>
      <c r="BF121" s="67"/>
      <c r="BG121" s="67"/>
      <c r="BH121" s="83"/>
      <c r="BI121" s="67"/>
      <c r="BJ121" s="67"/>
      <c r="BK121" s="67"/>
      <c r="BL121" s="67"/>
      <c r="BM121" s="67"/>
      <c r="BN121" s="67"/>
      <c r="BO121" s="67"/>
      <c r="BP121" s="67"/>
      <c r="BQ121" s="117"/>
      <c r="BR121" s="67"/>
      <c r="BS121" s="67"/>
      <c r="BT121" s="67"/>
      <c r="BU121" s="67"/>
      <c r="BV121" s="67"/>
      <c r="BW121" s="67"/>
      <c r="BX121" s="67"/>
      <c r="BY121" s="67"/>
      <c r="BZ121" s="117"/>
      <c r="CA121" s="67"/>
      <c r="CB121" s="67"/>
      <c r="CC121" s="67"/>
      <c r="CD121" s="67"/>
      <c r="CE121" s="67"/>
      <c r="CF121" s="67"/>
      <c r="CG121" s="67"/>
      <c r="CH121" s="67"/>
      <c r="CI121" s="194"/>
      <c r="CK121" s="67"/>
      <c r="CL121" s="67"/>
      <c r="CM121" s="67"/>
      <c r="CN121" s="67"/>
      <c r="CO121" s="67"/>
      <c r="CP121" s="67"/>
      <c r="CQ121" s="67"/>
      <c r="CR121" s="67"/>
      <c r="CS121" s="117"/>
      <c r="CT121" s="67"/>
      <c r="CU121" s="67"/>
      <c r="CV121" s="67"/>
      <c r="CW121" s="67"/>
      <c r="CX121" s="67"/>
      <c r="CY121" s="67"/>
      <c r="CZ121" s="67"/>
      <c r="DA121" s="67"/>
    </row>
    <row r="122" spans="2:105" x14ac:dyDescent="0.3">
      <c r="C122" s="76"/>
      <c r="D122" s="127"/>
      <c r="H122" s="139"/>
      <c r="I122" s="139"/>
      <c r="J122" s="139"/>
      <c r="K122" s="139"/>
      <c r="L122" s="139"/>
    </row>
    <row r="123" spans="2:105" x14ac:dyDescent="0.3">
      <c r="C123" s="85" t="s">
        <v>114</v>
      </c>
      <c r="D123" s="128"/>
      <c r="E123" s="107">
        <f t="shared" ref="E123:L123" si="570">E124</f>
        <v>2300289.3419891861</v>
      </c>
      <c r="F123" s="107">
        <f t="shared" si="570"/>
        <v>2658503.6791994432</v>
      </c>
      <c r="G123" s="107">
        <f t="shared" si="570"/>
        <v>3126330.6469800011</v>
      </c>
      <c r="H123" s="107">
        <f t="shared" si="570"/>
        <v>4632348.9132400015</v>
      </c>
      <c r="I123" s="107">
        <f t="shared" si="570"/>
        <v>5792031.0701398309</v>
      </c>
      <c r="J123" s="107">
        <f t="shared" si="570"/>
        <v>6482723.3862586729</v>
      </c>
      <c r="K123" s="107">
        <f t="shared" si="570"/>
        <v>8354568.9297779929</v>
      </c>
      <c r="L123" s="107">
        <f t="shared" si="570"/>
        <v>8116323.7262507882</v>
      </c>
      <c r="M123" s="195">
        <f>L123/J123-1</f>
        <v>0.25199291141356306</v>
      </c>
      <c r="O123" s="107">
        <f t="shared" ref="O123:CT123" si="571">O124</f>
        <v>2300289.3419891861</v>
      </c>
      <c r="P123" s="107">
        <f t="shared" si="571"/>
        <v>2658503.6791994432</v>
      </c>
      <c r="Q123" s="107">
        <f t="shared" si="571"/>
        <v>3126330.6469800011</v>
      </c>
      <c r="R123" s="107">
        <f t="shared" si="571"/>
        <v>4632348.9132400015</v>
      </c>
      <c r="S123" s="107">
        <f t="shared" si="571"/>
        <v>5792031.0701398309</v>
      </c>
      <c r="T123" s="107">
        <f t="shared" si="571"/>
        <v>6482723.3862586729</v>
      </c>
      <c r="U123" s="107">
        <f t="shared" si="571"/>
        <v>8354568.9297779929</v>
      </c>
      <c r="V123" s="107">
        <f t="shared" si="571"/>
        <v>8116323.7262507882</v>
      </c>
      <c r="W123" s="195">
        <f>V123/T123-1</f>
        <v>0.25199291141356306</v>
      </c>
      <c r="Y123" s="107">
        <f t="shared" si="571"/>
        <v>2300289.3419891861</v>
      </c>
      <c r="Z123" s="107">
        <f t="shared" si="571"/>
        <v>2658503.6791994432</v>
      </c>
      <c r="AA123" s="107">
        <f t="shared" si="571"/>
        <v>3126330.6469800011</v>
      </c>
      <c r="AB123" s="107">
        <f t="shared" si="571"/>
        <v>4632348.9132400015</v>
      </c>
      <c r="AC123" s="107">
        <f t="shared" si="571"/>
        <v>5792031.0701398309</v>
      </c>
      <c r="AD123" s="107">
        <f t="shared" si="571"/>
        <v>6482723.3862586729</v>
      </c>
      <c r="AE123" s="107">
        <f t="shared" si="571"/>
        <v>8354568.9297779929</v>
      </c>
      <c r="AF123" s="107">
        <f t="shared" si="571"/>
        <v>8116323.7262507882</v>
      </c>
      <c r="AG123" s="74"/>
      <c r="AH123" s="107">
        <f t="shared" si="571"/>
        <v>2300289.3419891861</v>
      </c>
      <c r="AI123" s="107">
        <f t="shared" si="571"/>
        <v>2658503.6791994432</v>
      </c>
      <c r="AJ123" s="107">
        <f t="shared" si="571"/>
        <v>3126330.6469800011</v>
      </c>
      <c r="AK123" s="107">
        <f t="shared" si="571"/>
        <v>4632348.9132400015</v>
      </c>
      <c r="AL123" s="107">
        <f t="shared" si="571"/>
        <v>5792031.0701398309</v>
      </c>
      <c r="AM123" s="107">
        <f t="shared" si="571"/>
        <v>6482723.3862586729</v>
      </c>
      <c r="AN123" s="107">
        <f t="shared" si="571"/>
        <v>8354568.9297779929</v>
      </c>
      <c r="AO123" s="107">
        <f t="shared" si="571"/>
        <v>8116323.7262507882</v>
      </c>
      <c r="AP123" s="74"/>
      <c r="AQ123" s="107">
        <f t="shared" si="571"/>
        <v>2300289.3419891861</v>
      </c>
      <c r="AR123" s="107">
        <f t="shared" si="571"/>
        <v>2658503.6791994432</v>
      </c>
      <c r="AS123" s="107">
        <f t="shared" si="571"/>
        <v>3126330.6469800011</v>
      </c>
      <c r="AT123" s="107">
        <f t="shared" si="571"/>
        <v>4632348.9132400015</v>
      </c>
      <c r="AU123" s="107">
        <f t="shared" si="571"/>
        <v>5792031.0701398309</v>
      </c>
      <c r="AV123" s="107">
        <f t="shared" si="571"/>
        <v>6482723.3862586729</v>
      </c>
      <c r="AW123" s="107">
        <f t="shared" si="571"/>
        <v>8354568.9297779929</v>
      </c>
      <c r="AX123" s="107">
        <f t="shared" si="571"/>
        <v>8116323.7262507882</v>
      </c>
      <c r="AY123" s="74"/>
      <c r="AZ123" s="107">
        <f t="shared" si="571"/>
        <v>2300289.3419891861</v>
      </c>
      <c r="BA123" s="107">
        <f t="shared" si="571"/>
        <v>2658503.6791994432</v>
      </c>
      <c r="BB123" s="107">
        <f t="shared" si="571"/>
        <v>3126330.6469800011</v>
      </c>
      <c r="BC123" s="107">
        <f t="shared" si="571"/>
        <v>4632348.9132400015</v>
      </c>
      <c r="BD123" s="107">
        <f t="shared" si="571"/>
        <v>5792031.0701398309</v>
      </c>
      <c r="BE123" s="107">
        <f t="shared" si="571"/>
        <v>6482723.3862586729</v>
      </c>
      <c r="BF123" s="107">
        <f t="shared" si="571"/>
        <v>8354568.9297779929</v>
      </c>
      <c r="BG123" s="107">
        <f t="shared" si="571"/>
        <v>8116323.7262507882</v>
      </c>
      <c r="BH123" s="74"/>
      <c r="BI123" s="107">
        <f t="shared" si="571"/>
        <v>2300289.3419891861</v>
      </c>
      <c r="BJ123" s="107">
        <f t="shared" si="571"/>
        <v>2658503.6791994432</v>
      </c>
      <c r="BK123" s="107">
        <f t="shared" si="571"/>
        <v>3126330.6469800011</v>
      </c>
      <c r="BL123" s="107">
        <f t="shared" si="571"/>
        <v>4632348.9132400015</v>
      </c>
      <c r="BM123" s="107">
        <f t="shared" si="571"/>
        <v>5792031.0701398309</v>
      </c>
      <c r="BN123" s="107">
        <f t="shared" si="571"/>
        <v>6482723.3862586729</v>
      </c>
      <c r="BO123" s="107">
        <f t="shared" si="571"/>
        <v>8354568.9297779929</v>
      </c>
      <c r="BP123" s="107">
        <f t="shared" si="571"/>
        <v>8116323.7262507882</v>
      </c>
      <c r="BR123" s="107">
        <f t="shared" si="571"/>
        <v>2300289.3419891861</v>
      </c>
      <c r="BS123" s="107">
        <f t="shared" si="571"/>
        <v>2658503.6791994432</v>
      </c>
      <c r="BT123" s="107">
        <f t="shared" si="571"/>
        <v>3126330.6469800011</v>
      </c>
      <c r="BU123" s="107">
        <f t="shared" si="571"/>
        <v>4632348.9132400015</v>
      </c>
      <c r="BV123" s="107">
        <f t="shared" si="571"/>
        <v>5792031.0701398309</v>
      </c>
      <c r="BW123" s="107">
        <f t="shared" si="571"/>
        <v>6482723.3862586729</v>
      </c>
      <c r="BX123" s="107">
        <f t="shared" si="571"/>
        <v>8354568.9297779929</v>
      </c>
      <c r="BY123" s="107">
        <f t="shared" si="571"/>
        <v>8116323.7262507882</v>
      </c>
      <c r="CA123" s="107">
        <f t="shared" si="571"/>
        <v>2300289.3419891861</v>
      </c>
      <c r="CB123" s="107">
        <f t="shared" si="571"/>
        <v>2658503.6791994432</v>
      </c>
      <c r="CC123" s="107">
        <f t="shared" si="571"/>
        <v>3126330.6469800011</v>
      </c>
      <c r="CD123" s="107">
        <f t="shared" si="571"/>
        <v>4632348.9132400015</v>
      </c>
      <c r="CE123" s="107">
        <f t="shared" si="571"/>
        <v>5792031.0701398309</v>
      </c>
      <c r="CF123" s="107">
        <f t="shared" si="571"/>
        <v>6482723.3862586729</v>
      </c>
      <c r="CG123" s="107">
        <f t="shared" si="571"/>
        <v>8354568.9297779929</v>
      </c>
      <c r="CH123" s="107">
        <f t="shared" si="571"/>
        <v>8116323.7262507882</v>
      </c>
      <c r="CI123" s="195">
        <f>CH123/CF123-1</f>
        <v>0.25199291141356306</v>
      </c>
      <c r="CK123" s="107">
        <f t="shared" si="571"/>
        <v>2300289.3419891861</v>
      </c>
      <c r="CL123" s="107">
        <f t="shared" si="571"/>
        <v>2658503.6791994432</v>
      </c>
      <c r="CM123" s="107">
        <f t="shared" si="571"/>
        <v>3126330.6469800011</v>
      </c>
      <c r="CN123" s="107">
        <f t="shared" si="571"/>
        <v>4632348.9132400015</v>
      </c>
      <c r="CO123" s="107">
        <f t="shared" si="571"/>
        <v>5792031.0701398309</v>
      </c>
      <c r="CP123" s="107">
        <f t="shared" si="571"/>
        <v>6482723.3862586729</v>
      </c>
      <c r="CQ123" s="107">
        <f t="shared" si="571"/>
        <v>8354568.9297779929</v>
      </c>
      <c r="CR123" s="107">
        <f t="shared" si="571"/>
        <v>8116323.7262507882</v>
      </c>
      <c r="CT123" s="107">
        <f t="shared" si="571"/>
        <v>2300289.3419891861</v>
      </c>
      <c r="CU123" s="107">
        <f t="shared" ref="CU123:DA123" si="572">CU124</f>
        <v>2658503.6791994432</v>
      </c>
      <c r="CV123" s="107">
        <f t="shared" si="572"/>
        <v>3126330.6469800011</v>
      </c>
      <c r="CW123" s="107">
        <f t="shared" si="572"/>
        <v>4632348.9132400015</v>
      </c>
      <c r="CX123" s="107">
        <f t="shared" si="572"/>
        <v>5792031.0701398309</v>
      </c>
      <c r="CY123" s="107">
        <f t="shared" si="572"/>
        <v>6482723.3862586729</v>
      </c>
      <c r="CZ123" s="107">
        <f t="shared" si="572"/>
        <v>8354568.9297779929</v>
      </c>
      <c r="DA123" s="107">
        <f t="shared" si="572"/>
        <v>8116323.7262507882</v>
      </c>
    </row>
    <row r="124" spans="2:105" x14ac:dyDescent="0.3">
      <c r="C124" s="69" t="s">
        <v>110</v>
      </c>
      <c r="D124" s="82">
        <v>26</v>
      </c>
      <c r="E124" s="73">
        <v>2300289.3419891861</v>
      </c>
      <c r="F124" s="73">
        <f>F131-F126</f>
        <v>2658503.6791994432</v>
      </c>
      <c r="G124" s="73">
        <v>3126330.6469800011</v>
      </c>
      <c r="H124" s="73">
        <f>H131-H126</f>
        <v>4632348.9132400015</v>
      </c>
      <c r="I124" s="73">
        <f>I131-I126</f>
        <v>5792031.0701398309</v>
      </c>
      <c r="J124" s="73">
        <f>J131-J126</f>
        <v>6482723.3862586729</v>
      </c>
      <c r="K124" s="73">
        <f t="shared" ref="K124:L124" si="573">K131-K126</f>
        <v>8354568.9297779929</v>
      </c>
      <c r="L124" s="73">
        <f t="shared" si="573"/>
        <v>8116323.7262507882</v>
      </c>
      <c r="M124" s="190"/>
      <c r="N124" s="139"/>
      <c r="O124" s="71">
        <f>$E124</f>
        <v>2300289.3419891861</v>
      </c>
      <c r="P124" s="71">
        <f>$F124</f>
        <v>2658503.6791994432</v>
      </c>
      <c r="Q124" s="71">
        <f>$G124</f>
        <v>3126330.6469800011</v>
      </c>
      <c r="R124" s="71">
        <f>$H124</f>
        <v>4632348.9132400015</v>
      </c>
      <c r="S124" s="71">
        <f t="shared" ref="S124" si="574">$I124</f>
        <v>5792031.0701398309</v>
      </c>
      <c r="T124" s="71">
        <f t="shared" ref="T124" si="575">$J124</f>
        <v>6482723.3862586729</v>
      </c>
      <c r="U124" s="71">
        <f t="shared" ref="U124" si="576">$K124</f>
        <v>8354568.9297779929</v>
      </c>
      <c r="V124" s="71">
        <f t="shared" ref="V124" si="577">$L124</f>
        <v>8116323.7262507882</v>
      </c>
      <c r="W124" s="190"/>
      <c r="X124" s="68"/>
      <c r="Y124" s="71">
        <f>$E124</f>
        <v>2300289.3419891861</v>
      </c>
      <c r="Z124" s="71">
        <f>$F124</f>
        <v>2658503.6791994432</v>
      </c>
      <c r="AA124" s="71">
        <f>$G124</f>
        <v>3126330.6469800011</v>
      </c>
      <c r="AB124" s="71">
        <f>$H124</f>
        <v>4632348.9132400015</v>
      </c>
      <c r="AC124" s="71">
        <f t="shared" ref="AC124" si="578">$I124</f>
        <v>5792031.0701398309</v>
      </c>
      <c r="AD124" s="71">
        <f t="shared" ref="AD124" si="579">$J124</f>
        <v>6482723.3862586729</v>
      </c>
      <c r="AE124" s="71">
        <f t="shared" ref="AE124" si="580">$K124</f>
        <v>8354568.9297779929</v>
      </c>
      <c r="AF124" s="71">
        <f t="shared" ref="AF124" si="581">$L124</f>
        <v>8116323.7262507882</v>
      </c>
      <c r="AG124" s="68"/>
      <c r="AH124" s="71">
        <f>$E124</f>
        <v>2300289.3419891861</v>
      </c>
      <c r="AI124" s="71">
        <f>$F124</f>
        <v>2658503.6791994432</v>
      </c>
      <c r="AJ124" s="71">
        <f>$G124</f>
        <v>3126330.6469800011</v>
      </c>
      <c r="AK124" s="71">
        <f>$H124</f>
        <v>4632348.9132400015</v>
      </c>
      <c r="AL124" s="71">
        <f t="shared" ref="AL124" si="582">$I124</f>
        <v>5792031.0701398309</v>
      </c>
      <c r="AM124" s="71">
        <f t="shared" ref="AM124" si="583">$J124</f>
        <v>6482723.3862586729</v>
      </c>
      <c r="AN124" s="71">
        <f t="shared" ref="AN124" si="584">$K124</f>
        <v>8354568.9297779929</v>
      </c>
      <c r="AO124" s="71">
        <f t="shared" ref="AO124" si="585">$L124</f>
        <v>8116323.7262507882</v>
      </c>
      <c r="AP124" s="68"/>
      <c r="AQ124" s="71">
        <f>$E124</f>
        <v>2300289.3419891861</v>
      </c>
      <c r="AR124" s="71">
        <f>$F124</f>
        <v>2658503.6791994432</v>
      </c>
      <c r="AS124" s="71">
        <f>$G124</f>
        <v>3126330.6469800011</v>
      </c>
      <c r="AT124" s="71">
        <f>$H124</f>
        <v>4632348.9132400015</v>
      </c>
      <c r="AU124" s="71">
        <f t="shared" ref="AU124" si="586">$I124</f>
        <v>5792031.0701398309</v>
      </c>
      <c r="AV124" s="71">
        <f t="shared" ref="AV124" si="587">$J124</f>
        <v>6482723.3862586729</v>
      </c>
      <c r="AW124" s="71">
        <f t="shared" ref="AW124" si="588">$K124</f>
        <v>8354568.9297779929</v>
      </c>
      <c r="AX124" s="71">
        <f t="shared" ref="AX124" si="589">$L124</f>
        <v>8116323.7262507882</v>
      </c>
      <c r="AY124" s="68"/>
      <c r="AZ124" s="71">
        <f>$E124</f>
        <v>2300289.3419891861</v>
      </c>
      <c r="BA124" s="71">
        <f>$F124</f>
        <v>2658503.6791994432</v>
      </c>
      <c r="BB124" s="71">
        <f>$G124</f>
        <v>3126330.6469800011</v>
      </c>
      <c r="BC124" s="71">
        <f>$H124</f>
        <v>4632348.9132400015</v>
      </c>
      <c r="BD124" s="71">
        <f t="shared" ref="BD124" si="590">$I124</f>
        <v>5792031.0701398309</v>
      </c>
      <c r="BE124" s="71">
        <f t="shared" ref="BE124" si="591">$J124</f>
        <v>6482723.3862586729</v>
      </c>
      <c r="BF124" s="71">
        <f t="shared" ref="BF124" si="592">$K124</f>
        <v>8354568.9297779929</v>
      </c>
      <c r="BG124" s="71">
        <f t="shared" ref="BG124" si="593">$L124</f>
        <v>8116323.7262507882</v>
      </c>
      <c r="BH124" s="68"/>
      <c r="BI124" s="71">
        <f>$E124</f>
        <v>2300289.3419891861</v>
      </c>
      <c r="BJ124" s="71">
        <f>$F124</f>
        <v>2658503.6791994432</v>
      </c>
      <c r="BK124" s="71">
        <f>$G124</f>
        <v>3126330.6469800011</v>
      </c>
      <c r="BL124" s="71">
        <f>$H124</f>
        <v>4632348.9132400015</v>
      </c>
      <c r="BM124" s="71">
        <f t="shared" ref="BM124" si="594">$I124</f>
        <v>5792031.0701398309</v>
      </c>
      <c r="BN124" s="71">
        <f t="shared" ref="BN124" si="595">$J124</f>
        <v>6482723.3862586729</v>
      </c>
      <c r="BO124" s="71">
        <f t="shared" ref="BO124" si="596">$K124</f>
        <v>8354568.9297779929</v>
      </c>
      <c r="BP124" s="71">
        <f t="shared" ref="BP124" si="597">$L124</f>
        <v>8116323.7262507882</v>
      </c>
      <c r="BQ124" s="68"/>
      <c r="BR124" s="71">
        <f>$E124</f>
        <v>2300289.3419891861</v>
      </c>
      <c r="BS124" s="71">
        <f>$F124</f>
        <v>2658503.6791994432</v>
      </c>
      <c r="BT124" s="71">
        <f>$G124</f>
        <v>3126330.6469800011</v>
      </c>
      <c r="BU124" s="71">
        <f>$H124</f>
        <v>4632348.9132400015</v>
      </c>
      <c r="BV124" s="71">
        <f t="shared" ref="BV124" si="598">$I124</f>
        <v>5792031.0701398309</v>
      </c>
      <c r="BW124" s="71">
        <f t="shared" ref="BW124" si="599">$J124</f>
        <v>6482723.3862586729</v>
      </c>
      <c r="BX124" s="71">
        <f t="shared" ref="BX124" si="600">$K124</f>
        <v>8354568.9297779929</v>
      </c>
      <c r="BY124" s="71">
        <f t="shared" ref="BY124" si="601">$L124</f>
        <v>8116323.7262507882</v>
      </c>
      <c r="BZ124" s="68"/>
      <c r="CA124" s="71">
        <f>$E124</f>
        <v>2300289.3419891861</v>
      </c>
      <c r="CB124" s="71">
        <f>$F124</f>
        <v>2658503.6791994432</v>
      </c>
      <c r="CC124" s="71">
        <f>$G124</f>
        <v>3126330.6469800011</v>
      </c>
      <c r="CD124" s="71">
        <f>$H124</f>
        <v>4632348.9132400015</v>
      </c>
      <c r="CE124" s="71">
        <f t="shared" ref="CE124" si="602">$I124</f>
        <v>5792031.0701398309</v>
      </c>
      <c r="CF124" s="71">
        <f t="shared" ref="CF124" si="603">$J124</f>
        <v>6482723.3862586729</v>
      </c>
      <c r="CG124" s="71">
        <f t="shared" ref="CG124" si="604">$K124</f>
        <v>8354568.9297779929</v>
      </c>
      <c r="CH124" s="71">
        <f t="shared" ref="CH124" si="605">$L124</f>
        <v>8116323.7262507882</v>
      </c>
      <c r="CI124" s="190"/>
      <c r="CJ124" s="68"/>
      <c r="CK124" s="71">
        <f>$E124</f>
        <v>2300289.3419891861</v>
      </c>
      <c r="CL124" s="71">
        <f>$F124</f>
        <v>2658503.6791994432</v>
      </c>
      <c r="CM124" s="71">
        <f>$G124</f>
        <v>3126330.6469800011</v>
      </c>
      <c r="CN124" s="71">
        <f>$H124</f>
        <v>4632348.9132400015</v>
      </c>
      <c r="CO124" s="71">
        <f t="shared" ref="CO124" si="606">$I124</f>
        <v>5792031.0701398309</v>
      </c>
      <c r="CP124" s="71">
        <f t="shared" ref="CP124" si="607">$J124</f>
        <v>6482723.3862586729</v>
      </c>
      <c r="CQ124" s="71">
        <f t="shared" ref="CQ124" si="608">$K124</f>
        <v>8354568.9297779929</v>
      </c>
      <c r="CR124" s="71">
        <f t="shared" ref="CR124" si="609">$L124</f>
        <v>8116323.7262507882</v>
      </c>
      <c r="CS124" s="68"/>
      <c r="CT124" s="71">
        <f>$E124</f>
        <v>2300289.3419891861</v>
      </c>
      <c r="CU124" s="71">
        <f>$F124</f>
        <v>2658503.6791994432</v>
      </c>
      <c r="CV124" s="71">
        <f>$G124</f>
        <v>3126330.6469800011</v>
      </c>
      <c r="CW124" s="71">
        <f>$H124</f>
        <v>4632348.9132400015</v>
      </c>
      <c r="CX124" s="71">
        <f t="shared" ref="CX124" si="610">$I124</f>
        <v>5792031.0701398309</v>
      </c>
      <c r="CY124" s="71">
        <f t="shared" ref="CY124" si="611">$J124</f>
        <v>6482723.3862586729</v>
      </c>
      <c r="CZ124" s="71">
        <f t="shared" ref="CZ124" si="612">$K124</f>
        <v>8354568.9297779929</v>
      </c>
      <c r="DA124" s="71">
        <f t="shared" ref="DA124" si="613">$L124</f>
        <v>8116323.7262507882</v>
      </c>
    </row>
    <row r="125" spans="2:105" x14ac:dyDescent="0.3">
      <c r="C125" s="76"/>
      <c r="D125" s="127"/>
    </row>
    <row r="126" spans="2:105" x14ac:dyDescent="0.3">
      <c r="C126" s="86" t="s">
        <v>147</v>
      </c>
      <c r="D126" s="129"/>
      <c r="E126" s="107">
        <f t="shared" ref="E126:J126" si="614">SUM(E127:E129)</f>
        <v>5425275.1045700004</v>
      </c>
      <c r="F126" s="107">
        <f t="shared" si="614"/>
        <v>6309113.8501799991</v>
      </c>
      <c r="G126" s="107">
        <f t="shared" si="614"/>
        <v>7185558.1615800001</v>
      </c>
      <c r="H126" s="107">
        <f t="shared" si="614"/>
        <v>7750868.9041100675</v>
      </c>
      <c r="I126" s="107">
        <f t="shared" si="614"/>
        <v>9047763.6490500905</v>
      </c>
      <c r="J126" s="107">
        <f t="shared" si="614"/>
        <v>11647241.858480211</v>
      </c>
      <c r="K126" s="107">
        <f t="shared" ref="K126:L126" si="615">SUM(K127:K129)</f>
        <v>12798075.542949991</v>
      </c>
      <c r="L126" s="107">
        <f t="shared" si="615"/>
        <v>12243417.612149997</v>
      </c>
      <c r="M126" s="195">
        <f>L126/J126-1</f>
        <v>5.118600273898477E-2</v>
      </c>
      <c r="O126" s="107">
        <f>SUM(O127:O129)</f>
        <v>5425275.1045700004</v>
      </c>
      <c r="P126" s="107">
        <f>SUM(P127:P129)</f>
        <v>6309113.8501799991</v>
      </c>
      <c r="Q126" s="107">
        <f>SUM(Q127:Q129)</f>
        <v>7185558.1615800001</v>
      </c>
      <c r="R126" s="107">
        <f>SUM(R127:R129)</f>
        <v>7750868.9041100675</v>
      </c>
      <c r="S126" s="107">
        <f t="shared" ref="S126:T126" si="616">SUM(S127:S129)</f>
        <v>9047763.6490500905</v>
      </c>
      <c r="T126" s="107">
        <f t="shared" si="616"/>
        <v>11647241.858480211</v>
      </c>
      <c r="U126" s="107">
        <f t="shared" ref="U126:V126" si="617">SUM(U127:U129)</f>
        <v>12798075.542949991</v>
      </c>
      <c r="V126" s="107">
        <f t="shared" si="617"/>
        <v>12243417.612149997</v>
      </c>
      <c r="W126" s="195">
        <f>V126/T126-1</f>
        <v>5.118600273898477E-2</v>
      </c>
      <c r="Y126" s="107">
        <f>SUM(Y127:Y129)</f>
        <v>5425275.1045700004</v>
      </c>
      <c r="Z126" s="107">
        <f>SUM(Z127:Z129)</f>
        <v>6309113.8501799991</v>
      </c>
      <c r="AA126" s="107">
        <f>SUM(AA127:AA129)</f>
        <v>7185558.1615800001</v>
      </c>
      <c r="AB126" s="107">
        <f>SUM(AB127:AB129)</f>
        <v>7750868.9041100675</v>
      </c>
      <c r="AC126" s="107">
        <f t="shared" ref="AC126:AF126" si="618">SUM(AC127:AC129)</f>
        <v>9047763.6490500905</v>
      </c>
      <c r="AD126" s="107">
        <f t="shared" si="618"/>
        <v>11647241.858480211</v>
      </c>
      <c r="AE126" s="107">
        <f t="shared" si="618"/>
        <v>12798075.542949991</v>
      </c>
      <c r="AF126" s="107">
        <f t="shared" si="618"/>
        <v>12243417.612149997</v>
      </c>
      <c r="AG126" s="74"/>
      <c r="AH126" s="107">
        <f>SUM(AH127:AH129)</f>
        <v>5425275.1045700004</v>
      </c>
      <c r="AI126" s="107">
        <f>SUM(AI127:AI129)</f>
        <v>6309113.8501799991</v>
      </c>
      <c r="AJ126" s="107">
        <f>SUM(AJ127:AJ129)</f>
        <v>7185558.1615800001</v>
      </c>
      <c r="AK126" s="107">
        <f>SUM(AK127:AK129)</f>
        <v>7750868.9041100675</v>
      </c>
      <c r="AL126" s="107">
        <f t="shared" ref="AL126:AO126" si="619">SUM(AL127:AL129)</f>
        <v>9047763.6490500905</v>
      </c>
      <c r="AM126" s="107">
        <f t="shared" si="619"/>
        <v>11647241.858480211</v>
      </c>
      <c r="AN126" s="107">
        <f t="shared" si="619"/>
        <v>12798075.542949991</v>
      </c>
      <c r="AO126" s="107">
        <f t="shared" si="619"/>
        <v>12243417.612149997</v>
      </c>
      <c r="AP126" s="74"/>
      <c r="AQ126" s="107">
        <f>SUM(AQ127:AQ129)</f>
        <v>5425275.1045700004</v>
      </c>
      <c r="AR126" s="107">
        <f>SUM(AR127:AR129)</f>
        <v>6309113.8501799991</v>
      </c>
      <c r="AS126" s="107">
        <f>SUM(AS127:AS129)</f>
        <v>7185558.1615800001</v>
      </c>
      <c r="AT126" s="107">
        <f>SUM(AT127:AT129)</f>
        <v>7750868.9041100675</v>
      </c>
      <c r="AU126" s="107">
        <f t="shared" ref="AU126:AX126" si="620">SUM(AU127:AU129)</f>
        <v>9047763.6490500905</v>
      </c>
      <c r="AV126" s="107">
        <f t="shared" si="620"/>
        <v>11647241.858480211</v>
      </c>
      <c r="AW126" s="107">
        <f t="shared" si="620"/>
        <v>12798075.542949991</v>
      </c>
      <c r="AX126" s="107">
        <f t="shared" si="620"/>
        <v>12243417.612149997</v>
      </c>
      <c r="AY126" s="74"/>
      <c r="AZ126" s="107">
        <f>SUM(AZ127:AZ129)</f>
        <v>5425275.1045700004</v>
      </c>
      <c r="BA126" s="107">
        <f>SUM(BA127:BA129)</f>
        <v>6309113.8501799991</v>
      </c>
      <c r="BB126" s="107">
        <f>SUM(BB127:BB129)</f>
        <v>7185558.1615800001</v>
      </c>
      <c r="BC126" s="107">
        <f>SUM(BC127:BC129)</f>
        <v>7750868.9041100675</v>
      </c>
      <c r="BD126" s="107">
        <f t="shared" ref="BD126:BG126" si="621">SUM(BD127:BD129)</f>
        <v>9047763.6490500905</v>
      </c>
      <c r="BE126" s="107">
        <f t="shared" si="621"/>
        <v>11647241.858480211</v>
      </c>
      <c r="BF126" s="107">
        <f t="shared" si="621"/>
        <v>12798075.542949991</v>
      </c>
      <c r="BG126" s="107">
        <f t="shared" si="621"/>
        <v>12243417.612149997</v>
      </c>
      <c r="BH126" s="74"/>
      <c r="BI126" s="107">
        <f>SUM(BI127:BI129)</f>
        <v>5425275.1045700004</v>
      </c>
      <c r="BJ126" s="107">
        <f>SUM(BJ127:BJ129)</f>
        <v>6309113.8501799991</v>
      </c>
      <c r="BK126" s="107">
        <f>SUM(BK127:BK129)</f>
        <v>7185558.1615800001</v>
      </c>
      <c r="BL126" s="107">
        <f>SUM(BL127:BL129)</f>
        <v>7750868.9041100675</v>
      </c>
      <c r="BM126" s="107">
        <f t="shared" ref="BM126:BP126" si="622">SUM(BM127:BM129)</f>
        <v>9047763.6490500905</v>
      </c>
      <c r="BN126" s="107">
        <f t="shared" si="622"/>
        <v>11647241.858480211</v>
      </c>
      <c r="BO126" s="107">
        <f t="shared" si="622"/>
        <v>12798075.542949991</v>
      </c>
      <c r="BP126" s="107">
        <f t="shared" si="622"/>
        <v>12243417.612149997</v>
      </c>
      <c r="BQ126" s="74"/>
      <c r="BR126" s="107">
        <f>SUM(BR127:BR129)</f>
        <v>5425275.1045700004</v>
      </c>
      <c r="BS126" s="107">
        <f>SUM(BS127:BS129)</f>
        <v>6309113.8501799991</v>
      </c>
      <c r="BT126" s="107">
        <f>SUM(BT127:BT129)</f>
        <v>7185558.1615800001</v>
      </c>
      <c r="BU126" s="107">
        <f>SUM(BU127:BU129)</f>
        <v>7750868.9041100675</v>
      </c>
      <c r="BV126" s="107">
        <f t="shared" ref="BV126:BY126" si="623">SUM(BV127:BV129)</f>
        <v>9047763.6490500905</v>
      </c>
      <c r="BW126" s="107">
        <f t="shared" si="623"/>
        <v>11647241.858480211</v>
      </c>
      <c r="BX126" s="107">
        <f t="shared" si="623"/>
        <v>12798075.542949991</v>
      </c>
      <c r="BY126" s="107">
        <f t="shared" si="623"/>
        <v>12243417.612149997</v>
      </c>
      <c r="BZ126" s="74"/>
      <c r="CA126" s="107">
        <f>SUM(CA127:CA129)</f>
        <v>5425275.1045700004</v>
      </c>
      <c r="CB126" s="107">
        <f>SUM(CB127:CB129)</f>
        <v>6309113.8501799991</v>
      </c>
      <c r="CC126" s="107">
        <f>SUM(CC127:CC129)</f>
        <v>7185558.1615800001</v>
      </c>
      <c r="CD126" s="107">
        <f>SUM(CD127:CD129)</f>
        <v>7750868.9041100675</v>
      </c>
      <c r="CE126" s="107">
        <f t="shared" ref="CE126:CH126" si="624">SUM(CE127:CE129)</f>
        <v>9047763.6490500905</v>
      </c>
      <c r="CF126" s="107">
        <f t="shared" si="624"/>
        <v>11647241.858480211</v>
      </c>
      <c r="CG126" s="107">
        <f t="shared" si="624"/>
        <v>12798075.542949991</v>
      </c>
      <c r="CH126" s="107">
        <f t="shared" si="624"/>
        <v>12243417.612149997</v>
      </c>
      <c r="CI126" s="195">
        <f>CH126/CF126-1</f>
        <v>5.118600273898477E-2</v>
      </c>
      <c r="CJ126" s="107"/>
      <c r="CK126" s="107">
        <f>SUM(CK127:CK129)</f>
        <v>5425275.1045700004</v>
      </c>
      <c r="CL126" s="107">
        <f>SUM(CL127:CL129)</f>
        <v>6309113.8501799991</v>
      </c>
      <c r="CM126" s="107">
        <f>SUM(CM127:CM129)</f>
        <v>7185558.1615800001</v>
      </c>
      <c r="CN126" s="107">
        <f>SUM(CN127:CN129)</f>
        <v>7750868.9041100675</v>
      </c>
      <c r="CO126" s="107">
        <f t="shared" ref="CO126:CR126" si="625">SUM(CO127:CO129)</f>
        <v>9047763.6490500905</v>
      </c>
      <c r="CP126" s="107">
        <f t="shared" si="625"/>
        <v>11647241.858480211</v>
      </c>
      <c r="CQ126" s="107">
        <f t="shared" si="625"/>
        <v>12798075.542949991</v>
      </c>
      <c r="CR126" s="107">
        <f t="shared" si="625"/>
        <v>12243417.612149997</v>
      </c>
      <c r="CS126" s="74"/>
      <c r="CT126" s="107">
        <f>SUM(CT127:CT129)</f>
        <v>5425275.1045700004</v>
      </c>
      <c r="CU126" s="107">
        <f>SUM(CU127:CU129)</f>
        <v>6309113.8501799991</v>
      </c>
      <c r="CV126" s="107">
        <f>SUM(CV127:CV129)</f>
        <v>7185558.1615800001</v>
      </c>
      <c r="CW126" s="107">
        <f>SUM(CW127:CW129)</f>
        <v>7750868.9041100675</v>
      </c>
      <c r="CX126" s="107">
        <f t="shared" ref="CX126:DA126" si="626">SUM(CX127:CX129)</f>
        <v>9047763.6490500905</v>
      </c>
      <c r="CY126" s="107">
        <f t="shared" si="626"/>
        <v>11647241.858480211</v>
      </c>
      <c r="CZ126" s="107">
        <f t="shared" si="626"/>
        <v>12798075.542949991</v>
      </c>
      <c r="DA126" s="107">
        <f t="shared" si="626"/>
        <v>12243417.612149997</v>
      </c>
    </row>
    <row r="127" spans="2:105" x14ac:dyDescent="0.3">
      <c r="C127" s="76" t="s">
        <v>49</v>
      </c>
      <c r="D127" s="127">
        <v>29</v>
      </c>
      <c r="E127" s="73">
        <v>3981261.2712900001</v>
      </c>
      <c r="F127" s="73">
        <f>'Quarterly I.S'!H127</f>
        <v>2923993.5471599996</v>
      </c>
      <c r="G127" s="73">
        <v>2062076.8849999998</v>
      </c>
      <c r="H127" s="73">
        <f>'Quarterly I.S'!L127</f>
        <v>1446514.2739399527</v>
      </c>
      <c r="I127" s="73">
        <f>'Quarterly I.S'!N127</f>
        <v>1864869.5036599662</v>
      </c>
      <c r="J127" s="73">
        <f>'Quarterly I.S'!P127</f>
        <v>4546740.7121499674</v>
      </c>
      <c r="K127" s="73">
        <f>'Quarterly I.S'!R127</f>
        <v>5998726.2465499686</v>
      </c>
      <c r="L127" s="73">
        <f>'Quarterly I.S'!T127</f>
        <v>5672030.0144699765</v>
      </c>
      <c r="M127" s="190">
        <f>L127/J127-1</f>
        <v>0.24749361654007895</v>
      </c>
      <c r="O127" s="71">
        <f>$E127</f>
        <v>3981261.2712900001</v>
      </c>
      <c r="P127" s="71">
        <f>$F127</f>
        <v>2923993.5471599996</v>
      </c>
      <c r="Q127" s="71">
        <f>$G127</f>
        <v>2062076.8849999998</v>
      </c>
      <c r="R127" s="71">
        <f>$H127</f>
        <v>1446514.2739399527</v>
      </c>
      <c r="S127" s="71">
        <f t="shared" ref="S127:S129" si="627">$I127</f>
        <v>1864869.5036599662</v>
      </c>
      <c r="T127" s="71">
        <f t="shared" ref="T127:T129" si="628">$J127</f>
        <v>4546740.7121499674</v>
      </c>
      <c r="U127" s="71">
        <f t="shared" ref="U127:U129" si="629">$K127</f>
        <v>5998726.2465499686</v>
      </c>
      <c r="V127" s="71">
        <f t="shared" ref="V127:V129" si="630">$L127</f>
        <v>5672030.0144699765</v>
      </c>
      <c r="W127" s="190">
        <f>V127/T127-1</f>
        <v>0.24749361654007895</v>
      </c>
      <c r="X127" s="68"/>
      <c r="Y127" s="71">
        <f>$E127</f>
        <v>3981261.2712900001</v>
      </c>
      <c r="Z127" s="71">
        <f>$F127</f>
        <v>2923993.5471599996</v>
      </c>
      <c r="AA127" s="71">
        <f>$G127</f>
        <v>2062076.8849999998</v>
      </c>
      <c r="AB127" s="71">
        <f>$H127</f>
        <v>1446514.2739399527</v>
      </c>
      <c r="AC127" s="71">
        <f t="shared" ref="AC127:AC129" si="631">$I127</f>
        <v>1864869.5036599662</v>
      </c>
      <c r="AD127" s="71">
        <f t="shared" ref="AD127:AD129" si="632">$J127</f>
        <v>4546740.7121499674</v>
      </c>
      <c r="AE127" s="71">
        <f t="shared" ref="AE127:AE129" si="633">$K127</f>
        <v>5998726.2465499686</v>
      </c>
      <c r="AF127" s="71">
        <f t="shared" ref="AF127:AF129" si="634">$L127</f>
        <v>5672030.0144699765</v>
      </c>
      <c r="AG127" s="68"/>
      <c r="AH127" s="71">
        <f>$E127</f>
        <v>3981261.2712900001</v>
      </c>
      <c r="AI127" s="71">
        <f>$F127</f>
        <v>2923993.5471599996</v>
      </c>
      <c r="AJ127" s="71">
        <f>$G127</f>
        <v>2062076.8849999998</v>
      </c>
      <c r="AK127" s="71">
        <f>$H127</f>
        <v>1446514.2739399527</v>
      </c>
      <c r="AL127" s="71">
        <f t="shared" ref="AL127:AL129" si="635">$I127</f>
        <v>1864869.5036599662</v>
      </c>
      <c r="AM127" s="71">
        <f t="shared" ref="AM127:AM129" si="636">$J127</f>
        <v>4546740.7121499674</v>
      </c>
      <c r="AN127" s="71">
        <f t="shared" ref="AN127:AN129" si="637">$K127</f>
        <v>5998726.2465499686</v>
      </c>
      <c r="AO127" s="71">
        <f t="shared" ref="AO127:AO129" si="638">$L127</f>
        <v>5672030.0144699765</v>
      </c>
      <c r="AP127" s="68"/>
      <c r="AQ127" s="71">
        <f>$E127</f>
        <v>3981261.2712900001</v>
      </c>
      <c r="AR127" s="71">
        <f>$F127</f>
        <v>2923993.5471599996</v>
      </c>
      <c r="AS127" s="71">
        <f>$G127</f>
        <v>2062076.8849999998</v>
      </c>
      <c r="AT127" s="71">
        <f>$H127</f>
        <v>1446514.2739399527</v>
      </c>
      <c r="AU127" s="71">
        <f t="shared" ref="AU127:AU129" si="639">$I127</f>
        <v>1864869.5036599662</v>
      </c>
      <c r="AV127" s="71">
        <f t="shared" ref="AV127:AV129" si="640">$J127</f>
        <v>4546740.7121499674</v>
      </c>
      <c r="AW127" s="71">
        <f t="shared" ref="AW127:AW129" si="641">$K127</f>
        <v>5998726.2465499686</v>
      </c>
      <c r="AX127" s="71">
        <f t="shared" ref="AX127:AX129" si="642">$L127</f>
        <v>5672030.0144699765</v>
      </c>
      <c r="AY127" s="68"/>
      <c r="AZ127" s="71">
        <f>$E127</f>
        <v>3981261.2712900001</v>
      </c>
      <c r="BA127" s="71">
        <f>$F127</f>
        <v>2923993.5471599996</v>
      </c>
      <c r="BB127" s="71">
        <f>$G127</f>
        <v>2062076.8849999998</v>
      </c>
      <c r="BC127" s="71">
        <f>$H127</f>
        <v>1446514.2739399527</v>
      </c>
      <c r="BD127" s="71">
        <f t="shared" ref="BD127:BD129" si="643">$I127</f>
        <v>1864869.5036599662</v>
      </c>
      <c r="BE127" s="71">
        <f t="shared" ref="BE127:BE129" si="644">$J127</f>
        <v>4546740.7121499674</v>
      </c>
      <c r="BF127" s="71">
        <f t="shared" ref="BF127:BF129" si="645">$K127</f>
        <v>5998726.2465499686</v>
      </c>
      <c r="BG127" s="71">
        <f t="shared" ref="BG127:BG129" si="646">$L127</f>
        <v>5672030.0144699765</v>
      </c>
      <c r="BH127" s="68"/>
      <c r="BI127" s="71">
        <f>$E127</f>
        <v>3981261.2712900001</v>
      </c>
      <c r="BJ127" s="71">
        <f>$F127</f>
        <v>2923993.5471599996</v>
      </c>
      <c r="BK127" s="71">
        <f>$G127</f>
        <v>2062076.8849999998</v>
      </c>
      <c r="BL127" s="71">
        <f>$H127</f>
        <v>1446514.2739399527</v>
      </c>
      <c r="BM127" s="71">
        <f t="shared" ref="BM127:BM129" si="647">$I127</f>
        <v>1864869.5036599662</v>
      </c>
      <c r="BN127" s="71">
        <f t="shared" ref="BN127:BN129" si="648">$J127</f>
        <v>4546740.7121499674</v>
      </c>
      <c r="BO127" s="71">
        <f t="shared" ref="BO127:BO129" si="649">$K127</f>
        <v>5998726.2465499686</v>
      </c>
      <c r="BP127" s="71">
        <f t="shared" ref="BP127:BP129" si="650">$L127</f>
        <v>5672030.0144699765</v>
      </c>
      <c r="BQ127" s="68"/>
      <c r="BR127" s="71">
        <f>$E127</f>
        <v>3981261.2712900001</v>
      </c>
      <c r="BS127" s="71">
        <f>$F127</f>
        <v>2923993.5471599996</v>
      </c>
      <c r="BT127" s="71">
        <f>$G127</f>
        <v>2062076.8849999998</v>
      </c>
      <c r="BU127" s="71">
        <f>$H127</f>
        <v>1446514.2739399527</v>
      </c>
      <c r="BV127" s="71">
        <f t="shared" ref="BV127:BV129" si="651">$I127</f>
        <v>1864869.5036599662</v>
      </c>
      <c r="BW127" s="71">
        <f t="shared" ref="BW127:BW129" si="652">$J127</f>
        <v>4546740.7121499674</v>
      </c>
      <c r="BX127" s="71">
        <f t="shared" ref="BX127:BX129" si="653">$K127</f>
        <v>5998726.2465499686</v>
      </c>
      <c r="BY127" s="71">
        <f t="shared" ref="BY127:BY129" si="654">$L127</f>
        <v>5672030.0144699765</v>
      </c>
      <c r="BZ127" s="68"/>
      <c r="CA127" s="71">
        <f>$E127</f>
        <v>3981261.2712900001</v>
      </c>
      <c r="CB127" s="71">
        <f>$F127</f>
        <v>2923993.5471599996</v>
      </c>
      <c r="CC127" s="71">
        <f>$G127</f>
        <v>2062076.8849999998</v>
      </c>
      <c r="CD127" s="71">
        <f>$H127</f>
        <v>1446514.2739399527</v>
      </c>
      <c r="CE127" s="71">
        <f t="shared" ref="CE127:CE129" si="655">$I127</f>
        <v>1864869.5036599662</v>
      </c>
      <c r="CF127" s="71">
        <f t="shared" ref="CF127:CF129" si="656">$J127</f>
        <v>4546740.7121499674</v>
      </c>
      <c r="CG127" s="71">
        <f t="shared" ref="CG127:CG129" si="657">$K127</f>
        <v>5998726.2465499686</v>
      </c>
      <c r="CH127" s="71">
        <f t="shared" ref="CH127:CH129" si="658">$L127</f>
        <v>5672030.0144699765</v>
      </c>
      <c r="CI127" s="190">
        <f>CH127/CF127-1</f>
        <v>0.24749361654007895</v>
      </c>
      <c r="CJ127" s="68"/>
      <c r="CK127" s="71">
        <f>$E127</f>
        <v>3981261.2712900001</v>
      </c>
      <c r="CL127" s="71">
        <f>$F127</f>
        <v>2923993.5471599996</v>
      </c>
      <c r="CM127" s="71">
        <f>$G127</f>
        <v>2062076.8849999998</v>
      </c>
      <c r="CN127" s="71">
        <f>$H127</f>
        <v>1446514.2739399527</v>
      </c>
      <c r="CO127" s="71">
        <f t="shared" ref="CO127:CO129" si="659">$I127</f>
        <v>1864869.5036599662</v>
      </c>
      <c r="CP127" s="71">
        <f t="shared" ref="CP127:CP129" si="660">$J127</f>
        <v>4546740.7121499674</v>
      </c>
      <c r="CQ127" s="71">
        <f t="shared" ref="CQ127:CQ129" si="661">$K127</f>
        <v>5998726.2465499686</v>
      </c>
      <c r="CR127" s="71">
        <f t="shared" ref="CR127:CR129" si="662">$L127</f>
        <v>5672030.0144699765</v>
      </c>
      <c r="CS127" s="68"/>
      <c r="CT127" s="71">
        <f>$E127</f>
        <v>3981261.2712900001</v>
      </c>
      <c r="CU127" s="71">
        <f>$F127</f>
        <v>2923993.5471599996</v>
      </c>
      <c r="CV127" s="71">
        <f>$G127</f>
        <v>2062076.8849999998</v>
      </c>
      <c r="CW127" s="71">
        <f>$H127</f>
        <v>1446514.2739399527</v>
      </c>
      <c r="CX127" s="71">
        <f t="shared" ref="CX127:CX129" si="663">$I127</f>
        <v>1864869.5036599662</v>
      </c>
      <c r="CY127" s="71">
        <f t="shared" ref="CY127:CY129" si="664">$J127</f>
        <v>4546740.7121499674</v>
      </c>
      <c r="CZ127" s="71">
        <f t="shared" ref="CZ127:CZ129" si="665">$K127</f>
        <v>5998726.2465499686</v>
      </c>
      <c r="DA127" s="71">
        <f t="shared" ref="DA127:DA129" si="666">$L127</f>
        <v>5672030.0144699765</v>
      </c>
    </row>
    <row r="128" spans="2:105" x14ac:dyDescent="0.3">
      <c r="C128" s="76" t="s">
        <v>50</v>
      </c>
      <c r="D128" s="127" t="s">
        <v>158</v>
      </c>
      <c r="E128" s="73">
        <v>1284381.9724900001</v>
      </c>
      <c r="F128" s="73">
        <f>'Quarterly I.S'!H128</f>
        <v>3325794.4621599996</v>
      </c>
      <c r="G128" s="73">
        <v>5076517.6180000007</v>
      </c>
      <c r="H128" s="73">
        <f>'Quarterly I.S'!L128</f>
        <v>6273020.0723201148</v>
      </c>
      <c r="I128" s="73">
        <f>'Quarterly I.S'!N128</f>
        <v>7135359.0317901243</v>
      </c>
      <c r="J128" s="73">
        <f>'Quarterly I.S'!P128</f>
        <v>7056958.0177602442</v>
      </c>
      <c r="K128" s="73">
        <f>'Quarterly I.S'!R128</f>
        <v>6745142.9991400242</v>
      </c>
      <c r="L128" s="73">
        <f>'Quarterly I.S'!T128</f>
        <v>6505403.2891100198</v>
      </c>
      <c r="M128" s="190">
        <f>L128/J128-1</f>
        <v>-7.8157575440030547E-2</v>
      </c>
      <c r="O128" s="71">
        <f>$E128</f>
        <v>1284381.9724900001</v>
      </c>
      <c r="P128" s="71">
        <f>$F128</f>
        <v>3325794.4621599996</v>
      </c>
      <c r="Q128" s="71">
        <f>$G128</f>
        <v>5076517.6180000007</v>
      </c>
      <c r="R128" s="71">
        <f>$H128</f>
        <v>6273020.0723201148</v>
      </c>
      <c r="S128" s="71">
        <f t="shared" si="627"/>
        <v>7135359.0317901243</v>
      </c>
      <c r="T128" s="71">
        <f t="shared" si="628"/>
        <v>7056958.0177602442</v>
      </c>
      <c r="U128" s="71">
        <f t="shared" si="629"/>
        <v>6745142.9991400242</v>
      </c>
      <c r="V128" s="71">
        <f t="shared" si="630"/>
        <v>6505403.2891100198</v>
      </c>
      <c r="W128" s="190">
        <f>V128/T128-1</f>
        <v>-7.8157575440030547E-2</v>
      </c>
      <c r="X128" s="68"/>
      <c r="Y128" s="71">
        <f>$E128</f>
        <v>1284381.9724900001</v>
      </c>
      <c r="Z128" s="71">
        <f>$F128</f>
        <v>3325794.4621599996</v>
      </c>
      <c r="AA128" s="71">
        <f>$G128</f>
        <v>5076517.6180000007</v>
      </c>
      <c r="AB128" s="71">
        <f>$H128</f>
        <v>6273020.0723201148</v>
      </c>
      <c r="AC128" s="71">
        <f t="shared" si="631"/>
        <v>7135359.0317901243</v>
      </c>
      <c r="AD128" s="71">
        <f t="shared" si="632"/>
        <v>7056958.0177602442</v>
      </c>
      <c r="AE128" s="71">
        <f t="shared" si="633"/>
        <v>6745142.9991400242</v>
      </c>
      <c r="AF128" s="71">
        <f t="shared" si="634"/>
        <v>6505403.2891100198</v>
      </c>
      <c r="AG128" s="68"/>
      <c r="AH128" s="71">
        <f>$E128</f>
        <v>1284381.9724900001</v>
      </c>
      <c r="AI128" s="71">
        <f>$F128</f>
        <v>3325794.4621599996</v>
      </c>
      <c r="AJ128" s="71">
        <f>$G128</f>
        <v>5076517.6180000007</v>
      </c>
      <c r="AK128" s="71">
        <f>$H128</f>
        <v>6273020.0723201148</v>
      </c>
      <c r="AL128" s="71">
        <f t="shared" si="635"/>
        <v>7135359.0317901243</v>
      </c>
      <c r="AM128" s="71">
        <f t="shared" si="636"/>
        <v>7056958.0177602442</v>
      </c>
      <c r="AN128" s="71">
        <f t="shared" si="637"/>
        <v>6745142.9991400242</v>
      </c>
      <c r="AO128" s="71">
        <f t="shared" si="638"/>
        <v>6505403.2891100198</v>
      </c>
      <c r="AP128" s="68"/>
      <c r="AQ128" s="71">
        <f>$E128</f>
        <v>1284381.9724900001</v>
      </c>
      <c r="AR128" s="71">
        <f>$F128</f>
        <v>3325794.4621599996</v>
      </c>
      <c r="AS128" s="71">
        <f>$G128</f>
        <v>5076517.6180000007</v>
      </c>
      <c r="AT128" s="71">
        <f>$H128</f>
        <v>6273020.0723201148</v>
      </c>
      <c r="AU128" s="71">
        <f t="shared" si="639"/>
        <v>7135359.0317901243</v>
      </c>
      <c r="AV128" s="71">
        <f t="shared" si="640"/>
        <v>7056958.0177602442</v>
      </c>
      <c r="AW128" s="71">
        <f t="shared" si="641"/>
        <v>6745142.9991400242</v>
      </c>
      <c r="AX128" s="71">
        <f t="shared" si="642"/>
        <v>6505403.2891100198</v>
      </c>
      <c r="AY128" s="68"/>
      <c r="AZ128" s="71">
        <f>$E128</f>
        <v>1284381.9724900001</v>
      </c>
      <c r="BA128" s="71">
        <f>$F128</f>
        <v>3325794.4621599996</v>
      </c>
      <c r="BB128" s="71">
        <f>$G128</f>
        <v>5076517.6180000007</v>
      </c>
      <c r="BC128" s="71">
        <f>$H128</f>
        <v>6273020.0723201148</v>
      </c>
      <c r="BD128" s="71">
        <f t="shared" si="643"/>
        <v>7135359.0317901243</v>
      </c>
      <c r="BE128" s="71">
        <f t="shared" si="644"/>
        <v>7056958.0177602442</v>
      </c>
      <c r="BF128" s="71">
        <f t="shared" si="645"/>
        <v>6745142.9991400242</v>
      </c>
      <c r="BG128" s="71">
        <f t="shared" si="646"/>
        <v>6505403.2891100198</v>
      </c>
      <c r="BH128" s="68"/>
      <c r="BI128" s="71">
        <f>$E128</f>
        <v>1284381.9724900001</v>
      </c>
      <c r="BJ128" s="71">
        <f>$F128</f>
        <v>3325794.4621599996</v>
      </c>
      <c r="BK128" s="71">
        <f>$G128</f>
        <v>5076517.6180000007</v>
      </c>
      <c r="BL128" s="71">
        <f>$H128</f>
        <v>6273020.0723201148</v>
      </c>
      <c r="BM128" s="71">
        <f t="shared" si="647"/>
        <v>7135359.0317901243</v>
      </c>
      <c r="BN128" s="71">
        <f t="shared" si="648"/>
        <v>7056958.0177602442</v>
      </c>
      <c r="BO128" s="71">
        <f t="shared" si="649"/>
        <v>6745142.9991400242</v>
      </c>
      <c r="BP128" s="71">
        <f t="shared" si="650"/>
        <v>6505403.2891100198</v>
      </c>
      <c r="BQ128" s="68"/>
      <c r="BR128" s="71">
        <f>$E128</f>
        <v>1284381.9724900001</v>
      </c>
      <c r="BS128" s="71">
        <f>$F128</f>
        <v>3325794.4621599996</v>
      </c>
      <c r="BT128" s="71">
        <f>$G128</f>
        <v>5076517.6180000007</v>
      </c>
      <c r="BU128" s="71">
        <f>$H128</f>
        <v>6273020.0723201148</v>
      </c>
      <c r="BV128" s="71">
        <f t="shared" si="651"/>
        <v>7135359.0317901243</v>
      </c>
      <c r="BW128" s="71">
        <f t="shared" si="652"/>
        <v>7056958.0177602442</v>
      </c>
      <c r="BX128" s="71">
        <f t="shared" si="653"/>
        <v>6745142.9991400242</v>
      </c>
      <c r="BY128" s="71">
        <f t="shared" si="654"/>
        <v>6505403.2891100198</v>
      </c>
      <c r="BZ128" s="68"/>
      <c r="CA128" s="71">
        <f>$E128</f>
        <v>1284381.9724900001</v>
      </c>
      <c r="CB128" s="71">
        <f>$F128</f>
        <v>3325794.4621599996</v>
      </c>
      <c r="CC128" s="71">
        <f>$G128</f>
        <v>5076517.6180000007</v>
      </c>
      <c r="CD128" s="71">
        <f>$H128</f>
        <v>6273020.0723201148</v>
      </c>
      <c r="CE128" s="71">
        <f t="shared" si="655"/>
        <v>7135359.0317901243</v>
      </c>
      <c r="CF128" s="71">
        <f t="shared" si="656"/>
        <v>7056958.0177602442</v>
      </c>
      <c r="CG128" s="71">
        <f t="shared" si="657"/>
        <v>6745142.9991400242</v>
      </c>
      <c r="CH128" s="71">
        <f t="shared" si="658"/>
        <v>6505403.2891100198</v>
      </c>
      <c r="CI128" s="190">
        <f>CH128/CF128-1</f>
        <v>-7.8157575440030547E-2</v>
      </c>
      <c r="CJ128" s="68"/>
      <c r="CK128" s="71">
        <f>$E128</f>
        <v>1284381.9724900001</v>
      </c>
      <c r="CL128" s="71">
        <f>$F128</f>
        <v>3325794.4621599996</v>
      </c>
      <c r="CM128" s="71">
        <f>$G128</f>
        <v>5076517.6180000007</v>
      </c>
      <c r="CN128" s="71">
        <f>$H128</f>
        <v>6273020.0723201148</v>
      </c>
      <c r="CO128" s="71">
        <f t="shared" si="659"/>
        <v>7135359.0317901243</v>
      </c>
      <c r="CP128" s="71">
        <f t="shared" si="660"/>
        <v>7056958.0177602442</v>
      </c>
      <c r="CQ128" s="71">
        <f t="shared" si="661"/>
        <v>6745142.9991400242</v>
      </c>
      <c r="CR128" s="71">
        <f t="shared" si="662"/>
        <v>6505403.2891100198</v>
      </c>
      <c r="CS128" s="68"/>
      <c r="CT128" s="71">
        <f>$E128</f>
        <v>1284381.9724900001</v>
      </c>
      <c r="CU128" s="71">
        <f>$F128</f>
        <v>3325794.4621599996</v>
      </c>
      <c r="CV128" s="71">
        <f>$G128</f>
        <v>5076517.6180000007</v>
      </c>
      <c r="CW128" s="71">
        <f>$H128</f>
        <v>6273020.0723201148</v>
      </c>
      <c r="CX128" s="71">
        <f t="shared" si="663"/>
        <v>7135359.0317901243</v>
      </c>
      <c r="CY128" s="71">
        <f t="shared" si="664"/>
        <v>7056958.0177602442</v>
      </c>
      <c r="CZ128" s="71">
        <f t="shared" si="665"/>
        <v>6745142.9991400242</v>
      </c>
      <c r="DA128" s="71">
        <f t="shared" si="666"/>
        <v>6505403.2891100198</v>
      </c>
    </row>
    <row r="129" spans="2:105" x14ac:dyDescent="0.3">
      <c r="C129" s="76" t="s">
        <v>97</v>
      </c>
      <c r="D129" s="127">
        <v>14</v>
      </c>
      <c r="E129" s="73">
        <v>159631.86079000001</v>
      </c>
      <c r="F129" s="73">
        <f>'Quarterly I.S'!H129</f>
        <v>59325.840860000004</v>
      </c>
      <c r="G129" s="73">
        <v>46963.658580000003</v>
      </c>
      <c r="H129" s="73">
        <f>'Quarterly I.S'!L129</f>
        <v>31334.557849999997</v>
      </c>
      <c r="I129" s="73">
        <f>'Quarterly I.S'!N129</f>
        <v>47535.113599999997</v>
      </c>
      <c r="J129" s="73">
        <f>'Quarterly I.S'!P129</f>
        <v>43543.128570000001</v>
      </c>
      <c r="K129" s="73">
        <f>'Quarterly I.S'!R129</f>
        <v>54206.297259999999</v>
      </c>
      <c r="L129" s="73">
        <f>'Quarterly I.S'!T129</f>
        <v>65984.308570000008</v>
      </c>
      <c r="M129" s="190">
        <f>L129/J129-1</f>
        <v>0.51537821780360904</v>
      </c>
      <c r="O129" s="71">
        <f>$E129</f>
        <v>159631.86079000001</v>
      </c>
      <c r="P129" s="71">
        <f>$F129</f>
        <v>59325.840860000004</v>
      </c>
      <c r="Q129" s="71">
        <f>$G129</f>
        <v>46963.658580000003</v>
      </c>
      <c r="R129" s="71">
        <f>$H129</f>
        <v>31334.557849999997</v>
      </c>
      <c r="S129" s="71">
        <f t="shared" si="627"/>
        <v>47535.113599999997</v>
      </c>
      <c r="T129" s="71">
        <f t="shared" si="628"/>
        <v>43543.128570000001</v>
      </c>
      <c r="U129" s="71">
        <f t="shared" si="629"/>
        <v>54206.297259999999</v>
      </c>
      <c r="V129" s="71">
        <f t="shared" si="630"/>
        <v>65984.308570000008</v>
      </c>
      <c r="W129" s="190">
        <f>V129/T129-1</f>
        <v>0.51537821780360904</v>
      </c>
      <c r="X129" s="68"/>
      <c r="Y129" s="71">
        <f>$E129</f>
        <v>159631.86079000001</v>
      </c>
      <c r="Z129" s="71">
        <f>$F129</f>
        <v>59325.840860000004</v>
      </c>
      <c r="AA129" s="71">
        <f>$G129</f>
        <v>46963.658580000003</v>
      </c>
      <c r="AB129" s="71">
        <f>$H129</f>
        <v>31334.557849999997</v>
      </c>
      <c r="AC129" s="71">
        <f t="shared" si="631"/>
        <v>47535.113599999997</v>
      </c>
      <c r="AD129" s="71">
        <f t="shared" si="632"/>
        <v>43543.128570000001</v>
      </c>
      <c r="AE129" s="71">
        <f t="shared" si="633"/>
        <v>54206.297259999999</v>
      </c>
      <c r="AF129" s="71">
        <f t="shared" si="634"/>
        <v>65984.308570000008</v>
      </c>
      <c r="AG129" s="68"/>
      <c r="AH129" s="71">
        <f>$E129</f>
        <v>159631.86079000001</v>
      </c>
      <c r="AI129" s="71">
        <f>$F129</f>
        <v>59325.840860000004</v>
      </c>
      <c r="AJ129" s="71">
        <f>$G129</f>
        <v>46963.658580000003</v>
      </c>
      <c r="AK129" s="71">
        <f>$H129</f>
        <v>31334.557849999997</v>
      </c>
      <c r="AL129" s="71">
        <f t="shared" si="635"/>
        <v>47535.113599999997</v>
      </c>
      <c r="AM129" s="71">
        <f t="shared" si="636"/>
        <v>43543.128570000001</v>
      </c>
      <c r="AN129" s="71">
        <f t="shared" si="637"/>
        <v>54206.297259999999</v>
      </c>
      <c r="AO129" s="71">
        <f t="shared" si="638"/>
        <v>65984.308570000008</v>
      </c>
      <c r="AP129" s="68"/>
      <c r="AQ129" s="71">
        <f>$E129</f>
        <v>159631.86079000001</v>
      </c>
      <c r="AR129" s="71">
        <f>$F129</f>
        <v>59325.840860000004</v>
      </c>
      <c r="AS129" s="71">
        <f>$G129</f>
        <v>46963.658580000003</v>
      </c>
      <c r="AT129" s="71">
        <f>$H129</f>
        <v>31334.557849999997</v>
      </c>
      <c r="AU129" s="71">
        <f t="shared" si="639"/>
        <v>47535.113599999997</v>
      </c>
      <c r="AV129" s="71">
        <f t="shared" si="640"/>
        <v>43543.128570000001</v>
      </c>
      <c r="AW129" s="71">
        <f t="shared" si="641"/>
        <v>54206.297259999999</v>
      </c>
      <c r="AX129" s="71">
        <f t="shared" si="642"/>
        <v>65984.308570000008</v>
      </c>
      <c r="AY129" s="68"/>
      <c r="AZ129" s="71">
        <f>$E129</f>
        <v>159631.86079000001</v>
      </c>
      <c r="BA129" s="71">
        <f>$F129</f>
        <v>59325.840860000004</v>
      </c>
      <c r="BB129" s="71">
        <f>$G129</f>
        <v>46963.658580000003</v>
      </c>
      <c r="BC129" s="71">
        <f>$H129</f>
        <v>31334.557849999997</v>
      </c>
      <c r="BD129" s="71">
        <f t="shared" si="643"/>
        <v>47535.113599999997</v>
      </c>
      <c r="BE129" s="71">
        <f t="shared" si="644"/>
        <v>43543.128570000001</v>
      </c>
      <c r="BF129" s="71">
        <f t="shared" si="645"/>
        <v>54206.297259999999</v>
      </c>
      <c r="BG129" s="71">
        <f t="shared" si="646"/>
        <v>65984.308570000008</v>
      </c>
      <c r="BH129" s="68"/>
      <c r="BI129" s="71">
        <f>$E129</f>
        <v>159631.86079000001</v>
      </c>
      <c r="BJ129" s="71">
        <f>$F129</f>
        <v>59325.840860000004</v>
      </c>
      <c r="BK129" s="71">
        <f>$G129</f>
        <v>46963.658580000003</v>
      </c>
      <c r="BL129" s="71">
        <f>$H129</f>
        <v>31334.557849999997</v>
      </c>
      <c r="BM129" s="71">
        <f t="shared" si="647"/>
        <v>47535.113599999997</v>
      </c>
      <c r="BN129" s="71">
        <f t="shared" si="648"/>
        <v>43543.128570000001</v>
      </c>
      <c r="BO129" s="71">
        <f t="shared" si="649"/>
        <v>54206.297259999999</v>
      </c>
      <c r="BP129" s="71">
        <f t="shared" si="650"/>
        <v>65984.308570000008</v>
      </c>
      <c r="BQ129" s="68"/>
      <c r="BR129" s="71">
        <f>$E129</f>
        <v>159631.86079000001</v>
      </c>
      <c r="BS129" s="71">
        <f>$F129</f>
        <v>59325.840860000004</v>
      </c>
      <c r="BT129" s="71">
        <f>$G129</f>
        <v>46963.658580000003</v>
      </c>
      <c r="BU129" s="71">
        <f>$H129</f>
        <v>31334.557849999997</v>
      </c>
      <c r="BV129" s="71">
        <f t="shared" si="651"/>
        <v>47535.113599999997</v>
      </c>
      <c r="BW129" s="71">
        <f t="shared" si="652"/>
        <v>43543.128570000001</v>
      </c>
      <c r="BX129" s="71">
        <f t="shared" si="653"/>
        <v>54206.297259999999</v>
      </c>
      <c r="BY129" s="71">
        <f t="shared" si="654"/>
        <v>65984.308570000008</v>
      </c>
      <c r="BZ129" s="68"/>
      <c r="CA129" s="71">
        <f>$E129</f>
        <v>159631.86079000001</v>
      </c>
      <c r="CB129" s="71">
        <f>$F129</f>
        <v>59325.840860000004</v>
      </c>
      <c r="CC129" s="71">
        <f>$G129</f>
        <v>46963.658580000003</v>
      </c>
      <c r="CD129" s="71">
        <f>$H129</f>
        <v>31334.557849999997</v>
      </c>
      <c r="CE129" s="71">
        <f t="shared" si="655"/>
        <v>47535.113599999997</v>
      </c>
      <c r="CF129" s="71">
        <f t="shared" si="656"/>
        <v>43543.128570000001</v>
      </c>
      <c r="CG129" s="71">
        <f t="shared" si="657"/>
        <v>54206.297259999999</v>
      </c>
      <c r="CH129" s="71">
        <f t="shared" si="658"/>
        <v>65984.308570000008</v>
      </c>
      <c r="CI129" s="190">
        <f>CH129/CF129-1</f>
        <v>0.51537821780360904</v>
      </c>
      <c r="CJ129" s="68"/>
      <c r="CK129" s="71">
        <f>$E129</f>
        <v>159631.86079000001</v>
      </c>
      <c r="CL129" s="71">
        <f>$F129</f>
        <v>59325.840860000004</v>
      </c>
      <c r="CM129" s="71">
        <f>$G129</f>
        <v>46963.658580000003</v>
      </c>
      <c r="CN129" s="71">
        <f>$H129</f>
        <v>31334.557849999997</v>
      </c>
      <c r="CO129" s="71">
        <f t="shared" si="659"/>
        <v>47535.113599999997</v>
      </c>
      <c r="CP129" s="71">
        <f t="shared" si="660"/>
        <v>43543.128570000001</v>
      </c>
      <c r="CQ129" s="71">
        <f t="shared" si="661"/>
        <v>54206.297259999999</v>
      </c>
      <c r="CR129" s="71">
        <f t="shared" si="662"/>
        <v>65984.308570000008</v>
      </c>
      <c r="CS129" s="68"/>
      <c r="CT129" s="71">
        <f>$E129</f>
        <v>159631.86079000001</v>
      </c>
      <c r="CU129" s="71">
        <f>$F129</f>
        <v>59325.840860000004</v>
      </c>
      <c r="CV129" s="71">
        <f>$G129</f>
        <v>46963.658580000003</v>
      </c>
      <c r="CW129" s="71">
        <f>$H129</f>
        <v>31334.557849999997</v>
      </c>
      <c r="CX129" s="71">
        <f t="shared" si="663"/>
        <v>47535.113599999997</v>
      </c>
      <c r="CY129" s="71">
        <f t="shared" si="664"/>
        <v>43543.128570000001</v>
      </c>
      <c r="CZ129" s="71">
        <f t="shared" si="665"/>
        <v>54206.297259999999</v>
      </c>
      <c r="DA129" s="71">
        <f t="shared" si="666"/>
        <v>65984.308570000008</v>
      </c>
    </row>
    <row r="130" spans="2:105" x14ac:dyDescent="0.3">
      <c r="C130" s="108"/>
      <c r="D130" s="130"/>
    </row>
    <row r="131" spans="2:105" ht="13.5" thickBot="1" x14ac:dyDescent="0.35">
      <c r="C131" s="84" t="s">
        <v>148</v>
      </c>
      <c r="D131" s="131"/>
      <c r="E131" s="77">
        <f t="shared" ref="E131:T131" si="667">E126+E123</f>
        <v>7725564.446559187</v>
      </c>
      <c r="F131" s="77">
        <f>'Quarterly I.S'!H131</f>
        <v>8967617.5293794423</v>
      </c>
      <c r="G131" s="77">
        <f t="shared" si="667"/>
        <v>10311888.808560001</v>
      </c>
      <c r="H131" s="77">
        <f>'Quarterly I.S'!L131</f>
        <v>12383217.817350069</v>
      </c>
      <c r="I131" s="77">
        <f>'Quarterly I.S'!N131</f>
        <v>14839794.719189921</v>
      </c>
      <c r="J131" s="77">
        <f>'Quarterly I.S'!P131</f>
        <v>18129965.244738884</v>
      </c>
      <c r="K131" s="77">
        <f>'Quarterly I.S'!R131</f>
        <v>21152644.472727984</v>
      </c>
      <c r="L131" s="77">
        <f>'Quarterly I.S'!T131</f>
        <v>20359741.338400785</v>
      </c>
      <c r="M131" s="196">
        <f>L131/J131-1</f>
        <v>0.12298843729493392</v>
      </c>
      <c r="O131" s="77">
        <f t="shared" si="667"/>
        <v>7725564.446559187</v>
      </c>
      <c r="P131" s="77">
        <f t="shared" si="667"/>
        <v>8967617.5293794423</v>
      </c>
      <c r="Q131" s="77">
        <f t="shared" si="667"/>
        <v>10311888.808560001</v>
      </c>
      <c r="R131" s="77">
        <f t="shared" si="667"/>
        <v>12383217.817350069</v>
      </c>
      <c r="S131" s="77">
        <f t="shared" si="667"/>
        <v>14839794.719189921</v>
      </c>
      <c r="T131" s="77">
        <f t="shared" si="667"/>
        <v>18129965.244738884</v>
      </c>
      <c r="U131" s="77">
        <f t="shared" ref="U131:V131" si="668">U126+U123</f>
        <v>21152644.472727984</v>
      </c>
      <c r="V131" s="77">
        <f t="shared" si="668"/>
        <v>20359741.338400785</v>
      </c>
      <c r="W131" s="196">
        <f>V131/T131-1</f>
        <v>0.12298843729493392</v>
      </c>
      <c r="Y131" s="77">
        <f t="shared" ref="Y131:AF131" si="669">Y126+Y123</f>
        <v>7725564.446559187</v>
      </c>
      <c r="Z131" s="77">
        <f t="shared" si="669"/>
        <v>8967617.5293794423</v>
      </c>
      <c r="AA131" s="77">
        <f t="shared" si="669"/>
        <v>10311888.808560001</v>
      </c>
      <c r="AB131" s="77">
        <f t="shared" si="669"/>
        <v>12383217.817350069</v>
      </c>
      <c r="AC131" s="77">
        <f t="shared" si="669"/>
        <v>14839794.719189921</v>
      </c>
      <c r="AD131" s="77">
        <f t="shared" si="669"/>
        <v>18129965.244738884</v>
      </c>
      <c r="AE131" s="77">
        <f t="shared" si="669"/>
        <v>21152644.472727984</v>
      </c>
      <c r="AF131" s="77">
        <f t="shared" si="669"/>
        <v>20359741.338400785</v>
      </c>
      <c r="AG131" s="75"/>
      <c r="AH131" s="77">
        <f t="shared" ref="AH131:AO131" si="670">AH126+AH123</f>
        <v>7725564.446559187</v>
      </c>
      <c r="AI131" s="77">
        <f t="shared" si="670"/>
        <v>8967617.5293794423</v>
      </c>
      <c r="AJ131" s="77">
        <f t="shared" si="670"/>
        <v>10311888.808560001</v>
      </c>
      <c r="AK131" s="77">
        <f t="shared" si="670"/>
        <v>12383217.817350069</v>
      </c>
      <c r="AL131" s="77">
        <f t="shared" si="670"/>
        <v>14839794.719189921</v>
      </c>
      <c r="AM131" s="77">
        <f t="shared" si="670"/>
        <v>18129965.244738884</v>
      </c>
      <c r="AN131" s="77">
        <f t="shared" si="670"/>
        <v>21152644.472727984</v>
      </c>
      <c r="AO131" s="77">
        <f t="shared" si="670"/>
        <v>20359741.338400785</v>
      </c>
      <c r="AP131" s="75"/>
      <c r="AQ131" s="77">
        <f t="shared" ref="AQ131:AX131" si="671">AQ126+AQ123</f>
        <v>7725564.446559187</v>
      </c>
      <c r="AR131" s="77">
        <f t="shared" si="671"/>
        <v>8967617.5293794423</v>
      </c>
      <c r="AS131" s="77">
        <f t="shared" si="671"/>
        <v>10311888.808560001</v>
      </c>
      <c r="AT131" s="77">
        <f t="shared" si="671"/>
        <v>12383217.817350069</v>
      </c>
      <c r="AU131" s="77">
        <f t="shared" si="671"/>
        <v>14839794.719189921</v>
      </c>
      <c r="AV131" s="77">
        <f t="shared" si="671"/>
        <v>18129965.244738884</v>
      </c>
      <c r="AW131" s="77">
        <f t="shared" si="671"/>
        <v>21152644.472727984</v>
      </c>
      <c r="AX131" s="77">
        <f t="shared" si="671"/>
        <v>20359741.338400785</v>
      </c>
      <c r="AY131" s="75"/>
      <c r="AZ131" s="77">
        <f t="shared" ref="AZ131:BG131" si="672">AZ126+AZ123</f>
        <v>7725564.446559187</v>
      </c>
      <c r="BA131" s="77">
        <f t="shared" si="672"/>
        <v>8967617.5293794423</v>
      </c>
      <c r="BB131" s="77">
        <f t="shared" si="672"/>
        <v>10311888.808560001</v>
      </c>
      <c r="BC131" s="77">
        <f t="shared" si="672"/>
        <v>12383217.817350069</v>
      </c>
      <c r="BD131" s="77">
        <f t="shared" si="672"/>
        <v>14839794.719189921</v>
      </c>
      <c r="BE131" s="77">
        <f t="shared" si="672"/>
        <v>18129965.244738884</v>
      </c>
      <c r="BF131" s="77">
        <f t="shared" si="672"/>
        <v>21152644.472727984</v>
      </c>
      <c r="BG131" s="77">
        <f t="shared" si="672"/>
        <v>20359741.338400785</v>
      </c>
      <c r="BH131" s="75"/>
      <c r="BI131" s="77">
        <f t="shared" ref="BI131:BP131" si="673">BI126+BI123</f>
        <v>7725564.446559187</v>
      </c>
      <c r="BJ131" s="77">
        <f t="shared" si="673"/>
        <v>8967617.5293794423</v>
      </c>
      <c r="BK131" s="77">
        <f t="shared" si="673"/>
        <v>10311888.808560001</v>
      </c>
      <c r="BL131" s="77">
        <f t="shared" si="673"/>
        <v>12383217.817350069</v>
      </c>
      <c r="BM131" s="77">
        <f t="shared" si="673"/>
        <v>14839794.719189921</v>
      </c>
      <c r="BN131" s="77">
        <f t="shared" si="673"/>
        <v>18129965.244738884</v>
      </c>
      <c r="BO131" s="77">
        <f t="shared" si="673"/>
        <v>21152644.472727984</v>
      </c>
      <c r="BP131" s="77">
        <f t="shared" si="673"/>
        <v>20359741.338400785</v>
      </c>
      <c r="BR131" s="77">
        <f t="shared" ref="BR131:BY131" si="674">BR126+BR123</f>
        <v>7725564.446559187</v>
      </c>
      <c r="BS131" s="77">
        <f t="shared" si="674"/>
        <v>8967617.5293794423</v>
      </c>
      <c r="BT131" s="77">
        <f t="shared" si="674"/>
        <v>10311888.808560001</v>
      </c>
      <c r="BU131" s="77">
        <f t="shared" si="674"/>
        <v>12383217.817350069</v>
      </c>
      <c r="BV131" s="77">
        <f t="shared" si="674"/>
        <v>14839794.719189921</v>
      </c>
      <c r="BW131" s="77">
        <f t="shared" si="674"/>
        <v>18129965.244738884</v>
      </c>
      <c r="BX131" s="77">
        <f t="shared" si="674"/>
        <v>21152644.472727984</v>
      </c>
      <c r="BY131" s="77">
        <f t="shared" si="674"/>
        <v>20359741.338400785</v>
      </c>
      <c r="CA131" s="77">
        <f t="shared" ref="CA131:CH131" si="675">CA126+CA123</f>
        <v>7725564.446559187</v>
      </c>
      <c r="CB131" s="77">
        <f t="shared" si="675"/>
        <v>8967617.5293794423</v>
      </c>
      <c r="CC131" s="77">
        <f t="shared" si="675"/>
        <v>10311888.808560001</v>
      </c>
      <c r="CD131" s="77">
        <f t="shared" si="675"/>
        <v>12383217.817350069</v>
      </c>
      <c r="CE131" s="77">
        <f t="shared" si="675"/>
        <v>14839794.719189921</v>
      </c>
      <c r="CF131" s="77">
        <f t="shared" si="675"/>
        <v>18129965.244738884</v>
      </c>
      <c r="CG131" s="77">
        <f t="shared" si="675"/>
        <v>21152644.472727984</v>
      </c>
      <c r="CH131" s="77">
        <f t="shared" si="675"/>
        <v>20359741.338400785</v>
      </c>
      <c r="CI131" s="196">
        <f>CH131/CF131-1</f>
        <v>0.12298843729493392</v>
      </c>
      <c r="CK131" s="77">
        <f t="shared" ref="CK131:CR131" si="676">CK126+CK123</f>
        <v>7725564.446559187</v>
      </c>
      <c r="CL131" s="77">
        <f t="shared" si="676"/>
        <v>8967617.5293794423</v>
      </c>
      <c r="CM131" s="77">
        <f t="shared" si="676"/>
        <v>10311888.808560001</v>
      </c>
      <c r="CN131" s="77">
        <f t="shared" si="676"/>
        <v>12383217.817350069</v>
      </c>
      <c r="CO131" s="77">
        <f t="shared" si="676"/>
        <v>14839794.719189921</v>
      </c>
      <c r="CP131" s="77">
        <f t="shared" si="676"/>
        <v>18129965.244738884</v>
      </c>
      <c r="CQ131" s="77">
        <f t="shared" si="676"/>
        <v>21152644.472727984</v>
      </c>
      <c r="CR131" s="77">
        <f t="shared" si="676"/>
        <v>20359741.338400785</v>
      </c>
      <c r="CT131" s="77">
        <f t="shared" ref="CT131:DA131" si="677">CT126+CT123</f>
        <v>7725564.446559187</v>
      </c>
      <c r="CU131" s="77">
        <f t="shared" si="677"/>
        <v>8967617.5293794423</v>
      </c>
      <c r="CV131" s="77">
        <f t="shared" si="677"/>
        <v>10311888.808560001</v>
      </c>
      <c r="CW131" s="77">
        <f t="shared" si="677"/>
        <v>12383217.817350069</v>
      </c>
      <c r="CX131" s="77">
        <f t="shared" si="677"/>
        <v>14839794.719189921</v>
      </c>
      <c r="CY131" s="77">
        <f t="shared" si="677"/>
        <v>18129965.244738884</v>
      </c>
      <c r="CZ131" s="77">
        <f t="shared" si="677"/>
        <v>21152644.472727984</v>
      </c>
      <c r="DA131" s="77">
        <f t="shared" si="677"/>
        <v>20359741.338400785</v>
      </c>
    </row>
    <row r="132" spans="2:105" x14ac:dyDescent="0.3">
      <c r="C132" s="172" t="s">
        <v>51</v>
      </c>
      <c r="D132" s="116"/>
      <c r="E132" s="42"/>
      <c r="F132" s="173">
        <f>F131-'Quarterly I.S'!H131</f>
        <v>0</v>
      </c>
      <c r="G132" s="137"/>
      <c r="H132" s="173">
        <f>H131-'Quarterly I.S'!L131</f>
        <v>0</v>
      </c>
      <c r="I132" s="173"/>
      <c r="J132" s="173">
        <f>J131-'Quarterly I.S'!P131</f>
        <v>0</v>
      </c>
      <c r="K132" s="173">
        <f>K131-'Quarterly I.S'!R131</f>
        <v>0</v>
      </c>
      <c r="L132" s="173">
        <f>L131-'Quarterly I.S'!T131</f>
        <v>0</v>
      </c>
      <c r="M132" s="197"/>
      <c r="O132" s="42"/>
      <c r="P132" s="42"/>
      <c r="Q132" s="42"/>
      <c r="R132" s="42"/>
      <c r="S132" s="42"/>
      <c r="T132" s="42"/>
      <c r="U132" s="42"/>
      <c r="V132" s="42"/>
      <c r="W132" s="197"/>
      <c r="Y132" s="42"/>
      <c r="Z132" s="42"/>
      <c r="AA132" s="42"/>
      <c r="AB132" s="42"/>
      <c r="AC132" s="42"/>
      <c r="AD132" s="42"/>
      <c r="AE132" s="42"/>
      <c r="AF132" s="42"/>
      <c r="AG132" s="44"/>
      <c r="AH132" s="42"/>
      <c r="AI132" s="42"/>
      <c r="AJ132" s="42"/>
      <c r="AK132" s="42"/>
      <c r="AL132" s="42"/>
      <c r="AM132" s="42"/>
      <c r="AN132" s="42"/>
      <c r="AO132" s="42"/>
      <c r="AP132" s="44"/>
      <c r="AQ132" s="42"/>
      <c r="AR132" s="42"/>
      <c r="AS132" s="42"/>
      <c r="AT132" s="42"/>
      <c r="AU132" s="42"/>
      <c r="AV132" s="42"/>
      <c r="AW132" s="42"/>
      <c r="AX132" s="42"/>
      <c r="AY132" s="44"/>
      <c r="AZ132" s="42"/>
      <c r="BA132" s="42"/>
      <c r="BB132" s="42"/>
      <c r="BC132" s="42"/>
      <c r="BD132" s="42"/>
      <c r="BE132" s="42"/>
      <c r="BF132" s="42"/>
      <c r="BG132" s="42"/>
      <c r="BH132" s="44"/>
      <c r="BI132" s="42"/>
      <c r="BJ132" s="42"/>
      <c r="BK132" s="42"/>
      <c r="BL132" s="42"/>
      <c r="BM132" s="42"/>
      <c r="BN132" s="42"/>
      <c r="BO132" s="42"/>
      <c r="BP132" s="42"/>
      <c r="BR132" s="42"/>
      <c r="BS132" s="42"/>
      <c r="BT132" s="42"/>
      <c r="BU132" s="42"/>
      <c r="BV132" s="42"/>
      <c r="BW132" s="42"/>
      <c r="BX132" s="42"/>
      <c r="BY132" s="42"/>
      <c r="CA132" s="42"/>
      <c r="CB132" s="42"/>
      <c r="CC132" s="42"/>
      <c r="CD132" s="42"/>
      <c r="CE132" s="42"/>
      <c r="CF132" s="42"/>
      <c r="CG132" s="42"/>
      <c r="CH132" s="42"/>
      <c r="CI132" s="197"/>
      <c r="CK132" s="42"/>
      <c r="CL132" s="42"/>
      <c r="CM132" s="42"/>
      <c r="CN132" s="42"/>
      <c r="CO132" s="42"/>
      <c r="CP132" s="42"/>
      <c r="CQ132" s="42"/>
      <c r="CR132" s="42"/>
      <c r="CT132" s="42"/>
      <c r="CU132" s="42"/>
      <c r="CV132" s="42"/>
      <c r="CW132" s="42"/>
      <c r="CX132" s="42"/>
      <c r="CY132" s="42"/>
      <c r="CZ132" s="42"/>
      <c r="DA132" s="42"/>
    </row>
    <row r="133" spans="2:105" x14ac:dyDescent="0.3">
      <c r="C133" s="41"/>
      <c r="D133" s="116"/>
      <c r="E133" s="42"/>
      <c r="F133" s="42"/>
      <c r="G133" s="42"/>
      <c r="H133" s="42"/>
      <c r="I133" s="42"/>
      <c r="J133" s="42"/>
      <c r="K133" s="42"/>
      <c r="L133" s="42"/>
      <c r="M133" s="177"/>
      <c r="O133" s="42"/>
      <c r="P133" s="42"/>
      <c r="Q133" s="42"/>
      <c r="R133" s="42"/>
      <c r="S133" s="42"/>
      <c r="T133" s="42"/>
      <c r="U133" s="42"/>
      <c r="V133" s="42"/>
      <c r="W133" s="177"/>
      <c r="Y133" s="42"/>
      <c r="Z133" s="42"/>
      <c r="AA133" s="42"/>
      <c r="AB133" s="42"/>
      <c r="AC133" s="42"/>
      <c r="AD133" s="42"/>
      <c r="AE133" s="42"/>
      <c r="AF133" s="42"/>
      <c r="AG133" s="44"/>
      <c r="AH133" s="42"/>
      <c r="AI133" s="42"/>
      <c r="AJ133" s="42"/>
      <c r="AK133" s="42"/>
      <c r="AL133" s="42"/>
      <c r="AM133" s="42"/>
      <c r="AN133" s="42"/>
      <c r="AO133" s="42"/>
      <c r="AP133" s="44"/>
      <c r="AQ133" s="42"/>
      <c r="AR133" s="42"/>
      <c r="AS133" s="42"/>
      <c r="AT133" s="42"/>
      <c r="AU133" s="42"/>
      <c r="AV133" s="42"/>
      <c r="AW133" s="42"/>
      <c r="AX133" s="42"/>
      <c r="AY133" s="44"/>
      <c r="AZ133" s="42"/>
      <c r="BA133" s="42"/>
      <c r="BB133" s="42"/>
      <c r="BC133" s="42"/>
      <c r="BD133" s="42"/>
      <c r="BE133" s="42"/>
      <c r="BF133" s="42"/>
      <c r="BG133" s="42"/>
      <c r="BH133" s="44"/>
      <c r="BI133" s="42"/>
      <c r="BJ133" s="42"/>
      <c r="BK133" s="42"/>
      <c r="BL133" s="42"/>
      <c r="BM133" s="42"/>
      <c r="BN133" s="42"/>
      <c r="BO133" s="42"/>
      <c r="BP133" s="42"/>
      <c r="BR133" s="42"/>
      <c r="BS133" s="42"/>
      <c r="BT133" s="42"/>
      <c r="BU133" s="42"/>
      <c r="BV133" s="42"/>
      <c r="BW133" s="42"/>
      <c r="BX133" s="42"/>
      <c r="BY133" s="42"/>
      <c r="CA133" s="42"/>
      <c r="CB133" s="42"/>
      <c r="CC133" s="42"/>
      <c r="CD133" s="42"/>
      <c r="CE133" s="42"/>
      <c r="CF133" s="42"/>
      <c r="CG133" s="42"/>
      <c r="CH133" s="42"/>
      <c r="CI133" s="177"/>
      <c r="CK133" s="42"/>
      <c r="CL133" s="42"/>
      <c r="CM133" s="42"/>
      <c r="CN133" s="42"/>
      <c r="CO133" s="42"/>
      <c r="CP133" s="42"/>
      <c r="CQ133" s="42"/>
      <c r="CR133" s="42"/>
      <c r="CT133" s="42"/>
      <c r="CU133" s="42"/>
      <c r="CV133" s="42"/>
      <c r="CW133" s="42"/>
      <c r="CX133" s="42"/>
      <c r="CY133" s="42"/>
      <c r="CZ133" s="42"/>
      <c r="DA133" s="42"/>
    </row>
    <row r="134" spans="2:105" x14ac:dyDescent="0.3">
      <c r="C134" s="41"/>
      <c r="D134" s="116"/>
      <c r="E134" s="42"/>
      <c r="F134" s="42"/>
      <c r="G134" s="137"/>
      <c r="H134" s="137"/>
      <c r="I134" s="137"/>
      <c r="J134" s="137"/>
      <c r="K134" s="137"/>
      <c r="L134" s="137"/>
      <c r="M134" s="138"/>
      <c r="O134" s="42"/>
      <c r="P134" s="42"/>
      <c r="Q134" s="42"/>
      <c r="R134" s="42"/>
      <c r="S134" s="42"/>
      <c r="T134" s="42"/>
      <c r="U134" s="42"/>
      <c r="V134" s="42"/>
      <c r="W134" s="138"/>
      <c r="Y134" s="42"/>
      <c r="Z134" s="42"/>
      <c r="AA134" s="42"/>
      <c r="AB134" s="42"/>
      <c r="AC134" s="42"/>
      <c r="AD134" s="42"/>
      <c r="AE134" s="42"/>
      <c r="AF134" s="42"/>
      <c r="AG134" s="44"/>
      <c r="AH134" s="42"/>
      <c r="AI134" s="42"/>
      <c r="AJ134" s="42"/>
      <c r="AK134" s="42"/>
      <c r="AL134" s="42"/>
      <c r="AM134" s="42"/>
      <c r="AN134" s="42"/>
      <c r="AO134" s="42"/>
      <c r="AP134" s="44"/>
      <c r="AQ134" s="42"/>
      <c r="AR134" s="42"/>
      <c r="AS134" s="42"/>
      <c r="AT134" s="42"/>
      <c r="AU134" s="42"/>
      <c r="AV134" s="42"/>
      <c r="AW134" s="42"/>
      <c r="AX134" s="42"/>
      <c r="AY134" s="44"/>
      <c r="AZ134" s="42"/>
      <c r="BA134" s="42"/>
      <c r="BB134" s="42"/>
      <c r="BC134" s="42"/>
      <c r="BD134" s="42"/>
      <c r="BE134" s="42"/>
      <c r="BF134" s="42"/>
      <c r="BG134" s="42"/>
      <c r="BH134" s="44"/>
      <c r="BI134" s="42"/>
      <c r="BJ134" s="42"/>
      <c r="BK134" s="42"/>
      <c r="BL134" s="42"/>
      <c r="BM134" s="42"/>
      <c r="BN134" s="42"/>
      <c r="BO134" s="42"/>
      <c r="BP134" s="42"/>
      <c r="BR134" s="42"/>
      <c r="BS134" s="42"/>
      <c r="BT134" s="42"/>
      <c r="BU134" s="42"/>
      <c r="BV134" s="42"/>
      <c r="BW134" s="42"/>
      <c r="BX134" s="42"/>
      <c r="BY134" s="42"/>
      <c r="CA134" s="42"/>
      <c r="CB134" s="42"/>
      <c r="CC134" s="42"/>
      <c r="CD134" s="42"/>
      <c r="CE134" s="42"/>
      <c r="CF134" s="42"/>
      <c r="CG134" s="42"/>
      <c r="CH134" s="42"/>
      <c r="CI134" s="138"/>
      <c r="CK134" s="42"/>
      <c r="CL134" s="42"/>
      <c r="CM134" s="42"/>
      <c r="CN134" s="42"/>
      <c r="CO134" s="42"/>
      <c r="CP134" s="42"/>
      <c r="CQ134" s="42"/>
      <c r="CR134" s="42"/>
      <c r="CT134" s="42"/>
      <c r="CU134" s="42"/>
      <c r="CV134" s="42"/>
      <c r="CW134" s="42"/>
      <c r="CX134" s="42"/>
      <c r="CY134" s="42"/>
      <c r="CZ134" s="42"/>
      <c r="DA134" s="42"/>
    </row>
    <row r="135" spans="2:105" s="91" customFormat="1" x14ac:dyDescent="0.3">
      <c r="B135" s="90"/>
      <c r="C135" s="67" t="s">
        <v>132</v>
      </c>
      <c r="D135" s="67"/>
      <c r="E135" s="67"/>
      <c r="F135" s="67"/>
      <c r="G135" s="67"/>
      <c r="H135" s="67"/>
      <c r="I135" s="67"/>
      <c r="J135" s="67"/>
      <c r="K135" s="67"/>
      <c r="L135" s="67"/>
      <c r="M135" s="194"/>
      <c r="O135" s="67"/>
      <c r="P135" s="67"/>
      <c r="Q135" s="67"/>
      <c r="R135" s="67"/>
      <c r="S135" s="67"/>
      <c r="T135" s="67"/>
      <c r="U135" s="67"/>
      <c r="V135" s="67"/>
      <c r="W135" s="194"/>
      <c r="Y135" s="67"/>
      <c r="Z135" s="67"/>
      <c r="AA135" s="67"/>
      <c r="AB135" s="67"/>
      <c r="AC135" s="67"/>
      <c r="AD135" s="67"/>
      <c r="AE135" s="67"/>
      <c r="AF135" s="67"/>
      <c r="AG135" s="83"/>
      <c r="AH135" s="67"/>
      <c r="AI135" s="67"/>
      <c r="AJ135" s="67"/>
      <c r="AK135" s="67"/>
      <c r="AL135" s="67"/>
      <c r="AM135" s="67"/>
      <c r="AN135" s="67"/>
      <c r="AO135" s="67"/>
      <c r="AP135" s="83"/>
      <c r="AQ135" s="67"/>
      <c r="AR135" s="67"/>
      <c r="AS135" s="67"/>
      <c r="AT135" s="67"/>
      <c r="AU135" s="67"/>
      <c r="AV135" s="67"/>
      <c r="AW135" s="67"/>
      <c r="AX135" s="67"/>
      <c r="AY135" s="83"/>
      <c r="AZ135" s="67"/>
      <c r="BA135" s="67"/>
      <c r="BB135" s="67"/>
      <c r="BC135" s="67"/>
      <c r="BD135" s="67"/>
      <c r="BE135" s="67"/>
      <c r="BF135" s="67"/>
      <c r="BG135" s="67"/>
      <c r="BH135" s="83"/>
      <c r="BI135" s="67"/>
      <c r="BJ135" s="67"/>
      <c r="BK135" s="67"/>
      <c r="BL135" s="67"/>
      <c r="BM135" s="67"/>
      <c r="BN135" s="67"/>
      <c r="BO135" s="67"/>
      <c r="BP135" s="67"/>
      <c r="BQ135" s="117"/>
      <c r="BR135" s="67"/>
      <c r="BS135" s="67"/>
      <c r="BT135" s="67"/>
      <c r="BU135" s="67"/>
      <c r="BV135" s="67"/>
      <c r="BW135" s="67"/>
      <c r="BX135" s="67"/>
      <c r="BY135" s="67"/>
      <c r="BZ135" s="117"/>
      <c r="CA135" s="67"/>
      <c r="CB135" s="67"/>
      <c r="CC135" s="67"/>
      <c r="CD135" s="67"/>
      <c r="CE135" s="67"/>
      <c r="CF135" s="67"/>
      <c r="CG135" s="67"/>
      <c r="CH135" s="67"/>
      <c r="CI135" s="194"/>
      <c r="CK135" s="67"/>
      <c r="CL135" s="67"/>
      <c r="CM135" s="67"/>
      <c r="CN135" s="67"/>
      <c r="CO135" s="67"/>
      <c r="CP135" s="67"/>
      <c r="CQ135" s="67"/>
      <c r="CR135" s="67"/>
      <c r="CS135" s="117"/>
      <c r="CT135" s="67"/>
      <c r="CU135" s="67"/>
      <c r="CV135" s="67"/>
      <c r="CW135" s="67"/>
      <c r="CX135" s="67"/>
      <c r="CY135" s="67"/>
      <c r="CZ135" s="67"/>
      <c r="DA135" s="67"/>
    </row>
    <row r="136" spans="2:105" x14ac:dyDescent="0.3">
      <c r="C136" s="106" t="s">
        <v>131</v>
      </c>
      <c r="D136" s="132"/>
      <c r="E136" s="50">
        <f>SUM(E137:E143)</f>
        <v>0</v>
      </c>
      <c r="F136" s="50">
        <f>SUM(F137:F143)</f>
        <v>3050339.487364132</v>
      </c>
      <c r="G136" s="50">
        <f>SUM(G137:G143)</f>
        <v>0</v>
      </c>
      <c r="H136" s="50">
        <f>SUM(H137:H143)</f>
        <v>4996929.4749770397</v>
      </c>
      <c r="I136" s="50"/>
      <c r="J136" s="50">
        <f>SUM(J137:J143)</f>
        <v>7829395.8134879908</v>
      </c>
      <c r="K136" s="50"/>
      <c r="L136" s="50">
        <f t="shared" ref="L136" si="678">SUM(L137:L143)</f>
        <v>4730772.4228888005</v>
      </c>
      <c r="M136" s="181">
        <f t="shared" ref="M136:M143" si="679">L136/J136-1</f>
        <v>-0.3957678809980556</v>
      </c>
      <c r="O136" s="50">
        <f>SUM(O137:O143)</f>
        <v>0</v>
      </c>
      <c r="P136" s="50">
        <f>SUM(P137:P143)</f>
        <v>3050339.487364132</v>
      </c>
      <c r="Q136" s="50">
        <f>SUM(Q137:Q143)</f>
        <v>0</v>
      </c>
      <c r="R136" s="50">
        <f>SUM(R137:R143)</f>
        <v>4996929.4749770397</v>
      </c>
      <c r="S136" s="50"/>
      <c r="T136" s="50">
        <f>SUM(T137:T143)</f>
        <v>7829395.8134879908</v>
      </c>
      <c r="U136" s="50"/>
      <c r="V136" s="50">
        <f t="shared" ref="V136" si="680">SUM(V137:V143)</f>
        <v>4730772.4228888005</v>
      </c>
      <c r="W136" s="181">
        <f t="shared" ref="W136:W143" si="681">V136/T136-1</f>
        <v>-0.3957678809980556</v>
      </c>
      <c r="Y136" s="50">
        <f>SUM(Y137:Y143)</f>
        <v>0</v>
      </c>
      <c r="Z136" s="50">
        <f>SUM(Z137:Z143)</f>
        <v>3050339.487364132</v>
      </c>
      <c r="AA136" s="50">
        <f>SUM(AA137:AA143)</f>
        <v>0</v>
      </c>
      <c r="AB136" s="50">
        <f>SUM(AB137:AB143)</f>
        <v>4996929.4749770397</v>
      </c>
      <c r="AC136" s="50"/>
      <c r="AD136" s="50">
        <f>SUM(AD137:AD143)</f>
        <v>7829395.8134879908</v>
      </c>
      <c r="AE136" s="50"/>
      <c r="AF136" s="50">
        <f t="shared" ref="AF136" si="682">SUM(AF137:AF143)</f>
        <v>4730772.4228888005</v>
      </c>
      <c r="AG136" s="45"/>
      <c r="AH136" s="50">
        <f>SUM(AH137:AH143)</f>
        <v>0</v>
      </c>
      <c r="AI136" s="50">
        <f>SUM(AI137:AI143)</f>
        <v>3050339.487364132</v>
      </c>
      <c r="AJ136" s="50">
        <f>SUM(AJ137:AJ143)</f>
        <v>0</v>
      </c>
      <c r="AK136" s="50">
        <f>SUM(AK137:AK143)</f>
        <v>4996929.4749770397</v>
      </c>
      <c r="AL136" s="50"/>
      <c r="AM136" s="50">
        <f>SUM(AM137:AM143)</f>
        <v>7829395.8134879908</v>
      </c>
      <c r="AN136" s="50"/>
      <c r="AO136" s="50">
        <f t="shared" ref="AO136" si="683">SUM(AO137:AO143)</f>
        <v>4730772.4228888005</v>
      </c>
      <c r="AP136" s="45"/>
      <c r="AQ136" s="50">
        <f>SUM(AQ137:AQ143)</f>
        <v>0</v>
      </c>
      <c r="AR136" s="50">
        <f>SUM(AR137:AR143)</f>
        <v>3050339.487364132</v>
      </c>
      <c r="AS136" s="50">
        <f>SUM(AS137:AS143)</f>
        <v>0</v>
      </c>
      <c r="AT136" s="50">
        <f>SUM(AT137:AT143)</f>
        <v>4996929.4749770397</v>
      </c>
      <c r="AU136" s="50"/>
      <c r="AV136" s="50">
        <f>SUM(AV137:AV143)</f>
        <v>7829395.8134879908</v>
      </c>
      <c r="AW136" s="50"/>
      <c r="AX136" s="50">
        <f t="shared" ref="AX136" si="684">SUM(AX137:AX143)</f>
        <v>4730772.4228888005</v>
      </c>
      <c r="AY136" s="45"/>
      <c r="AZ136" s="50">
        <f>SUM(AZ137:AZ143)</f>
        <v>0</v>
      </c>
      <c r="BA136" s="50">
        <f>SUM(BA137:BA143)</f>
        <v>3050339.487364132</v>
      </c>
      <c r="BB136" s="50">
        <f>SUM(BB137:BB143)</f>
        <v>0</v>
      </c>
      <c r="BC136" s="50">
        <f>SUM(BC137:BC143)</f>
        <v>4996929.4749770397</v>
      </c>
      <c r="BD136" s="50"/>
      <c r="BE136" s="50">
        <f>SUM(BE137:BE143)</f>
        <v>7829395.8134879908</v>
      </c>
      <c r="BF136" s="50"/>
      <c r="BG136" s="50">
        <f t="shared" ref="BG136" si="685">SUM(BG137:BG143)</f>
        <v>4730772.4228888005</v>
      </c>
      <c r="BH136" s="45"/>
      <c r="BI136" s="50">
        <f>SUM(BI137:BI143)</f>
        <v>0</v>
      </c>
      <c r="BJ136" s="50">
        <f>SUM(BJ137:BJ143)</f>
        <v>3050339.487364132</v>
      </c>
      <c r="BK136" s="50">
        <f>SUM(BK137:BK143)</f>
        <v>0</v>
      </c>
      <c r="BL136" s="50">
        <f>SUM(BL137:BL143)</f>
        <v>4996929.4749770397</v>
      </c>
      <c r="BM136" s="50"/>
      <c r="BN136" s="50">
        <f>SUM(BN137:BN143)</f>
        <v>7829395.8134879908</v>
      </c>
      <c r="BO136" s="50"/>
      <c r="BP136" s="50">
        <f t="shared" ref="BP136" si="686">SUM(BP137:BP143)</f>
        <v>4730772.4228888005</v>
      </c>
      <c r="BR136" s="50">
        <f>SUM(BR137:BR143)</f>
        <v>0</v>
      </c>
      <c r="BS136" s="50">
        <f>SUM(BS137:BS143)</f>
        <v>3050339.487364132</v>
      </c>
      <c r="BT136" s="50">
        <f>SUM(BT137:BT143)</f>
        <v>0</v>
      </c>
      <c r="BU136" s="50">
        <f>SUM(BU137:BU143)</f>
        <v>4996929.4749770397</v>
      </c>
      <c r="BV136" s="50"/>
      <c r="BW136" s="50">
        <f>SUM(BW137:BW143)</f>
        <v>7829395.8134879908</v>
      </c>
      <c r="BX136" s="50"/>
      <c r="BY136" s="50">
        <f t="shared" ref="BY136" si="687">SUM(BY137:BY143)</f>
        <v>4730772.4228888005</v>
      </c>
      <c r="CA136" s="50">
        <f>SUM(CA137:CA143)</f>
        <v>0</v>
      </c>
      <c r="CB136" s="50">
        <f>SUM(CB137:CB143)</f>
        <v>3050339.487364132</v>
      </c>
      <c r="CC136" s="50">
        <f>SUM(CC137:CC143)</f>
        <v>0</v>
      </c>
      <c r="CD136" s="50">
        <f>SUM(CD137:CD143)</f>
        <v>4996929.4749770397</v>
      </c>
      <c r="CE136" s="50"/>
      <c r="CF136" s="50">
        <f>SUM(CF137:CF143)</f>
        <v>7829395.8134879908</v>
      </c>
      <c r="CG136" s="50"/>
      <c r="CH136" s="50">
        <f t="shared" ref="CH136" si="688">SUM(CH137:CH143)</f>
        <v>4730772.4228888005</v>
      </c>
      <c r="CI136" s="181">
        <f t="shared" ref="CI136:CI143" si="689">CH136/CF136-1</f>
        <v>-0.3957678809980556</v>
      </c>
      <c r="CK136" s="50">
        <f>SUM(CK137:CK143)</f>
        <v>0</v>
      </c>
      <c r="CL136" s="50">
        <f>SUM(CL137:CL143)</f>
        <v>3050339.487364132</v>
      </c>
      <c r="CM136" s="50">
        <f>SUM(CM137:CM143)</f>
        <v>0</v>
      </c>
      <c r="CN136" s="50">
        <f>SUM(CN137:CN143)</f>
        <v>4996929.4749770397</v>
      </c>
      <c r="CO136" s="50"/>
      <c r="CP136" s="50">
        <f>SUM(CP137:CP143)</f>
        <v>7829395.8134879908</v>
      </c>
      <c r="CQ136" s="50"/>
      <c r="CR136" s="50">
        <f t="shared" ref="CR136" si="690">SUM(CR137:CR143)</f>
        <v>4730772.4228888005</v>
      </c>
      <c r="CT136" s="50">
        <f>SUM(CT137:CT143)</f>
        <v>0</v>
      </c>
      <c r="CU136" s="50">
        <f>SUM(CU137:CU143)</f>
        <v>3050339.487364132</v>
      </c>
      <c r="CV136" s="50">
        <f>SUM(CV137:CV143)</f>
        <v>0</v>
      </c>
      <c r="CW136" s="50">
        <f>SUM(CW137:CW143)</f>
        <v>4996929.4749770397</v>
      </c>
      <c r="CX136" s="50"/>
      <c r="CY136" s="50">
        <f>SUM(CY137:CY143)</f>
        <v>7829395.8134879908</v>
      </c>
      <c r="CZ136" s="50"/>
      <c r="DA136" s="50">
        <f t="shared" ref="DA136" si="691">SUM(DA137:DA143)</f>
        <v>4730772.4228888005</v>
      </c>
    </row>
    <row r="137" spans="2:105" x14ac:dyDescent="0.3">
      <c r="C137" s="69" t="s">
        <v>122</v>
      </c>
      <c r="D137" s="82"/>
      <c r="E137" s="104"/>
      <c r="F137" s="104">
        <f>SUM('Quarterly I.S'!G137:H137)</f>
        <v>1959382.7626499997</v>
      </c>
      <c r="G137" s="104"/>
      <c r="H137" s="104">
        <f>SUM('Quarterly I.S'!K137:L137)</f>
        <v>2171717.2276508296</v>
      </c>
      <c r="I137" s="104"/>
      <c r="J137" s="104">
        <f>SUM('Quarterly I.S'!O137:P137)</f>
        <v>4259602.1501900004</v>
      </c>
      <c r="K137" s="104"/>
      <c r="L137" s="104">
        <f>SUM('Quarterly I.S'!S137:T137)</f>
        <v>2501728.3530000001</v>
      </c>
      <c r="M137" s="198">
        <f t="shared" si="679"/>
        <v>-0.41268497272957527</v>
      </c>
      <c r="N137" s="139"/>
      <c r="O137" s="71">
        <f t="shared" ref="O137:O143" si="692">$E137</f>
        <v>0</v>
      </c>
      <c r="P137" s="71">
        <f t="shared" ref="P137:P143" si="693">$F137</f>
        <v>1959382.7626499997</v>
      </c>
      <c r="Q137" s="71">
        <f t="shared" ref="Q137:Q143" si="694">$G137</f>
        <v>0</v>
      </c>
      <c r="R137" s="71">
        <f t="shared" ref="R137:R143" si="695">$H137</f>
        <v>2171717.2276508296</v>
      </c>
      <c r="S137" s="71"/>
      <c r="T137" s="71">
        <f>$J137</f>
        <v>4259602.1501900004</v>
      </c>
      <c r="U137" s="71"/>
      <c r="V137" s="71">
        <f t="shared" ref="V137:V143" si="696">$L137</f>
        <v>2501728.3530000001</v>
      </c>
      <c r="W137" s="198">
        <f t="shared" si="681"/>
        <v>-0.41268497272957527</v>
      </c>
      <c r="X137" s="68"/>
      <c r="Y137" s="71">
        <f t="shared" ref="Y137:Y143" si="697">$E137</f>
        <v>0</v>
      </c>
      <c r="Z137" s="71">
        <f t="shared" ref="Z137:Z143" si="698">$F137</f>
        <v>1959382.7626499997</v>
      </c>
      <c r="AA137" s="71">
        <f t="shared" ref="AA137:AA143" si="699">$G137</f>
        <v>0</v>
      </c>
      <c r="AB137" s="71">
        <f t="shared" ref="AB137:AB143" si="700">$H137</f>
        <v>2171717.2276508296</v>
      </c>
      <c r="AC137" s="71"/>
      <c r="AD137" s="71">
        <f>$J137</f>
        <v>4259602.1501900004</v>
      </c>
      <c r="AE137" s="71"/>
      <c r="AF137" s="71">
        <f t="shared" ref="AF137:AF143" si="701">$L137</f>
        <v>2501728.3530000001</v>
      </c>
      <c r="AG137" s="68"/>
      <c r="AH137" s="71">
        <f t="shared" ref="AH137:AH143" si="702">$E137</f>
        <v>0</v>
      </c>
      <c r="AI137" s="71">
        <f t="shared" ref="AI137:AI143" si="703">$F137</f>
        <v>1959382.7626499997</v>
      </c>
      <c r="AJ137" s="71">
        <f t="shared" ref="AJ137:AJ143" si="704">$G137</f>
        <v>0</v>
      </c>
      <c r="AK137" s="71">
        <f t="shared" ref="AK137:AK143" si="705">$H137</f>
        <v>2171717.2276508296</v>
      </c>
      <c r="AL137" s="71"/>
      <c r="AM137" s="71">
        <f>$J137</f>
        <v>4259602.1501900004</v>
      </c>
      <c r="AN137" s="71"/>
      <c r="AO137" s="71">
        <f t="shared" ref="AO137:AO143" si="706">$L137</f>
        <v>2501728.3530000001</v>
      </c>
      <c r="AP137" s="68"/>
      <c r="AQ137" s="71">
        <f t="shared" ref="AQ137:AQ143" si="707">$E137</f>
        <v>0</v>
      </c>
      <c r="AR137" s="71">
        <f t="shared" ref="AR137:AR143" si="708">$F137</f>
        <v>1959382.7626499997</v>
      </c>
      <c r="AS137" s="71">
        <f t="shared" ref="AS137:AS143" si="709">$G137</f>
        <v>0</v>
      </c>
      <c r="AT137" s="71">
        <f t="shared" ref="AT137:AT143" si="710">$H137</f>
        <v>2171717.2276508296</v>
      </c>
      <c r="AU137" s="71"/>
      <c r="AV137" s="71">
        <f>$J137</f>
        <v>4259602.1501900004</v>
      </c>
      <c r="AW137" s="71"/>
      <c r="AX137" s="71">
        <f t="shared" ref="AX137:AX143" si="711">$L137</f>
        <v>2501728.3530000001</v>
      </c>
      <c r="AY137" s="68"/>
      <c r="AZ137" s="71">
        <f t="shared" ref="AZ137:AZ143" si="712">$E137</f>
        <v>0</v>
      </c>
      <c r="BA137" s="71">
        <f t="shared" ref="BA137:BA143" si="713">$F137</f>
        <v>1959382.7626499997</v>
      </c>
      <c r="BB137" s="71">
        <f t="shared" ref="BB137:BB143" si="714">$G137</f>
        <v>0</v>
      </c>
      <c r="BC137" s="71">
        <f t="shared" ref="BC137:BC143" si="715">$H137</f>
        <v>2171717.2276508296</v>
      </c>
      <c r="BD137" s="71"/>
      <c r="BE137" s="71">
        <f>$J137</f>
        <v>4259602.1501900004</v>
      </c>
      <c r="BF137" s="71"/>
      <c r="BG137" s="71">
        <f t="shared" ref="BG137:BG143" si="716">$L137</f>
        <v>2501728.3530000001</v>
      </c>
      <c r="BH137" s="68"/>
      <c r="BI137" s="71">
        <f t="shared" ref="BI137:BI143" si="717">$E137</f>
        <v>0</v>
      </c>
      <c r="BJ137" s="71">
        <f t="shared" ref="BJ137:BJ143" si="718">$F137</f>
        <v>1959382.7626499997</v>
      </c>
      <c r="BK137" s="71">
        <f t="shared" ref="BK137:BK143" si="719">$G137</f>
        <v>0</v>
      </c>
      <c r="BL137" s="71">
        <f t="shared" ref="BL137:BL143" si="720">$H137</f>
        <v>2171717.2276508296</v>
      </c>
      <c r="BM137" s="71"/>
      <c r="BN137" s="71">
        <f>$J137</f>
        <v>4259602.1501900004</v>
      </c>
      <c r="BO137" s="71"/>
      <c r="BP137" s="71">
        <f t="shared" ref="BP137:BP143" si="721">$L137</f>
        <v>2501728.3530000001</v>
      </c>
      <c r="BQ137" s="68"/>
      <c r="BR137" s="71">
        <f t="shared" ref="BR137:BR143" si="722">$E137</f>
        <v>0</v>
      </c>
      <c r="BS137" s="71">
        <f t="shared" ref="BS137:BS143" si="723">$F137</f>
        <v>1959382.7626499997</v>
      </c>
      <c r="BT137" s="71">
        <f t="shared" ref="BT137:BT143" si="724">$G137</f>
        <v>0</v>
      </c>
      <c r="BU137" s="71">
        <f t="shared" ref="BU137:BU143" si="725">$H137</f>
        <v>2171717.2276508296</v>
      </c>
      <c r="BV137" s="71"/>
      <c r="BW137" s="71">
        <f>$J137</f>
        <v>4259602.1501900004</v>
      </c>
      <c r="BX137" s="71"/>
      <c r="BY137" s="71">
        <f t="shared" ref="BY137:BY143" si="726">$L137</f>
        <v>2501728.3530000001</v>
      </c>
      <c r="BZ137" s="68"/>
      <c r="CA137" s="71">
        <f t="shared" ref="CA137:CA143" si="727">$E137</f>
        <v>0</v>
      </c>
      <c r="CB137" s="71">
        <f t="shared" ref="CB137:CB143" si="728">$F137</f>
        <v>1959382.7626499997</v>
      </c>
      <c r="CC137" s="71">
        <f t="shared" ref="CC137:CC143" si="729">$G137</f>
        <v>0</v>
      </c>
      <c r="CD137" s="71">
        <f t="shared" ref="CD137:CD143" si="730">$H137</f>
        <v>2171717.2276508296</v>
      </c>
      <c r="CE137" s="71"/>
      <c r="CF137" s="71">
        <f>$J137</f>
        <v>4259602.1501900004</v>
      </c>
      <c r="CG137" s="71"/>
      <c r="CH137" s="71">
        <f t="shared" ref="CH137:CH143" si="731">$L137</f>
        <v>2501728.3530000001</v>
      </c>
      <c r="CI137" s="198">
        <f t="shared" si="689"/>
        <v>-0.41268497272957527</v>
      </c>
      <c r="CJ137" s="68"/>
      <c r="CK137" s="71">
        <f t="shared" ref="CK137:CK143" si="732">$E137</f>
        <v>0</v>
      </c>
      <c r="CL137" s="71">
        <f t="shared" ref="CL137:CL143" si="733">$F137</f>
        <v>1959382.7626499997</v>
      </c>
      <c r="CM137" s="71">
        <f t="shared" ref="CM137:CM143" si="734">$G137</f>
        <v>0</v>
      </c>
      <c r="CN137" s="71">
        <f t="shared" ref="CN137:CN143" si="735">$H137</f>
        <v>2171717.2276508296</v>
      </c>
      <c r="CO137" s="71"/>
      <c r="CP137" s="71">
        <f>$J137</f>
        <v>4259602.1501900004</v>
      </c>
      <c r="CQ137" s="71"/>
      <c r="CR137" s="71">
        <f t="shared" ref="CR137:CR143" si="736">$L137</f>
        <v>2501728.3530000001</v>
      </c>
      <c r="CS137" s="68"/>
      <c r="CT137" s="71">
        <f t="shared" ref="CT137:CT143" si="737">$E137</f>
        <v>0</v>
      </c>
      <c r="CU137" s="71">
        <f t="shared" ref="CU137:CU143" si="738">$F137</f>
        <v>1959382.7626499997</v>
      </c>
      <c r="CV137" s="71">
        <f t="shared" ref="CV137:CV143" si="739">$G137</f>
        <v>0</v>
      </c>
      <c r="CW137" s="71">
        <f t="shared" ref="CW137:CW143" si="740">$H137</f>
        <v>2171717.2276508296</v>
      </c>
      <c r="CX137" s="71"/>
      <c r="CY137" s="71">
        <f>$J137</f>
        <v>4259602.1501900004</v>
      </c>
      <c r="CZ137" s="71"/>
      <c r="DA137" s="71">
        <f t="shared" ref="DA137:DA143" si="741">$L137</f>
        <v>2501728.3530000001</v>
      </c>
    </row>
    <row r="138" spans="2:105" x14ac:dyDescent="0.3">
      <c r="C138" s="69" t="s">
        <v>124</v>
      </c>
      <c r="D138" s="82"/>
      <c r="E138" s="104"/>
      <c r="F138" s="104">
        <f>SUM('Quarterly I.S'!G138:H138)</f>
        <v>276199.10981000005</v>
      </c>
      <c r="G138" s="104"/>
      <c r="H138" s="104">
        <f>SUM('Quarterly I.S'!K138:L138)</f>
        <v>482027.81706489</v>
      </c>
      <c r="I138" s="104"/>
      <c r="J138" s="104">
        <f>SUM('Quarterly I.S'!O138:P138)</f>
        <v>563821.01159999997</v>
      </c>
      <c r="K138" s="104"/>
      <c r="L138" s="104">
        <f>SUM('Quarterly I.S'!S138:T138)</f>
        <v>488706.995</v>
      </c>
      <c r="M138" s="198">
        <f t="shared" si="679"/>
        <v>-0.1332231595747787</v>
      </c>
      <c r="N138" s="139"/>
      <c r="O138" s="71">
        <f t="shared" si="692"/>
        <v>0</v>
      </c>
      <c r="P138" s="71">
        <f t="shared" si="693"/>
        <v>276199.10981000005</v>
      </c>
      <c r="Q138" s="71">
        <f t="shared" si="694"/>
        <v>0</v>
      </c>
      <c r="R138" s="71">
        <f t="shared" si="695"/>
        <v>482027.81706489</v>
      </c>
      <c r="S138" s="71"/>
      <c r="T138" s="71">
        <f t="shared" ref="T138:T143" si="742">$J138</f>
        <v>563821.01159999997</v>
      </c>
      <c r="U138" s="71"/>
      <c r="V138" s="71">
        <f t="shared" si="696"/>
        <v>488706.995</v>
      </c>
      <c r="W138" s="198">
        <f t="shared" si="681"/>
        <v>-0.1332231595747787</v>
      </c>
      <c r="X138" s="68"/>
      <c r="Y138" s="71">
        <f t="shared" si="697"/>
        <v>0</v>
      </c>
      <c r="Z138" s="71">
        <f t="shared" si="698"/>
        <v>276199.10981000005</v>
      </c>
      <c r="AA138" s="71">
        <f t="shared" si="699"/>
        <v>0</v>
      </c>
      <c r="AB138" s="71">
        <f t="shared" si="700"/>
        <v>482027.81706489</v>
      </c>
      <c r="AC138" s="71"/>
      <c r="AD138" s="71">
        <f t="shared" ref="AD138:AD143" si="743">$J138</f>
        <v>563821.01159999997</v>
      </c>
      <c r="AE138" s="71"/>
      <c r="AF138" s="71">
        <f t="shared" si="701"/>
        <v>488706.995</v>
      </c>
      <c r="AG138" s="68"/>
      <c r="AH138" s="71">
        <f t="shared" si="702"/>
        <v>0</v>
      </c>
      <c r="AI138" s="71">
        <f t="shared" si="703"/>
        <v>276199.10981000005</v>
      </c>
      <c r="AJ138" s="71">
        <f t="shared" si="704"/>
        <v>0</v>
      </c>
      <c r="AK138" s="71">
        <f t="shared" si="705"/>
        <v>482027.81706489</v>
      </c>
      <c r="AL138" s="71"/>
      <c r="AM138" s="71">
        <f t="shared" ref="AM138:AM143" si="744">$J138</f>
        <v>563821.01159999997</v>
      </c>
      <c r="AN138" s="71"/>
      <c r="AO138" s="71">
        <f t="shared" si="706"/>
        <v>488706.995</v>
      </c>
      <c r="AP138" s="68"/>
      <c r="AQ138" s="71">
        <f t="shared" si="707"/>
        <v>0</v>
      </c>
      <c r="AR138" s="71">
        <f t="shared" si="708"/>
        <v>276199.10981000005</v>
      </c>
      <c r="AS138" s="71">
        <f t="shared" si="709"/>
        <v>0</v>
      </c>
      <c r="AT138" s="71">
        <f t="shared" si="710"/>
        <v>482027.81706489</v>
      </c>
      <c r="AU138" s="71"/>
      <c r="AV138" s="71">
        <f t="shared" ref="AV138:AV143" si="745">$J138</f>
        <v>563821.01159999997</v>
      </c>
      <c r="AW138" s="71"/>
      <c r="AX138" s="71">
        <f t="shared" si="711"/>
        <v>488706.995</v>
      </c>
      <c r="AY138" s="68"/>
      <c r="AZ138" s="71">
        <f t="shared" si="712"/>
        <v>0</v>
      </c>
      <c r="BA138" s="71">
        <f t="shared" si="713"/>
        <v>276199.10981000005</v>
      </c>
      <c r="BB138" s="71">
        <f t="shared" si="714"/>
        <v>0</v>
      </c>
      <c r="BC138" s="71">
        <f t="shared" si="715"/>
        <v>482027.81706489</v>
      </c>
      <c r="BD138" s="71"/>
      <c r="BE138" s="71">
        <f t="shared" ref="BE138:BE143" si="746">$J138</f>
        <v>563821.01159999997</v>
      </c>
      <c r="BF138" s="71"/>
      <c r="BG138" s="71">
        <f t="shared" si="716"/>
        <v>488706.995</v>
      </c>
      <c r="BH138" s="68"/>
      <c r="BI138" s="71">
        <f t="shared" si="717"/>
        <v>0</v>
      </c>
      <c r="BJ138" s="71">
        <f t="shared" si="718"/>
        <v>276199.10981000005</v>
      </c>
      <c r="BK138" s="71">
        <f t="shared" si="719"/>
        <v>0</v>
      </c>
      <c r="BL138" s="71">
        <f t="shared" si="720"/>
        <v>482027.81706489</v>
      </c>
      <c r="BM138" s="71"/>
      <c r="BN138" s="71">
        <f t="shared" ref="BN138:BN143" si="747">$J138</f>
        <v>563821.01159999997</v>
      </c>
      <c r="BO138" s="71"/>
      <c r="BP138" s="71">
        <f t="shared" si="721"/>
        <v>488706.995</v>
      </c>
      <c r="BQ138" s="68"/>
      <c r="BR138" s="71">
        <f t="shared" si="722"/>
        <v>0</v>
      </c>
      <c r="BS138" s="71">
        <f t="shared" si="723"/>
        <v>276199.10981000005</v>
      </c>
      <c r="BT138" s="71">
        <f t="shared" si="724"/>
        <v>0</v>
      </c>
      <c r="BU138" s="71">
        <f t="shared" si="725"/>
        <v>482027.81706489</v>
      </c>
      <c r="BV138" s="71"/>
      <c r="BW138" s="71">
        <f t="shared" ref="BW138:BW143" si="748">$J138</f>
        <v>563821.01159999997</v>
      </c>
      <c r="BX138" s="71"/>
      <c r="BY138" s="71">
        <f t="shared" si="726"/>
        <v>488706.995</v>
      </c>
      <c r="BZ138" s="68"/>
      <c r="CA138" s="71">
        <f t="shared" si="727"/>
        <v>0</v>
      </c>
      <c r="CB138" s="71">
        <f t="shared" si="728"/>
        <v>276199.10981000005</v>
      </c>
      <c r="CC138" s="71">
        <f t="shared" si="729"/>
        <v>0</v>
      </c>
      <c r="CD138" s="71">
        <f t="shared" si="730"/>
        <v>482027.81706489</v>
      </c>
      <c r="CE138" s="71"/>
      <c r="CF138" s="71">
        <f t="shared" ref="CF138:CF143" si="749">$J138</f>
        <v>563821.01159999997</v>
      </c>
      <c r="CG138" s="71"/>
      <c r="CH138" s="71">
        <f t="shared" si="731"/>
        <v>488706.995</v>
      </c>
      <c r="CI138" s="198">
        <f t="shared" si="689"/>
        <v>-0.1332231595747787</v>
      </c>
      <c r="CJ138" s="68"/>
      <c r="CK138" s="71">
        <f t="shared" si="732"/>
        <v>0</v>
      </c>
      <c r="CL138" s="71">
        <f t="shared" si="733"/>
        <v>276199.10981000005</v>
      </c>
      <c r="CM138" s="71">
        <f t="shared" si="734"/>
        <v>0</v>
      </c>
      <c r="CN138" s="71">
        <f t="shared" si="735"/>
        <v>482027.81706489</v>
      </c>
      <c r="CO138" s="71"/>
      <c r="CP138" s="71">
        <f t="shared" ref="CP138:CP143" si="750">$J138</f>
        <v>563821.01159999997</v>
      </c>
      <c r="CQ138" s="71"/>
      <c r="CR138" s="71">
        <f t="shared" si="736"/>
        <v>488706.995</v>
      </c>
      <c r="CS138" s="68"/>
      <c r="CT138" s="71">
        <f t="shared" si="737"/>
        <v>0</v>
      </c>
      <c r="CU138" s="71">
        <f t="shared" si="738"/>
        <v>276199.10981000005</v>
      </c>
      <c r="CV138" s="71">
        <f t="shared" si="739"/>
        <v>0</v>
      </c>
      <c r="CW138" s="71">
        <f t="shared" si="740"/>
        <v>482027.81706489</v>
      </c>
      <c r="CX138" s="71"/>
      <c r="CY138" s="71">
        <f t="shared" ref="CY138:CY143" si="751">$J138</f>
        <v>563821.01159999997</v>
      </c>
      <c r="CZ138" s="71"/>
      <c r="DA138" s="71">
        <f t="shared" si="741"/>
        <v>488706.995</v>
      </c>
    </row>
    <row r="139" spans="2:105" x14ac:dyDescent="0.3">
      <c r="C139" s="69" t="s">
        <v>123</v>
      </c>
      <c r="D139" s="82"/>
      <c r="E139" s="104"/>
      <c r="F139" s="104">
        <f>SUM('Quarterly I.S'!G139:H139)</f>
        <v>176838.30086999992</v>
      </c>
      <c r="G139" s="104"/>
      <c r="H139" s="104">
        <f>SUM('Quarterly I.S'!K139:L139)</f>
        <v>886500.13990499964</v>
      </c>
      <c r="I139" s="104"/>
      <c r="J139" s="104">
        <f>SUM('Quarterly I.S'!O139:P139)</f>
        <v>1879681.1514868101</v>
      </c>
      <c r="K139" s="104"/>
      <c r="L139" s="104">
        <f>SUM('Quarterly I.S'!S139:T139)</f>
        <v>683225.12173000001</v>
      </c>
      <c r="M139" s="198">
        <f t="shared" si="679"/>
        <v>-0.63652073587609503</v>
      </c>
      <c r="N139" s="139"/>
      <c r="O139" s="71">
        <f t="shared" si="692"/>
        <v>0</v>
      </c>
      <c r="P139" s="71">
        <f t="shared" si="693"/>
        <v>176838.30086999992</v>
      </c>
      <c r="Q139" s="71">
        <f t="shared" si="694"/>
        <v>0</v>
      </c>
      <c r="R139" s="71">
        <f t="shared" si="695"/>
        <v>886500.13990499964</v>
      </c>
      <c r="S139" s="71"/>
      <c r="T139" s="71">
        <f t="shared" si="742"/>
        <v>1879681.1514868101</v>
      </c>
      <c r="U139" s="71"/>
      <c r="V139" s="71">
        <f t="shared" si="696"/>
        <v>683225.12173000001</v>
      </c>
      <c r="W139" s="198">
        <f t="shared" si="681"/>
        <v>-0.63652073587609503</v>
      </c>
      <c r="X139" s="68"/>
      <c r="Y139" s="71">
        <f t="shared" si="697"/>
        <v>0</v>
      </c>
      <c r="Z139" s="71">
        <f t="shared" si="698"/>
        <v>176838.30086999992</v>
      </c>
      <c r="AA139" s="71">
        <f t="shared" si="699"/>
        <v>0</v>
      </c>
      <c r="AB139" s="71">
        <f t="shared" si="700"/>
        <v>886500.13990499964</v>
      </c>
      <c r="AC139" s="71"/>
      <c r="AD139" s="71">
        <f t="shared" si="743"/>
        <v>1879681.1514868101</v>
      </c>
      <c r="AE139" s="71"/>
      <c r="AF139" s="71">
        <f t="shared" si="701"/>
        <v>683225.12173000001</v>
      </c>
      <c r="AG139" s="68"/>
      <c r="AH139" s="71">
        <f t="shared" si="702"/>
        <v>0</v>
      </c>
      <c r="AI139" s="71">
        <f t="shared" si="703"/>
        <v>176838.30086999992</v>
      </c>
      <c r="AJ139" s="71">
        <f t="shared" si="704"/>
        <v>0</v>
      </c>
      <c r="AK139" s="71">
        <f t="shared" si="705"/>
        <v>886500.13990499964</v>
      </c>
      <c r="AL139" s="71"/>
      <c r="AM139" s="71">
        <f t="shared" si="744"/>
        <v>1879681.1514868101</v>
      </c>
      <c r="AN139" s="71"/>
      <c r="AO139" s="71">
        <f t="shared" si="706"/>
        <v>683225.12173000001</v>
      </c>
      <c r="AP139" s="68"/>
      <c r="AQ139" s="71">
        <f t="shared" si="707"/>
        <v>0</v>
      </c>
      <c r="AR139" s="71">
        <f t="shared" si="708"/>
        <v>176838.30086999992</v>
      </c>
      <c r="AS139" s="71">
        <f t="shared" si="709"/>
        <v>0</v>
      </c>
      <c r="AT139" s="71">
        <f t="shared" si="710"/>
        <v>886500.13990499964</v>
      </c>
      <c r="AU139" s="71"/>
      <c r="AV139" s="71">
        <f t="shared" si="745"/>
        <v>1879681.1514868101</v>
      </c>
      <c r="AW139" s="71"/>
      <c r="AX139" s="71">
        <f t="shared" si="711"/>
        <v>683225.12173000001</v>
      </c>
      <c r="AY139" s="68"/>
      <c r="AZ139" s="71">
        <f t="shared" si="712"/>
        <v>0</v>
      </c>
      <c r="BA139" s="71">
        <f t="shared" si="713"/>
        <v>176838.30086999992</v>
      </c>
      <c r="BB139" s="71">
        <f t="shared" si="714"/>
        <v>0</v>
      </c>
      <c r="BC139" s="71">
        <f t="shared" si="715"/>
        <v>886500.13990499964</v>
      </c>
      <c r="BD139" s="71"/>
      <c r="BE139" s="71">
        <f t="shared" si="746"/>
        <v>1879681.1514868101</v>
      </c>
      <c r="BF139" s="71"/>
      <c r="BG139" s="71">
        <f t="shared" si="716"/>
        <v>683225.12173000001</v>
      </c>
      <c r="BH139" s="68"/>
      <c r="BI139" s="71">
        <f t="shared" si="717"/>
        <v>0</v>
      </c>
      <c r="BJ139" s="71">
        <f t="shared" si="718"/>
        <v>176838.30086999992</v>
      </c>
      <c r="BK139" s="71">
        <f t="shared" si="719"/>
        <v>0</v>
      </c>
      <c r="BL139" s="71">
        <f t="shared" si="720"/>
        <v>886500.13990499964</v>
      </c>
      <c r="BM139" s="71"/>
      <c r="BN139" s="71">
        <f t="shared" si="747"/>
        <v>1879681.1514868101</v>
      </c>
      <c r="BO139" s="71"/>
      <c r="BP139" s="71">
        <f t="shared" si="721"/>
        <v>683225.12173000001</v>
      </c>
      <c r="BQ139" s="68"/>
      <c r="BR139" s="71">
        <f t="shared" si="722"/>
        <v>0</v>
      </c>
      <c r="BS139" s="71">
        <f t="shared" si="723"/>
        <v>176838.30086999992</v>
      </c>
      <c r="BT139" s="71">
        <f t="shared" si="724"/>
        <v>0</v>
      </c>
      <c r="BU139" s="71">
        <f t="shared" si="725"/>
        <v>886500.13990499964</v>
      </c>
      <c r="BV139" s="71"/>
      <c r="BW139" s="71">
        <f t="shared" si="748"/>
        <v>1879681.1514868101</v>
      </c>
      <c r="BX139" s="71"/>
      <c r="BY139" s="71">
        <f t="shared" si="726"/>
        <v>683225.12173000001</v>
      </c>
      <c r="BZ139" s="68"/>
      <c r="CA139" s="71">
        <f t="shared" si="727"/>
        <v>0</v>
      </c>
      <c r="CB139" s="71">
        <f t="shared" si="728"/>
        <v>176838.30086999992</v>
      </c>
      <c r="CC139" s="71">
        <f t="shared" si="729"/>
        <v>0</v>
      </c>
      <c r="CD139" s="71">
        <f t="shared" si="730"/>
        <v>886500.13990499964</v>
      </c>
      <c r="CE139" s="71"/>
      <c r="CF139" s="71">
        <f t="shared" si="749"/>
        <v>1879681.1514868101</v>
      </c>
      <c r="CG139" s="71"/>
      <c r="CH139" s="71">
        <f t="shared" si="731"/>
        <v>683225.12173000001</v>
      </c>
      <c r="CI139" s="198">
        <f t="shared" si="689"/>
        <v>-0.63652073587609503</v>
      </c>
      <c r="CJ139" s="68"/>
      <c r="CK139" s="71">
        <f t="shared" si="732"/>
        <v>0</v>
      </c>
      <c r="CL139" s="71">
        <f t="shared" si="733"/>
        <v>176838.30086999992</v>
      </c>
      <c r="CM139" s="71">
        <f t="shared" si="734"/>
        <v>0</v>
      </c>
      <c r="CN139" s="71">
        <f t="shared" si="735"/>
        <v>886500.13990499964</v>
      </c>
      <c r="CO139" s="71"/>
      <c r="CP139" s="71">
        <f t="shared" si="750"/>
        <v>1879681.1514868101</v>
      </c>
      <c r="CQ139" s="71"/>
      <c r="CR139" s="71">
        <f t="shared" si="736"/>
        <v>683225.12173000001</v>
      </c>
      <c r="CS139" s="68"/>
      <c r="CT139" s="71">
        <f t="shared" si="737"/>
        <v>0</v>
      </c>
      <c r="CU139" s="71">
        <f t="shared" si="738"/>
        <v>176838.30086999992</v>
      </c>
      <c r="CV139" s="71">
        <f t="shared" si="739"/>
        <v>0</v>
      </c>
      <c r="CW139" s="71">
        <f t="shared" si="740"/>
        <v>886500.13990499964</v>
      </c>
      <c r="CX139" s="71"/>
      <c r="CY139" s="71">
        <f t="shared" si="751"/>
        <v>1879681.1514868101</v>
      </c>
      <c r="CZ139" s="71"/>
      <c r="DA139" s="71">
        <f t="shared" si="741"/>
        <v>683225.12173000001</v>
      </c>
    </row>
    <row r="140" spans="2:105" x14ac:dyDescent="0.3">
      <c r="C140" s="69" t="s">
        <v>125</v>
      </c>
      <c r="D140" s="82"/>
      <c r="E140" s="104"/>
      <c r="F140" s="104">
        <f>SUM('Quarterly I.S'!G140:H140)</f>
        <v>143581.03375</v>
      </c>
      <c r="G140" s="104"/>
      <c r="H140" s="104">
        <f>SUM('Quarterly I.S'!K140:L140)</f>
        <v>426755.77879132004</v>
      </c>
      <c r="I140" s="104"/>
      <c r="J140" s="104">
        <f>SUM('Quarterly I.S'!O140:P140)</f>
        <v>211550.15053118003</v>
      </c>
      <c r="K140" s="104"/>
      <c r="L140" s="104">
        <f>SUM('Quarterly I.S'!S140:T140)</f>
        <v>153208.14550880002</v>
      </c>
      <c r="M140" s="198">
        <f t="shared" si="679"/>
        <v>-0.27578333022164914</v>
      </c>
      <c r="N140" s="139"/>
      <c r="O140" s="71">
        <f t="shared" si="692"/>
        <v>0</v>
      </c>
      <c r="P140" s="71">
        <f t="shared" si="693"/>
        <v>143581.03375</v>
      </c>
      <c r="Q140" s="71">
        <f t="shared" si="694"/>
        <v>0</v>
      </c>
      <c r="R140" s="71">
        <f t="shared" si="695"/>
        <v>426755.77879132004</v>
      </c>
      <c r="S140" s="71"/>
      <c r="T140" s="71">
        <f t="shared" si="742"/>
        <v>211550.15053118003</v>
      </c>
      <c r="U140" s="71"/>
      <c r="V140" s="71">
        <f t="shared" si="696"/>
        <v>153208.14550880002</v>
      </c>
      <c r="W140" s="198">
        <f t="shared" si="681"/>
        <v>-0.27578333022164914</v>
      </c>
      <c r="X140" s="68"/>
      <c r="Y140" s="71">
        <f t="shared" si="697"/>
        <v>0</v>
      </c>
      <c r="Z140" s="71">
        <f t="shared" si="698"/>
        <v>143581.03375</v>
      </c>
      <c r="AA140" s="71">
        <f t="shared" si="699"/>
        <v>0</v>
      </c>
      <c r="AB140" s="71">
        <f t="shared" si="700"/>
        <v>426755.77879132004</v>
      </c>
      <c r="AC140" s="71"/>
      <c r="AD140" s="71">
        <f t="shared" si="743"/>
        <v>211550.15053118003</v>
      </c>
      <c r="AE140" s="71"/>
      <c r="AF140" s="71">
        <f t="shared" si="701"/>
        <v>153208.14550880002</v>
      </c>
      <c r="AG140" s="68"/>
      <c r="AH140" s="71">
        <f t="shared" si="702"/>
        <v>0</v>
      </c>
      <c r="AI140" s="71">
        <f t="shared" si="703"/>
        <v>143581.03375</v>
      </c>
      <c r="AJ140" s="71">
        <f t="shared" si="704"/>
        <v>0</v>
      </c>
      <c r="AK140" s="71">
        <f t="shared" si="705"/>
        <v>426755.77879132004</v>
      </c>
      <c r="AL140" s="71"/>
      <c r="AM140" s="71">
        <f t="shared" si="744"/>
        <v>211550.15053118003</v>
      </c>
      <c r="AN140" s="71"/>
      <c r="AO140" s="71">
        <f t="shared" si="706"/>
        <v>153208.14550880002</v>
      </c>
      <c r="AP140" s="68"/>
      <c r="AQ140" s="71">
        <f t="shared" si="707"/>
        <v>0</v>
      </c>
      <c r="AR140" s="71">
        <f t="shared" si="708"/>
        <v>143581.03375</v>
      </c>
      <c r="AS140" s="71">
        <f t="shared" si="709"/>
        <v>0</v>
      </c>
      <c r="AT140" s="71">
        <f t="shared" si="710"/>
        <v>426755.77879132004</v>
      </c>
      <c r="AU140" s="71"/>
      <c r="AV140" s="71">
        <f t="shared" si="745"/>
        <v>211550.15053118003</v>
      </c>
      <c r="AW140" s="71"/>
      <c r="AX140" s="71">
        <f t="shared" si="711"/>
        <v>153208.14550880002</v>
      </c>
      <c r="AY140" s="68"/>
      <c r="AZ140" s="71">
        <f t="shared" si="712"/>
        <v>0</v>
      </c>
      <c r="BA140" s="71">
        <f t="shared" si="713"/>
        <v>143581.03375</v>
      </c>
      <c r="BB140" s="71">
        <f t="shared" si="714"/>
        <v>0</v>
      </c>
      <c r="BC140" s="71">
        <f t="shared" si="715"/>
        <v>426755.77879132004</v>
      </c>
      <c r="BD140" s="71"/>
      <c r="BE140" s="71">
        <f t="shared" si="746"/>
        <v>211550.15053118003</v>
      </c>
      <c r="BF140" s="71"/>
      <c r="BG140" s="71">
        <f t="shared" si="716"/>
        <v>153208.14550880002</v>
      </c>
      <c r="BH140" s="68"/>
      <c r="BI140" s="71">
        <f t="shared" si="717"/>
        <v>0</v>
      </c>
      <c r="BJ140" s="71">
        <f t="shared" si="718"/>
        <v>143581.03375</v>
      </c>
      <c r="BK140" s="71">
        <f t="shared" si="719"/>
        <v>0</v>
      </c>
      <c r="BL140" s="71">
        <f t="shared" si="720"/>
        <v>426755.77879132004</v>
      </c>
      <c r="BM140" s="71"/>
      <c r="BN140" s="71">
        <f t="shared" si="747"/>
        <v>211550.15053118003</v>
      </c>
      <c r="BO140" s="71"/>
      <c r="BP140" s="71">
        <f t="shared" si="721"/>
        <v>153208.14550880002</v>
      </c>
      <c r="BQ140" s="68"/>
      <c r="BR140" s="71">
        <f t="shared" si="722"/>
        <v>0</v>
      </c>
      <c r="BS140" s="71">
        <f t="shared" si="723"/>
        <v>143581.03375</v>
      </c>
      <c r="BT140" s="71">
        <f t="shared" si="724"/>
        <v>0</v>
      </c>
      <c r="BU140" s="71">
        <f t="shared" si="725"/>
        <v>426755.77879132004</v>
      </c>
      <c r="BV140" s="71"/>
      <c r="BW140" s="71">
        <f t="shared" si="748"/>
        <v>211550.15053118003</v>
      </c>
      <c r="BX140" s="71"/>
      <c r="BY140" s="71">
        <f t="shared" si="726"/>
        <v>153208.14550880002</v>
      </c>
      <c r="BZ140" s="68"/>
      <c r="CA140" s="71">
        <f t="shared" si="727"/>
        <v>0</v>
      </c>
      <c r="CB140" s="71">
        <f t="shared" si="728"/>
        <v>143581.03375</v>
      </c>
      <c r="CC140" s="71">
        <f t="shared" si="729"/>
        <v>0</v>
      </c>
      <c r="CD140" s="71">
        <f t="shared" si="730"/>
        <v>426755.77879132004</v>
      </c>
      <c r="CE140" s="71"/>
      <c r="CF140" s="71">
        <f t="shared" si="749"/>
        <v>211550.15053118003</v>
      </c>
      <c r="CG140" s="71"/>
      <c r="CH140" s="71">
        <f t="shared" si="731"/>
        <v>153208.14550880002</v>
      </c>
      <c r="CI140" s="198">
        <f t="shared" si="689"/>
        <v>-0.27578333022164914</v>
      </c>
      <c r="CJ140" s="68"/>
      <c r="CK140" s="71">
        <f t="shared" si="732"/>
        <v>0</v>
      </c>
      <c r="CL140" s="71">
        <f t="shared" si="733"/>
        <v>143581.03375</v>
      </c>
      <c r="CM140" s="71">
        <f t="shared" si="734"/>
        <v>0</v>
      </c>
      <c r="CN140" s="71">
        <f t="shared" si="735"/>
        <v>426755.77879132004</v>
      </c>
      <c r="CO140" s="71"/>
      <c r="CP140" s="71">
        <f t="shared" si="750"/>
        <v>211550.15053118003</v>
      </c>
      <c r="CQ140" s="71"/>
      <c r="CR140" s="71">
        <f t="shared" si="736"/>
        <v>153208.14550880002</v>
      </c>
      <c r="CS140" s="68"/>
      <c r="CT140" s="71">
        <f t="shared" si="737"/>
        <v>0</v>
      </c>
      <c r="CU140" s="71">
        <f t="shared" si="738"/>
        <v>143581.03375</v>
      </c>
      <c r="CV140" s="71">
        <f t="shared" si="739"/>
        <v>0</v>
      </c>
      <c r="CW140" s="71">
        <f t="shared" si="740"/>
        <v>426755.77879132004</v>
      </c>
      <c r="CX140" s="71"/>
      <c r="CY140" s="71">
        <f t="shared" si="751"/>
        <v>211550.15053118003</v>
      </c>
      <c r="CZ140" s="71"/>
      <c r="DA140" s="71">
        <f t="shared" si="741"/>
        <v>153208.14550880002</v>
      </c>
    </row>
    <row r="141" spans="2:105" x14ac:dyDescent="0.3">
      <c r="C141" s="69" t="s">
        <v>126</v>
      </c>
      <c r="D141" s="82"/>
      <c r="E141" s="104"/>
      <c r="F141" s="104">
        <f>SUM('Quarterly I.S'!G141:H141)</f>
        <v>119233.86179376596</v>
      </c>
      <c r="G141" s="104"/>
      <c r="H141" s="104">
        <f>SUM('Quarterly I.S'!K141:L141)</f>
        <v>81732.44279999999</v>
      </c>
      <c r="I141" s="104"/>
      <c r="J141" s="104">
        <f>SUM('Quarterly I.S'!O141:P141)</f>
        <v>69729.595809999999</v>
      </c>
      <c r="K141" s="104"/>
      <c r="L141" s="104">
        <f>SUM('Quarterly I.S'!S141:T141)</f>
        <v>79912.03039</v>
      </c>
      <c r="M141" s="198">
        <f t="shared" si="679"/>
        <v>0.14602744303502369</v>
      </c>
      <c r="N141" s="139"/>
      <c r="O141" s="71">
        <f t="shared" si="692"/>
        <v>0</v>
      </c>
      <c r="P141" s="71">
        <f t="shared" si="693"/>
        <v>119233.86179376596</v>
      </c>
      <c r="Q141" s="71">
        <f t="shared" si="694"/>
        <v>0</v>
      </c>
      <c r="R141" s="71">
        <f t="shared" si="695"/>
        <v>81732.44279999999</v>
      </c>
      <c r="S141" s="71"/>
      <c r="T141" s="71">
        <f t="shared" si="742"/>
        <v>69729.595809999999</v>
      </c>
      <c r="U141" s="71"/>
      <c r="V141" s="71">
        <f t="shared" si="696"/>
        <v>79912.03039</v>
      </c>
      <c r="W141" s="198">
        <f t="shared" si="681"/>
        <v>0.14602744303502369</v>
      </c>
      <c r="X141" s="68"/>
      <c r="Y141" s="71">
        <f t="shared" si="697"/>
        <v>0</v>
      </c>
      <c r="Z141" s="71">
        <f t="shared" si="698"/>
        <v>119233.86179376596</v>
      </c>
      <c r="AA141" s="71">
        <f t="shared" si="699"/>
        <v>0</v>
      </c>
      <c r="AB141" s="71">
        <f t="shared" si="700"/>
        <v>81732.44279999999</v>
      </c>
      <c r="AC141" s="71"/>
      <c r="AD141" s="71">
        <f t="shared" si="743"/>
        <v>69729.595809999999</v>
      </c>
      <c r="AE141" s="71"/>
      <c r="AF141" s="71">
        <f t="shared" si="701"/>
        <v>79912.03039</v>
      </c>
      <c r="AG141" s="68"/>
      <c r="AH141" s="71">
        <f t="shared" si="702"/>
        <v>0</v>
      </c>
      <c r="AI141" s="71">
        <f t="shared" si="703"/>
        <v>119233.86179376596</v>
      </c>
      <c r="AJ141" s="71">
        <f t="shared" si="704"/>
        <v>0</v>
      </c>
      <c r="AK141" s="71">
        <f t="shared" si="705"/>
        <v>81732.44279999999</v>
      </c>
      <c r="AL141" s="71"/>
      <c r="AM141" s="71">
        <f t="shared" si="744"/>
        <v>69729.595809999999</v>
      </c>
      <c r="AN141" s="71"/>
      <c r="AO141" s="71">
        <f t="shared" si="706"/>
        <v>79912.03039</v>
      </c>
      <c r="AP141" s="68"/>
      <c r="AQ141" s="71">
        <f t="shared" si="707"/>
        <v>0</v>
      </c>
      <c r="AR141" s="71">
        <f t="shared" si="708"/>
        <v>119233.86179376596</v>
      </c>
      <c r="AS141" s="71">
        <f t="shared" si="709"/>
        <v>0</v>
      </c>
      <c r="AT141" s="71">
        <f t="shared" si="710"/>
        <v>81732.44279999999</v>
      </c>
      <c r="AU141" s="71"/>
      <c r="AV141" s="71">
        <f t="shared" si="745"/>
        <v>69729.595809999999</v>
      </c>
      <c r="AW141" s="71"/>
      <c r="AX141" s="71">
        <f t="shared" si="711"/>
        <v>79912.03039</v>
      </c>
      <c r="AY141" s="68"/>
      <c r="AZ141" s="71">
        <f t="shared" si="712"/>
        <v>0</v>
      </c>
      <c r="BA141" s="71">
        <f t="shared" si="713"/>
        <v>119233.86179376596</v>
      </c>
      <c r="BB141" s="71">
        <f t="shared" si="714"/>
        <v>0</v>
      </c>
      <c r="BC141" s="71">
        <f t="shared" si="715"/>
        <v>81732.44279999999</v>
      </c>
      <c r="BD141" s="71"/>
      <c r="BE141" s="71">
        <f t="shared" si="746"/>
        <v>69729.595809999999</v>
      </c>
      <c r="BF141" s="71"/>
      <c r="BG141" s="71">
        <f t="shared" si="716"/>
        <v>79912.03039</v>
      </c>
      <c r="BH141" s="68"/>
      <c r="BI141" s="71">
        <f t="shared" si="717"/>
        <v>0</v>
      </c>
      <c r="BJ141" s="71">
        <f t="shared" si="718"/>
        <v>119233.86179376596</v>
      </c>
      <c r="BK141" s="71">
        <f t="shared" si="719"/>
        <v>0</v>
      </c>
      <c r="BL141" s="71">
        <f t="shared" si="720"/>
        <v>81732.44279999999</v>
      </c>
      <c r="BM141" s="71"/>
      <c r="BN141" s="71">
        <f t="shared" si="747"/>
        <v>69729.595809999999</v>
      </c>
      <c r="BO141" s="71"/>
      <c r="BP141" s="71">
        <f t="shared" si="721"/>
        <v>79912.03039</v>
      </c>
      <c r="BQ141" s="68"/>
      <c r="BR141" s="71">
        <f t="shared" si="722"/>
        <v>0</v>
      </c>
      <c r="BS141" s="71">
        <f t="shared" si="723"/>
        <v>119233.86179376596</v>
      </c>
      <c r="BT141" s="71">
        <f t="shared" si="724"/>
        <v>0</v>
      </c>
      <c r="BU141" s="71">
        <f t="shared" si="725"/>
        <v>81732.44279999999</v>
      </c>
      <c r="BV141" s="71"/>
      <c r="BW141" s="71">
        <f t="shared" si="748"/>
        <v>69729.595809999999</v>
      </c>
      <c r="BX141" s="71"/>
      <c r="BY141" s="71">
        <f t="shared" si="726"/>
        <v>79912.03039</v>
      </c>
      <c r="BZ141" s="68"/>
      <c r="CA141" s="71">
        <f t="shared" si="727"/>
        <v>0</v>
      </c>
      <c r="CB141" s="71">
        <f t="shared" si="728"/>
        <v>119233.86179376596</v>
      </c>
      <c r="CC141" s="71">
        <f t="shared" si="729"/>
        <v>0</v>
      </c>
      <c r="CD141" s="71">
        <f t="shared" si="730"/>
        <v>81732.44279999999</v>
      </c>
      <c r="CE141" s="71"/>
      <c r="CF141" s="71">
        <f t="shared" si="749"/>
        <v>69729.595809999999</v>
      </c>
      <c r="CG141" s="71"/>
      <c r="CH141" s="71">
        <f t="shared" si="731"/>
        <v>79912.03039</v>
      </c>
      <c r="CI141" s="198">
        <f t="shared" si="689"/>
        <v>0.14602744303502369</v>
      </c>
      <c r="CJ141" s="68"/>
      <c r="CK141" s="71">
        <f t="shared" si="732"/>
        <v>0</v>
      </c>
      <c r="CL141" s="71">
        <f t="shared" si="733"/>
        <v>119233.86179376596</v>
      </c>
      <c r="CM141" s="71">
        <f t="shared" si="734"/>
        <v>0</v>
      </c>
      <c r="CN141" s="71">
        <f t="shared" si="735"/>
        <v>81732.44279999999</v>
      </c>
      <c r="CO141" s="71"/>
      <c r="CP141" s="71">
        <f t="shared" si="750"/>
        <v>69729.595809999999</v>
      </c>
      <c r="CQ141" s="71"/>
      <c r="CR141" s="71">
        <f t="shared" si="736"/>
        <v>79912.03039</v>
      </c>
      <c r="CS141" s="68"/>
      <c r="CT141" s="71">
        <f t="shared" si="737"/>
        <v>0</v>
      </c>
      <c r="CU141" s="71">
        <f t="shared" si="738"/>
        <v>119233.86179376596</v>
      </c>
      <c r="CV141" s="71">
        <f t="shared" si="739"/>
        <v>0</v>
      </c>
      <c r="CW141" s="71">
        <f t="shared" si="740"/>
        <v>81732.44279999999</v>
      </c>
      <c r="CX141" s="71"/>
      <c r="CY141" s="71">
        <f t="shared" si="751"/>
        <v>69729.595809999999</v>
      </c>
      <c r="CZ141" s="71"/>
      <c r="DA141" s="71">
        <f t="shared" si="741"/>
        <v>79912.03039</v>
      </c>
    </row>
    <row r="142" spans="2:105" x14ac:dyDescent="0.3">
      <c r="C142" s="69" t="s">
        <v>175</v>
      </c>
      <c r="D142" s="82"/>
      <c r="E142" s="104"/>
      <c r="F142" s="104">
        <f>SUM('Quarterly I.S'!G142:H142)</f>
        <v>177294.41849036678</v>
      </c>
      <c r="G142" s="104"/>
      <c r="H142" s="104">
        <f>SUM('Quarterly I.S'!K142:L142)</f>
        <v>889517.83780500002</v>
      </c>
      <c r="I142" s="104"/>
      <c r="J142" s="104">
        <f>SUM('Quarterly I.S'!O142:P142)</f>
        <v>831549.2764300002</v>
      </c>
      <c r="K142" s="104"/>
      <c r="L142" s="104">
        <f>SUM('Quarterly I.S'!S142:T142)</f>
        <v>823991.77726000012</v>
      </c>
      <c r="M142" s="198">
        <f t="shared" si="679"/>
        <v>-9.0884561916112494E-3</v>
      </c>
      <c r="N142" s="139"/>
      <c r="O142" s="71">
        <f t="shared" si="692"/>
        <v>0</v>
      </c>
      <c r="P142" s="71">
        <f t="shared" si="693"/>
        <v>177294.41849036678</v>
      </c>
      <c r="Q142" s="71">
        <f t="shared" si="694"/>
        <v>0</v>
      </c>
      <c r="R142" s="71">
        <f t="shared" si="695"/>
        <v>889517.83780500002</v>
      </c>
      <c r="S142" s="71"/>
      <c r="T142" s="71">
        <f t="shared" si="742"/>
        <v>831549.2764300002</v>
      </c>
      <c r="U142" s="71"/>
      <c r="V142" s="71">
        <f t="shared" si="696"/>
        <v>823991.77726000012</v>
      </c>
      <c r="W142" s="198">
        <f t="shared" si="681"/>
        <v>-9.0884561916112494E-3</v>
      </c>
      <c r="X142" s="68"/>
      <c r="Y142" s="71">
        <f t="shared" si="697"/>
        <v>0</v>
      </c>
      <c r="Z142" s="71">
        <f t="shared" si="698"/>
        <v>177294.41849036678</v>
      </c>
      <c r="AA142" s="71">
        <f t="shared" si="699"/>
        <v>0</v>
      </c>
      <c r="AB142" s="71">
        <f t="shared" si="700"/>
        <v>889517.83780500002</v>
      </c>
      <c r="AC142" s="71"/>
      <c r="AD142" s="71">
        <f t="shared" si="743"/>
        <v>831549.2764300002</v>
      </c>
      <c r="AE142" s="71"/>
      <c r="AF142" s="71">
        <f t="shared" si="701"/>
        <v>823991.77726000012</v>
      </c>
      <c r="AG142" s="68"/>
      <c r="AH142" s="71">
        <f t="shared" si="702"/>
        <v>0</v>
      </c>
      <c r="AI142" s="71">
        <f t="shared" si="703"/>
        <v>177294.41849036678</v>
      </c>
      <c r="AJ142" s="71">
        <f t="shared" si="704"/>
        <v>0</v>
      </c>
      <c r="AK142" s="71">
        <f t="shared" si="705"/>
        <v>889517.83780500002</v>
      </c>
      <c r="AL142" s="71"/>
      <c r="AM142" s="71">
        <f t="shared" si="744"/>
        <v>831549.2764300002</v>
      </c>
      <c r="AN142" s="71"/>
      <c r="AO142" s="71">
        <f t="shared" si="706"/>
        <v>823991.77726000012</v>
      </c>
      <c r="AP142" s="68"/>
      <c r="AQ142" s="71">
        <f t="shared" si="707"/>
        <v>0</v>
      </c>
      <c r="AR142" s="71">
        <f t="shared" si="708"/>
        <v>177294.41849036678</v>
      </c>
      <c r="AS142" s="71">
        <f t="shared" si="709"/>
        <v>0</v>
      </c>
      <c r="AT142" s="71">
        <f t="shared" si="710"/>
        <v>889517.83780500002</v>
      </c>
      <c r="AU142" s="71"/>
      <c r="AV142" s="71">
        <f t="shared" si="745"/>
        <v>831549.2764300002</v>
      </c>
      <c r="AW142" s="71"/>
      <c r="AX142" s="71">
        <f t="shared" si="711"/>
        <v>823991.77726000012</v>
      </c>
      <c r="AY142" s="68"/>
      <c r="AZ142" s="71">
        <f t="shared" si="712"/>
        <v>0</v>
      </c>
      <c r="BA142" s="71">
        <f t="shared" si="713"/>
        <v>177294.41849036678</v>
      </c>
      <c r="BB142" s="71">
        <f t="shared" si="714"/>
        <v>0</v>
      </c>
      <c r="BC142" s="71">
        <f t="shared" si="715"/>
        <v>889517.83780500002</v>
      </c>
      <c r="BD142" s="71"/>
      <c r="BE142" s="71">
        <f t="shared" si="746"/>
        <v>831549.2764300002</v>
      </c>
      <c r="BF142" s="71"/>
      <c r="BG142" s="71">
        <f t="shared" si="716"/>
        <v>823991.77726000012</v>
      </c>
      <c r="BH142" s="68"/>
      <c r="BI142" s="71">
        <f t="shared" si="717"/>
        <v>0</v>
      </c>
      <c r="BJ142" s="71">
        <f t="shared" si="718"/>
        <v>177294.41849036678</v>
      </c>
      <c r="BK142" s="71">
        <f t="shared" si="719"/>
        <v>0</v>
      </c>
      <c r="BL142" s="71">
        <f t="shared" si="720"/>
        <v>889517.83780500002</v>
      </c>
      <c r="BM142" s="71"/>
      <c r="BN142" s="71">
        <f t="shared" si="747"/>
        <v>831549.2764300002</v>
      </c>
      <c r="BO142" s="71"/>
      <c r="BP142" s="71">
        <f t="shared" si="721"/>
        <v>823991.77726000012</v>
      </c>
      <c r="BQ142" s="68"/>
      <c r="BR142" s="71">
        <f t="shared" si="722"/>
        <v>0</v>
      </c>
      <c r="BS142" s="71">
        <f t="shared" si="723"/>
        <v>177294.41849036678</v>
      </c>
      <c r="BT142" s="71">
        <f t="shared" si="724"/>
        <v>0</v>
      </c>
      <c r="BU142" s="71">
        <f t="shared" si="725"/>
        <v>889517.83780500002</v>
      </c>
      <c r="BV142" s="71"/>
      <c r="BW142" s="71">
        <f t="shared" si="748"/>
        <v>831549.2764300002</v>
      </c>
      <c r="BX142" s="71"/>
      <c r="BY142" s="71">
        <f t="shared" si="726"/>
        <v>823991.77726000012</v>
      </c>
      <c r="BZ142" s="68"/>
      <c r="CA142" s="71">
        <f t="shared" si="727"/>
        <v>0</v>
      </c>
      <c r="CB142" s="71">
        <f t="shared" si="728"/>
        <v>177294.41849036678</v>
      </c>
      <c r="CC142" s="71">
        <f t="shared" si="729"/>
        <v>0</v>
      </c>
      <c r="CD142" s="71">
        <f t="shared" si="730"/>
        <v>889517.83780500002</v>
      </c>
      <c r="CE142" s="71"/>
      <c r="CF142" s="71">
        <f t="shared" si="749"/>
        <v>831549.2764300002</v>
      </c>
      <c r="CG142" s="71"/>
      <c r="CH142" s="71">
        <f t="shared" si="731"/>
        <v>823991.77726000012</v>
      </c>
      <c r="CI142" s="198">
        <f t="shared" si="689"/>
        <v>-9.0884561916112494E-3</v>
      </c>
      <c r="CJ142" s="68"/>
      <c r="CK142" s="71">
        <f t="shared" si="732"/>
        <v>0</v>
      </c>
      <c r="CL142" s="71">
        <f t="shared" si="733"/>
        <v>177294.41849036678</v>
      </c>
      <c r="CM142" s="71">
        <f t="shared" si="734"/>
        <v>0</v>
      </c>
      <c r="CN142" s="71">
        <f t="shared" si="735"/>
        <v>889517.83780500002</v>
      </c>
      <c r="CO142" s="71"/>
      <c r="CP142" s="71">
        <f t="shared" si="750"/>
        <v>831549.2764300002</v>
      </c>
      <c r="CQ142" s="71"/>
      <c r="CR142" s="71">
        <f t="shared" si="736"/>
        <v>823991.77726000012</v>
      </c>
      <c r="CS142" s="68"/>
      <c r="CT142" s="71">
        <f t="shared" si="737"/>
        <v>0</v>
      </c>
      <c r="CU142" s="71">
        <f t="shared" si="738"/>
        <v>177294.41849036678</v>
      </c>
      <c r="CV142" s="71">
        <f t="shared" si="739"/>
        <v>0</v>
      </c>
      <c r="CW142" s="71">
        <f t="shared" si="740"/>
        <v>889517.83780500002</v>
      </c>
      <c r="CX142" s="71"/>
      <c r="CY142" s="71">
        <f t="shared" si="751"/>
        <v>831549.2764300002</v>
      </c>
      <c r="CZ142" s="71"/>
      <c r="DA142" s="71">
        <f t="shared" si="741"/>
        <v>823991.77726000012</v>
      </c>
    </row>
    <row r="143" spans="2:105" x14ac:dyDescent="0.3">
      <c r="C143" s="69" t="s">
        <v>99</v>
      </c>
      <c r="D143" s="82"/>
      <c r="E143" s="104"/>
      <c r="F143" s="104">
        <f>SUM('Quarterly I.S'!G143:H143)</f>
        <v>197810</v>
      </c>
      <c r="G143" s="104"/>
      <c r="H143" s="104">
        <f>SUM('Quarterly I.S'!K143:L143)</f>
        <v>58678.230960000001</v>
      </c>
      <c r="I143" s="104"/>
      <c r="J143" s="104">
        <f>SUM('Quarterly I.S'!O143:P143)</f>
        <v>13462.477440000001</v>
      </c>
      <c r="K143" s="104"/>
      <c r="L143" s="104">
        <f>SUM('Quarterly I.S'!S143:T143)</f>
        <v>0</v>
      </c>
      <c r="M143" s="198">
        <f t="shared" si="679"/>
        <v>-1</v>
      </c>
      <c r="N143" s="139"/>
      <c r="O143" s="71">
        <f t="shared" si="692"/>
        <v>0</v>
      </c>
      <c r="P143" s="71">
        <f t="shared" si="693"/>
        <v>197810</v>
      </c>
      <c r="Q143" s="71">
        <f t="shared" si="694"/>
        <v>0</v>
      </c>
      <c r="R143" s="71">
        <f t="shared" si="695"/>
        <v>58678.230960000001</v>
      </c>
      <c r="S143" s="71"/>
      <c r="T143" s="71">
        <f t="shared" si="742"/>
        <v>13462.477440000001</v>
      </c>
      <c r="U143" s="71"/>
      <c r="V143" s="71">
        <f t="shared" si="696"/>
        <v>0</v>
      </c>
      <c r="W143" s="198">
        <f t="shared" si="681"/>
        <v>-1</v>
      </c>
      <c r="X143" s="68"/>
      <c r="Y143" s="71">
        <f t="shared" si="697"/>
        <v>0</v>
      </c>
      <c r="Z143" s="71">
        <f t="shared" si="698"/>
        <v>197810</v>
      </c>
      <c r="AA143" s="71">
        <f t="shared" si="699"/>
        <v>0</v>
      </c>
      <c r="AB143" s="71">
        <f t="shared" si="700"/>
        <v>58678.230960000001</v>
      </c>
      <c r="AC143" s="71"/>
      <c r="AD143" s="71">
        <f t="shared" si="743"/>
        <v>13462.477440000001</v>
      </c>
      <c r="AE143" s="71"/>
      <c r="AF143" s="71">
        <f t="shared" si="701"/>
        <v>0</v>
      </c>
      <c r="AG143" s="68"/>
      <c r="AH143" s="71">
        <f t="shared" si="702"/>
        <v>0</v>
      </c>
      <c r="AI143" s="71">
        <f t="shared" si="703"/>
        <v>197810</v>
      </c>
      <c r="AJ143" s="71">
        <f t="shared" si="704"/>
        <v>0</v>
      </c>
      <c r="AK143" s="71">
        <f t="shared" si="705"/>
        <v>58678.230960000001</v>
      </c>
      <c r="AL143" s="71"/>
      <c r="AM143" s="71">
        <f t="shared" si="744"/>
        <v>13462.477440000001</v>
      </c>
      <c r="AN143" s="71"/>
      <c r="AO143" s="71">
        <f t="shared" si="706"/>
        <v>0</v>
      </c>
      <c r="AP143" s="68"/>
      <c r="AQ143" s="71">
        <f t="shared" si="707"/>
        <v>0</v>
      </c>
      <c r="AR143" s="71">
        <f t="shared" si="708"/>
        <v>197810</v>
      </c>
      <c r="AS143" s="71">
        <f t="shared" si="709"/>
        <v>0</v>
      </c>
      <c r="AT143" s="71">
        <f t="shared" si="710"/>
        <v>58678.230960000001</v>
      </c>
      <c r="AU143" s="71"/>
      <c r="AV143" s="71">
        <f t="shared" si="745"/>
        <v>13462.477440000001</v>
      </c>
      <c r="AW143" s="71"/>
      <c r="AX143" s="71">
        <f t="shared" si="711"/>
        <v>0</v>
      </c>
      <c r="AY143" s="68"/>
      <c r="AZ143" s="71">
        <f t="shared" si="712"/>
        <v>0</v>
      </c>
      <c r="BA143" s="71">
        <f t="shared" si="713"/>
        <v>197810</v>
      </c>
      <c r="BB143" s="71">
        <f t="shared" si="714"/>
        <v>0</v>
      </c>
      <c r="BC143" s="71">
        <f t="shared" si="715"/>
        <v>58678.230960000001</v>
      </c>
      <c r="BD143" s="71"/>
      <c r="BE143" s="71">
        <f t="shared" si="746"/>
        <v>13462.477440000001</v>
      </c>
      <c r="BF143" s="71"/>
      <c r="BG143" s="71">
        <f t="shared" si="716"/>
        <v>0</v>
      </c>
      <c r="BH143" s="68"/>
      <c r="BI143" s="71">
        <f t="shared" si="717"/>
        <v>0</v>
      </c>
      <c r="BJ143" s="71">
        <f t="shared" si="718"/>
        <v>197810</v>
      </c>
      <c r="BK143" s="71">
        <f t="shared" si="719"/>
        <v>0</v>
      </c>
      <c r="BL143" s="71">
        <f t="shared" si="720"/>
        <v>58678.230960000001</v>
      </c>
      <c r="BM143" s="71"/>
      <c r="BN143" s="71">
        <f t="shared" si="747"/>
        <v>13462.477440000001</v>
      </c>
      <c r="BO143" s="71"/>
      <c r="BP143" s="71">
        <f t="shared" si="721"/>
        <v>0</v>
      </c>
      <c r="BQ143" s="68"/>
      <c r="BR143" s="71">
        <f t="shared" si="722"/>
        <v>0</v>
      </c>
      <c r="BS143" s="71">
        <f t="shared" si="723"/>
        <v>197810</v>
      </c>
      <c r="BT143" s="71">
        <f t="shared" si="724"/>
        <v>0</v>
      </c>
      <c r="BU143" s="71">
        <f t="shared" si="725"/>
        <v>58678.230960000001</v>
      </c>
      <c r="BV143" s="71"/>
      <c r="BW143" s="71">
        <f t="shared" si="748"/>
        <v>13462.477440000001</v>
      </c>
      <c r="BX143" s="71"/>
      <c r="BY143" s="71">
        <f t="shared" si="726"/>
        <v>0</v>
      </c>
      <c r="BZ143" s="68"/>
      <c r="CA143" s="71">
        <f t="shared" si="727"/>
        <v>0</v>
      </c>
      <c r="CB143" s="71">
        <f t="shared" si="728"/>
        <v>197810</v>
      </c>
      <c r="CC143" s="71">
        <f t="shared" si="729"/>
        <v>0</v>
      </c>
      <c r="CD143" s="71">
        <f t="shared" si="730"/>
        <v>58678.230960000001</v>
      </c>
      <c r="CE143" s="71"/>
      <c r="CF143" s="71">
        <f t="shared" si="749"/>
        <v>13462.477440000001</v>
      </c>
      <c r="CG143" s="71"/>
      <c r="CH143" s="71">
        <f t="shared" si="731"/>
        <v>0</v>
      </c>
      <c r="CI143" s="198">
        <f t="shared" si="689"/>
        <v>-1</v>
      </c>
      <c r="CJ143" s="68"/>
      <c r="CK143" s="71">
        <f t="shared" si="732"/>
        <v>0</v>
      </c>
      <c r="CL143" s="71">
        <f t="shared" si="733"/>
        <v>197810</v>
      </c>
      <c r="CM143" s="71">
        <f t="shared" si="734"/>
        <v>0</v>
      </c>
      <c r="CN143" s="71">
        <f t="shared" si="735"/>
        <v>58678.230960000001</v>
      </c>
      <c r="CO143" s="71"/>
      <c r="CP143" s="71">
        <f t="shared" si="750"/>
        <v>13462.477440000001</v>
      </c>
      <c r="CQ143" s="71"/>
      <c r="CR143" s="71">
        <f t="shared" si="736"/>
        <v>0</v>
      </c>
      <c r="CS143" s="68"/>
      <c r="CT143" s="71">
        <f t="shared" si="737"/>
        <v>0</v>
      </c>
      <c r="CU143" s="71">
        <f t="shared" si="738"/>
        <v>197810</v>
      </c>
      <c r="CV143" s="71">
        <f t="shared" si="739"/>
        <v>0</v>
      </c>
      <c r="CW143" s="71">
        <f t="shared" si="740"/>
        <v>58678.230960000001</v>
      </c>
      <c r="CX143" s="71"/>
      <c r="CY143" s="71">
        <f t="shared" si="751"/>
        <v>13462.477440000001</v>
      </c>
      <c r="CZ143" s="71"/>
      <c r="DA143" s="71">
        <f t="shared" si="741"/>
        <v>0</v>
      </c>
    </row>
    <row r="144" spans="2:105" x14ac:dyDescent="0.3">
      <c r="C144" s="69"/>
      <c r="D144" s="82"/>
      <c r="E144" s="66"/>
      <c r="F144" s="66"/>
      <c r="G144" s="66"/>
      <c r="H144" s="66"/>
      <c r="I144" s="66"/>
      <c r="J144" s="66"/>
      <c r="K144" s="66"/>
      <c r="L144" s="66"/>
      <c r="M144" s="138"/>
      <c r="O144" s="66"/>
      <c r="P144" s="66"/>
      <c r="Q144" s="66"/>
      <c r="R144" s="66"/>
      <c r="S144" s="66"/>
      <c r="T144" s="66"/>
      <c r="U144" s="66"/>
      <c r="V144" s="66"/>
      <c r="W144" s="138"/>
      <c r="Y144" s="66"/>
      <c r="Z144" s="66"/>
      <c r="AA144" s="66"/>
      <c r="AB144" s="66"/>
      <c r="AC144" s="66"/>
      <c r="AD144" s="66"/>
      <c r="AE144" s="66"/>
      <c r="AF144" s="66"/>
      <c r="AG144" s="56"/>
      <c r="AH144" s="66"/>
      <c r="AI144" s="66"/>
      <c r="AJ144" s="66"/>
      <c r="AK144" s="66"/>
      <c r="AL144" s="66"/>
      <c r="AM144" s="66"/>
      <c r="AN144" s="66"/>
      <c r="AO144" s="66"/>
      <c r="AP144" s="56"/>
      <c r="AQ144" s="66"/>
      <c r="AR144" s="66"/>
      <c r="AS144" s="66"/>
      <c r="AT144" s="66"/>
      <c r="AU144" s="66"/>
      <c r="AV144" s="66"/>
      <c r="AW144" s="66"/>
      <c r="AX144" s="66"/>
      <c r="AY144" s="56"/>
      <c r="AZ144" s="66"/>
      <c r="BA144" s="66"/>
      <c r="BB144" s="66"/>
      <c r="BC144" s="66"/>
      <c r="BD144" s="66"/>
      <c r="BE144" s="66"/>
      <c r="BF144" s="66"/>
      <c r="BG144" s="66"/>
      <c r="BH144" s="56"/>
      <c r="BI144" s="66"/>
      <c r="BJ144" s="66"/>
      <c r="BK144" s="66"/>
      <c r="BL144" s="66"/>
      <c r="BM144" s="66"/>
      <c r="BN144" s="66"/>
      <c r="BO144" s="66"/>
      <c r="BP144" s="66"/>
      <c r="BR144" s="66"/>
      <c r="BS144" s="66"/>
      <c r="BT144" s="66"/>
      <c r="BU144" s="66"/>
      <c r="BV144" s="66"/>
      <c r="BW144" s="66"/>
      <c r="BX144" s="66"/>
      <c r="BY144" s="66"/>
      <c r="CA144" s="66"/>
      <c r="CB144" s="66"/>
      <c r="CC144" s="66"/>
      <c r="CD144" s="66"/>
      <c r="CE144" s="66"/>
      <c r="CF144" s="66"/>
      <c r="CG144" s="66"/>
      <c r="CH144" s="66"/>
      <c r="CI144" s="138"/>
      <c r="CK144" s="66"/>
      <c r="CL144" s="66"/>
      <c r="CM144" s="66"/>
      <c r="CN144" s="66"/>
      <c r="CO144" s="66"/>
      <c r="CP144" s="66"/>
      <c r="CQ144" s="66"/>
      <c r="CR144" s="66"/>
      <c r="CT144" s="66"/>
      <c r="CU144" s="66"/>
      <c r="CV144" s="66"/>
      <c r="CW144" s="66"/>
      <c r="CX144" s="66"/>
      <c r="CY144" s="66"/>
      <c r="CZ144" s="66"/>
      <c r="DA144" s="66"/>
    </row>
    <row r="145" spans="2:105" x14ac:dyDescent="0.3">
      <c r="C145" s="106" t="s">
        <v>130</v>
      </c>
      <c r="D145" s="132"/>
      <c r="E145" s="51">
        <f>E146</f>
        <v>0</v>
      </c>
      <c r="F145" s="51">
        <f>F146</f>
        <v>310443.05349000002</v>
      </c>
      <c r="G145" s="51">
        <f>G146</f>
        <v>0</v>
      </c>
      <c r="H145" s="51">
        <f>H146</f>
        <v>111147.43262884999</v>
      </c>
      <c r="I145" s="51"/>
      <c r="J145" s="51">
        <f>J146</f>
        <v>103972.371</v>
      </c>
      <c r="K145" s="51"/>
      <c r="L145" s="51">
        <f t="shared" ref="L145" si="752">L146</f>
        <v>37691</v>
      </c>
      <c r="M145" s="181">
        <f>L145/J145-1</f>
        <v>-0.63749023286195905</v>
      </c>
      <c r="O145" s="51">
        <f t="shared" ref="O145:CT145" si="753">O146</f>
        <v>0</v>
      </c>
      <c r="P145" s="51">
        <f t="shared" si="753"/>
        <v>310443.05349000002</v>
      </c>
      <c r="Q145" s="51">
        <f t="shared" si="753"/>
        <v>0</v>
      </c>
      <c r="R145" s="51">
        <f t="shared" si="753"/>
        <v>111147.43262884999</v>
      </c>
      <c r="S145" s="51"/>
      <c r="T145" s="51">
        <f t="shared" si="753"/>
        <v>103972.371</v>
      </c>
      <c r="U145" s="51"/>
      <c r="V145" s="51">
        <f t="shared" si="753"/>
        <v>37691</v>
      </c>
      <c r="W145" s="181">
        <f>V145/T145-1</f>
        <v>-0.63749023286195905</v>
      </c>
      <c r="Y145" s="51">
        <f t="shared" si="753"/>
        <v>0</v>
      </c>
      <c r="Z145" s="51">
        <f t="shared" si="753"/>
        <v>310443.05349000002</v>
      </c>
      <c r="AA145" s="51">
        <f t="shared" si="753"/>
        <v>0</v>
      </c>
      <c r="AB145" s="51">
        <f t="shared" si="753"/>
        <v>111147.43262884999</v>
      </c>
      <c r="AC145" s="51"/>
      <c r="AD145" s="51">
        <f t="shared" si="753"/>
        <v>103972.371</v>
      </c>
      <c r="AE145" s="51"/>
      <c r="AF145" s="51">
        <f t="shared" si="753"/>
        <v>37691</v>
      </c>
      <c r="AG145" s="78"/>
      <c r="AH145" s="51">
        <f t="shared" si="753"/>
        <v>0</v>
      </c>
      <c r="AI145" s="51">
        <f t="shared" si="753"/>
        <v>310443.05349000002</v>
      </c>
      <c r="AJ145" s="51">
        <f t="shared" si="753"/>
        <v>0</v>
      </c>
      <c r="AK145" s="51">
        <f t="shared" si="753"/>
        <v>111147.43262884999</v>
      </c>
      <c r="AL145" s="51"/>
      <c r="AM145" s="51">
        <f t="shared" si="753"/>
        <v>103972.371</v>
      </c>
      <c r="AN145" s="51"/>
      <c r="AO145" s="51">
        <f t="shared" si="753"/>
        <v>37691</v>
      </c>
      <c r="AP145" s="78"/>
      <c r="AQ145" s="51">
        <f t="shared" si="753"/>
        <v>0</v>
      </c>
      <c r="AR145" s="51">
        <f t="shared" si="753"/>
        <v>310443.05349000002</v>
      </c>
      <c r="AS145" s="51">
        <f t="shared" si="753"/>
        <v>0</v>
      </c>
      <c r="AT145" s="51">
        <f t="shared" si="753"/>
        <v>111147.43262884999</v>
      </c>
      <c r="AU145" s="51"/>
      <c r="AV145" s="51">
        <f t="shared" si="753"/>
        <v>103972.371</v>
      </c>
      <c r="AW145" s="51"/>
      <c r="AX145" s="51">
        <f t="shared" si="753"/>
        <v>37691</v>
      </c>
      <c r="AY145" s="78"/>
      <c r="AZ145" s="51">
        <f t="shared" si="753"/>
        <v>0</v>
      </c>
      <c r="BA145" s="51">
        <f t="shared" si="753"/>
        <v>310443.05349000002</v>
      </c>
      <c r="BB145" s="51">
        <f t="shared" si="753"/>
        <v>0</v>
      </c>
      <c r="BC145" s="51">
        <f t="shared" si="753"/>
        <v>111147.43262884999</v>
      </c>
      <c r="BD145" s="51"/>
      <c r="BE145" s="51">
        <f t="shared" si="753"/>
        <v>103972.371</v>
      </c>
      <c r="BF145" s="51"/>
      <c r="BG145" s="51">
        <f t="shared" si="753"/>
        <v>37691</v>
      </c>
      <c r="BH145" s="78"/>
      <c r="BI145" s="51">
        <f t="shared" si="753"/>
        <v>0</v>
      </c>
      <c r="BJ145" s="51">
        <f t="shared" si="753"/>
        <v>310443.05349000002</v>
      </c>
      <c r="BK145" s="51">
        <f t="shared" si="753"/>
        <v>0</v>
      </c>
      <c r="BL145" s="51">
        <f t="shared" si="753"/>
        <v>111147.43262884999</v>
      </c>
      <c r="BM145" s="51"/>
      <c r="BN145" s="51">
        <f t="shared" si="753"/>
        <v>103972.371</v>
      </c>
      <c r="BO145" s="51"/>
      <c r="BP145" s="51">
        <f t="shared" si="753"/>
        <v>37691</v>
      </c>
      <c r="BR145" s="51">
        <f t="shared" si="753"/>
        <v>0</v>
      </c>
      <c r="BS145" s="51">
        <f t="shared" si="753"/>
        <v>310443.05349000002</v>
      </c>
      <c r="BT145" s="51">
        <f t="shared" si="753"/>
        <v>0</v>
      </c>
      <c r="BU145" s="51">
        <f t="shared" si="753"/>
        <v>111147.43262884999</v>
      </c>
      <c r="BV145" s="51"/>
      <c r="BW145" s="51">
        <f t="shared" si="753"/>
        <v>103972.371</v>
      </c>
      <c r="BX145" s="51"/>
      <c r="BY145" s="51">
        <f t="shared" si="753"/>
        <v>37691</v>
      </c>
      <c r="CA145" s="51">
        <f t="shared" si="753"/>
        <v>0</v>
      </c>
      <c r="CB145" s="51">
        <f t="shared" si="753"/>
        <v>310443.05349000002</v>
      </c>
      <c r="CC145" s="51">
        <f t="shared" si="753"/>
        <v>0</v>
      </c>
      <c r="CD145" s="51">
        <f t="shared" si="753"/>
        <v>111147.43262884999</v>
      </c>
      <c r="CE145" s="51"/>
      <c r="CF145" s="51">
        <f t="shared" si="753"/>
        <v>103972.371</v>
      </c>
      <c r="CG145" s="51"/>
      <c r="CH145" s="51">
        <f t="shared" si="753"/>
        <v>37691</v>
      </c>
      <c r="CI145" s="181">
        <f>CH145/CF145-1</f>
        <v>-0.63749023286195905</v>
      </c>
      <c r="CK145" s="51">
        <f t="shared" si="753"/>
        <v>0</v>
      </c>
      <c r="CL145" s="51">
        <f t="shared" si="753"/>
        <v>310443.05349000002</v>
      </c>
      <c r="CM145" s="51">
        <f t="shared" si="753"/>
        <v>0</v>
      </c>
      <c r="CN145" s="51">
        <f t="shared" si="753"/>
        <v>111147.43262884999</v>
      </c>
      <c r="CO145" s="51"/>
      <c r="CP145" s="51">
        <f t="shared" si="753"/>
        <v>103972.371</v>
      </c>
      <c r="CQ145" s="51"/>
      <c r="CR145" s="51">
        <f t="shared" si="753"/>
        <v>37691</v>
      </c>
      <c r="CT145" s="51">
        <f t="shared" si="753"/>
        <v>0</v>
      </c>
      <c r="CU145" s="51">
        <f t="shared" ref="CU145:DA145" si="754">CU146</f>
        <v>310443.05349000002</v>
      </c>
      <c r="CV145" s="51">
        <f t="shared" si="754"/>
        <v>0</v>
      </c>
      <c r="CW145" s="51">
        <f t="shared" si="754"/>
        <v>111147.43262884999</v>
      </c>
      <c r="CX145" s="51"/>
      <c r="CY145" s="51">
        <f t="shared" si="754"/>
        <v>103972.371</v>
      </c>
      <c r="CZ145" s="51"/>
      <c r="DA145" s="51">
        <f t="shared" si="754"/>
        <v>37691</v>
      </c>
    </row>
    <row r="146" spans="2:105" x14ac:dyDescent="0.3">
      <c r="C146" s="69" t="s">
        <v>122</v>
      </c>
      <c r="D146" s="82"/>
      <c r="E146" s="104"/>
      <c r="F146" s="104">
        <f>SUM('Quarterly I.S'!G146:H146)</f>
        <v>310443.05349000002</v>
      </c>
      <c r="G146" s="104"/>
      <c r="H146" s="104">
        <f>SUM('Quarterly I.S'!K146:L146)</f>
        <v>111147.43262884999</v>
      </c>
      <c r="I146" s="104"/>
      <c r="J146" s="104">
        <f>SUM('Quarterly I.S'!O146:P146)</f>
        <v>103972.371</v>
      </c>
      <c r="K146" s="104"/>
      <c r="L146" s="104">
        <f>SUM('Quarterly I.S'!S146:T146)</f>
        <v>37691</v>
      </c>
      <c r="M146" s="198"/>
      <c r="N146" s="139"/>
      <c r="O146" s="71">
        <f>$E146</f>
        <v>0</v>
      </c>
      <c r="P146" s="71">
        <f>$F146</f>
        <v>310443.05349000002</v>
      </c>
      <c r="Q146" s="71">
        <f>$G146</f>
        <v>0</v>
      </c>
      <c r="R146" s="71">
        <f>$H146</f>
        <v>111147.43262884999</v>
      </c>
      <c r="S146" s="71"/>
      <c r="T146" s="71">
        <f t="shared" ref="T146" si="755">$J146</f>
        <v>103972.371</v>
      </c>
      <c r="U146" s="71"/>
      <c r="V146" s="71">
        <f t="shared" ref="V146" si="756">$L146</f>
        <v>37691</v>
      </c>
      <c r="W146" s="198"/>
      <c r="X146" s="68"/>
      <c r="Y146" s="71">
        <f>$E146</f>
        <v>0</v>
      </c>
      <c r="Z146" s="71">
        <f>$F146</f>
        <v>310443.05349000002</v>
      </c>
      <c r="AA146" s="71">
        <f>$G146</f>
        <v>0</v>
      </c>
      <c r="AB146" s="71">
        <f>$H146</f>
        <v>111147.43262884999</v>
      </c>
      <c r="AC146" s="71"/>
      <c r="AD146" s="71">
        <f t="shared" ref="AD146" si="757">$J146</f>
        <v>103972.371</v>
      </c>
      <c r="AE146" s="71"/>
      <c r="AF146" s="71">
        <f t="shared" ref="AF146" si="758">$L146</f>
        <v>37691</v>
      </c>
      <c r="AG146" s="68"/>
      <c r="AH146" s="71">
        <f>$E146</f>
        <v>0</v>
      </c>
      <c r="AI146" s="71">
        <f>$F146</f>
        <v>310443.05349000002</v>
      </c>
      <c r="AJ146" s="71">
        <f>$G146</f>
        <v>0</v>
      </c>
      <c r="AK146" s="71">
        <f>$H146</f>
        <v>111147.43262884999</v>
      </c>
      <c r="AL146" s="71"/>
      <c r="AM146" s="71">
        <f t="shared" ref="AM146" si="759">$J146</f>
        <v>103972.371</v>
      </c>
      <c r="AN146" s="71"/>
      <c r="AO146" s="71">
        <f t="shared" ref="AO146" si="760">$L146</f>
        <v>37691</v>
      </c>
      <c r="AP146" s="68"/>
      <c r="AQ146" s="71">
        <f>$E146</f>
        <v>0</v>
      </c>
      <c r="AR146" s="71">
        <f>$F146</f>
        <v>310443.05349000002</v>
      </c>
      <c r="AS146" s="71">
        <f>$G146</f>
        <v>0</v>
      </c>
      <c r="AT146" s="71">
        <f>$H146</f>
        <v>111147.43262884999</v>
      </c>
      <c r="AU146" s="71"/>
      <c r="AV146" s="71">
        <f t="shared" ref="AV146" si="761">$J146</f>
        <v>103972.371</v>
      </c>
      <c r="AW146" s="71"/>
      <c r="AX146" s="71">
        <f t="shared" ref="AX146" si="762">$L146</f>
        <v>37691</v>
      </c>
      <c r="AY146" s="68"/>
      <c r="AZ146" s="71">
        <f>$E146</f>
        <v>0</v>
      </c>
      <c r="BA146" s="71">
        <f>$F146</f>
        <v>310443.05349000002</v>
      </c>
      <c r="BB146" s="71">
        <f>$G146</f>
        <v>0</v>
      </c>
      <c r="BC146" s="71">
        <f>$H146</f>
        <v>111147.43262884999</v>
      </c>
      <c r="BD146" s="71"/>
      <c r="BE146" s="71">
        <f t="shared" ref="BE146" si="763">$J146</f>
        <v>103972.371</v>
      </c>
      <c r="BF146" s="71"/>
      <c r="BG146" s="71">
        <f t="shared" ref="BG146" si="764">$L146</f>
        <v>37691</v>
      </c>
      <c r="BH146" s="68"/>
      <c r="BI146" s="71">
        <f>$E146</f>
        <v>0</v>
      </c>
      <c r="BJ146" s="71">
        <f>$F146</f>
        <v>310443.05349000002</v>
      </c>
      <c r="BK146" s="71">
        <f>$G146</f>
        <v>0</v>
      </c>
      <c r="BL146" s="71">
        <f>$H146</f>
        <v>111147.43262884999</v>
      </c>
      <c r="BM146" s="71"/>
      <c r="BN146" s="71">
        <f t="shared" ref="BN146" si="765">$J146</f>
        <v>103972.371</v>
      </c>
      <c r="BO146" s="71"/>
      <c r="BP146" s="71">
        <f t="shared" ref="BP146" si="766">$L146</f>
        <v>37691</v>
      </c>
      <c r="BQ146" s="68"/>
      <c r="BR146" s="71">
        <f>$E146</f>
        <v>0</v>
      </c>
      <c r="BS146" s="71">
        <f>$F146</f>
        <v>310443.05349000002</v>
      </c>
      <c r="BT146" s="71">
        <f>$G146</f>
        <v>0</v>
      </c>
      <c r="BU146" s="71">
        <f>$H146</f>
        <v>111147.43262884999</v>
      </c>
      <c r="BV146" s="71"/>
      <c r="BW146" s="71">
        <f t="shared" ref="BW146" si="767">$J146</f>
        <v>103972.371</v>
      </c>
      <c r="BX146" s="71"/>
      <c r="BY146" s="71">
        <f t="shared" ref="BY146" si="768">$L146</f>
        <v>37691</v>
      </c>
      <c r="BZ146" s="68"/>
      <c r="CA146" s="71">
        <f>$E146</f>
        <v>0</v>
      </c>
      <c r="CB146" s="71">
        <f>$F146</f>
        <v>310443.05349000002</v>
      </c>
      <c r="CC146" s="71">
        <f>$G146</f>
        <v>0</v>
      </c>
      <c r="CD146" s="71">
        <f>$H146</f>
        <v>111147.43262884999</v>
      </c>
      <c r="CE146" s="71"/>
      <c r="CF146" s="71">
        <f t="shared" ref="CF146" si="769">$J146</f>
        <v>103972.371</v>
      </c>
      <c r="CG146" s="71"/>
      <c r="CH146" s="71">
        <f t="shared" ref="CH146" si="770">$L146</f>
        <v>37691</v>
      </c>
      <c r="CI146" s="198"/>
      <c r="CJ146" s="68"/>
      <c r="CK146" s="71">
        <f>$E146</f>
        <v>0</v>
      </c>
      <c r="CL146" s="71">
        <f>$F146</f>
        <v>310443.05349000002</v>
      </c>
      <c r="CM146" s="71">
        <f>$G146</f>
        <v>0</v>
      </c>
      <c r="CN146" s="71">
        <f>$H146</f>
        <v>111147.43262884999</v>
      </c>
      <c r="CO146" s="71"/>
      <c r="CP146" s="71">
        <f t="shared" ref="CP146" si="771">$J146</f>
        <v>103972.371</v>
      </c>
      <c r="CQ146" s="71"/>
      <c r="CR146" s="71">
        <f t="shared" ref="CR146" si="772">$L146</f>
        <v>37691</v>
      </c>
      <c r="CS146" s="68"/>
      <c r="CT146" s="71">
        <f>$E146</f>
        <v>0</v>
      </c>
      <c r="CU146" s="71">
        <f>$F146</f>
        <v>310443.05349000002</v>
      </c>
      <c r="CV146" s="71">
        <f>$G146</f>
        <v>0</v>
      </c>
      <c r="CW146" s="71">
        <f>$H146</f>
        <v>111147.43262884999</v>
      </c>
      <c r="CX146" s="71"/>
      <c r="CY146" s="71">
        <f t="shared" ref="CY146" si="773">$J146</f>
        <v>103972.371</v>
      </c>
      <c r="CZ146" s="71"/>
      <c r="DA146" s="71">
        <f t="shared" ref="DA146" si="774">$L146</f>
        <v>37691</v>
      </c>
    </row>
    <row r="147" spans="2:105" x14ac:dyDescent="0.3">
      <c r="C147" s="69"/>
      <c r="D147" s="82"/>
      <c r="E147" s="66"/>
      <c r="F147" s="66"/>
      <c r="G147" s="66"/>
      <c r="H147" s="66"/>
      <c r="I147" s="66"/>
      <c r="J147" s="66"/>
      <c r="K147" s="66"/>
      <c r="L147" s="66"/>
      <c r="M147" s="138"/>
      <c r="O147" s="66"/>
      <c r="P147" s="66"/>
      <c r="Q147" s="66"/>
      <c r="R147" s="66"/>
      <c r="S147" s="66"/>
      <c r="T147" s="66"/>
      <c r="U147" s="66"/>
      <c r="V147" s="66"/>
      <c r="W147" s="138"/>
      <c r="Y147" s="66"/>
      <c r="Z147" s="66"/>
      <c r="AA147" s="66"/>
      <c r="AB147" s="66"/>
      <c r="AC147" s="66"/>
      <c r="AD147" s="66"/>
      <c r="AE147" s="66"/>
      <c r="AF147" s="66"/>
      <c r="AG147" s="56"/>
      <c r="AH147" s="66"/>
      <c r="AI147" s="66"/>
      <c r="AJ147" s="66"/>
      <c r="AK147" s="66"/>
      <c r="AL147" s="66"/>
      <c r="AM147" s="66"/>
      <c r="AN147" s="66"/>
      <c r="AO147" s="66"/>
      <c r="AP147" s="56"/>
      <c r="AQ147" s="66"/>
      <c r="AR147" s="66"/>
      <c r="AS147" s="66"/>
      <c r="AT147" s="66"/>
      <c r="AU147" s="66"/>
      <c r="AV147" s="66"/>
      <c r="AW147" s="66"/>
      <c r="AX147" s="66"/>
      <c r="AY147" s="56"/>
      <c r="AZ147" s="66"/>
      <c r="BA147" s="66"/>
      <c r="BB147" s="66"/>
      <c r="BC147" s="66"/>
      <c r="BD147" s="66"/>
      <c r="BE147" s="66"/>
      <c r="BF147" s="66"/>
      <c r="BG147" s="66"/>
      <c r="BH147" s="56"/>
      <c r="BI147" s="66"/>
      <c r="BJ147" s="66"/>
      <c r="BK147" s="66"/>
      <c r="BL147" s="66"/>
      <c r="BM147" s="66"/>
      <c r="BN147" s="66"/>
      <c r="BO147" s="66"/>
      <c r="BP147" s="66"/>
      <c r="BR147" s="66"/>
      <c r="BS147" s="66"/>
      <c r="BT147" s="66"/>
      <c r="BU147" s="66"/>
      <c r="BV147" s="66"/>
      <c r="BW147" s="66"/>
      <c r="BX147" s="66"/>
      <c r="BY147" s="66"/>
      <c r="CA147" s="66"/>
      <c r="CB147" s="66"/>
      <c r="CC147" s="66"/>
      <c r="CD147" s="66"/>
      <c r="CE147" s="66"/>
      <c r="CF147" s="66"/>
      <c r="CG147" s="66"/>
      <c r="CH147" s="66"/>
      <c r="CI147" s="138"/>
      <c r="CK147" s="66"/>
      <c r="CL147" s="66"/>
      <c r="CM147" s="66"/>
      <c r="CN147" s="66"/>
      <c r="CO147" s="66"/>
      <c r="CP147" s="66"/>
      <c r="CQ147" s="66"/>
      <c r="CR147" s="66"/>
      <c r="CT147" s="66"/>
      <c r="CU147" s="66"/>
      <c r="CV147" s="66"/>
      <c r="CW147" s="66"/>
      <c r="CX147" s="66"/>
      <c r="CY147" s="66"/>
      <c r="CZ147" s="66"/>
      <c r="DA147" s="66"/>
    </row>
    <row r="148" spans="2:105" ht="13.5" thickBot="1" x14ac:dyDescent="0.35">
      <c r="C148" s="79" t="s">
        <v>52</v>
      </c>
      <c r="D148" s="133"/>
      <c r="E148" s="80">
        <f t="shared" ref="E148:R148" si="775">E136+E145</f>
        <v>0</v>
      </c>
      <c r="F148" s="80">
        <f t="shared" si="775"/>
        <v>3360782.5408541318</v>
      </c>
      <c r="G148" s="80">
        <f t="shared" si="775"/>
        <v>0</v>
      </c>
      <c r="H148" s="80">
        <f t="shared" si="775"/>
        <v>5108076.9076058902</v>
      </c>
      <c r="I148" s="80"/>
      <c r="J148" s="80">
        <f t="shared" ref="J148:L148" si="776">J136+J145</f>
        <v>7933368.184487991</v>
      </c>
      <c r="K148" s="80"/>
      <c r="L148" s="80">
        <f t="shared" si="776"/>
        <v>4768463.4228888005</v>
      </c>
      <c r="M148" s="199">
        <f>L148/J148-1</f>
        <v>-0.3989358224653542</v>
      </c>
      <c r="O148" s="80">
        <f t="shared" si="775"/>
        <v>0</v>
      </c>
      <c r="P148" s="80">
        <f t="shared" si="775"/>
        <v>3360782.5408541318</v>
      </c>
      <c r="Q148" s="80">
        <f t="shared" si="775"/>
        <v>0</v>
      </c>
      <c r="R148" s="80">
        <f t="shared" si="775"/>
        <v>5108076.9076058902</v>
      </c>
      <c r="S148" s="80"/>
      <c r="T148" s="80">
        <f t="shared" ref="T148:V148" si="777">T136+T145</f>
        <v>7933368.184487991</v>
      </c>
      <c r="U148" s="80"/>
      <c r="V148" s="80">
        <f t="shared" si="777"/>
        <v>4768463.4228888005</v>
      </c>
      <c r="W148" s="199">
        <f>V148/T148-1</f>
        <v>-0.3989358224653542</v>
      </c>
      <c r="Y148" s="80">
        <f t="shared" ref="Y148:AB148" si="778">Y136+Y145</f>
        <v>0</v>
      </c>
      <c r="Z148" s="80">
        <f t="shared" si="778"/>
        <v>3360782.5408541318</v>
      </c>
      <c r="AA148" s="80">
        <f t="shared" si="778"/>
        <v>0</v>
      </c>
      <c r="AB148" s="80">
        <f t="shared" si="778"/>
        <v>5108076.9076058902</v>
      </c>
      <c r="AC148" s="80"/>
      <c r="AD148" s="80">
        <f t="shared" ref="AD148" si="779">AD136+AD145</f>
        <v>7933368.184487991</v>
      </c>
      <c r="AE148" s="80"/>
      <c r="AF148" s="80">
        <f t="shared" ref="AF148" si="780">AF136+AF145</f>
        <v>4768463.4228888005</v>
      </c>
      <c r="AG148" s="56"/>
      <c r="AH148" s="80">
        <f t="shared" ref="AH148:AK148" si="781">AH136+AH145</f>
        <v>0</v>
      </c>
      <c r="AI148" s="80">
        <f t="shared" si="781"/>
        <v>3360782.5408541318</v>
      </c>
      <c r="AJ148" s="80">
        <f t="shared" si="781"/>
        <v>0</v>
      </c>
      <c r="AK148" s="80">
        <f t="shared" si="781"/>
        <v>5108076.9076058902</v>
      </c>
      <c r="AL148" s="80"/>
      <c r="AM148" s="80">
        <f t="shared" ref="AM148" si="782">AM136+AM145</f>
        <v>7933368.184487991</v>
      </c>
      <c r="AN148" s="80"/>
      <c r="AO148" s="80">
        <f t="shared" ref="AO148" si="783">AO136+AO145</f>
        <v>4768463.4228888005</v>
      </c>
      <c r="AP148" s="56"/>
      <c r="AQ148" s="80">
        <f t="shared" ref="AQ148:AT148" si="784">AQ136+AQ145</f>
        <v>0</v>
      </c>
      <c r="AR148" s="80">
        <f t="shared" si="784"/>
        <v>3360782.5408541318</v>
      </c>
      <c r="AS148" s="80">
        <f t="shared" si="784"/>
        <v>0</v>
      </c>
      <c r="AT148" s="80">
        <f t="shared" si="784"/>
        <v>5108076.9076058902</v>
      </c>
      <c r="AU148" s="80"/>
      <c r="AV148" s="80">
        <f t="shared" ref="AV148" si="785">AV136+AV145</f>
        <v>7933368.184487991</v>
      </c>
      <c r="AW148" s="80"/>
      <c r="AX148" s="80">
        <f t="shared" ref="AX148" si="786">AX136+AX145</f>
        <v>4768463.4228888005</v>
      </c>
      <c r="AY148" s="56"/>
      <c r="AZ148" s="80">
        <f t="shared" ref="AZ148:BC148" si="787">AZ136+AZ145</f>
        <v>0</v>
      </c>
      <c r="BA148" s="80">
        <f t="shared" si="787"/>
        <v>3360782.5408541318</v>
      </c>
      <c r="BB148" s="80">
        <f t="shared" si="787"/>
        <v>0</v>
      </c>
      <c r="BC148" s="80">
        <f t="shared" si="787"/>
        <v>5108076.9076058902</v>
      </c>
      <c r="BD148" s="80"/>
      <c r="BE148" s="80">
        <f t="shared" ref="BE148" si="788">BE136+BE145</f>
        <v>7933368.184487991</v>
      </c>
      <c r="BF148" s="80"/>
      <c r="BG148" s="80">
        <f t="shared" ref="BG148" si="789">BG136+BG145</f>
        <v>4768463.4228888005</v>
      </c>
      <c r="BH148" s="56"/>
      <c r="BI148" s="80">
        <f t="shared" ref="BI148:BL148" si="790">BI136+BI145</f>
        <v>0</v>
      </c>
      <c r="BJ148" s="80">
        <f t="shared" si="790"/>
        <v>3360782.5408541318</v>
      </c>
      <c r="BK148" s="80">
        <f t="shared" si="790"/>
        <v>0</v>
      </c>
      <c r="BL148" s="80">
        <f t="shared" si="790"/>
        <v>5108076.9076058902</v>
      </c>
      <c r="BM148" s="80"/>
      <c r="BN148" s="80">
        <f t="shared" ref="BN148" si="791">BN136+BN145</f>
        <v>7933368.184487991</v>
      </c>
      <c r="BO148" s="80"/>
      <c r="BP148" s="80">
        <f t="shared" ref="BP148" si="792">BP136+BP145</f>
        <v>4768463.4228888005</v>
      </c>
      <c r="BR148" s="80">
        <f t="shared" ref="BR148:BU148" si="793">BR136+BR145</f>
        <v>0</v>
      </c>
      <c r="BS148" s="80">
        <f t="shared" si="793"/>
        <v>3360782.5408541318</v>
      </c>
      <c r="BT148" s="80">
        <f t="shared" si="793"/>
        <v>0</v>
      </c>
      <c r="BU148" s="80">
        <f t="shared" si="793"/>
        <v>5108076.9076058902</v>
      </c>
      <c r="BV148" s="80"/>
      <c r="BW148" s="80">
        <f t="shared" ref="BW148" si="794">BW136+BW145</f>
        <v>7933368.184487991</v>
      </c>
      <c r="BX148" s="80"/>
      <c r="BY148" s="80">
        <f t="shared" ref="BY148" si="795">BY136+BY145</f>
        <v>4768463.4228888005</v>
      </c>
      <c r="CA148" s="80">
        <f t="shared" ref="CA148:CD148" si="796">CA136+CA145</f>
        <v>0</v>
      </c>
      <c r="CB148" s="80">
        <f t="shared" si="796"/>
        <v>3360782.5408541318</v>
      </c>
      <c r="CC148" s="80">
        <f t="shared" si="796"/>
        <v>0</v>
      </c>
      <c r="CD148" s="80">
        <f t="shared" si="796"/>
        <v>5108076.9076058902</v>
      </c>
      <c r="CE148" s="80"/>
      <c r="CF148" s="80">
        <f t="shared" ref="CF148" si="797">CF136+CF145</f>
        <v>7933368.184487991</v>
      </c>
      <c r="CG148" s="80"/>
      <c r="CH148" s="80">
        <f t="shared" ref="CH148" si="798">CH136+CH145</f>
        <v>4768463.4228888005</v>
      </c>
      <c r="CI148" s="199">
        <f>CH148/CF148-1</f>
        <v>-0.3989358224653542</v>
      </c>
      <c r="CK148" s="80">
        <f t="shared" ref="CK148:CN148" si="799">CK136+CK145</f>
        <v>0</v>
      </c>
      <c r="CL148" s="80">
        <f t="shared" si="799"/>
        <v>3360782.5408541318</v>
      </c>
      <c r="CM148" s="80">
        <f t="shared" si="799"/>
        <v>0</v>
      </c>
      <c r="CN148" s="80">
        <f t="shared" si="799"/>
        <v>5108076.9076058902</v>
      </c>
      <c r="CO148" s="80"/>
      <c r="CP148" s="80">
        <f t="shared" ref="CP148" si="800">CP136+CP145</f>
        <v>7933368.184487991</v>
      </c>
      <c r="CQ148" s="80"/>
      <c r="CR148" s="80">
        <f t="shared" ref="CR148" si="801">CR136+CR145</f>
        <v>4768463.4228888005</v>
      </c>
      <c r="CT148" s="80">
        <f t="shared" ref="CT148:CW148" si="802">CT136+CT145</f>
        <v>0</v>
      </c>
      <c r="CU148" s="80">
        <f t="shared" si="802"/>
        <v>3360782.5408541318</v>
      </c>
      <c r="CV148" s="80">
        <f t="shared" si="802"/>
        <v>0</v>
      </c>
      <c r="CW148" s="80">
        <f t="shared" si="802"/>
        <v>5108076.9076058902</v>
      </c>
      <c r="CX148" s="80"/>
      <c r="CY148" s="80">
        <f t="shared" ref="CY148" si="803">CY136+CY145</f>
        <v>7933368.184487991</v>
      </c>
      <c r="CZ148" s="80"/>
      <c r="DA148" s="80">
        <f t="shared" ref="DA148" si="804">DA136+DA145</f>
        <v>4768463.4228888005</v>
      </c>
    </row>
    <row r="149" spans="2:105" x14ac:dyDescent="0.3">
      <c r="C149" s="69"/>
      <c r="D149" s="82"/>
      <c r="E149" s="66"/>
      <c r="F149" s="66">
        <f>F148-SUM('Quarterly I.S'!G148:H148)</f>
        <v>0</v>
      </c>
      <c r="G149" s="138"/>
      <c r="H149" s="66">
        <f>H148-SUM('Quarterly I.S'!K148:L148)</f>
        <v>0</v>
      </c>
      <c r="I149" s="66"/>
      <c r="J149" s="66">
        <f>J148-SUM('Quarterly I.S'!O148:P148)</f>
        <v>0</v>
      </c>
      <c r="K149" s="66"/>
      <c r="L149" s="66">
        <f>L148-SUM('Quarterly I.S'!S148:T148)</f>
        <v>0</v>
      </c>
      <c r="M149" s="138"/>
      <c r="O149" s="66"/>
      <c r="P149" s="66"/>
      <c r="Q149" s="66"/>
      <c r="R149" s="66"/>
      <c r="S149" s="66"/>
      <c r="T149" s="66"/>
      <c r="U149" s="66"/>
      <c r="V149" s="66"/>
      <c r="W149" s="138"/>
      <c r="Y149" s="66"/>
      <c r="Z149" s="66"/>
      <c r="AA149" s="66"/>
      <c r="AB149" s="66"/>
      <c r="AC149" s="66"/>
      <c r="AD149" s="66"/>
      <c r="AE149" s="66"/>
      <c r="AF149" s="66"/>
      <c r="AG149" s="56"/>
      <c r="AH149" s="66"/>
      <c r="AI149" s="66"/>
      <c r="AJ149" s="66"/>
      <c r="AK149" s="66"/>
      <c r="AL149" s="66"/>
      <c r="AM149" s="66"/>
      <c r="AN149" s="66"/>
      <c r="AO149" s="66"/>
      <c r="AP149" s="56"/>
      <c r="AQ149" s="66"/>
      <c r="AR149" s="66"/>
      <c r="AS149" s="66"/>
      <c r="AT149" s="66"/>
      <c r="AU149" s="66"/>
      <c r="AV149" s="66"/>
      <c r="AW149" s="66"/>
      <c r="AX149" s="66"/>
      <c r="AY149" s="56"/>
      <c r="AZ149" s="66"/>
      <c r="BA149" s="66"/>
      <c r="BB149" s="66"/>
      <c r="BC149" s="66"/>
      <c r="BD149" s="66"/>
      <c r="BE149" s="66"/>
      <c r="BF149" s="66"/>
      <c r="BG149" s="66"/>
      <c r="BH149" s="56"/>
      <c r="BI149" s="66"/>
      <c r="BJ149" s="66"/>
      <c r="BK149" s="66"/>
      <c r="BL149" s="66"/>
      <c r="BM149" s="66"/>
      <c r="BN149" s="66"/>
      <c r="BO149" s="66"/>
      <c r="BP149" s="66"/>
      <c r="BR149" s="66"/>
      <c r="BS149" s="66"/>
      <c r="BT149" s="66"/>
      <c r="BU149" s="66"/>
      <c r="BV149" s="66"/>
      <c r="BW149" s="66"/>
      <c r="BX149" s="66"/>
      <c r="BY149" s="66"/>
      <c r="CA149" s="66"/>
      <c r="CB149" s="66"/>
      <c r="CC149" s="66"/>
      <c r="CD149" s="66"/>
      <c r="CE149" s="66"/>
      <c r="CF149" s="66"/>
      <c r="CG149" s="66"/>
      <c r="CH149" s="66"/>
      <c r="CI149" s="138"/>
      <c r="CK149" s="66"/>
      <c r="CL149" s="66"/>
      <c r="CM149" s="66"/>
      <c r="CN149" s="66"/>
      <c r="CO149" s="66"/>
      <c r="CP149" s="66"/>
      <c r="CQ149" s="66"/>
      <c r="CR149" s="66"/>
      <c r="CT149" s="66"/>
      <c r="CU149" s="66"/>
      <c r="CV149" s="66"/>
      <c r="CW149" s="66"/>
      <c r="CX149" s="66"/>
      <c r="CY149" s="66"/>
      <c r="CZ149" s="66"/>
      <c r="DA149" s="66"/>
    </row>
    <row r="150" spans="2:105" s="48" customFormat="1" x14ac:dyDescent="0.3">
      <c r="C150" s="99" t="s">
        <v>67</v>
      </c>
      <c r="D150" s="134"/>
      <c r="E150" s="100">
        <f>SUM(E151:E152)</f>
        <v>0</v>
      </c>
      <c r="F150" s="100">
        <f>SUM(F151:F152)</f>
        <v>2500827</v>
      </c>
      <c r="G150" s="100">
        <f>SUM(G151:G152)</f>
        <v>0</v>
      </c>
      <c r="H150" s="100">
        <f>SUM(H151:H152)</f>
        <v>3264465.609000003</v>
      </c>
      <c r="I150" s="100"/>
      <c r="J150" s="100">
        <f>SUM(J151:J152)</f>
        <v>5577759.8320599953</v>
      </c>
      <c r="K150" s="100"/>
      <c r="L150" s="100">
        <f t="shared" ref="L150" si="805">SUM(L151:L152)</f>
        <v>2683785.2845999994</v>
      </c>
      <c r="M150" s="200">
        <f>L150/J150-1</f>
        <v>-0.51884172761005809</v>
      </c>
      <c r="O150" s="100">
        <f>SUM(O151:O152)</f>
        <v>0</v>
      </c>
      <c r="P150" s="100">
        <f>SUM(P151:P152)</f>
        <v>2500827</v>
      </c>
      <c r="Q150" s="100">
        <f>$G150</f>
        <v>0</v>
      </c>
      <c r="R150" s="100">
        <f>SUM(R151:R152)</f>
        <v>3264465.609000003</v>
      </c>
      <c r="S150" s="100"/>
      <c r="T150" s="100">
        <f>SUM(T151:T152)</f>
        <v>5577759.8320599953</v>
      </c>
      <c r="U150" s="100"/>
      <c r="V150" s="100">
        <f t="shared" ref="V150" si="806">SUM(V151:V152)</f>
        <v>2683785.2845999994</v>
      </c>
      <c r="W150" s="200">
        <f>V150/T150-1</f>
        <v>-0.51884172761005809</v>
      </c>
      <c r="Y150" s="100">
        <f>SUM(Y151:Y152)</f>
        <v>0</v>
      </c>
      <c r="Z150" s="100">
        <f>SUM(Z151:Z152)</f>
        <v>2500827</v>
      </c>
      <c r="AA150" s="100">
        <f>$G150</f>
        <v>0</v>
      </c>
      <c r="AB150" s="100">
        <f>SUM(AB151:AB152)</f>
        <v>3264465.609000003</v>
      </c>
      <c r="AC150" s="100"/>
      <c r="AD150" s="100">
        <f>SUM(AD151:AD152)</f>
        <v>5577759.8320599953</v>
      </c>
      <c r="AE150" s="100"/>
      <c r="AF150" s="100">
        <f t="shared" ref="AF150" si="807">SUM(AF151:AF152)</f>
        <v>2683785.2845999994</v>
      </c>
      <c r="AG150" s="101"/>
      <c r="AH150" s="100">
        <f>SUM(AH151:AH152)</f>
        <v>0</v>
      </c>
      <c r="AI150" s="100">
        <f>SUM(AI151:AI152)</f>
        <v>2500827</v>
      </c>
      <c r="AJ150" s="100">
        <f>$G150</f>
        <v>0</v>
      </c>
      <c r="AK150" s="100">
        <f>SUM(AK151:AK152)</f>
        <v>3264465.609000003</v>
      </c>
      <c r="AL150" s="100"/>
      <c r="AM150" s="100">
        <f>SUM(AM151:AM152)</f>
        <v>5577759.8320599953</v>
      </c>
      <c r="AN150" s="100"/>
      <c r="AO150" s="100">
        <f t="shared" ref="AO150" si="808">SUM(AO151:AO152)</f>
        <v>2683785.2845999994</v>
      </c>
      <c r="AP150" s="101"/>
      <c r="AQ150" s="100">
        <f>SUM(AQ151:AQ152)</f>
        <v>0</v>
      </c>
      <c r="AR150" s="100">
        <f>SUM(AR151:AR152)</f>
        <v>2500827</v>
      </c>
      <c r="AS150" s="100">
        <f>$G150</f>
        <v>0</v>
      </c>
      <c r="AT150" s="100">
        <f>SUM(AT151:AT152)</f>
        <v>3264465.609000003</v>
      </c>
      <c r="AU150" s="100"/>
      <c r="AV150" s="100">
        <f>SUM(AV151:AV152)</f>
        <v>5577759.8320599953</v>
      </c>
      <c r="AW150" s="100"/>
      <c r="AX150" s="100">
        <f t="shared" ref="AX150" si="809">SUM(AX151:AX152)</f>
        <v>2683785.2845999994</v>
      </c>
      <c r="AY150" s="101"/>
      <c r="AZ150" s="100">
        <f>SUM(AZ151:AZ152)</f>
        <v>0</v>
      </c>
      <c r="BA150" s="100">
        <f>SUM(BA151:BA152)</f>
        <v>2500827</v>
      </c>
      <c r="BB150" s="100">
        <f>$G150</f>
        <v>0</v>
      </c>
      <c r="BC150" s="100">
        <f>SUM(BC151:BC152)</f>
        <v>3264465.609000003</v>
      </c>
      <c r="BD150" s="100"/>
      <c r="BE150" s="100">
        <f>SUM(BE151:BE152)</f>
        <v>5577759.8320599953</v>
      </c>
      <c r="BF150" s="100"/>
      <c r="BG150" s="100">
        <f t="shared" ref="BG150" si="810">SUM(BG151:BG152)</f>
        <v>2683785.2845999994</v>
      </c>
      <c r="BH150" s="101"/>
      <c r="BI150" s="100">
        <f>SUM(BI151:BI152)</f>
        <v>0</v>
      </c>
      <c r="BJ150" s="100">
        <f>SUM(BJ151:BJ152)</f>
        <v>2500827</v>
      </c>
      <c r="BK150" s="100">
        <f>$G150</f>
        <v>0</v>
      </c>
      <c r="BL150" s="100">
        <f>SUM(BL151:BL152)</f>
        <v>3264465.609000003</v>
      </c>
      <c r="BM150" s="100"/>
      <c r="BN150" s="100">
        <f>SUM(BN151:BN152)</f>
        <v>5577759.8320599953</v>
      </c>
      <c r="BO150" s="100"/>
      <c r="BP150" s="100">
        <f t="shared" ref="BP150" si="811">SUM(BP151:BP152)</f>
        <v>2683785.2845999994</v>
      </c>
      <c r="BR150" s="100">
        <f>SUM(BR151:BR152)</f>
        <v>0</v>
      </c>
      <c r="BS150" s="100">
        <f>SUM(BS151:BS152)</f>
        <v>2500827</v>
      </c>
      <c r="BT150" s="100">
        <f>$G150</f>
        <v>0</v>
      </c>
      <c r="BU150" s="100">
        <f>SUM(BU151:BU152)</f>
        <v>3264465.609000003</v>
      </c>
      <c r="BV150" s="100"/>
      <c r="BW150" s="100">
        <f>SUM(BW151:BW152)</f>
        <v>5577759.8320599953</v>
      </c>
      <c r="BX150" s="100"/>
      <c r="BY150" s="100">
        <f t="shared" ref="BY150" si="812">SUM(BY151:BY152)</f>
        <v>2683785.2845999994</v>
      </c>
      <c r="CA150" s="100">
        <f>SUM(CA151:CA152)</f>
        <v>0</v>
      </c>
      <c r="CB150" s="100">
        <f>SUM(CB151:CB152)</f>
        <v>2500827</v>
      </c>
      <c r="CC150" s="100">
        <f>$G150</f>
        <v>0</v>
      </c>
      <c r="CD150" s="100">
        <f>SUM(CD151:CD152)</f>
        <v>3264465.609000003</v>
      </c>
      <c r="CE150" s="100"/>
      <c r="CF150" s="100">
        <f>SUM(CF151:CF152)</f>
        <v>5577759.8320599953</v>
      </c>
      <c r="CG150" s="100"/>
      <c r="CH150" s="100">
        <f t="shared" ref="CH150" si="813">SUM(CH151:CH152)</f>
        <v>2683785.2845999994</v>
      </c>
      <c r="CI150" s="200">
        <f>CH150/CF150-1</f>
        <v>-0.51884172761005809</v>
      </c>
      <c r="CK150" s="100">
        <f>SUM(CK151:CK152)</f>
        <v>0</v>
      </c>
      <c r="CL150" s="100">
        <f>SUM(CL151:CL152)</f>
        <v>2500827</v>
      </c>
      <c r="CM150" s="100">
        <f>$G150</f>
        <v>0</v>
      </c>
      <c r="CN150" s="100">
        <f>SUM(CN151:CN152)</f>
        <v>3264465.609000003</v>
      </c>
      <c r="CO150" s="100"/>
      <c r="CP150" s="100">
        <f>SUM(CP151:CP152)</f>
        <v>5577759.8320599953</v>
      </c>
      <c r="CQ150" s="100"/>
      <c r="CR150" s="100">
        <f t="shared" ref="CR150" si="814">SUM(CR151:CR152)</f>
        <v>2683785.2845999994</v>
      </c>
      <c r="CT150" s="100">
        <f>SUM(CT151:CT152)</f>
        <v>0</v>
      </c>
      <c r="CU150" s="100">
        <f>SUM(CU151:CU152)</f>
        <v>2500827</v>
      </c>
      <c r="CV150" s="100">
        <f>$G150</f>
        <v>0</v>
      </c>
      <c r="CW150" s="100">
        <f>SUM(CW151:CW152)</f>
        <v>3264465.609000003</v>
      </c>
      <c r="CX150" s="100"/>
      <c r="CY150" s="100">
        <f>SUM(CY151:CY152)</f>
        <v>5577759.8320599953</v>
      </c>
      <c r="CZ150" s="100"/>
      <c r="DA150" s="100">
        <f t="shared" ref="DA150" si="815">SUM(DA151:DA152)</f>
        <v>2683785.2845999994</v>
      </c>
    </row>
    <row r="151" spans="2:105" x14ac:dyDescent="0.3">
      <c r="C151" s="38" t="s">
        <v>68</v>
      </c>
      <c r="E151" s="104"/>
      <c r="F151" s="104">
        <f>SUM('Quarterly I.S'!G151:H151)</f>
        <v>2130624</v>
      </c>
      <c r="G151" s="104"/>
      <c r="H151" s="104">
        <f>SUM('Quarterly I.S'!K151:L151)</f>
        <v>3138046.2610000027</v>
      </c>
      <c r="I151" s="104"/>
      <c r="J151" s="104">
        <f>SUM('Quarterly I.S'!O151:P151)</f>
        <v>5478182.9147899952</v>
      </c>
      <c r="K151" s="104"/>
      <c r="L151" s="104">
        <f>SUM('Quarterly I.S'!S151:T151)</f>
        <v>2667719.7493799995</v>
      </c>
      <c r="M151" s="198"/>
      <c r="O151" s="98">
        <f>$E151</f>
        <v>0</v>
      </c>
      <c r="P151" s="98">
        <f>$F151</f>
        <v>2130624</v>
      </c>
      <c r="Q151" s="98">
        <f>$G151</f>
        <v>0</v>
      </c>
      <c r="R151" s="98">
        <f>$H151</f>
        <v>3138046.2610000027</v>
      </c>
      <c r="S151" s="98"/>
      <c r="T151" s="71">
        <f t="shared" ref="T151:T152" si="816">$J151</f>
        <v>5478182.9147899952</v>
      </c>
      <c r="U151" s="71"/>
      <c r="V151" s="71">
        <f t="shared" ref="V151:V152" si="817">$L151</f>
        <v>2667719.7493799995</v>
      </c>
      <c r="W151" s="198"/>
      <c r="Y151" s="98">
        <f>$E151</f>
        <v>0</v>
      </c>
      <c r="Z151" s="98">
        <f>$F151</f>
        <v>2130624</v>
      </c>
      <c r="AA151" s="98">
        <f>$G151</f>
        <v>0</v>
      </c>
      <c r="AB151" s="98">
        <f>$H151</f>
        <v>3138046.2610000027</v>
      </c>
      <c r="AC151" s="98"/>
      <c r="AD151" s="71">
        <f t="shared" ref="AD151:AD152" si="818">$J151</f>
        <v>5478182.9147899952</v>
      </c>
      <c r="AE151" s="71"/>
      <c r="AF151" s="71">
        <f t="shared" ref="AF151:AF152" si="819">$L151</f>
        <v>2667719.7493799995</v>
      </c>
      <c r="AG151" s="98"/>
      <c r="AH151" s="98">
        <f>$E151</f>
        <v>0</v>
      </c>
      <c r="AI151" s="98">
        <f>$F151</f>
        <v>2130624</v>
      </c>
      <c r="AJ151" s="98">
        <f>$G151</f>
        <v>0</v>
      </c>
      <c r="AK151" s="98">
        <f>$H151</f>
        <v>3138046.2610000027</v>
      </c>
      <c r="AL151" s="98"/>
      <c r="AM151" s="71">
        <f t="shared" ref="AM151:AM152" si="820">$J151</f>
        <v>5478182.9147899952</v>
      </c>
      <c r="AN151" s="71"/>
      <c r="AO151" s="71">
        <f t="shared" ref="AO151:AO152" si="821">$L151</f>
        <v>2667719.7493799995</v>
      </c>
      <c r="AP151" s="98"/>
      <c r="AQ151" s="98">
        <f>$E151</f>
        <v>0</v>
      </c>
      <c r="AR151" s="98">
        <f>$F151</f>
        <v>2130624</v>
      </c>
      <c r="AS151" s="98">
        <f>$G151</f>
        <v>0</v>
      </c>
      <c r="AT151" s="98">
        <f>$H151</f>
        <v>3138046.2610000027</v>
      </c>
      <c r="AU151" s="98"/>
      <c r="AV151" s="71">
        <f t="shared" ref="AV151:AV152" si="822">$J151</f>
        <v>5478182.9147899952</v>
      </c>
      <c r="AW151" s="71"/>
      <c r="AX151" s="71">
        <f t="shared" ref="AX151:AX152" si="823">$L151</f>
        <v>2667719.7493799995</v>
      </c>
      <c r="AY151" s="98"/>
      <c r="AZ151" s="98">
        <f>$E151</f>
        <v>0</v>
      </c>
      <c r="BA151" s="98">
        <f>$F151</f>
        <v>2130624</v>
      </c>
      <c r="BB151" s="98">
        <f>$G151</f>
        <v>0</v>
      </c>
      <c r="BC151" s="98">
        <f>$H151</f>
        <v>3138046.2610000027</v>
      </c>
      <c r="BD151" s="98"/>
      <c r="BE151" s="71">
        <f t="shared" ref="BE151:BE152" si="824">$J151</f>
        <v>5478182.9147899952</v>
      </c>
      <c r="BF151" s="71"/>
      <c r="BG151" s="71">
        <f t="shared" ref="BG151:BG152" si="825">$L151</f>
        <v>2667719.7493799995</v>
      </c>
      <c r="BH151" s="98"/>
      <c r="BI151" s="98">
        <f>$E151</f>
        <v>0</v>
      </c>
      <c r="BJ151" s="98">
        <f>$F151</f>
        <v>2130624</v>
      </c>
      <c r="BK151" s="98">
        <f>$G151</f>
        <v>0</v>
      </c>
      <c r="BL151" s="98">
        <f>$H151</f>
        <v>3138046.2610000027</v>
      </c>
      <c r="BM151" s="98"/>
      <c r="BN151" s="71">
        <f t="shared" ref="BN151:BN152" si="826">$J151</f>
        <v>5478182.9147899952</v>
      </c>
      <c r="BO151" s="71"/>
      <c r="BP151" s="71">
        <f t="shared" ref="BP151:BP152" si="827">$L151</f>
        <v>2667719.7493799995</v>
      </c>
      <c r="BR151" s="98">
        <f>$E151</f>
        <v>0</v>
      </c>
      <c r="BS151" s="98">
        <f>$F151</f>
        <v>2130624</v>
      </c>
      <c r="BT151" s="98">
        <f>$G151</f>
        <v>0</v>
      </c>
      <c r="BU151" s="98">
        <f>$H151</f>
        <v>3138046.2610000027</v>
      </c>
      <c r="BV151" s="98"/>
      <c r="BW151" s="71">
        <f t="shared" ref="BW151:BW152" si="828">$J151</f>
        <v>5478182.9147899952</v>
      </c>
      <c r="BX151" s="71"/>
      <c r="BY151" s="71">
        <f t="shared" ref="BY151:BY152" si="829">$L151</f>
        <v>2667719.7493799995</v>
      </c>
      <c r="CA151" s="98">
        <f>$E151</f>
        <v>0</v>
      </c>
      <c r="CB151" s="98">
        <f>$F151</f>
        <v>2130624</v>
      </c>
      <c r="CC151" s="98">
        <f>$G151</f>
        <v>0</v>
      </c>
      <c r="CD151" s="98">
        <f>$H151</f>
        <v>3138046.2610000027</v>
      </c>
      <c r="CE151" s="98"/>
      <c r="CF151" s="71">
        <f t="shared" ref="CF151:CF152" si="830">$J151</f>
        <v>5478182.9147899952</v>
      </c>
      <c r="CG151" s="71"/>
      <c r="CH151" s="71">
        <f t="shared" ref="CH151:CH152" si="831">$L151</f>
        <v>2667719.7493799995</v>
      </c>
      <c r="CI151" s="198"/>
      <c r="CK151" s="98">
        <f>$E151</f>
        <v>0</v>
      </c>
      <c r="CL151" s="98">
        <f>$F151</f>
        <v>2130624</v>
      </c>
      <c r="CM151" s="98">
        <f>$G151</f>
        <v>0</v>
      </c>
      <c r="CN151" s="98">
        <f>$H151</f>
        <v>3138046.2610000027</v>
      </c>
      <c r="CO151" s="98"/>
      <c r="CP151" s="71">
        <f t="shared" ref="CP151:CP152" si="832">$J151</f>
        <v>5478182.9147899952</v>
      </c>
      <c r="CQ151" s="71"/>
      <c r="CR151" s="71">
        <f t="shared" ref="CR151:CR152" si="833">$L151</f>
        <v>2667719.7493799995</v>
      </c>
      <c r="CT151" s="98">
        <f>$E151</f>
        <v>0</v>
      </c>
      <c r="CU151" s="98">
        <f>$F151</f>
        <v>2130624</v>
      </c>
      <c r="CV151" s="98">
        <f>$G151</f>
        <v>0</v>
      </c>
      <c r="CW151" s="98">
        <f>$H151</f>
        <v>3138046.2610000027</v>
      </c>
      <c r="CX151" s="98"/>
      <c r="CY151" s="71">
        <f t="shared" ref="CY151:CY152" si="834">$J151</f>
        <v>5478182.9147899952</v>
      </c>
      <c r="CZ151" s="71"/>
      <c r="DA151" s="71">
        <f t="shared" ref="DA151:DA152" si="835">$L151</f>
        <v>2667719.7493799995</v>
      </c>
    </row>
    <row r="152" spans="2:105" x14ac:dyDescent="0.3">
      <c r="C152" s="38" t="s">
        <v>127</v>
      </c>
      <c r="E152" s="104"/>
      <c r="F152" s="104">
        <f>SUM('Quarterly I.S'!G152:H152)</f>
        <v>370203</v>
      </c>
      <c r="G152" s="104"/>
      <c r="H152" s="104">
        <f>SUM('Quarterly I.S'!K152:L152)</f>
        <v>126419.348</v>
      </c>
      <c r="I152" s="104"/>
      <c r="J152" s="104">
        <f>SUM('Quarterly I.S'!O152:P152)</f>
        <v>99576.917270000005</v>
      </c>
      <c r="K152" s="104"/>
      <c r="L152" s="104">
        <f>SUM('Quarterly I.S'!S152:T152)</f>
        <v>16065.53522</v>
      </c>
      <c r="M152" s="198"/>
      <c r="O152" s="98">
        <f>$E152</f>
        <v>0</v>
      </c>
      <c r="P152" s="98">
        <f>$F152</f>
        <v>370203</v>
      </c>
      <c r="Q152" s="98">
        <f>$G152</f>
        <v>0</v>
      </c>
      <c r="R152" s="98">
        <f>$H152</f>
        <v>126419.348</v>
      </c>
      <c r="S152" s="98"/>
      <c r="T152" s="71">
        <f t="shared" si="816"/>
        <v>99576.917270000005</v>
      </c>
      <c r="U152" s="71"/>
      <c r="V152" s="71">
        <f t="shared" si="817"/>
        <v>16065.53522</v>
      </c>
      <c r="W152" s="198"/>
      <c r="Y152" s="98">
        <f>$E152</f>
        <v>0</v>
      </c>
      <c r="Z152" s="98">
        <f>$F152</f>
        <v>370203</v>
      </c>
      <c r="AA152" s="98">
        <f>$G152</f>
        <v>0</v>
      </c>
      <c r="AB152" s="98">
        <f>$H152</f>
        <v>126419.348</v>
      </c>
      <c r="AC152" s="98"/>
      <c r="AD152" s="71">
        <f t="shared" si="818"/>
        <v>99576.917270000005</v>
      </c>
      <c r="AE152" s="71"/>
      <c r="AF152" s="71">
        <f t="shared" si="819"/>
        <v>16065.53522</v>
      </c>
      <c r="AG152" s="98"/>
      <c r="AH152" s="98">
        <f>$E152</f>
        <v>0</v>
      </c>
      <c r="AI152" s="98">
        <f>$F152</f>
        <v>370203</v>
      </c>
      <c r="AJ152" s="98">
        <f>$G152</f>
        <v>0</v>
      </c>
      <c r="AK152" s="98">
        <f>$H152</f>
        <v>126419.348</v>
      </c>
      <c r="AL152" s="98"/>
      <c r="AM152" s="71">
        <f t="shared" si="820"/>
        <v>99576.917270000005</v>
      </c>
      <c r="AN152" s="71"/>
      <c r="AO152" s="71">
        <f t="shared" si="821"/>
        <v>16065.53522</v>
      </c>
      <c r="AP152" s="98"/>
      <c r="AQ152" s="98">
        <f>$E152</f>
        <v>0</v>
      </c>
      <c r="AR152" s="98">
        <f>$F152</f>
        <v>370203</v>
      </c>
      <c r="AS152" s="98">
        <f>$G152</f>
        <v>0</v>
      </c>
      <c r="AT152" s="98">
        <f>$H152</f>
        <v>126419.348</v>
      </c>
      <c r="AU152" s="98"/>
      <c r="AV152" s="71">
        <f t="shared" si="822"/>
        <v>99576.917270000005</v>
      </c>
      <c r="AW152" s="71"/>
      <c r="AX152" s="71">
        <f t="shared" si="823"/>
        <v>16065.53522</v>
      </c>
      <c r="AY152" s="98"/>
      <c r="AZ152" s="98">
        <f>$E152</f>
        <v>0</v>
      </c>
      <c r="BA152" s="98">
        <f>$F152</f>
        <v>370203</v>
      </c>
      <c r="BB152" s="98">
        <f>$G152</f>
        <v>0</v>
      </c>
      <c r="BC152" s="98">
        <f>$H152</f>
        <v>126419.348</v>
      </c>
      <c r="BD152" s="98"/>
      <c r="BE152" s="71">
        <f t="shared" si="824"/>
        <v>99576.917270000005</v>
      </c>
      <c r="BF152" s="71"/>
      <c r="BG152" s="71">
        <f t="shared" si="825"/>
        <v>16065.53522</v>
      </c>
      <c r="BH152" s="98"/>
      <c r="BI152" s="98">
        <f>$E152</f>
        <v>0</v>
      </c>
      <c r="BJ152" s="98">
        <f>$F152</f>
        <v>370203</v>
      </c>
      <c r="BK152" s="98">
        <f>$G152</f>
        <v>0</v>
      </c>
      <c r="BL152" s="98">
        <f>$H152</f>
        <v>126419.348</v>
      </c>
      <c r="BM152" s="98"/>
      <c r="BN152" s="71">
        <f t="shared" si="826"/>
        <v>99576.917270000005</v>
      </c>
      <c r="BO152" s="71"/>
      <c r="BP152" s="71">
        <f t="shared" si="827"/>
        <v>16065.53522</v>
      </c>
      <c r="BR152" s="98">
        <f>$E152</f>
        <v>0</v>
      </c>
      <c r="BS152" s="98">
        <f>$F152</f>
        <v>370203</v>
      </c>
      <c r="BT152" s="98">
        <f>$G152</f>
        <v>0</v>
      </c>
      <c r="BU152" s="98">
        <f>$H152</f>
        <v>126419.348</v>
      </c>
      <c r="BV152" s="98"/>
      <c r="BW152" s="71">
        <f t="shared" si="828"/>
        <v>99576.917270000005</v>
      </c>
      <c r="BX152" s="71"/>
      <c r="BY152" s="71">
        <f t="shared" si="829"/>
        <v>16065.53522</v>
      </c>
      <c r="CA152" s="98">
        <f>$E152</f>
        <v>0</v>
      </c>
      <c r="CB152" s="98">
        <f>$F152</f>
        <v>370203</v>
      </c>
      <c r="CC152" s="98">
        <f>$G152</f>
        <v>0</v>
      </c>
      <c r="CD152" s="98">
        <f>$H152</f>
        <v>126419.348</v>
      </c>
      <c r="CE152" s="98"/>
      <c r="CF152" s="71">
        <f t="shared" si="830"/>
        <v>99576.917270000005</v>
      </c>
      <c r="CG152" s="71"/>
      <c r="CH152" s="71">
        <f t="shared" si="831"/>
        <v>16065.53522</v>
      </c>
      <c r="CI152" s="198"/>
      <c r="CK152" s="98">
        <f>$E152</f>
        <v>0</v>
      </c>
      <c r="CL152" s="98">
        <f>$F152</f>
        <v>370203</v>
      </c>
      <c r="CM152" s="98">
        <f>$G152</f>
        <v>0</v>
      </c>
      <c r="CN152" s="98">
        <f>$H152</f>
        <v>126419.348</v>
      </c>
      <c r="CO152" s="98"/>
      <c r="CP152" s="71">
        <f t="shared" si="832"/>
        <v>99576.917270000005</v>
      </c>
      <c r="CQ152" s="71"/>
      <c r="CR152" s="71">
        <f t="shared" si="833"/>
        <v>16065.53522</v>
      </c>
      <c r="CT152" s="98">
        <f>$E152</f>
        <v>0</v>
      </c>
      <c r="CU152" s="98">
        <f>$F152</f>
        <v>370203</v>
      </c>
      <c r="CV152" s="98">
        <f>$G152</f>
        <v>0</v>
      </c>
      <c r="CW152" s="98">
        <f>$H152</f>
        <v>126419.348</v>
      </c>
      <c r="CX152" s="98"/>
      <c r="CY152" s="71">
        <f t="shared" si="834"/>
        <v>99576.917270000005</v>
      </c>
      <c r="CZ152" s="71"/>
      <c r="DA152" s="71">
        <f t="shared" si="835"/>
        <v>16065.53522</v>
      </c>
    </row>
    <row r="153" spans="2:105" x14ac:dyDescent="0.3">
      <c r="C153" s="76"/>
      <c r="D153" s="127"/>
      <c r="E153" s="72"/>
      <c r="F153" s="72"/>
      <c r="G153" s="72"/>
      <c r="H153" s="72"/>
      <c r="I153" s="72"/>
      <c r="J153" s="72"/>
      <c r="K153" s="72"/>
      <c r="L153" s="72"/>
      <c r="M153" s="201"/>
      <c r="O153" s="74"/>
      <c r="P153" s="74"/>
      <c r="Q153" s="74"/>
      <c r="R153" s="74"/>
      <c r="S153" s="74"/>
      <c r="T153" s="74"/>
      <c r="U153" s="74"/>
      <c r="V153" s="74"/>
      <c r="W153" s="201"/>
      <c r="Y153" s="74"/>
      <c r="Z153" s="74"/>
      <c r="AA153" s="74"/>
      <c r="AB153" s="74"/>
      <c r="AC153" s="74"/>
      <c r="AD153" s="74"/>
      <c r="AE153" s="74"/>
      <c r="AF153" s="74"/>
      <c r="AG153" s="72"/>
      <c r="AH153" s="74"/>
      <c r="AI153" s="74"/>
      <c r="AJ153" s="74"/>
      <c r="AK153" s="74"/>
      <c r="AL153" s="74"/>
      <c r="AM153" s="74"/>
      <c r="AN153" s="74"/>
      <c r="AO153" s="74"/>
      <c r="AP153" s="72"/>
      <c r="AQ153" s="74"/>
      <c r="AR153" s="74"/>
      <c r="AS153" s="74"/>
      <c r="AT153" s="74"/>
      <c r="AU153" s="74"/>
      <c r="AV153" s="74"/>
      <c r="AW153" s="74"/>
      <c r="AX153" s="74"/>
      <c r="AY153" s="72"/>
      <c r="AZ153" s="74"/>
      <c r="BA153" s="74"/>
      <c r="BB153" s="74"/>
      <c r="BC153" s="74"/>
      <c r="BD153" s="74"/>
      <c r="BE153" s="74"/>
      <c r="BF153" s="74"/>
      <c r="BG153" s="74"/>
      <c r="BH153" s="72"/>
      <c r="BI153" s="74"/>
      <c r="BJ153" s="74"/>
      <c r="BK153" s="74"/>
      <c r="BL153" s="74"/>
      <c r="BM153" s="74"/>
      <c r="BN153" s="74"/>
      <c r="BO153" s="74"/>
      <c r="BP153" s="74"/>
      <c r="BR153" s="74"/>
      <c r="BS153" s="74"/>
      <c r="BT153" s="74"/>
      <c r="BU153" s="74"/>
      <c r="BV153" s="74"/>
      <c r="BW153" s="74"/>
      <c r="BX153" s="74"/>
      <c r="BY153" s="74"/>
      <c r="CA153" s="74"/>
      <c r="CB153" s="74"/>
      <c r="CC153" s="74"/>
      <c r="CD153" s="74"/>
      <c r="CE153" s="74"/>
      <c r="CF153" s="74"/>
      <c r="CG153" s="74"/>
      <c r="CH153" s="74"/>
      <c r="CI153" s="201"/>
      <c r="CK153" s="74"/>
      <c r="CL153" s="74"/>
      <c r="CM153" s="74"/>
      <c r="CN153" s="74"/>
      <c r="CO153" s="74"/>
      <c r="CP153" s="74"/>
      <c r="CQ153" s="74"/>
      <c r="CR153" s="74"/>
      <c r="CT153" s="74"/>
      <c r="CU153" s="74"/>
      <c r="CV153" s="74"/>
      <c r="CW153" s="74"/>
      <c r="CX153" s="74"/>
      <c r="CY153" s="74"/>
      <c r="CZ153" s="74"/>
      <c r="DA153" s="74"/>
    </row>
    <row r="154" spans="2:105" s="36" customFormat="1" x14ac:dyDescent="0.3">
      <c r="B154" s="34"/>
      <c r="C154" s="67" t="s">
        <v>119</v>
      </c>
      <c r="D154" s="67"/>
      <c r="E154" s="35"/>
      <c r="F154" s="35"/>
      <c r="G154" s="35"/>
      <c r="H154" s="35"/>
      <c r="I154" s="35"/>
      <c r="J154" s="35"/>
      <c r="K154" s="35"/>
      <c r="L154" s="35"/>
      <c r="M154" s="176"/>
      <c r="O154" s="35"/>
      <c r="P154" s="35"/>
      <c r="Q154" s="35"/>
      <c r="R154" s="35"/>
      <c r="S154" s="35"/>
      <c r="T154" s="35"/>
      <c r="U154" s="35"/>
      <c r="V154" s="35"/>
      <c r="W154" s="176"/>
      <c r="Y154" s="35"/>
      <c r="Z154" s="35"/>
      <c r="AA154" s="35"/>
      <c r="AB154" s="35"/>
      <c r="AC154" s="35"/>
      <c r="AD154" s="35"/>
      <c r="AE154" s="35"/>
      <c r="AF154" s="35"/>
      <c r="AG154" s="37"/>
      <c r="AH154" s="35"/>
      <c r="AI154" s="35"/>
      <c r="AJ154" s="35"/>
      <c r="AK154" s="35"/>
      <c r="AL154" s="35"/>
      <c r="AM154" s="35"/>
      <c r="AN154" s="35"/>
      <c r="AO154" s="35"/>
      <c r="AP154" s="37"/>
      <c r="AQ154" s="35"/>
      <c r="AR154" s="35"/>
      <c r="AS154" s="35"/>
      <c r="AT154" s="35"/>
      <c r="AU154" s="35"/>
      <c r="AV154" s="35"/>
      <c r="AW154" s="35"/>
      <c r="AX154" s="35"/>
      <c r="AY154" s="37"/>
      <c r="AZ154" s="35"/>
      <c r="BA154" s="35"/>
      <c r="BB154" s="35"/>
      <c r="BC154" s="35"/>
      <c r="BD154" s="35"/>
      <c r="BE154" s="35"/>
      <c r="BF154" s="35"/>
      <c r="BG154" s="35"/>
      <c r="BH154" s="37"/>
      <c r="BI154" s="35"/>
      <c r="BJ154" s="35"/>
      <c r="BK154" s="35"/>
      <c r="BL154" s="35"/>
      <c r="BM154" s="35"/>
      <c r="BN154" s="35"/>
      <c r="BO154" s="35"/>
      <c r="BP154" s="35"/>
      <c r="BQ154" s="213"/>
      <c r="BR154" s="35"/>
      <c r="BS154" s="35"/>
      <c r="BT154" s="35"/>
      <c r="BU154" s="35"/>
      <c r="BV154" s="35"/>
      <c r="BW154" s="35"/>
      <c r="BX154" s="35"/>
      <c r="BY154" s="35"/>
      <c r="BZ154" s="213"/>
      <c r="CA154" s="35"/>
      <c r="CB154" s="35"/>
      <c r="CC154" s="35"/>
      <c r="CD154" s="35"/>
      <c r="CE154" s="35"/>
      <c r="CF154" s="35"/>
      <c r="CG154" s="35"/>
      <c r="CH154" s="35"/>
      <c r="CI154" s="176"/>
      <c r="CK154" s="35"/>
      <c r="CL154" s="35"/>
      <c r="CM154" s="35"/>
      <c r="CN154" s="35"/>
      <c r="CO154" s="35"/>
      <c r="CP154" s="35"/>
      <c r="CQ154" s="35"/>
      <c r="CR154" s="35"/>
      <c r="CS154" s="213"/>
      <c r="CT154" s="35"/>
      <c r="CU154" s="35"/>
      <c r="CV154" s="35"/>
      <c r="CW154" s="35"/>
      <c r="CX154" s="35"/>
      <c r="CY154" s="35"/>
      <c r="CZ154" s="35"/>
      <c r="DA154" s="35"/>
    </row>
    <row r="155" spans="2:105" x14ac:dyDescent="0.3">
      <c r="C155" s="85" t="s">
        <v>115</v>
      </c>
      <c r="D155" s="128"/>
      <c r="E155" s="51">
        <f>SUM(E156)</f>
        <v>0</v>
      </c>
      <c r="F155" s="51">
        <f>SUM(F156)</f>
        <v>1769944.159</v>
      </c>
      <c r="G155" s="51">
        <f>SUM(G156)</f>
        <v>0</v>
      </c>
      <c r="H155" s="51">
        <f>SUM(H156)</f>
        <v>3648827.4890000001</v>
      </c>
      <c r="I155" s="51"/>
      <c r="J155" s="51">
        <f>SUM(J156)</f>
        <v>5075884.318</v>
      </c>
      <c r="K155" s="51"/>
      <c r="L155" s="51">
        <f t="shared" ref="L155" si="836">SUM(L156)</f>
        <v>6998142.2419999996</v>
      </c>
      <c r="M155" s="181">
        <f>L155/J155-1</f>
        <v>0.37870404516181089</v>
      </c>
      <c r="O155" s="107">
        <f t="shared" ref="O155:CT155" si="837">O156</f>
        <v>0</v>
      </c>
      <c r="P155" s="107">
        <f t="shared" si="837"/>
        <v>1769944.159</v>
      </c>
      <c r="Q155" s="107">
        <f t="shared" si="837"/>
        <v>0</v>
      </c>
      <c r="R155" s="107">
        <f t="shared" si="837"/>
        <v>3648827.4890000001</v>
      </c>
      <c r="S155" s="107"/>
      <c r="T155" s="107">
        <f t="shared" si="837"/>
        <v>5075884.318</v>
      </c>
      <c r="U155" s="107"/>
      <c r="V155" s="107">
        <f t="shared" si="837"/>
        <v>6998142.2419999996</v>
      </c>
      <c r="W155" s="181">
        <f>V155/T155-1</f>
        <v>0.37870404516181089</v>
      </c>
      <c r="Y155" s="107">
        <f t="shared" si="837"/>
        <v>0</v>
      </c>
      <c r="Z155" s="107">
        <f t="shared" si="837"/>
        <v>1769944.159</v>
      </c>
      <c r="AA155" s="107">
        <f t="shared" si="837"/>
        <v>0</v>
      </c>
      <c r="AB155" s="107">
        <f t="shared" si="837"/>
        <v>3648827.4890000001</v>
      </c>
      <c r="AC155" s="107"/>
      <c r="AD155" s="107">
        <f t="shared" si="837"/>
        <v>5075884.318</v>
      </c>
      <c r="AE155" s="107"/>
      <c r="AF155" s="107">
        <f t="shared" si="837"/>
        <v>6998142.2419999996</v>
      </c>
      <c r="AG155" s="74"/>
      <c r="AH155" s="107">
        <f t="shared" si="837"/>
        <v>0</v>
      </c>
      <c r="AI155" s="107">
        <f t="shared" si="837"/>
        <v>1769944.159</v>
      </c>
      <c r="AJ155" s="107">
        <f t="shared" si="837"/>
        <v>0</v>
      </c>
      <c r="AK155" s="107">
        <f t="shared" si="837"/>
        <v>3648827.4890000001</v>
      </c>
      <c r="AL155" s="107"/>
      <c r="AM155" s="107">
        <f t="shared" si="837"/>
        <v>5075884.318</v>
      </c>
      <c r="AN155" s="107"/>
      <c r="AO155" s="107">
        <f t="shared" si="837"/>
        <v>6998142.2419999996</v>
      </c>
      <c r="AP155" s="74"/>
      <c r="AQ155" s="107">
        <f t="shared" si="837"/>
        <v>0</v>
      </c>
      <c r="AR155" s="107">
        <f t="shared" si="837"/>
        <v>1769944.159</v>
      </c>
      <c r="AS155" s="107">
        <f t="shared" si="837"/>
        <v>0</v>
      </c>
      <c r="AT155" s="107">
        <f t="shared" si="837"/>
        <v>3648827.4890000001</v>
      </c>
      <c r="AU155" s="107"/>
      <c r="AV155" s="107">
        <f t="shared" si="837"/>
        <v>5075884.318</v>
      </c>
      <c r="AW155" s="107"/>
      <c r="AX155" s="107">
        <f t="shared" si="837"/>
        <v>6998142.2419999996</v>
      </c>
      <c r="AY155" s="74"/>
      <c r="AZ155" s="107">
        <f t="shared" si="837"/>
        <v>0</v>
      </c>
      <c r="BA155" s="107">
        <f t="shared" si="837"/>
        <v>1769944.159</v>
      </c>
      <c r="BB155" s="107">
        <f t="shared" si="837"/>
        <v>0</v>
      </c>
      <c r="BC155" s="107">
        <f t="shared" si="837"/>
        <v>3648827.4890000001</v>
      </c>
      <c r="BD155" s="107"/>
      <c r="BE155" s="107">
        <f t="shared" si="837"/>
        <v>5075884.318</v>
      </c>
      <c r="BF155" s="107"/>
      <c r="BG155" s="107">
        <f t="shared" si="837"/>
        <v>6998142.2419999996</v>
      </c>
      <c r="BH155" s="74"/>
      <c r="BI155" s="107">
        <f t="shared" si="837"/>
        <v>0</v>
      </c>
      <c r="BJ155" s="107">
        <f t="shared" si="837"/>
        <v>1769944.159</v>
      </c>
      <c r="BK155" s="107">
        <f t="shared" si="837"/>
        <v>0</v>
      </c>
      <c r="BL155" s="107">
        <f t="shared" si="837"/>
        <v>3648827.4890000001</v>
      </c>
      <c r="BM155" s="107"/>
      <c r="BN155" s="107">
        <f t="shared" si="837"/>
        <v>5075884.318</v>
      </c>
      <c r="BO155" s="107"/>
      <c r="BP155" s="107">
        <f t="shared" si="837"/>
        <v>6998142.2419999996</v>
      </c>
      <c r="BR155" s="107">
        <f t="shared" si="837"/>
        <v>0</v>
      </c>
      <c r="BS155" s="107">
        <f t="shared" si="837"/>
        <v>1769944.159</v>
      </c>
      <c r="BT155" s="107">
        <f t="shared" si="837"/>
        <v>0</v>
      </c>
      <c r="BU155" s="107">
        <f t="shared" si="837"/>
        <v>3648827.4890000001</v>
      </c>
      <c r="BV155" s="107"/>
      <c r="BW155" s="107">
        <f t="shared" si="837"/>
        <v>5075884.318</v>
      </c>
      <c r="BX155" s="107"/>
      <c r="BY155" s="107">
        <f t="shared" si="837"/>
        <v>6998142.2419999996</v>
      </c>
      <c r="CA155" s="107">
        <f t="shared" si="837"/>
        <v>0</v>
      </c>
      <c r="CB155" s="107">
        <f t="shared" si="837"/>
        <v>1769944.159</v>
      </c>
      <c r="CC155" s="107">
        <f t="shared" si="837"/>
        <v>0</v>
      </c>
      <c r="CD155" s="107">
        <f t="shared" si="837"/>
        <v>3648827.4890000001</v>
      </c>
      <c r="CE155" s="107"/>
      <c r="CF155" s="107">
        <f t="shared" si="837"/>
        <v>5075884.318</v>
      </c>
      <c r="CG155" s="107"/>
      <c r="CH155" s="107">
        <f t="shared" si="837"/>
        <v>6998142.2419999996</v>
      </c>
      <c r="CI155" s="181">
        <f>CH155/CF155-1</f>
        <v>0.37870404516181089</v>
      </c>
      <c r="CK155" s="107">
        <f t="shared" si="837"/>
        <v>0</v>
      </c>
      <c r="CL155" s="107">
        <f t="shared" si="837"/>
        <v>1769944.159</v>
      </c>
      <c r="CM155" s="107">
        <f t="shared" si="837"/>
        <v>0</v>
      </c>
      <c r="CN155" s="107">
        <f t="shared" si="837"/>
        <v>3648827.4890000001</v>
      </c>
      <c r="CO155" s="107"/>
      <c r="CP155" s="107">
        <f t="shared" si="837"/>
        <v>5075884.318</v>
      </c>
      <c r="CQ155" s="107"/>
      <c r="CR155" s="107">
        <f t="shared" si="837"/>
        <v>6998142.2419999996</v>
      </c>
      <c r="CT155" s="107">
        <f t="shared" si="837"/>
        <v>0</v>
      </c>
      <c r="CU155" s="107">
        <f t="shared" ref="CU155:DA155" si="838">CU156</f>
        <v>1769944.159</v>
      </c>
      <c r="CV155" s="107">
        <f t="shared" si="838"/>
        <v>0</v>
      </c>
      <c r="CW155" s="107">
        <f t="shared" si="838"/>
        <v>3648827.4890000001</v>
      </c>
      <c r="CX155" s="107"/>
      <c r="CY155" s="107">
        <f t="shared" si="838"/>
        <v>5075884.318</v>
      </c>
      <c r="CZ155" s="107"/>
      <c r="DA155" s="107">
        <f t="shared" si="838"/>
        <v>6998142.2419999996</v>
      </c>
    </row>
    <row r="156" spans="2:105" x14ac:dyDescent="0.3">
      <c r="C156" s="69" t="s">
        <v>116</v>
      </c>
      <c r="D156" s="82">
        <v>37</v>
      </c>
      <c r="E156" s="104"/>
      <c r="F156" s="104">
        <f>'Quarterly I.S'!H156</f>
        <v>1769944.159</v>
      </c>
      <c r="G156" s="104"/>
      <c r="H156" s="104">
        <f>'Quarterly I.S'!L156</f>
        <v>3648827.4890000001</v>
      </c>
      <c r="I156" s="104"/>
      <c r="J156" s="104">
        <f>'Quarterly I.S'!P156</f>
        <v>5075884.318</v>
      </c>
      <c r="K156" s="104"/>
      <c r="L156" s="104">
        <f>'Quarterly I.S'!T156</f>
        <v>6998142.2419999996</v>
      </c>
      <c r="M156" s="198"/>
      <c r="O156" s="71">
        <f>$E156</f>
        <v>0</v>
      </c>
      <c r="P156" s="71">
        <f>$F156</f>
        <v>1769944.159</v>
      </c>
      <c r="Q156" s="71">
        <f>$G156</f>
        <v>0</v>
      </c>
      <c r="R156" s="71">
        <f>$H156</f>
        <v>3648827.4890000001</v>
      </c>
      <c r="S156" s="71"/>
      <c r="T156" s="71">
        <f t="shared" ref="T156" si="839">$J156</f>
        <v>5075884.318</v>
      </c>
      <c r="U156" s="71"/>
      <c r="V156" s="71">
        <f t="shared" ref="V156" si="840">$L156</f>
        <v>6998142.2419999996</v>
      </c>
      <c r="W156" s="198"/>
      <c r="X156" s="68"/>
      <c r="Y156" s="71">
        <f>$E156</f>
        <v>0</v>
      </c>
      <c r="Z156" s="71">
        <f>$F156</f>
        <v>1769944.159</v>
      </c>
      <c r="AA156" s="71">
        <f>$G156</f>
        <v>0</v>
      </c>
      <c r="AB156" s="71">
        <f>$H156</f>
        <v>3648827.4890000001</v>
      </c>
      <c r="AC156" s="71"/>
      <c r="AD156" s="71">
        <f t="shared" ref="AD156" si="841">$J156</f>
        <v>5075884.318</v>
      </c>
      <c r="AE156" s="71"/>
      <c r="AF156" s="71">
        <f t="shared" ref="AF156" si="842">$L156</f>
        <v>6998142.2419999996</v>
      </c>
      <c r="AG156" s="68"/>
      <c r="AH156" s="71">
        <f>$E156</f>
        <v>0</v>
      </c>
      <c r="AI156" s="71">
        <f>$F156</f>
        <v>1769944.159</v>
      </c>
      <c r="AJ156" s="71">
        <f>$G156</f>
        <v>0</v>
      </c>
      <c r="AK156" s="71">
        <f>$H156</f>
        <v>3648827.4890000001</v>
      </c>
      <c r="AL156" s="71"/>
      <c r="AM156" s="71">
        <f t="shared" ref="AM156" si="843">$J156</f>
        <v>5075884.318</v>
      </c>
      <c r="AN156" s="71"/>
      <c r="AO156" s="71">
        <f t="shared" ref="AO156" si="844">$L156</f>
        <v>6998142.2419999996</v>
      </c>
      <c r="AP156" s="68"/>
      <c r="AQ156" s="71">
        <f>$E156</f>
        <v>0</v>
      </c>
      <c r="AR156" s="71">
        <f>$F156</f>
        <v>1769944.159</v>
      </c>
      <c r="AS156" s="71">
        <f>$G156</f>
        <v>0</v>
      </c>
      <c r="AT156" s="71">
        <f>$H156</f>
        <v>3648827.4890000001</v>
      </c>
      <c r="AU156" s="71"/>
      <c r="AV156" s="71">
        <f t="shared" ref="AV156" si="845">$J156</f>
        <v>5075884.318</v>
      </c>
      <c r="AW156" s="71"/>
      <c r="AX156" s="71">
        <f t="shared" ref="AX156" si="846">$L156</f>
        <v>6998142.2419999996</v>
      </c>
      <c r="AY156" s="68"/>
      <c r="AZ156" s="71">
        <f>$E156</f>
        <v>0</v>
      </c>
      <c r="BA156" s="71">
        <f>$F156</f>
        <v>1769944.159</v>
      </c>
      <c r="BB156" s="71">
        <f>$G156</f>
        <v>0</v>
      </c>
      <c r="BC156" s="71">
        <f>$H156</f>
        <v>3648827.4890000001</v>
      </c>
      <c r="BD156" s="71"/>
      <c r="BE156" s="71">
        <f t="shared" ref="BE156" si="847">$J156</f>
        <v>5075884.318</v>
      </c>
      <c r="BF156" s="71"/>
      <c r="BG156" s="71">
        <f t="shared" ref="BG156" si="848">$L156</f>
        <v>6998142.2419999996</v>
      </c>
      <c r="BH156" s="68"/>
      <c r="BI156" s="71">
        <f>$E156</f>
        <v>0</v>
      </c>
      <c r="BJ156" s="71">
        <f>$F156</f>
        <v>1769944.159</v>
      </c>
      <c r="BK156" s="71">
        <f>$G156</f>
        <v>0</v>
      </c>
      <c r="BL156" s="71">
        <f>$H156</f>
        <v>3648827.4890000001</v>
      </c>
      <c r="BM156" s="71"/>
      <c r="BN156" s="71">
        <f t="shared" ref="BN156" si="849">$J156</f>
        <v>5075884.318</v>
      </c>
      <c r="BO156" s="71"/>
      <c r="BP156" s="71">
        <f t="shared" ref="BP156" si="850">$L156</f>
        <v>6998142.2419999996</v>
      </c>
      <c r="BQ156" s="68"/>
      <c r="BR156" s="71">
        <f>$E156</f>
        <v>0</v>
      </c>
      <c r="BS156" s="71">
        <f>$F156</f>
        <v>1769944.159</v>
      </c>
      <c r="BT156" s="71">
        <f>$G156</f>
        <v>0</v>
      </c>
      <c r="BU156" s="71">
        <f>$H156</f>
        <v>3648827.4890000001</v>
      </c>
      <c r="BV156" s="71"/>
      <c r="BW156" s="71">
        <f t="shared" ref="BW156" si="851">$J156</f>
        <v>5075884.318</v>
      </c>
      <c r="BX156" s="71"/>
      <c r="BY156" s="71">
        <f t="shared" ref="BY156" si="852">$L156</f>
        <v>6998142.2419999996</v>
      </c>
      <c r="BZ156" s="68"/>
      <c r="CA156" s="71">
        <f>$E156</f>
        <v>0</v>
      </c>
      <c r="CB156" s="71">
        <f>$F156</f>
        <v>1769944.159</v>
      </c>
      <c r="CC156" s="71">
        <f>$G156</f>
        <v>0</v>
      </c>
      <c r="CD156" s="71">
        <f>$H156</f>
        <v>3648827.4890000001</v>
      </c>
      <c r="CE156" s="71"/>
      <c r="CF156" s="71">
        <f t="shared" ref="CF156" si="853">$J156</f>
        <v>5075884.318</v>
      </c>
      <c r="CG156" s="71"/>
      <c r="CH156" s="71">
        <f t="shared" ref="CH156" si="854">$L156</f>
        <v>6998142.2419999996</v>
      </c>
      <c r="CI156" s="198"/>
      <c r="CJ156" s="68"/>
      <c r="CK156" s="71">
        <f>$E156</f>
        <v>0</v>
      </c>
      <c r="CL156" s="71">
        <f>$F156</f>
        <v>1769944.159</v>
      </c>
      <c r="CM156" s="71">
        <f>$G156</f>
        <v>0</v>
      </c>
      <c r="CN156" s="71">
        <f>$H156</f>
        <v>3648827.4890000001</v>
      </c>
      <c r="CO156" s="71"/>
      <c r="CP156" s="71">
        <f t="shared" ref="CP156" si="855">$J156</f>
        <v>5075884.318</v>
      </c>
      <c r="CQ156" s="71"/>
      <c r="CR156" s="71">
        <f t="shared" ref="CR156" si="856">$L156</f>
        <v>6998142.2419999996</v>
      </c>
      <c r="CS156" s="68"/>
      <c r="CT156" s="71">
        <f>$E156</f>
        <v>0</v>
      </c>
      <c r="CU156" s="71">
        <f>$F156</f>
        <v>1769944.159</v>
      </c>
      <c r="CV156" s="71">
        <f>$G156</f>
        <v>0</v>
      </c>
      <c r="CW156" s="71">
        <f>$H156</f>
        <v>3648827.4890000001</v>
      </c>
      <c r="CX156" s="71"/>
      <c r="CY156" s="71">
        <f t="shared" ref="CY156" si="857">$J156</f>
        <v>5075884.318</v>
      </c>
      <c r="CZ156" s="71"/>
      <c r="DA156" s="71">
        <f t="shared" ref="DA156" si="858">$L156</f>
        <v>6998142.2419999996</v>
      </c>
    </row>
    <row r="157" spans="2:105" x14ac:dyDescent="0.3">
      <c r="C157" s="69"/>
      <c r="D157" s="82"/>
      <c r="E157" s="43"/>
      <c r="F157" s="43"/>
      <c r="G157" s="43"/>
      <c r="H157" s="43"/>
      <c r="I157" s="43"/>
      <c r="J157" s="43"/>
      <c r="K157" s="43"/>
      <c r="L157" s="43"/>
      <c r="M157" s="177"/>
      <c r="O157" s="42"/>
      <c r="P157" s="42"/>
      <c r="Q157" s="42"/>
      <c r="R157" s="42"/>
      <c r="S157" s="42"/>
      <c r="T157" s="42"/>
      <c r="U157" s="42"/>
      <c r="V157" s="42"/>
      <c r="W157" s="177"/>
      <c r="Y157" s="42"/>
      <c r="Z157" s="42"/>
      <c r="AA157" s="42"/>
      <c r="AB157" s="42"/>
      <c r="AC157" s="42"/>
      <c r="AD157" s="42"/>
      <c r="AE157" s="42"/>
      <c r="AF157" s="42"/>
      <c r="AG157" s="44"/>
      <c r="AH157" s="42"/>
      <c r="AI157" s="42"/>
      <c r="AJ157" s="42"/>
      <c r="AK157" s="42"/>
      <c r="AL157" s="42"/>
      <c r="AM157" s="42"/>
      <c r="AN157" s="42"/>
      <c r="AO157" s="42"/>
      <c r="AP157" s="44"/>
      <c r="AQ157" s="42"/>
      <c r="AR157" s="42"/>
      <c r="AS157" s="42"/>
      <c r="AT157" s="42"/>
      <c r="AU157" s="42"/>
      <c r="AV157" s="42"/>
      <c r="AW157" s="42"/>
      <c r="AX157" s="42"/>
      <c r="AY157" s="44"/>
      <c r="AZ157" s="42"/>
      <c r="BA157" s="42"/>
      <c r="BB157" s="42"/>
      <c r="BC157" s="42"/>
      <c r="BD157" s="42"/>
      <c r="BE157" s="42"/>
      <c r="BF157" s="42"/>
      <c r="BG157" s="42"/>
      <c r="BH157" s="44"/>
      <c r="BI157" s="42"/>
      <c r="BJ157" s="42"/>
      <c r="BK157" s="42"/>
      <c r="BL157" s="42"/>
      <c r="BM157" s="42"/>
      <c r="BN157" s="42"/>
      <c r="BO157" s="42"/>
      <c r="BP157" s="42"/>
      <c r="BR157" s="42"/>
      <c r="BS157" s="42"/>
      <c r="BT157" s="42"/>
      <c r="BU157" s="42"/>
      <c r="BV157" s="42"/>
      <c r="BW157" s="42"/>
      <c r="BX157" s="42"/>
      <c r="BY157" s="42"/>
      <c r="CA157" s="42"/>
      <c r="CB157" s="42"/>
      <c r="CC157" s="42"/>
      <c r="CD157" s="42"/>
      <c r="CE157" s="42"/>
      <c r="CF157" s="42"/>
      <c r="CG157" s="42"/>
      <c r="CH157" s="42"/>
      <c r="CI157" s="177"/>
      <c r="CK157" s="42"/>
      <c r="CL157" s="42"/>
      <c r="CM157" s="42"/>
      <c r="CN157" s="42"/>
      <c r="CO157" s="42"/>
      <c r="CP157" s="42"/>
      <c r="CQ157" s="42"/>
      <c r="CR157" s="42"/>
      <c r="CT157" s="42"/>
      <c r="CU157" s="42"/>
      <c r="CV157" s="42"/>
      <c r="CW157" s="42"/>
      <c r="CX157" s="42"/>
      <c r="CY157" s="42"/>
      <c r="CZ157" s="42"/>
      <c r="DA157" s="42"/>
    </row>
    <row r="158" spans="2:105" x14ac:dyDescent="0.3">
      <c r="C158" s="86" t="s">
        <v>118</v>
      </c>
      <c r="D158" s="129"/>
      <c r="E158" s="51">
        <f>SUM(E159:E162)</f>
        <v>0</v>
      </c>
      <c r="F158" s="51">
        <f>SUM(F159:F162)</f>
        <v>6952792.6654900005</v>
      </c>
      <c r="G158" s="51">
        <f>SUM(G159:G162)</f>
        <v>0</v>
      </c>
      <c r="H158" s="51">
        <f>SUM(H159:H162)</f>
        <v>8587769.36309921</v>
      </c>
      <c r="I158" s="51"/>
      <c r="J158" s="51">
        <f>SUM(J159:J162)</f>
        <v>13374967.718999999</v>
      </c>
      <c r="K158" s="51"/>
      <c r="L158" s="51">
        <f t="shared" ref="L158" si="859">SUM(L159:L162)</f>
        <v>13747813.077329999</v>
      </c>
      <c r="M158" s="181">
        <f>L158/J158-1</f>
        <v>2.7876355753767568E-2</v>
      </c>
      <c r="O158" s="107">
        <f>SUM(O159:O162)</f>
        <v>0</v>
      </c>
      <c r="P158" s="107">
        <f>SUM(P159:P162)</f>
        <v>6952792.6654900005</v>
      </c>
      <c r="Q158" s="107">
        <f>SUM(Q159:Q162)</f>
        <v>0</v>
      </c>
      <c r="R158" s="107">
        <f>SUM(R159:R162)</f>
        <v>8587769.36309921</v>
      </c>
      <c r="S158" s="107"/>
      <c r="T158" s="107">
        <f>SUM(T159:T162)</f>
        <v>13374967.718999999</v>
      </c>
      <c r="U158" s="107"/>
      <c r="V158" s="107">
        <f t="shared" ref="V158" si="860">SUM(V159:V162)</f>
        <v>13747813.077329999</v>
      </c>
      <c r="W158" s="181">
        <f>V158/T158-1</f>
        <v>2.7876355753767568E-2</v>
      </c>
      <c r="Y158" s="107">
        <f>SUM(Y159:Y162)</f>
        <v>0</v>
      </c>
      <c r="Z158" s="107">
        <f>SUM(Z159:Z162)</f>
        <v>6952792.6654900005</v>
      </c>
      <c r="AA158" s="107">
        <f>SUM(AA159:AA162)</f>
        <v>0</v>
      </c>
      <c r="AB158" s="107">
        <f>SUM(AB159:AB162)</f>
        <v>8587769.36309921</v>
      </c>
      <c r="AC158" s="107"/>
      <c r="AD158" s="107">
        <f>SUM(AD159:AD162)</f>
        <v>13374967.718999999</v>
      </c>
      <c r="AE158" s="107"/>
      <c r="AF158" s="107">
        <f t="shared" ref="AF158" si="861">SUM(AF159:AF162)</f>
        <v>13747813.077329999</v>
      </c>
      <c r="AG158" s="74"/>
      <c r="AH158" s="107">
        <f>SUM(AH159:AH162)</f>
        <v>0</v>
      </c>
      <c r="AI158" s="107">
        <f>SUM(AI159:AI162)</f>
        <v>6952792.6654900005</v>
      </c>
      <c r="AJ158" s="107">
        <f>SUM(AJ159:AJ162)</f>
        <v>0</v>
      </c>
      <c r="AK158" s="107">
        <f>SUM(AK159:AK162)</f>
        <v>8587769.36309921</v>
      </c>
      <c r="AL158" s="107"/>
      <c r="AM158" s="107">
        <f>SUM(AM159:AM162)</f>
        <v>13374967.718999999</v>
      </c>
      <c r="AN158" s="107"/>
      <c r="AO158" s="107">
        <f t="shared" ref="AO158" si="862">SUM(AO159:AO162)</f>
        <v>13747813.077329999</v>
      </c>
      <c r="AP158" s="74"/>
      <c r="AQ158" s="107">
        <f>SUM(AQ159:AQ162)</f>
        <v>0</v>
      </c>
      <c r="AR158" s="107">
        <f>SUM(AR159:AR162)</f>
        <v>6952792.6654900005</v>
      </c>
      <c r="AS158" s="107">
        <f>SUM(AS159:AS162)</f>
        <v>0</v>
      </c>
      <c r="AT158" s="107">
        <f>SUM(AT159:AT162)</f>
        <v>8587769.36309921</v>
      </c>
      <c r="AU158" s="107"/>
      <c r="AV158" s="107">
        <f>SUM(AV159:AV162)</f>
        <v>13374967.718999999</v>
      </c>
      <c r="AW158" s="107"/>
      <c r="AX158" s="107">
        <f t="shared" ref="AX158" si="863">SUM(AX159:AX162)</f>
        <v>13747813.077329999</v>
      </c>
      <c r="AY158" s="74"/>
      <c r="AZ158" s="107">
        <f>SUM(AZ159:AZ162)</f>
        <v>0</v>
      </c>
      <c r="BA158" s="107">
        <f>SUM(BA159:BA162)</f>
        <v>6952792.6654900005</v>
      </c>
      <c r="BB158" s="107">
        <f>SUM(BB159:BB162)</f>
        <v>0</v>
      </c>
      <c r="BC158" s="107">
        <f>SUM(BC159:BC162)</f>
        <v>8587769.36309921</v>
      </c>
      <c r="BD158" s="107"/>
      <c r="BE158" s="107">
        <f>SUM(BE159:BE162)</f>
        <v>13374967.718999999</v>
      </c>
      <c r="BF158" s="107"/>
      <c r="BG158" s="107">
        <f t="shared" ref="BG158" si="864">SUM(BG159:BG162)</f>
        <v>13747813.077329999</v>
      </c>
      <c r="BH158" s="74"/>
      <c r="BI158" s="107">
        <f>SUM(BI159:BI162)</f>
        <v>0</v>
      </c>
      <c r="BJ158" s="107">
        <f>SUM(BJ159:BJ162)</f>
        <v>6952792.6654900005</v>
      </c>
      <c r="BK158" s="107">
        <f>SUM(BK159:BK162)</f>
        <v>0</v>
      </c>
      <c r="BL158" s="107">
        <f>SUM(BL159:BL162)</f>
        <v>8587769.36309921</v>
      </c>
      <c r="BM158" s="107"/>
      <c r="BN158" s="107">
        <f>SUM(BN159:BN162)</f>
        <v>13374967.718999999</v>
      </c>
      <c r="BO158" s="107"/>
      <c r="BP158" s="107">
        <f t="shared" ref="BP158" si="865">SUM(BP159:BP162)</f>
        <v>13747813.077329999</v>
      </c>
      <c r="BQ158" s="74"/>
      <c r="BR158" s="107">
        <f>SUM(BR159:BR162)</f>
        <v>0</v>
      </c>
      <c r="BS158" s="107">
        <f>SUM(BS159:BS162)</f>
        <v>6952792.6654900005</v>
      </c>
      <c r="BT158" s="107">
        <f>SUM(BT159:BT162)</f>
        <v>0</v>
      </c>
      <c r="BU158" s="107">
        <f>SUM(BU159:BU162)</f>
        <v>8587769.36309921</v>
      </c>
      <c r="BV158" s="107"/>
      <c r="BW158" s="107">
        <f>SUM(BW159:BW162)</f>
        <v>13374967.718999999</v>
      </c>
      <c r="BX158" s="107"/>
      <c r="BY158" s="107">
        <f t="shared" ref="BY158" si="866">SUM(BY159:BY162)</f>
        <v>13747813.077329999</v>
      </c>
      <c r="BZ158" s="74"/>
      <c r="CA158" s="107">
        <f>SUM(CA159:CA162)</f>
        <v>0</v>
      </c>
      <c r="CB158" s="107">
        <f>SUM(CB159:CB162)</f>
        <v>6952792.6654900005</v>
      </c>
      <c r="CC158" s="107">
        <f>SUM(CC159:CC162)</f>
        <v>0</v>
      </c>
      <c r="CD158" s="107">
        <f>SUM(CD159:CD162)</f>
        <v>8587769.36309921</v>
      </c>
      <c r="CE158" s="107"/>
      <c r="CF158" s="107">
        <f>SUM(CF159:CF162)</f>
        <v>13374967.718999999</v>
      </c>
      <c r="CG158" s="107"/>
      <c r="CH158" s="107">
        <f t="shared" ref="CH158" si="867">SUM(CH159:CH162)</f>
        <v>13747813.077329999</v>
      </c>
      <c r="CI158" s="181">
        <f>CH158/CF158-1</f>
        <v>2.7876355753767568E-2</v>
      </c>
      <c r="CJ158" s="107"/>
      <c r="CK158" s="107">
        <f>SUM(CK159:CK162)</f>
        <v>0</v>
      </c>
      <c r="CL158" s="107">
        <f>SUM(CL159:CL162)</f>
        <v>6952792.6654900005</v>
      </c>
      <c r="CM158" s="107">
        <f>SUM(CM159:CM162)</f>
        <v>0</v>
      </c>
      <c r="CN158" s="107">
        <f>SUM(CN159:CN162)</f>
        <v>8587769.36309921</v>
      </c>
      <c r="CO158" s="107"/>
      <c r="CP158" s="107">
        <f>SUM(CP159:CP162)</f>
        <v>13374967.718999999</v>
      </c>
      <c r="CQ158" s="107"/>
      <c r="CR158" s="107">
        <f t="shared" ref="CR158" si="868">SUM(CR159:CR162)</f>
        <v>13747813.077329999</v>
      </c>
      <c r="CS158" s="74"/>
      <c r="CT158" s="107">
        <f>SUM(CT159:CT162)</f>
        <v>0</v>
      </c>
      <c r="CU158" s="107">
        <f>SUM(CU159:CU162)</f>
        <v>6952792.6654900005</v>
      </c>
      <c r="CV158" s="107">
        <f>SUM(CV159:CV162)</f>
        <v>0</v>
      </c>
      <c r="CW158" s="107">
        <f>SUM(CW159:CW162)</f>
        <v>8587769.36309921</v>
      </c>
      <c r="CX158" s="107"/>
      <c r="CY158" s="107">
        <f>SUM(CY159:CY162)</f>
        <v>13374967.718999999</v>
      </c>
      <c r="CZ158" s="107"/>
      <c r="DA158" s="107">
        <f t="shared" ref="DA158" si="869">SUM(DA159:DA162)</f>
        <v>13747813.077329999</v>
      </c>
    </row>
    <row r="159" spans="2:105" x14ac:dyDescent="0.3">
      <c r="C159" s="82" t="s">
        <v>149</v>
      </c>
      <c r="D159" s="82">
        <v>48.2</v>
      </c>
      <c r="E159" s="104"/>
      <c r="F159" s="104">
        <f>'Quarterly I.S'!H159</f>
        <v>3434489.79</v>
      </c>
      <c r="G159" s="104"/>
      <c r="H159" s="104">
        <f>'Quarterly I.S'!L159</f>
        <v>1635653.6646199999</v>
      </c>
      <c r="I159" s="104"/>
      <c r="J159" s="104">
        <f>'Quarterly I.S'!P159</f>
        <v>5170920.2549999999</v>
      </c>
      <c r="K159" s="104"/>
      <c r="L159" s="104">
        <f>'Quarterly I.S'!T159</f>
        <v>6266540.9663300002</v>
      </c>
      <c r="M159" s="198">
        <f>L159/J159-1</f>
        <v>0.21188118503096121</v>
      </c>
      <c r="O159" s="71">
        <f>$E159</f>
        <v>0</v>
      </c>
      <c r="P159" s="71">
        <f>$F159</f>
        <v>3434489.79</v>
      </c>
      <c r="Q159" s="71">
        <f>$G159</f>
        <v>0</v>
      </c>
      <c r="R159" s="71">
        <f>$H159</f>
        <v>1635653.6646199999</v>
      </c>
      <c r="S159" s="71"/>
      <c r="T159" s="71">
        <f t="shared" ref="T159:T162" si="870">$J159</f>
        <v>5170920.2549999999</v>
      </c>
      <c r="U159" s="71"/>
      <c r="V159" s="71">
        <f t="shared" ref="V159:V162" si="871">$L159</f>
        <v>6266540.9663300002</v>
      </c>
      <c r="W159" s="198">
        <f>V159/T159-1</f>
        <v>0.21188118503096121</v>
      </c>
      <c r="X159" s="68"/>
      <c r="Y159" s="71">
        <f>$E159</f>
        <v>0</v>
      </c>
      <c r="Z159" s="71">
        <f>$F159</f>
        <v>3434489.79</v>
      </c>
      <c r="AA159" s="71">
        <f>$G159</f>
        <v>0</v>
      </c>
      <c r="AB159" s="71">
        <f>$H159</f>
        <v>1635653.6646199999</v>
      </c>
      <c r="AC159" s="71"/>
      <c r="AD159" s="71">
        <f t="shared" ref="AD159:AD162" si="872">$J159</f>
        <v>5170920.2549999999</v>
      </c>
      <c r="AE159" s="71"/>
      <c r="AF159" s="71">
        <f t="shared" ref="AF159:AF162" si="873">$L159</f>
        <v>6266540.9663300002</v>
      </c>
      <c r="AG159" s="68"/>
      <c r="AH159" s="71">
        <f>$E159</f>
        <v>0</v>
      </c>
      <c r="AI159" s="71">
        <f>$F159</f>
        <v>3434489.79</v>
      </c>
      <c r="AJ159" s="71">
        <f>$G159</f>
        <v>0</v>
      </c>
      <c r="AK159" s="71">
        <f>$H159</f>
        <v>1635653.6646199999</v>
      </c>
      <c r="AL159" s="71"/>
      <c r="AM159" s="71">
        <f t="shared" ref="AM159:AM162" si="874">$J159</f>
        <v>5170920.2549999999</v>
      </c>
      <c r="AN159" s="71"/>
      <c r="AO159" s="71">
        <f t="shared" ref="AO159:AO162" si="875">$L159</f>
        <v>6266540.9663300002</v>
      </c>
      <c r="AP159" s="68"/>
      <c r="AQ159" s="71">
        <f>$E159</f>
        <v>0</v>
      </c>
      <c r="AR159" s="71">
        <f>$F159</f>
        <v>3434489.79</v>
      </c>
      <c r="AS159" s="71">
        <f>$G159</f>
        <v>0</v>
      </c>
      <c r="AT159" s="71">
        <f>$H159</f>
        <v>1635653.6646199999</v>
      </c>
      <c r="AU159" s="71"/>
      <c r="AV159" s="71">
        <f t="shared" ref="AV159:AV162" si="876">$J159</f>
        <v>5170920.2549999999</v>
      </c>
      <c r="AW159" s="71"/>
      <c r="AX159" s="71">
        <f t="shared" ref="AX159:AX162" si="877">$L159</f>
        <v>6266540.9663300002</v>
      </c>
      <c r="AY159" s="68"/>
      <c r="AZ159" s="71">
        <f>$E159</f>
        <v>0</v>
      </c>
      <c r="BA159" s="71">
        <f>$F159</f>
        <v>3434489.79</v>
      </c>
      <c r="BB159" s="71">
        <f>$G159</f>
        <v>0</v>
      </c>
      <c r="BC159" s="71">
        <f>$H159</f>
        <v>1635653.6646199999</v>
      </c>
      <c r="BD159" s="71"/>
      <c r="BE159" s="71">
        <f t="shared" ref="BE159:BE162" si="878">$J159</f>
        <v>5170920.2549999999</v>
      </c>
      <c r="BF159" s="71"/>
      <c r="BG159" s="71">
        <f t="shared" ref="BG159:BG162" si="879">$L159</f>
        <v>6266540.9663300002</v>
      </c>
      <c r="BH159" s="68"/>
      <c r="BI159" s="71">
        <f>$E159</f>
        <v>0</v>
      </c>
      <c r="BJ159" s="71">
        <f>$F159</f>
        <v>3434489.79</v>
      </c>
      <c r="BK159" s="71">
        <f>$G159</f>
        <v>0</v>
      </c>
      <c r="BL159" s="71">
        <f>$H159</f>
        <v>1635653.6646199999</v>
      </c>
      <c r="BM159" s="71"/>
      <c r="BN159" s="71">
        <f t="shared" ref="BN159:BN162" si="880">$J159</f>
        <v>5170920.2549999999</v>
      </c>
      <c r="BO159" s="71"/>
      <c r="BP159" s="71">
        <f t="shared" ref="BP159:BP162" si="881">$L159</f>
        <v>6266540.9663300002</v>
      </c>
      <c r="BQ159" s="68"/>
      <c r="BR159" s="71">
        <f>$E159</f>
        <v>0</v>
      </c>
      <c r="BS159" s="71">
        <f>$F159</f>
        <v>3434489.79</v>
      </c>
      <c r="BT159" s="71">
        <f>$G159</f>
        <v>0</v>
      </c>
      <c r="BU159" s="71">
        <f>$H159</f>
        <v>1635653.6646199999</v>
      </c>
      <c r="BV159" s="71"/>
      <c r="BW159" s="71">
        <f t="shared" ref="BW159:BW162" si="882">$J159</f>
        <v>5170920.2549999999</v>
      </c>
      <c r="BX159" s="71"/>
      <c r="BY159" s="71">
        <f t="shared" ref="BY159:BY162" si="883">$L159</f>
        <v>6266540.9663300002</v>
      </c>
      <c r="BZ159" s="68"/>
      <c r="CA159" s="71">
        <f>$E159</f>
        <v>0</v>
      </c>
      <c r="CB159" s="71">
        <f>$F159</f>
        <v>3434489.79</v>
      </c>
      <c r="CC159" s="71">
        <f>$G159</f>
        <v>0</v>
      </c>
      <c r="CD159" s="71">
        <f>$H159</f>
        <v>1635653.6646199999</v>
      </c>
      <c r="CE159" s="71"/>
      <c r="CF159" s="71">
        <f t="shared" ref="CF159:CF162" si="884">$J159</f>
        <v>5170920.2549999999</v>
      </c>
      <c r="CG159" s="71"/>
      <c r="CH159" s="71">
        <f t="shared" ref="CH159:CH162" si="885">$L159</f>
        <v>6266540.9663300002</v>
      </c>
      <c r="CI159" s="198">
        <f>CH159/CF159-1</f>
        <v>0.21188118503096121</v>
      </c>
      <c r="CJ159" s="68"/>
      <c r="CK159" s="71">
        <f>$E159</f>
        <v>0</v>
      </c>
      <c r="CL159" s="71">
        <f>$F159</f>
        <v>3434489.79</v>
      </c>
      <c r="CM159" s="71">
        <f>$G159</f>
        <v>0</v>
      </c>
      <c r="CN159" s="71">
        <f>$H159</f>
        <v>1635653.6646199999</v>
      </c>
      <c r="CO159" s="71"/>
      <c r="CP159" s="71">
        <f t="shared" ref="CP159:CP162" si="886">$J159</f>
        <v>5170920.2549999999</v>
      </c>
      <c r="CQ159" s="71"/>
      <c r="CR159" s="71">
        <f t="shared" ref="CR159:CR162" si="887">$L159</f>
        <v>6266540.9663300002</v>
      </c>
      <c r="CS159" s="68"/>
      <c r="CT159" s="71">
        <f>$E159</f>
        <v>0</v>
      </c>
      <c r="CU159" s="71">
        <f>$F159</f>
        <v>3434489.79</v>
      </c>
      <c r="CV159" s="71">
        <f>$G159</f>
        <v>0</v>
      </c>
      <c r="CW159" s="71">
        <f>$H159</f>
        <v>1635653.6646199999</v>
      </c>
      <c r="CX159" s="71"/>
      <c r="CY159" s="71">
        <f t="shared" ref="CY159:CY162" si="888">$J159</f>
        <v>5170920.2549999999</v>
      </c>
      <c r="CZ159" s="71"/>
      <c r="DA159" s="71">
        <f t="shared" ref="DA159:DA162" si="889">$L159</f>
        <v>6266540.9663300002</v>
      </c>
    </row>
    <row r="160" spans="2:105" x14ac:dyDescent="0.3">
      <c r="C160" s="82" t="s">
        <v>111</v>
      </c>
      <c r="D160" s="82" t="s">
        <v>156</v>
      </c>
      <c r="E160" s="104"/>
      <c r="F160" s="104">
        <f>'Quarterly I.S'!H160</f>
        <v>1832841.2210899999</v>
      </c>
      <c r="G160" s="104"/>
      <c r="H160" s="104">
        <f>'Quarterly I.S'!L160</f>
        <v>3779873.5290100002</v>
      </c>
      <c r="I160" s="104"/>
      <c r="J160" s="104">
        <f>'Quarterly I.S'!P160</f>
        <v>4325457</v>
      </c>
      <c r="K160" s="104"/>
      <c r="L160" s="104">
        <f>'Quarterly I.S'!T160</f>
        <v>3237260</v>
      </c>
      <c r="M160" s="198">
        <f>L160/J160-1</f>
        <v>-0.25157965967526663</v>
      </c>
      <c r="O160" s="71">
        <f>$E160</f>
        <v>0</v>
      </c>
      <c r="P160" s="71">
        <f>$F160</f>
        <v>1832841.2210899999</v>
      </c>
      <c r="Q160" s="71">
        <f>$G160</f>
        <v>0</v>
      </c>
      <c r="R160" s="71">
        <f>$H160</f>
        <v>3779873.5290100002</v>
      </c>
      <c r="S160" s="71"/>
      <c r="T160" s="71">
        <f t="shared" si="870"/>
        <v>4325457</v>
      </c>
      <c r="U160" s="71"/>
      <c r="V160" s="71">
        <f t="shared" si="871"/>
        <v>3237260</v>
      </c>
      <c r="W160" s="198">
        <f>V160/T160-1</f>
        <v>-0.25157965967526663</v>
      </c>
      <c r="X160" s="68"/>
      <c r="Y160" s="71">
        <f>$E160</f>
        <v>0</v>
      </c>
      <c r="Z160" s="71">
        <f>$F160</f>
        <v>1832841.2210899999</v>
      </c>
      <c r="AA160" s="71">
        <f>$G160</f>
        <v>0</v>
      </c>
      <c r="AB160" s="71">
        <f>$H160</f>
        <v>3779873.5290100002</v>
      </c>
      <c r="AC160" s="71"/>
      <c r="AD160" s="71">
        <f t="shared" si="872"/>
        <v>4325457</v>
      </c>
      <c r="AE160" s="71"/>
      <c r="AF160" s="71">
        <f t="shared" si="873"/>
        <v>3237260</v>
      </c>
      <c r="AG160" s="68"/>
      <c r="AH160" s="71">
        <f>$E160</f>
        <v>0</v>
      </c>
      <c r="AI160" s="71">
        <f>$F160</f>
        <v>1832841.2210899999</v>
      </c>
      <c r="AJ160" s="71">
        <f>$G160</f>
        <v>0</v>
      </c>
      <c r="AK160" s="71">
        <f>$H160</f>
        <v>3779873.5290100002</v>
      </c>
      <c r="AL160" s="71"/>
      <c r="AM160" s="71">
        <f t="shared" si="874"/>
        <v>4325457</v>
      </c>
      <c r="AN160" s="71"/>
      <c r="AO160" s="71">
        <f t="shared" si="875"/>
        <v>3237260</v>
      </c>
      <c r="AP160" s="68"/>
      <c r="AQ160" s="71">
        <f>$E160</f>
        <v>0</v>
      </c>
      <c r="AR160" s="71">
        <f>$F160</f>
        <v>1832841.2210899999</v>
      </c>
      <c r="AS160" s="71">
        <f>$G160</f>
        <v>0</v>
      </c>
      <c r="AT160" s="71">
        <f>$H160</f>
        <v>3779873.5290100002</v>
      </c>
      <c r="AU160" s="71"/>
      <c r="AV160" s="71">
        <f t="shared" si="876"/>
        <v>4325457</v>
      </c>
      <c r="AW160" s="71"/>
      <c r="AX160" s="71">
        <f t="shared" si="877"/>
        <v>3237260</v>
      </c>
      <c r="AY160" s="68"/>
      <c r="AZ160" s="71">
        <f>$E160</f>
        <v>0</v>
      </c>
      <c r="BA160" s="71">
        <f>$F160</f>
        <v>1832841.2210899999</v>
      </c>
      <c r="BB160" s="71">
        <f>$G160</f>
        <v>0</v>
      </c>
      <c r="BC160" s="71">
        <f>$H160</f>
        <v>3779873.5290100002</v>
      </c>
      <c r="BD160" s="71"/>
      <c r="BE160" s="71">
        <f t="shared" si="878"/>
        <v>4325457</v>
      </c>
      <c r="BF160" s="71"/>
      <c r="BG160" s="71">
        <f t="shared" si="879"/>
        <v>3237260</v>
      </c>
      <c r="BH160" s="68"/>
      <c r="BI160" s="71">
        <f>$E160</f>
        <v>0</v>
      </c>
      <c r="BJ160" s="71">
        <f>$F160</f>
        <v>1832841.2210899999</v>
      </c>
      <c r="BK160" s="71">
        <f>$G160</f>
        <v>0</v>
      </c>
      <c r="BL160" s="71">
        <f>$H160</f>
        <v>3779873.5290100002</v>
      </c>
      <c r="BM160" s="71"/>
      <c r="BN160" s="71">
        <f t="shared" si="880"/>
        <v>4325457</v>
      </c>
      <c r="BO160" s="71"/>
      <c r="BP160" s="71">
        <f t="shared" si="881"/>
        <v>3237260</v>
      </c>
      <c r="BQ160" s="68"/>
      <c r="BR160" s="71">
        <f>$E160</f>
        <v>0</v>
      </c>
      <c r="BS160" s="71">
        <f>$F160</f>
        <v>1832841.2210899999</v>
      </c>
      <c r="BT160" s="71">
        <f>$G160</f>
        <v>0</v>
      </c>
      <c r="BU160" s="71">
        <f>$H160</f>
        <v>3779873.5290100002</v>
      </c>
      <c r="BV160" s="71"/>
      <c r="BW160" s="71">
        <f t="shared" si="882"/>
        <v>4325457</v>
      </c>
      <c r="BX160" s="71"/>
      <c r="BY160" s="71">
        <f t="shared" si="883"/>
        <v>3237260</v>
      </c>
      <c r="BZ160" s="68"/>
      <c r="CA160" s="71">
        <f>$E160</f>
        <v>0</v>
      </c>
      <c r="CB160" s="71">
        <f>$F160</f>
        <v>1832841.2210899999</v>
      </c>
      <c r="CC160" s="71">
        <f>$G160</f>
        <v>0</v>
      </c>
      <c r="CD160" s="71">
        <f>$H160</f>
        <v>3779873.5290100002</v>
      </c>
      <c r="CE160" s="71"/>
      <c r="CF160" s="71">
        <f t="shared" si="884"/>
        <v>4325457</v>
      </c>
      <c r="CG160" s="71"/>
      <c r="CH160" s="71">
        <f t="shared" si="885"/>
        <v>3237260</v>
      </c>
      <c r="CI160" s="198">
        <f>CH160/CF160-1</f>
        <v>-0.25157965967526663</v>
      </c>
      <c r="CJ160" s="68"/>
      <c r="CK160" s="71">
        <f>$E160</f>
        <v>0</v>
      </c>
      <c r="CL160" s="71">
        <f>$F160</f>
        <v>1832841.2210899999</v>
      </c>
      <c r="CM160" s="71">
        <f>$G160</f>
        <v>0</v>
      </c>
      <c r="CN160" s="71">
        <f>$H160</f>
        <v>3779873.5290100002</v>
      </c>
      <c r="CO160" s="71"/>
      <c r="CP160" s="71">
        <f t="shared" si="886"/>
        <v>4325457</v>
      </c>
      <c r="CQ160" s="71"/>
      <c r="CR160" s="71">
        <f t="shared" si="887"/>
        <v>3237260</v>
      </c>
      <c r="CS160" s="68"/>
      <c r="CT160" s="71">
        <f>$E160</f>
        <v>0</v>
      </c>
      <c r="CU160" s="71">
        <f>$F160</f>
        <v>1832841.2210899999</v>
      </c>
      <c r="CV160" s="71">
        <f>$G160</f>
        <v>0</v>
      </c>
      <c r="CW160" s="71">
        <f>$H160</f>
        <v>3779873.5290100002</v>
      </c>
      <c r="CX160" s="71"/>
      <c r="CY160" s="71">
        <f t="shared" si="888"/>
        <v>4325457</v>
      </c>
      <c r="CZ160" s="71"/>
      <c r="DA160" s="71">
        <f t="shared" si="889"/>
        <v>3237260</v>
      </c>
    </row>
    <row r="161" spans="2:105" x14ac:dyDescent="0.3">
      <c r="C161" s="82" t="s">
        <v>112</v>
      </c>
      <c r="D161" s="82" t="s">
        <v>157</v>
      </c>
      <c r="E161" s="104"/>
      <c r="F161" s="104">
        <f>'Quarterly I.S'!H161</f>
        <v>1669323.1994100001</v>
      </c>
      <c r="G161" s="104"/>
      <c r="H161" s="104">
        <f>'Quarterly I.S'!L161</f>
        <v>3151717.1597192101</v>
      </c>
      <c r="I161" s="104"/>
      <c r="J161" s="104">
        <f>'Quarterly I.S'!P161</f>
        <v>3570998</v>
      </c>
      <c r="K161" s="104"/>
      <c r="L161" s="104">
        <f>'Quarterly I.S'!T161</f>
        <v>3367094.16</v>
      </c>
      <c r="M161" s="198">
        <f>L161/J161-1</f>
        <v>-5.7099959171077574E-2</v>
      </c>
      <c r="O161" s="71">
        <f>$E161</f>
        <v>0</v>
      </c>
      <c r="P161" s="71">
        <f>$F161</f>
        <v>1669323.1994100001</v>
      </c>
      <c r="Q161" s="71">
        <f>$G161</f>
        <v>0</v>
      </c>
      <c r="R161" s="71">
        <f>$H161</f>
        <v>3151717.1597192101</v>
      </c>
      <c r="S161" s="71"/>
      <c r="T161" s="71">
        <f t="shared" si="870"/>
        <v>3570998</v>
      </c>
      <c r="U161" s="71"/>
      <c r="V161" s="71">
        <f t="shared" si="871"/>
        <v>3367094.16</v>
      </c>
      <c r="W161" s="198">
        <f>V161/T161-1</f>
        <v>-5.7099959171077574E-2</v>
      </c>
      <c r="X161" s="68"/>
      <c r="Y161" s="71">
        <f>$E161</f>
        <v>0</v>
      </c>
      <c r="Z161" s="71">
        <f>$F161</f>
        <v>1669323.1994100001</v>
      </c>
      <c r="AA161" s="71">
        <f>$G161</f>
        <v>0</v>
      </c>
      <c r="AB161" s="71">
        <f>$H161</f>
        <v>3151717.1597192101</v>
      </c>
      <c r="AC161" s="71"/>
      <c r="AD161" s="71">
        <f t="shared" si="872"/>
        <v>3570998</v>
      </c>
      <c r="AE161" s="71"/>
      <c r="AF161" s="71">
        <f t="shared" si="873"/>
        <v>3367094.16</v>
      </c>
      <c r="AG161" s="68"/>
      <c r="AH161" s="71">
        <f>$E161</f>
        <v>0</v>
      </c>
      <c r="AI161" s="71">
        <f>$F161</f>
        <v>1669323.1994100001</v>
      </c>
      <c r="AJ161" s="71">
        <f>$G161</f>
        <v>0</v>
      </c>
      <c r="AK161" s="71">
        <f>$H161</f>
        <v>3151717.1597192101</v>
      </c>
      <c r="AL161" s="71"/>
      <c r="AM161" s="71">
        <f t="shared" si="874"/>
        <v>3570998</v>
      </c>
      <c r="AN161" s="71"/>
      <c r="AO161" s="71">
        <f t="shared" si="875"/>
        <v>3367094.16</v>
      </c>
      <c r="AP161" s="68"/>
      <c r="AQ161" s="71">
        <f>$E161</f>
        <v>0</v>
      </c>
      <c r="AR161" s="71">
        <f>$F161</f>
        <v>1669323.1994100001</v>
      </c>
      <c r="AS161" s="71">
        <f>$G161</f>
        <v>0</v>
      </c>
      <c r="AT161" s="71">
        <f>$H161</f>
        <v>3151717.1597192101</v>
      </c>
      <c r="AU161" s="71"/>
      <c r="AV161" s="71">
        <f t="shared" si="876"/>
        <v>3570998</v>
      </c>
      <c r="AW161" s="71"/>
      <c r="AX161" s="71">
        <f t="shared" si="877"/>
        <v>3367094.16</v>
      </c>
      <c r="AY161" s="68"/>
      <c r="AZ161" s="71">
        <f>$E161</f>
        <v>0</v>
      </c>
      <c r="BA161" s="71">
        <f>$F161</f>
        <v>1669323.1994100001</v>
      </c>
      <c r="BB161" s="71">
        <f>$G161</f>
        <v>0</v>
      </c>
      <c r="BC161" s="71">
        <f>$H161</f>
        <v>3151717.1597192101</v>
      </c>
      <c r="BD161" s="71"/>
      <c r="BE161" s="71">
        <f t="shared" si="878"/>
        <v>3570998</v>
      </c>
      <c r="BF161" s="71"/>
      <c r="BG161" s="71">
        <f t="shared" si="879"/>
        <v>3367094.16</v>
      </c>
      <c r="BH161" s="68"/>
      <c r="BI161" s="71">
        <f>$E161</f>
        <v>0</v>
      </c>
      <c r="BJ161" s="71">
        <f>$F161</f>
        <v>1669323.1994100001</v>
      </c>
      <c r="BK161" s="71">
        <f>$G161</f>
        <v>0</v>
      </c>
      <c r="BL161" s="71">
        <f>$H161</f>
        <v>3151717.1597192101</v>
      </c>
      <c r="BM161" s="71"/>
      <c r="BN161" s="71">
        <f t="shared" si="880"/>
        <v>3570998</v>
      </c>
      <c r="BO161" s="71"/>
      <c r="BP161" s="71">
        <f t="shared" si="881"/>
        <v>3367094.16</v>
      </c>
      <c r="BQ161" s="68"/>
      <c r="BR161" s="71">
        <f>$E161</f>
        <v>0</v>
      </c>
      <c r="BS161" s="71">
        <f>$F161</f>
        <v>1669323.1994100001</v>
      </c>
      <c r="BT161" s="71">
        <f>$G161</f>
        <v>0</v>
      </c>
      <c r="BU161" s="71">
        <f>$H161</f>
        <v>3151717.1597192101</v>
      </c>
      <c r="BV161" s="71"/>
      <c r="BW161" s="71">
        <f t="shared" si="882"/>
        <v>3570998</v>
      </c>
      <c r="BX161" s="71"/>
      <c r="BY161" s="71">
        <f t="shared" si="883"/>
        <v>3367094.16</v>
      </c>
      <c r="BZ161" s="68"/>
      <c r="CA161" s="71">
        <f>$E161</f>
        <v>0</v>
      </c>
      <c r="CB161" s="71">
        <f>$F161</f>
        <v>1669323.1994100001</v>
      </c>
      <c r="CC161" s="71">
        <f>$G161</f>
        <v>0</v>
      </c>
      <c r="CD161" s="71">
        <f>$H161</f>
        <v>3151717.1597192101</v>
      </c>
      <c r="CE161" s="71"/>
      <c r="CF161" s="71">
        <f t="shared" si="884"/>
        <v>3570998</v>
      </c>
      <c r="CG161" s="71"/>
      <c r="CH161" s="71">
        <f t="shared" si="885"/>
        <v>3367094.16</v>
      </c>
      <c r="CI161" s="198">
        <f>CH161/CF161-1</f>
        <v>-5.7099959171077574E-2</v>
      </c>
      <c r="CJ161" s="68"/>
      <c r="CK161" s="71">
        <f>$E161</f>
        <v>0</v>
      </c>
      <c r="CL161" s="71">
        <f>$F161</f>
        <v>1669323.1994100001</v>
      </c>
      <c r="CM161" s="71">
        <f>$G161</f>
        <v>0</v>
      </c>
      <c r="CN161" s="71">
        <f>$H161</f>
        <v>3151717.1597192101</v>
      </c>
      <c r="CO161" s="71"/>
      <c r="CP161" s="71">
        <f t="shared" si="886"/>
        <v>3570998</v>
      </c>
      <c r="CQ161" s="71"/>
      <c r="CR161" s="71">
        <f t="shared" si="887"/>
        <v>3367094.16</v>
      </c>
      <c r="CS161" s="68"/>
      <c r="CT161" s="71">
        <f>$E161</f>
        <v>0</v>
      </c>
      <c r="CU161" s="71">
        <f>$F161</f>
        <v>1669323.1994100001</v>
      </c>
      <c r="CV161" s="71">
        <f>$G161</f>
        <v>0</v>
      </c>
      <c r="CW161" s="71">
        <f>$H161</f>
        <v>3151717.1597192101</v>
      </c>
      <c r="CX161" s="71"/>
      <c r="CY161" s="71">
        <f t="shared" si="888"/>
        <v>3570998</v>
      </c>
      <c r="CZ161" s="71"/>
      <c r="DA161" s="71">
        <f t="shared" si="889"/>
        <v>3367094.16</v>
      </c>
    </row>
    <row r="162" spans="2:105" x14ac:dyDescent="0.3">
      <c r="C162" s="82" t="s">
        <v>113</v>
      </c>
      <c r="D162" s="82">
        <v>46</v>
      </c>
      <c r="E162" s="104"/>
      <c r="F162" s="104">
        <f>'Quarterly I.S'!H162</f>
        <v>16138.454990000002</v>
      </c>
      <c r="G162" s="104"/>
      <c r="H162" s="104">
        <f>'Quarterly I.S'!L162</f>
        <v>20525.009750000001</v>
      </c>
      <c r="I162" s="104"/>
      <c r="J162" s="104">
        <f>'Quarterly I.S'!P162</f>
        <v>307592.46399999998</v>
      </c>
      <c r="K162" s="104"/>
      <c r="L162" s="104">
        <f>'Quarterly I.S'!T162</f>
        <v>876917.951</v>
      </c>
      <c r="M162" s="198">
        <f>L162/J162-1</f>
        <v>1.8509084377307765</v>
      </c>
      <c r="O162" s="71">
        <f>$E162</f>
        <v>0</v>
      </c>
      <c r="P162" s="71">
        <f>$F162</f>
        <v>16138.454990000002</v>
      </c>
      <c r="Q162" s="71">
        <f>$G162</f>
        <v>0</v>
      </c>
      <c r="R162" s="71">
        <f>$H162</f>
        <v>20525.009750000001</v>
      </c>
      <c r="S162" s="71"/>
      <c r="T162" s="71">
        <f t="shared" si="870"/>
        <v>307592.46399999998</v>
      </c>
      <c r="U162" s="71"/>
      <c r="V162" s="71">
        <f t="shared" si="871"/>
        <v>876917.951</v>
      </c>
      <c r="W162" s="198">
        <f>V162/T162-1</f>
        <v>1.8509084377307765</v>
      </c>
      <c r="X162" s="68"/>
      <c r="Y162" s="71">
        <f>$E162</f>
        <v>0</v>
      </c>
      <c r="Z162" s="71">
        <f>$F162</f>
        <v>16138.454990000002</v>
      </c>
      <c r="AA162" s="71">
        <f>$G162</f>
        <v>0</v>
      </c>
      <c r="AB162" s="71">
        <f>$H162</f>
        <v>20525.009750000001</v>
      </c>
      <c r="AC162" s="71"/>
      <c r="AD162" s="71">
        <f t="shared" si="872"/>
        <v>307592.46399999998</v>
      </c>
      <c r="AE162" s="71"/>
      <c r="AF162" s="71">
        <f t="shared" si="873"/>
        <v>876917.951</v>
      </c>
      <c r="AG162" s="68"/>
      <c r="AH162" s="71">
        <f>$E162</f>
        <v>0</v>
      </c>
      <c r="AI162" s="71">
        <f>$F162</f>
        <v>16138.454990000002</v>
      </c>
      <c r="AJ162" s="71">
        <f>$G162</f>
        <v>0</v>
      </c>
      <c r="AK162" s="71">
        <f>$H162</f>
        <v>20525.009750000001</v>
      </c>
      <c r="AL162" s="71"/>
      <c r="AM162" s="71">
        <f t="shared" si="874"/>
        <v>307592.46399999998</v>
      </c>
      <c r="AN162" s="71"/>
      <c r="AO162" s="71">
        <f t="shared" si="875"/>
        <v>876917.951</v>
      </c>
      <c r="AP162" s="68"/>
      <c r="AQ162" s="71">
        <f>$E162</f>
        <v>0</v>
      </c>
      <c r="AR162" s="71">
        <f>$F162</f>
        <v>16138.454990000002</v>
      </c>
      <c r="AS162" s="71">
        <f>$G162</f>
        <v>0</v>
      </c>
      <c r="AT162" s="71">
        <f>$H162</f>
        <v>20525.009750000001</v>
      </c>
      <c r="AU162" s="71"/>
      <c r="AV162" s="71">
        <f t="shared" si="876"/>
        <v>307592.46399999998</v>
      </c>
      <c r="AW162" s="71"/>
      <c r="AX162" s="71">
        <f t="shared" si="877"/>
        <v>876917.951</v>
      </c>
      <c r="AY162" s="68"/>
      <c r="AZ162" s="71">
        <f>$E162</f>
        <v>0</v>
      </c>
      <c r="BA162" s="71">
        <f>$F162</f>
        <v>16138.454990000002</v>
      </c>
      <c r="BB162" s="71">
        <f>$G162</f>
        <v>0</v>
      </c>
      <c r="BC162" s="71">
        <f>$H162</f>
        <v>20525.009750000001</v>
      </c>
      <c r="BD162" s="71"/>
      <c r="BE162" s="71">
        <f t="shared" si="878"/>
        <v>307592.46399999998</v>
      </c>
      <c r="BF162" s="71"/>
      <c r="BG162" s="71">
        <f t="shared" si="879"/>
        <v>876917.951</v>
      </c>
      <c r="BH162" s="68"/>
      <c r="BI162" s="71">
        <f>$E162</f>
        <v>0</v>
      </c>
      <c r="BJ162" s="71">
        <f>$F162</f>
        <v>16138.454990000002</v>
      </c>
      <c r="BK162" s="71">
        <f>$G162</f>
        <v>0</v>
      </c>
      <c r="BL162" s="71">
        <f>$H162</f>
        <v>20525.009750000001</v>
      </c>
      <c r="BM162" s="71"/>
      <c r="BN162" s="71">
        <f t="shared" si="880"/>
        <v>307592.46399999998</v>
      </c>
      <c r="BO162" s="71"/>
      <c r="BP162" s="71">
        <f t="shared" si="881"/>
        <v>876917.951</v>
      </c>
      <c r="BQ162" s="68"/>
      <c r="BR162" s="71">
        <f>$E162</f>
        <v>0</v>
      </c>
      <c r="BS162" s="71">
        <f>$F162</f>
        <v>16138.454990000002</v>
      </c>
      <c r="BT162" s="71">
        <f>$G162</f>
        <v>0</v>
      </c>
      <c r="BU162" s="71">
        <f>$H162</f>
        <v>20525.009750000001</v>
      </c>
      <c r="BV162" s="71"/>
      <c r="BW162" s="71">
        <f t="shared" si="882"/>
        <v>307592.46399999998</v>
      </c>
      <c r="BX162" s="71"/>
      <c r="BY162" s="71">
        <f t="shared" si="883"/>
        <v>876917.951</v>
      </c>
      <c r="BZ162" s="68"/>
      <c r="CA162" s="71">
        <f>$E162</f>
        <v>0</v>
      </c>
      <c r="CB162" s="71">
        <f>$F162</f>
        <v>16138.454990000002</v>
      </c>
      <c r="CC162" s="71">
        <f>$G162</f>
        <v>0</v>
      </c>
      <c r="CD162" s="71">
        <f>$H162</f>
        <v>20525.009750000001</v>
      </c>
      <c r="CE162" s="71"/>
      <c r="CF162" s="71">
        <f t="shared" si="884"/>
        <v>307592.46399999998</v>
      </c>
      <c r="CG162" s="71"/>
      <c r="CH162" s="71">
        <f t="shared" si="885"/>
        <v>876917.951</v>
      </c>
      <c r="CI162" s="198">
        <f>CH162/CF162-1</f>
        <v>1.8509084377307765</v>
      </c>
      <c r="CJ162" s="68"/>
      <c r="CK162" s="71">
        <f>$E162</f>
        <v>0</v>
      </c>
      <c r="CL162" s="71">
        <f>$F162</f>
        <v>16138.454990000002</v>
      </c>
      <c r="CM162" s="71">
        <f>$G162</f>
        <v>0</v>
      </c>
      <c r="CN162" s="71">
        <f>$H162</f>
        <v>20525.009750000001</v>
      </c>
      <c r="CO162" s="71"/>
      <c r="CP162" s="71">
        <f t="shared" si="886"/>
        <v>307592.46399999998</v>
      </c>
      <c r="CQ162" s="71"/>
      <c r="CR162" s="71">
        <f t="shared" si="887"/>
        <v>876917.951</v>
      </c>
      <c r="CS162" s="68"/>
      <c r="CT162" s="71">
        <f>$E162</f>
        <v>0</v>
      </c>
      <c r="CU162" s="71">
        <f>$F162</f>
        <v>16138.454990000002</v>
      </c>
      <c r="CV162" s="71">
        <f>$G162</f>
        <v>0</v>
      </c>
      <c r="CW162" s="71">
        <f>$H162</f>
        <v>20525.009750000001</v>
      </c>
      <c r="CX162" s="71"/>
      <c r="CY162" s="71">
        <f t="shared" si="888"/>
        <v>307592.46399999998</v>
      </c>
      <c r="CZ162" s="71"/>
      <c r="DA162" s="71">
        <f t="shared" si="889"/>
        <v>876917.951</v>
      </c>
    </row>
    <row r="163" spans="2:105" x14ac:dyDescent="0.3">
      <c r="C163" s="82"/>
      <c r="D163" s="82"/>
      <c r="E163" s="43"/>
      <c r="F163" s="43"/>
      <c r="G163" s="43"/>
      <c r="H163" s="43"/>
      <c r="I163" s="43"/>
      <c r="J163" s="43"/>
      <c r="K163" s="43"/>
      <c r="L163" s="43"/>
      <c r="M163" s="177"/>
      <c r="O163" s="42"/>
      <c r="P163" s="42"/>
      <c r="Q163" s="42"/>
      <c r="R163" s="42"/>
      <c r="S163" s="42"/>
      <c r="T163" s="42"/>
      <c r="U163" s="42"/>
      <c r="V163" s="42"/>
      <c r="W163" s="177"/>
      <c r="Y163" s="42"/>
      <c r="Z163" s="42"/>
      <c r="AA163" s="42"/>
      <c r="AB163" s="42"/>
      <c r="AC163" s="42"/>
      <c r="AD163" s="42"/>
      <c r="AE163" s="42"/>
      <c r="AF163" s="42"/>
      <c r="AG163" s="44"/>
      <c r="AH163" s="42"/>
      <c r="AI163" s="42"/>
      <c r="AJ163" s="42"/>
      <c r="AK163" s="42"/>
      <c r="AL163" s="42"/>
      <c r="AM163" s="42"/>
      <c r="AN163" s="42"/>
      <c r="AO163" s="42"/>
      <c r="AP163" s="44"/>
      <c r="AQ163" s="42"/>
      <c r="AR163" s="42"/>
      <c r="AS163" s="42"/>
      <c r="AT163" s="42"/>
      <c r="AU163" s="42"/>
      <c r="AV163" s="42"/>
      <c r="AW163" s="42"/>
      <c r="AX163" s="42"/>
      <c r="AY163" s="44"/>
      <c r="AZ163" s="42"/>
      <c r="BA163" s="42"/>
      <c r="BB163" s="42"/>
      <c r="BC163" s="42"/>
      <c r="BD163" s="42"/>
      <c r="BE163" s="42"/>
      <c r="BF163" s="42"/>
      <c r="BG163" s="42"/>
      <c r="BH163" s="44"/>
      <c r="BI163" s="42"/>
      <c r="BJ163" s="42"/>
      <c r="BK163" s="42"/>
      <c r="BL163" s="42"/>
      <c r="BM163" s="42"/>
      <c r="BN163" s="42"/>
      <c r="BO163" s="42"/>
      <c r="BP163" s="42"/>
      <c r="BR163" s="42"/>
      <c r="BS163" s="42"/>
      <c r="BT163" s="42"/>
      <c r="BU163" s="42"/>
      <c r="BV163" s="42"/>
      <c r="BW163" s="42"/>
      <c r="BX163" s="42"/>
      <c r="BY163" s="42"/>
      <c r="CA163" s="42"/>
      <c r="CB163" s="42"/>
      <c r="CC163" s="42"/>
      <c r="CD163" s="42"/>
      <c r="CE163" s="42"/>
      <c r="CF163" s="42"/>
      <c r="CG163" s="42"/>
      <c r="CH163" s="42"/>
      <c r="CI163" s="177"/>
      <c r="CK163" s="42"/>
      <c r="CL163" s="42"/>
      <c r="CM163" s="42"/>
      <c r="CN163" s="42"/>
      <c r="CO163" s="42"/>
      <c r="CP163" s="42"/>
      <c r="CQ163" s="42"/>
      <c r="CR163" s="42"/>
      <c r="CT163" s="42"/>
      <c r="CU163" s="42"/>
      <c r="CV163" s="42"/>
      <c r="CW163" s="42"/>
      <c r="CX163" s="42"/>
      <c r="CY163" s="42"/>
      <c r="CZ163" s="42"/>
      <c r="DA163" s="42"/>
    </row>
    <row r="164" spans="2:105" ht="13.5" thickBot="1" x14ac:dyDescent="0.35">
      <c r="C164" s="84" t="s">
        <v>117</v>
      </c>
      <c r="D164" s="131"/>
      <c r="E164" s="109">
        <f>E155+E158</f>
        <v>0</v>
      </c>
      <c r="F164" s="109">
        <f>F155+F158</f>
        <v>8722736.8244899996</v>
      </c>
      <c r="G164" s="109">
        <f>G155+G158</f>
        <v>0</v>
      </c>
      <c r="H164" s="109">
        <f>H155+H158</f>
        <v>12236596.85209921</v>
      </c>
      <c r="I164" s="109"/>
      <c r="J164" s="109">
        <f>J155+J158</f>
        <v>18450852.037</v>
      </c>
      <c r="K164" s="109"/>
      <c r="L164" s="109">
        <f t="shared" ref="L164" si="890">L155+L158</f>
        <v>20745955.319329999</v>
      </c>
      <c r="M164" s="202">
        <f>L164/J164-1</f>
        <v>0.12439009741813356</v>
      </c>
      <c r="N164" s="76"/>
      <c r="O164" s="109">
        <f>O155+O158</f>
        <v>0</v>
      </c>
      <c r="P164" s="109">
        <f>P155+P158</f>
        <v>8722736.8244899996</v>
      </c>
      <c r="Q164" s="109">
        <f>Q155+Q158</f>
        <v>0</v>
      </c>
      <c r="R164" s="109">
        <f>R155+R158</f>
        <v>12236596.85209921</v>
      </c>
      <c r="S164" s="109"/>
      <c r="T164" s="109">
        <f>T155+T158</f>
        <v>18450852.037</v>
      </c>
      <c r="U164" s="109"/>
      <c r="V164" s="109">
        <f t="shared" ref="V164" si="891">V155+V158</f>
        <v>20745955.319329999</v>
      </c>
      <c r="W164" s="202">
        <f>V164/T164-1</f>
        <v>0.12439009741813356</v>
      </c>
      <c r="X164" s="76"/>
      <c r="Y164" s="109">
        <f>Y155+Y158</f>
        <v>0</v>
      </c>
      <c r="Z164" s="109">
        <f>Z155+Z158</f>
        <v>8722736.8244899996</v>
      </c>
      <c r="AA164" s="109">
        <f>AA155+AA158</f>
        <v>0</v>
      </c>
      <c r="AB164" s="109">
        <f>AB155+AB158</f>
        <v>12236596.85209921</v>
      </c>
      <c r="AC164" s="109"/>
      <c r="AD164" s="109">
        <f>AD155+AD158</f>
        <v>18450852.037</v>
      </c>
      <c r="AE164" s="109"/>
      <c r="AF164" s="109">
        <f t="shared" ref="AF164" si="892">AF155+AF158</f>
        <v>20745955.319329999</v>
      </c>
      <c r="AG164" s="74"/>
      <c r="AH164" s="109">
        <f>AH155+AH158</f>
        <v>0</v>
      </c>
      <c r="AI164" s="109">
        <f>AI155+AI158</f>
        <v>8722736.8244899996</v>
      </c>
      <c r="AJ164" s="109">
        <f>AJ155+AJ158</f>
        <v>0</v>
      </c>
      <c r="AK164" s="109">
        <f>AK155+AK158</f>
        <v>12236596.85209921</v>
      </c>
      <c r="AL164" s="109"/>
      <c r="AM164" s="109">
        <f>AM155+AM158</f>
        <v>18450852.037</v>
      </c>
      <c r="AN164" s="109"/>
      <c r="AO164" s="109">
        <f t="shared" ref="AO164" si="893">AO155+AO158</f>
        <v>20745955.319329999</v>
      </c>
      <c r="AP164" s="74"/>
      <c r="AQ164" s="109">
        <f>AQ155+AQ158</f>
        <v>0</v>
      </c>
      <c r="AR164" s="109">
        <f>AR155+AR158</f>
        <v>8722736.8244899996</v>
      </c>
      <c r="AS164" s="109">
        <f>AS155+AS158</f>
        <v>0</v>
      </c>
      <c r="AT164" s="109">
        <f>AT155+AT158</f>
        <v>12236596.85209921</v>
      </c>
      <c r="AU164" s="109"/>
      <c r="AV164" s="109">
        <f>AV155+AV158</f>
        <v>18450852.037</v>
      </c>
      <c r="AW164" s="109"/>
      <c r="AX164" s="109">
        <f t="shared" ref="AX164" si="894">AX155+AX158</f>
        <v>20745955.319329999</v>
      </c>
      <c r="AY164" s="74"/>
      <c r="AZ164" s="109">
        <f>AZ155+AZ158</f>
        <v>0</v>
      </c>
      <c r="BA164" s="109">
        <f>BA155+BA158</f>
        <v>8722736.8244899996</v>
      </c>
      <c r="BB164" s="109">
        <f>BB155+BB158</f>
        <v>0</v>
      </c>
      <c r="BC164" s="109">
        <f>BC155+BC158</f>
        <v>12236596.85209921</v>
      </c>
      <c r="BD164" s="109"/>
      <c r="BE164" s="109">
        <f>BE155+BE158</f>
        <v>18450852.037</v>
      </c>
      <c r="BF164" s="109"/>
      <c r="BG164" s="109">
        <f t="shared" ref="BG164" si="895">BG155+BG158</f>
        <v>20745955.319329999</v>
      </c>
      <c r="BH164" s="74"/>
      <c r="BI164" s="109">
        <f>BI155+BI158</f>
        <v>0</v>
      </c>
      <c r="BJ164" s="109">
        <f>BJ155+BJ158</f>
        <v>8722736.8244899996</v>
      </c>
      <c r="BK164" s="109">
        <f>BK155+BK158</f>
        <v>0</v>
      </c>
      <c r="BL164" s="109">
        <f>BL155+BL158</f>
        <v>12236596.85209921</v>
      </c>
      <c r="BM164" s="109"/>
      <c r="BN164" s="109">
        <f>BN155+BN158</f>
        <v>18450852.037</v>
      </c>
      <c r="BO164" s="109"/>
      <c r="BP164" s="109">
        <f t="shared" ref="BP164" si="896">BP155+BP158</f>
        <v>20745955.319329999</v>
      </c>
      <c r="BQ164" s="74"/>
      <c r="BR164" s="109">
        <f>BR155+BR158</f>
        <v>0</v>
      </c>
      <c r="BS164" s="109">
        <f>BS155+BS158</f>
        <v>8722736.8244899996</v>
      </c>
      <c r="BT164" s="109">
        <f>BT155+BT158</f>
        <v>0</v>
      </c>
      <c r="BU164" s="109">
        <f>BU155+BU158</f>
        <v>12236596.85209921</v>
      </c>
      <c r="BV164" s="109"/>
      <c r="BW164" s="109">
        <f>BW155+BW158</f>
        <v>18450852.037</v>
      </c>
      <c r="BX164" s="109"/>
      <c r="BY164" s="109">
        <f t="shared" ref="BY164" si="897">BY155+BY158</f>
        <v>20745955.319329999</v>
      </c>
      <c r="BZ164" s="74"/>
      <c r="CA164" s="109">
        <f>CA155+CA158</f>
        <v>0</v>
      </c>
      <c r="CB164" s="109">
        <f>CB155+CB158</f>
        <v>8722736.8244899996</v>
      </c>
      <c r="CC164" s="109">
        <f>CC155+CC158</f>
        <v>0</v>
      </c>
      <c r="CD164" s="109">
        <f>CD155+CD158</f>
        <v>12236596.85209921</v>
      </c>
      <c r="CE164" s="109"/>
      <c r="CF164" s="109">
        <f>CF155+CF158</f>
        <v>18450852.037</v>
      </c>
      <c r="CG164" s="109"/>
      <c r="CH164" s="109">
        <f t="shared" ref="CH164" si="898">CH155+CH158</f>
        <v>20745955.319329999</v>
      </c>
      <c r="CI164" s="202">
        <f>CH164/CF164-1</f>
        <v>0.12439009741813356</v>
      </c>
      <c r="CJ164" s="107"/>
      <c r="CK164" s="109">
        <f>CK155+CK158</f>
        <v>0</v>
      </c>
      <c r="CL164" s="109">
        <f>CL155+CL158</f>
        <v>8722736.8244899996</v>
      </c>
      <c r="CM164" s="109">
        <f>CM155+CM158</f>
        <v>0</v>
      </c>
      <c r="CN164" s="109">
        <f>CN155+CN158</f>
        <v>12236596.85209921</v>
      </c>
      <c r="CO164" s="109"/>
      <c r="CP164" s="109">
        <f>CP155+CP158</f>
        <v>18450852.037</v>
      </c>
      <c r="CQ164" s="109"/>
      <c r="CR164" s="109">
        <f t="shared" ref="CR164" si="899">CR155+CR158</f>
        <v>20745955.319329999</v>
      </c>
      <c r="CS164" s="74"/>
      <c r="CT164" s="109">
        <f>CT155+CT158</f>
        <v>0</v>
      </c>
      <c r="CU164" s="109">
        <f>CU155+CU158</f>
        <v>8722736.8244899996</v>
      </c>
      <c r="CV164" s="109">
        <f>CV155+CV158</f>
        <v>0</v>
      </c>
      <c r="CW164" s="109">
        <f>CW155+CW158</f>
        <v>12236596.85209921</v>
      </c>
      <c r="CX164" s="109"/>
      <c r="CY164" s="109">
        <f>CY155+CY158</f>
        <v>18450852.037</v>
      </c>
      <c r="CZ164" s="109"/>
      <c r="DA164" s="109">
        <f t="shared" ref="DA164" si="900">DA155+DA158</f>
        <v>20745955.319329999</v>
      </c>
    </row>
    <row r="165" spans="2:105" x14ac:dyDescent="0.3">
      <c r="C165" s="69"/>
      <c r="D165" s="82"/>
      <c r="E165" s="66"/>
      <c r="F165" s="66"/>
      <c r="G165" s="66"/>
      <c r="H165" s="66"/>
      <c r="I165" s="66"/>
      <c r="J165" s="66"/>
      <c r="K165" s="66"/>
      <c r="L165" s="66"/>
      <c r="M165" s="138"/>
      <c r="O165" s="66"/>
      <c r="P165" s="66"/>
      <c r="Q165" s="66"/>
      <c r="R165" s="66"/>
      <c r="S165" s="66"/>
      <c r="T165" s="66"/>
      <c r="U165" s="66"/>
      <c r="V165" s="66"/>
      <c r="W165" s="138"/>
      <c r="Y165" s="66"/>
      <c r="Z165" s="66"/>
      <c r="AA165" s="66"/>
      <c r="AB165" s="66"/>
      <c r="AC165" s="66"/>
      <c r="AD165" s="66"/>
      <c r="AE165" s="66"/>
      <c r="AF165" s="66"/>
      <c r="AG165" s="56"/>
      <c r="AH165" s="66"/>
      <c r="AI165" s="66"/>
      <c r="AJ165" s="66"/>
      <c r="AK165" s="66"/>
      <c r="AL165" s="66"/>
      <c r="AM165" s="66"/>
      <c r="AN165" s="66"/>
      <c r="AO165" s="66"/>
      <c r="AP165" s="56"/>
      <c r="AQ165" s="66"/>
      <c r="AR165" s="66"/>
      <c r="AS165" s="66"/>
      <c r="AT165" s="66"/>
      <c r="AU165" s="66"/>
      <c r="AV165" s="66"/>
      <c r="AW165" s="66"/>
      <c r="AX165" s="66"/>
      <c r="AY165" s="56"/>
      <c r="AZ165" s="66"/>
      <c r="BA165" s="66"/>
      <c r="BB165" s="66"/>
      <c r="BC165" s="66"/>
      <c r="BD165" s="66"/>
      <c r="BE165" s="66"/>
      <c r="BF165" s="66"/>
      <c r="BG165" s="66"/>
      <c r="BH165" s="56"/>
      <c r="BI165" s="66"/>
      <c r="BJ165" s="66"/>
      <c r="BK165" s="66"/>
      <c r="BL165" s="66"/>
      <c r="BM165" s="66"/>
      <c r="BN165" s="66"/>
      <c r="BO165" s="66"/>
      <c r="BP165" s="66"/>
      <c r="BR165" s="66"/>
      <c r="BS165" s="66"/>
      <c r="BT165" s="66"/>
      <c r="BU165" s="66"/>
      <c r="BV165" s="66"/>
      <c r="BW165" s="66"/>
      <c r="BX165" s="66"/>
      <c r="BY165" s="66"/>
      <c r="CA165" s="66"/>
      <c r="CB165" s="66"/>
      <c r="CC165" s="66"/>
      <c r="CD165" s="66"/>
      <c r="CE165" s="66"/>
      <c r="CF165" s="66"/>
      <c r="CG165" s="66"/>
      <c r="CH165" s="66"/>
      <c r="CI165" s="138"/>
      <c r="CK165" s="66"/>
      <c r="CL165" s="66"/>
      <c r="CM165" s="66"/>
      <c r="CN165" s="66"/>
      <c r="CO165" s="66"/>
      <c r="CP165" s="66"/>
      <c r="CQ165" s="66"/>
      <c r="CR165" s="66"/>
      <c r="CT165" s="66"/>
      <c r="CU165" s="66"/>
      <c r="CV165" s="66"/>
      <c r="CW165" s="66"/>
      <c r="CX165" s="66"/>
      <c r="CY165" s="66"/>
      <c r="CZ165" s="66"/>
      <c r="DA165" s="66"/>
    </row>
    <row r="166" spans="2:105" s="88" customFormat="1" x14ac:dyDescent="0.3">
      <c r="B166" s="87"/>
      <c r="C166" s="30" t="s">
        <v>98</v>
      </c>
      <c r="D166" s="30"/>
      <c r="E166" s="30"/>
      <c r="F166" s="30"/>
      <c r="G166" s="30"/>
      <c r="H166" s="30"/>
      <c r="I166" s="30"/>
      <c r="J166" s="30"/>
      <c r="K166" s="30"/>
      <c r="L166" s="30"/>
      <c r="M166" s="193"/>
      <c r="O166" s="30"/>
      <c r="P166" s="30"/>
      <c r="Q166" s="30"/>
      <c r="R166" s="30"/>
      <c r="S166" s="30"/>
      <c r="T166" s="30"/>
      <c r="U166" s="30"/>
      <c r="V166" s="30"/>
      <c r="W166" s="193"/>
      <c r="Y166" s="30"/>
      <c r="Z166" s="30"/>
      <c r="AA166" s="30"/>
      <c r="AB166" s="30"/>
      <c r="AC166" s="30"/>
      <c r="AD166" s="30"/>
      <c r="AE166" s="30"/>
      <c r="AF166" s="30"/>
      <c r="AG166" s="89"/>
      <c r="AH166" s="30"/>
      <c r="AI166" s="30"/>
      <c r="AJ166" s="30"/>
      <c r="AK166" s="30"/>
      <c r="AL166" s="30"/>
      <c r="AM166" s="30"/>
      <c r="AN166" s="30"/>
      <c r="AO166" s="30"/>
      <c r="AP166" s="89"/>
      <c r="AQ166" s="30"/>
      <c r="AR166" s="30"/>
      <c r="AS166" s="30"/>
      <c r="AT166" s="30"/>
      <c r="AU166" s="30"/>
      <c r="AV166" s="30"/>
      <c r="AW166" s="30"/>
      <c r="AX166" s="30"/>
      <c r="AY166" s="89"/>
      <c r="AZ166" s="30"/>
      <c r="BA166" s="30"/>
      <c r="BB166" s="30"/>
      <c r="BC166" s="30"/>
      <c r="BD166" s="30"/>
      <c r="BE166" s="30"/>
      <c r="BF166" s="30"/>
      <c r="BG166" s="30"/>
      <c r="BH166" s="89"/>
      <c r="BI166" s="30"/>
      <c r="BJ166" s="30"/>
      <c r="BK166" s="30"/>
      <c r="BL166" s="30"/>
      <c r="BM166" s="30"/>
      <c r="BN166" s="30"/>
      <c r="BO166" s="30"/>
      <c r="BP166" s="30"/>
      <c r="BQ166" s="117"/>
      <c r="BR166" s="30"/>
      <c r="BS166" s="30"/>
      <c r="BT166" s="30"/>
      <c r="BU166" s="30"/>
      <c r="BV166" s="30"/>
      <c r="BW166" s="30"/>
      <c r="BX166" s="30"/>
      <c r="BY166" s="30"/>
      <c r="BZ166" s="117"/>
      <c r="CA166" s="30"/>
      <c r="CB166" s="30"/>
      <c r="CC166" s="30"/>
      <c r="CD166" s="30"/>
      <c r="CE166" s="30"/>
      <c r="CF166" s="30"/>
      <c r="CG166" s="30"/>
      <c r="CH166" s="30"/>
      <c r="CI166" s="193"/>
      <c r="CK166" s="30"/>
      <c r="CL166" s="30"/>
      <c r="CM166" s="30"/>
      <c r="CN166" s="30"/>
      <c r="CO166" s="30"/>
      <c r="CP166" s="30"/>
      <c r="CQ166" s="30"/>
      <c r="CR166" s="30"/>
      <c r="CS166" s="117"/>
      <c r="CT166" s="30"/>
      <c r="CU166" s="30"/>
      <c r="CV166" s="30"/>
      <c r="CW166" s="30"/>
      <c r="CX166" s="30"/>
      <c r="CY166" s="30"/>
      <c r="CZ166" s="30"/>
      <c r="DA166" s="30"/>
    </row>
    <row r="167" spans="2:105" s="91" customFormat="1" x14ac:dyDescent="0.3">
      <c r="B167" s="90"/>
      <c r="C167" s="67" t="s">
        <v>142</v>
      </c>
      <c r="D167" s="67"/>
      <c r="E167" s="67"/>
      <c r="F167" s="67"/>
      <c r="G167" s="67"/>
      <c r="H167" s="67"/>
      <c r="I167" s="67"/>
      <c r="J167" s="67"/>
      <c r="K167" s="67"/>
      <c r="L167" s="67"/>
      <c r="M167" s="194"/>
      <c r="O167" s="67"/>
      <c r="P167" s="67"/>
      <c r="Q167" s="67"/>
      <c r="R167" s="67"/>
      <c r="S167" s="67"/>
      <c r="T167" s="67"/>
      <c r="U167" s="67"/>
      <c r="V167" s="67"/>
      <c r="W167" s="194"/>
      <c r="Y167" s="67"/>
      <c r="Z167" s="67"/>
      <c r="AA167" s="67"/>
      <c r="AB167" s="67"/>
      <c r="AC167" s="67"/>
      <c r="AD167" s="67"/>
      <c r="AE167" s="67"/>
      <c r="AF167" s="67"/>
      <c r="AG167" s="83"/>
      <c r="AH167" s="67"/>
      <c r="AI167" s="67"/>
      <c r="AJ167" s="67"/>
      <c r="AK167" s="67"/>
      <c r="AL167" s="67"/>
      <c r="AM167" s="67"/>
      <c r="AN167" s="67"/>
      <c r="AO167" s="67"/>
      <c r="AP167" s="83"/>
      <c r="AQ167" s="67"/>
      <c r="AR167" s="67"/>
      <c r="AS167" s="67"/>
      <c r="AT167" s="67"/>
      <c r="AU167" s="67"/>
      <c r="AV167" s="67"/>
      <c r="AW167" s="67"/>
      <c r="AX167" s="67"/>
      <c r="AY167" s="83"/>
      <c r="AZ167" s="67"/>
      <c r="BA167" s="67"/>
      <c r="BB167" s="67"/>
      <c r="BC167" s="67"/>
      <c r="BD167" s="67"/>
      <c r="BE167" s="67"/>
      <c r="BF167" s="67"/>
      <c r="BG167" s="67"/>
      <c r="BH167" s="83"/>
      <c r="BI167" s="67"/>
      <c r="BJ167" s="67"/>
      <c r="BK167" s="67"/>
      <c r="BL167" s="67"/>
      <c r="BM167" s="67"/>
      <c r="BN167" s="67"/>
      <c r="BO167" s="67"/>
      <c r="BP167" s="67"/>
      <c r="BQ167" s="117"/>
      <c r="BR167" s="67"/>
      <c r="BS167" s="67"/>
      <c r="BT167" s="67"/>
      <c r="BU167" s="67"/>
      <c r="BV167" s="67"/>
      <c r="BW167" s="67"/>
      <c r="BX167" s="67"/>
      <c r="BY167" s="67"/>
      <c r="BZ167" s="117"/>
      <c r="CA167" s="67"/>
      <c r="CB167" s="67"/>
      <c r="CC167" s="67"/>
      <c r="CD167" s="67"/>
      <c r="CE167" s="67"/>
      <c r="CF167" s="67"/>
      <c r="CG167" s="67"/>
      <c r="CH167" s="67"/>
      <c r="CI167" s="194"/>
      <c r="CK167" s="67"/>
      <c r="CL167" s="67"/>
      <c r="CM167" s="67"/>
      <c r="CN167" s="67"/>
      <c r="CO167" s="67"/>
      <c r="CP167" s="67"/>
      <c r="CQ167" s="67"/>
      <c r="CR167" s="67"/>
      <c r="CS167" s="117"/>
      <c r="CT167" s="67"/>
      <c r="CU167" s="67"/>
      <c r="CV167" s="67"/>
      <c r="CW167" s="67"/>
      <c r="CX167" s="67"/>
      <c r="CY167" s="67"/>
      <c r="CZ167" s="67"/>
      <c r="DA167" s="67"/>
    </row>
    <row r="168" spans="2:105" x14ac:dyDescent="0.3">
      <c r="C168" s="112" t="s">
        <v>24</v>
      </c>
      <c r="D168" s="135"/>
      <c r="E168" s="113">
        <f>SUM(E169:E170)</f>
        <v>0</v>
      </c>
      <c r="F168" s="113">
        <f>SUM(F169:F170)</f>
        <v>254282.57258451771</v>
      </c>
      <c r="G168" s="113"/>
      <c r="H168" s="113">
        <f>SUM(H169:H170)</f>
        <v>504334.17700000003</v>
      </c>
      <c r="I168" s="113"/>
      <c r="J168" s="113">
        <f>SUM(J169:J170)</f>
        <v>832374.55997005675</v>
      </c>
      <c r="K168" s="113"/>
      <c r="L168" s="113">
        <f t="shared" ref="L168" si="901">SUM(L169:L170)</f>
        <v>1216006.7012194796</v>
      </c>
      <c r="M168" s="203">
        <f>L168/J168-1</f>
        <v>0.46088883502545208</v>
      </c>
      <c r="O168" s="113">
        <f>$E168</f>
        <v>0</v>
      </c>
      <c r="P168" s="113">
        <f>$F168</f>
        <v>254282.57258451771</v>
      </c>
      <c r="Q168" s="113">
        <f>$G168</f>
        <v>0</v>
      </c>
      <c r="R168" s="113">
        <f>$H168</f>
        <v>504334.17700000003</v>
      </c>
      <c r="S168" s="113"/>
      <c r="T168" s="113">
        <f>SUM(T169:T170)</f>
        <v>832374.55997005675</v>
      </c>
      <c r="U168" s="113"/>
      <c r="V168" s="113">
        <f t="shared" ref="V168" si="902">SUM(V169:V170)</f>
        <v>1216006.7012194796</v>
      </c>
      <c r="W168" s="203">
        <f>V168/T168-1</f>
        <v>0.46088883502545208</v>
      </c>
      <c r="X168" s="68"/>
      <c r="Y168" s="113">
        <f>$E168</f>
        <v>0</v>
      </c>
      <c r="Z168" s="113">
        <f>$F168</f>
        <v>254282.57258451771</v>
      </c>
      <c r="AA168" s="113">
        <f>$G168</f>
        <v>0</v>
      </c>
      <c r="AB168" s="113">
        <f>$H168</f>
        <v>504334.17700000003</v>
      </c>
      <c r="AC168" s="113"/>
      <c r="AD168" s="113">
        <f>SUM(AD169:AD170)</f>
        <v>832374.55997005675</v>
      </c>
      <c r="AE168" s="113"/>
      <c r="AF168" s="113">
        <f t="shared" ref="AF168" si="903">SUM(AF169:AF170)</f>
        <v>1216006.7012194796</v>
      </c>
      <c r="AG168" s="68"/>
      <c r="AH168" s="113">
        <f>$E168</f>
        <v>0</v>
      </c>
      <c r="AI168" s="113">
        <f>$F168</f>
        <v>254282.57258451771</v>
      </c>
      <c r="AJ168" s="113">
        <f>$G168</f>
        <v>0</v>
      </c>
      <c r="AK168" s="113">
        <f>$H168</f>
        <v>504334.17700000003</v>
      </c>
      <c r="AL168" s="113"/>
      <c r="AM168" s="113">
        <f>SUM(AM169:AM170)</f>
        <v>832374.55997005675</v>
      </c>
      <c r="AN168" s="113"/>
      <c r="AO168" s="113">
        <f t="shared" ref="AO168" si="904">SUM(AO169:AO170)</f>
        <v>1216006.7012194796</v>
      </c>
      <c r="AP168" s="68"/>
      <c r="AQ168" s="113">
        <f>$E168</f>
        <v>0</v>
      </c>
      <c r="AR168" s="113">
        <f>$F168</f>
        <v>254282.57258451771</v>
      </c>
      <c r="AS168" s="113">
        <f>$G168</f>
        <v>0</v>
      </c>
      <c r="AT168" s="113">
        <f>$H168</f>
        <v>504334.17700000003</v>
      </c>
      <c r="AU168" s="113"/>
      <c r="AV168" s="113">
        <f>SUM(AV169:AV170)</f>
        <v>832374.55997005675</v>
      </c>
      <c r="AW168" s="113"/>
      <c r="AX168" s="113">
        <f t="shared" ref="AX168" si="905">SUM(AX169:AX170)</f>
        <v>1216006.7012194796</v>
      </c>
      <c r="AY168" s="68"/>
      <c r="AZ168" s="113">
        <f>$E168</f>
        <v>0</v>
      </c>
      <c r="BA168" s="113">
        <f>$F168</f>
        <v>254282.57258451771</v>
      </c>
      <c r="BB168" s="113">
        <f>$G168</f>
        <v>0</v>
      </c>
      <c r="BC168" s="113">
        <f>$H168</f>
        <v>504334.17700000003</v>
      </c>
      <c r="BD168" s="113"/>
      <c r="BE168" s="113">
        <f>SUM(BE169:BE170)</f>
        <v>832374.55997005675</v>
      </c>
      <c r="BF168" s="113"/>
      <c r="BG168" s="113">
        <f t="shared" ref="BG168" si="906">SUM(BG169:BG170)</f>
        <v>1216006.7012194796</v>
      </c>
      <c r="BH168" s="68"/>
      <c r="BI168" s="113">
        <f>$E168</f>
        <v>0</v>
      </c>
      <c r="BJ168" s="113">
        <f>$F168</f>
        <v>254282.57258451771</v>
      </c>
      <c r="BK168" s="113">
        <f>$G168</f>
        <v>0</v>
      </c>
      <c r="BL168" s="113">
        <f>$H168</f>
        <v>504334.17700000003</v>
      </c>
      <c r="BM168" s="113"/>
      <c r="BN168" s="113">
        <f>SUM(BN169:BN170)</f>
        <v>832374.55997005675</v>
      </c>
      <c r="BO168" s="113"/>
      <c r="BP168" s="113">
        <f t="shared" ref="BP168" si="907">SUM(BP169:BP170)</f>
        <v>1216006.7012194796</v>
      </c>
      <c r="BQ168" s="68"/>
      <c r="BR168" s="113">
        <f>$E168</f>
        <v>0</v>
      </c>
      <c r="BS168" s="113">
        <f>$F168</f>
        <v>254282.57258451771</v>
      </c>
      <c r="BT168" s="113">
        <f>$G168</f>
        <v>0</v>
      </c>
      <c r="BU168" s="113">
        <f>$H168</f>
        <v>504334.17700000003</v>
      </c>
      <c r="BV168" s="113"/>
      <c r="BW168" s="113">
        <f>SUM(BW169:BW170)</f>
        <v>832374.55997005675</v>
      </c>
      <c r="BX168" s="113"/>
      <c r="BY168" s="113">
        <f t="shared" ref="BY168" si="908">SUM(BY169:BY170)</f>
        <v>1216006.7012194796</v>
      </c>
      <c r="BZ168" s="68"/>
      <c r="CA168" s="113">
        <f>$E168</f>
        <v>0</v>
      </c>
      <c r="CB168" s="113">
        <f>$F168</f>
        <v>254282.57258451771</v>
      </c>
      <c r="CC168" s="113">
        <f>$G168</f>
        <v>0</v>
      </c>
      <c r="CD168" s="113">
        <f>$H168</f>
        <v>504334.17700000003</v>
      </c>
      <c r="CE168" s="113"/>
      <c r="CF168" s="113">
        <f>SUM(CF169:CF170)</f>
        <v>832374.55997005675</v>
      </c>
      <c r="CG168" s="113"/>
      <c r="CH168" s="113">
        <f t="shared" ref="CH168" si="909">SUM(CH169:CH170)</f>
        <v>1216006.7012194796</v>
      </c>
      <c r="CI168" s="203">
        <f>CH168/CF168-1</f>
        <v>0.46088883502545208</v>
      </c>
      <c r="CJ168" s="68"/>
      <c r="CK168" s="113">
        <f>$E168</f>
        <v>0</v>
      </c>
      <c r="CL168" s="113">
        <f>$F168</f>
        <v>254282.57258451771</v>
      </c>
      <c r="CM168" s="113">
        <f>$G168</f>
        <v>0</v>
      </c>
      <c r="CN168" s="113">
        <f>$H168</f>
        <v>504334.17700000003</v>
      </c>
      <c r="CO168" s="113"/>
      <c r="CP168" s="113">
        <f>SUM(CP169:CP170)</f>
        <v>832374.55997005675</v>
      </c>
      <c r="CQ168" s="113"/>
      <c r="CR168" s="113">
        <f t="shared" ref="CR168" si="910">SUM(CR169:CR170)</f>
        <v>1216006.7012194796</v>
      </c>
      <c r="CS168" s="68"/>
      <c r="CT168" s="113">
        <f>$E168</f>
        <v>0</v>
      </c>
      <c r="CU168" s="113">
        <f>$F168</f>
        <v>254282.57258451771</v>
      </c>
      <c r="CV168" s="113">
        <f>$G168</f>
        <v>0</v>
      </c>
      <c r="CW168" s="113">
        <f>$H168</f>
        <v>504334.17700000003</v>
      </c>
      <c r="CX168" s="113"/>
      <c r="CY168" s="113">
        <f>SUM(CY169:CY170)</f>
        <v>832374.55997005675</v>
      </c>
      <c r="CZ168" s="113"/>
      <c r="DA168" s="113">
        <f t="shared" ref="DA168" si="911">SUM(DA169:DA170)</f>
        <v>1216006.7012194796</v>
      </c>
    </row>
    <row r="169" spans="2:105" x14ac:dyDescent="0.3">
      <c r="C169" s="69" t="s">
        <v>144</v>
      </c>
      <c r="D169" s="82"/>
      <c r="E169" s="105"/>
      <c r="F169" s="104">
        <f>SUM('Quarterly I.S'!G169:H169)</f>
        <v>171150.70039308703</v>
      </c>
      <c r="G169" s="105"/>
      <c r="H169" s="104">
        <f>SUM('Quarterly I.S'!K169:L169)</f>
        <v>259223.02705509646</v>
      </c>
      <c r="I169" s="104"/>
      <c r="J169" s="104">
        <f>SUM('Quarterly I.S'!O169:P169)</f>
        <v>361018.54602999997</v>
      </c>
      <c r="K169" s="104"/>
      <c r="L169" s="104">
        <f>SUM('Quarterly I.S'!S169:T169)</f>
        <v>472759.87618365744</v>
      </c>
      <c r="M169" s="198">
        <f>L169/J169-1</f>
        <v>0.30951686937538092</v>
      </c>
      <c r="N169" s="139"/>
      <c r="O169" s="71">
        <f>$E169</f>
        <v>0</v>
      </c>
      <c r="P169" s="71">
        <f>$F169</f>
        <v>171150.70039308703</v>
      </c>
      <c r="Q169" s="71">
        <f>$G169</f>
        <v>0</v>
      </c>
      <c r="R169" s="71">
        <f>$H169</f>
        <v>259223.02705509646</v>
      </c>
      <c r="S169" s="71"/>
      <c r="T169" s="71">
        <f t="shared" ref="T169:T170" si="912">$J169</f>
        <v>361018.54602999997</v>
      </c>
      <c r="U169" s="71"/>
      <c r="V169" s="71">
        <f t="shared" ref="V169:V170" si="913">$L169</f>
        <v>472759.87618365744</v>
      </c>
      <c r="W169" s="198">
        <f>V169/T169-1</f>
        <v>0.30951686937538092</v>
      </c>
      <c r="X169" s="68"/>
      <c r="Y169" s="71">
        <f>$E169</f>
        <v>0</v>
      </c>
      <c r="Z169" s="71">
        <f>$F169</f>
        <v>171150.70039308703</v>
      </c>
      <c r="AA169" s="71">
        <f>$G169</f>
        <v>0</v>
      </c>
      <c r="AB169" s="71">
        <f>$H169</f>
        <v>259223.02705509646</v>
      </c>
      <c r="AC169" s="71"/>
      <c r="AD169" s="71">
        <f t="shared" ref="AD169:AD170" si="914">$J169</f>
        <v>361018.54602999997</v>
      </c>
      <c r="AE169" s="71"/>
      <c r="AF169" s="71">
        <f t="shared" ref="AF169:AF170" si="915">$L169</f>
        <v>472759.87618365744</v>
      </c>
      <c r="AG169" s="68"/>
      <c r="AH169" s="71">
        <f>$E169</f>
        <v>0</v>
      </c>
      <c r="AI169" s="71">
        <f>$F169</f>
        <v>171150.70039308703</v>
      </c>
      <c r="AJ169" s="71">
        <f>$G169</f>
        <v>0</v>
      </c>
      <c r="AK169" s="71">
        <f>$H169</f>
        <v>259223.02705509646</v>
      </c>
      <c r="AL169" s="71"/>
      <c r="AM169" s="71">
        <f t="shared" ref="AM169:AM170" si="916">$J169</f>
        <v>361018.54602999997</v>
      </c>
      <c r="AN169" s="71"/>
      <c r="AO169" s="71">
        <f t="shared" ref="AO169:AO170" si="917">$L169</f>
        <v>472759.87618365744</v>
      </c>
      <c r="AP169" s="68"/>
      <c r="AQ169" s="71">
        <f>$E169</f>
        <v>0</v>
      </c>
      <c r="AR169" s="71">
        <f>$F169</f>
        <v>171150.70039308703</v>
      </c>
      <c r="AS169" s="71">
        <f>$G169</f>
        <v>0</v>
      </c>
      <c r="AT169" s="71">
        <f>$H169</f>
        <v>259223.02705509646</v>
      </c>
      <c r="AU169" s="71"/>
      <c r="AV169" s="71">
        <f t="shared" ref="AV169:AV170" si="918">$J169</f>
        <v>361018.54602999997</v>
      </c>
      <c r="AW169" s="71"/>
      <c r="AX169" s="71">
        <f t="shared" ref="AX169:AX170" si="919">$L169</f>
        <v>472759.87618365744</v>
      </c>
      <c r="AY169" s="68"/>
      <c r="AZ169" s="71">
        <f>$E169</f>
        <v>0</v>
      </c>
      <c r="BA169" s="71">
        <f>$F169</f>
        <v>171150.70039308703</v>
      </c>
      <c r="BB169" s="71">
        <f>$G169</f>
        <v>0</v>
      </c>
      <c r="BC169" s="71">
        <f>$H169</f>
        <v>259223.02705509646</v>
      </c>
      <c r="BD169" s="71"/>
      <c r="BE169" s="71">
        <f t="shared" ref="BE169:BE170" si="920">$J169</f>
        <v>361018.54602999997</v>
      </c>
      <c r="BF169" s="71"/>
      <c r="BG169" s="71">
        <f t="shared" ref="BG169:BG170" si="921">$L169</f>
        <v>472759.87618365744</v>
      </c>
      <c r="BH169" s="68"/>
      <c r="BI169" s="71">
        <f>$E169</f>
        <v>0</v>
      </c>
      <c r="BJ169" s="71">
        <f>$F169</f>
        <v>171150.70039308703</v>
      </c>
      <c r="BK169" s="71">
        <f>$G169</f>
        <v>0</v>
      </c>
      <c r="BL169" s="71">
        <f>$H169</f>
        <v>259223.02705509646</v>
      </c>
      <c r="BM169" s="71"/>
      <c r="BN169" s="71">
        <f t="shared" ref="BN169:BN170" si="922">$J169</f>
        <v>361018.54602999997</v>
      </c>
      <c r="BO169" s="71"/>
      <c r="BP169" s="71">
        <f t="shared" ref="BP169:BP170" si="923">$L169</f>
        <v>472759.87618365744</v>
      </c>
      <c r="BQ169" s="68"/>
      <c r="BR169" s="71">
        <f>$E169</f>
        <v>0</v>
      </c>
      <c r="BS169" s="71">
        <f>$F169</f>
        <v>171150.70039308703</v>
      </c>
      <c r="BT169" s="71">
        <f>$G169</f>
        <v>0</v>
      </c>
      <c r="BU169" s="71">
        <f>$H169</f>
        <v>259223.02705509646</v>
      </c>
      <c r="BV169" s="71"/>
      <c r="BW169" s="71">
        <f t="shared" ref="BW169:BW170" si="924">$J169</f>
        <v>361018.54602999997</v>
      </c>
      <c r="BX169" s="71"/>
      <c r="BY169" s="71">
        <f t="shared" ref="BY169:BY170" si="925">$L169</f>
        <v>472759.87618365744</v>
      </c>
      <c r="BZ169" s="68"/>
      <c r="CA169" s="71">
        <f>$E169</f>
        <v>0</v>
      </c>
      <c r="CB169" s="71">
        <f>$F169</f>
        <v>171150.70039308703</v>
      </c>
      <c r="CC169" s="71">
        <f>$G169</f>
        <v>0</v>
      </c>
      <c r="CD169" s="71">
        <f>$H169</f>
        <v>259223.02705509646</v>
      </c>
      <c r="CE169" s="71"/>
      <c r="CF169" s="71">
        <f t="shared" ref="CF169:CF170" si="926">$J169</f>
        <v>361018.54602999997</v>
      </c>
      <c r="CG169" s="71"/>
      <c r="CH169" s="71">
        <f t="shared" ref="CH169:CH170" si="927">$L169</f>
        <v>472759.87618365744</v>
      </c>
      <c r="CI169" s="198">
        <f>CH169/CF169-1</f>
        <v>0.30951686937538092</v>
      </c>
      <c r="CJ169" s="141"/>
      <c r="CK169" s="71">
        <f>$E169</f>
        <v>0</v>
      </c>
      <c r="CL169" s="71">
        <f>$F169</f>
        <v>171150.70039308703</v>
      </c>
      <c r="CM169" s="71">
        <f>$G169</f>
        <v>0</v>
      </c>
      <c r="CN169" s="71">
        <f>$H169</f>
        <v>259223.02705509646</v>
      </c>
      <c r="CO169" s="71"/>
      <c r="CP169" s="71">
        <f t="shared" ref="CP169:CP170" si="928">$J169</f>
        <v>361018.54602999997</v>
      </c>
      <c r="CQ169" s="71"/>
      <c r="CR169" s="71">
        <f t="shared" ref="CR169:CR170" si="929">$L169</f>
        <v>472759.87618365744</v>
      </c>
      <c r="CS169" s="68"/>
      <c r="CT169" s="71">
        <f>$E169</f>
        <v>0</v>
      </c>
      <c r="CU169" s="71">
        <f>$F169</f>
        <v>171150.70039308703</v>
      </c>
      <c r="CV169" s="71">
        <f>$G169</f>
        <v>0</v>
      </c>
      <c r="CW169" s="71">
        <f>$H169</f>
        <v>259223.02705509646</v>
      </c>
      <c r="CX169" s="71"/>
      <c r="CY169" s="71">
        <f t="shared" ref="CY169:CY170" si="930">$J169</f>
        <v>361018.54602999997</v>
      </c>
      <c r="CZ169" s="71"/>
      <c r="DA169" s="71">
        <f t="shared" ref="DA169:DA170" si="931">$L169</f>
        <v>472759.87618365744</v>
      </c>
    </row>
    <row r="170" spans="2:105" x14ac:dyDescent="0.3">
      <c r="C170" s="69" t="s">
        <v>145</v>
      </c>
      <c r="D170" s="82"/>
      <c r="E170" s="105"/>
      <c r="F170" s="104">
        <f>SUM('Quarterly I.S'!G170:H170)</f>
        <v>83131.872191430695</v>
      </c>
      <c r="G170" s="105"/>
      <c r="H170" s="104">
        <f>SUM('Quarterly I.S'!K170:L170)</f>
        <v>245111.14994490356</v>
      </c>
      <c r="I170" s="104"/>
      <c r="J170" s="104">
        <f>SUM('Quarterly I.S'!O170:P170)</f>
        <v>471356.01394005679</v>
      </c>
      <c r="K170" s="104"/>
      <c r="L170" s="104">
        <f>SUM('Quarterly I.S'!S170:T170)</f>
        <v>743246.82503582211</v>
      </c>
      <c r="M170" s="198">
        <f>L170/J170-1</f>
        <v>0.5768268634636371</v>
      </c>
      <c r="N170" s="139"/>
      <c r="O170" s="71">
        <f>$E170</f>
        <v>0</v>
      </c>
      <c r="P170" s="71">
        <f>$F170</f>
        <v>83131.872191430695</v>
      </c>
      <c r="Q170" s="71">
        <f>$G170</f>
        <v>0</v>
      </c>
      <c r="R170" s="71">
        <f>$H170</f>
        <v>245111.14994490356</v>
      </c>
      <c r="S170" s="71"/>
      <c r="T170" s="71">
        <f t="shared" si="912"/>
        <v>471356.01394005679</v>
      </c>
      <c r="U170" s="71"/>
      <c r="V170" s="71">
        <f t="shared" si="913"/>
        <v>743246.82503582211</v>
      </c>
      <c r="W170" s="198">
        <f>V170/T170-1</f>
        <v>0.5768268634636371</v>
      </c>
      <c r="X170" s="68"/>
      <c r="Y170" s="71">
        <f>$E170</f>
        <v>0</v>
      </c>
      <c r="Z170" s="71">
        <f>$F170</f>
        <v>83131.872191430695</v>
      </c>
      <c r="AA170" s="71">
        <f>$G170</f>
        <v>0</v>
      </c>
      <c r="AB170" s="71">
        <f>$H170</f>
        <v>245111.14994490356</v>
      </c>
      <c r="AC170" s="71"/>
      <c r="AD170" s="71">
        <f t="shared" si="914"/>
        <v>471356.01394005679</v>
      </c>
      <c r="AE170" s="71"/>
      <c r="AF170" s="71">
        <f t="shared" si="915"/>
        <v>743246.82503582211</v>
      </c>
      <c r="AG170" s="68"/>
      <c r="AH170" s="71">
        <f>$E170</f>
        <v>0</v>
      </c>
      <c r="AI170" s="71">
        <f>$F170</f>
        <v>83131.872191430695</v>
      </c>
      <c r="AJ170" s="71">
        <f>$G170</f>
        <v>0</v>
      </c>
      <c r="AK170" s="71">
        <f>$H170</f>
        <v>245111.14994490356</v>
      </c>
      <c r="AL170" s="71"/>
      <c r="AM170" s="71">
        <f t="shared" si="916"/>
        <v>471356.01394005679</v>
      </c>
      <c r="AN170" s="71"/>
      <c r="AO170" s="71">
        <f t="shared" si="917"/>
        <v>743246.82503582211</v>
      </c>
      <c r="AP170" s="68"/>
      <c r="AQ170" s="71">
        <f>$E170</f>
        <v>0</v>
      </c>
      <c r="AR170" s="71">
        <f>$F170</f>
        <v>83131.872191430695</v>
      </c>
      <c r="AS170" s="71">
        <f>$G170</f>
        <v>0</v>
      </c>
      <c r="AT170" s="71">
        <f>$H170</f>
        <v>245111.14994490356</v>
      </c>
      <c r="AU170" s="71"/>
      <c r="AV170" s="71">
        <f t="shared" si="918"/>
        <v>471356.01394005679</v>
      </c>
      <c r="AW170" s="71"/>
      <c r="AX170" s="71">
        <f t="shared" si="919"/>
        <v>743246.82503582211</v>
      </c>
      <c r="AY170" s="68"/>
      <c r="AZ170" s="71">
        <f>$E170</f>
        <v>0</v>
      </c>
      <c r="BA170" s="71">
        <f>$F170</f>
        <v>83131.872191430695</v>
      </c>
      <c r="BB170" s="71">
        <f>$G170</f>
        <v>0</v>
      </c>
      <c r="BC170" s="71">
        <f>$H170</f>
        <v>245111.14994490356</v>
      </c>
      <c r="BD170" s="71"/>
      <c r="BE170" s="71">
        <f t="shared" si="920"/>
        <v>471356.01394005679</v>
      </c>
      <c r="BF170" s="71"/>
      <c r="BG170" s="71">
        <f t="shared" si="921"/>
        <v>743246.82503582211</v>
      </c>
      <c r="BH170" s="68"/>
      <c r="BI170" s="71">
        <f>$E170</f>
        <v>0</v>
      </c>
      <c r="BJ170" s="71">
        <f>$F170</f>
        <v>83131.872191430695</v>
      </c>
      <c r="BK170" s="71">
        <f>$G170</f>
        <v>0</v>
      </c>
      <c r="BL170" s="71">
        <f>$H170</f>
        <v>245111.14994490356</v>
      </c>
      <c r="BM170" s="71"/>
      <c r="BN170" s="71">
        <f t="shared" si="922"/>
        <v>471356.01394005679</v>
      </c>
      <c r="BO170" s="71"/>
      <c r="BP170" s="71">
        <f t="shared" si="923"/>
        <v>743246.82503582211</v>
      </c>
      <c r="BQ170" s="68"/>
      <c r="BR170" s="71">
        <f>$E170</f>
        <v>0</v>
      </c>
      <c r="BS170" s="71">
        <f>$F170</f>
        <v>83131.872191430695</v>
      </c>
      <c r="BT170" s="71">
        <f>$G170</f>
        <v>0</v>
      </c>
      <c r="BU170" s="71">
        <f>$H170</f>
        <v>245111.14994490356</v>
      </c>
      <c r="BV170" s="71"/>
      <c r="BW170" s="71">
        <f t="shared" si="924"/>
        <v>471356.01394005679</v>
      </c>
      <c r="BX170" s="71"/>
      <c r="BY170" s="71">
        <f t="shared" si="925"/>
        <v>743246.82503582211</v>
      </c>
      <c r="BZ170" s="68"/>
      <c r="CA170" s="71">
        <f>$E170</f>
        <v>0</v>
      </c>
      <c r="CB170" s="71">
        <f>$F170</f>
        <v>83131.872191430695</v>
      </c>
      <c r="CC170" s="71">
        <f>$G170</f>
        <v>0</v>
      </c>
      <c r="CD170" s="71">
        <f>$H170</f>
        <v>245111.14994490356</v>
      </c>
      <c r="CE170" s="71"/>
      <c r="CF170" s="71">
        <f t="shared" si="926"/>
        <v>471356.01394005679</v>
      </c>
      <c r="CG170" s="71"/>
      <c r="CH170" s="71">
        <f t="shared" si="927"/>
        <v>743246.82503582211</v>
      </c>
      <c r="CI170" s="198">
        <f>CH170/CF170-1</f>
        <v>0.5768268634636371</v>
      </c>
      <c r="CJ170" s="141"/>
      <c r="CK170" s="71">
        <f>$E170</f>
        <v>0</v>
      </c>
      <c r="CL170" s="71">
        <f>$F170</f>
        <v>83131.872191430695</v>
      </c>
      <c r="CM170" s="71">
        <f>$G170</f>
        <v>0</v>
      </c>
      <c r="CN170" s="71">
        <f>$H170</f>
        <v>245111.14994490356</v>
      </c>
      <c r="CO170" s="71"/>
      <c r="CP170" s="71">
        <f t="shared" si="928"/>
        <v>471356.01394005679</v>
      </c>
      <c r="CQ170" s="71"/>
      <c r="CR170" s="71">
        <f t="shared" si="929"/>
        <v>743246.82503582211</v>
      </c>
      <c r="CS170" s="68"/>
      <c r="CT170" s="71">
        <f>$E170</f>
        <v>0</v>
      </c>
      <c r="CU170" s="71">
        <f>$F170</f>
        <v>83131.872191430695</v>
      </c>
      <c r="CV170" s="71">
        <f>$G170</f>
        <v>0</v>
      </c>
      <c r="CW170" s="71">
        <f>$H170</f>
        <v>245111.14994490356</v>
      </c>
      <c r="CX170" s="71"/>
      <c r="CY170" s="71">
        <f t="shared" si="930"/>
        <v>471356.01394005679</v>
      </c>
      <c r="CZ170" s="71"/>
      <c r="DA170" s="71">
        <f t="shared" si="931"/>
        <v>743246.82503582211</v>
      </c>
    </row>
    <row r="171" spans="2:105" x14ac:dyDescent="0.3">
      <c r="C171" s="69" t="s">
        <v>51</v>
      </c>
      <c r="D171" s="82"/>
      <c r="E171" s="156"/>
      <c r="F171" s="156">
        <f>F168-F42</f>
        <v>5.8451772201806307E-4</v>
      </c>
      <c r="G171" s="156"/>
      <c r="H171" s="156">
        <f>H168-H42</f>
        <v>0</v>
      </c>
      <c r="I171" s="156"/>
      <c r="J171" s="156">
        <f>J168-J42</f>
        <v>5.9700567508116364E-3</v>
      </c>
      <c r="K171" s="156"/>
      <c r="L171" s="156">
        <f t="shared" ref="L171" si="932">L168-L42</f>
        <v>-6.8780520465224981E-2</v>
      </c>
      <c r="M171" s="157"/>
      <c r="N171" s="139"/>
      <c r="O171" s="71"/>
      <c r="P171" s="71"/>
      <c r="Q171" s="71"/>
      <c r="R171" s="71"/>
      <c r="S171" s="71"/>
      <c r="T171" s="71"/>
      <c r="U171" s="71"/>
      <c r="V171" s="71"/>
      <c r="W171" s="157"/>
      <c r="X171" s="68"/>
      <c r="Y171" s="71"/>
      <c r="Z171" s="71"/>
      <c r="AA171" s="71"/>
      <c r="AB171" s="71"/>
      <c r="AC171" s="71"/>
      <c r="AD171" s="71"/>
      <c r="AE171" s="71"/>
      <c r="AF171" s="71"/>
      <c r="AG171" s="68"/>
      <c r="AH171" s="71"/>
      <c r="AI171" s="71"/>
      <c r="AJ171" s="71"/>
      <c r="AK171" s="71"/>
      <c r="AL171" s="71"/>
      <c r="AM171" s="71"/>
      <c r="AN171" s="71"/>
      <c r="AO171" s="71"/>
      <c r="AP171" s="68"/>
      <c r="AQ171" s="71"/>
      <c r="AR171" s="71"/>
      <c r="AS171" s="71"/>
      <c r="AT171" s="71"/>
      <c r="AU171" s="71"/>
      <c r="AV171" s="71"/>
      <c r="AW171" s="71"/>
      <c r="AX171" s="71"/>
      <c r="AY171" s="68"/>
      <c r="AZ171" s="71"/>
      <c r="BA171" s="71"/>
      <c r="BB171" s="71"/>
      <c r="BC171" s="71"/>
      <c r="BD171" s="71"/>
      <c r="BE171" s="71"/>
      <c r="BF171" s="71"/>
      <c r="BG171" s="71"/>
      <c r="BH171" s="68"/>
      <c r="BI171" s="71"/>
      <c r="BJ171" s="71"/>
      <c r="BK171" s="71"/>
      <c r="BL171" s="71"/>
      <c r="BM171" s="71"/>
      <c r="BN171" s="71"/>
      <c r="BO171" s="71"/>
      <c r="BP171" s="71"/>
      <c r="BQ171" s="68"/>
      <c r="BR171" s="71"/>
      <c r="BS171" s="71"/>
      <c r="BT171" s="71"/>
      <c r="BU171" s="71"/>
      <c r="BV171" s="71"/>
      <c r="BW171" s="71"/>
      <c r="BX171" s="71"/>
      <c r="BY171" s="71"/>
      <c r="BZ171" s="68"/>
      <c r="CA171" s="71"/>
      <c r="CB171" s="71"/>
      <c r="CC171" s="71"/>
      <c r="CD171" s="71"/>
      <c r="CE171" s="71"/>
      <c r="CF171" s="71"/>
      <c r="CG171" s="71"/>
      <c r="CH171" s="71"/>
      <c r="CI171" s="157"/>
      <c r="CJ171" s="141"/>
      <c r="CK171" s="71"/>
      <c r="CL171" s="71"/>
      <c r="CM171" s="71"/>
      <c r="CN171" s="71"/>
      <c r="CO171" s="71"/>
      <c r="CP171" s="71"/>
      <c r="CQ171" s="71"/>
      <c r="CR171" s="71"/>
      <c r="CS171" s="68"/>
      <c r="CT171" s="71"/>
      <c r="CU171" s="71"/>
      <c r="CV171" s="71"/>
      <c r="CW171" s="71"/>
      <c r="CX171" s="71"/>
      <c r="CY171" s="71"/>
      <c r="CZ171" s="71"/>
      <c r="DA171" s="71"/>
    </row>
    <row r="172" spans="2:105" x14ac:dyDescent="0.3">
      <c r="C172" s="69"/>
      <c r="D172" s="82"/>
      <c r="E172" s="156"/>
      <c r="F172" s="156"/>
      <c r="G172" s="156"/>
      <c r="H172" s="157"/>
      <c r="I172" s="157"/>
      <c r="J172" s="157"/>
      <c r="K172" s="157"/>
      <c r="L172" s="157"/>
      <c r="M172" s="157"/>
      <c r="N172" s="139"/>
      <c r="O172" s="71"/>
      <c r="P172" s="71"/>
      <c r="Q172" s="71"/>
      <c r="R172" s="71"/>
      <c r="S172" s="71"/>
      <c r="T172" s="71"/>
      <c r="U172" s="71"/>
      <c r="V172" s="71"/>
      <c r="W172" s="157"/>
      <c r="X172" s="68"/>
      <c r="Y172" s="71"/>
      <c r="Z172" s="71"/>
      <c r="AA172" s="71"/>
      <c r="AB172" s="71"/>
      <c r="AC172" s="71"/>
      <c r="AD172" s="71"/>
      <c r="AE172" s="71"/>
      <c r="AF172" s="71"/>
      <c r="AG172" s="68"/>
      <c r="AH172" s="71"/>
      <c r="AI172" s="71"/>
      <c r="AJ172" s="71"/>
      <c r="AK172" s="71"/>
      <c r="AL172" s="71"/>
      <c r="AM172" s="71"/>
      <c r="AN172" s="71"/>
      <c r="AO172" s="71"/>
      <c r="AP172" s="68"/>
      <c r="AQ172" s="71"/>
      <c r="AR172" s="71"/>
      <c r="AS172" s="71"/>
      <c r="AT172" s="71"/>
      <c r="AU172" s="71"/>
      <c r="AV172" s="71"/>
      <c r="AW172" s="71"/>
      <c r="AX172" s="71"/>
      <c r="AY172" s="68"/>
      <c r="AZ172" s="71"/>
      <c r="BA172" s="71"/>
      <c r="BB172" s="71"/>
      <c r="BC172" s="71"/>
      <c r="BD172" s="71"/>
      <c r="BE172" s="71"/>
      <c r="BF172" s="71"/>
      <c r="BG172" s="71"/>
      <c r="BH172" s="68"/>
      <c r="BI172" s="71"/>
      <c r="BJ172" s="71"/>
      <c r="BK172" s="71"/>
      <c r="BL172" s="71"/>
      <c r="BM172" s="71"/>
      <c r="BN172" s="71"/>
      <c r="BO172" s="71"/>
      <c r="BP172" s="71"/>
      <c r="BQ172" s="68"/>
      <c r="BR172" s="71"/>
      <c r="BS172" s="71"/>
      <c r="BT172" s="71"/>
      <c r="BU172" s="71"/>
      <c r="BV172" s="71"/>
      <c r="BW172" s="71"/>
      <c r="BX172" s="71"/>
      <c r="BY172" s="71"/>
      <c r="BZ172" s="68"/>
      <c r="CA172" s="71"/>
      <c r="CB172" s="71"/>
      <c r="CC172" s="71"/>
      <c r="CD172" s="71"/>
      <c r="CE172" s="71"/>
      <c r="CF172" s="71"/>
      <c r="CG172" s="71"/>
      <c r="CH172" s="71"/>
      <c r="CI172" s="157"/>
      <c r="CJ172" s="141"/>
      <c r="CK172" s="71"/>
      <c r="CL172" s="71"/>
      <c r="CM172" s="71"/>
      <c r="CN172" s="71"/>
      <c r="CO172" s="71"/>
      <c r="CP172" s="71"/>
      <c r="CQ172" s="71"/>
      <c r="CR172" s="71"/>
      <c r="CS172" s="68"/>
      <c r="CT172" s="71"/>
      <c r="CU172" s="71"/>
      <c r="CV172" s="71"/>
      <c r="CW172" s="71"/>
      <c r="CX172" s="71"/>
      <c r="CY172" s="71"/>
      <c r="CZ172" s="71"/>
      <c r="DA172" s="71"/>
    </row>
    <row r="173" spans="2:105" x14ac:dyDescent="0.3">
      <c r="C173" s="69" t="s">
        <v>177</v>
      </c>
      <c r="D173" s="82"/>
      <c r="E173" s="157"/>
      <c r="F173" s="157">
        <f>F169/F$168</f>
        <v>0.67307286792609611</v>
      </c>
      <c r="G173" s="157"/>
      <c r="H173" s="157">
        <f>H169/H$168</f>
        <v>0.51399060162265475</v>
      </c>
      <c r="I173" s="157"/>
      <c r="J173" s="157">
        <f>J169/J$168</f>
        <v>0.43372126370967778</v>
      </c>
      <c r="K173" s="157"/>
      <c r="L173" s="157">
        <f>L169/L$168</f>
        <v>0.3887806503940705</v>
      </c>
      <c r="M173" s="157"/>
      <c r="N173" s="139"/>
      <c r="O173" s="71"/>
      <c r="P173" s="71"/>
      <c r="Q173" s="71"/>
      <c r="R173" s="71"/>
      <c r="S173" s="71"/>
      <c r="T173" s="71"/>
      <c r="U173" s="71"/>
      <c r="V173" s="71"/>
      <c r="W173" s="157"/>
      <c r="X173" s="68"/>
      <c r="Y173" s="71"/>
      <c r="Z173" s="71"/>
      <c r="AA173" s="71"/>
      <c r="AB173" s="71"/>
      <c r="AC173" s="71"/>
      <c r="AD173" s="71"/>
      <c r="AE173" s="71"/>
      <c r="AF173" s="71"/>
      <c r="AG173" s="68"/>
      <c r="AH173" s="71"/>
      <c r="AI173" s="71"/>
      <c r="AJ173" s="71"/>
      <c r="AK173" s="71"/>
      <c r="AL173" s="71"/>
      <c r="AM173" s="71"/>
      <c r="AN173" s="71"/>
      <c r="AO173" s="71"/>
      <c r="AP173" s="68"/>
      <c r="AQ173" s="71"/>
      <c r="AR173" s="71"/>
      <c r="AS173" s="71"/>
      <c r="AT173" s="71"/>
      <c r="AU173" s="71"/>
      <c r="AV173" s="71"/>
      <c r="AW173" s="71"/>
      <c r="AX173" s="71"/>
      <c r="AY173" s="68"/>
      <c r="AZ173" s="71"/>
      <c r="BA173" s="71"/>
      <c r="BB173" s="71"/>
      <c r="BC173" s="71"/>
      <c r="BD173" s="71"/>
      <c r="BE173" s="71"/>
      <c r="BF173" s="71"/>
      <c r="BG173" s="71"/>
      <c r="BH173" s="68"/>
      <c r="BI173" s="71"/>
      <c r="BJ173" s="71"/>
      <c r="BK173" s="71"/>
      <c r="BL173" s="71"/>
      <c r="BM173" s="71"/>
      <c r="BN173" s="71"/>
      <c r="BO173" s="71"/>
      <c r="BP173" s="71"/>
      <c r="BQ173" s="68"/>
      <c r="BR173" s="71"/>
      <c r="BS173" s="71"/>
      <c r="BT173" s="71"/>
      <c r="BU173" s="71"/>
      <c r="BV173" s="71"/>
      <c r="BW173" s="71"/>
      <c r="BX173" s="71"/>
      <c r="BY173" s="71"/>
      <c r="BZ173" s="68"/>
      <c r="CA173" s="71"/>
      <c r="CB173" s="71"/>
      <c r="CC173" s="71"/>
      <c r="CD173" s="71"/>
      <c r="CE173" s="71"/>
      <c r="CF173" s="71"/>
      <c r="CG173" s="71"/>
      <c r="CH173" s="71"/>
      <c r="CI173" s="157"/>
      <c r="CJ173" s="141"/>
      <c r="CK173" s="71"/>
      <c r="CL173" s="71"/>
      <c r="CM173" s="71"/>
      <c r="CN173" s="71"/>
      <c r="CO173" s="71"/>
      <c r="CP173" s="71"/>
      <c r="CQ173" s="71"/>
      <c r="CR173" s="71"/>
      <c r="CS173" s="68"/>
      <c r="CT173" s="71"/>
      <c r="CU173" s="71"/>
      <c r="CV173" s="71"/>
      <c r="CW173" s="71"/>
      <c r="CX173" s="71"/>
      <c r="CY173" s="71"/>
      <c r="CZ173" s="71"/>
      <c r="DA173" s="71"/>
    </row>
    <row r="174" spans="2:105" x14ac:dyDescent="0.3">
      <c r="C174" s="69" t="s">
        <v>176</v>
      </c>
      <c r="D174" s="82"/>
      <c r="E174" s="157"/>
      <c r="F174" s="157">
        <f>F170/F$168</f>
        <v>0.326927132073904</v>
      </c>
      <c r="G174" s="157"/>
      <c r="H174" s="157">
        <f>H170/H$168</f>
        <v>0.48600939837734525</v>
      </c>
      <c r="I174" s="157"/>
      <c r="J174" s="157">
        <f>J170/J$168</f>
        <v>0.56627873629032222</v>
      </c>
      <c r="K174" s="157"/>
      <c r="L174" s="157">
        <f t="shared" ref="L174" si="933">L170/L$168</f>
        <v>0.6112193496059295</v>
      </c>
      <c r="M174" s="157"/>
      <c r="N174" s="139"/>
      <c r="O174" s="71"/>
      <c r="P174" s="71"/>
      <c r="Q174" s="71"/>
      <c r="R174" s="71"/>
      <c r="S174" s="71"/>
      <c r="T174" s="71"/>
      <c r="U174" s="71"/>
      <c r="V174" s="71"/>
      <c r="W174" s="157"/>
      <c r="X174" s="68"/>
      <c r="Y174" s="71"/>
      <c r="Z174" s="71"/>
      <c r="AA174" s="71"/>
      <c r="AB174" s="71"/>
      <c r="AC174" s="71"/>
      <c r="AD174" s="71"/>
      <c r="AE174" s="71"/>
      <c r="AF174" s="71"/>
      <c r="AG174" s="68"/>
      <c r="AH174" s="71"/>
      <c r="AI174" s="71"/>
      <c r="AJ174" s="71"/>
      <c r="AK174" s="71"/>
      <c r="AL174" s="71"/>
      <c r="AM174" s="71"/>
      <c r="AN174" s="71"/>
      <c r="AO174" s="71"/>
      <c r="AP174" s="68"/>
      <c r="AQ174" s="71"/>
      <c r="AR174" s="71"/>
      <c r="AS174" s="71"/>
      <c r="AT174" s="71"/>
      <c r="AU174" s="71"/>
      <c r="AV174" s="71"/>
      <c r="AW174" s="71"/>
      <c r="AX174" s="71"/>
      <c r="AY174" s="68"/>
      <c r="AZ174" s="71"/>
      <c r="BA174" s="71"/>
      <c r="BB174" s="71"/>
      <c r="BC174" s="71"/>
      <c r="BD174" s="71"/>
      <c r="BE174" s="71"/>
      <c r="BF174" s="71"/>
      <c r="BG174" s="71"/>
      <c r="BH174" s="68"/>
      <c r="BI174" s="71"/>
      <c r="BJ174" s="71"/>
      <c r="BK174" s="71"/>
      <c r="BL174" s="71"/>
      <c r="BM174" s="71"/>
      <c r="BN174" s="71"/>
      <c r="BO174" s="71"/>
      <c r="BP174" s="71"/>
      <c r="BQ174" s="68"/>
      <c r="BR174" s="71"/>
      <c r="BS174" s="71"/>
      <c r="BT174" s="71"/>
      <c r="BU174" s="71"/>
      <c r="BV174" s="71"/>
      <c r="BW174" s="71"/>
      <c r="BX174" s="71"/>
      <c r="BY174" s="71"/>
      <c r="BZ174" s="68"/>
      <c r="CA174" s="71"/>
      <c r="CB174" s="71"/>
      <c r="CC174" s="71"/>
      <c r="CD174" s="71"/>
      <c r="CE174" s="71"/>
      <c r="CF174" s="71"/>
      <c r="CG174" s="71"/>
      <c r="CH174" s="71"/>
      <c r="CI174" s="157"/>
      <c r="CJ174" s="141"/>
      <c r="CK174" s="71"/>
      <c r="CL174" s="71"/>
      <c r="CM174" s="71"/>
      <c r="CN174" s="71"/>
      <c r="CO174" s="71"/>
      <c r="CP174" s="71"/>
      <c r="CQ174" s="71"/>
      <c r="CR174" s="71"/>
      <c r="CS174" s="68"/>
      <c r="CT174" s="71"/>
      <c r="CU174" s="71"/>
      <c r="CV174" s="71"/>
      <c r="CW174" s="71"/>
      <c r="CX174" s="71"/>
      <c r="CY174" s="71"/>
      <c r="CZ174" s="71"/>
      <c r="DA174" s="71"/>
    </row>
    <row r="175" spans="2:105" x14ac:dyDescent="0.3">
      <c r="C175" s="69"/>
      <c r="D175" s="82"/>
      <c r="E175" s="45"/>
      <c r="F175" s="45"/>
      <c r="G175" s="45"/>
      <c r="H175" s="45"/>
      <c r="I175" s="45"/>
      <c r="J175" s="45"/>
      <c r="K175" s="45"/>
      <c r="L175" s="45"/>
      <c r="O175" s="71"/>
      <c r="P175" s="71"/>
      <c r="Q175" s="71"/>
      <c r="R175" s="71"/>
      <c r="S175" s="71"/>
      <c r="T175" s="71"/>
      <c r="U175" s="71"/>
      <c r="V175" s="71"/>
      <c r="X175" s="68"/>
      <c r="Y175" s="71"/>
      <c r="Z175" s="71"/>
      <c r="AA175" s="71"/>
      <c r="AB175" s="71"/>
      <c r="AC175" s="71"/>
      <c r="AD175" s="71"/>
      <c r="AE175" s="71"/>
      <c r="AF175" s="71"/>
      <c r="AG175" s="68"/>
      <c r="AH175" s="71"/>
      <c r="AI175" s="71"/>
      <c r="AJ175" s="71"/>
      <c r="AK175" s="71"/>
      <c r="AL175" s="71"/>
      <c r="AM175" s="71"/>
      <c r="AN175" s="71"/>
      <c r="AO175" s="71"/>
      <c r="AP175" s="68"/>
      <c r="AQ175" s="71"/>
      <c r="AR175" s="71"/>
      <c r="AS175" s="71"/>
      <c r="AT175" s="71"/>
      <c r="AU175" s="71"/>
      <c r="AV175" s="71"/>
      <c r="AW175" s="71"/>
      <c r="AX175" s="71"/>
      <c r="AY175" s="68"/>
      <c r="AZ175" s="71"/>
      <c r="BA175" s="71"/>
      <c r="BB175" s="71"/>
      <c r="BC175" s="71"/>
      <c r="BD175" s="71"/>
      <c r="BE175" s="71"/>
      <c r="BF175" s="71"/>
      <c r="BG175" s="71"/>
      <c r="BH175" s="68"/>
      <c r="BI175" s="71"/>
      <c r="BJ175" s="71"/>
      <c r="BK175" s="71"/>
      <c r="BL175" s="71"/>
      <c r="BM175" s="71"/>
      <c r="BN175" s="71"/>
      <c r="BO175" s="71"/>
      <c r="BP175" s="71"/>
      <c r="BQ175" s="68"/>
      <c r="BR175" s="71"/>
      <c r="BS175" s="71"/>
      <c r="BT175" s="71"/>
      <c r="BU175" s="71"/>
      <c r="BV175" s="71"/>
      <c r="BW175" s="71"/>
      <c r="BX175" s="71"/>
      <c r="BY175" s="71"/>
      <c r="BZ175" s="68"/>
      <c r="CA175" s="71"/>
      <c r="CB175" s="71"/>
      <c r="CC175" s="71"/>
      <c r="CD175" s="71"/>
      <c r="CE175" s="71"/>
      <c r="CF175" s="71"/>
      <c r="CG175" s="71"/>
      <c r="CH175" s="71"/>
      <c r="CJ175" s="68"/>
      <c r="CK175" s="71"/>
      <c r="CL175" s="71"/>
      <c r="CM175" s="71"/>
      <c r="CN175" s="71"/>
      <c r="CO175" s="71"/>
      <c r="CP175" s="71"/>
      <c r="CQ175" s="71"/>
      <c r="CR175" s="71"/>
      <c r="CS175" s="68"/>
      <c r="CT175" s="71"/>
      <c r="CU175" s="71"/>
      <c r="CV175" s="71"/>
      <c r="CW175" s="71"/>
      <c r="CX175" s="71"/>
      <c r="CY175" s="71"/>
      <c r="CZ175" s="71"/>
      <c r="DA175" s="71"/>
    </row>
    <row r="176" spans="2:105" x14ac:dyDescent="0.3">
      <c r="C176" s="112" t="s">
        <v>146</v>
      </c>
      <c r="D176" s="135"/>
      <c r="E176" s="113">
        <f>SUM(E177:E178)</f>
        <v>0</v>
      </c>
      <c r="F176" s="113">
        <f>SUM(F177:F178)</f>
        <v>36011</v>
      </c>
      <c r="G176" s="113"/>
      <c r="H176" s="113">
        <f>SUM(H177:H178)</f>
        <v>37315</v>
      </c>
      <c r="I176" s="113"/>
      <c r="J176" s="113">
        <f>SUM(J177:J178)</f>
        <v>40221</v>
      </c>
      <c r="K176" s="113"/>
      <c r="L176" s="113">
        <f t="shared" ref="L176" si="934">SUM(L177:L178)</f>
        <v>74551</v>
      </c>
      <c r="M176" s="203">
        <f>L176/J176-1</f>
        <v>0.85353422341562868</v>
      </c>
      <c r="O176" s="113">
        <f>$E176</f>
        <v>0</v>
      </c>
      <c r="P176" s="113">
        <f>$F176</f>
        <v>36011</v>
      </c>
      <c r="Q176" s="113">
        <f>$G176</f>
        <v>0</v>
      </c>
      <c r="R176" s="113">
        <f t="shared" ref="R176:R182" si="935">$H176</f>
        <v>37315</v>
      </c>
      <c r="S176" s="113"/>
      <c r="T176" s="113">
        <f>SUM(T177:T178)</f>
        <v>40221</v>
      </c>
      <c r="U176" s="113"/>
      <c r="V176" s="113">
        <f t="shared" ref="V176" si="936">SUM(V177:V178)</f>
        <v>74551</v>
      </c>
      <c r="W176" s="203">
        <f>V176/T176-1</f>
        <v>0.85353422341562868</v>
      </c>
      <c r="X176" s="68"/>
      <c r="Y176" s="113">
        <f>$E176</f>
        <v>0</v>
      </c>
      <c r="Z176" s="113">
        <f>$F176</f>
        <v>36011</v>
      </c>
      <c r="AA176" s="113">
        <f>$G176</f>
        <v>0</v>
      </c>
      <c r="AB176" s="113">
        <f t="shared" ref="AB176:AB182" si="937">$H176</f>
        <v>37315</v>
      </c>
      <c r="AC176" s="113"/>
      <c r="AD176" s="113">
        <f>SUM(AD177:AD178)</f>
        <v>40221</v>
      </c>
      <c r="AE176" s="113"/>
      <c r="AF176" s="113">
        <f t="shared" ref="AF176" si="938">SUM(AF177:AF178)</f>
        <v>74551</v>
      </c>
      <c r="AG176" s="68"/>
      <c r="AH176" s="113">
        <f>$E176</f>
        <v>0</v>
      </c>
      <c r="AI176" s="113">
        <f>$F176</f>
        <v>36011</v>
      </c>
      <c r="AJ176" s="113">
        <f>$G176</f>
        <v>0</v>
      </c>
      <c r="AK176" s="113">
        <f t="shared" ref="AK176:AK182" si="939">$H176</f>
        <v>37315</v>
      </c>
      <c r="AL176" s="113"/>
      <c r="AM176" s="113">
        <f>SUM(AM177:AM178)</f>
        <v>40221</v>
      </c>
      <c r="AN176" s="113"/>
      <c r="AO176" s="113">
        <f t="shared" ref="AO176" si="940">SUM(AO177:AO178)</f>
        <v>74551</v>
      </c>
      <c r="AP176" s="68"/>
      <c r="AQ176" s="113">
        <f>$E176</f>
        <v>0</v>
      </c>
      <c r="AR176" s="113">
        <f>$F176</f>
        <v>36011</v>
      </c>
      <c r="AS176" s="113">
        <f>$G176</f>
        <v>0</v>
      </c>
      <c r="AT176" s="113">
        <f t="shared" ref="AT176:AT182" si="941">$H176</f>
        <v>37315</v>
      </c>
      <c r="AU176" s="113"/>
      <c r="AV176" s="113">
        <f>SUM(AV177:AV178)</f>
        <v>40221</v>
      </c>
      <c r="AW176" s="113"/>
      <c r="AX176" s="113">
        <f t="shared" ref="AX176" si="942">SUM(AX177:AX178)</f>
        <v>74551</v>
      </c>
      <c r="AY176" s="68"/>
      <c r="AZ176" s="113">
        <f>$E176</f>
        <v>0</v>
      </c>
      <c r="BA176" s="113">
        <f>$F176</f>
        <v>36011</v>
      </c>
      <c r="BB176" s="113">
        <f>$G176</f>
        <v>0</v>
      </c>
      <c r="BC176" s="113">
        <f t="shared" ref="BC176:BC182" si="943">$H176</f>
        <v>37315</v>
      </c>
      <c r="BD176" s="113"/>
      <c r="BE176" s="113">
        <f>SUM(BE177:BE178)</f>
        <v>40221</v>
      </c>
      <c r="BF176" s="113"/>
      <c r="BG176" s="113">
        <f t="shared" ref="BG176" si="944">SUM(BG177:BG178)</f>
        <v>74551</v>
      </c>
      <c r="BH176" s="68"/>
      <c r="BI176" s="113">
        <f>$E176</f>
        <v>0</v>
      </c>
      <c r="BJ176" s="113">
        <f>$F176</f>
        <v>36011</v>
      </c>
      <c r="BK176" s="113">
        <f>$G176</f>
        <v>0</v>
      </c>
      <c r="BL176" s="113">
        <f t="shared" ref="BL176:BL182" si="945">$H176</f>
        <v>37315</v>
      </c>
      <c r="BM176" s="113"/>
      <c r="BN176" s="113">
        <f>SUM(BN177:BN178)</f>
        <v>40221</v>
      </c>
      <c r="BO176" s="113"/>
      <c r="BP176" s="113">
        <f t="shared" ref="BP176" si="946">SUM(BP177:BP178)</f>
        <v>74551</v>
      </c>
      <c r="BQ176" s="68"/>
      <c r="BR176" s="113">
        <f>$E176</f>
        <v>0</v>
      </c>
      <c r="BS176" s="113">
        <f>$F176</f>
        <v>36011</v>
      </c>
      <c r="BT176" s="113">
        <f>$G176</f>
        <v>0</v>
      </c>
      <c r="BU176" s="113">
        <f t="shared" ref="BU176:BU182" si="947">$H176</f>
        <v>37315</v>
      </c>
      <c r="BV176" s="113"/>
      <c r="BW176" s="113">
        <f>SUM(BW177:BW178)</f>
        <v>40221</v>
      </c>
      <c r="BX176" s="113"/>
      <c r="BY176" s="113">
        <f t="shared" ref="BY176" si="948">SUM(BY177:BY178)</f>
        <v>74551</v>
      </c>
      <c r="BZ176" s="68"/>
      <c r="CA176" s="113">
        <f>$E176</f>
        <v>0</v>
      </c>
      <c r="CB176" s="113">
        <f>$F176</f>
        <v>36011</v>
      </c>
      <c r="CC176" s="113">
        <f>$G176</f>
        <v>0</v>
      </c>
      <c r="CD176" s="113">
        <f t="shared" ref="CD176:CD182" si="949">$H176</f>
        <v>37315</v>
      </c>
      <c r="CE176" s="113"/>
      <c r="CF176" s="113">
        <f>SUM(CF177:CF178)</f>
        <v>40221</v>
      </c>
      <c r="CG176" s="113"/>
      <c r="CH176" s="113">
        <f t="shared" ref="CH176" si="950">SUM(CH177:CH178)</f>
        <v>74551</v>
      </c>
      <c r="CI176" s="203">
        <f>CH176/CF176-1</f>
        <v>0.85353422341562868</v>
      </c>
      <c r="CJ176" s="68"/>
      <c r="CK176" s="113">
        <f>$E176</f>
        <v>0</v>
      </c>
      <c r="CL176" s="113">
        <f>$F176</f>
        <v>36011</v>
      </c>
      <c r="CM176" s="113">
        <f>$G176</f>
        <v>0</v>
      </c>
      <c r="CN176" s="113">
        <f t="shared" ref="CN176:CN182" si="951">$H176</f>
        <v>37315</v>
      </c>
      <c r="CO176" s="113"/>
      <c r="CP176" s="113">
        <f>SUM(CP177:CP178)</f>
        <v>40221</v>
      </c>
      <c r="CQ176" s="113"/>
      <c r="CR176" s="113">
        <f t="shared" ref="CR176" si="952">SUM(CR177:CR178)</f>
        <v>74551</v>
      </c>
      <c r="CS176" s="68"/>
      <c r="CT176" s="113">
        <f>$E176</f>
        <v>0</v>
      </c>
      <c r="CU176" s="113">
        <f>$F176</f>
        <v>36011</v>
      </c>
      <c r="CV176" s="113">
        <f>$G176</f>
        <v>0</v>
      </c>
      <c r="CW176" s="113">
        <f t="shared" ref="CW176:CW182" si="953">$H176</f>
        <v>37315</v>
      </c>
      <c r="CX176" s="113"/>
      <c r="CY176" s="113">
        <f>SUM(CY177:CY178)</f>
        <v>40221</v>
      </c>
      <c r="CZ176" s="113"/>
      <c r="DA176" s="113">
        <f t="shared" ref="DA176" si="954">SUM(DA177:DA178)</f>
        <v>74551</v>
      </c>
    </row>
    <row r="177" spans="2:105" x14ac:dyDescent="0.3">
      <c r="C177" s="69" t="s">
        <v>144</v>
      </c>
      <c r="D177" s="82"/>
      <c r="E177" s="105"/>
      <c r="F177" s="104">
        <f>SUM('Quarterly I.S'!G177:H177)</f>
        <v>35822</v>
      </c>
      <c r="G177" s="105"/>
      <c r="H177" s="104">
        <f>SUM('Quarterly I.S'!K177:L177)</f>
        <v>36016</v>
      </c>
      <c r="I177" s="104"/>
      <c r="J177" s="104">
        <f>SUM('Quarterly I.S'!O177:P177)</f>
        <v>35275</v>
      </c>
      <c r="K177" s="104"/>
      <c r="L177" s="104">
        <f>SUM('Quarterly I.S'!S177:T177)</f>
        <v>57500</v>
      </c>
      <c r="M177" s="198">
        <f>L177/J177-1</f>
        <v>0.63004961020552797</v>
      </c>
      <c r="O177" s="71">
        <f>$E177</f>
        <v>0</v>
      </c>
      <c r="P177" s="71">
        <f>$F177</f>
        <v>35822</v>
      </c>
      <c r="Q177" s="71">
        <f>$G177</f>
        <v>0</v>
      </c>
      <c r="R177" s="71">
        <f t="shared" si="935"/>
        <v>36016</v>
      </c>
      <c r="S177" s="71"/>
      <c r="T177" s="71">
        <f t="shared" ref="T177:T178" si="955">$J177</f>
        <v>35275</v>
      </c>
      <c r="U177" s="71"/>
      <c r="V177" s="71">
        <f t="shared" ref="V177:V178" si="956">$L177</f>
        <v>57500</v>
      </c>
      <c r="W177" s="198">
        <f>V177/T177-1</f>
        <v>0.63004961020552797</v>
      </c>
      <c r="X177" s="68"/>
      <c r="Y177" s="71">
        <f>$E177</f>
        <v>0</v>
      </c>
      <c r="Z177" s="71">
        <f>$F177</f>
        <v>35822</v>
      </c>
      <c r="AA177" s="71">
        <f>$G177</f>
        <v>0</v>
      </c>
      <c r="AB177" s="71">
        <f t="shared" si="937"/>
        <v>36016</v>
      </c>
      <c r="AC177" s="71"/>
      <c r="AD177" s="71">
        <f t="shared" ref="AD177:AD178" si="957">$J177</f>
        <v>35275</v>
      </c>
      <c r="AE177" s="71"/>
      <c r="AF177" s="71">
        <f t="shared" ref="AF177:AF178" si="958">$L177</f>
        <v>57500</v>
      </c>
      <c r="AG177" s="68"/>
      <c r="AH177" s="71">
        <f>$E177</f>
        <v>0</v>
      </c>
      <c r="AI177" s="71">
        <f>$F177</f>
        <v>35822</v>
      </c>
      <c r="AJ177" s="71">
        <f>$G177</f>
        <v>0</v>
      </c>
      <c r="AK177" s="71">
        <f t="shared" si="939"/>
        <v>36016</v>
      </c>
      <c r="AL177" s="71"/>
      <c r="AM177" s="71">
        <f t="shared" ref="AM177:AM178" si="959">$J177</f>
        <v>35275</v>
      </c>
      <c r="AN177" s="71"/>
      <c r="AO177" s="71">
        <f t="shared" ref="AO177:AO178" si="960">$L177</f>
        <v>57500</v>
      </c>
      <c r="AP177" s="68"/>
      <c r="AQ177" s="71">
        <f>$E177</f>
        <v>0</v>
      </c>
      <c r="AR177" s="71">
        <f>$F177</f>
        <v>35822</v>
      </c>
      <c r="AS177" s="71">
        <f>$G177</f>
        <v>0</v>
      </c>
      <c r="AT177" s="71">
        <f t="shared" si="941"/>
        <v>36016</v>
      </c>
      <c r="AU177" s="71"/>
      <c r="AV177" s="71">
        <f t="shared" ref="AV177:AV178" si="961">$J177</f>
        <v>35275</v>
      </c>
      <c r="AW177" s="71"/>
      <c r="AX177" s="71">
        <f t="shared" ref="AX177:AX178" si="962">$L177</f>
        <v>57500</v>
      </c>
      <c r="AY177" s="68"/>
      <c r="AZ177" s="71">
        <f>$E177</f>
        <v>0</v>
      </c>
      <c r="BA177" s="71">
        <f>$F177</f>
        <v>35822</v>
      </c>
      <c r="BB177" s="71">
        <f>$G177</f>
        <v>0</v>
      </c>
      <c r="BC177" s="71">
        <f t="shared" si="943"/>
        <v>36016</v>
      </c>
      <c r="BD177" s="71"/>
      <c r="BE177" s="71">
        <f t="shared" ref="BE177:BE178" si="963">$J177</f>
        <v>35275</v>
      </c>
      <c r="BF177" s="71"/>
      <c r="BG177" s="71">
        <f t="shared" ref="BG177:BG178" si="964">$L177</f>
        <v>57500</v>
      </c>
      <c r="BH177" s="68"/>
      <c r="BI177" s="71">
        <f>$E177</f>
        <v>0</v>
      </c>
      <c r="BJ177" s="71">
        <f>$F177</f>
        <v>35822</v>
      </c>
      <c r="BK177" s="71">
        <f>$G177</f>
        <v>0</v>
      </c>
      <c r="BL177" s="71">
        <f t="shared" si="945"/>
        <v>36016</v>
      </c>
      <c r="BM177" s="71"/>
      <c r="BN177" s="71">
        <f t="shared" ref="BN177:BN178" si="965">$J177</f>
        <v>35275</v>
      </c>
      <c r="BO177" s="71"/>
      <c r="BP177" s="71">
        <f t="shared" ref="BP177:BP178" si="966">$L177</f>
        <v>57500</v>
      </c>
      <c r="BQ177" s="68"/>
      <c r="BR177" s="71">
        <f>$E177</f>
        <v>0</v>
      </c>
      <c r="BS177" s="71">
        <f>$F177</f>
        <v>35822</v>
      </c>
      <c r="BT177" s="71">
        <f>$G177</f>
        <v>0</v>
      </c>
      <c r="BU177" s="71">
        <f t="shared" si="947"/>
        <v>36016</v>
      </c>
      <c r="BV177" s="71"/>
      <c r="BW177" s="71">
        <f t="shared" ref="BW177:BW178" si="967">$J177</f>
        <v>35275</v>
      </c>
      <c r="BX177" s="71"/>
      <c r="BY177" s="71">
        <f t="shared" ref="BY177:BY178" si="968">$L177</f>
        <v>57500</v>
      </c>
      <c r="BZ177" s="68"/>
      <c r="CA177" s="71">
        <f>$E177</f>
        <v>0</v>
      </c>
      <c r="CB177" s="71">
        <f>$F177</f>
        <v>35822</v>
      </c>
      <c r="CC177" s="71">
        <f>$G177</f>
        <v>0</v>
      </c>
      <c r="CD177" s="71">
        <f t="shared" si="949"/>
        <v>36016</v>
      </c>
      <c r="CE177" s="71"/>
      <c r="CF177" s="71">
        <f t="shared" ref="CF177:CF178" si="969">$J177</f>
        <v>35275</v>
      </c>
      <c r="CG177" s="71"/>
      <c r="CH177" s="71">
        <f t="shared" ref="CH177:CH178" si="970">$L177</f>
        <v>57500</v>
      </c>
      <c r="CI177" s="198">
        <f>CH177/CF177-1</f>
        <v>0.63004961020552797</v>
      </c>
      <c r="CJ177" s="68"/>
      <c r="CK177" s="71">
        <f>$E177</f>
        <v>0</v>
      </c>
      <c r="CL177" s="71">
        <f>$F177</f>
        <v>35822</v>
      </c>
      <c r="CM177" s="71">
        <f>$G177</f>
        <v>0</v>
      </c>
      <c r="CN177" s="71">
        <f t="shared" si="951"/>
        <v>36016</v>
      </c>
      <c r="CO177" s="71"/>
      <c r="CP177" s="71">
        <f t="shared" ref="CP177:CP178" si="971">$J177</f>
        <v>35275</v>
      </c>
      <c r="CQ177" s="71"/>
      <c r="CR177" s="71">
        <f t="shared" ref="CR177:CR178" si="972">$L177</f>
        <v>57500</v>
      </c>
      <c r="CS177" s="68"/>
      <c r="CT177" s="71">
        <f>$E177</f>
        <v>0</v>
      </c>
      <c r="CU177" s="71">
        <f>$F177</f>
        <v>35822</v>
      </c>
      <c r="CV177" s="71">
        <f>$G177</f>
        <v>0</v>
      </c>
      <c r="CW177" s="71">
        <f t="shared" si="953"/>
        <v>36016</v>
      </c>
      <c r="CX177" s="71"/>
      <c r="CY177" s="71">
        <f t="shared" ref="CY177:CY178" si="973">$J177</f>
        <v>35275</v>
      </c>
      <c r="CZ177" s="71"/>
      <c r="DA177" s="71">
        <f t="shared" ref="DA177:DA178" si="974">$L177</f>
        <v>57500</v>
      </c>
    </row>
    <row r="178" spans="2:105" x14ac:dyDescent="0.3">
      <c r="C178" s="69" t="s">
        <v>145</v>
      </c>
      <c r="D178" s="82"/>
      <c r="E178" s="105"/>
      <c r="F178" s="104">
        <f>SUM('Quarterly I.S'!G178:H178)</f>
        <v>189</v>
      </c>
      <c r="G178" s="105"/>
      <c r="H178" s="104">
        <f>SUM('Quarterly I.S'!K178:L178)</f>
        <v>1299</v>
      </c>
      <c r="I178" s="104"/>
      <c r="J178" s="104">
        <f>SUM('Quarterly I.S'!O178:P178)</f>
        <v>4946</v>
      </c>
      <c r="K178" s="104"/>
      <c r="L178" s="104">
        <f>SUM('Quarterly I.S'!S178:T178)</f>
        <v>17051</v>
      </c>
      <c r="M178" s="198">
        <f>L178/J178-1</f>
        <v>2.447432268499798</v>
      </c>
      <c r="O178" s="71">
        <f>$E178</f>
        <v>0</v>
      </c>
      <c r="P178" s="71">
        <f>$F178</f>
        <v>189</v>
      </c>
      <c r="Q178" s="71">
        <f>$G178</f>
        <v>0</v>
      </c>
      <c r="R178" s="71">
        <f t="shared" si="935"/>
        <v>1299</v>
      </c>
      <c r="S178" s="71"/>
      <c r="T178" s="71">
        <f t="shared" si="955"/>
        <v>4946</v>
      </c>
      <c r="U178" s="71"/>
      <c r="V178" s="71">
        <f t="shared" si="956"/>
        <v>17051</v>
      </c>
      <c r="W178" s="198">
        <f>V178/T178-1</f>
        <v>2.447432268499798</v>
      </c>
      <c r="X178" s="68"/>
      <c r="Y178" s="71">
        <f>$E178</f>
        <v>0</v>
      </c>
      <c r="Z178" s="71">
        <f>$F178</f>
        <v>189</v>
      </c>
      <c r="AA178" s="71">
        <f>$G178</f>
        <v>0</v>
      </c>
      <c r="AB178" s="71">
        <f t="shared" si="937"/>
        <v>1299</v>
      </c>
      <c r="AC178" s="71"/>
      <c r="AD178" s="71">
        <f t="shared" si="957"/>
        <v>4946</v>
      </c>
      <c r="AE178" s="71"/>
      <c r="AF178" s="71">
        <f t="shared" si="958"/>
        <v>17051</v>
      </c>
      <c r="AG178" s="68"/>
      <c r="AH178" s="71">
        <f>$E178</f>
        <v>0</v>
      </c>
      <c r="AI178" s="71">
        <f>$F178</f>
        <v>189</v>
      </c>
      <c r="AJ178" s="71">
        <f>$G178</f>
        <v>0</v>
      </c>
      <c r="AK178" s="71">
        <f t="shared" si="939"/>
        <v>1299</v>
      </c>
      <c r="AL178" s="71"/>
      <c r="AM178" s="71">
        <f t="shared" si="959"/>
        <v>4946</v>
      </c>
      <c r="AN178" s="71"/>
      <c r="AO178" s="71">
        <f t="shared" si="960"/>
        <v>17051</v>
      </c>
      <c r="AP178" s="68"/>
      <c r="AQ178" s="71">
        <f>$E178</f>
        <v>0</v>
      </c>
      <c r="AR178" s="71">
        <f>$F178</f>
        <v>189</v>
      </c>
      <c r="AS178" s="71">
        <f>$G178</f>
        <v>0</v>
      </c>
      <c r="AT178" s="71">
        <f t="shared" si="941"/>
        <v>1299</v>
      </c>
      <c r="AU178" s="71"/>
      <c r="AV178" s="71">
        <f t="shared" si="961"/>
        <v>4946</v>
      </c>
      <c r="AW178" s="71"/>
      <c r="AX178" s="71">
        <f t="shared" si="962"/>
        <v>17051</v>
      </c>
      <c r="AY178" s="68"/>
      <c r="AZ178" s="71">
        <f>$E178</f>
        <v>0</v>
      </c>
      <c r="BA178" s="71">
        <f>$F178</f>
        <v>189</v>
      </c>
      <c r="BB178" s="71">
        <f>$G178</f>
        <v>0</v>
      </c>
      <c r="BC178" s="71">
        <f t="shared" si="943"/>
        <v>1299</v>
      </c>
      <c r="BD178" s="71"/>
      <c r="BE178" s="71">
        <f t="shared" si="963"/>
        <v>4946</v>
      </c>
      <c r="BF178" s="71"/>
      <c r="BG178" s="71">
        <f t="shared" si="964"/>
        <v>17051</v>
      </c>
      <c r="BH178" s="68"/>
      <c r="BI178" s="71">
        <f>$E178</f>
        <v>0</v>
      </c>
      <c r="BJ178" s="71">
        <f>$F178</f>
        <v>189</v>
      </c>
      <c r="BK178" s="71">
        <f>$G178</f>
        <v>0</v>
      </c>
      <c r="BL178" s="71">
        <f t="shared" si="945"/>
        <v>1299</v>
      </c>
      <c r="BM178" s="71"/>
      <c r="BN178" s="71">
        <f t="shared" si="965"/>
        <v>4946</v>
      </c>
      <c r="BO178" s="71"/>
      <c r="BP178" s="71">
        <f t="shared" si="966"/>
        <v>17051</v>
      </c>
      <c r="BQ178" s="68"/>
      <c r="BR178" s="71">
        <f>$E178</f>
        <v>0</v>
      </c>
      <c r="BS178" s="71">
        <f>$F178</f>
        <v>189</v>
      </c>
      <c r="BT178" s="71">
        <f>$G178</f>
        <v>0</v>
      </c>
      <c r="BU178" s="71">
        <f t="shared" si="947"/>
        <v>1299</v>
      </c>
      <c r="BV178" s="71"/>
      <c r="BW178" s="71">
        <f t="shared" si="967"/>
        <v>4946</v>
      </c>
      <c r="BX178" s="71"/>
      <c r="BY178" s="71">
        <f t="shared" si="968"/>
        <v>17051</v>
      </c>
      <c r="BZ178" s="68"/>
      <c r="CA178" s="71">
        <f>$E178</f>
        <v>0</v>
      </c>
      <c r="CB178" s="71">
        <f>$F178</f>
        <v>189</v>
      </c>
      <c r="CC178" s="71">
        <f>$G178</f>
        <v>0</v>
      </c>
      <c r="CD178" s="71">
        <f t="shared" si="949"/>
        <v>1299</v>
      </c>
      <c r="CE178" s="71"/>
      <c r="CF178" s="71">
        <f t="shared" si="969"/>
        <v>4946</v>
      </c>
      <c r="CG178" s="71"/>
      <c r="CH178" s="71">
        <f t="shared" si="970"/>
        <v>17051</v>
      </c>
      <c r="CI178" s="198">
        <f>CH178/CF178-1</f>
        <v>2.447432268499798</v>
      </c>
      <c r="CJ178" s="68"/>
      <c r="CK178" s="71">
        <f>$E178</f>
        <v>0</v>
      </c>
      <c r="CL178" s="71">
        <f>$F178</f>
        <v>189</v>
      </c>
      <c r="CM178" s="71">
        <f>$G178</f>
        <v>0</v>
      </c>
      <c r="CN178" s="71">
        <f t="shared" si="951"/>
        <v>1299</v>
      </c>
      <c r="CO178" s="71"/>
      <c r="CP178" s="71">
        <f t="shared" si="971"/>
        <v>4946</v>
      </c>
      <c r="CQ178" s="71"/>
      <c r="CR178" s="71">
        <f t="shared" si="972"/>
        <v>17051</v>
      </c>
      <c r="CS178" s="68"/>
      <c r="CT178" s="71">
        <f>$E178</f>
        <v>0</v>
      </c>
      <c r="CU178" s="71">
        <f>$F178</f>
        <v>189</v>
      </c>
      <c r="CV178" s="71">
        <f>$G178</f>
        <v>0</v>
      </c>
      <c r="CW178" s="71">
        <f t="shared" si="953"/>
        <v>1299</v>
      </c>
      <c r="CX178" s="71"/>
      <c r="CY178" s="71">
        <f t="shared" si="973"/>
        <v>4946</v>
      </c>
      <c r="CZ178" s="71"/>
      <c r="DA178" s="71">
        <f t="shared" si="974"/>
        <v>17051</v>
      </c>
    </row>
    <row r="179" spans="2:105" x14ac:dyDescent="0.3">
      <c r="C179" s="69"/>
      <c r="D179" s="82"/>
      <c r="E179" s="45"/>
      <c r="F179" s="45"/>
      <c r="G179" s="45"/>
      <c r="H179" s="45"/>
      <c r="I179" s="45"/>
      <c r="J179" s="45"/>
      <c r="K179" s="45"/>
      <c r="L179" s="45"/>
      <c r="O179" s="71"/>
      <c r="P179" s="71"/>
      <c r="Q179" s="71"/>
      <c r="R179" s="71"/>
      <c r="S179" s="71"/>
      <c r="T179" s="71"/>
      <c r="U179" s="71"/>
      <c r="V179" s="71"/>
      <c r="X179" s="68"/>
      <c r="Y179" s="71"/>
      <c r="Z179" s="71"/>
      <c r="AA179" s="71"/>
      <c r="AB179" s="71"/>
      <c r="AC179" s="71"/>
      <c r="AD179" s="71"/>
      <c r="AE179" s="71"/>
      <c r="AF179" s="71"/>
      <c r="AG179" s="68"/>
      <c r="AH179" s="71"/>
      <c r="AI179" s="71"/>
      <c r="AJ179" s="71"/>
      <c r="AK179" s="71"/>
      <c r="AL179" s="71"/>
      <c r="AM179" s="71"/>
      <c r="AN179" s="71"/>
      <c r="AO179" s="71"/>
      <c r="AP179" s="68"/>
      <c r="AQ179" s="71"/>
      <c r="AR179" s="71"/>
      <c r="AS179" s="71"/>
      <c r="AT179" s="71"/>
      <c r="AU179" s="71"/>
      <c r="AV179" s="71"/>
      <c r="AW179" s="71"/>
      <c r="AX179" s="71"/>
      <c r="AY179" s="68"/>
      <c r="AZ179" s="71"/>
      <c r="BA179" s="71"/>
      <c r="BB179" s="71"/>
      <c r="BC179" s="71"/>
      <c r="BD179" s="71"/>
      <c r="BE179" s="71"/>
      <c r="BF179" s="71"/>
      <c r="BG179" s="71"/>
      <c r="BH179" s="68"/>
      <c r="BI179" s="71"/>
      <c r="BJ179" s="71"/>
      <c r="BK179" s="71"/>
      <c r="BL179" s="71"/>
      <c r="BM179" s="71"/>
      <c r="BN179" s="71"/>
      <c r="BO179" s="71"/>
      <c r="BP179" s="71"/>
      <c r="BQ179" s="68"/>
      <c r="BR179" s="71"/>
      <c r="BS179" s="71"/>
      <c r="BT179" s="71"/>
      <c r="BU179" s="71"/>
      <c r="BV179" s="71"/>
      <c r="BW179" s="71"/>
      <c r="BX179" s="71"/>
      <c r="BY179" s="71"/>
      <c r="BZ179" s="68"/>
      <c r="CA179" s="71"/>
      <c r="CB179" s="71"/>
      <c r="CC179" s="71"/>
      <c r="CD179" s="71"/>
      <c r="CE179" s="71"/>
      <c r="CF179" s="71"/>
      <c r="CG179" s="71"/>
      <c r="CH179" s="71"/>
      <c r="CJ179" s="68"/>
      <c r="CK179" s="71"/>
      <c r="CL179" s="71"/>
      <c r="CM179" s="71"/>
      <c r="CN179" s="71"/>
      <c r="CO179" s="71"/>
      <c r="CP179" s="71"/>
      <c r="CQ179" s="71"/>
      <c r="CR179" s="71"/>
      <c r="CS179" s="68"/>
      <c r="CT179" s="71"/>
      <c r="CU179" s="71"/>
      <c r="CV179" s="71"/>
      <c r="CW179" s="71"/>
      <c r="CX179" s="71"/>
      <c r="CY179" s="71"/>
      <c r="CZ179" s="71"/>
      <c r="DA179" s="71"/>
    </row>
    <row r="180" spans="2:105" x14ac:dyDescent="0.3">
      <c r="C180" s="69" t="s">
        <v>121</v>
      </c>
      <c r="D180" s="82"/>
      <c r="E180" s="105"/>
      <c r="F180" s="105">
        <f>'Quarterly I.S'!H180</f>
        <v>154950.36199999999</v>
      </c>
      <c r="G180" s="105"/>
      <c r="H180" s="105">
        <f>'Quarterly I.S'!L180</f>
        <v>290130.47899999999</v>
      </c>
      <c r="I180" s="105"/>
      <c r="J180" s="105">
        <f>'Quarterly I.S'!P180</f>
        <v>488603.69</v>
      </c>
      <c r="K180" s="105"/>
      <c r="L180" s="105">
        <f>'Quarterly I.S'!T180</f>
        <v>767044.38</v>
      </c>
      <c r="M180" s="204">
        <f>L180/J180-1</f>
        <v>0.56987021526587323</v>
      </c>
      <c r="O180" s="71">
        <f>$E180</f>
        <v>0</v>
      </c>
      <c r="P180" s="71">
        <f>$F180</f>
        <v>154950.36199999999</v>
      </c>
      <c r="Q180" s="71">
        <f>$G180</f>
        <v>0</v>
      </c>
      <c r="R180" s="71">
        <f t="shared" si="935"/>
        <v>290130.47899999999</v>
      </c>
      <c r="S180" s="71"/>
      <c r="T180" s="71">
        <f t="shared" ref="T180:T182" si="975">$J180</f>
        <v>488603.69</v>
      </c>
      <c r="U180" s="71"/>
      <c r="V180" s="71">
        <f t="shared" ref="V180:V182" si="976">$L180</f>
        <v>767044.38</v>
      </c>
      <c r="W180" s="204">
        <f>V180/T180-1</f>
        <v>0.56987021526587323</v>
      </c>
      <c r="X180" s="68"/>
      <c r="Y180" s="71">
        <f>$E180</f>
        <v>0</v>
      </c>
      <c r="Z180" s="71">
        <f>$F180</f>
        <v>154950.36199999999</v>
      </c>
      <c r="AA180" s="71">
        <f>$G180</f>
        <v>0</v>
      </c>
      <c r="AB180" s="71">
        <f t="shared" si="937"/>
        <v>290130.47899999999</v>
      </c>
      <c r="AC180" s="71"/>
      <c r="AD180" s="71">
        <f t="shared" ref="AD180:AD182" si="977">$J180</f>
        <v>488603.69</v>
      </c>
      <c r="AE180" s="71"/>
      <c r="AF180" s="71">
        <f t="shared" ref="AF180:AF182" si="978">$L180</f>
        <v>767044.38</v>
      </c>
      <c r="AG180" s="68"/>
      <c r="AH180" s="71">
        <f>$E180</f>
        <v>0</v>
      </c>
      <c r="AI180" s="71">
        <f>$F180</f>
        <v>154950.36199999999</v>
      </c>
      <c r="AJ180" s="71">
        <f>$G180</f>
        <v>0</v>
      </c>
      <c r="AK180" s="71">
        <f t="shared" si="939"/>
        <v>290130.47899999999</v>
      </c>
      <c r="AL180" s="71"/>
      <c r="AM180" s="71">
        <f t="shared" ref="AM180:AM182" si="979">$J180</f>
        <v>488603.69</v>
      </c>
      <c r="AN180" s="71"/>
      <c r="AO180" s="71">
        <f t="shared" ref="AO180:AO182" si="980">$L180</f>
        <v>767044.38</v>
      </c>
      <c r="AP180" s="68"/>
      <c r="AQ180" s="71">
        <f>$E180</f>
        <v>0</v>
      </c>
      <c r="AR180" s="71">
        <f>$F180</f>
        <v>154950.36199999999</v>
      </c>
      <c r="AS180" s="71">
        <f>$G180</f>
        <v>0</v>
      </c>
      <c r="AT180" s="71">
        <f t="shared" si="941"/>
        <v>290130.47899999999</v>
      </c>
      <c r="AU180" s="71"/>
      <c r="AV180" s="71">
        <f t="shared" ref="AV180:AV182" si="981">$J180</f>
        <v>488603.69</v>
      </c>
      <c r="AW180" s="71"/>
      <c r="AX180" s="71">
        <f t="shared" ref="AX180:AX182" si="982">$L180</f>
        <v>767044.38</v>
      </c>
      <c r="AY180" s="68"/>
      <c r="AZ180" s="71">
        <f>$E180</f>
        <v>0</v>
      </c>
      <c r="BA180" s="71">
        <f>$F180</f>
        <v>154950.36199999999</v>
      </c>
      <c r="BB180" s="71">
        <f>$G180</f>
        <v>0</v>
      </c>
      <c r="BC180" s="71">
        <f t="shared" si="943"/>
        <v>290130.47899999999</v>
      </c>
      <c r="BD180" s="71"/>
      <c r="BE180" s="71">
        <f t="shared" ref="BE180:BE182" si="983">$J180</f>
        <v>488603.69</v>
      </c>
      <c r="BF180" s="71"/>
      <c r="BG180" s="71">
        <f t="shared" ref="BG180:BG182" si="984">$L180</f>
        <v>767044.38</v>
      </c>
      <c r="BH180" s="68"/>
      <c r="BI180" s="71">
        <f>$E180</f>
        <v>0</v>
      </c>
      <c r="BJ180" s="71">
        <f>$F180</f>
        <v>154950.36199999999</v>
      </c>
      <c r="BK180" s="71">
        <f>$G180</f>
        <v>0</v>
      </c>
      <c r="BL180" s="71">
        <f t="shared" si="945"/>
        <v>290130.47899999999</v>
      </c>
      <c r="BM180" s="71"/>
      <c r="BN180" s="71">
        <f t="shared" ref="BN180:BN182" si="985">$J180</f>
        <v>488603.69</v>
      </c>
      <c r="BO180" s="71"/>
      <c r="BP180" s="71">
        <f t="shared" ref="BP180:BP182" si="986">$L180</f>
        <v>767044.38</v>
      </c>
      <c r="BQ180" s="68"/>
      <c r="BR180" s="71">
        <f>$E180</f>
        <v>0</v>
      </c>
      <c r="BS180" s="71">
        <f>$F180</f>
        <v>154950.36199999999</v>
      </c>
      <c r="BT180" s="71">
        <f>$G180</f>
        <v>0</v>
      </c>
      <c r="BU180" s="71">
        <f t="shared" si="947"/>
        <v>290130.47899999999</v>
      </c>
      <c r="BV180" s="71"/>
      <c r="BW180" s="71">
        <f t="shared" ref="BW180:BW182" si="987">$J180</f>
        <v>488603.69</v>
      </c>
      <c r="BX180" s="71"/>
      <c r="BY180" s="71">
        <f t="shared" ref="BY180:BY182" si="988">$L180</f>
        <v>767044.38</v>
      </c>
      <c r="BZ180" s="68"/>
      <c r="CA180" s="71">
        <f>$E180</f>
        <v>0</v>
      </c>
      <c r="CB180" s="71">
        <f>$F180</f>
        <v>154950.36199999999</v>
      </c>
      <c r="CC180" s="71">
        <f>$G180</f>
        <v>0</v>
      </c>
      <c r="CD180" s="71">
        <f t="shared" si="949"/>
        <v>290130.47899999999</v>
      </c>
      <c r="CE180" s="71"/>
      <c r="CF180" s="71">
        <f t="shared" ref="CF180:CF182" si="989">$J180</f>
        <v>488603.69</v>
      </c>
      <c r="CG180" s="71"/>
      <c r="CH180" s="71">
        <f t="shared" ref="CH180:CH182" si="990">$L180</f>
        <v>767044.38</v>
      </c>
      <c r="CI180" s="204">
        <f>CH180/CF180-1</f>
        <v>0.56987021526587323</v>
      </c>
      <c r="CJ180" s="68"/>
      <c r="CK180" s="71">
        <f>$E180</f>
        <v>0</v>
      </c>
      <c r="CL180" s="71">
        <f>$F180</f>
        <v>154950.36199999999</v>
      </c>
      <c r="CM180" s="71">
        <f>$G180</f>
        <v>0</v>
      </c>
      <c r="CN180" s="71">
        <f t="shared" si="951"/>
        <v>290130.47899999999</v>
      </c>
      <c r="CO180" s="71"/>
      <c r="CP180" s="71">
        <f t="shared" ref="CP180:CP182" si="991">$J180</f>
        <v>488603.69</v>
      </c>
      <c r="CQ180" s="71"/>
      <c r="CR180" s="71">
        <f t="shared" ref="CR180:CR182" si="992">$L180</f>
        <v>767044.38</v>
      </c>
      <c r="CS180" s="68"/>
      <c r="CT180" s="71">
        <f>$E180</f>
        <v>0</v>
      </c>
      <c r="CU180" s="71">
        <f>$F180</f>
        <v>154950.36199999999</v>
      </c>
      <c r="CV180" s="71">
        <f>$G180</f>
        <v>0</v>
      </c>
      <c r="CW180" s="71">
        <f t="shared" si="953"/>
        <v>290130.47899999999</v>
      </c>
      <c r="CX180" s="71"/>
      <c r="CY180" s="71">
        <f t="shared" ref="CY180:CY182" si="993">$J180</f>
        <v>488603.69</v>
      </c>
      <c r="CZ180" s="71"/>
      <c r="DA180" s="71">
        <f t="shared" ref="DA180:DA182" si="994">$L180</f>
        <v>767044.38</v>
      </c>
    </row>
    <row r="181" spans="2:105" x14ac:dyDescent="0.3">
      <c r="C181" s="69" t="s">
        <v>129</v>
      </c>
      <c r="D181" s="82"/>
      <c r="E181" s="105"/>
      <c r="F181" s="105">
        <f>'Quarterly I.S'!H181</f>
        <v>347460.58600000001</v>
      </c>
      <c r="G181" s="105"/>
      <c r="H181" s="105">
        <f>'Quarterly I.S'!L181</f>
        <v>460329.424</v>
      </c>
      <c r="I181" s="105"/>
      <c r="J181" s="105">
        <f>'Quarterly I.S'!P181</f>
        <v>725821.01500000001</v>
      </c>
      <c r="K181" s="105"/>
      <c r="L181" s="105">
        <f>'Quarterly I.S'!T181</f>
        <v>1029517.4450000001</v>
      </c>
      <c r="M181" s="204">
        <f>L181/J181-1</f>
        <v>0.41841779684485991</v>
      </c>
      <c r="O181" s="71">
        <f>$E181</f>
        <v>0</v>
      </c>
      <c r="P181" s="71">
        <f>$F181</f>
        <v>347460.58600000001</v>
      </c>
      <c r="Q181" s="71">
        <f>$G181</f>
        <v>0</v>
      </c>
      <c r="R181" s="71">
        <f t="shared" si="935"/>
        <v>460329.424</v>
      </c>
      <c r="S181" s="71"/>
      <c r="T181" s="71">
        <f t="shared" si="975"/>
        <v>725821.01500000001</v>
      </c>
      <c r="U181" s="71"/>
      <c r="V181" s="71">
        <f t="shared" si="976"/>
        <v>1029517.4450000001</v>
      </c>
      <c r="W181" s="204">
        <f>V181/T181-1</f>
        <v>0.41841779684485991</v>
      </c>
      <c r="X181" s="68"/>
      <c r="Y181" s="71">
        <f>$E181</f>
        <v>0</v>
      </c>
      <c r="Z181" s="71">
        <f>$F181</f>
        <v>347460.58600000001</v>
      </c>
      <c r="AA181" s="71">
        <f>$G181</f>
        <v>0</v>
      </c>
      <c r="AB181" s="71">
        <f t="shared" si="937"/>
        <v>460329.424</v>
      </c>
      <c r="AC181" s="71"/>
      <c r="AD181" s="71">
        <f t="shared" si="977"/>
        <v>725821.01500000001</v>
      </c>
      <c r="AE181" s="71"/>
      <c r="AF181" s="71">
        <f t="shared" si="978"/>
        <v>1029517.4450000001</v>
      </c>
      <c r="AG181" s="68"/>
      <c r="AH181" s="71">
        <f>$E181</f>
        <v>0</v>
      </c>
      <c r="AI181" s="71">
        <f>$F181</f>
        <v>347460.58600000001</v>
      </c>
      <c r="AJ181" s="71">
        <f>$G181</f>
        <v>0</v>
      </c>
      <c r="AK181" s="71">
        <f t="shared" si="939"/>
        <v>460329.424</v>
      </c>
      <c r="AL181" s="71"/>
      <c r="AM181" s="71">
        <f t="shared" si="979"/>
        <v>725821.01500000001</v>
      </c>
      <c r="AN181" s="71"/>
      <c r="AO181" s="71">
        <f t="shared" si="980"/>
        <v>1029517.4450000001</v>
      </c>
      <c r="AP181" s="68"/>
      <c r="AQ181" s="71">
        <f>$E181</f>
        <v>0</v>
      </c>
      <c r="AR181" s="71">
        <f>$F181</f>
        <v>347460.58600000001</v>
      </c>
      <c r="AS181" s="71">
        <f>$G181</f>
        <v>0</v>
      </c>
      <c r="AT181" s="71">
        <f t="shared" si="941"/>
        <v>460329.424</v>
      </c>
      <c r="AU181" s="71"/>
      <c r="AV181" s="71">
        <f t="shared" si="981"/>
        <v>725821.01500000001</v>
      </c>
      <c r="AW181" s="71"/>
      <c r="AX181" s="71">
        <f t="shared" si="982"/>
        <v>1029517.4450000001</v>
      </c>
      <c r="AY181" s="68"/>
      <c r="AZ181" s="71">
        <f>$E181</f>
        <v>0</v>
      </c>
      <c r="BA181" s="71">
        <f>$F181</f>
        <v>347460.58600000001</v>
      </c>
      <c r="BB181" s="71">
        <f>$G181</f>
        <v>0</v>
      </c>
      <c r="BC181" s="71">
        <f t="shared" si="943"/>
        <v>460329.424</v>
      </c>
      <c r="BD181" s="71"/>
      <c r="BE181" s="71">
        <f t="shared" si="983"/>
        <v>725821.01500000001</v>
      </c>
      <c r="BF181" s="71"/>
      <c r="BG181" s="71">
        <f t="shared" si="984"/>
        <v>1029517.4450000001</v>
      </c>
      <c r="BH181" s="68"/>
      <c r="BI181" s="71">
        <f>$E181</f>
        <v>0</v>
      </c>
      <c r="BJ181" s="71">
        <f>$F181</f>
        <v>347460.58600000001</v>
      </c>
      <c r="BK181" s="71">
        <f>$G181</f>
        <v>0</v>
      </c>
      <c r="BL181" s="71">
        <f t="shared" si="945"/>
        <v>460329.424</v>
      </c>
      <c r="BM181" s="71"/>
      <c r="BN181" s="71">
        <f t="shared" si="985"/>
        <v>725821.01500000001</v>
      </c>
      <c r="BO181" s="71"/>
      <c r="BP181" s="71">
        <f t="shared" si="986"/>
        <v>1029517.4450000001</v>
      </c>
      <c r="BQ181" s="68"/>
      <c r="BR181" s="71">
        <f>$E181</f>
        <v>0</v>
      </c>
      <c r="BS181" s="71">
        <f>$F181</f>
        <v>347460.58600000001</v>
      </c>
      <c r="BT181" s="71">
        <f>$G181</f>
        <v>0</v>
      </c>
      <c r="BU181" s="71">
        <f t="shared" si="947"/>
        <v>460329.424</v>
      </c>
      <c r="BV181" s="71"/>
      <c r="BW181" s="71">
        <f t="shared" si="987"/>
        <v>725821.01500000001</v>
      </c>
      <c r="BX181" s="71"/>
      <c r="BY181" s="71">
        <f t="shared" si="988"/>
        <v>1029517.4450000001</v>
      </c>
      <c r="BZ181" s="68"/>
      <c r="CA181" s="71">
        <f>$E181</f>
        <v>0</v>
      </c>
      <c r="CB181" s="71">
        <f>$F181</f>
        <v>347460.58600000001</v>
      </c>
      <c r="CC181" s="71">
        <f>$G181</f>
        <v>0</v>
      </c>
      <c r="CD181" s="71">
        <f t="shared" si="949"/>
        <v>460329.424</v>
      </c>
      <c r="CE181" s="71"/>
      <c r="CF181" s="71">
        <f t="shared" si="989"/>
        <v>725821.01500000001</v>
      </c>
      <c r="CG181" s="71"/>
      <c r="CH181" s="71">
        <f t="shared" si="990"/>
        <v>1029517.4450000001</v>
      </c>
      <c r="CI181" s="204">
        <f>CH181/CF181-1</f>
        <v>0.41841779684485991</v>
      </c>
      <c r="CJ181" s="68"/>
      <c r="CK181" s="71">
        <f>$E181</f>
        <v>0</v>
      </c>
      <c r="CL181" s="71">
        <f>$F181</f>
        <v>347460.58600000001</v>
      </c>
      <c r="CM181" s="71">
        <f>$G181</f>
        <v>0</v>
      </c>
      <c r="CN181" s="71">
        <f t="shared" si="951"/>
        <v>460329.424</v>
      </c>
      <c r="CO181" s="71"/>
      <c r="CP181" s="71">
        <f t="shared" si="991"/>
        <v>725821.01500000001</v>
      </c>
      <c r="CQ181" s="71"/>
      <c r="CR181" s="71">
        <f t="shared" si="992"/>
        <v>1029517.4450000001</v>
      </c>
      <c r="CS181" s="68"/>
      <c r="CT181" s="71">
        <f>$E181</f>
        <v>0</v>
      </c>
      <c r="CU181" s="71">
        <f>$F181</f>
        <v>347460.58600000001</v>
      </c>
      <c r="CV181" s="71">
        <f>$G181</f>
        <v>0</v>
      </c>
      <c r="CW181" s="71">
        <f t="shared" si="953"/>
        <v>460329.424</v>
      </c>
      <c r="CX181" s="71"/>
      <c r="CY181" s="71">
        <f t="shared" si="993"/>
        <v>725821.01500000001</v>
      </c>
      <c r="CZ181" s="71"/>
      <c r="DA181" s="71">
        <f t="shared" si="994"/>
        <v>1029517.4450000001</v>
      </c>
    </row>
    <row r="182" spans="2:105" x14ac:dyDescent="0.3">
      <c r="C182" s="69" t="s">
        <v>140</v>
      </c>
      <c r="D182" s="82"/>
      <c r="E182" s="105"/>
      <c r="F182" s="105">
        <f>'Quarterly I.S'!H182</f>
        <v>317355.261</v>
      </c>
      <c r="G182" s="105"/>
      <c r="H182" s="105">
        <f>'Quarterly I.S'!L182</f>
        <v>471232.0955</v>
      </c>
      <c r="I182" s="105"/>
      <c r="J182" s="105">
        <f>'Quarterly I.S'!P182</f>
        <v>191979.61535000001</v>
      </c>
      <c r="K182" s="105"/>
      <c r="L182" s="105">
        <f>'Quarterly I.S'!T182</f>
        <v>237447.18884000002</v>
      </c>
      <c r="M182" s="204">
        <f>L182/J182-1</f>
        <v>0.23683542342299013</v>
      </c>
      <c r="O182" s="71">
        <f>$E182</f>
        <v>0</v>
      </c>
      <c r="P182" s="71">
        <f>$F182</f>
        <v>317355.261</v>
      </c>
      <c r="Q182" s="71">
        <f>$G182</f>
        <v>0</v>
      </c>
      <c r="R182" s="71">
        <f t="shared" si="935"/>
        <v>471232.0955</v>
      </c>
      <c r="S182" s="71"/>
      <c r="T182" s="71">
        <f t="shared" si="975"/>
        <v>191979.61535000001</v>
      </c>
      <c r="U182" s="71"/>
      <c r="V182" s="71">
        <f t="shared" si="976"/>
        <v>237447.18884000002</v>
      </c>
      <c r="W182" s="204">
        <f>V182/T182-1</f>
        <v>0.23683542342299013</v>
      </c>
      <c r="X182" s="68"/>
      <c r="Y182" s="71">
        <f>$E182</f>
        <v>0</v>
      </c>
      <c r="Z182" s="71">
        <f>$F182</f>
        <v>317355.261</v>
      </c>
      <c r="AA182" s="71">
        <f>$G182</f>
        <v>0</v>
      </c>
      <c r="AB182" s="71">
        <f t="shared" si="937"/>
        <v>471232.0955</v>
      </c>
      <c r="AC182" s="71"/>
      <c r="AD182" s="71">
        <f t="shared" si="977"/>
        <v>191979.61535000001</v>
      </c>
      <c r="AE182" s="71"/>
      <c r="AF182" s="71">
        <f t="shared" si="978"/>
        <v>237447.18884000002</v>
      </c>
      <c r="AG182" s="68"/>
      <c r="AH182" s="71">
        <f>$E182</f>
        <v>0</v>
      </c>
      <c r="AI182" s="71">
        <f>$F182</f>
        <v>317355.261</v>
      </c>
      <c r="AJ182" s="71">
        <f>$G182</f>
        <v>0</v>
      </c>
      <c r="AK182" s="71">
        <f t="shared" si="939"/>
        <v>471232.0955</v>
      </c>
      <c r="AL182" s="71"/>
      <c r="AM182" s="71">
        <f t="shared" si="979"/>
        <v>191979.61535000001</v>
      </c>
      <c r="AN182" s="71"/>
      <c r="AO182" s="71">
        <f t="shared" si="980"/>
        <v>237447.18884000002</v>
      </c>
      <c r="AP182" s="68"/>
      <c r="AQ182" s="71">
        <f>$E182</f>
        <v>0</v>
      </c>
      <c r="AR182" s="71">
        <f>$F182</f>
        <v>317355.261</v>
      </c>
      <c r="AS182" s="71">
        <f>$G182</f>
        <v>0</v>
      </c>
      <c r="AT182" s="71">
        <f t="shared" si="941"/>
        <v>471232.0955</v>
      </c>
      <c r="AU182" s="71"/>
      <c r="AV182" s="71">
        <f t="shared" si="981"/>
        <v>191979.61535000001</v>
      </c>
      <c r="AW182" s="71"/>
      <c r="AX182" s="71">
        <f t="shared" si="982"/>
        <v>237447.18884000002</v>
      </c>
      <c r="AY182" s="68"/>
      <c r="AZ182" s="71">
        <f>$E182</f>
        <v>0</v>
      </c>
      <c r="BA182" s="71">
        <f>$F182</f>
        <v>317355.261</v>
      </c>
      <c r="BB182" s="71">
        <f>$G182</f>
        <v>0</v>
      </c>
      <c r="BC182" s="71">
        <f t="shared" si="943"/>
        <v>471232.0955</v>
      </c>
      <c r="BD182" s="71"/>
      <c r="BE182" s="71">
        <f t="shared" si="983"/>
        <v>191979.61535000001</v>
      </c>
      <c r="BF182" s="71"/>
      <c r="BG182" s="71">
        <f t="shared" si="984"/>
        <v>237447.18884000002</v>
      </c>
      <c r="BH182" s="68"/>
      <c r="BI182" s="71">
        <f>$E182</f>
        <v>0</v>
      </c>
      <c r="BJ182" s="71">
        <f>$F182</f>
        <v>317355.261</v>
      </c>
      <c r="BK182" s="71">
        <f>$G182</f>
        <v>0</v>
      </c>
      <c r="BL182" s="71">
        <f t="shared" si="945"/>
        <v>471232.0955</v>
      </c>
      <c r="BM182" s="71"/>
      <c r="BN182" s="71">
        <f t="shared" si="985"/>
        <v>191979.61535000001</v>
      </c>
      <c r="BO182" s="71"/>
      <c r="BP182" s="71">
        <f t="shared" si="986"/>
        <v>237447.18884000002</v>
      </c>
      <c r="BQ182" s="68"/>
      <c r="BR182" s="71">
        <f>$E182</f>
        <v>0</v>
      </c>
      <c r="BS182" s="71">
        <f>$F182</f>
        <v>317355.261</v>
      </c>
      <c r="BT182" s="71">
        <f>$G182</f>
        <v>0</v>
      </c>
      <c r="BU182" s="71">
        <f t="shared" si="947"/>
        <v>471232.0955</v>
      </c>
      <c r="BV182" s="71"/>
      <c r="BW182" s="71">
        <f t="shared" si="987"/>
        <v>191979.61535000001</v>
      </c>
      <c r="BX182" s="71"/>
      <c r="BY182" s="71">
        <f t="shared" si="988"/>
        <v>237447.18884000002</v>
      </c>
      <c r="BZ182" s="68"/>
      <c r="CA182" s="71">
        <f>$E182</f>
        <v>0</v>
      </c>
      <c r="CB182" s="71">
        <f>$F182</f>
        <v>317355.261</v>
      </c>
      <c r="CC182" s="71">
        <f>$G182</f>
        <v>0</v>
      </c>
      <c r="CD182" s="71">
        <f t="shared" si="949"/>
        <v>471232.0955</v>
      </c>
      <c r="CE182" s="71"/>
      <c r="CF182" s="71">
        <f t="shared" si="989"/>
        <v>191979.61535000001</v>
      </c>
      <c r="CG182" s="71"/>
      <c r="CH182" s="71">
        <f t="shared" si="990"/>
        <v>237447.18884000002</v>
      </c>
      <c r="CI182" s="204">
        <f>CH182/CF182-1</f>
        <v>0.23683542342299013</v>
      </c>
      <c r="CJ182" s="68"/>
      <c r="CK182" s="71">
        <f>$E182</f>
        <v>0</v>
      </c>
      <c r="CL182" s="71">
        <f>$F182</f>
        <v>317355.261</v>
      </c>
      <c r="CM182" s="71">
        <f>$G182</f>
        <v>0</v>
      </c>
      <c r="CN182" s="71">
        <f t="shared" si="951"/>
        <v>471232.0955</v>
      </c>
      <c r="CO182" s="71"/>
      <c r="CP182" s="71">
        <f t="shared" si="991"/>
        <v>191979.61535000001</v>
      </c>
      <c r="CQ182" s="71"/>
      <c r="CR182" s="71">
        <f t="shared" si="992"/>
        <v>237447.18884000002</v>
      </c>
      <c r="CS182" s="68"/>
      <c r="CT182" s="71">
        <f>$E182</f>
        <v>0</v>
      </c>
      <c r="CU182" s="71">
        <f>$F182</f>
        <v>317355.261</v>
      </c>
      <c r="CV182" s="71">
        <f>$G182</f>
        <v>0</v>
      </c>
      <c r="CW182" s="71">
        <f t="shared" si="953"/>
        <v>471232.0955</v>
      </c>
      <c r="CX182" s="71"/>
      <c r="CY182" s="71">
        <f t="shared" si="993"/>
        <v>191979.61535000001</v>
      </c>
      <c r="CZ182" s="71"/>
      <c r="DA182" s="71">
        <f t="shared" si="994"/>
        <v>237447.18884000002</v>
      </c>
    </row>
    <row r="183" spans="2:105" x14ac:dyDescent="0.3">
      <c r="C183" s="69"/>
      <c r="D183" s="82"/>
      <c r="E183" s="66"/>
      <c r="F183" s="66"/>
      <c r="G183" s="66"/>
      <c r="H183" s="66"/>
      <c r="I183" s="66"/>
      <c r="J183" s="66"/>
      <c r="K183" s="66"/>
      <c r="L183" s="66"/>
      <c r="M183" s="138"/>
      <c r="O183" s="66"/>
      <c r="P183" s="66"/>
      <c r="Q183" s="66"/>
      <c r="R183" s="66"/>
      <c r="S183" s="66"/>
      <c r="T183" s="66"/>
      <c r="U183" s="66"/>
      <c r="V183" s="66"/>
      <c r="W183" s="138"/>
      <c r="Y183" s="66"/>
      <c r="Z183" s="66"/>
      <c r="AA183" s="66"/>
      <c r="AB183" s="66"/>
      <c r="AC183" s="66"/>
      <c r="AD183" s="66"/>
      <c r="AE183" s="66"/>
      <c r="AF183" s="66"/>
      <c r="AG183" s="56"/>
      <c r="AH183" s="66"/>
      <c r="AI183" s="66"/>
      <c r="AJ183" s="66"/>
      <c r="AK183" s="66"/>
      <c r="AL183" s="66"/>
      <c r="AM183" s="66"/>
      <c r="AN183" s="66"/>
      <c r="AO183" s="66"/>
      <c r="AP183" s="56"/>
      <c r="AQ183" s="66"/>
      <c r="AR183" s="66"/>
      <c r="AS183" s="66"/>
      <c r="AT183" s="66"/>
      <c r="AU183" s="66"/>
      <c r="AV183" s="66"/>
      <c r="AW183" s="66"/>
      <c r="AX183" s="66"/>
      <c r="AY183" s="56"/>
      <c r="AZ183" s="66"/>
      <c r="BA183" s="66"/>
      <c r="BB183" s="66"/>
      <c r="BC183" s="66"/>
      <c r="BD183" s="66"/>
      <c r="BE183" s="66"/>
      <c r="BF183" s="66"/>
      <c r="BG183" s="66"/>
      <c r="BH183" s="56"/>
      <c r="BI183" s="66"/>
      <c r="BJ183" s="66"/>
      <c r="BK183" s="66"/>
      <c r="BL183" s="66"/>
      <c r="BM183" s="66"/>
      <c r="BN183" s="66"/>
      <c r="BO183" s="66"/>
      <c r="BP183" s="66"/>
      <c r="BR183" s="66"/>
      <c r="BS183" s="66"/>
      <c r="BT183" s="66"/>
      <c r="BU183" s="66"/>
      <c r="BV183" s="66"/>
      <c r="BW183" s="66"/>
      <c r="BX183" s="66"/>
      <c r="BY183" s="66"/>
      <c r="CA183" s="66"/>
      <c r="CB183" s="66"/>
      <c r="CC183" s="66"/>
      <c r="CD183" s="66"/>
      <c r="CE183" s="66"/>
      <c r="CF183" s="66"/>
      <c r="CG183" s="66"/>
      <c r="CH183" s="66"/>
      <c r="CI183" s="138"/>
      <c r="CK183" s="66"/>
      <c r="CL183" s="66"/>
      <c r="CM183" s="66"/>
      <c r="CN183" s="66"/>
      <c r="CO183" s="66"/>
      <c r="CP183" s="66"/>
      <c r="CQ183" s="66"/>
      <c r="CR183" s="66"/>
      <c r="CT183" s="66"/>
      <c r="CU183" s="66"/>
      <c r="CV183" s="66"/>
      <c r="CW183" s="66"/>
      <c r="CX183" s="66"/>
      <c r="CY183" s="66"/>
      <c r="CZ183" s="66"/>
      <c r="DA183" s="66"/>
    </row>
    <row r="184" spans="2:105" x14ac:dyDescent="0.3">
      <c r="C184" s="69"/>
      <c r="D184" s="82"/>
      <c r="E184" s="66"/>
      <c r="F184" s="66"/>
      <c r="G184" s="66"/>
      <c r="H184" s="66"/>
      <c r="I184" s="66"/>
      <c r="J184" s="66"/>
      <c r="K184" s="66"/>
      <c r="L184" s="66"/>
      <c r="M184" s="138"/>
      <c r="O184" s="66"/>
      <c r="P184" s="66"/>
      <c r="Q184" s="66"/>
      <c r="R184" s="66"/>
      <c r="S184" s="66"/>
      <c r="T184" s="66"/>
      <c r="U184" s="66"/>
      <c r="V184" s="66"/>
      <c r="W184" s="138"/>
      <c r="Y184" s="66"/>
      <c r="Z184" s="66"/>
      <c r="AA184" s="66"/>
      <c r="AB184" s="66"/>
      <c r="AC184" s="66"/>
      <c r="AD184" s="66"/>
      <c r="AE184" s="66"/>
      <c r="AF184" s="66"/>
      <c r="AG184" s="56"/>
      <c r="AH184" s="66"/>
      <c r="AI184" s="66"/>
      <c r="AJ184" s="66"/>
      <c r="AK184" s="66"/>
      <c r="AL184" s="66"/>
      <c r="AM184" s="66"/>
      <c r="AN184" s="66"/>
      <c r="AO184" s="66"/>
      <c r="AP184" s="56"/>
      <c r="AQ184" s="66"/>
      <c r="AR184" s="66"/>
      <c r="AS184" s="66"/>
      <c r="AT184" s="66"/>
      <c r="AU184" s="66"/>
      <c r="AV184" s="66"/>
      <c r="AW184" s="66"/>
      <c r="AX184" s="66"/>
      <c r="AY184" s="56"/>
      <c r="AZ184" s="66"/>
      <c r="BA184" s="66"/>
      <c r="BB184" s="66"/>
      <c r="BC184" s="66"/>
      <c r="BD184" s="66"/>
      <c r="BE184" s="66"/>
      <c r="BF184" s="66"/>
      <c r="BG184" s="66"/>
      <c r="BH184" s="56"/>
      <c r="BI184" s="66"/>
      <c r="BJ184" s="66"/>
      <c r="BK184" s="66"/>
      <c r="BL184" s="66"/>
      <c r="BM184" s="66"/>
      <c r="BN184" s="66"/>
      <c r="BO184" s="66"/>
      <c r="BP184" s="66"/>
      <c r="BR184" s="66"/>
      <c r="BS184" s="66"/>
      <c r="BT184" s="66"/>
      <c r="BU184" s="66"/>
      <c r="BV184" s="66"/>
      <c r="BW184" s="66"/>
      <c r="BX184" s="66"/>
      <c r="BY184" s="66"/>
      <c r="CA184" s="66"/>
      <c r="CB184" s="66"/>
      <c r="CC184" s="66"/>
      <c r="CD184" s="66"/>
      <c r="CE184" s="66"/>
      <c r="CF184" s="66"/>
      <c r="CG184" s="66"/>
      <c r="CH184" s="66"/>
      <c r="CI184" s="138"/>
      <c r="CK184" s="66"/>
      <c r="CL184" s="66"/>
      <c r="CM184" s="66"/>
      <c r="CN184" s="66"/>
      <c r="CO184" s="66"/>
      <c r="CP184" s="66"/>
      <c r="CQ184" s="66"/>
      <c r="CR184" s="66"/>
      <c r="CT184" s="66"/>
      <c r="CU184" s="66"/>
      <c r="CV184" s="66"/>
      <c r="CW184" s="66"/>
      <c r="CX184" s="66"/>
      <c r="CY184" s="66"/>
      <c r="CZ184" s="66"/>
      <c r="DA184" s="66"/>
    </row>
    <row r="185" spans="2:105" s="91" customFormat="1" x14ac:dyDescent="0.3">
      <c r="B185" s="90"/>
      <c r="C185" s="67" t="s">
        <v>143</v>
      </c>
      <c r="D185" s="67"/>
      <c r="E185" s="67"/>
      <c r="F185" s="67"/>
      <c r="G185" s="67"/>
      <c r="H185" s="67"/>
      <c r="I185" s="67"/>
      <c r="J185" s="67"/>
      <c r="K185" s="67"/>
      <c r="L185" s="67"/>
      <c r="M185" s="194"/>
      <c r="O185" s="67"/>
      <c r="P185" s="67"/>
      <c r="Q185" s="67"/>
      <c r="R185" s="67"/>
      <c r="S185" s="67"/>
      <c r="T185" s="67"/>
      <c r="U185" s="67"/>
      <c r="V185" s="67"/>
      <c r="W185" s="194"/>
      <c r="Y185" s="67"/>
      <c r="Z185" s="67"/>
      <c r="AA185" s="67"/>
      <c r="AB185" s="67"/>
      <c r="AC185" s="67"/>
      <c r="AD185" s="67"/>
      <c r="AE185" s="67"/>
      <c r="AF185" s="67"/>
      <c r="AG185" s="83"/>
      <c r="AH185" s="67"/>
      <c r="AI185" s="67"/>
      <c r="AJ185" s="67"/>
      <c r="AK185" s="67"/>
      <c r="AL185" s="67"/>
      <c r="AM185" s="67"/>
      <c r="AN185" s="67"/>
      <c r="AO185" s="67"/>
      <c r="AP185" s="83"/>
      <c r="AQ185" s="67"/>
      <c r="AR185" s="67"/>
      <c r="AS185" s="67"/>
      <c r="AT185" s="67"/>
      <c r="AU185" s="67"/>
      <c r="AV185" s="67"/>
      <c r="AW185" s="67"/>
      <c r="AX185" s="67"/>
      <c r="AY185" s="83"/>
      <c r="AZ185" s="67"/>
      <c r="BA185" s="67"/>
      <c r="BB185" s="67"/>
      <c r="BC185" s="67"/>
      <c r="BD185" s="67"/>
      <c r="BE185" s="67"/>
      <c r="BF185" s="67"/>
      <c r="BG185" s="67"/>
      <c r="BH185" s="83"/>
      <c r="BI185" s="67"/>
      <c r="BJ185" s="67"/>
      <c r="BK185" s="67"/>
      <c r="BL185" s="67"/>
      <c r="BM185" s="67"/>
      <c r="BN185" s="67"/>
      <c r="BO185" s="67"/>
      <c r="BP185" s="67"/>
      <c r="BQ185" s="117"/>
      <c r="BR185" s="67"/>
      <c r="BS185" s="67"/>
      <c r="BT185" s="67"/>
      <c r="BU185" s="67"/>
      <c r="BV185" s="67"/>
      <c r="BW185" s="67"/>
      <c r="BX185" s="67"/>
      <c r="BY185" s="67"/>
      <c r="BZ185" s="117"/>
      <c r="CA185" s="67"/>
      <c r="CB185" s="67"/>
      <c r="CC185" s="67"/>
      <c r="CD185" s="67"/>
      <c r="CE185" s="67"/>
      <c r="CF185" s="67"/>
      <c r="CG185" s="67"/>
      <c r="CH185" s="67"/>
      <c r="CI185" s="194"/>
      <c r="CK185" s="67"/>
      <c r="CL185" s="67"/>
      <c r="CM185" s="67"/>
      <c r="CN185" s="67"/>
      <c r="CO185" s="67"/>
      <c r="CP185" s="67"/>
      <c r="CQ185" s="67"/>
      <c r="CR185" s="67"/>
      <c r="CS185" s="117"/>
      <c r="CT185" s="67"/>
      <c r="CU185" s="67"/>
      <c r="CV185" s="67"/>
      <c r="CW185" s="67"/>
      <c r="CX185" s="67"/>
      <c r="CY185" s="67"/>
      <c r="CZ185" s="67"/>
      <c r="DA185" s="67"/>
    </row>
    <row r="186" spans="2:105" x14ac:dyDescent="0.3">
      <c r="C186" s="38" t="s">
        <v>53</v>
      </c>
      <c r="E186" s="73"/>
      <c r="F186" s="104">
        <f>SUM('Quarterly I.S'!G186:H186)</f>
        <v>80032.297564999812</v>
      </c>
      <c r="G186" s="73"/>
      <c r="H186" s="104">
        <f>SUM('Quarterly I.S'!K186:L186)</f>
        <v>103362.42303400059</v>
      </c>
      <c r="I186" s="104"/>
      <c r="J186" s="104">
        <f>SUM('Quarterly I.S'!O186:P186)</f>
        <v>186386.21305199934</v>
      </c>
      <c r="K186" s="104"/>
      <c r="L186" s="104">
        <f>SUM('Quarterly I.S'!S186:T186)</f>
        <v>255497.21705810018</v>
      </c>
      <c r="M186" s="198">
        <f>L186/J186-1</f>
        <v>0.37079461444296724</v>
      </c>
      <c r="O186" s="74">
        <f>$E186</f>
        <v>0</v>
      </c>
      <c r="P186" s="74">
        <f>$F186</f>
        <v>80032.297564999812</v>
      </c>
      <c r="Q186" s="74">
        <f>$G186</f>
        <v>0</v>
      </c>
      <c r="R186" s="74">
        <f>$H186</f>
        <v>103362.42303400059</v>
      </c>
      <c r="S186" s="74"/>
      <c r="T186" s="71">
        <f t="shared" ref="T186:T187" si="995">$J186</f>
        <v>186386.21305199934</v>
      </c>
      <c r="U186" s="71"/>
      <c r="V186" s="71">
        <f t="shared" ref="V186:V187" si="996">$L186</f>
        <v>255497.21705810018</v>
      </c>
      <c r="W186" s="198">
        <f>V186/T186-1</f>
        <v>0.37079461444296724</v>
      </c>
      <c r="Y186" s="74">
        <f>$E186</f>
        <v>0</v>
      </c>
      <c r="Z186" s="74">
        <f>$F186</f>
        <v>80032.297564999812</v>
      </c>
      <c r="AA186" s="74">
        <f>$G186</f>
        <v>0</v>
      </c>
      <c r="AB186" s="74">
        <f>$H186</f>
        <v>103362.42303400059</v>
      </c>
      <c r="AC186" s="74"/>
      <c r="AD186" s="71">
        <f t="shared" ref="AD186:AD187" si="997">$J186</f>
        <v>186386.21305199934</v>
      </c>
      <c r="AE186" s="71"/>
      <c r="AF186" s="71">
        <f t="shared" ref="AF186:AF187" si="998">$L186</f>
        <v>255497.21705810018</v>
      </c>
      <c r="AG186" s="72"/>
      <c r="AH186" s="74">
        <f>$E186</f>
        <v>0</v>
      </c>
      <c r="AI186" s="74">
        <f>$F186</f>
        <v>80032.297564999812</v>
      </c>
      <c r="AJ186" s="74">
        <f>$G186</f>
        <v>0</v>
      </c>
      <c r="AK186" s="74">
        <f>$H186</f>
        <v>103362.42303400059</v>
      </c>
      <c r="AL186" s="74"/>
      <c r="AM186" s="71">
        <f t="shared" ref="AM186:AM187" si="999">$J186</f>
        <v>186386.21305199934</v>
      </c>
      <c r="AN186" s="71"/>
      <c r="AO186" s="71">
        <f t="shared" ref="AO186:AO187" si="1000">$L186</f>
        <v>255497.21705810018</v>
      </c>
      <c r="AP186" s="72"/>
      <c r="AQ186" s="74">
        <f>$E186</f>
        <v>0</v>
      </c>
      <c r="AR186" s="74">
        <f>$F186</f>
        <v>80032.297564999812</v>
      </c>
      <c r="AS186" s="74">
        <f>$G186</f>
        <v>0</v>
      </c>
      <c r="AT186" s="74">
        <f>$H186</f>
        <v>103362.42303400059</v>
      </c>
      <c r="AU186" s="74"/>
      <c r="AV186" s="71">
        <f t="shared" ref="AV186:AV187" si="1001">$J186</f>
        <v>186386.21305199934</v>
      </c>
      <c r="AW186" s="71"/>
      <c r="AX186" s="71">
        <f t="shared" ref="AX186:AX187" si="1002">$L186</f>
        <v>255497.21705810018</v>
      </c>
      <c r="AY186" s="72"/>
      <c r="AZ186" s="74">
        <f>$E186</f>
        <v>0</v>
      </c>
      <c r="BA186" s="74">
        <f>$F186</f>
        <v>80032.297564999812</v>
      </c>
      <c r="BB186" s="74">
        <f>$G186</f>
        <v>0</v>
      </c>
      <c r="BC186" s="74">
        <f>$H186</f>
        <v>103362.42303400059</v>
      </c>
      <c r="BD186" s="74"/>
      <c r="BE186" s="71">
        <f t="shared" ref="BE186:BE187" si="1003">$J186</f>
        <v>186386.21305199934</v>
      </c>
      <c r="BF186" s="71"/>
      <c r="BG186" s="71">
        <f t="shared" ref="BG186:BG187" si="1004">$L186</f>
        <v>255497.21705810018</v>
      </c>
      <c r="BH186" s="72"/>
      <c r="BI186" s="74">
        <f>$E186</f>
        <v>0</v>
      </c>
      <c r="BJ186" s="74">
        <f>$F186</f>
        <v>80032.297564999812</v>
      </c>
      <c r="BK186" s="74">
        <f>$G186</f>
        <v>0</v>
      </c>
      <c r="BL186" s="74">
        <f>$H186</f>
        <v>103362.42303400059</v>
      </c>
      <c r="BM186" s="74"/>
      <c r="BN186" s="71">
        <f t="shared" ref="BN186:BN187" si="1005">$J186</f>
        <v>186386.21305199934</v>
      </c>
      <c r="BO186" s="71"/>
      <c r="BP186" s="71">
        <f t="shared" ref="BP186:BP187" si="1006">$L186</f>
        <v>255497.21705810018</v>
      </c>
      <c r="BR186" s="74">
        <f>$E186</f>
        <v>0</v>
      </c>
      <c r="BS186" s="74">
        <f>$F186</f>
        <v>80032.297564999812</v>
      </c>
      <c r="BT186" s="74">
        <f>$G186</f>
        <v>0</v>
      </c>
      <c r="BU186" s="74">
        <f>$H186</f>
        <v>103362.42303400059</v>
      </c>
      <c r="BV186" s="74"/>
      <c r="BW186" s="71">
        <f t="shared" ref="BW186:BW187" si="1007">$J186</f>
        <v>186386.21305199934</v>
      </c>
      <c r="BX186" s="71"/>
      <c r="BY186" s="71">
        <f t="shared" ref="BY186:BY187" si="1008">$L186</f>
        <v>255497.21705810018</v>
      </c>
      <c r="CA186" s="74">
        <f>$E186</f>
        <v>0</v>
      </c>
      <c r="CB186" s="74">
        <f>$F186</f>
        <v>80032.297564999812</v>
      </c>
      <c r="CC186" s="74">
        <f>$G186</f>
        <v>0</v>
      </c>
      <c r="CD186" s="74">
        <f>$H186</f>
        <v>103362.42303400059</v>
      </c>
      <c r="CE186" s="74"/>
      <c r="CF186" s="71">
        <f t="shared" ref="CF186:CF187" si="1009">$J186</f>
        <v>186386.21305199934</v>
      </c>
      <c r="CG186" s="71"/>
      <c r="CH186" s="71">
        <f t="shared" ref="CH186:CH187" si="1010">$L186</f>
        <v>255497.21705810018</v>
      </c>
      <c r="CI186" s="198">
        <f>CH186/CF186-1</f>
        <v>0.37079461444296724</v>
      </c>
      <c r="CK186" s="74">
        <f>$E186</f>
        <v>0</v>
      </c>
      <c r="CL186" s="74">
        <f>$F186</f>
        <v>80032.297564999812</v>
      </c>
      <c r="CM186" s="74">
        <f>$G186</f>
        <v>0</v>
      </c>
      <c r="CN186" s="74">
        <f>$H186</f>
        <v>103362.42303400059</v>
      </c>
      <c r="CO186" s="74"/>
      <c r="CP186" s="71">
        <f t="shared" ref="CP186:CP187" si="1011">$J186</f>
        <v>186386.21305199934</v>
      </c>
      <c r="CQ186" s="71"/>
      <c r="CR186" s="71">
        <f t="shared" ref="CR186:CR187" si="1012">$L186</f>
        <v>255497.21705810018</v>
      </c>
      <c r="CT186" s="74">
        <f>$E186</f>
        <v>0</v>
      </c>
      <c r="CU186" s="74">
        <f>$F186</f>
        <v>80032.297564999812</v>
      </c>
      <c r="CV186" s="74">
        <f>$G186</f>
        <v>0</v>
      </c>
      <c r="CW186" s="74">
        <f>$H186</f>
        <v>103362.42303400059</v>
      </c>
      <c r="CX186" s="74"/>
      <c r="CY186" s="71">
        <f t="shared" ref="CY186:CY187" si="1013">$J186</f>
        <v>186386.21305199934</v>
      </c>
      <c r="CZ186" s="71"/>
      <c r="DA186" s="71">
        <f t="shared" ref="DA186:DA187" si="1014">$L186</f>
        <v>255497.21705810018</v>
      </c>
    </row>
    <row r="187" spans="2:105" x14ac:dyDescent="0.3">
      <c r="C187" s="38" t="s">
        <v>141</v>
      </c>
      <c r="E187" s="73"/>
      <c r="F187" s="104">
        <f>SUM('Quarterly I.S'!G187:H187)</f>
        <v>28534</v>
      </c>
      <c r="G187" s="73"/>
      <c r="H187" s="104">
        <f>SUM('Quarterly I.S'!K187:L187)</f>
        <v>28552</v>
      </c>
      <c r="I187" s="104"/>
      <c r="J187" s="104">
        <f>SUM('Quarterly I.S'!O187:P187)</f>
        <v>34870</v>
      </c>
      <c r="K187" s="104"/>
      <c r="L187" s="104">
        <f>SUM('Quarterly I.S'!S187:T187)</f>
        <v>27813</v>
      </c>
      <c r="M187" s="198">
        <f>L187/J187-1</f>
        <v>-0.20238026957269861</v>
      </c>
      <c r="O187" s="74">
        <f>$E187</f>
        <v>0</v>
      </c>
      <c r="P187" s="74">
        <f>$F187</f>
        <v>28534</v>
      </c>
      <c r="Q187" s="74">
        <f>$G187</f>
        <v>0</v>
      </c>
      <c r="R187" s="74">
        <f>$H187</f>
        <v>28552</v>
      </c>
      <c r="S187" s="74"/>
      <c r="T187" s="71">
        <f t="shared" si="995"/>
        <v>34870</v>
      </c>
      <c r="U187" s="71"/>
      <c r="V187" s="71">
        <f t="shared" si="996"/>
        <v>27813</v>
      </c>
      <c r="W187" s="198">
        <f>V187/T187-1</f>
        <v>-0.20238026957269861</v>
      </c>
      <c r="Y187" s="74">
        <f>$E187</f>
        <v>0</v>
      </c>
      <c r="Z187" s="74">
        <f>$F187</f>
        <v>28534</v>
      </c>
      <c r="AA187" s="74">
        <f>$G187</f>
        <v>0</v>
      </c>
      <c r="AB187" s="74">
        <f>$H187</f>
        <v>28552</v>
      </c>
      <c r="AC187" s="74"/>
      <c r="AD187" s="71">
        <f t="shared" si="997"/>
        <v>34870</v>
      </c>
      <c r="AE187" s="71"/>
      <c r="AF187" s="71">
        <f t="shared" si="998"/>
        <v>27813</v>
      </c>
      <c r="AG187" s="72"/>
      <c r="AH187" s="74">
        <f>$E187</f>
        <v>0</v>
      </c>
      <c r="AI187" s="74">
        <f>$F187</f>
        <v>28534</v>
      </c>
      <c r="AJ187" s="74">
        <f>$G187</f>
        <v>0</v>
      </c>
      <c r="AK187" s="74">
        <f>$H187</f>
        <v>28552</v>
      </c>
      <c r="AL187" s="74"/>
      <c r="AM187" s="71">
        <f t="shared" si="999"/>
        <v>34870</v>
      </c>
      <c r="AN187" s="71"/>
      <c r="AO187" s="71">
        <f t="shared" si="1000"/>
        <v>27813</v>
      </c>
      <c r="AP187" s="72"/>
      <c r="AQ187" s="74">
        <f>$E187</f>
        <v>0</v>
      </c>
      <c r="AR187" s="74">
        <f>$F187</f>
        <v>28534</v>
      </c>
      <c r="AS187" s="74">
        <f>$G187</f>
        <v>0</v>
      </c>
      <c r="AT187" s="74">
        <f>$H187</f>
        <v>28552</v>
      </c>
      <c r="AU187" s="74"/>
      <c r="AV187" s="71">
        <f t="shared" si="1001"/>
        <v>34870</v>
      </c>
      <c r="AW187" s="71"/>
      <c r="AX187" s="71">
        <f t="shared" si="1002"/>
        <v>27813</v>
      </c>
      <c r="AY187" s="72"/>
      <c r="AZ187" s="74">
        <f>$E187</f>
        <v>0</v>
      </c>
      <c r="BA187" s="74">
        <f>$F187</f>
        <v>28534</v>
      </c>
      <c r="BB187" s="74">
        <f>$G187</f>
        <v>0</v>
      </c>
      <c r="BC187" s="74">
        <f>$H187</f>
        <v>28552</v>
      </c>
      <c r="BD187" s="74"/>
      <c r="BE187" s="71">
        <f t="shared" si="1003"/>
        <v>34870</v>
      </c>
      <c r="BF187" s="71"/>
      <c r="BG187" s="71">
        <f t="shared" si="1004"/>
        <v>27813</v>
      </c>
      <c r="BH187" s="72"/>
      <c r="BI187" s="74">
        <f>$E187</f>
        <v>0</v>
      </c>
      <c r="BJ187" s="74">
        <f>$F187</f>
        <v>28534</v>
      </c>
      <c r="BK187" s="74">
        <f>$G187</f>
        <v>0</v>
      </c>
      <c r="BL187" s="74">
        <f>$H187</f>
        <v>28552</v>
      </c>
      <c r="BM187" s="74"/>
      <c r="BN187" s="71">
        <f t="shared" si="1005"/>
        <v>34870</v>
      </c>
      <c r="BO187" s="71"/>
      <c r="BP187" s="71">
        <f t="shared" si="1006"/>
        <v>27813</v>
      </c>
      <c r="BR187" s="74">
        <f>$E187</f>
        <v>0</v>
      </c>
      <c r="BS187" s="74">
        <f>$F187</f>
        <v>28534</v>
      </c>
      <c r="BT187" s="74">
        <f>$G187</f>
        <v>0</v>
      </c>
      <c r="BU187" s="74">
        <f>$H187</f>
        <v>28552</v>
      </c>
      <c r="BV187" s="74"/>
      <c r="BW187" s="71">
        <f t="shared" si="1007"/>
        <v>34870</v>
      </c>
      <c r="BX187" s="71"/>
      <c r="BY187" s="71">
        <f t="shared" si="1008"/>
        <v>27813</v>
      </c>
      <c r="CA187" s="74">
        <f>$E187</f>
        <v>0</v>
      </c>
      <c r="CB187" s="74">
        <f>$F187</f>
        <v>28534</v>
      </c>
      <c r="CC187" s="74">
        <f>$G187</f>
        <v>0</v>
      </c>
      <c r="CD187" s="74">
        <f>$H187</f>
        <v>28552</v>
      </c>
      <c r="CE187" s="74"/>
      <c r="CF187" s="71">
        <f t="shared" si="1009"/>
        <v>34870</v>
      </c>
      <c r="CG187" s="71"/>
      <c r="CH187" s="71">
        <f t="shared" si="1010"/>
        <v>27813</v>
      </c>
      <c r="CI187" s="198">
        <f>CH187/CF187-1</f>
        <v>-0.20238026957269861</v>
      </c>
      <c r="CK187" s="74">
        <f>$E187</f>
        <v>0</v>
      </c>
      <c r="CL187" s="74">
        <f>$F187</f>
        <v>28534</v>
      </c>
      <c r="CM187" s="74">
        <f>$G187</f>
        <v>0</v>
      </c>
      <c r="CN187" s="74">
        <f>$H187</f>
        <v>28552</v>
      </c>
      <c r="CO187" s="74"/>
      <c r="CP187" s="71">
        <f t="shared" si="1011"/>
        <v>34870</v>
      </c>
      <c r="CQ187" s="71"/>
      <c r="CR187" s="71">
        <f t="shared" si="1012"/>
        <v>27813</v>
      </c>
      <c r="CT187" s="74">
        <f>$E187</f>
        <v>0</v>
      </c>
      <c r="CU187" s="74">
        <f>$F187</f>
        <v>28534</v>
      </c>
      <c r="CV187" s="74">
        <f>$G187</f>
        <v>0</v>
      </c>
      <c r="CW187" s="74">
        <f>$H187</f>
        <v>28552</v>
      </c>
      <c r="CX187" s="74"/>
      <c r="CY187" s="71">
        <f t="shared" si="1013"/>
        <v>34870</v>
      </c>
      <c r="CZ187" s="71"/>
      <c r="DA187" s="71">
        <f t="shared" si="1014"/>
        <v>27813</v>
      </c>
    </row>
    <row r="188" spans="2:105" x14ac:dyDescent="0.3">
      <c r="C188" s="69"/>
      <c r="D188" s="82"/>
      <c r="E188" s="66"/>
      <c r="F188" s="66"/>
      <c r="G188" s="66"/>
      <c r="H188" s="66"/>
      <c r="I188" s="66"/>
      <c r="J188" s="66"/>
      <c r="K188" s="66"/>
      <c r="L188" s="66"/>
      <c r="M188" s="138"/>
      <c r="O188" s="66"/>
      <c r="P188" s="66"/>
      <c r="Q188" s="66"/>
      <c r="R188" s="66"/>
      <c r="S188" s="66"/>
      <c r="T188" s="66"/>
      <c r="U188" s="66"/>
      <c r="V188" s="66"/>
      <c r="W188" s="138"/>
      <c r="Y188" s="66"/>
      <c r="Z188" s="66"/>
      <c r="AA188" s="66"/>
      <c r="AB188" s="66"/>
      <c r="AC188" s="66"/>
      <c r="AD188" s="66"/>
      <c r="AE188" s="66"/>
      <c r="AF188" s="66"/>
      <c r="AG188" s="56"/>
      <c r="AH188" s="66"/>
      <c r="AI188" s="66"/>
      <c r="AJ188" s="66"/>
      <c r="AK188" s="66"/>
      <c r="AL188" s="66"/>
      <c r="AM188" s="66"/>
      <c r="AN188" s="66"/>
      <c r="AO188" s="66"/>
      <c r="AP188" s="56"/>
      <c r="AQ188" s="66"/>
      <c r="AR188" s="66"/>
      <c r="AS188" s="66"/>
      <c r="AT188" s="66"/>
      <c r="AU188" s="66"/>
      <c r="AV188" s="66"/>
      <c r="AW188" s="66"/>
      <c r="AX188" s="66"/>
      <c r="AY188" s="56"/>
      <c r="AZ188" s="66"/>
      <c r="BA188" s="66"/>
      <c r="BB188" s="66"/>
      <c r="BC188" s="66"/>
      <c r="BD188" s="66"/>
      <c r="BE188" s="66"/>
      <c r="BF188" s="66"/>
      <c r="BG188" s="66"/>
      <c r="BH188" s="56"/>
      <c r="BI188" s="66"/>
      <c r="BJ188" s="66"/>
      <c r="BK188" s="66"/>
      <c r="BL188" s="66"/>
      <c r="BM188" s="66"/>
      <c r="BN188" s="66"/>
      <c r="BO188" s="66"/>
      <c r="BP188" s="66"/>
      <c r="BR188" s="66"/>
      <c r="BS188" s="66"/>
      <c r="BT188" s="66"/>
      <c r="BU188" s="66"/>
      <c r="BV188" s="66"/>
      <c r="BW188" s="66"/>
      <c r="BX188" s="66"/>
      <c r="BY188" s="66"/>
      <c r="CA188" s="66"/>
      <c r="CB188" s="66"/>
      <c r="CC188" s="66"/>
      <c r="CD188" s="66"/>
      <c r="CE188" s="66"/>
      <c r="CF188" s="66"/>
      <c r="CG188" s="66"/>
      <c r="CH188" s="66"/>
      <c r="CI188" s="138"/>
      <c r="CK188" s="66"/>
      <c r="CL188" s="66"/>
      <c r="CM188" s="66"/>
      <c r="CN188" s="66"/>
      <c r="CO188" s="66"/>
      <c r="CP188" s="66"/>
      <c r="CQ188" s="66"/>
      <c r="CR188" s="66"/>
      <c r="CT188" s="66"/>
      <c r="CU188" s="66"/>
      <c r="CV188" s="66"/>
      <c r="CW188" s="66"/>
      <c r="CX188" s="66"/>
      <c r="CY188" s="66"/>
      <c r="CZ188" s="66"/>
      <c r="DA188" s="66"/>
    </row>
    <row r="189" spans="2:105" s="88" customFormat="1" x14ac:dyDescent="0.3">
      <c r="B189" s="87"/>
      <c r="C189" s="30" t="s">
        <v>100</v>
      </c>
      <c r="D189" s="30"/>
      <c r="E189" s="30"/>
      <c r="F189" s="30"/>
      <c r="G189" s="30"/>
      <c r="H189" s="30"/>
      <c r="I189" s="30"/>
      <c r="J189" s="30"/>
      <c r="K189" s="30"/>
      <c r="L189" s="30"/>
      <c r="M189" s="193"/>
      <c r="O189" s="30"/>
      <c r="P189" s="30"/>
      <c r="Q189" s="30"/>
      <c r="R189" s="30"/>
      <c r="S189" s="30"/>
      <c r="T189" s="30"/>
      <c r="U189" s="30"/>
      <c r="V189" s="30"/>
      <c r="W189" s="193"/>
      <c r="Y189" s="30"/>
      <c r="Z189" s="30"/>
      <c r="AA189" s="30"/>
      <c r="AB189" s="30"/>
      <c r="AC189" s="30"/>
      <c r="AD189" s="30"/>
      <c r="AE189" s="30"/>
      <c r="AF189" s="30"/>
      <c r="AG189" s="89"/>
      <c r="AH189" s="30"/>
      <c r="AI189" s="30"/>
      <c r="AJ189" s="30"/>
      <c r="AK189" s="30"/>
      <c r="AL189" s="30"/>
      <c r="AM189" s="30"/>
      <c r="AN189" s="30"/>
      <c r="AO189" s="30"/>
      <c r="AP189" s="89"/>
      <c r="AQ189" s="30"/>
      <c r="AR189" s="30"/>
      <c r="AS189" s="30"/>
      <c r="AT189" s="30"/>
      <c r="AU189" s="30"/>
      <c r="AV189" s="30"/>
      <c r="AW189" s="30"/>
      <c r="AX189" s="30"/>
      <c r="AY189" s="89"/>
      <c r="AZ189" s="30"/>
      <c r="BA189" s="30"/>
      <c r="BB189" s="30"/>
      <c r="BC189" s="30"/>
      <c r="BD189" s="30"/>
      <c r="BE189" s="30"/>
      <c r="BF189" s="30"/>
      <c r="BG189" s="30"/>
      <c r="BH189" s="89"/>
      <c r="BI189" s="30"/>
      <c r="BJ189" s="30"/>
      <c r="BK189" s="30"/>
      <c r="BL189" s="30"/>
      <c r="BM189" s="30"/>
      <c r="BN189" s="30"/>
      <c r="BO189" s="30"/>
      <c r="BP189" s="30"/>
      <c r="BQ189" s="117"/>
      <c r="BR189" s="30"/>
      <c r="BS189" s="30"/>
      <c r="BT189" s="30"/>
      <c r="BU189" s="30"/>
      <c r="BV189" s="30"/>
      <c r="BW189" s="30"/>
      <c r="BX189" s="30"/>
      <c r="BY189" s="30"/>
      <c r="BZ189" s="117"/>
      <c r="CA189" s="30"/>
      <c r="CB189" s="30"/>
      <c r="CC189" s="30"/>
      <c r="CD189" s="30"/>
      <c r="CE189" s="30"/>
      <c r="CF189" s="30"/>
      <c r="CG189" s="30"/>
      <c r="CH189" s="30"/>
      <c r="CI189" s="193"/>
      <c r="CK189" s="30"/>
      <c r="CL189" s="30"/>
      <c r="CM189" s="30"/>
      <c r="CN189" s="30"/>
      <c r="CO189" s="30"/>
      <c r="CP189" s="30"/>
      <c r="CQ189" s="30"/>
      <c r="CR189" s="30"/>
      <c r="CS189" s="117"/>
      <c r="CT189" s="30"/>
      <c r="CU189" s="30"/>
      <c r="CV189" s="30"/>
      <c r="CW189" s="30"/>
      <c r="CX189" s="30"/>
      <c r="CY189" s="30"/>
      <c r="CZ189" s="30"/>
      <c r="DA189" s="30"/>
    </row>
    <row r="190" spans="2:105" x14ac:dyDescent="0.3">
      <c r="C190" s="38" t="s">
        <v>15</v>
      </c>
      <c r="E190" s="45"/>
      <c r="F190" s="45">
        <f>F22</f>
        <v>55023.185950000006</v>
      </c>
      <c r="G190" s="45"/>
      <c r="H190" s="45">
        <f>H22</f>
        <v>104885.67745000002</v>
      </c>
      <c r="I190" s="45"/>
      <c r="J190" s="45">
        <f>J22</f>
        <v>177024.80572</v>
      </c>
      <c r="K190" s="45"/>
      <c r="L190" s="45">
        <f t="shared" ref="L190" si="1015">L22</f>
        <v>92722.167539999966</v>
      </c>
      <c r="M190" s="205"/>
      <c r="O190" s="45">
        <f>O22</f>
        <v>0</v>
      </c>
      <c r="P190" s="45">
        <f>P22</f>
        <v>55023.185950000006</v>
      </c>
      <c r="Q190" s="45">
        <f>Q22</f>
        <v>0</v>
      </c>
      <c r="R190" s="45">
        <f>R22</f>
        <v>98097.917460000026</v>
      </c>
      <c r="S190" s="45"/>
      <c r="T190" s="45">
        <f>T22</f>
        <v>168984.86537000001</v>
      </c>
      <c r="U190" s="45"/>
      <c r="V190" s="45">
        <f t="shared" ref="V190" si="1016">V22</f>
        <v>85088.980469999966</v>
      </c>
      <c r="W190" s="205"/>
      <c r="Y190" s="45">
        <f>Y22</f>
        <v>0</v>
      </c>
      <c r="Z190" s="45">
        <f>Z22</f>
        <v>4116.4671699999999</v>
      </c>
      <c r="AA190" s="45">
        <f>AA22</f>
        <v>0</v>
      </c>
      <c r="AB190" s="45">
        <f>AB22</f>
        <v>1987.3086700000001</v>
      </c>
      <c r="AC190" s="45"/>
      <c r="AD190" s="45">
        <f>AD22</f>
        <v>6902.4670520017507</v>
      </c>
      <c r="AE190" s="45"/>
      <c r="AF190" s="45">
        <f t="shared" ref="AF190" si="1017">AF22</f>
        <v>3512.9591358196121</v>
      </c>
      <c r="AH190" s="45">
        <f>AH22</f>
        <v>0</v>
      </c>
      <c r="AI190" s="45">
        <f>AI22</f>
        <v>0</v>
      </c>
      <c r="AJ190" s="45">
        <f>AJ22</f>
        <v>0</v>
      </c>
      <c r="AK190" s="45">
        <f>AK22</f>
        <v>0</v>
      </c>
      <c r="AL190" s="45"/>
      <c r="AM190" s="45">
        <f>AM22</f>
        <v>0</v>
      </c>
      <c r="AN190" s="45"/>
      <c r="AO190" s="45">
        <f t="shared" ref="AO190" si="1018">AO22</f>
        <v>0</v>
      </c>
      <c r="AQ190" s="45">
        <f>AQ22</f>
        <v>0</v>
      </c>
      <c r="AR190" s="45">
        <f>AR22</f>
        <v>0</v>
      </c>
      <c r="AS190" s="45">
        <f>AS22</f>
        <v>0</v>
      </c>
      <c r="AT190" s="45">
        <f>AT22</f>
        <v>0</v>
      </c>
      <c r="AU190" s="45"/>
      <c r="AV190" s="45">
        <f>AV22</f>
        <v>0</v>
      </c>
      <c r="AW190" s="45"/>
      <c r="AX190" s="45">
        <f t="shared" ref="AX190" si="1019">AX22</f>
        <v>0</v>
      </c>
      <c r="AZ190" s="45">
        <f>AZ22</f>
        <v>0</v>
      </c>
      <c r="BA190" s="45">
        <f>BA22</f>
        <v>59139.653120000003</v>
      </c>
      <c r="BB190" s="45">
        <f>BB22</f>
        <v>0</v>
      </c>
      <c r="BC190" s="45">
        <f>BC22</f>
        <v>100085.22613000002</v>
      </c>
      <c r="BD190" s="45"/>
      <c r="BE190" s="45">
        <f>BE22</f>
        <v>175887.33242200175</v>
      </c>
      <c r="BF190" s="45"/>
      <c r="BG190" s="45">
        <f t="shared" ref="BG190" si="1020">BG22</f>
        <v>88601.939605819585</v>
      </c>
      <c r="BI190" s="45">
        <f>BI22</f>
        <v>0</v>
      </c>
      <c r="BJ190" s="45">
        <f>BJ22</f>
        <v>0</v>
      </c>
      <c r="BK190" s="45">
        <f>BK22</f>
        <v>0</v>
      </c>
      <c r="BL190" s="45">
        <f>BL22</f>
        <v>0</v>
      </c>
      <c r="BM190" s="45"/>
      <c r="BN190" s="45">
        <f>BN22</f>
        <v>0</v>
      </c>
      <c r="BO190" s="45"/>
      <c r="BP190" s="45">
        <f t="shared" ref="BP190" si="1021">BP22</f>
        <v>0</v>
      </c>
      <c r="BR190" s="45">
        <f>BR22</f>
        <v>0</v>
      </c>
      <c r="BS190" s="45">
        <f>BS22</f>
        <v>0</v>
      </c>
      <c r="BT190" s="45">
        <f>BT22</f>
        <v>0</v>
      </c>
      <c r="BU190" s="45">
        <f>BU22</f>
        <v>0</v>
      </c>
      <c r="BV190" s="45"/>
      <c r="BW190" s="45">
        <f>BW22</f>
        <v>0</v>
      </c>
      <c r="BX190" s="45"/>
      <c r="BY190" s="45">
        <f t="shared" ref="BY190" si="1022">BY22</f>
        <v>0</v>
      </c>
      <c r="CA190" s="45">
        <f>CA22</f>
        <v>0</v>
      </c>
      <c r="CB190" s="45">
        <f>CB22</f>
        <v>0</v>
      </c>
      <c r="CC190" s="45">
        <f>CC22</f>
        <v>0</v>
      </c>
      <c r="CD190" s="45">
        <f>CD22</f>
        <v>0</v>
      </c>
      <c r="CE190" s="45"/>
      <c r="CF190" s="45">
        <f>CF22</f>
        <v>0</v>
      </c>
      <c r="CG190" s="45"/>
      <c r="CH190" s="45">
        <f t="shared" ref="CH190" si="1023">CH22</f>
        <v>0</v>
      </c>
      <c r="CI190" s="205"/>
      <c r="CK190" s="45">
        <f>CK22</f>
        <v>0</v>
      </c>
      <c r="CL190" s="45">
        <f>CL22</f>
        <v>0</v>
      </c>
      <c r="CM190" s="45">
        <f>CM22</f>
        <v>0</v>
      </c>
      <c r="CN190" s="45">
        <f>CN22</f>
        <v>6787.7599899999996</v>
      </c>
      <c r="CO190" s="45"/>
      <c r="CP190" s="45">
        <f>CP22</f>
        <v>8039.9403499999999</v>
      </c>
      <c r="CQ190" s="45"/>
      <c r="CR190" s="45">
        <f t="shared" ref="CR190" si="1024">CR22</f>
        <v>7633.187069999999</v>
      </c>
      <c r="CT190" s="45">
        <f>CT22</f>
        <v>0</v>
      </c>
      <c r="CU190" s="45">
        <f>CU22</f>
        <v>59139.653120000003</v>
      </c>
      <c r="CV190" s="45">
        <f>CV22</f>
        <v>0</v>
      </c>
      <c r="CW190" s="45">
        <f>CW22</f>
        <v>106872.98612000003</v>
      </c>
      <c r="CX190" s="45"/>
      <c r="CY190" s="45">
        <f>CY22</f>
        <v>183927.27277200174</v>
      </c>
      <c r="CZ190" s="45"/>
      <c r="DA190" s="45">
        <f t="shared" ref="DA190" si="1025">DA22</f>
        <v>96235.126675819585</v>
      </c>
    </row>
    <row r="191" spans="2:105" x14ac:dyDescent="0.3">
      <c r="C191" s="38" t="s">
        <v>101</v>
      </c>
      <c r="E191" s="148"/>
      <c r="F191" s="148">
        <f>SUM('Quarterly I.S'!G191:H191)</f>
        <v>6607.5</v>
      </c>
      <c r="G191" s="148"/>
      <c r="H191" s="148">
        <f>SUM('Quarterly I.S'!K191:L191)</f>
        <v>24382.5</v>
      </c>
      <c r="I191" s="148"/>
      <c r="J191" s="148">
        <f>SUM('Quarterly I.S'!O191:P191)</f>
        <v>50760</v>
      </c>
      <c r="K191" s="148"/>
      <c r="L191" s="148">
        <f>SUM('Quarterly I.S'!S191:T191)</f>
        <v>10364</v>
      </c>
      <c r="M191" s="206"/>
      <c r="O191" s="74">
        <f>$E191</f>
        <v>0</v>
      </c>
      <c r="P191" s="74">
        <f>$F191</f>
        <v>6607.5</v>
      </c>
      <c r="Q191" s="74">
        <f>$G191</f>
        <v>0</v>
      </c>
      <c r="R191" s="74">
        <f>$H191</f>
        <v>24382.5</v>
      </c>
      <c r="S191" s="74"/>
      <c r="T191" s="74">
        <f t="shared" ref="T191" si="1026">$J191</f>
        <v>50760</v>
      </c>
      <c r="U191" s="74"/>
      <c r="V191" s="74">
        <f t="shared" ref="V191" si="1027">$L191</f>
        <v>10364</v>
      </c>
      <c r="W191" s="206"/>
      <c r="Y191" s="74">
        <f>$E191</f>
        <v>0</v>
      </c>
      <c r="Z191" s="74">
        <f>$F191</f>
        <v>6607.5</v>
      </c>
      <c r="AA191" s="74">
        <f>$G191</f>
        <v>0</v>
      </c>
      <c r="AB191" s="74">
        <f>$H191</f>
        <v>24382.5</v>
      </c>
      <c r="AC191" s="74"/>
      <c r="AD191" s="74">
        <f t="shared" ref="AD191" si="1028">$J191</f>
        <v>50760</v>
      </c>
      <c r="AE191" s="74"/>
      <c r="AF191" s="74">
        <f t="shared" ref="AF191" si="1029">$L191</f>
        <v>10364</v>
      </c>
      <c r="AH191" s="74">
        <f>$E191</f>
        <v>0</v>
      </c>
      <c r="AI191" s="74">
        <f>$F191</f>
        <v>6607.5</v>
      </c>
      <c r="AJ191" s="74">
        <f>$G191</f>
        <v>0</v>
      </c>
      <c r="AK191" s="74">
        <f>$H191</f>
        <v>24382.5</v>
      </c>
      <c r="AL191" s="74"/>
      <c r="AM191" s="74">
        <f t="shared" ref="AM191" si="1030">$J191</f>
        <v>50760</v>
      </c>
      <c r="AN191" s="74"/>
      <c r="AO191" s="74">
        <f t="shared" ref="AO191" si="1031">$L191</f>
        <v>10364</v>
      </c>
      <c r="AQ191" s="74">
        <f>$E191</f>
        <v>0</v>
      </c>
      <c r="AR191" s="74">
        <f>$F191</f>
        <v>6607.5</v>
      </c>
      <c r="AS191" s="74">
        <f>$G191</f>
        <v>0</v>
      </c>
      <c r="AT191" s="74">
        <f>$H191</f>
        <v>24382.5</v>
      </c>
      <c r="AU191" s="74"/>
      <c r="AV191" s="74">
        <f t="shared" ref="AV191" si="1032">$J191</f>
        <v>50760</v>
      </c>
      <c r="AW191" s="74"/>
      <c r="AX191" s="74">
        <f t="shared" ref="AX191" si="1033">$L191</f>
        <v>10364</v>
      </c>
      <c r="AZ191" s="74">
        <f>$E191</f>
        <v>0</v>
      </c>
      <c r="BA191" s="74">
        <f>$F191</f>
        <v>6607.5</v>
      </c>
      <c r="BB191" s="74">
        <f>$G191</f>
        <v>0</v>
      </c>
      <c r="BC191" s="74">
        <f>$H191</f>
        <v>24382.5</v>
      </c>
      <c r="BD191" s="74"/>
      <c r="BE191" s="74">
        <f t="shared" ref="BE191" si="1034">$J191</f>
        <v>50760</v>
      </c>
      <c r="BF191" s="74"/>
      <c r="BG191" s="74">
        <f t="shared" ref="BG191" si="1035">$L191</f>
        <v>10364</v>
      </c>
      <c r="BI191" s="74">
        <f>$E191</f>
        <v>0</v>
      </c>
      <c r="BJ191" s="74">
        <f>$F191</f>
        <v>6607.5</v>
      </c>
      <c r="BK191" s="74">
        <f>$G191</f>
        <v>0</v>
      </c>
      <c r="BL191" s="74">
        <f>$H191</f>
        <v>24382.5</v>
      </c>
      <c r="BM191" s="74"/>
      <c r="BN191" s="74">
        <f t="shared" ref="BN191" si="1036">$J191</f>
        <v>50760</v>
      </c>
      <c r="BO191" s="74"/>
      <c r="BP191" s="74">
        <f t="shared" ref="BP191" si="1037">$L191</f>
        <v>10364</v>
      </c>
      <c r="BR191" s="74">
        <f>$E191</f>
        <v>0</v>
      </c>
      <c r="BS191" s="74">
        <f>$F191</f>
        <v>6607.5</v>
      </c>
      <c r="BT191" s="74">
        <f>$G191</f>
        <v>0</v>
      </c>
      <c r="BU191" s="74">
        <f>$H191</f>
        <v>24382.5</v>
      </c>
      <c r="BV191" s="74"/>
      <c r="BW191" s="74">
        <f t="shared" ref="BW191" si="1038">$J191</f>
        <v>50760</v>
      </c>
      <c r="BX191" s="74"/>
      <c r="BY191" s="74">
        <f t="shared" ref="BY191" si="1039">$L191</f>
        <v>10364</v>
      </c>
      <c r="CA191" s="74">
        <f>$E191</f>
        <v>0</v>
      </c>
      <c r="CB191" s="74">
        <f>$F191</f>
        <v>6607.5</v>
      </c>
      <c r="CC191" s="74">
        <f>$G191</f>
        <v>0</v>
      </c>
      <c r="CD191" s="74">
        <f>$H191</f>
        <v>24382.5</v>
      </c>
      <c r="CE191" s="74"/>
      <c r="CF191" s="74">
        <f t="shared" ref="CF191" si="1040">$J191</f>
        <v>50760</v>
      </c>
      <c r="CG191" s="74"/>
      <c r="CH191" s="74">
        <f t="shared" ref="CH191" si="1041">$L191</f>
        <v>10364</v>
      </c>
      <c r="CI191" s="206"/>
      <c r="CK191" s="74">
        <f>$E191</f>
        <v>0</v>
      </c>
      <c r="CL191" s="74">
        <f>$F191</f>
        <v>6607.5</v>
      </c>
      <c r="CM191" s="74">
        <f>$G191</f>
        <v>0</v>
      </c>
      <c r="CN191" s="74">
        <f>$H191</f>
        <v>24382.5</v>
      </c>
      <c r="CO191" s="74"/>
      <c r="CP191" s="74">
        <f t="shared" ref="CP191" si="1042">$J191</f>
        <v>50760</v>
      </c>
      <c r="CQ191" s="74"/>
      <c r="CR191" s="74">
        <f t="shared" ref="CR191" si="1043">$L191</f>
        <v>10364</v>
      </c>
      <c r="CT191" s="74">
        <f>$E191</f>
        <v>0</v>
      </c>
      <c r="CU191" s="74">
        <f>$F191</f>
        <v>6607.5</v>
      </c>
      <c r="CV191" s="74">
        <f>$G191</f>
        <v>0</v>
      </c>
      <c r="CW191" s="74">
        <f>$H191</f>
        <v>24382.5</v>
      </c>
      <c r="CX191" s="74"/>
      <c r="CY191" s="74">
        <f t="shared" ref="CY191" si="1044">$J191</f>
        <v>50760</v>
      </c>
      <c r="CZ191" s="74"/>
      <c r="DA191" s="74">
        <f t="shared" ref="DA191" si="1045">$L191</f>
        <v>10364</v>
      </c>
    </row>
    <row r="192" spans="2:105" x14ac:dyDescent="0.3">
      <c r="C192" s="38" t="s">
        <v>102</v>
      </c>
      <c r="E192" s="61"/>
      <c r="F192" s="61">
        <f>F190-F191</f>
        <v>48415.685950000006</v>
      </c>
      <c r="G192" s="61"/>
      <c r="H192" s="61">
        <f>H190-H191</f>
        <v>80503.177450000017</v>
      </c>
      <c r="I192" s="61"/>
      <c r="J192" s="61">
        <f>J190-J191</f>
        <v>126264.80572</v>
      </c>
      <c r="K192" s="61"/>
      <c r="L192" s="61">
        <f t="shared" ref="L192" si="1046">L190-L191</f>
        <v>82358.167539999966</v>
      </c>
      <c r="M192" s="207"/>
      <c r="O192" s="61">
        <f>O190-O191</f>
        <v>0</v>
      </c>
      <c r="P192" s="61">
        <f>P190-P191</f>
        <v>48415.685950000006</v>
      </c>
      <c r="Q192" s="61">
        <f>Q190-Q191</f>
        <v>0</v>
      </c>
      <c r="R192" s="61">
        <f>R190-R191</f>
        <v>73715.417460000026</v>
      </c>
      <c r="S192" s="61"/>
      <c r="T192" s="61">
        <f>T190-T191</f>
        <v>118224.86537000001</v>
      </c>
      <c r="U192" s="61"/>
      <c r="V192" s="61">
        <f t="shared" ref="V192" si="1047">V190-V191</f>
        <v>74724.980469999966</v>
      </c>
      <c r="W192" s="207"/>
      <c r="Y192" s="61">
        <f>Y190-Y191</f>
        <v>0</v>
      </c>
      <c r="Z192" s="61">
        <f>Z190-Z191</f>
        <v>-2491.0328300000001</v>
      </c>
      <c r="AA192" s="61">
        <f>AA190-AA191</f>
        <v>0</v>
      </c>
      <c r="AB192" s="61">
        <f>AB190-AB191</f>
        <v>-22395.191330000001</v>
      </c>
      <c r="AC192" s="61"/>
      <c r="AD192" s="61">
        <f>AD190-AD191</f>
        <v>-43857.532947998247</v>
      </c>
      <c r="AE192" s="61"/>
      <c r="AF192" s="61">
        <f t="shared" ref="AF192" si="1048">AF190-AF191</f>
        <v>-6851.0408641803879</v>
      </c>
      <c r="AH192" s="61">
        <f>AH190-AH191</f>
        <v>0</v>
      </c>
      <c r="AI192" s="61">
        <f>AI190-AI191</f>
        <v>-6607.5</v>
      </c>
      <c r="AJ192" s="61">
        <f>AJ190-AJ191</f>
        <v>0</v>
      </c>
      <c r="AK192" s="61">
        <f>AK190-AK191</f>
        <v>-24382.5</v>
      </c>
      <c r="AL192" s="61"/>
      <c r="AM192" s="61">
        <f>AM190-AM191</f>
        <v>-50760</v>
      </c>
      <c r="AN192" s="61"/>
      <c r="AO192" s="61">
        <f t="shared" ref="AO192" si="1049">AO190-AO191</f>
        <v>-10364</v>
      </c>
      <c r="AQ192" s="61">
        <f>AQ190-AQ191</f>
        <v>0</v>
      </c>
      <c r="AR192" s="61">
        <f>AR190-AR191</f>
        <v>-6607.5</v>
      </c>
      <c r="AS192" s="61">
        <f>AS190-AS191</f>
        <v>0</v>
      </c>
      <c r="AT192" s="61">
        <f>AT190-AT191</f>
        <v>-24382.5</v>
      </c>
      <c r="AU192" s="61"/>
      <c r="AV192" s="61">
        <f>AV190-AV191</f>
        <v>-50760</v>
      </c>
      <c r="AW192" s="61"/>
      <c r="AX192" s="61">
        <f t="shared" ref="AX192" si="1050">AX190-AX191</f>
        <v>-10364</v>
      </c>
      <c r="AZ192" s="61">
        <f>AZ190-AZ191</f>
        <v>0</v>
      </c>
      <c r="BA192" s="61">
        <f>BA190-BA191</f>
        <v>52532.153120000003</v>
      </c>
      <c r="BB192" s="61">
        <f>BB190-BB191</f>
        <v>0</v>
      </c>
      <c r="BC192" s="61">
        <f>BC190-BC191</f>
        <v>75702.726130000025</v>
      </c>
      <c r="BD192" s="61"/>
      <c r="BE192" s="61">
        <f>BE190-BE191</f>
        <v>125127.33242200175</v>
      </c>
      <c r="BF192" s="61"/>
      <c r="BG192" s="61">
        <f t="shared" ref="BG192" si="1051">BG190-BG191</f>
        <v>78237.939605819585</v>
      </c>
      <c r="BI192" s="61">
        <f>BI190-BI191</f>
        <v>0</v>
      </c>
      <c r="BJ192" s="61">
        <f>BJ190-BJ191</f>
        <v>-6607.5</v>
      </c>
      <c r="BK192" s="61">
        <f>BK190-BK191</f>
        <v>0</v>
      </c>
      <c r="BL192" s="61">
        <f>BL190-BL191</f>
        <v>-24382.5</v>
      </c>
      <c r="BM192" s="61"/>
      <c r="BN192" s="61">
        <f>BN190-BN191</f>
        <v>-50760</v>
      </c>
      <c r="BO192" s="61"/>
      <c r="BP192" s="61">
        <f t="shared" ref="BP192" si="1052">BP190-BP191</f>
        <v>-10364</v>
      </c>
      <c r="BR192" s="61">
        <f>BR190-BR191</f>
        <v>0</v>
      </c>
      <c r="BS192" s="61">
        <f>BS190-BS191</f>
        <v>-6607.5</v>
      </c>
      <c r="BT192" s="61">
        <f>BT190-BT191</f>
        <v>0</v>
      </c>
      <c r="BU192" s="61">
        <f>BU190-BU191</f>
        <v>-24382.5</v>
      </c>
      <c r="BV192" s="61"/>
      <c r="BW192" s="61">
        <f>BW190-BW191</f>
        <v>-50760</v>
      </c>
      <c r="BX192" s="61"/>
      <c r="BY192" s="61">
        <f t="shared" ref="BY192" si="1053">BY190-BY191</f>
        <v>-10364</v>
      </c>
      <c r="CA192" s="61">
        <f>CA190-CA191</f>
        <v>0</v>
      </c>
      <c r="CB192" s="61">
        <f>CB190-CB191</f>
        <v>-6607.5</v>
      </c>
      <c r="CC192" s="61">
        <f>CC190-CC191</f>
        <v>0</v>
      </c>
      <c r="CD192" s="61">
        <f>CD190-CD191</f>
        <v>-24382.5</v>
      </c>
      <c r="CE192" s="61"/>
      <c r="CF192" s="61">
        <f>CF190-CF191</f>
        <v>-50760</v>
      </c>
      <c r="CG192" s="61"/>
      <c r="CH192" s="61">
        <f t="shared" ref="CH192" si="1054">CH190-CH191</f>
        <v>-10364</v>
      </c>
      <c r="CI192" s="207"/>
      <c r="CK192" s="61">
        <f>CK190-CK191</f>
        <v>0</v>
      </c>
      <c r="CL192" s="61">
        <f>CL190-CL191</f>
        <v>-6607.5</v>
      </c>
      <c r="CM192" s="61">
        <f>CM190-CM191</f>
        <v>0</v>
      </c>
      <c r="CN192" s="61">
        <f>CN190-CN191</f>
        <v>-17594.740010000001</v>
      </c>
      <c r="CO192" s="61"/>
      <c r="CP192" s="61">
        <f>CP190-CP191</f>
        <v>-42720.059650000003</v>
      </c>
      <c r="CQ192" s="61"/>
      <c r="CR192" s="61">
        <f t="shared" ref="CR192" si="1055">CR190-CR191</f>
        <v>-2730.812930000001</v>
      </c>
      <c r="CT192" s="61">
        <f>CT190-CT191</f>
        <v>0</v>
      </c>
      <c r="CU192" s="61">
        <f>CU190-CU191</f>
        <v>52532.153120000003</v>
      </c>
      <c r="CV192" s="61">
        <f>CV190-CV191</f>
        <v>0</v>
      </c>
      <c r="CW192" s="61">
        <f>CW190-CW191</f>
        <v>82490.48612000003</v>
      </c>
      <c r="CX192" s="61"/>
      <c r="CY192" s="61">
        <f>CY190-CY191</f>
        <v>133167.27277200174</v>
      </c>
      <c r="CZ192" s="61"/>
      <c r="DA192" s="61">
        <f t="shared" ref="DA192" si="1056">DA190-DA191</f>
        <v>85871.126675819585</v>
      </c>
    </row>
    <row r="193" spans="3:105" x14ac:dyDescent="0.3">
      <c r="M193" s="205"/>
      <c r="W193" s="205"/>
      <c r="CI193" s="205"/>
    </row>
    <row r="194" spans="3:105" x14ac:dyDescent="0.3">
      <c r="C194" s="38" t="s">
        <v>135</v>
      </c>
      <c r="E194" s="45"/>
      <c r="F194" s="45">
        <f>F25</f>
        <v>-19480.156709999999</v>
      </c>
      <c r="G194" s="45"/>
      <c r="H194" s="45">
        <f>H25</f>
        <v>-37253.245489999987</v>
      </c>
      <c r="I194" s="45"/>
      <c r="J194" s="45">
        <f>J25</f>
        <v>-69062.228630000012</v>
      </c>
      <c r="K194" s="45"/>
      <c r="L194" s="45">
        <f t="shared" ref="L194" si="1057">L25</f>
        <v>-58832.21942999999</v>
      </c>
      <c r="M194" s="205"/>
      <c r="O194" s="45">
        <f>O25</f>
        <v>0</v>
      </c>
      <c r="P194" s="45">
        <f>P25</f>
        <v>-19480.156709999999</v>
      </c>
      <c r="Q194" s="45">
        <f>Q25</f>
        <v>0</v>
      </c>
      <c r="R194" s="45">
        <f>R25</f>
        <v>-37253.245489999987</v>
      </c>
      <c r="S194" s="45"/>
      <c r="T194" s="45">
        <f>T25</f>
        <v>-69062.228630000012</v>
      </c>
      <c r="U194" s="45"/>
      <c r="V194" s="45">
        <f t="shared" ref="V194" si="1058">V25</f>
        <v>-58832.21942999999</v>
      </c>
      <c r="W194" s="205"/>
      <c r="Y194" s="45">
        <f>Y25</f>
        <v>0</v>
      </c>
      <c r="Z194" s="45">
        <f>Z25</f>
        <v>-3590.0057900000002</v>
      </c>
      <c r="AA194" s="45">
        <f>AA25</f>
        <v>0</v>
      </c>
      <c r="AB194" s="45">
        <f>AB25</f>
        <v>-1478.3259599999999</v>
      </c>
      <c r="AC194" s="45"/>
      <c r="AD194" s="45">
        <f>AD25</f>
        <v>-3503.4168399999999</v>
      </c>
      <c r="AE194" s="45"/>
      <c r="AF194" s="45">
        <f t="shared" ref="AF194" si="1059">AF25</f>
        <v>-717.49512610301383</v>
      </c>
      <c r="AH194" s="45">
        <f>AH25</f>
        <v>0</v>
      </c>
      <c r="AI194" s="45">
        <f>AI25</f>
        <v>0</v>
      </c>
      <c r="AJ194" s="45">
        <f>AJ25</f>
        <v>0</v>
      </c>
      <c r="AK194" s="45">
        <f>AK25</f>
        <v>0</v>
      </c>
      <c r="AL194" s="45"/>
      <c r="AM194" s="45">
        <f>AM25</f>
        <v>0</v>
      </c>
      <c r="AN194" s="45"/>
      <c r="AO194" s="45">
        <f t="shared" ref="AO194" si="1060">AO25</f>
        <v>0</v>
      </c>
      <c r="AQ194" s="45">
        <f>AQ25</f>
        <v>0</v>
      </c>
      <c r="AR194" s="45">
        <f>AR25</f>
        <v>0</v>
      </c>
      <c r="AS194" s="45">
        <f>AS25</f>
        <v>0</v>
      </c>
      <c r="AT194" s="45">
        <f>AT25</f>
        <v>0</v>
      </c>
      <c r="AU194" s="45"/>
      <c r="AV194" s="45">
        <f>AV25</f>
        <v>0</v>
      </c>
      <c r="AW194" s="45"/>
      <c r="AX194" s="45">
        <f t="shared" ref="AX194" si="1061">AX25</f>
        <v>0</v>
      </c>
      <c r="AZ194" s="45">
        <f>AZ25</f>
        <v>0</v>
      </c>
      <c r="BA194" s="45">
        <f>BA25</f>
        <v>-23070.162499999999</v>
      </c>
      <c r="BB194" s="45">
        <f>BB25</f>
        <v>0</v>
      </c>
      <c r="BC194" s="45">
        <f>BC25</f>
        <v>-38731.571449999989</v>
      </c>
      <c r="BD194" s="45"/>
      <c r="BE194" s="45">
        <f>BE25</f>
        <v>-72565.645470000018</v>
      </c>
      <c r="BF194" s="45"/>
      <c r="BG194" s="45">
        <f t="shared" ref="BG194" si="1062">BG25</f>
        <v>-59549.714556103005</v>
      </c>
      <c r="BI194" s="45">
        <f>BI25</f>
        <v>0</v>
      </c>
      <c r="BJ194" s="45">
        <f>BJ25</f>
        <v>0</v>
      </c>
      <c r="BK194" s="45">
        <f>BK25</f>
        <v>0</v>
      </c>
      <c r="BL194" s="45">
        <f>BL25</f>
        <v>0</v>
      </c>
      <c r="BM194" s="45"/>
      <c r="BN194" s="45">
        <f>BN25</f>
        <v>0</v>
      </c>
      <c r="BO194" s="45"/>
      <c r="BP194" s="45">
        <f t="shared" ref="BP194" si="1063">BP25</f>
        <v>0</v>
      </c>
      <c r="BR194" s="45">
        <f>BR25</f>
        <v>0</v>
      </c>
      <c r="BS194" s="45">
        <f>BS25</f>
        <v>0</v>
      </c>
      <c r="BT194" s="45">
        <f>BT25</f>
        <v>0</v>
      </c>
      <c r="BU194" s="45">
        <f>BU25</f>
        <v>0</v>
      </c>
      <c r="BV194" s="45"/>
      <c r="BW194" s="45">
        <f>BW25</f>
        <v>0</v>
      </c>
      <c r="BX194" s="45"/>
      <c r="BY194" s="45">
        <f t="shared" ref="BY194" si="1064">BY25</f>
        <v>0</v>
      </c>
      <c r="CA194" s="45">
        <f>CA25</f>
        <v>0</v>
      </c>
      <c r="CB194" s="45">
        <f>CB25</f>
        <v>0</v>
      </c>
      <c r="CC194" s="45">
        <f>CC25</f>
        <v>0</v>
      </c>
      <c r="CD194" s="45">
        <f>CD25</f>
        <v>0</v>
      </c>
      <c r="CE194" s="45"/>
      <c r="CF194" s="45">
        <f>CF25</f>
        <v>0</v>
      </c>
      <c r="CG194" s="45"/>
      <c r="CH194" s="45">
        <f t="shared" ref="CH194" si="1065">CH25</f>
        <v>0</v>
      </c>
      <c r="CI194" s="205"/>
      <c r="CK194" s="45">
        <f>CK25</f>
        <v>0</v>
      </c>
      <c r="CL194" s="45">
        <f>CL25</f>
        <v>0</v>
      </c>
      <c r="CM194" s="45">
        <f>CM25</f>
        <v>0</v>
      </c>
      <c r="CN194" s="45">
        <f>CN25</f>
        <v>0</v>
      </c>
      <c r="CO194" s="45"/>
      <c r="CP194" s="45">
        <f>CP25</f>
        <v>0</v>
      </c>
      <c r="CQ194" s="45"/>
      <c r="CR194" s="45">
        <f t="shared" ref="CR194" si="1066">CR25</f>
        <v>0</v>
      </c>
      <c r="CT194" s="45">
        <f>CT25</f>
        <v>0</v>
      </c>
      <c r="CU194" s="45">
        <f>CU25</f>
        <v>-23070.162499999999</v>
      </c>
      <c r="CV194" s="45">
        <f>CV25</f>
        <v>0</v>
      </c>
      <c r="CW194" s="45">
        <f>CW25</f>
        <v>-38731.571449999989</v>
      </c>
      <c r="CX194" s="45"/>
      <c r="CY194" s="45">
        <f>CY25</f>
        <v>-72565.645470000018</v>
      </c>
      <c r="CZ194" s="45"/>
      <c r="DA194" s="45">
        <f t="shared" ref="DA194" si="1067">DA25</f>
        <v>-59549.714556103005</v>
      </c>
    </row>
    <row r="195" spans="3:105" x14ac:dyDescent="0.3">
      <c r="C195" s="38" t="s">
        <v>101</v>
      </c>
      <c r="E195" s="148"/>
      <c r="F195" s="148">
        <f>SUM('Quarterly I.S'!G195:H195)</f>
        <v>-821</v>
      </c>
      <c r="G195" s="148"/>
      <c r="H195" s="148">
        <f>SUM('Quarterly I.S'!K195:L195)</f>
        <v>-7290</v>
      </c>
      <c r="I195" s="148"/>
      <c r="J195" s="148">
        <f>SUM('Quarterly I.S'!O195:P195)</f>
        <v>-13422.5</v>
      </c>
      <c r="K195" s="148"/>
      <c r="L195" s="148">
        <f>SUM('Quarterly I.S'!S195:T195)</f>
        <v>-5419.9802099999997</v>
      </c>
      <c r="M195" s="206"/>
      <c r="O195" s="74">
        <f>$E195</f>
        <v>0</v>
      </c>
      <c r="P195" s="74">
        <f>$F195</f>
        <v>-821</v>
      </c>
      <c r="Q195" s="74">
        <f>$G195</f>
        <v>0</v>
      </c>
      <c r="R195" s="74">
        <f>$H195</f>
        <v>-7290</v>
      </c>
      <c r="S195" s="74"/>
      <c r="T195" s="74">
        <f t="shared" ref="T195" si="1068">$J195</f>
        <v>-13422.5</v>
      </c>
      <c r="U195" s="74"/>
      <c r="V195" s="74">
        <f t="shared" ref="V195" si="1069">$L195</f>
        <v>-5419.9802099999997</v>
      </c>
      <c r="W195" s="206"/>
      <c r="Y195" s="74">
        <f>$E195</f>
        <v>0</v>
      </c>
      <c r="Z195" s="74">
        <f>$F195</f>
        <v>-821</v>
      </c>
      <c r="AA195" s="74">
        <f>$G195</f>
        <v>0</v>
      </c>
      <c r="AB195" s="74">
        <f>$H195</f>
        <v>-7290</v>
      </c>
      <c r="AC195" s="74"/>
      <c r="AD195" s="74">
        <f t="shared" ref="AD195" si="1070">$J195</f>
        <v>-13422.5</v>
      </c>
      <c r="AE195" s="74"/>
      <c r="AF195" s="74">
        <f t="shared" ref="AF195" si="1071">$L195</f>
        <v>-5419.9802099999997</v>
      </c>
      <c r="AH195" s="74">
        <f>$E195</f>
        <v>0</v>
      </c>
      <c r="AI195" s="74">
        <f>$F195</f>
        <v>-821</v>
      </c>
      <c r="AJ195" s="74">
        <f>$G195</f>
        <v>0</v>
      </c>
      <c r="AK195" s="74">
        <f>$H195</f>
        <v>-7290</v>
      </c>
      <c r="AL195" s="74"/>
      <c r="AM195" s="74">
        <f t="shared" ref="AM195" si="1072">$J195</f>
        <v>-13422.5</v>
      </c>
      <c r="AN195" s="74"/>
      <c r="AO195" s="74">
        <f t="shared" ref="AO195" si="1073">$L195</f>
        <v>-5419.9802099999997</v>
      </c>
      <c r="AQ195" s="74">
        <f>$E195</f>
        <v>0</v>
      </c>
      <c r="AR195" s="74">
        <f>$F195</f>
        <v>-821</v>
      </c>
      <c r="AS195" s="74">
        <f>$G195</f>
        <v>0</v>
      </c>
      <c r="AT195" s="74">
        <f>$H195</f>
        <v>-7290</v>
      </c>
      <c r="AU195" s="74"/>
      <c r="AV195" s="74">
        <f t="shared" ref="AV195" si="1074">$J195</f>
        <v>-13422.5</v>
      </c>
      <c r="AW195" s="74"/>
      <c r="AX195" s="74">
        <f t="shared" ref="AX195" si="1075">$L195</f>
        <v>-5419.9802099999997</v>
      </c>
      <c r="AZ195" s="74">
        <f>$E195</f>
        <v>0</v>
      </c>
      <c r="BA195" s="74">
        <f>$F195</f>
        <v>-821</v>
      </c>
      <c r="BB195" s="74">
        <f>$G195</f>
        <v>0</v>
      </c>
      <c r="BC195" s="74">
        <f>$H195</f>
        <v>-7290</v>
      </c>
      <c r="BD195" s="74"/>
      <c r="BE195" s="74">
        <f t="shared" ref="BE195" si="1076">$J195</f>
        <v>-13422.5</v>
      </c>
      <c r="BF195" s="74"/>
      <c r="BG195" s="74">
        <f t="shared" ref="BG195" si="1077">$L195</f>
        <v>-5419.9802099999997</v>
      </c>
      <c r="BI195" s="74">
        <f>$E195</f>
        <v>0</v>
      </c>
      <c r="BJ195" s="74">
        <f>$F195</f>
        <v>-821</v>
      </c>
      <c r="BK195" s="74">
        <f>$G195</f>
        <v>0</v>
      </c>
      <c r="BL195" s="74">
        <f>$H195</f>
        <v>-7290</v>
      </c>
      <c r="BM195" s="74"/>
      <c r="BN195" s="74">
        <f t="shared" ref="BN195" si="1078">$J195</f>
        <v>-13422.5</v>
      </c>
      <c r="BO195" s="74"/>
      <c r="BP195" s="74">
        <f t="shared" ref="BP195" si="1079">$L195</f>
        <v>-5419.9802099999997</v>
      </c>
      <c r="BR195" s="74">
        <f>$E195</f>
        <v>0</v>
      </c>
      <c r="BS195" s="74">
        <f>$F195</f>
        <v>-821</v>
      </c>
      <c r="BT195" s="74">
        <f>$G195</f>
        <v>0</v>
      </c>
      <c r="BU195" s="74">
        <f>$H195</f>
        <v>-7290</v>
      </c>
      <c r="BV195" s="74"/>
      <c r="BW195" s="74">
        <f t="shared" ref="BW195" si="1080">$J195</f>
        <v>-13422.5</v>
      </c>
      <c r="BX195" s="74"/>
      <c r="BY195" s="74">
        <f t="shared" ref="BY195" si="1081">$L195</f>
        <v>-5419.9802099999997</v>
      </c>
      <c r="CA195" s="74">
        <f>$E195</f>
        <v>0</v>
      </c>
      <c r="CB195" s="74">
        <f>$F195</f>
        <v>-821</v>
      </c>
      <c r="CC195" s="74">
        <f>$G195</f>
        <v>0</v>
      </c>
      <c r="CD195" s="74">
        <f>$H195</f>
        <v>-7290</v>
      </c>
      <c r="CE195" s="74"/>
      <c r="CF195" s="74">
        <f t="shared" ref="CF195" si="1082">$J195</f>
        <v>-13422.5</v>
      </c>
      <c r="CG195" s="74"/>
      <c r="CH195" s="74">
        <f t="shared" ref="CH195" si="1083">$L195</f>
        <v>-5419.9802099999997</v>
      </c>
      <c r="CI195" s="206"/>
      <c r="CK195" s="74">
        <f>$E195</f>
        <v>0</v>
      </c>
      <c r="CL195" s="74">
        <f>$F195</f>
        <v>-821</v>
      </c>
      <c r="CM195" s="74">
        <f>$G195</f>
        <v>0</v>
      </c>
      <c r="CN195" s="74">
        <f>$H195</f>
        <v>-7290</v>
      </c>
      <c r="CO195" s="74"/>
      <c r="CP195" s="74">
        <f t="shared" ref="CP195" si="1084">$J195</f>
        <v>-13422.5</v>
      </c>
      <c r="CQ195" s="74"/>
      <c r="CR195" s="74">
        <f t="shared" ref="CR195" si="1085">$L195</f>
        <v>-5419.9802099999997</v>
      </c>
      <c r="CT195" s="74">
        <f>$E195</f>
        <v>0</v>
      </c>
      <c r="CU195" s="74">
        <f>$F195</f>
        <v>-821</v>
      </c>
      <c r="CV195" s="74">
        <f>$G195</f>
        <v>0</v>
      </c>
      <c r="CW195" s="74">
        <f>$H195</f>
        <v>-7290</v>
      </c>
      <c r="CX195" s="74"/>
      <c r="CY195" s="74">
        <f t="shared" ref="CY195" si="1086">$J195</f>
        <v>-13422.5</v>
      </c>
      <c r="CZ195" s="74"/>
      <c r="DA195" s="74">
        <f t="shared" ref="DA195" si="1087">$L195</f>
        <v>-5419.9802099999997</v>
      </c>
    </row>
    <row r="196" spans="3:105" x14ac:dyDescent="0.3">
      <c r="C196" s="38" t="s">
        <v>102</v>
      </c>
      <c r="E196" s="61"/>
      <c r="F196" s="61">
        <f>F194-F195</f>
        <v>-18659.156709999999</v>
      </c>
      <c r="G196" s="61"/>
      <c r="H196" s="61">
        <f>H194-H195</f>
        <v>-29963.245489999987</v>
      </c>
      <c r="I196" s="61"/>
      <c r="J196" s="61">
        <f>J194-J195</f>
        <v>-55639.728630000012</v>
      </c>
      <c r="K196" s="61"/>
      <c r="L196" s="61">
        <f t="shared" ref="L196" si="1088">L194-L195</f>
        <v>-53412.239219999989</v>
      </c>
      <c r="M196" s="184"/>
      <c r="O196" s="61">
        <f>O194-O195</f>
        <v>0</v>
      </c>
      <c r="P196" s="61">
        <f>P194-P195</f>
        <v>-18659.156709999999</v>
      </c>
      <c r="Q196" s="61">
        <f>Q194-Q195</f>
        <v>0</v>
      </c>
      <c r="R196" s="61">
        <f>R194-R195</f>
        <v>-29963.245489999987</v>
      </c>
      <c r="S196" s="61"/>
      <c r="T196" s="61">
        <f>T194-T195</f>
        <v>-55639.728630000012</v>
      </c>
      <c r="U196" s="61"/>
      <c r="V196" s="61">
        <f t="shared" ref="V196" si="1089">V194-V195</f>
        <v>-53412.239219999989</v>
      </c>
      <c r="W196" s="184"/>
      <c r="Y196" s="61">
        <f>Y194-Y195</f>
        <v>0</v>
      </c>
      <c r="Z196" s="61">
        <f>Z194-Z195</f>
        <v>-2769.0057900000002</v>
      </c>
      <c r="AA196" s="61">
        <f>AA194-AA195</f>
        <v>0</v>
      </c>
      <c r="AB196" s="61">
        <f>AB194-AB195</f>
        <v>5811.6740399999999</v>
      </c>
      <c r="AC196" s="61"/>
      <c r="AD196" s="61">
        <f>AD194-AD195</f>
        <v>9919.0831600000001</v>
      </c>
      <c r="AE196" s="61"/>
      <c r="AF196" s="61">
        <f t="shared" ref="AF196" si="1090">AF194-AF195</f>
        <v>4702.485083896986</v>
      </c>
      <c r="AH196" s="61">
        <f>AH194-AH195</f>
        <v>0</v>
      </c>
      <c r="AI196" s="61">
        <f>AI194-AI195</f>
        <v>821</v>
      </c>
      <c r="AJ196" s="61">
        <f>AJ194-AJ195</f>
        <v>0</v>
      </c>
      <c r="AK196" s="61">
        <f>AK194-AK195</f>
        <v>7290</v>
      </c>
      <c r="AL196" s="61"/>
      <c r="AM196" s="61">
        <f>AM194-AM195</f>
        <v>13422.5</v>
      </c>
      <c r="AN196" s="61"/>
      <c r="AO196" s="61">
        <f t="shared" ref="AO196" si="1091">AO194-AO195</f>
        <v>5419.9802099999997</v>
      </c>
      <c r="AQ196" s="61">
        <f>AQ194-AQ195</f>
        <v>0</v>
      </c>
      <c r="AR196" s="61">
        <f>AR194-AR195</f>
        <v>821</v>
      </c>
      <c r="AS196" s="61">
        <f>AS194-AS195</f>
        <v>0</v>
      </c>
      <c r="AT196" s="61">
        <f>AT194-AT195</f>
        <v>7290</v>
      </c>
      <c r="AU196" s="61"/>
      <c r="AV196" s="61">
        <f>AV194-AV195</f>
        <v>13422.5</v>
      </c>
      <c r="AW196" s="61"/>
      <c r="AX196" s="61">
        <f t="shared" ref="AX196" si="1092">AX194-AX195</f>
        <v>5419.9802099999997</v>
      </c>
      <c r="AZ196" s="61">
        <f>AZ194-AZ195</f>
        <v>0</v>
      </c>
      <c r="BA196" s="61">
        <f>BA194-BA195</f>
        <v>-22249.162499999999</v>
      </c>
      <c r="BB196" s="61">
        <f>BB194-BB195</f>
        <v>0</v>
      </c>
      <c r="BC196" s="61">
        <f>BC194-BC195</f>
        <v>-31441.571449999989</v>
      </c>
      <c r="BD196" s="61"/>
      <c r="BE196" s="61">
        <f>BE194-BE195</f>
        <v>-59143.145470000018</v>
      </c>
      <c r="BF196" s="61"/>
      <c r="BG196" s="61">
        <f t="shared" ref="BG196" si="1093">BG194-BG195</f>
        <v>-54129.734346103003</v>
      </c>
      <c r="BI196" s="61">
        <f>BI194-BI195</f>
        <v>0</v>
      </c>
      <c r="BJ196" s="61">
        <f>BJ194-BJ195</f>
        <v>821</v>
      </c>
      <c r="BK196" s="61">
        <f>BK194-BK195</f>
        <v>0</v>
      </c>
      <c r="BL196" s="61">
        <f>BL194-BL195</f>
        <v>7290</v>
      </c>
      <c r="BM196" s="61"/>
      <c r="BN196" s="61">
        <f>BN194-BN195</f>
        <v>13422.5</v>
      </c>
      <c r="BO196" s="61"/>
      <c r="BP196" s="61">
        <f t="shared" ref="BP196" si="1094">BP194-BP195</f>
        <v>5419.9802099999997</v>
      </c>
      <c r="BR196" s="61">
        <f>BR194-BR195</f>
        <v>0</v>
      </c>
      <c r="BS196" s="61">
        <f>BS194-BS195</f>
        <v>821</v>
      </c>
      <c r="BT196" s="61">
        <f>BT194-BT195</f>
        <v>0</v>
      </c>
      <c r="BU196" s="61">
        <f>BU194-BU195</f>
        <v>7290</v>
      </c>
      <c r="BV196" s="61"/>
      <c r="BW196" s="61">
        <f>BW194-BW195</f>
        <v>13422.5</v>
      </c>
      <c r="BX196" s="61"/>
      <c r="BY196" s="61">
        <f t="shared" ref="BY196" si="1095">BY194-BY195</f>
        <v>5419.9802099999997</v>
      </c>
      <c r="CA196" s="61">
        <f>CA194-CA195</f>
        <v>0</v>
      </c>
      <c r="CB196" s="61">
        <f>CB194-CB195</f>
        <v>821</v>
      </c>
      <c r="CC196" s="61">
        <f>CC194-CC195</f>
        <v>0</v>
      </c>
      <c r="CD196" s="61">
        <f>CD194-CD195</f>
        <v>7290</v>
      </c>
      <c r="CE196" s="61"/>
      <c r="CF196" s="61">
        <f>CF194-CF195</f>
        <v>13422.5</v>
      </c>
      <c r="CG196" s="61"/>
      <c r="CH196" s="61">
        <f t="shared" ref="CH196" si="1096">CH194-CH195</f>
        <v>5419.9802099999997</v>
      </c>
      <c r="CI196" s="184"/>
      <c r="CK196" s="61">
        <f>CK194-CK195</f>
        <v>0</v>
      </c>
      <c r="CL196" s="61">
        <f>CL194-CL195</f>
        <v>821</v>
      </c>
      <c r="CM196" s="61">
        <f>CM194-CM195</f>
        <v>0</v>
      </c>
      <c r="CN196" s="61">
        <f>CN194-CN195</f>
        <v>7290</v>
      </c>
      <c r="CO196" s="61"/>
      <c r="CP196" s="61">
        <f>CP194-CP195</f>
        <v>13422.5</v>
      </c>
      <c r="CQ196" s="61"/>
      <c r="CR196" s="61">
        <f t="shared" ref="CR196" si="1097">CR194-CR195</f>
        <v>5419.9802099999997</v>
      </c>
      <c r="CT196" s="61">
        <f>CT194-CT195</f>
        <v>0</v>
      </c>
      <c r="CU196" s="61">
        <f>CU194-CU195</f>
        <v>-22249.162499999999</v>
      </c>
      <c r="CV196" s="61">
        <f>CV194-CV195</f>
        <v>0</v>
      </c>
      <c r="CW196" s="61">
        <f>CW194-CW195</f>
        <v>-31441.571449999989</v>
      </c>
      <c r="CX196" s="61"/>
      <c r="CY196" s="61">
        <f>CY194-CY195</f>
        <v>-59143.145470000018</v>
      </c>
      <c r="CZ196" s="61"/>
      <c r="DA196" s="61">
        <f t="shared" ref="DA196" si="1098">DA194-DA195</f>
        <v>-54129.734346103003</v>
      </c>
    </row>
  </sheetData>
  <pageMargins left="0.7" right="0.7" top="1.3149999999999999" bottom="0.75" header="0.3" footer="0.3"/>
  <pageSetup paperSize="9" scale="9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1F3E5-AABC-47A5-A62D-02673665070A}">
  <sheetPr>
    <tabColor rgb="FFFF0000"/>
  </sheetPr>
  <dimension ref="B2:DB196"/>
  <sheetViews>
    <sheetView showGridLines="0" zoomScale="120" zoomScaleNormal="120" workbookViewId="0">
      <pane xSplit="3" ySplit="3" topLeftCell="D4" activePane="bottomRight" state="frozen"/>
      <selection activeCell="C82" sqref="C82"/>
      <selection pane="topRight" activeCell="C82" sqref="C82"/>
      <selection pane="bottomLeft" activeCell="C82" sqref="C82"/>
      <selection pane="bottomRight" activeCell="D4" sqref="D4"/>
    </sheetView>
  </sheetViews>
  <sheetFormatPr defaultColWidth="8.81640625" defaultRowHeight="13" x14ac:dyDescent="0.3"/>
  <cols>
    <col min="1" max="1" width="2.54296875" style="38" customWidth="1"/>
    <col min="2" max="2" width="4.1796875" style="38" bestFit="1" customWidth="1"/>
    <col min="3" max="3" width="38.54296875" style="38" bestFit="1" customWidth="1"/>
    <col min="4" max="4" width="6.81640625" style="117" bestFit="1" customWidth="1"/>
    <col min="5" max="5" width="13.81640625" style="38" bestFit="1" customWidth="1"/>
    <col min="6" max="6" width="13.81640625" style="38" customWidth="1"/>
    <col min="7" max="12" width="13.81640625" style="38" bestFit="1" customWidth="1"/>
    <col min="13" max="13" width="13.81640625" style="139" bestFit="1" customWidth="1"/>
    <col min="14" max="14" width="5" style="38" bestFit="1" customWidth="1"/>
    <col min="15" max="15" width="10.1796875" style="38" bestFit="1" customWidth="1"/>
    <col min="16" max="16" width="10.1796875" style="38" customWidth="1"/>
    <col min="17" max="22" width="11.26953125" style="38" bestFit="1" customWidth="1"/>
    <col min="23" max="23" width="13.81640625" style="139" bestFit="1" customWidth="1"/>
    <col min="24" max="24" width="4.1796875" style="38" bestFit="1" customWidth="1"/>
    <col min="25" max="25" width="10.1796875" style="38" bestFit="1" customWidth="1"/>
    <col min="26" max="26" width="10.1796875" style="38" customWidth="1"/>
    <col min="27" max="32" width="11.26953125" style="38" bestFit="1" customWidth="1"/>
    <col min="33" max="33" width="2.54296875" style="38" customWidth="1"/>
    <col min="34" max="34" width="9.81640625" style="38" bestFit="1" customWidth="1"/>
    <col min="35" max="35" width="9.81640625" style="38" customWidth="1"/>
    <col min="36" max="41" width="11.26953125" style="38" bestFit="1" customWidth="1"/>
    <col min="42" max="42" width="2.7265625" style="38" customWidth="1"/>
    <col min="43" max="43" width="9.81640625" style="38" bestFit="1" customWidth="1"/>
    <col min="44" max="44" width="9.81640625" style="38" customWidth="1"/>
    <col min="45" max="45" width="10.7265625" style="38" bestFit="1" customWidth="1"/>
    <col min="46" max="46" width="11.26953125" style="38" bestFit="1" customWidth="1"/>
    <col min="47" max="47" width="10.7265625" style="38" bestFit="1" customWidth="1"/>
    <col min="48" max="50" width="11.26953125" style="38" bestFit="1" customWidth="1"/>
    <col min="51" max="51" width="2.7265625" style="38" customWidth="1"/>
    <col min="52" max="52" width="10.1796875" style="38" bestFit="1" customWidth="1"/>
    <col min="53" max="53" width="10.1796875" style="38" customWidth="1"/>
    <col min="54" max="54" width="10.7265625" style="38" bestFit="1" customWidth="1"/>
    <col min="55" max="55" width="11.26953125" style="38" bestFit="1" customWidth="1"/>
    <col min="56" max="56" width="10.7265625" style="38" bestFit="1" customWidth="1"/>
    <col min="57" max="59" width="11.26953125" style="38" bestFit="1" customWidth="1"/>
    <col min="60" max="60" width="2.7265625" style="38" customWidth="1"/>
    <col min="61" max="61" width="9.81640625" style="38" bestFit="1" customWidth="1"/>
    <col min="62" max="62" width="9.81640625" style="38" customWidth="1"/>
    <col min="63" max="63" width="10.7265625" style="38" bestFit="1" customWidth="1"/>
    <col min="64" max="64" width="11.26953125" style="38" bestFit="1" customWidth="1"/>
    <col min="65" max="65" width="10.7265625" style="38" bestFit="1" customWidth="1"/>
    <col min="66" max="68" width="11.26953125" style="38" bestFit="1" customWidth="1"/>
    <col min="69" max="69" width="3.26953125" style="38" customWidth="1"/>
    <col min="70" max="70" width="9.81640625" style="38" bestFit="1" customWidth="1"/>
    <col min="71" max="71" width="9.81640625" style="38" customWidth="1"/>
    <col min="72" max="72" width="10.7265625" style="38" bestFit="1" customWidth="1"/>
    <col min="73" max="73" width="11.26953125" style="38" bestFit="1" customWidth="1"/>
    <col min="74" max="74" width="10.7265625" style="38" bestFit="1" customWidth="1"/>
    <col min="75" max="77" width="11.26953125" style="38" bestFit="1" customWidth="1"/>
    <col min="78" max="78" width="1.26953125" style="38" customWidth="1"/>
    <col min="79" max="79" width="9.81640625" style="38" bestFit="1" customWidth="1"/>
    <col min="80" max="80" width="9.81640625" style="38" customWidth="1"/>
    <col min="81" max="81" width="10.7265625" style="38" bestFit="1" customWidth="1"/>
    <col min="82" max="82" width="11.26953125" style="38" bestFit="1" customWidth="1"/>
    <col min="83" max="83" width="10.7265625" style="38" bestFit="1" customWidth="1"/>
    <col min="84" max="86" width="11.26953125" style="38" bestFit="1" customWidth="1"/>
    <col min="87" max="87" width="11.26953125" style="38" customWidth="1"/>
    <col min="88" max="88" width="13.81640625" style="139" bestFit="1" customWidth="1"/>
    <col min="89" max="89" width="5.54296875" style="38" bestFit="1" customWidth="1"/>
    <col min="90" max="90" width="9.81640625" style="38" bestFit="1" customWidth="1"/>
    <col min="91" max="91" width="9.81640625" style="38" customWidth="1"/>
    <col min="92" max="92" width="10.7265625" style="38" bestFit="1" customWidth="1"/>
    <col min="93" max="93" width="11.26953125" style="38" bestFit="1" customWidth="1"/>
    <col min="94" max="94" width="10.7265625" style="38" bestFit="1" customWidth="1"/>
    <col min="95" max="97" width="11.26953125" style="38" bestFit="1" customWidth="1"/>
    <col min="98" max="98" width="3.7265625" style="38" customWidth="1"/>
    <col min="99" max="99" width="10.1796875" style="38" bestFit="1" customWidth="1"/>
    <col min="100" max="100" width="10.1796875" style="38" customWidth="1"/>
    <col min="101" max="101" width="10.7265625" style="38" bestFit="1" customWidth="1"/>
    <col min="102" max="102" width="11.26953125" style="38" bestFit="1" customWidth="1"/>
    <col min="103" max="103" width="10.7265625" style="38" bestFit="1" customWidth="1"/>
    <col min="104" max="106" width="11.26953125" style="38" bestFit="1" customWidth="1"/>
    <col min="107" max="16384" width="8.81640625" style="38"/>
  </cols>
  <sheetData>
    <row r="2" spans="2:106" s="32" customFormat="1" ht="14.5" customHeight="1" x14ac:dyDescent="0.3">
      <c r="B2" s="146"/>
      <c r="C2" s="30" t="s">
        <v>73</v>
      </c>
      <c r="D2" s="30"/>
      <c r="E2" s="143"/>
      <c r="F2" s="143"/>
      <c r="G2" s="143"/>
      <c r="H2" s="143"/>
      <c r="I2" s="143"/>
      <c r="J2" s="143"/>
      <c r="K2" s="143"/>
      <c r="L2" s="143"/>
      <c r="M2" s="175"/>
      <c r="O2" s="31" t="s">
        <v>75</v>
      </c>
      <c r="P2" s="31"/>
      <c r="Q2" s="31"/>
      <c r="R2" s="31"/>
      <c r="S2" s="31"/>
      <c r="T2" s="31"/>
      <c r="U2" s="31"/>
      <c r="V2" s="31"/>
      <c r="W2" s="175"/>
      <c r="Y2" s="31" t="s">
        <v>78</v>
      </c>
      <c r="Z2" s="31"/>
      <c r="AA2" s="31"/>
      <c r="AB2" s="31"/>
      <c r="AC2" s="31"/>
      <c r="AD2" s="31"/>
      <c r="AE2" s="31"/>
      <c r="AF2" s="31"/>
      <c r="AG2" s="147"/>
      <c r="AH2" s="31" t="s">
        <v>76</v>
      </c>
      <c r="AI2" s="31"/>
      <c r="AJ2" s="31"/>
      <c r="AK2" s="31"/>
      <c r="AL2" s="31"/>
      <c r="AM2" s="31"/>
      <c r="AN2" s="31"/>
      <c r="AO2" s="31"/>
      <c r="AP2" s="147"/>
      <c r="AQ2" s="31" t="s">
        <v>128</v>
      </c>
      <c r="AR2" s="31"/>
      <c r="AS2" s="31"/>
      <c r="AT2" s="31"/>
      <c r="AU2" s="31"/>
      <c r="AV2" s="31"/>
      <c r="AW2" s="31"/>
      <c r="AX2" s="31"/>
      <c r="AY2" s="147"/>
      <c r="AZ2" s="31" t="str">
        <f>Segment!C76</f>
        <v xml:space="preserve">Total Financing </v>
      </c>
      <c r="BA2" s="31"/>
      <c r="BB2" s="31"/>
      <c r="BC2" s="31"/>
      <c r="BD2" s="31"/>
      <c r="BE2" s="31"/>
      <c r="BF2" s="31"/>
      <c r="BG2" s="31"/>
      <c r="BH2" s="147"/>
      <c r="BI2" s="31" t="str">
        <f>Segment!D76</f>
        <v>Insurance Activities</v>
      </c>
      <c r="BJ2" s="31"/>
      <c r="BK2" s="31"/>
      <c r="BL2" s="31"/>
      <c r="BM2" s="31"/>
      <c r="BN2" s="31"/>
      <c r="BO2" s="31"/>
      <c r="BP2" s="31"/>
      <c r="BR2" s="31" t="str">
        <f>Segment!E76</f>
        <v>Brokerage Activities</v>
      </c>
      <c r="BS2" s="31"/>
      <c r="BT2" s="31"/>
      <c r="BU2" s="31"/>
      <c r="BV2" s="31"/>
      <c r="BW2" s="31"/>
      <c r="BX2" s="31"/>
      <c r="BY2" s="31"/>
      <c r="CA2" s="31" t="s">
        <v>77</v>
      </c>
      <c r="CB2" s="31"/>
      <c r="CC2" s="31"/>
      <c r="CD2" s="31"/>
      <c r="CE2" s="31"/>
      <c r="CF2" s="31"/>
      <c r="CG2" s="31"/>
      <c r="CH2" s="31"/>
      <c r="CI2" s="31"/>
      <c r="CJ2" s="175"/>
      <c r="CL2" s="31" t="s">
        <v>79</v>
      </c>
      <c r="CM2" s="31"/>
      <c r="CN2" s="31"/>
      <c r="CO2" s="31"/>
      <c r="CP2" s="31"/>
      <c r="CQ2" s="31"/>
      <c r="CR2" s="31"/>
      <c r="CS2" s="31"/>
      <c r="CT2" s="38"/>
      <c r="CU2" s="143" t="s">
        <v>80</v>
      </c>
      <c r="CV2" s="143"/>
      <c r="CW2" s="143"/>
      <c r="CX2" s="31"/>
      <c r="CY2" s="143"/>
      <c r="CZ2" s="31"/>
      <c r="DA2" s="31"/>
      <c r="DB2" s="31"/>
    </row>
    <row r="3" spans="2:106" s="36" customFormat="1" x14ac:dyDescent="0.3">
      <c r="B3" s="34"/>
      <c r="C3" s="35"/>
      <c r="D3" s="136" t="s">
        <v>155</v>
      </c>
      <c r="E3" s="35" t="s">
        <v>165</v>
      </c>
      <c r="F3" s="35" t="s">
        <v>192</v>
      </c>
      <c r="G3" s="35" t="s">
        <v>167</v>
      </c>
      <c r="H3" s="35" t="s">
        <v>193</v>
      </c>
      <c r="I3" s="35" t="s">
        <v>195</v>
      </c>
      <c r="J3" s="35" t="s">
        <v>212</v>
      </c>
      <c r="K3" s="35" t="s">
        <v>214</v>
      </c>
      <c r="L3" s="35" t="s">
        <v>230</v>
      </c>
      <c r="M3" s="176" t="s">
        <v>188</v>
      </c>
      <c r="O3" s="35" t="str">
        <f t="shared" ref="O3:T3" si="0">E3</f>
        <v>Q4-2020</v>
      </c>
      <c r="P3" s="35" t="str">
        <f t="shared" si="0"/>
        <v>9M-2021</v>
      </c>
      <c r="Q3" s="35" t="str">
        <f t="shared" si="0"/>
        <v>Q4-2021</v>
      </c>
      <c r="R3" s="35" t="str">
        <f t="shared" si="0"/>
        <v>9M-2022</v>
      </c>
      <c r="S3" s="35" t="str">
        <f t="shared" si="0"/>
        <v>Q4-2022</v>
      </c>
      <c r="T3" s="35" t="str">
        <f t="shared" si="0"/>
        <v>9M-2023</v>
      </c>
      <c r="U3" s="35" t="str">
        <f t="shared" ref="U3:V3" si="1">K3</f>
        <v>Q4-2023</v>
      </c>
      <c r="V3" s="35" t="str">
        <f t="shared" si="1"/>
        <v>9M-2024</v>
      </c>
      <c r="W3" s="176" t="s">
        <v>188</v>
      </c>
      <c r="Y3" s="35" t="str">
        <f t="shared" ref="Y3:AD3" si="2">E3</f>
        <v>Q4-2020</v>
      </c>
      <c r="Z3" s="35" t="str">
        <f t="shared" si="2"/>
        <v>9M-2021</v>
      </c>
      <c r="AA3" s="35" t="str">
        <f t="shared" si="2"/>
        <v>Q4-2021</v>
      </c>
      <c r="AB3" s="35" t="str">
        <f t="shared" si="2"/>
        <v>9M-2022</v>
      </c>
      <c r="AC3" s="35" t="str">
        <f t="shared" si="2"/>
        <v>Q4-2022</v>
      </c>
      <c r="AD3" s="35" t="str">
        <f t="shared" si="2"/>
        <v>9M-2023</v>
      </c>
      <c r="AE3" s="35" t="str">
        <f t="shared" ref="AE3:AF3" si="3">K3</f>
        <v>Q4-2023</v>
      </c>
      <c r="AF3" s="35" t="str">
        <f t="shared" si="3"/>
        <v>9M-2024</v>
      </c>
      <c r="AG3" s="37"/>
      <c r="AH3" s="35" t="str">
        <f t="shared" ref="AH3:AM3" si="4">E3</f>
        <v>Q4-2020</v>
      </c>
      <c r="AI3" s="35" t="str">
        <f t="shared" si="4"/>
        <v>9M-2021</v>
      </c>
      <c r="AJ3" s="35" t="str">
        <f t="shared" si="4"/>
        <v>Q4-2021</v>
      </c>
      <c r="AK3" s="35" t="str">
        <f t="shared" si="4"/>
        <v>9M-2022</v>
      </c>
      <c r="AL3" s="35" t="str">
        <f t="shared" si="4"/>
        <v>Q4-2022</v>
      </c>
      <c r="AM3" s="35" t="str">
        <f t="shared" si="4"/>
        <v>9M-2023</v>
      </c>
      <c r="AN3" s="35" t="str">
        <f t="shared" ref="AN3:AO3" si="5">K3</f>
        <v>Q4-2023</v>
      </c>
      <c r="AO3" s="35" t="str">
        <f t="shared" si="5"/>
        <v>9M-2024</v>
      </c>
      <c r="AP3" s="37"/>
      <c r="AQ3" s="35" t="str">
        <f t="shared" ref="AQ3:AV3" si="6">E3</f>
        <v>Q4-2020</v>
      </c>
      <c r="AR3" s="35" t="str">
        <f t="shared" si="6"/>
        <v>9M-2021</v>
      </c>
      <c r="AS3" s="35" t="str">
        <f t="shared" si="6"/>
        <v>Q4-2021</v>
      </c>
      <c r="AT3" s="35" t="str">
        <f t="shared" si="6"/>
        <v>9M-2022</v>
      </c>
      <c r="AU3" s="35" t="str">
        <f t="shared" si="6"/>
        <v>Q4-2022</v>
      </c>
      <c r="AV3" s="35" t="str">
        <f t="shared" si="6"/>
        <v>9M-2023</v>
      </c>
      <c r="AW3" s="35" t="str">
        <f t="shared" ref="AW3:AX3" si="7">K3</f>
        <v>Q4-2023</v>
      </c>
      <c r="AX3" s="35" t="str">
        <f t="shared" si="7"/>
        <v>9M-2024</v>
      </c>
      <c r="AY3" s="37"/>
      <c r="AZ3" s="35" t="str">
        <f t="shared" ref="AZ3:BE3" si="8">E3</f>
        <v>Q4-2020</v>
      </c>
      <c r="BA3" s="35" t="str">
        <f t="shared" si="8"/>
        <v>9M-2021</v>
      </c>
      <c r="BB3" s="35" t="str">
        <f t="shared" si="8"/>
        <v>Q4-2021</v>
      </c>
      <c r="BC3" s="35" t="str">
        <f t="shared" si="8"/>
        <v>9M-2022</v>
      </c>
      <c r="BD3" s="35" t="str">
        <f t="shared" si="8"/>
        <v>Q4-2022</v>
      </c>
      <c r="BE3" s="35" t="str">
        <f t="shared" si="8"/>
        <v>9M-2023</v>
      </c>
      <c r="BF3" s="35" t="str">
        <f t="shared" ref="BF3:BG3" si="9">K3</f>
        <v>Q4-2023</v>
      </c>
      <c r="BG3" s="35" t="str">
        <f t="shared" si="9"/>
        <v>9M-2024</v>
      </c>
      <c r="BH3" s="37"/>
      <c r="BI3" s="35" t="str">
        <f t="shared" ref="BI3:BN3" si="10">E3</f>
        <v>Q4-2020</v>
      </c>
      <c r="BJ3" s="35" t="str">
        <f t="shared" si="10"/>
        <v>9M-2021</v>
      </c>
      <c r="BK3" s="35" t="str">
        <f t="shared" si="10"/>
        <v>Q4-2021</v>
      </c>
      <c r="BL3" s="35" t="str">
        <f t="shared" si="10"/>
        <v>9M-2022</v>
      </c>
      <c r="BM3" s="35" t="str">
        <f t="shared" si="10"/>
        <v>Q4-2022</v>
      </c>
      <c r="BN3" s="35" t="str">
        <f t="shared" si="10"/>
        <v>9M-2023</v>
      </c>
      <c r="BO3" s="35" t="str">
        <f t="shared" ref="BO3:BP3" si="11">K3</f>
        <v>Q4-2023</v>
      </c>
      <c r="BP3" s="35" t="str">
        <f t="shared" si="11"/>
        <v>9M-2024</v>
      </c>
      <c r="BR3" s="35" t="str">
        <f t="shared" ref="BR3:BW3" si="12">E3</f>
        <v>Q4-2020</v>
      </c>
      <c r="BS3" s="35" t="str">
        <f t="shared" si="12"/>
        <v>9M-2021</v>
      </c>
      <c r="BT3" s="35" t="str">
        <f t="shared" si="12"/>
        <v>Q4-2021</v>
      </c>
      <c r="BU3" s="35" t="str">
        <f t="shared" si="12"/>
        <v>9M-2022</v>
      </c>
      <c r="BV3" s="35" t="str">
        <f t="shared" si="12"/>
        <v>Q4-2022</v>
      </c>
      <c r="BW3" s="35" t="str">
        <f t="shared" si="12"/>
        <v>9M-2023</v>
      </c>
      <c r="BX3" s="35" t="str">
        <f t="shared" ref="BX3:BY3" si="13">K3</f>
        <v>Q4-2023</v>
      </c>
      <c r="BY3" s="35" t="str">
        <f t="shared" si="13"/>
        <v>9M-2024</v>
      </c>
      <c r="CA3" s="35" t="str">
        <f t="shared" ref="CA3:CF3" si="14">E3</f>
        <v>Q4-2020</v>
      </c>
      <c r="CB3" s="35" t="str">
        <f t="shared" si="14"/>
        <v>9M-2021</v>
      </c>
      <c r="CC3" s="35" t="str">
        <f t="shared" si="14"/>
        <v>Q4-2021</v>
      </c>
      <c r="CD3" s="35" t="str">
        <f t="shared" si="14"/>
        <v>9M-2022</v>
      </c>
      <c r="CE3" s="35" t="str">
        <f t="shared" si="14"/>
        <v>Q4-2022</v>
      </c>
      <c r="CF3" s="35" t="str">
        <f t="shared" si="14"/>
        <v>9M-2023</v>
      </c>
      <c r="CG3" s="35" t="str">
        <f t="shared" ref="CG3:CH3" si="15">K3</f>
        <v>Q4-2023</v>
      </c>
      <c r="CH3" s="35" t="str">
        <f t="shared" si="15"/>
        <v>9M-2024</v>
      </c>
      <c r="CI3" s="35"/>
      <c r="CJ3" s="176" t="s">
        <v>188</v>
      </c>
      <c r="CL3" s="35" t="str">
        <f t="shared" ref="CL3:CQ3" si="16">E3</f>
        <v>Q4-2020</v>
      </c>
      <c r="CM3" s="35" t="str">
        <f t="shared" si="16"/>
        <v>9M-2021</v>
      </c>
      <c r="CN3" s="35" t="str">
        <f t="shared" si="16"/>
        <v>Q4-2021</v>
      </c>
      <c r="CO3" s="35" t="str">
        <f t="shared" si="16"/>
        <v>9M-2022</v>
      </c>
      <c r="CP3" s="35" t="str">
        <f t="shared" si="16"/>
        <v>Q4-2022</v>
      </c>
      <c r="CQ3" s="35" t="str">
        <f t="shared" si="16"/>
        <v>9M-2023</v>
      </c>
      <c r="CR3" s="35" t="str">
        <f t="shared" ref="CR3:CS3" si="17">K3</f>
        <v>Q4-2023</v>
      </c>
      <c r="CS3" s="35" t="str">
        <f t="shared" si="17"/>
        <v>9M-2024</v>
      </c>
      <c r="CT3" s="213"/>
      <c r="CU3" s="35" t="str">
        <f t="shared" ref="CU3:CZ3" si="18">E3</f>
        <v>Q4-2020</v>
      </c>
      <c r="CV3" s="35" t="str">
        <f t="shared" si="18"/>
        <v>9M-2021</v>
      </c>
      <c r="CW3" s="35" t="str">
        <f t="shared" si="18"/>
        <v>Q4-2021</v>
      </c>
      <c r="CX3" s="35" t="str">
        <f t="shared" si="18"/>
        <v>9M-2022</v>
      </c>
      <c r="CY3" s="35" t="str">
        <f t="shared" si="18"/>
        <v>Q4-2022</v>
      </c>
      <c r="CZ3" s="35" t="str">
        <f t="shared" si="18"/>
        <v>9M-2023</v>
      </c>
      <c r="DA3" s="35" t="str">
        <f t="shared" ref="DA3:DB3" si="19">K3</f>
        <v>Q4-2023</v>
      </c>
      <c r="DB3" s="35" t="str">
        <f t="shared" si="19"/>
        <v>9M-2024</v>
      </c>
    </row>
    <row r="4" spans="2:106" x14ac:dyDescent="0.3">
      <c r="C4" s="39" t="s">
        <v>74</v>
      </c>
      <c r="D4" s="114"/>
      <c r="CA4" s="40"/>
      <c r="CB4" s="40"/>
      <c r="CC4" s="40"/>
      <c r="CE4" s="40"/>
    </row>
    <row r="5" spans="2:106" x14ac:dyDescent="0.3">
      <c r="C5" s="38" t="s">
        <v>88</v>
      </c>
      <c r="D5" s="115">
        <v>17746</v>
      </c>
      <c r="E5" s="40"/>
      <c r="F5" s="40">
        <f>SUM('Quarterly I.S'!G5:I5)</f>
        <v>322649.05873000005</v>
      </c>
      <c r="G5" s="40"/>
      <c r="H5" s="40">
        <f>SUM('Quarterly I.S'!K5:M5)</f>
        <v>473045.20292000001</v>
      </c>
      <c r="I5" s="40"/>
      <c r="J5" s="40">
        <f>SUM('Quarterly I.S'!O5:Q5)</f>
        <v>836028.19307000004</v>
      </c>
      <c r="K5" s="40"/>
      <c r="L5" s="40">
        <f>SUM('Quarterly I.S'!S5:U5)</f>
        <v>537344.94728999992</v>
      </c>
      <c r="M5" s="139">
        <f>L5/J5-1</f>
        <v>-0.35726456147752372</v>
      </c>
      <c r="O5" s="40"/>
      <c r="P5" s="40">
        <f>SUM('Quarterly I.S'!AA5:AC5)</f>
        <v>322649.05873000005</v>
      </c>
      <c r="Q5" s="40"/>
      <c r="R5" s="40">
        <f>SUM('Quarterly I.S'!AE5:AG5)</f>
        <v>473045.20292000001</v>
      </c>
      <c r="S5" s="40"/>
      <c r="T5" s="40">
        <f>SUM('Quarterly I.S'!AI5:AK5)</f>
        <v>836028.19307000004</v>
      </c>
      <c r="U5" s="40"/>
      <c r="V5" s="40">
        <f>SUM('Quarterly I.S'!AM5:AO5)</f>
        <v>537344.94728999992</v>
      </c>
      <c r="W5" s="139">
        <f>V5/T5-1</f>
        <v>-0.35726456147752372</v>
      </c>
      <c r="Y5" s="40"/>
      <c r="Z5" s="40">
        <f>SUM('Quarterly I.S'!AU5:AW5)</f>
        <v>30530.196280000004</v>
      </c>
      <c r="AA5" s="40"/>
      <c r="AB5" s="40">
        <f>SUM('Quarterly I.S'!AY5:BA5)</f>
        <v>15557.560939999999</v>
      </c>
      <c r="AC5" s="40"/>
      <c r="AD5" s="40">
        <f>SUM('Quarterly I.S'!BC5:BE5)</f>
        <v>5233.8136599999998</v>
      </c>
      <c r="AE5" s="40"/>
      <c r="AF5" s="40">
        <f>SUM('Quarterly I.S'!BG5:BI5)</f>
        <v>2610.7513899999994</v>
      </c>
      <c r="AH5" s="40"/>
      <c r="AI5" s="40">
        <f>SUM('Quarterly I.S'!BN5:BP5)</f>
        <v>0</v>
      </c>
      <c r="AJ5" s="40"/>
      <c r="AK5" s="40">
        <f>SUM('Quarterly I.S'!BR5:BT5)</f>
        <v>0</v>
      </c>
      <c r="AL5" s="40"/>
      <c r="AM5" s="40">
        <f>SUM('Quarterly I.S'!BV5:BX5)</f>
        <v>0</v>
      </c>
      <c r="AN5" s="40"/>
      <c r="AO5" s="40">
        <f>SUM('Quarterly I.S'!BZ5:CB5)</f>
        <v>0</v>
      </c>
      <c r="AR5" s="38">
        <f>SUM('Quarterly I.S'!CG5:CI5)</f>
        <v>0</v>
      </c>
      <c r="AT5" s="38">
        <f>SUM('Quarterly I.S'!CK5:CM5)</f>
        <v>0</v>
      </c>
      <c r="AV5" s="38">
        <f>SUM('Quarterly I.S'!CO5:CQ5)</f>
        <v>0</v>
      </c>
      <c r="AX5" s="38">
        <f>SUM('Quarterly I.S'!CS5:CU5)</f>
        <v>0</v>
      </c>
      <c r="AZ5" s="40"/>
      <c r="BA5" s="40">
        <f>P5+Z5+AI5+AR5</f>
        <v>353179.25501000008</v>
      </c>
      <c r="BB5" s="40"/>
      <c r="BC5" s="40">
        <f>R5+AB5+AK5+AT5</f>
        <v>488602.76386000001</v>
      </c>
      <c r="BD5" s="40"/>
      <c r="BE5" s="40">
        <f>T5+AD5+AM5+AV5</f>
        <v>841262.00673000002</v>
      </c>
      <c r="BF5" s="40"/>
      <c r="BG5" s="40">
        <f t="shared" ref="BG5" si="20">V5+AF5+AO5+AX5</f>
        <v>539955.69867999991</v>
      </c>
      <c r="BI5" s="40"/>
      <c r="BJ5" s="40">
        <f>SUM('Quarterly I.S'!DS5:DU5)</f>
        <v>0</v>
      </c>
      <c r="BK5" s="40"/>
      <c r="BL5" s="40">
        <f>SUM('Quarterly I.S'!DW5:DY5)</f>
        <v>0</v>
      </c>
      <c r="BM5" s="40"/>
      <c r="BN5" s="40">
        <f>SUM('Quarterly I.S'!EA5:EC5)</f>
        <v>0</v>
      </c>
      <c r="BO5" s="40"/>
      <c r="BP5" s="40">
        <f>SUM('Quarterly I.S'!EE5:EG5)</f>
        <v>0</v>
      </c>
      <c r="BR5" s="40"/>
      <c r="BS5" s="40">
        <f>SUM('Quarterly I.S'!EL5:EN5)</f>
        <v>0</v>
      </c>
      <c r="BT5" s="40"/>
      <c r="BU5" s="40">
        <f>SUM('Quarterly I.S'!EP5:ER5)</f>
        <v>0</v>
      </c>
      <c r="BV5" s="40"/>
      <c r="BW5" s="40">
        <f>SUM('Quarterly I.S'!ET5:EV5)</f>
        <v>0</v>
      </c>
      <c r="BX5" s="40"/>
      <c r="BY5" s="40">
        <f>SUM('Quarterly I.S'!EX5:EZ5)</f>
        <v>0</v>
      </c>
      <c r="CA5" s="40"/>
      <c r="CB5" s="40">
        <f>BJ5+BS5</f>
        <v>0</v>
      </c>
      <c r="CC5" s="40"/>
      <c r="CD5" s="40">
        <f>BL5+BU5</f>
        <v>0</v>
      </c>
      <c r="CE5" s="40"/>
      <c r="CF5" s="40">
        <f>BN5+BW5</f>
        <v>0</v>
      </c>
      <c r="CG5" s="40"/>
      <c r="CH5" s="40">
        <f t="shared" ref="CH5" si="21">BP5+BY5</f>
        <v>0</v>
      </c>
      <c r="CI5" s="40"/>
      <c r="CJ5" s="139" t="e">
        <f>CH5/CF5-1</f>
        <v>#DIV/0!</v>
      </c>
      <c r="CL5" s="40"/>
      <c r="CM5" s="40">
        <f>SUM('Quarterly I.S'!FY5:GA5)</f>
        <v>0</v>
      </c>
      <c r="CN5" s="40"/>
      <c r="CO5" s="40">
        <f>SUM('Quarterly I.S'!GC5:GE5)</f>
        <v>0</v>
      </c>
      <c r="CP5" s="40"/>
      <c r="CQ5" s="40">
        <f>SUM('Quarterly I.S'!GG5:GI5)</f>
        <v>0</v>
      </c>
      <c r="CR5" s="40"/>
      <c r="CS5" s="40">
        <f>SUM('Quarterly I.S'!GK5:GM5)</f>
        <v>0</v>
      </c>
      <c r="CU5" s="40"/>
      <c r="CV5" s="40">
        <f>BA5+CB5+CM5</f>
        <v>353179.25501000008</v>
      </c>
      <c r="CW5" s="40"/>
      <c r="CX5" s="40">
        <f>BC5+CD5+CO5</f>
        <v>488602.76386000001</v>
      </c>
      <c r="CY5" s="40"/>
      <c r="CZ5" s="40">
        <f>BE5+CF5+CQ5</f>
        <v>841262.00673000002</v>
      </c>
      <c r="DA5" s="40"/>
      <c r="DB5" s="40">
        <f t="shared" ref="DB5" si="22">BG5+CH5+CS5</f>
        <v>539955.69867999991</v>
      </c>
    </row>
    <row r="6" spans="2:106" x14ac:dyDescent="0.3">
      <c r="C6" s="41" t="s">
        <v>95</v>
      </c>
      <c r="D6" s="116"/>
      <c r="E6" s="42"/>
      <c r="F6" s="42">
        <f>F5/F$151</f>
        <v>9.8484154193700435E-2</v>
      </c>
      <c r="G6" s="42"/>
      <c r="H6" s="42">
        <f>H5/H$151</f>
        <v>0.11633461524582125</v>
      </c>
      <c r="I6" s="42"/>
      <c r="J6" s="42">
        <f>J5/J$151</f>
        <v>0.10318542653125538</v>
      </c>
      <c r="K6" s="42"/>
      <c r="L6" s="42">
        <f t="shared" ref="L6" si="23">L5/L$151</f>
        <v>0.13251116924842357</v>
      </c>
      <c r="M6" s="177"/>
      <c r="O6" s="42"/>
      <c r="P6" s="42">
        <f>P5/P$151</f>
        <v>9.8484154193700435E-2</v>
      </c>
      <c r="Q6" s="42"/>
      <c r="R6" s="42">
        <f>R5/R$151</f>
        <v>0.11633461524582125</v>
      </c>
      <c r="S6" s="42"/>
      <c r="T6" s="42">
        <f>T5/T$151</f>
        <v>0.10318542653125538</v>
      </c>
      <c r="U6" s="42"/>
      <c r="V6" s="42">
        <f t="shared" ref="V6" si="24">V5/V$151</f>
        <v>0.13251116924842357</v>
      </c>
      <c r="W6" s="177"/>
      <c r="Y6" s="42"/>
      <c r="Z6" s="42">
        <f>Z5/Z$152</f>
        <v>6.1499251216682253E-2</v>
      </c>
      <c r="AA6" s="42"/>
      <c r="AB6" s="42">
        <f>AB5/AB$152</f>
        <v>0.10206053229829191</v>
      </c>
      <c r="AC6" s="42"/>
      <c r="AD6" s="42">
        <f>AD5/AD$152</f>
        <v>4.326996523319783E-2</v>
      </c>
      <c r="AE6" s="42"/>
      <c r="AF6" s="42">
        <f t="shared" ref="AF6" si="25">AF5/AF$152</f>
        <v>8.2603420850047307E-2</v>
      </c>
      <c r="AG6" s="44"/>
      <c r="AH6" s="42"/>
      <c r="AI6" s="42">
        <f>AI5/AI$150</f>
        <v>0</v>
      </c>
      <c r="AJ6" s="42"/>
      <c r="AK6" s="42">
        <f>AK5/AK$150</f>
        <v>0</v>
      </c>
      <c r="AL6" s="42"/>
      <c r="AM6" s="42">
        <f>AM5/AM$150</f>
        <v>0</v>
      </c>
      <c r="AN6" s="42"/>
      <c r="AO6" s="42">
        <f t="shared" ref="AO6" si="26">AO5/AO$150</f>
        <v>0</v>
      </c>
      <c r="AP6" s="44"/>
      <c r="AQ6" s="42"/>
      <c r="AR6" s="42"/>
      <c r="AS6" s="42"/>
      <c r="AT6" s="42"/>
      <c r="AU6" s="42"/>
      <c r="AV6" s="42"/>
      <c r="AW6" s="42"/>
      <c r="AX6" s="42"/>
      <c r="AY6" s="44"/>
      <c r="AZ6" s="42"/>
      <c r="BA6" s="42">
        <f>BA5/BA$150</f>
        <v>9.361733363922449E-2</v>
      </c>
      <c r="BB6" s="42"/>
      <c r="BC6" s="42">
        <f>BC5/BC$150</f>
        <v>0.11581884627263365</v>
      </c>
      <c r="BD6" s="42"/>
      <c r="BE6" s="42">
        <f>BE5/BE$150</f>
        <v>0.10230410898010728</v>
      </c>
      <c r="BF6" s="42"/>
      <c r="BG6" s="42">
        <f t="shared" ref="BG6" si="27">BG5/BG$150</f>
        <v>0.13212519088488314</v>
      </c>
      <c r="BH6" s="44"/>
      <c r="BI6" s="42"/>
      <c r="BJ6" s="42"/>
      <c r="BK6" s="42"/>
      <c r="BL6" s="42"/>
      <c r="BM6" s="42"/>
      <c r="BN6" s="42"/>
      <c r="BO6" s="42"/>
      <c r="BP6" s="42"/>
      <c r="BR6" s="42"/>
      <c r="BS6" s="42"/>
      <c r="BT6" s="42"/>
      <c r="BU6" s="42"/>
      <c r="BV6" s="42"/>
      <c r="BW6" s="42"/>
      <c r="BX6" s="42"/>
      <c r="BY6" s="42"/>
      <c r="CA6" s="42"/>
      <c r="CB6" s="42"/>
      <c r="CC6" s="42"/>
      <c r="CD6" s="42"/>
      <c r="CE6" s="42"/>
      <c r="CF6" s="42"/>
      <c r="CG6" s="42"/>
      <c r="CH6" s="42"/>
      <c r="CI6" s="42"/>
      <c r="CJ6" s="177"/>
      <c r="CL6" s="42"/>
      <c r="CM6" s="42">
        <f>CM5/CM$151</f>
        <v>0</v>
      </c>
      <c r="CN6" s="42"/>
      <c r="CO6" s="42">
        <f>CO5/CO$151</f>
        <v>0</v>
      </c>
      <c r="CP6" s="42"/>
      <c r="CQ6" s="42">
        <f>CQ5/CQ$151</f>
        <v>0</v>
      </c>
      <c r="CR6" s="42"/>
      <c r="CS6" s="42">
        <f t="shared" ref="CS6" si="28">CS5/CS$151</f>
        <v>0</v>
      </c>
      <c r="CU6" s="42"/>
      <c r="CV6" s="42">
        <f>CV5/CV$150</f>
        <v>9.361733363922449E-2</v>
      </c>
      <c r="CW6" s="42"/>
      <c r="CX6" s="42">
        <f>CX5/CX$150</f>
        <v>0.11581884627263365</v>
      </c>
      <c r="CY6" s="42"/>
      <c r="CZ6" s="42">
        <f>CZ5/CZ$150</f>
        <v>0.10230410898010728</v>
      </c>
      <c r="DA6" s="42"/>
      <c r="DB6" s="42">
        <f t="shared" ref="DB6" si="29">DB5/DB$150</f>
        <v>0.13212519088488314</v>
      </c>
    </row>
    <row r="7" spans="2:106" x14ac:dyDescent="0.3">
      <c r="C7" s="38" t="s">
        <v>19</v>
      </c>
      <c r="D7" s="117">
        <v>9</v>
      </c>
      <c r="E7" s="40"/>
      <c r="F7" s="40">
        <f>SUM('Quarterly I.S'!G7:I7)</f>
        <v>109452.05099552</v>
      </c>
      <c r="G7" s="40"/>
      <c r="H7" s="40">
        <f>SUM('Quarterly I.S'!K7:M7)</f>
        <v>152990.26221154002</v>
      </c>
      <c r="I7" s="40"/>
      <c r="J7" s="40">
        <f>SUM('Quarterly I.S'!O7:Q7)</f>
        <v>232040.27989294002</v>
      </c>
      <c r="K7" s="40"/>
      <c r="L7" s="40">
        <f>SUM('Quarterly I.S'!S7:U7)</f>
        <v>287130.33263037994</v>
      </c>
      <c r="M7" s="139">
        <f>L7/J7-1</f>
        <v>0.23741590366490528</v>
      </c>
      <c r="O7" s="40"/>
      <c r="P7" s="40">
        <f>SUM('Quarterly I.S'!AA7:AC7)</f>
        <v>109452.05099552</v>
      </c>
      <c r="Q7" s="40"/>
      <c r="R7" s="40">
        <f>SUM('Quarterly I.S'!AE7:AG7)</f>
        <v>152990.26221154002</v>
      </c>
      <c r="S7" s="40"/>
      <c r="T7" s="40">
        <f>SUM('Quarterly I.S'!AI7:AK7)</f>
        <v>232040.27989294002</v>
      </c>
      <c r="U7" s="40"/>
      <c r="V7" s="40">
        <f>SUM('Quarterly I.S'!AM7:AO7)</f>
        <v>287130.33263037994</v>
      </c>
      <c r="W7" s="139">
        <f>V7/T7-1</f>
        <v>0.23741590366490528</v>
      </c>
      <c r="Y7" s="40"/>
      <c r="Z7" s="40">
        <f>SUM('Quarterly I.S'!AU7:AW7)</f>
        <v>31.203370000000003</v>
      </c>
      <c r="AA7" s="40"/>
      <c r="AB7" s="40">
        <f>SUM('Quarterly I.S'!AY7:BA7)</f>
        <v>74.535970000000006</v>
      </c>
      <c r="AC7" s="40"/>
      <c r="AD7" s="40">
        <f>SUM('Quarterly I.S'!BC7:BE7)</f>
        <v>90.78643000000001</v>
      </c>
      <c r="AE7" s="40"/>
      <c r="AF7" s="40">
        <f>SUM('Quarterly I.S'!BG7:BI7)</f>
        <v>46.978369999999998</v>
      </c>
      <c r="AH7" s="40"/>
      <c r="AI7" s="40">
        <f>SUM('Quarterly I.S'!BN7:BP7)</f>
        <v>0</v>
      </c>
      <c r="AJ7" s="40"/>
      <c r="AK7" s="40">
        <f>SUM('Quarterly I.S'!BR7:BT7)</f>
        <v>0</v>
      </c>
      <c r="AL7" s="40"/>
      <c r="AM7" s="40">
        <f>SUM('Quarterly I.S'!BV7:BX7)</f>
        <v>0</v>
      </c>
      <c r="AN7" s="40"/>
      <c r="AO7" s="40">
        <f>SUM('Quarterly I.S'!BZ7:CB7)</f>
        <v>0</v>
      </c>
      <c r="AQ7" s="45"/>
      <c r="AR7" s="45">
        <f>SUM('Quarterly I.S'!CG7:CI7)</f>
        <v>-109452.05099552</v>
      </c>
      <c r="AS7" s="45"/>
      <c r="AT7" s="45">
        <f>SUM('Quarterly I.S'!CK7:CM7)</f>
        <v>-152990.26221154002</v>
      </c>
      <c r="AU7" s="45"/>
      <c r="AV7" s="45">
        <f>SUM('Quarterly I.S'!CO7:CQ7)</f>
        <v>-232040.27989294002</v>
      </c>
      <c r="AW7" s="45"/>
      <c r="AX7" s="45">
        <f>SUM('Quarterly I.S'!CS7:CU7)</f>
        <v>-287130.33263037994</v>
      </c>
      <c r="AZ7" s="40"/>
      <c r="BA7" s="40">
        <f>P7+Z7+AI7+AR7</f>
        <v>31.203370000002906</v>
      </c>
      <c r="BB7" s="40"/>
      <c r="BC7" s="40">
        <f>R7+AB7+AK7+AT7</f>
        <v>74.535969999997178</v>
      </c>
      <c r="BD7" s="40"/>
      <c r="BE7" s="40">
        <f>T7+AD7+AM7+AV7</f>
        <v>90.786430000007385</v>
      </c>
      <c r="BF7" s="40"/>
      <c r="BG7" s="40">
        <f t="shared" ref="BG7" si="30">V7+AF7+AO7+AX7</f>
        <v>46.978370000026189</v>
      </c>
      <c r="BI7" s="40"/>
      <c r="BJ7" s="40">
        <f>SUM('Quarterly I.S'!DS7:DU7)</f>
        <v>0</v>
      </c>
      <c r="BK7" s="40"/>
      <c r="BL7" s="40">
        <f>SUM('Quarterly I.S'!DW7:DY7)</f>
        <v>0</v>
      </c>
      <c r="BM7" s="40"/>
      <c r="BN7" s="40">
        <f>SUM('Quarterly I.S'!EA7:EC7)</f>
        <v>0</v>
      </c>
      <c r="BO7" s="40"/>
      <c r="BP7" s="40">
        <f>SUM('Quarterly I.S'!EE7:EG7)</f>
        <v>0</v>
      </c>
      <c r="BR7" s="40"/>
      <c r="BS7" s="40">
        <f>SUM('Quarterly I.S'!EL7:EN7)</f>
        <v>0</v>
      </c>
      <c r="BT7" s="40"/>
      <c r="BU7" s="40">
        <f>SUM('Quarterly I.S'!EP7:ER7)</f>
        <v>0</v>
      </c>
      <c r="BV7" s="40"/>
      <c r="BW7" s="40">
        <f>SUM('Quarterly I.S'!ET7:EV7)</f>
        <v>0</v>
      </c>
      <c r="BX7" s="40"/>
      <c r="BY7" s="40">
        <f>SUM('Quarterly I.S'!EX7:EZ7)</f>
        <v>0</v>
      </c>
      <c r="CA7" s="40"/>
      <c r="CB7" s="40">
        <f>BJ7+BS7</f>
        <v>0</v>
      </c>
      <c r="CC7" s="40"/>
      <c r="CD7" s="40">
        <f>BL7+BU7</f>
        <v>0</v>
      </c>
      <c r="CE7" s="40"/>
      <c r="CF7" s="40">
        <f>BN7+BW7</f>
        <v>0</v>
      </c>
      <c r="CG7" s="40"/>
      <c r="CH7" s="40">
        <f t="shared" ref="CH7" si="31">BP7+BY7</f>
        <v>0</v>
      </c>
      <c r="CI7" s="40"/>
      <c r="CJ7" s="139" t="e">
        <f>CH7/CF7-1</f>
        <v>#DIV/0!</v>
      </c>
      <c r="CL7" s="40"/>
      <c r="CM7" s="40">
        <f>SUM('Quarterly I.S'!FY7:GA7)</f>
        <v>0</v>
      </c>
      <c r="CN7" s="40"/>
      <c r="CO7" s="40">
        <f>SUM('Quarterly I.S'!GC7:GE7)</f>
        <v>0</v>
      </c>
      <c r="CP7" s="40"/>
      <c r="CQ7" s="40">
        <f>SUM('Quarterly I.S'!GG7:GI7)</f>
        <v>0</v>
      </c>
      <c r="CR7" s="40"/>
      <c r="CS7" s="40">
        <f>SUM('Quarterly I.S'!GK7:GM7)</f>
        <v>0</v>
      </c>
      <c r="CU7" s="40"/>
      <c r="CV7" s="40">
        <f>BA7+CB7+CM7</f>
        <v>31.203370000002906</v>
      </c>
      <c r="CW7" s="40"/>
      <c r="CX7" s="40">
        <f>BC7+CD7+CO7</f>
        <v>74.535969999997178</v>
      </c>
      <c r="CY7" s="40"/>
      <c r="CZ7" s="40">
        <f>BE7+CF7+CQ7</f>
        <v>90.786430000007385</v>
      </c>
      <c r="DA7" s="40"/>
      <c r="DB7" s="40">
        <f t="shared" ref="DB7" si="32">BG7+CH7+CS7</f>
        <v>46.978370000026189</v>
      </c>
    </row>
    <row r="8" spans="2:106" x14ac:dyDescent="0.3">
      <c r="C8" s="41" t="s">
        <v>57</v>
      </c>
      <c r="D8" s="116"/>
      <c r="E8" s="42"/>
      <c r="F8" s="42">
        <f>F7/AVERAGE(E126:F126)*12/9</f>
        <v>2.399149728963575E-2</v>
      </c>
      <c r="G8" s="42"/>
      <c r="H8" s="42">
        <f>H7/AVERAGE(G126:H126)*12/9</f>
        <v>2.7732410764627798E-2</v>
      </c>
      <c r="I8" s="42"/>
      <c r="J8" s="42">
        <f>J7/AVERAGE(I126:J126)*12/9</f>
        <v>2.8546764371726756E-2</v>
      </c>
      <c r="K8" s="42"/>
      <c r="L8" s="42">
        <f t="shared" ref="L8" si="33">L7/AVERAGE(K126:L126)*12/9</f>
        <v>3.097150466524029E-2</v>
      </c>
      <c r="M8" s="177"/>
      <c r="O8" s="42"/>
      <c r="P8" s="42">
        <f>P7/AVERAGE(O126:P126)*12/9</f>
        <v>2.399149728963575E-2</v>
      </c>
      <c r="Q8" s="42"/>
      <c r="R8" s="42">
        <f>R7/AVERAGE(Q126:R126)*12/9</f>
        <v>2.7732410764627798E-2</v>
      </c>
      <c r="S8" s="42"/>
      <c r="T8" s="42">
        <f>T7/AVERAGE(S126:T126)*12/9</f>
        <v>2.8546764371726756E-2</v>
      </c>
      <c r="U8" s="42"/>
      <c r="V8" s="42">
        <f t="shared" ref="V8" si="34">V7/AVERAGE(U126:V126)*12/9</f>
        <v>3.097150466524029E-2</v>
      </c>
      <c r="W8" s="177"/>
      <c r="Y8" s="42"/>
      <c r="Z8" s="42"/>
      <c r="AA8" s="42"/>
      <c r="AB8" s="42"/>
      <c r="AC8" s="42"/>
      <c r="AD8" s="42"/>
      <c r="AE8" s="42"/>
      <c r="AF8" s="42"/>
      <c r="AG8" s="44"/>
      <c r="AH8" s="42"/>
      <c r="AI8" s="42"/>
      <c r="AJ8" s="42"/>
      <c r="AK8" s="42"/>
      <c r="AL8" s="42"/>
      <c r="AM8" s="42"/>
      <c r="AN8" s="42"/>
      <c r="AO8" s="42"/>
      <c r="AP8" s="44"/>
      <c r="AQ8" s="42"/>
      <c r="AR8" s="42"/>
      <c r="AS8" s="42"/>
      <c r="AT8" s="42"/>
      <c r="AU8" s="42"/>
      <c r="AV8" s="42"/>
      <c r="AW8" s="42"/>
      <c r="AX8" s="42"/>
      <c r="AY8" s="44"/>
      <c r="AZ8" s="42"/>
      <c r="BA8" s="42"/>
      <c r="BB8" s="42"/>
      <c r="BC8" s="42"/>
      <c r="BD8" s="42"/>
      <c r="BE8" s="42"/>
      <c r="BF8" s="42"/>
      <c r="BG8" s="42"/>
      <c r="BH8" s="44"/>
      <c r="BI8" s="42"/>
      <c r="BJ8" s="42"/>
      <c r="BK8" s="42"/>
      <c r="BL8" s="42"/>
      <c r="BM8" s="42"/>
      <c r="BN8" s="42"/>
      <c r="BO8" s="42"/>
      <c r="BP8" s="42"/>
      <c r="BR8" s="42"/>
      <c r="BS8" s="42"/>
      <c r="BT8" s="42"/>
      <c r="BU8" s="42"/>
      <c r="BV8" s="42"/>
      <c r="BW8" s="42"/>
      <c r="BX8" s="42"/>
      <c r="BY8" s="42"/>
      <c r="CA8" s="42"/>
      <c r="CB8" s="42"/>
      <c r="CC8" s="42"/>
      <c r="CD8" s="42"/>
      <c r="CE8" s="42"/>
      <c r="CF8" s="42"/>
      <c r="CG8" s="42"/>
      <c r="CH8" s="42"/>
      <c r="CI8" s="42"/>
      <c r="CJ8" s="177"/>
      <c r="CL8" s="42"/>
      <c r="CM8" s="42"/>
      <c r="CN8" s="42"/>
      <c r="CO8" s="42"/>
      <c r="CP8" s="42"/>
      <c r="CQ8" s="42"/>
      <c r="CR8" s="42"/>
      <c r="CS8" s="42"/>
      <c r="CU8" s="42"/>
      <c r="CV8" s="42"/>
      <c r="CW8" s="42"/>
      <c r="CX8" s="42"/>
      <c r="CY8" s="42"/>
      <c r="CZ8" s="42"/>
      <c r="DA8" s="42"/>
      <c r="DB8" s="42"/>
    </row>
    <row r="9" spans="2:106" x14ac:dyDescent="0.3">
      <c r="C9" s="38" t="s">
        <v>89</v>
      </c>
      <c r="D9" s="117">
        <v>10</v>
      </c>
      <c r="E9" s="40"/>
      <c r="F9" s="40">
        <f>SUM('Quarterly I.S'!G9:I9)</f>
        <v>-5257.372739999957</v>
      </c>
      <c r="G9" s="40"/>
      <c r="H9" s="40">
        <f>SUM('Quarterly I.S'!K9:M9)</f>
        <v>-14438.392500000042</v>
      </c>
      <c r="I9" s="40"/>
      <c r="J9" s="40">
        <f>SUM('Quarterly I.S'!O9:Q9)</f>
        <v>4224.1871699999774</v>
      </c>
      <c r="K9" s="40"/>
      <c r="L9" s="40">
        <f>SUM('Quarterly I.S'!S9:U9)</f>
        <v>12184.644499999993</v>
      </c>
      <c r="M9" s="139">
        <f t="shared" ref="M9:M10" si="35">L9/J9-1</f>
        <v>1.8844944623985631</v>
      </c>
      <c r="O9" s="40"/>
      <c r="P9" s="40">
        <f>SUM('Quarterly I.S'!AA9:AC9)</f>
        <v>-5257.372739999957</v>
      </c>
      <c r="Q9" s="40"/>
      <c r="R9" s="40">
        <f>SUM('Quarterly I.S'!AE9:AG9)</f>
        <v>-14438.392500000042</v>
      </c>
      <c r="S9" s="40"/>
      <c r="T9" s="40">
        <f>SUM('Quarterly I.S'!AI9:AK9)</f>
        <v>4224.1871699999774</v>
      </c>
      <c r="U9" s="40"/>
      <c r="V9" s="40">
        <f>SUM('Quarterly I.S'!AM9:AO9)</f>
        <v>12184.644499999993</v>
      </c>
      <c r="W9" s="139">
        <f t="shared" ref="W9:W10" si="36">V9/T9-1</f>
        <v>1.8844944623985631</v>
      </c>
      <c r="Y9" s="40"/>
      <c r="Z9" s="40">
        <f>SUM('Quarterly I.S'!AU9:AW9)</f>
        <v>0</v>
      </c>
      <c r="AA9" s="40"/>
      <c r="AB9" s="40">
        <f>SUM('Quarterly I.S'!AY9:BA9)</f>
        <v>0</v>
      </c>
      <c r="AC9" s="40"/>
      <c r="AD9" s="40">
        <f>SUM('Quarterly I.S'!BC9:BE9)</f>
        <v>0</v>
      </c>
      <c r="AE9" s="40"/>
      <c r="AF9" s="40">
        <f>SUM('Quarterly I.S'!BG9:BI9)</f>
        <v>0</v>
      </c>
      <c r="AH9" s="40"/>
      <c r="AI9" s="40">
        <f>SUM('Quarterly I.S'!BN9:BP9)</f>
        <v>0</v>
      </c>
      <c r="AJ9" s="40"/>
      <c r="AK9" s="40">
        <f>SUM('Quarterly I.S'!BR9:BT9)</f>
        <v>0</v>
      </c>
      <c r="AL9" s="40"/>
      <c r="AM9" s="40">
        <f>SUM('Quarterly I.S'!BV9:BX9)</f>
        <v>0</v>
      </c>
      <c r="AN9" s="40"/>
      <c r="AO9" s="40">
        <f>SUM('Quarterly I.S'!BZ9:CB9)</f>
        <v>0</v>
      </c>
      <c r="AQ9" s="45"/>
      <c r="AR9" s="45">
        <f>SUM('Quarterly I.S'!CG9:CI9)</f>
        <v>5257.372739999957</v>
      </c>
      <c r="AS9" s="45"/>
      <c r="AT9" s="45">
        <f>SUM('Quarterly I.S'!CK9:CM9)</f>
        <v>14438.392500000042</v>
      </c>
      <c r="AU9" s="45"/>
      <c r="AV9" s="45">
        <f>SUM('Quarterly I.S'!CO9:CQ9)</f>
        <v>-4224.1871699999774</v>
      </c>
      <c r="AW9" s="45"/>
      <c r="AX9" s="45">
        <f>SUM('Quarterly I.S'!CS9:CU9)</f>
        <v>-12184.644499999993</v>
      </c>
      <c r="AZ9" s="40"/>
      <c r="BA9" s="40">
        <f t="shared" ref="BA9:BA10" si="37">P9+Z9+AI9+AR9</f>
        <v>0</v>
      </c>
      <c r="BB9" s="40"/>
      <c r="BC9" s="40">
        <f t="shared" ref="BC9:BC10" si="38">R9+AB9+AK9+AT9</f>
        <v>0</v>
      </c>
      <c r="BD9" s="40"/>
      <c r="BE9" s="40">
        <f t="shared" ref="BE9:BE10" si="39">T9+AD9+AM9+AV9</f>
        <v>0</v>
      </c>
      <c r="BF9" s="40"/>
      <c r="BG9" s="40">
        <f t="shared" ref="BG9:BG10" si="40">V9+AF9+AO9+AX9</f>
        <v>0</v>
      </c>
      <c r="BI9" s="40"/>
      <c r="BJ9" s="40">
        <f>SUM('Quarterly I.S'!DS9:DU9)</f>
        <v>0</v>
      </c>
      <c r="BK9" s="40"/>
      <c r="BL9" s="40">
        <f>SUM('Quarterly I.S'!DW9:DY9)</f>
        <v>0</v>
      </c>
      <c r="BM9" s="40"/>
      <c r="BN9" s="40">
        <f>SUM('Quarterly I.S'!EA9:EC9)</f>
        <v>0</v>
      </c>
      <c r="BO9" s="40"/>
      <c r="BP9" s="40">
        <f>SUM('Quarterly I.S'!EE9:EG9)</f>
        <v>0</v>
      </c>
      <c r="BR9" s="40"/>
      <c r="BS9" s="40">
        <f>SUM('Quarterly I.S'!EL9:EN9)</f>
        <v>0</v>
      </c>
      <c r="BT9" s="40"/>
      <c r="BU9" s="40">
        <f>SUM('Quarterly I.S'!EP9:ER9)</f>
        <v>0</v>
      </c>
      <c r="BV9" s="40"/>
      <c r="BW9" s="40">
        <f>SUM('Quarterly I.S'!ET9:EV9)</f>
        <v>0</v>
      </c>
      <c r="BX9" s="40"/>
      <c r="BY9" s="40">
        <f>SUM('Quarterly I.S'!EX9:EZ9)</f>
        <v>0</v>
      </c>
      <c r="CA9" s="40"/>
      <c r="CB9" s="40">
        <f t="shared" ref="CB9:CB10" si="41">BJ9+BS9</f>
        <v>0</v>
      </c>
      <c r="CC9" s="40"/>
      <c r="CD9" s="40">
        <f t="shared" ref="CD9:CD10" si="42">BL9+BU9</f>
        <v>0</v>
      </c>
      <c r="CE9" s="40"/>
      <c r="CF9" s="40">
        <f t="shared" ref="CF9:CF10" si="43">BN9+BW9</f>
        <v>0</v>
      </c>
      <c r="CG9" s="40"/>
      <c r="CH9" s="40">
        <f t="shared" ref="CH9:CH10" si="44">BP9+BY9</f>
        <v>0</v>
      </c>
      <c r="CI9" s="40"/>
      <c r="CJ9" s="139" t="e">
        <f t="shared" ref="CJ9:CJ10" si="45">CH9/CF9-1</f>
        <v>#DIV/0!</v>
      </c>
      <c r="CL9" s="40"/>
      <c r="CM9" s="40">
        <f>SUM('Quarterly I.S'!FY9:GA9)</f>
        <v>0</v>
      </c>
      <c r="CN9" s="40"/>
      <c r="CO9" s="40">
        <f>SUM('Quarterly I.S'!GC9:GE9)</f>
        <v>0</v>
      </c>
      <c r="CP9" s="40"/>
      <c r="CQ9" s="40">
        <f>SUM('Quarterly I.S'!GG9:GI9)</f>
        <v>0</v>
      </c>
      <c r="CR9" s="40"/>
      <c r="CS9" s="40">
        <f>SUM('Quarterly I.S'!GK9:GM9)</f>
        <v>0</v>
      </c>
      <c r="CU9" s="40"/>
      <c r="CV9" s="40">
        <f>BA9+CB9+CM9</f>
        <v>0</v>
      </c>
      <c r="CW9" s="40"/>
      <c r="CX9" s="40">
        <f>BC9+CD9+CO9</f>
        <v>0</v>
      </c>
      <c r="CY9" s="40"/>
      <c r="CZ9" s="40">
        <f>BE9+CF9+CQ9</f>
        <v>0</v>
      </c>
      <c r="DA9" s="40"/>
      <c r="DB9" s="40">
        <f t="shared" ref="DB9:DB10" si="46">BG9+CH9+CS9</f>
        <v>0</v>
      </c>
    </row>
    <row r="10" spans="2:106" x14ac:dyDescent="0.3">
      <c r="C10" s="38" t="s">
        <v>90</v>
      </c>
      <c r="E10" s="40"/>
      <c r="F10" s="40">
        <f>SUM('Quarterly I.S'!G10:I10)</f>
        <v>-11426.823700000001</v>
      </c>
      <c r="G10" s="40"/>
      <c r="H10" s="40">
        <f>SUM('Quarterly I.S'!K10:M10)</f>
        <v>-97751.265889999981</v>
      </c>
      <c r="I10" s="40"/>
      <c r="J10" s="40">
        <f>SUM('Quarterly I.S'!O10:Q10)</f>
        <v>-250515.62714</v>
      </c>
      <c r="K10" s="40"/>
      <c r="L10" s="40">
        <f>SUM('Quarterly I.S'!S10:U10)</f>
        <v>-201867.06954</v>
      </c>
      <c r="M10" s="139">
        <f t="shared" si="35"/>
        <v>-0.19419370422274251</v>
      </c>
      <c r="O10" s="40"/>
      <c r="P10" s="40">
        <f>SUM('Quarterly I.S'!AA10:AC10)</f>
        <v>-11426.823700000001</v>
      </c>
      <c r="Q10" s="40"/>
      <c r="R10" s="40">
        <f>SUM('Quarterly I.S'!AE10:AG10)</f>
        <v>-97751.265889999981</v>
      </c>
      <c r="S10" s="40"/>
      <c r="T10" s="40">
        <f>SUM('Quarterly I.S'!AI10:AK10)</f>
        <v>-250515.62714</v>
      </c>
      <c r="U10" s="40"/>
      <c r="V10" s="40">
        <f>SUM('Quarterly I.S'!AM10:AO10)</f>
        <v>-201867.06954</v>
      </c>
      <c r="W10" s="139">
        <f t="shared" si="36"/>
        <v>-0.19419370422274251</v>
      </c>
      <c r="Y10" s="40"/>
      <c r="Z10" s="40">
        <f>SUM('Quarterly I.S'!AU10:AW10)</f>
        <v>0</v>
      </c>
      <c r="AA10" s="40"/>
      <c r="AB10" s="40">
        <f>SUM('Quarterly I.S'!AY10:BA10)</f>
        <v>0</v>
      </c>
      <c r="AC10" s="40"/>
      <c r="AD10" s="40">
        <f>SUM('Quarterly I.S'!BC10:BE10)</f>
        <v>0</v>
      </c>
      <c r="AE10" s="40"/>
      <c r="AF10" s="40">
        <f>SUM('Quarterly I.S'!BG10:BI10)</f>
        <v>0</v>
      </c>
      <c r="AH10" s="40"/>
      <c r="AI10" s="40">
        <f>SUM('Quarterly I.S'!BN10:BP10)</f>
        <v>0</v>
      </c>
      <c r="AJ10" s="40"/>
      <c r="AK10" s="40">
        <f>SUM('Quarterly I.S'!BR10:BT10)</f>
        <v>0</v>
      </c>
      <c r="AL10" s="40"/>
      <c r="AM10" s="40">
        <f>SUM('Quarterly I.S'!BV10:BX10)</f>
        <v>0</v>
      </c>
      <c r="AN10" s="40"/>
      <c r="AO10" s="40">
        <f>SUM('Quarterly I.S'!BZ10:CB10)</f>
        <v>0</v>
      </c>
      <c r="AR10" s="38">
        <f>SUM('Quarterly I.S'!CG10:CI10)</f>
        <v>0</v>
      </c>
      <c r="AT10" s="40">
        <f>SUM('Quarterly I.S'!CK10:CM10)</f>
        <v>0</v>
      </c>
      <c r="AV10" s="40">
        <f>SUM('Quarterly I.S'!CO10:CQ10)</f>
        <v>0</v>
      </c>
      <c r="AW10" s="40"/>
      <c r="AX10" s="40">
        <f>SUM('Quarterly I.S'!CS10:CU10)</f>
        <v>0</v>
      </c>
      <c r="AZ10" s="40"/>
      <c r="BA10" s="40">
        <f t="shared" si="37"/>
        <v>-11426.823700000001</v>
      </c>
      <c r="BB10" s="40"/>
      <c r="BC10" s="40">
        <f t="shared" si="38"/>
        <v>-97751.265889999981</v>
      </c>
      <c r="BD10" s="40"/>
      <c r="BE10" s="40">
        <f t="shared" si="39"/>
        <v>-250515.62714</v>
      </c>
      <c r="BF10" s="40"/>
      <c r="BG10" s="40">
        <f t="shared" si="40"/>
        <v>-201867.06954</v>
      </c>
      <c r="BI10" s="40"/>
      <c r="BJ10" s="40">
        <f>SUM('Quarterly I.S'!DS10:DU10)</f>
        <v>0</v>
      </c>
      <c r="BK10" s="40"/>
      <c r="BL10" s="40">
        <f>SUM('Quarterly I.S'!DW10:DY10)</f>
        <v>0</v>
      </c>
      <c r="BM10" s="40"/>
      <c r="BN10" s="40">
        <f>SUM('Quarterly I.S'!EA10:EC10)</f>
        <v>0</v>
      </c>
      <c r="BO10" s="40"/>
      <c r="BP10" s="40">
        <f>SUM('Quarterly I.S'!EE10:EG10)</f>
        <v>0</v>
      </c>
      <c r="BR10" s="40"/>
      <c r="BS10" s="40">
        <f>SUM('Quarterly I.S'!EL10:EN10)</f>
        <v>0</v>
      </c>
      <c r="BT10" s="40"/>
      <c r="BU10" s="40">
        <f>SUM('Quarterly I.S'!EP10:ER10)</f>
        <v>0</v>
      </c>
      <c r="BV10" s="40"/>
      <c r="BW10" s="40">
        <f>SUM('Quarterly I.S'!ET10:EV10)</f>
        <v>0</v>
      </c>
      <c r="BX10" s="40"/>
      <c r="BY10" s="40">
        <f>SUM('Quarterly I.S'!EX10:EZ10)</f>
        <v>0</v>
      </c>
      <c r="CA10" s="40"/>
      <c r="CB10" s="40">
        <f t="shared" si="41"/>
        <v>0</v>
      </c>
      <c r="CC10" s="40"/>
      <c r="CD10" s="40">
        <f t="shared" si="42"/>
        <v>0</v>
      </c>
      <c r="CE10" s="40"/>
      <c r="CF10" s="40">
        <f t="shared" si="43"/>
        <v>0</v>
      </c>
      <c r="CG10" s="40"/>
      <c r="CH10" s="40">
        <f t="shared" si="44"/>
        <v>0</v>
      </c>
      <c r="CI10" s="40"/>
      <c r="CJ10" s="139" t="e">
        <f t="shared" si="45"/>
        <v>#DIV/0!</v>
      </c>
      <c r="CL10" s="40"/>
      <c r="CM10" s="40">
        <f>SUM('Quarterly I.S'!FY10:GA10)</f>
        <v>0</v>
      </c>
      <c r="CN10" s="40"/>
      <c r="CO10" s="40">
        <f>SUM('Quarterly I.S'!GC10:GE10)</f>
        <v>0</v>
      </c>
      <c r="CP10" s="40"/>
      <c r="CQ10" s="40">
        <f>SUM('Quarterly I.S'!GG10:GI10)</f>
        <v>0</v>
      </c>
      <c r="CR10" s="40"/>
      <c r="CS10" s="40">
        <f>SUM('Quarterly I.S'!GK10:GM10)</f>
        <v>0</v>
      </c>
      <c r="CU10" s="40"/>
      <c r="CV10" s="40">
        <f>BA10+CB10+CM10</f>
        <v>-11426.823700000001</v>
      </c>
      <c r="CW10" s="40"/>
      <c r="CX10" s="40">
        <f>BC10+CD10+CO10</f>
        <v>-97751.265889999981</v>
      </c>
      <c r="CY10" s="40"/>
      <c r="CZ10" s="40">
        <f>BE10+CF10+CQ10</f>
        <v>-250515.62714</v>
      </c>
      <c r="DA10" s="40"/>
      <c r="DB10" s="40">
        <f t="shared" si="46"/>
        <v>-201867.06954</v>
      </c>
    </row>
    <row r="11" spans="2:106" x14ac:dyDescent="0.3">
      <c r="C11" s="46" t="s">
        <v>18</v>
      </c>
      <c r="D11" s="118"/>
      <c r="E11" s="47"/>
      <c r="F11" s="47">
        <f>F5+F7+F9+F10</f>
        <v>415416.91328552004</v>
      </c>
      <c r="G11" s="47"/>
      <c r="H11" s="47">
        <f>H5+H7+H9+H10</f>
        <v>513845.80674154003</v>
      </c>
      <c r="I11" s="47"/>
      <c r="J11" s="47">
        <f>J5+J7+J9+J10</f>
        <v>821777.03299294016</v>
      </c>
      <c r="K11" s="47"/>
      <c r="L11" s="47">
        <f t="shared" ref="L11" si="47">L5+L7+L9+L10</f>
        <v>634792.85488037975</v>
      </c>
      <c r="M11" s="178">
        <f>L11/J11-1</f>
        <v>-0.22753638834558032</v>
      </c>
      <c r="O11" s="47"/>
      <c r="P11" s="47">
        <f>P5+P7+P9+P10</f>
        <v>415416.91328552004</v>
      </c>
      <c r="Q11" s="47"/>
      <c r="R11" s="47">
        <f>R5+R7+R9+R10</f>
        <v>513845.80674154003</v>
      </c>
      <c r="S11" s="47"/>
      <c r="T11" s="47">
        <f>T5+T7+T9+T10</f>
        <v>821777.03299294016</v>
      </c>
      <c r="U11" s="47"/>
      <c r="V11" s="47">
        <f t="shared" ref="V11" si="48">V5+V7+V9+V10</f>
        <v>634792.85488037975</v>
      </c>
      <c r="W11" s="178">
        <f>V11/T11-1</f>
        <v>-0.22753638834558032</v>
      </c>
      <c r="Y11" s="47"/>
      <c r="Z11" s="47">
        <f>Z5+Z7+Z9+Z10</f>
        <v>30561.399650000003</v>
      </c>
      <c r="AA11" s="47"/>
      <c r="AB11" s="47">
        <f>AB5+AB7+AB9+AB10</f>
        <v>15632.09691</v>
      </c>
      <c r="AC11" s="47"/>
      <c r="AD11" s="47">
        <f>AD5+AD7+AD9+AD10</f>
        <v>5324.6000899999999</v>
      </c>
      <c r="AE11" s="47"/>
      <c r="AF11" s="47">
        <f t="shared" ref="AF11" si="49">AF5+AF7+AF9+AF10</f>
        <v>2657.7297599999993</v>
      </c>
      <c r="AH11" s="47"/>
      <c r="AI11" s="47">
        <f>AI5+AI7+AI9+AI10</f>
        <v>0</v>
      </c>
      <c r="AJ11" s="47"/>
      <c r="AK11" s="47">
        <f>AK5+AK7+AK9+AK10</f>
        <v>0</v>
      </c>
      <c r="AL11" s="47"/>
      <c r="AM11" s="47">
        <f>AM5+AM7+AM9+AM10</f>
        <v>0</v>
      </c>
      <c r="AN11" s="47"/>
      <c r="AO11" s="47">
        <f t="shared" ref="AO11" si="50">AO5+AO7+AO9+AO10</f>
        <v>0</v>
      </c>
      <c r="AQ11" s="47"/>
      <c r="AR11" s="47">
        <f>AR5+AR7+AR9+AR10</f>
        <v>-104194.67825552003</v>
      </c>
      <c r="AS11" s="47"/>
      <c r="AT11" s="47">
        <f>AT5+AT7+AT9+AT10</f>
        <v>-138551.86971153997</v>
      </c>
      <c r="AU11" s="47"/>
      <c r="AV11" s="47">
        <f>AV5+AV7+AV9+AV10</f>
        <v>-236264.46706294001</v>
      </c>
      <c r="AW11" s="47"/>
      <c r="AX11" s="47">
        <f t="shared" ref="AX11" si="51">AX5+AX7+AX9+AX10</f>
        <v>-299314.97713037994</v>
      </c>
      <c r="AZ11" s="47"/>
      <c r="BA11" s="47">
        <f>BA5+BA7+BA9+BA10</f>
        <v>341783.63468000008</v>
      </c>
      <c r="BB11" s="47"/>
      <c r="BC11" s="47">
        <f>BC5+BC7+BC9+BC10</f>
        <v>390926.03394000005</v>
      </c>
      <c r="BD11" s="47"/>
      <c r="BE11" s="47">
        <f>BE5+BE7+BE9+BE10</f>
        <v>590837.16602</v>
      </c>
      <c r="BF11" s="47"/>
      <c r="BG11" s="47">
        <f t="shared" ref="BG11" si="52">BG5+BG7+BG9+BG10</f>
        <v>338135.60750999994</v>
      </c>
      <c r="BI11" s="47"/>
      <c r="BJ11" s="47">
        <f>BJ5+BJ7+BJ9+BJ10</f>
        <v>0</v>
      </c>
      <c r="BK11" s="47"/>
      <c r="BL11" s="47">
        <f>BL5+BL7+BL9+BL10</f>
        <v>0</v>
      </c>
      <c r="BM11" s="47"/>
      <c r="BN11" s="47">
        <f>BN5+BN7+BN9+BN10</f>
        <v>0</v>
      </c>
      <c r="BO11" s="47"/>
      <c r="BP11" s="47">
        <f t="shared" ref="BP11" si="53">BP5+BP7+BP9+BP10</f>
        <v>0</v>
      </c>
      <c r="BR11" s="47"/>
      <c r="BS11" s="47">
        <f>BS5+BS7+BS9+BS10</f>
        <v>0</v>
      </c>
      <c r="BT11" s="47"/>
      <c r="BU11" s="47">
        <f>BU5+BU7+BU9+BU10</f>
        <v>0</v>
      </c>
      <c r="BV11" s="47"/>
      <c r="BW11" s="47">
        <f>BW5+BW7+BW9+BW10</f>
        <v>0</v>
      </c>
      <c r="BX11" s="47"/>
      <c r="BY11" s="47">
        <f t="shared" ref="BY11" si="54">BY5+BY7+BY9+BY10</f>
        <v>0</v>
      </c>
      <c r="CA11" s="47"/>
      <c r="CB11" s="47">
        <f>CB5+CB7+CB9+CB10</f>
        <v>0</v>
      </c>
      <c r="CC11" s="47"/>
      <c r="CD11" s="47">
        <f>CD5+CD7+CD9+CD10</f>
        <v>0</v>
      </c>
      <c r="CE11" s="47"/>
      <c r="CF11" s="47">
        <f>CF5+CF7+CF9+CF10</f>
        <v>0</v>
      </c>
      <c r="CG11" s="47"/>
      <c r="CH11" s="47">
        <f t="shared" ref="CH11" si="55">CH5+CH7+CH9+CH10</f>
        <v>0</v>
      </c>
      <c r="CI11" s="47"/>
      <c r="CJ11" s="178" t="e">
        <f>CF11/CB11-1</f>
        <v>#DIV/0!</v>
      </c>
      <c r="CL11" s="47"/>
      <c r="CM11" s="47">
        <f>CM5+CM7+CM9+CM10</f>
        <v>0</v>
      </c>
      <c r="CN11" s="47"/>
      <c r="CO11" s="47">
        <f>CO5+CO7+CO9+CO10</f>
        <v>0</v>
      </c>
      <c r="CP11" s="47"/>
      <c r="CQ11" s="47">
        <f>CQ5+CQ7+CQ9+CQ10</f>
        <v>0</v>
      </c>
      <c r="CR11" s="47"/>
      <c r="CS11" s="47">
        <f t="shared" ref="CS11" si="56">CS5+CS7+CS9+CS10</f>
        <v>0</v>
      </c>
      <c r="CU11" s="47"/>
      <c r="CV11" s="47">
        <f>CV5+CV7+CV9+CV10</f>
        <v>341783.63468000008</v>
      </c>
      <c r="CW11" s="47"/>
      <c r="CX11" s="47">
        <f>CX5+CX7+CX9+CX10</f>
        <v>390926.03394000005</v>
      </c>
      <c r="CY11" s="47"/>
      <c r="CZ11" s="47">
        <f>CZ5+CZ7+CZ9+CZ10</f>
        <v>590837.16602</v>
      </c>
      <c r="DA11" s="47"/>
      <c r="DB11" s="47">
        <f t="shared" ref="DB11" si="57">DB5+DB7+DB9+DB10</f>
        <v>338135.60750999994</v>
      </c>
    </row>
    <row r="12" spans="2:106" x14ac:dyDescent="0.3">
      <c r="C12" s="41" t="s">
        <v>56</v>
      </c>
      <c r="D12" s="116"/>
      <c r="E12" s="42"/>
      <c r="F12" s="42">
        <f>F11/F$151</f>
        <v>0.12680025630236938</v>
      </c>
      <c r="G12" s="42"/>
      <c r="H12" s="42">
        <f>H11/H$151</f>
        <v>0.12636858772472359</v>
      </c>
      <c r="I12" s="42"/>
      <c r="J12" s="42">
        <f>J11/J$151</f>
        <v>0.1014265001657261</v>
      </c>
      <c r="K12" s="42"/>
      <c r="L12" s="42">
        <f t="shared" ref="L12" si="58">L11/L$151</f>
        <v>0.15654216877812527</v>
      </c>
      <c r="M12" s="177"/>
      <c r="O12" s="42"/>
      <c r="P12" s="42">
        <f>P11/P$151</f>
        <v>0.12680025630236938</v>
      </c>
      <c r="Q12" s="42"/>
      <c r="R12" s="215">
        <f>R11/R$151</f>
        <v>0.12636858772472359</v>
      </c>
      <c r="S12" s="215"/>
      <c r="T12" s="215">
        <f>T11/T$151</f>
        <v>0.1014265001657261</v>
      </c>
      <c r="U12" s="215"/>
      <c r="V12" s="215">
        <f t="shared" ref="V12" si="59">V11/V$151</f>
        <v>0.15654216877812527</v>
      </c>
      <c r="W12" s="177"/>
      <c r="Y12" s="42"/>
      <c r="Z12" s="42">
        <f>Z11/Z$152</f>
        <v>6.1562106491926394E-2</v>
      </c>
      <c r="AA12" s="42"/>
      <c r="AB12" s="42">
        <f>AB11/AB$152</f>
        <v>0.10254950231119482</v>
      </c>
      <c r="AC12" s="42"/>
      <c r="AD12" s="42">
        <f>AD11/AD$152</f>
        <v>4.4020531822866242E-2</v>
      </c>
      <c r="AE12" s="42"/>
      <c r="AF12" s="42">
        <f t="shared" ref="AF12" si="60">AF11/AF$152</f>
        <v>8.4089802924887158E-2</v>
      </c>
      <c r="AG12" s="44"/>
      <c r="AH12" s="42"/>
      <c r="AI12" s="42">
        <f>AI11/AI$150</f>
        <v>0</v>
      </c>
      <c r="AJ12" s="42"/>
      <c r="AK12" s="42">
        <f>AK11/AK$150</f>
        <v>0</v>
      </c>
      <c r="AL12" s="42"/>
      <c r="AM12" s="42">
        <f>AM11/AM$150</f>
        <v>0</v>
      </c>
      <c r="AN12" s="42"/>
      <c r="AO12" s="42">
        <f t="shared" ref="AO12" si="61">AO11/AO$150</f>
        <v>0</v>
      </c>
      <c r="AP12" s="44"/>
      <c r="AQ12" s="42"/>
      <c r="AR12" s="42"/>
      <c r="AS12" s="42"/>
      <c r="AT12" s="42"/>
      <c r="AU12" s="42"/>
      <c r="AV12" s="42"/>
      <c r="AW12" s="42"/>
      <c r="AX12" s="42"/>
      <c r="AY12" s="44"/>
      <c r="AZ12" s="42"/>
      <c r="BA12" s="42">
        <f>BA11/BA$150</f>
        <v>9.0596693057066482E-2</v>
      </c>
      <c r="BB12" s="42"/>
      <c r="BC12" s="42">
        <f>BC11/BC$150</f>
        <v>9.2665464827047919E-2</v>
      </c>
      <c r="BD12" s="42"/>
      <c r="BE12" s="42">
        <f>BE11/BE$150</f>
        <v>7.1850469102912248E-2</v>
      </c>
      <c r="BF12" s="42"/>
      <c r="BG12" s="42">
        <f t="shared" ref="BG12" si="62">BG11/BG$150</f>
        <v>8.2740550375618227E-2</v>
      </c>
      <c r="BH12" s="44"/>
      <c r="BI12" s="42"/>
      <c r="BJ12" s="42"/>
      <c r="BK12" s="42"/>
      <c r="BL12" s="42"/>
      <c r="BM12" s="42"/>
      <c r="BN12" s="42"/>
      <c r="BO12" s="42"/>
      <c r="BP12" s="42"/>
      <c r="BR12" s="42"/>
      <c r="BS12" s="42"/>
      <c r="BT12" s="42"/>
      <c r="BU12" s="42"/>
      <c r="BV12" s="42"/>
      <c r="BW12" s="42"/>
      <c r="BX12" s="42"/>
      <c r="BY12" s="42"/>
      <c r="CA12" s="42"/>
      <c r="CB12" s="42"/>
      <c r="CC12" s="42"/>
      <c r="CD12" s="42"/>
      <c r="CE12" s="42"/>
      <c r="CF12" s="42"/>
      <c r="CG12" s="42"/>
      <c r="CH12" s="42"/>
      <c r="CI12" s="42"/>
      <c r="CJ12" s="177"/>
      <c r="CL12" s="42"/>
      <c r="CM12" s="42">
        <f>CM11/CM$151</f>
        <v>0</v>
      </c>
      <c r="CN12" s="42"/>
      <c r="CO12" s="42">
        <f>CO11/CO$151</f>
        <v>0</v>
      </c>
      <c r="CP12" s="42"/>
      <c r="CQ12" s="42">
        <f>CQ11/CQ$151</f>
        <v>0</v>
      </c>
      <c r="CR12" s="42"/>
      <c r="CS12" s="42">
        <f t="shared" ref="CS12" si="63">CS11/CS$151</f>
        <v>0</v>
      </c>
      <c r="CU12" s="42"/>
      <c r="CV12" s="42">
        <f>CV11/CV$150</f>
        <v>9.0596693057066482E-2</v>
      </c>
      <c r="CW12" s="42"/>
      <c r="CX12" s="42">
        <f>CX11/CX$150</f>
        <v>9.2665464827047919E-2</v>
      </c>
      <c r="CY12" s="42"/>
      <c r="CZ12" s="42">
        <f>CZ11/CZ$150</f>
        <v>7.1850469102912248E-2</v>
      </c>
      <c r="DA12" s="42"/>
      <c r="DB12" s="42">
        <f t="shared" ref="DB12" si="64">DB11/DB$150</f>
        <v>8.2740550375618227E-2</v>
      </c>
    </row>
    <row r="13" spans="2:106" x14ac:dyDescent="0.3">
      <c r="C13" s="39"/>
      <c r="D13" s="114"/>
      <c r="E13" s="39"/>
      <c r="F13" s="39"/>
      <c r="G13" s="39"/>
      <c r="H13" s="39"/>
      <c r="I13" s="39"/>
      <c r="J13" s="39"/>
      <c r="K13" s="39"/>
      <c r="L13" s="39"/>
      <c r="M13" s="179"/>
      <c r="O13" s="39"/>
      <c r="P13" s="39"/>
      <c r="Q13" s="39"/>
      <c r="R13" s="39"/>
      <c r="S13" s="39"/>
      <c r="T13" s="39"/>
      <c r="U13" s="39"/>
      <c r="V13" s="39"/>
      <c r="W13" s="179"/>
      <c r="Y13" s="39"/>
      <c r="Z13" s="39"/>
      <c r="AA13" s="39"/>
      <c r="AB13" s="39"/>
      <c r="AC13" s="39"/>
      <c r="AD13" s="39"/>
      <c r="AE13" s="39"/>
      <c r="AF13" s="39"/>
      <c r="AH13" s="39"/>
      <c r="AI13" s="39"/>
      <c r="AJ13" s="39"/>
      <c r="AK13" s="39"/>
      <c r="AL13" s="39"/>
      <c r="AM13" s="39"/>
      <c r="AN13" s="39"/>
      <c r="AO13" s="39"/>
      <c r="AQ13" s="39"/>
      <c r="AR13" s="39"/>
      <c r="AS13" s="39"/>
      <c r="AT13" s="39"/>
      <c r="AU13" s="39"/>
      <c r="AV13" s="39"/>
      <c r="AW13" s="39"/>
      <c r="AX13" s="39"/>
      <c r="AZ13" s="39"/>
      <c r="BA13" s="39"/>
      <c r="BB13" s="39"/>
      <c r="BC13" s="39"/>
      <c r="BD13" s="39"/>
      <c r="BE13" s="39"/>
      <c r="BF13" s="39"/>
      <c r="BG13" s="39"/>
      <c r="BI13" s="39"/>
      <c r="BJ13" s="39"/>
      <c r="BK13" s="39"/>
      <c r="BL13" s="39"/>
      <c r="BM13" s="39"/>
      <c r="BN13" s="39"/>
      <c r="BO13" s="39"/>
      <c r="BP13" s="39"/>
      <c r="BR13" s="39"/>
      <c r="BS13" s="39"/>
      <c r="BT13" s="39"/>
      <c r="BU13" s="39"/>
      <c r="BV13" s="39"/>
      <c r="BW13" s="39"/>
      <c r="BX13" s="39"/>
      <c r="BY13" s="39"/>
      <c r="CA13" s="39"/>
      <c r="CB13" s="39"/>
      <c r="CC13" s="39"/>
      <c r="CD13" s="39"/>
      <c r="CE13" s="39"/>
      <c r="CF13" s="39"/>
      <c r="CG13" s="39"/>
      <c r="CH13" s="39"/>
      <c r="CI13" s="39"/>
      <c r="CJ13" s="179"/>
      <c r="CL13" s="39"/>
      <c r="CM13" s="39"/>
      <c r="CN13" s="39"/>
      <c r="CO13" s="39"/>
      <c r="CP13" s="39"/>
      <c r="CQ13" s="39"/>
      <c r="CR13" s="39"/>
      <c r="CS13" s="39"/>
      <c r="CU13" s="39"/>
      <c r="CV13" s="39"/>
      <c r="CW13" s="39"/>
      <c r="CX13" s="39"/>
      <c r="CY13" s="39"/>
      <c r="CZ13" s="39"/>
      <c r="DA13" s="39"/>
      <c r="DB13" s="39"/>
    </row>
    <row r="14" spans="2:106" x14ac:dyDescent="0.3">
      <c r="C14" s="38" t="s">
        <v>12</v>
      </c>
      <c r="D14" s="117">
        <v>11</v>
      </c>
      <c r="E14" s="40"/>
      <c r="F14" s="40">
        <f>SUM('Quarterly I.S'!G14:I14)</f>
        <v>336374.94858999999</v>
      </c>
      <c r="G14" s="40"/>
      <c r="H14" s="40">
        <f>SUM('Quarterly I.S'!K14:M14)</f>
        <v>553639.28073</v>
      </c>
      <c r="I14" s="40"/>
      <c r="J14" s="40">
        <f>SUM('Quarterly I.S'!O14:Q14)</f>
        <v>942585.09527999978</v>
      </c>
      <c r="K14" s="40"/>
      <c r="L14" s="40">
        <f>SUM('Quarterly I.S'!S14:U14)</f>
        <v>1630027.44334</v>
      </c>
      <c r="M14" s="139">
        <f t="shared" ref="M14:M15" si="65">L14/J14-1</f>
        <v>0.72931595407393113</v>
      </c>
      <c r="N14" s="139"/>
      <c r="O14" s="40"/>
      <c r="P14" s="40">
        <f>SUM('Quarterly I.S'!AA14:AC14)</f>
        <v>336374.94858999999</v>
      </c>
      <c r="Q14" s="40"/>
      <c r="R14" s="40">
        <f>SUM('Quarterly I.S'!AE14:AG14)</f>
        <v>553639.28073</v>
      </c>
      <c r="S14" s="40"/>
      <c r="T14" s="40">
        <f>SUM('Quarterly I.S'!AI14:AK14)</f>
        <v>942585.09527999978</v>
      </c>
      <c r="U14" s="40"/>
      <c r="V14" s="40">
        <f>SUM('Quarterly I.S'!AM14:AO14)</f>
        <v>1630027.44334</v>
      </c>
      <c r="W14" s="139">
        <f t="shared" ref="W14:W15" si="66">V14/T14-1</f>
        <v>0.72931595407393113</v>
      </c>
      <c r="Y14" s="40"/>
      <c r="Z14" s="40">
        <f>SUM('Quarterly I.S'!AU14:AW14)</f>
        <v>17524.318799999997</v>
      </c>
      <c r="AA14" s="40"/>
      <c r="AB14" s="40">
        <f>SUM('Quarterly I.S'!AY14:BA14)</f>
        <v>13312.216512182531</v>
      </c>
      <c r="AC14" s="40"/>
      <c r="AD14" s="40">
        <f>SUM('Quarterly I.S'!BC14:BE14)</f>
        <v>45770.253826313798</v>
      </c>
      <c r="AE14" s="40"/>
      <c r="AF14" s="40">
        <f>SUM('Quarterly I.S'!BG14:BI14)</f>
        <v>98954.925087914482</v>
      </c>
      <c r="AH14" s="40"/>
      <c r="AI14" s="40">
        <f>SUM('Quarterly I.S'!BN14:BP14)</f>
        <v>418855.03741000005</v>
      </c>
      <c r="AJ14" s="40"/>
      <c r="AK14" s="40">
        <f>SUM('Quarterly I.S'!BR14:BT14)</f>
        <v>201135.44380000001</v>
      </c>
      <c r="AL14" s="40"/>
      <c r="AM14" s="40">
        <f>SUM('Quarterly I.S'!BV14:BX14)</f>
        <v>86029.218739999982</v>
      </c>
      <c r="AN14" s="40"/>
      <c r="AO14" s="40">
        <f>SUM('Quarterly I.S'!BZ14:CB14)</f>
        <v>28866.921139999999</v>
      </c>
      <c r="AQ14" s="40"/>
      <c r="AR14" s="40">
        <f>SUM('Quarterly I.S'!CG14:CI14)</f>
        <v>44836</v>
      </c>
      <c r="AS14" s="40"/>
      <c r="AT14" s="40">
        <f>SUM('Quarterly I.S'!CK14:CM14)</f>
        <v>124423</v>
      </c>
      <c r="AU14" s="40"/>
      <c r="AV14" s="40">
        <f>SUM('Quarterly I.S'!CO14:CQ14)</f>
        <v>230598</v>
      </c>
      <c r="AW14" s="40"/>
      <c r="AX14" s="40">
        <f>SUM('Quarterly I.S'!CS14:CU14)</f>
        <v>303000</v>
      </c>
      <c r="AZ14" s="40"/>
      <c r="BA14" s="40">
        <f t="shared" ref="BA14:BA15" si="67">P14+Z14+AI14+AR14</f>
        <v>817590.30480000004</v>
      </c>
      <c r="BB14" s="40"/>
      <c r="BC14" s="40">
        <f t="shared" ref="BC14:BC15" si="68">R14+AB14+AK14+AT14</f>
        <v>892509.9410421825</v>
      </c>
      <c r="BD14" s="40"/>
      <c r="BE14" s="40">
        <f t="shared" ref="BE14:BE15" si="69">T14+AD14+AM14+AV14</f>
        <v>1304982.5678463136</v>
      </c>
      <c r="BF14" s="40"/>
      <c r="BG14" s="40">
        <f t="shared" ref="BG14:BG15" si="70">V14+AF14+AO14+AX14</f>
        <v>2060849.2895679146</v>
      </c>
      <c r="BI14" s="40"/>
      <c r="BJ14" s="40">
        <f>SUM('Quarterly I.S'!DS14:DU14)</f>
        <v>0</v>
      </c>
      <c r="BK14" s="40"/>
      <c r="BL14" s="40">
        <f>SUM('Quarterly I.S'!DW14:DY14)</f>
        <v>0</v>
      </c>
      <c r="BM14" s="40"/>
      <c r="BN14" s="40">
        <f>SUM('Quarterly I.S'!EA14:EC14)</f>
        <v>0</v>
      </c>
      <c r="BO14" s="40"/>
      <c r="BP14" s="40">
        <f>SUM('Quarterly I.S'!EE14:EG14)</f>
        <v>0</v>
      </c>
      <c r="BR14" s="40"/>
      <c r="BS14" s="40">
        <f>SUM('Quarterly I.S'!EL14:EN14)</f>
        <v>0</v>
      </c>
      <c r="BT14" s="40"/>
      <c r="BU14" s="40">
        <f>SUM('Quarterly I.S'!EP14:ER14)</f>
        <v>0</v>
      </c>
      <c r="BV14" s="40"/>
      <c r="BW14" s="40">
        <f>SUM('Quarterly I.S'!ET14:EV14)</f>
        <v>0</v>
      </c>
      <c r="BX14" s="40"/>
      <c r="BY14" s="40">
        <f>SUM('Quarterly I.S'!EX14:EZ14)</f>
        <v>0</v>
      </c>
      <c r="CA14" s="40"/>
      <c r="CB14" s="40">
        <f t="shared" ref="CB14:CB15" si="71">BJ14+BS14</f>
        <v>0</v>
      </c>
      <c r="CC14" s="40"/>
      <c r="CD14" s="40">
        <f t="shared" ref="CD14:CD15" si="72">BL14+BU14</f>
        <v>0</v>
      </c>
      <c r="CE14" s="40"/>
      <c r="CF14" s="40">
        <f t="shared" ref="CF14:CF15" si="73">BN14+BW14</f>
        <v>0</v>
      </c>
      <c r="CG14" s="40"/>
      <c r="CH14" s="40">
        <f t="shared" ref="CH14:CH15" si="74">BP14+BY14</f>
        <v>0</v>
      </c>
      <c r="CI14" s="40"/>
      <c r="CJ14" s="139" t="e">
        <f t="shared" ref="CJ14:CJ15" si="75">CH14/CF14-1</f>
        <v>#DIV/0!</v>
      </c>
      <c r="CL14" s="40"/>
      <c r="CM14" s="40">
        <f>SUM('Quarterly I.S'!FY14:GA14)</f>
        <v>0</v>
      </c>
      <c r="CN14" s="40"/>
      <c r="CO14" s="40">
        <f>SUM('Quarterly I.S'!GC14:GE14)</f>
        <v>0</v>
      </c>
      <c r="CP14" s="40"/>
      <c r="CQ14" s="40">
        <f>SUM('Quarterly I.S'!GG14:GI14)</f>
        <v>0</v>
      </c>
      <c r="CR14" s="40"/>
      <c r="CS14" s="40">
        <f>SUM('Quarterly I.S'!GK14:GM14)</f>
        <v>0</v>
      </c>
      <c r="CU14" s="40"/>
      <c r="CV14" s="40">
        <f>BA14+CB14+CM14</f>
        <v>817590.30480000004</v>
      </c>
      <c r="CW14" s="40"/>
      <c r="CX14" s="40">
        <f>BC14+CD14+CO14</f>
        <v>892509.9410421825</v>
      </c>
      <c r="CY14" s="40"/>
      <c r="CZ14" s="40">
        <f>BE14+CF14+CQ14</f>
        <v>1304982.5678463136</v>
      </c>
      <c r="DA14" s="40"/>
      <c r="DB14" s="40">
        <f t="shared" ref="DB14:DB15" si="76">BG14+CH14+CS14</f>
        <v>2060849.2895679146</v>
      </c>
    </row>
    <row r="15" spans="2:106" x14ac:dyDescent="0.3">
      <c r="C15" s="38" t="s">
        <v>3</v>
      </c>
      <c r="E15" s="40"/>
      <c r="F15" s="40">
        <f>SUM('Quarterly I.S'!G15:I15)</f>
        <v>-113235.78443</v>
      </c>
      <c r="G15" s="40"/>
      <c r="H15" s="40">
        <f>SUM('Quarterly I.S'!K15:M15)</f>
        <v>-251790.54081999999</v>
      </c>
      <c r="I15" s="40"/>
      <c r="J15" s="40">
        <f>SUM('Quarterly I.S'!O15:Q15)</f>
        <v>-581554.90599000012</v>
      </c>
      <c r="K15" s="40"/>
      <c r="L15" s="40">
        <f>SUM('Quarterly I.S'!S15:U15)</f>
        <v>-1036556.6382624388</v>
      </c>
      <c r="M15" s="139">
        <f t="shared" si="65"/>
        <v>0.78238826220178503</v>
      </c>
      <c r="N15" s="139"/>
      <c r="O15" s="40"/>
      <c r="P15" s="40">
        <f>SUM('Quarterly I.S'!AA15:AC15)</f>
        <v>-113235.78443</v>
      </c>
      <c r="Q15" s="40"/>
      <c r="R15" s="40">
        <f>SUM('Quarterly I.S'!AE15:AG15)</f>
        <v>-251762.60316999996</v>
      </c>
      <c r="S15" s="40"/>
      <c r="T15" s="40">
        <f>SUM('Quarterly I.S'!AI15:AK15)</f>
        <v>-581488.14415000007</v>
      </c>
      <c r="U15" s="40"/>
      <c r="V15" s="40">
        <f>SUM('Quarterly I.S'!AM15:AO15)</f>
        <v>-1036508.1425324387</v>
      </c>
      <c r="W15" s="139">
        <f t="shared" si="66"/>
        <v>0.78250950248963669</v>
      </c>
      <c r="Y15" s="40"/>
      <c r="Z15" s="40">
        <f>SUM('Quarterly I.S'!AU15:AW15)</f>
        <v>-2668.6530300000004</v>
      </c>
      <c r="AA15" s="40"/>
      <c r="AB15" s="40">
        <f>SUM('Quarterly I.S'!AY15:BA15)</f>
        <v>-705.3062189929168</v>
      </c>
      <c r="AC15" s="40"/>
      <c r="AD15" s="40">
        <f>SUM('Quarterly I.S'!BC15:BE15)</f>
        <v>-5217.6269945000004</v>
      </c>
      <c r="AE15" s="40"/>
      <c r="AF15" s="40">
        <f>SUM('Quarterly I.S'!BG15:BI15)</f>
        <v>-12606.929296461693</v>
      </c>
      <c r="AH15" s="40"/>
      <c r="AI15" s="40">
        <f>SUM('Quarterly I.S'!BN15:BP15)</f>
        <v>-371870.15426000004</v>
      </c>
      <c r="AJ15" s="40"/>
      <c r="AK15" s="40">
        <f>SUM('Quarterly I.S'!BR15:BT15)</f>
        <v>-188875.16072000001</v>
      </c>
      <c r="AL15" s="40"/>
      <c r="AM15" s="40">
        <f>SUM('Quarterly I.S'!BV15:BX15)</f>
        <v>-81988.581630000001</v>
      </c>
      <c r="AN15" s="40"/>
      <c r="AO15" s="40">
        <f>SUM('Quarterly I.S'!BZ15:CB15)</f>
        <v>-26491.487590000001</v>
      </c>
      <c r="AR15" s="38">
        <f>SUM('Quarterly I.S'!CG15:CI15)</f>
        <v>0</v>
      </c>
      <c r="AT15" s="40">
        <f>SUM('Quarterly I.S'!CK15:CM15)</f>
        <v>0</v>
      </c>
      <c r="AV15" s="40">
        <f>SUM('Quarterly I.S'!CO15:CQ15)</f>
        <v>0</v>
      </c>
      <c r="AW15" s="40"/>
      <c r="AX15" s="40">
        <f>SUM('Quarterly I.S'!CS15:CU15)</f>
        <v>0</v>
      </c>
      <c r="AZ15" s="40"/>
      <c r="BA15" s="40">
        <f t="shared" si="67"/>
        <v>-487774.59172000003</v>
      </c>
      <c r="BB15" s="40"/>
      <c r="BC15" s="40">
        <f t="shared" si="68"/>
        <v>-441343.07010899286</v>
      </c>
      <c r="BD15" s="40"/>
      <c r="BE15" s="40">
        <f t="shared" si="69"/>
        <v>-668694.35277450015</v>
      </c>
      <c r="BF15" s="40"/>
      <c r="BG15" s="40">
        <f t="shared" si="70"/>
        <v>-1075606.5594189004</v>
      </c>
      <c r="BI15" s="40"/>
      <c r="BJ15" s="40">
        <f>SUM('Quarterly I.S'!DS15:DU15)</f>
        <v>0</v>
      </c>
      <c r="BK15" s="40"/>
      <c r="BL15" s="40">
        <f>SUM('Quarterly I.S'!DW15:DY15)</f>
        <v>0</v>
      </c>
      <c r="BM15" s="40"/>
      <c r="BN15" s="40">
        <f>SUM('Quarterly I.S'!EA15:EC15)</f>
        <v>0</v>
      </c>
      <c r="BO15" s="40"/>
      <c r="BP15" s="40">
        <f>SUM('Quarterly I.S'!EE15:EG15)</f>
        <v>0</v>
      </c>
      <c r="BR15" s="40"/>
      <c r="BS15" s="40">
        <f>SUM('Quarterly I.S'!EL15:EN15)</f>
        <v>0</v>
      </c>
      <c r="BT15" s="40"/>
      <c r="BU15" s="40">
        <f>SUM('Quarterly I.S'!EP15:ER15)</f>
        <v>0</v>
      </c>
      <c r="BV15" s="40"/>
      <c r="BW15" s="40">
        <f>SUM('Quarterly I.S'!ET15:EV15)</f>
        <v>0</v>
      </c>
      <c r="BX15" s="40"/>
      <c r="BY15" s="40">
        <f>SUM('Quarterly I.S'!EX15:EZ15)</f>
        <v>0</v>
      </c>
      <c r="CA15" s="40"/>
      <c r="CB15" s="40">
        <f t="shared" si="71"/>
        <v>0</v>
      </c>
      <c r="CC15" s="40"/>
      <c r="CD15" s="40">
        <f t="shared" si="72"/>
        <v>0</v>
      </c>
      <c r="CE15" s="40"/>
      <c r="CF15" s="40">
        <f t="shared" si="73"/>
        <v>0</v>
      </c>
      <c r="CG15" s="40"/>
      <c r="CH15" s="40">
        <f t="shared" si="74"/>
        <v>0</v>
      </c>
      <c r="CI15" s="40"/>
      <c r="CJ15" s="139" t="e">
        <f t="shared" si="75"/>
        <v>#DIV/0!</v>
      </c>
      <c r="CL15" s="40"/>
      <c r="CM15" s="40">
        <f>SUM('Quarterly I.S'!FY15:GA15)</f>
        <v>0</v>
      </c>
      <c r="CN15" s="40"/>
      <c r="CO15" s="40">
        <f>SUM('Quarterly I.S'!GC15:GE15)</f>
        <v>-27.937650000000001</v>
      </c>
      <c r="CP15" s="40"/>
      <c r="CQ15" s="40">
        <f>SUM('Quarterly I.S'!GG15:GI15)</f>
        <v>-66.761839999999992</v>
      </c>
      <c r="CR15" s="40"/>
      <c r="CS15" s="40">
        <f>SUM('Quarterly I.S'!GK15:GM15)</f>
        <v>-48.495729999999995</v>
      </c>
      <c r="CT15" s="52"/>
      <c r="CU15" s="40"/>
      <c r="CV15" s="40">
        <f>BA15+CB15+CM15</f>
        <v>-487774.59172000003</v>
      </c>
      <c r="CW15" s="40"/>
      <c r="CX15" s="40">
        <f>BC15+CD15+CO15</f>
        <v>-441371.00775899284</v>
      </c>
      <c r="CY15" s="40"/>
      <c r="CZ15" s="40">
        <f>BE15+CF15+CQ15</f>
        <v>-668761.1146145002</v>
      </c>
      <c r="DA15" s="40"/>
      <c r="DB15" s="40">
        <f t="shared" si="76"/>
        <v>-1075655.0551489005</v>
      </c>
    </row>
    <row r="16" spans="2:106" x14ac:dyDescent="0.3">
      <c r="C16" s="41" t="s">
        <v>54</v>
      </c>
      <c r="D16" s="116"/>
      <c r="E16" s="42"/>
      <c r="F16" s="42">
        <f>SUM(F14:F15)/AVERAGE(E123:F123)*12/9</f>
        <v>0.11441072538603006</v>
      </c>
      <c r="G16" s="42"/>
      <c r="H16" s="42">
        <f>SUM(H14:H15)/AVERAGE(G123:H123)*12/9</f>
        <v>8.6739476700842824E-2</v>
      </c>
      <c r="I16" s="42"/>
      <c r="J16" s="42">
        <f>SUM(J14:J15)/AVERAGE(I123:J123)*12/9</f>
        <v>7.494776523370307E-2</v>
      </c>
      <c r="K16" s="42"/>
      <c r="L16" s="42">
        <f t="shared" ref="L16" si="77">SUM(L14:L15)/AVERAGE(K123:L123)*12/9</f>
        <v>9.1732090117434814E-2</v>
      </c>
      <c r="M16" s="177"/>
      <c r="N16" s="111"/>
      <c r="O16" s="42"/>
      <c r="P16" s="42">
        <f>SUM(P14:P15)/AVERAGE(O123:P123)*12/9</f>
        <v>0.11441072538603006</v>
      </c>
      <c r="Q16" s="42"/>
      <c r="R16" s="42">
        <f>SUM(R14:R15)/AVERAGE(Q123:R123)*12/9</f>
        <v>8.6747504884568158E-2</v>
      </c>
      <c r="S16" s="42"/>
      <c r="T16" s="42">
        <f>SUM(T14:T15)/AVERAGE(S123:T123)*12/9</f>
        <v>7.4961624602972815E-2</v>
      </c>
      <c r="U16" s="42"/>
      <c r="V16" s="42">
        <f t="shared" ref="V16" si="78">SUM(V14:V15)/AVERAGE(U123:V123)*12/9</f>
        <v>9.1739586045855581E-2</v>
      </c>
      <c r="W16" s="177"/>
      <c r="Y16" s="42"/>
      <c r="Z16" s="42">
        <f>SUM(Z14:Z15)/AVERAGE(Y129:Z129)*12/9</f>
        <v>0.17388752005243843</v>
      </c>
      <c r="AA16" s="42"/>
      <c r="AB16" s="42">
        <f>SUM(AB14:AB15)/AVERAGE(AA129:AB129)*12/9</f>
        <v>0.38497412325382879</v>
      </c>
      <c r="AC16" s="42"/>
      <c r="AD16" s="42">
        <f>SUM(AD14:AD15)/AVERAGE(AC129:AD129)*12/9</f>
        <v>1.2581386687789224</v>
      </c>
      <c r="AE16" s="42"/>
      <c r="AF16" s="42">
        <f t="shared" ref="AF16" si="79">SUM(AF14:AF15)/AVERAGE(AE129:AF129)*12/9</f>
        <v>1.3357904767264601</v>
      </c>
      <c r="AG16" s="44"/>
      <c r="AH16" s="42"/>
      <c r="AI16" s="42">
        <f>SUM(AI14:AI15)/AVERAGE(AH127:AI127)*12/9</f>
        <v>1.9419701012485927E-2</v>
      </c>
      <c r="AJ16" s="42"/>
      <c r="AK16" s="42">
        <f>SUM(AK14:AK15)/AVERAGE(AJ127:AK127)*12/9</f>
        <v>1.0113359579821183E-2</v>
      </c>
      <c r="AL16" s="42"/>
      <c r="AM16" s="42">
        <f>SUM(AM14:AM15)/AVERAGE(AL127:AM127)*12/9</f>
        <v>1.4824330714617974E-3</v>
      </c>
      <c r="AN16" s="42"/>
      <c r="AO16" s="42">
        <f t="shared" ref="AO16" si="80">SUM(AO14:AO15)/AVERAGE(AN127:AO127)*12/9</f>
        <v>5.7765881424237707E-4</v>
      </c>
      <c r="AP16" s="44"/>
      <c r="AQ16" s="42"/>
      <c r="AR16" s="42"/>
      <c r="AS16" s="42"/>
      <c r="AT16" s="42"/>
      <c r="AU16" s="42"/>
      <c r="AV16" s="42"/>
      <c r="AW16" s="42"/>
      <c r="AX16" s="42"/>
      <c r="AY16" s="44"/>
      <c r="AZ16" s="42"/>
      <c r="BA16" s="42">
        <f>SUM(BA14:BA15)/AVERAGE(AZ131:BA131)*12/9</f>
        <v>5.064385536643301E-2</v>
      </c>
      <c r="BB16" s="42"/>
      <c r="BC16" s="42">
        <f>SUM(BC14:BC15)/AVERAGE(BB131:BC131)*12/9</f>
        <v>5.0148564830051118E-2</v>
      </c>
      <c r="BD16" s="42"/>
      <c r="BE16" s="42">
        <f>SUM(BE14:BE15)/AVERAGE(BD131:BE131)*12/9</f>
        <v>4.9151238560660344E-2</v>
      </c>
      <c r="BF16" s="42"/>
      <c r="BG16" s="42">
        <f t="shared" ref="BG16" si="81">SUM(BG14:BG15)/AVERAGE(BF131:BG131)*12/9</f>
        <v>6.2593245723223861E-2</v>
      </c>
      <c r="BH16" s="44"/>
      <c r="BI16" s="42"/>
      <c r="BJ16" s="42"/>
      <c r="BK16" s="42"/>
      <c r="BL16" s="42"/>
      <c r="BM16" s="42"/>
      <c r="BN16" s="42"/>
      <c r="BO16" s="42"/>
      <c r="BP16" s="42"/>
      <c r="BR16" s="42"/>
      <c r="BS16" s="42"/>
      <c r="BT16" s="42"/>
      <c r="BU16" s="42"/>
      <c r="BV16" s="42"/>
      <c r="BW16" s="42"/>
      <c r="BX16" s="42"/>
      <c r="BY16" s="42"/>
      <c r="CA16" s="42"/>
      <c r="CB16" s="42"/>
      <c r="CC16" s="42"/>
      <c r="CD16" s="42"/>
      <c r="CE16" s="42"/>
      <c r="CF16" s="42"/>
      <c r="CG16" s="42"/>
      <c r="CH16" s="42"/>
      <c r="CI16" s="42"/>
      <c r="CJ16" s="177"/>
      <c r="CL16" s="42"/>
      <c r="CM16" s="42"/>
      <c r="CN16" s="42"/>
      <c r="CO16" s="42"/>
      <c r="CP16" s="42"/>
      <c r="CQ16" s="42"/>
      <c r="CR16" s="42"/>
      <c r="CS16" s="42"/>
      <c r="CU16" s="42"/>
      <c r="CV16" s="42">
        <f>SUM(CV14:CV15)/AVERAGE(CU131:CV131)*12/9</f>
        <v>5.064385536643301E-2</v>
      </c>
      <c r="CW16" s="42"/>
      <c r="CX16" s="42">
        <f>SUM(CX14:CX15)/AVERAGE(CW131:CX131)*12/9</f>
        <v>5.0145459475596954E-2</v>
      </c>
      <c r="CY16" s="42"/>
      <c r="CZ16" s="42">
        <f>SUM(CZ14:CZ15)/AVERAGE(CY131:CZ131)*12/9</f>
        <v>4.9146081421101794E-2</v>
      </c>
      <c r="DA16" s="42"/>
      <c r="DB16" s="42">
        <f t="shared" ref="DB16" si="82">SUM(DB14:DB15)/AVERAGE(DA131:DB131)*12/9</f>
        <v>6.2590164751346031E-2</v>
      </c>
    </row>
    <row r="17" spans="3:106" x14ac:dyDescent="0.3">
      <c r="C17" s="38" t="s">
        <v>91</v>
      </c>
      <c r="E17" s="40"/>
      <c r="F17" s="40">
        <f>SUM('Quarterly I.S'!G17:I17)</f>
        <v>67171.611290000001</v>
      </c>
      <c r="G17" s="40"/>
      <c r="H17" s="40">
        <f>SUM('Quarterly I.S'!K17:M17)</f>
        <v>67346.656210000016</v>
      </c>
      <c r="I17" s="40"/>
      <c r="J17" s="40">
        <f>SUM('Quarterly I.S'!O17:Q17)</f>
        <v>48851.458089999986</v>
      </c>
      <c r="K17" s="40"/>
      <c r="L17" s="40">
        <f>SUM('Quarterly I.S'!S17:U17)</f>
        <v>87036.80604840233</v>
      </c>
      <c r="M17" s="139">
        <f t="shared" ref="M17:M18" si="83">L17/J17-1</f>
        <v>0.78166239967807583</v>
      </c>
      <c r="N17" s="139"/>
      <c r="O17" s="40"/>
      <c r="P17" s="40">
        <f>SUM('Quarterly I.S'!AA17:AC17)</f>
        <v>67171.611290000001</v>
      </c>
      <c r="Q17" s="40"/>
      <c r="R17" s="40">
        <f>SUM('Quarterly I.S'!AE17:AG17)</f>
        <v>66851.296800000011</v>
      </c>
      <c r="S17" s="40"/>
      <c r="T17" s="40">
        <f>SUM('Quarterly I.S'!AI17:AK17)</f>
        <v>48837.985349999988</v>
      </c>
      <c r="U17" s="40"/>
      <c r="V17" s="40">
        <f>SUM('Quarterly I.S'!AM17:AO17)</f>
        <v>85440.786788402329</v>
      </c>
      <c r="W17" s="139">
        <f t="shared" ref="W17:W18" si="84">V17/T17-1</f>
        <v>0.74947402469791569</v>
      </c>
      <c r="Y17" s="40"/>
      <c r="Z17" s="40">
        <f>SUM('Quarterly I.S'!AU17:AW17)</f>
        <v>3635.3588900000004</v>
      </c>
      <c r="AA17" s="40"/>
      <c r="AB17" s="40">
        <f>SUM('Quarterly I.S'!AY17:BA17)</f>
        <v>8219.4352015966233</v>
      </c>
      <c r="AC17" s="40"/>
      <c r="AD17" s="40">
        <f>SUM('Quarterly I.S'!BC17:BE17)</f>
        <v>8287.36085669163</v>
      </c>
      <c r="AE17" s="40"/>
      <c r="AF17" s="40">
        <f>SUM('Quarterly I.S'!BG17:BI17)</f>
        <v>26457.136036626493</v>
      </c>
      <c r="AH17" s="40"/>
      <c r="AI17" s="40">
        <f>SUM('Quarterly I.S'!BN17:BP17)</f>
        <v>30671.676670000001</v>
      </c>
      <c r="AJ17" s="40"/>
      <c r="AK17" s="40">
        <f>SUM('Quarterly I.S'!BR17:BT17)</f>
        <v>15080.601460000002</v>
      </c>
      <c r="AL17" s="40"/>
      <c r="AM17" s="40">
        <f>SUM('Quarterly I.S'!BV17:BX17)</f>
        <v>17648.19442</v>
      </c>
      <c r="AN17" s="40"/>
      <c r="AO17" s="40">
        <f>SUM('Quarterly I.S'!BZ17:CB17)</f>
        <v>13479.58092</v>
      </c>
      <c r="AR17" s="38">
        <f>SUM('Quarterly I.S'!CG17:CI17)</f>
        <v>0</v>
      </c>
      <c r="AT17" s="40">
        <f>SUM('Quarterly I.S'!CK17:CM17)</f>
        <v>0</v>
      </c>
      <c r="AV17" s="40">
        <f>SUM('Quarterly I.S'!CO17:CQ17)</f>
        <v>0</v>
      </c>
      <c r="AW17" s="40"/>
      <c r="AX17" s="40">
        <f>SUM('Quarterly I.S'!CS17:CU17)</f>
        <v>0</v>
      </c>
      <c r="AZ17" s="40"/>
      <c r="BA17" s="40">
        <f t="shared" ref="BA17:BA18" si="85">P17+Z17+AI17+AR17</f>
        <v>101478.64685</v>
      </c>
      <c r="BB17" s="40"/>
      <c r="BC17" s="40">
        <f t="shared" ref="BC17:BC18" si="86">R17+AB17+AK17+AT17</f>
        <v>90151.333461596645</v>
      </c>
      <c r="BD17" s="40"/>
      <c r="BE17" s="40">
        <f t="shared" ref="BE17:BE18" si="87">T17+AD17+AM17+AV17</f>
        <v>74773.540626691625</v>
      </c>
      <c r="BF17" s="40"/>
      <c r="BG17" s="40">
        <f t="shared" ref="BG17:BG18" si="88">V17+AF17+AO17+AX17</f>
        <v>125377.50374502884</v>
      </c>
      <c r="BI17" s="40"/>
      <c r="BJ17" s="40">
        <f>SUM('Quarterly I.S'!DS17:DU17)</f>
        <v>0</v>
      </c>
      <c r="BK17" s="40"/>
      <c r="BL17" s="40">
        <f>SUM('Quarterly I.S'!DW17:DY17)</f>
        <v>0</v>
      </c>
      <c r="BM17" s="40"/>
      <c r="BN17" s="40">
        <f>SUM('Quarterly I.S'!EA17:EC17)</f>
        <v>0</v>
      </c>
      <c r="BO17" s="40"/>
      <c r="BP17" s="40">
        <f>SUM('Quarterly I.S'!EE17:EG17)</f>
        <v>0</v>
      </c>
      <c r="BR17" s="40"/>
      <c r="BS17" s="40">
        <f>SUM('Quarterly I.S'!EL17:EN17)</f>
        <v>0</v>
      </c>
      <c r="BT17" s="40"/>
      <c r="BU17" s="40">
        <f>SUM('Quarterly I.S'!EP17:ER17)</f>
        <v>0</v>
      </c>
      <c r="BV17" s="40"/>
      <c r="BW17" s="40">
        <f>SUM('Quarterly I.S'!ET17:EV17)</f>
        <v>0</v>
      </c>
      <c r="BX17" s="40"/>
      <c r="BY17" s="40">
        <f>SUM('Quarterly I.S'!EX17:EZ17)</f>
        <v>0</v>
      </c>
      <c r="CA17" s="40"/>
      <c r="CB17" s="40">
        <f t="shared" ref="CB17:CB18" si="89">BJ17+BS17</f>
        <v>0</v>
      </c>
      <c r="CC17" s="40"/>
      <c r="CD17" s="40">
        <f t="shared" ref="CD17:CD18" si="90">BL17+BU17</f>
        <v>0</v>
      </c>
      <c r="CE17" s="40"/>
      <c r="CF17" s="40">
        <f t="shared" ref="CF17:CF18" si="91">BN17+BW17</f>
        <v>0</v>
      </c>
      <c r="CG17" s="40"/>
      <c r="CH17" s="40">
        <f t="shared" ref="CH17:CH18" si="92">BP17+BY17</f>
        <v>0</v>
      </c>
      <c r="CI17" s="40"/>
      <c r="CJ17" s="139" t="e">
        <f t="shared" ref="CJ17:CJ18" si="93">CH17/CF17-1</f>
        <v>#DIV/0!</v>
      </c>
      <c r="CL17" s="40"/>
      <c r="CM17" s="40">
        <f>SUM('Quarterly I.S'!FY17:GA17)</f>
        <v>0</v>
      </c>
      <c r="CN17" s="40"/>
      <c r="CO17" s="40">
        <f>SUM('Quarterly I.S'!GC17:GE17)</f>
        <v>495.35941000000008</v>
      </c>
      <c r="CP17" s="40"/>
      <c r="CQ17" s="40">
        <f>SUM('Quarterly I.S'!GG17:GI17)</f>
        <v>13.472740000000002</v>
      </c>
      <c r="CR17" s="40"/>
      <c r="CS17" s="40">
        <f>SUM('Quarterly I.S'!GK17:GM17)</f>
        <v>1596.0192599999998</v>
      </c>
      <c r="CT17" s="52"/>
      <c r="CU17" s="40"/>
      <c r="CV17" s="40">
        <f>BA17+CB17+CM17</f>
        <v>101478.64685</v>
      </c>
      <c r="CW17" s="40"/>
      <c r="CX17" s="40">
        <f>BC17+CD17+CO17</f>
        <v>90646.69287159665</v>
      </c>
      <c r="CY17" s="40"/>
      <c r="CZ17" s="40">
        <f>BE17+CF17+CQ17</f>
        <v>74787.013366691623</v>
      </c>
      <c r="DA17" s="40"/>
      <c r="DB17" s="40">
        <f t="shared" ref="DB17:DB18" si="94">BG17+CH17+CS17</f>
        <v>126973.52300502884</v>
      </c>
    </row>
    <row r="18" spans="3:106" x14ac:dyDescent="0.3">
      <c r="C18" s="38" t="s">
        <v>13</v>
      </c>
      <c r="E18" s="40"/>
      <c r="F18" s="40">
        <f>SUM('Quarterly I.S'!G18:I18)</f>
        <v>-3717.9532200000003</v>
      </c>
      <c r="G18" s="40"/>
      <c r="H18" s="40">
        <f>SUM('Quarterly I.S'!K18:M18)</f>
        <v>-6738.6461200000012</v>
      </c>
      <c r="I18" s="40"/>
      <c r="J18" s="40">
        <f>SUM('Quarterly I.S'!O18:Q18)</f>
        <v>-10609.977739999998</v>
      </c>
      <c r="K18" s="40"/>
      <c r="L18" s="40">
        <f>SUM('Quarterly I.S'!S18:U18)</f>
        <v>-10792.028269999999</v>
      </c>
      <c r="M18" s="139">
        <f t="shared" si="83"/>
        <v>1.7158427139169596E-2</v>
      </c>
      <c r="N18" s="139"/>
      <c r="O18" s="40"/>
      <c r="P18" s="40">
        <f>SUM('Quarterly I.S'!AA18:AC18)</f>
        <v>-3717.9532200000003</v>
      </c>
      <c r="Q18" s="40"/>
      <c r="R18" s="40">
        <f>SUM('Quarterly I.S'!AE18:AG18)</f>
        <v>-6738.6461200000012</v>
      </c>
      <c r="S18" s="40"/>
      <c r="T18" s="40">
        <f>SUM('Quarterly I.S'!AI18:AK18)</f>
        <v>-10609.977739999998</v>
      </c>
      <c r="U18" s="40"/>
      <c r="V18" s="40">
        <f>SUM('Quarterly I.S'!AM18:AO18)</f>
        <v>-10792.028269999999</v>
      </c>
      <c r="W18" s="139">
        <f t="shared" si="84"/>
        <v>1.7158427139169596E-2</v>
      </c>
      <c r="Y18" s="40"/>
      <c r="Z18" s="40">
        <f>SUM('Quarterly I.S'!AU18:AW18)</f>
        <v>-648.44139999999993</v>
      </c>
      <c r="AA18" s="40"/>
      <c r="AB18" s="40">
        <f>SUM('Quarterly I.S'!AY18:BA18)</f>
        <v>-163.84109000000004</v>
      </c>
      <c r="AC18" s="40"/>
      <c r="AD18" s="40">
        <f>SUM('Quarterly I.S'!BC18:BE18)</f>
        <v>-200.66150999999999</v>
      </c>
      <c r="AE18" s="40"/>
      <c r="AF18" s="40">
        <f>SUM('Quarterly I.S'!BG18:BI18)</f>
        <v>-447.98919000000001</v>
      </c>
      <c r="AH18" s="40"/>
      <c r="AI18" s="40">
        <f>SUM('Quarterly I.S'!BN18:BP18)</f>
        <v>-18956.731469999999</v>
      </c>
      <c r="AJ18" s="40"/>
      <c r="AK18" s="40">
        <f>SUM('Quarterly I.S'!BR18:BT18)</f>
        <v>-11269.422570000001</v>
      </c>
      <c r="AL18" s="40"/>
      <c r="AM18" s="40">
        <f>SUM('Quarterly I.S'!BV18:BX18)</f>
        <v>-4743.9354800000001</v>
      </c>
      <c r="AN18" s="40"/>
      <c r="AO18" s="40">
        <f>SUM('Quarterly I.S'!BZ18:CB18)</f>
        <v>-1524.69742</v>
      </c>
      <c r="AR18" s="38">
        <f>SUM('Quarterly I.S'!CG18:CI18)</f>
        <v>0</v>
      </c>
      <c r="AT18" s="40">
        <f>SUM('Quarterly I.S'!CK18:CM18)</f>
        <v>0</v>
      </c>
      <c r="AV18" s="40">
        <f>SUM('Quarterly I.S'!CO18:CQ18)</f>
        <v>0</v>
      </c>
      <c r="AW18" s="40"/>
      <c r="AX18" s="40">
        <f>SUM('Quarterly I.S'!CS18:CU18)</f>
        <v>0</v>
      </c>
      <c r="AZ18" s="40"/>
      <c r="BA18" s="40">
        <f t="shared" si="85"/>
        <v>-23323.126089999998</v>
      </c>
      <c r="BB18" s="40"/>
      <c r="BC18" s="40">
        <f t="shared" si="86"/>
        <v>-18171.909780000002</v>
      </c>
      <c r="BD18" s="40"/>
      <c r="BE18" s="40">
        <f t="shared" si="87"/>
        <v>-15554.574729999998</v>
      </c>
      <c r="BF18" s="40"/>
      <c r="BG18" s="40">
        <f t="shared" si="88"/>
        <v>-12764.71488</v>
      </c>
      <c r="BI18" s="40"/>
      <c r="BJ18" s="40">
        <f>SUM('Quarterly I.S'!DS18:DU18)</f>
        <v>0</v>
      </c>
      <c r="BK18" s="40"/>
      <c r="BL18" s="40">
        <f>SUM('Quarterly I.S'!DW18:DY18)</f>
        <v>0</v>
      </c>
      <c r="BM18" s="40"/>
      <c r="BN18" s="40">
        <f>SUM('Quarterly I.S'!EA18:EC18)</f>
        <v>0</v>
      </c>
      <c r="BO18" s="40"/>
      <c r="BP18" s="40">
        <f>SUM('Quarterly I.S'!EE18:EG18)</f>
        <v>0</v>
      </c>
      <c r="BR18" s="40"/>
      <c r="BS18" s="40">
        <f>SUM('Quarterly I.S'!EL18:EN18)</f>
        <v>0</v>
      </c>
      <c r="BT18" s="40"/>
      <c r="BU18" s="40">
        <f>SUM('Quarterly I.S'!EP18:ER18)</f>
        <v>0</v>
      </c>
      <c r="BV18" s="40"/>
      <c r="BW18" s="40">
        <f>SUM('Quarterly I.S'!ET18:EV18)</f>
        <v>0</v>
      </c>
      <c r="BX18" s="40"/>
      <c r="BY18" s="40">
        <f>SUM('Quarterly I.S'!EX18:EZ18)</f>
        <v>0</v>
      </c>
      <c r="CA18" s="40"/>
      <c r="CB18" s="40">
        <f t="shared" si="89"/>
        <v>0</v>
      </c>
      <c r="CC18" s="40"/>
      <c r="CD18" s="40">
        <f t="shared" si="90"/>
        <v>0</v>
      </c>
      <c r="CE18" s="40"/>
      <c r="CF18" s="40">
        <f t="shared" si="91"/>
        <v>0</v>
      </c>
      <c r="CG18" s="40"/>
      <c r="CH18" s="40">
        <f t="shared" si="92"/>
        <v>0</v>
      </c>
      <c r="CI18" s="40"/>
      <c r="CJ18" s="139" t="e">
        <f t="shared" si="93"/>
        <v>#DIV/0!</v>
      </c>
      <c r="CL18" s="40"/>
      <c r="CM18" s="40">
        <f>SUM('Quarterly I.S'!FY18:GA18)</f>
        <v>0</v>
      </c>
      <c r="CN18" s="40"/>
      <c r="CO18" s="40">
        <f>SUM('Quarterly I.S'!GC18:GE18)</f>
        <v>0</v>
      </c>
      <c r="CP18" s="40"/>
      <c r="CQ18" s="40">
        <f>SUM('Quarterly I.S'!GG18:GI18)</f>
        <v>0</v>
      </c>
      <c r="CR18" s="40"/>
      <c r="CS18" s="40">
        <f>SUM('Quarterly I.S'!GK18:GM18)</f>
        <v>0</v>
      </c>
      <c r="CU18" s="40"/>
      <c r="CV18" s="40">
        <f>BA18+CB18+CM18</f>
        <v>-23323.126089999998</v>
      </c>
      <c r="CW18" s="40"/>
      <c r="CX18" s="40">
        <f>BC18+CD18+CO18</f>
        <v>-18171.909780000002</v>
      </c>
      <c r="CY18" s="40"/>
      <c r="CZ18" s="40">
        <f>BE18+CF18+CQ18</f>
        <v>-15554.574729999998</v>
      </c>
      <c r="DA18" s="40"/>
      <c r="DB18" s="40">
        <f t="shared" si="94"/>
        <v>-12764.71488</v>
      </c>
    </row>
    <row r="19" spans="3:106" x14ac:dyDescent="0.3">
      <c r="C19" s="46" t="s">
        <v>14</v>
      </c>
      <c r="D19" s="118"/>
      <c r="E19" s="47"/>
      <c r="F19" s="47">
        <f>F14+F15+F17+F18</f>
        <v>286592.82222999993</v>
      </c>
      <c r="G19" s="47"/>
      <c r="H19" s="47">
        <f>H14+H15+H17+H18</f>
        <v>362456.75000000006</v>
      </c>
      <c r="I19" s="47"/>
      <c r="J19" s="47">
        <f>J14+J15+J17+J18</f>
        <v>399271.66963999963</v>
      </c>
      <c r="K19" s="47"/>
      <c r="L19" s="47">
        <f t="shared" ref="L19" si="95">L14+L15+L17+L18</f>
        <v>669715.5828559635</v>
      </c>
      <c r="M19" s="178">
        <f>L19/J19-1</f>
        <v>0.67734310691216248</v>
      </c>
      <c r="N19" s="139"/>
      <c r="O19" s="47"/>
      <c r="P19" s="47">
        <f>P14+P15+P17+P18</f>
        <v>286592.82222999993</v>
      </c>
      <c r="Q19" s="47"/>
      <c r="R19" s="47">
        <f>R14+R15+R17+R18</f>
        <v>361989.32824000006</v>
      </c>
      <c r="S19" s="47"/>
      <c r="T19" s="47">
        <f>T14+T15+T17+T18</f>
        <v>399324.95873999968</v>
      </c>
      <c r="U19" s="47"/>
      <c r="V19" s="47">
        <f t="shared" ref="V19" si="96">V14+V15+V17+V18</f>
        <v>668168.05932596361</v>
      </c>
      <c r="W19" s="178">
        <f>V19/T19-1</f>
        <v>0.67324392002506306</v>
      </c>
      <c r="Y19" s="47"/>
      <c r="Z19" s="47">
        <f>Z14+Z15+Z17+Z18</f>
        <v>17842.583259999996</v>
      </c>
      <c r="AA19" s="47"/>
      <c r="AB19" s="47">
        <f>AB14+AB15+AB17+AB18</f>
        <v>20662.504404786236</v>
      </c>
      <c r="AC19" s="47"/>
      <c r="AD19" s="47">
        <f>AD14+AD15+AD17+AD18</f>
        <v>48639.326178505427</v>
      </c>
      <c r="AE19" s="47"/>
      <c r="AF19" s="47">
        <f t="shared" ref="AF19" si="97">AF14+AF15+AF17+AF18</f>
        <v>112357.1426380793</v>
      </c>
      <c r="AH19" s="47"/>
      <c r="AI19" s="47">
        <f>AI14+AI15+AI17+AI18</f>
        <v>58699.828350000011</v>
      </c>
      <c r="AJ19" s="47"/>
      <c r="AK19" s="47">
        <f>AK14+AK15+AK17+AK18</f>
        <v>16071.461969999995</v>
      </c>
      <c r="AL19" s="47"/>
      <c r="AM19" s="47">
        <f>AM14+AM15+AM17+AM18</f>
        <v>16944.896049999981</v>
      </c>
      <c r="AN19" s="47"/>
      <c r="AO19" s="47">
        <f t="shared" ref="AO19" si="98">AO14+AO15+AO17+AO18</f>
        <v>14330.317049999998</v>
      </c>
      <c r="AQ19" s="47"/>
      <c r="AR19" s="47">
        <f>AR14+AR15+AR17+AR18</f>
        <v>44836</v>
      </c>
      <c r="AS19" s="47"/>
      <c r="AT19" s="47">
        <f>AT14+AT15+AT17+AT18</f>
        <v>124423</v>
      </c>
      <c r="AU19" s="47"/>
      <c r="AV19" s="47">
        <f>AV14+AV15+AV17+AV18</f>
        <v>230598</v>
      </c>
      <c r="AW19" s="47"/>
      <c r="AX19" s="47">
        <f t="shared" ref="AX19" si="99">AX14+AX15+AX17+AX18</f>
        <v>303000</v>
      </c>
      <c r="AZ19" s="47"/>
      <c r="BA19" s="47">
        <f>BA14+BA15+BA17+BA18</f>
        <v>407971.23384000006</v>
      </c>
      <c r="BB19" s="47"/>
      <c r="BC19" s="47">
        <f>BC14+BC15+BC17+BC18</f>
        <v>523146.29461478628</v>
      </c>
      <c r="BD19" s="47"/>
      <c r="BE19" s="47">
        <f>BE14+BE15+BE17+BE18</f>
        <v>695507.1809685051</v>
      </c>
      <c r="BF19" s="47"/>
      <c r="BG19" s="47">
        <f t="shared" ref="BG19" si="100">BG14+BG15+BG17+BG18</f>
        <v>1097855.5190140428</v>
      </c>
      <c r="BI19" s="47"/>
      <c r="BJ19" s="47">
        <f>BJ14+BJ15+BJ17+BJ18</f>
        <v>0</v>
      </c>
      <c r="BK19" s="47"/>
      <c r="BL19" s="47">
        <f>BL14+BL15+BL17+BL18</f>
        <v>0</v>
      </c>
      <c r="BM19" s="47"/>
      <c r="BN19" s="47">
        <f>BN14+BN15+BN17+BN18</f>
        <v>0</v>
      </c>
      <c r="BO19" s="47"/>
      <c r="BP19" s="47">
        <f t="shared" ref="BP19" si="101">BP14+BP15+BP17+BP18</f>
        <v>0</v>
      </c>
      <c r="BR19" s="47"/>
      <c r="BS19" s="47">
        <f>BS14+BS15+BS17+BS18</f>
        <v>0</v>
      </c>
      <c r="BT19" s="47"/>
      <c r="BU19" s="47">
        <f>BU14+BU15+BU17+BU18</f>
        <v>0</v>
      </c>
      <c r="BV19" s="47"/>
      <c r="BW19" s="47">
        <f>BW14+BW15+BW17+BW18</f>
        <v>0</v>
      </c>
      <c r="BX19" s="47"/>
      <c r="BY19" s="47">
        <f t="shared" ref="BY19" si="102">BY14+BY15+BY17+BY18</f>
        <v>0</v>
      </c>
      <c r="CA19" s="47"/>
      <c r="CB19" s="47">
        <f>CB14+CB15+CB17+CB18</f>
        <v>0</v>
      </c>
      <c r="CC19" s="47"/>
      <c r="CD19" s="47">
        <f>CD14+CD15+CD17+CD18</f>
        <v>0</v>
      </c>
      <c r="CE19" s="47"/>
      <c r="CF19" s="47">
        <f>CF14+CF15+CF17+CF18</f>
        <v>0</v>
      </c>
      <c r="CG19" s="47"/>
      <c r="CH19" s="47">
        <f t="shared" ref="CH19" si="103">CH14+CH15+CH17+CH18</f>
        <v>0</v>
      </c>
      <c r="CI19" s="47"/>
      <c r="CJ19" s="178" t="e">
        <f>CF19/CB19-1</f>
        <v>#DIV/0!</v>
      </c>
      <c r="CL19" s="47"/>
      <c r="CM19" s="47">
        <f>CM14+CM15+CM17+CM18</f>
        <v>0</v>
      </c>
      <c r="CN19" s="47"/>
      <c r="CO19" s="47">
        <f>CO14+CO15+CO17+CO18</f>
        <v>467.42176000000006</v>
      </c>
      <c r="CP19" s="47"/>
      <c r="CQ19" s="47">
        <f>CQ14+CQ15+CQ17+CQ18</f>
        <v>-53.289099999999991</v>
      </c>
      <c r="CR19" s="47"/>
      <c r="CS19" s="47">
        <f t="shared" ref="CS19" si="104">CS14+CS15+CS17+CS18</f>
        <v>1547.5235299999997</v>
      </c>
      <c r="CT19" s="52"/>
      <c r="CU19" s="47"/>
      <c r="CV19" s="47">
        <f>CV14+CV15+CV17+CV18</f>
        <v>407971.23384000006</v>
      </c>
      <c r="CW19" s="47"/>
      <c r="CX19" s="47">
        <f>CX14+CX15+CX17+CX18</f>
        <v>523613.71637478634</v>
      </c>
      <c r="CY19" s="47"/>
      <c r="CZ19" s="47">
        <f>CZ14+CZ15+CZ17+CZ18</f>
        <v>695453.89186850504</v>
      </c>
      <c r="DA19" s="47"/>
      <c r="DB19" s="47">
        <f t="shared" ref="DB19" si="105">DB14+DB15+DB17+DB18</f>
        <v>1099403.0425440429</v>
      </c>
    </row>
    <row r="20" spans="3:106" x14ac:dyDescent="0.3">
      <c r="C20" s="41" t="s">
        <v>54</v>
      </c>
      <c r="D20" s="116"/>
      <c r="E20" s="42"/>
      <c r="F20" s="215">
        <f>F19/AVERAGE(E123:F123)*12/9</f>
        <v>0.14694548491833814</v>
      </c>
      <c r="G20" s="42"/>
      <c r="H20" s="215">
        <f>H19/AVERAGE(G123:H123)*12/9</f>
        <v>0.1041558392162321</v>
      </c>
      <c r="I20" s="42"/>
      <c r="J20" s="215">
        <f>J19/AVERAGE(I123:J123)*12/9</f>
        <v>8.288647389709089E-2</v>
      </c>
      <c r="K20" s="215"/>
      <c r="L20" s="215">
        <f t="shared" ref="L20" si="106">L19/AVERAGE(K123:L123)*12/9</f>
        <v>0.10351715648685483</v>
      </c>
      <c r="M20" s="42"/>
      <c r="N20" s="111"/>
      <c r="O20" s="42"/>
      <c r="P20" s="42">
        <f>P19/AVERAGE(O123:P123)*12/9</f>
        <v>0.14694548491833814</v>
      </c>
      <c r="Q20" s="42"/>
      <c r="R20" s="215">
        <f>R19/AVERAGE(Q123:R123)*12/9</f>
        <v>0.10402152055426558</v>
      </c>
      <c r="S20" s="42"/>
      <c r="T20" s="215">
        <f>T19/AVERAGE(S123:T123)*12/9</f>
        <v>8.2897536403980343E-2</v>
      </c>
      <c r="U20" s="215"/>
      <c r="V20" s="215">
        <f t="shared" ref="V20" si="107">V19/AVERAGE(U123:V123)*12/9</f>
        <v>0.10327795757985174</v>
      </c>
      <c r="W20" s="177"/>
      <c r="Y20" s="42"/>
      <c r="Z20" s="42">
        <f>Z19/AVERAGE(Y129:Z129)*12/9</f>
        <v>0.20884978179005925</v>
      </c>
      <c r="AA20" s="42"/>
      <c r="AB20" s="42">
        <f>AB19/AVERAGE(AA129:AB129)*12/9</f>
        <v>0.63096582211408903</v>
      </c>
      <c r="AC20" s="42"/>
      <c r="AD20" s="42">
        <f>AD19/AVERAGE(AC129:AD129)*12/9</f>
        <v>1.5090272041396031</v>
      </c>
      <c r="AE20" s="42"/>
      <c r="AF20" s="42">
        <f t="shared" ref="AF20" si="108">AF19/AVERAGE(AE129:AF129)*12/9</f>
        <v>1.7381480572013364</v>
      </c>
      <c r="AG20" s="44"/>
      <c r="AH20" s="42"/>
      <c r="AI20" s="42">
        <f>AI19/AVERAGE(AH127:AI127)*12/9</f>
        <v>2.4261699500283739E-2</v>
      </c>
      <c r="AJ20" s="42"/>
      <c r="AK20" s="42">
        <f>AK19/AVERAGE(AJ127:AK127)*12/9</f>
        <v>1.3257155060405942E-2</v>
      </c>
      <c r="AL20" s="42"/>
      <c r="AM20" s="42">
        <f>AM19/AVERAGE(AL127:AM127)*12/9</f>
        <v>6.2167607763723336E-3</v>
      </c>
      <c r="AN20" s="42"/>
      <c r="AO20" s="42">
        <f t="shared" ref="AO20" si="109">AO19/AVERAGE(AN127:AO127)*12/9</f>
        <v>3.4848518304459938E-3</v>
      </c>
      <c r="AP20" s="44"/>
      <c r="AQ20" s="42"/>
      <c r="AR20" s="42"/>
      <c r="AS20" s="42"/>
      <c r="AT20" s="42"/>
      <c r="AU20" s="42"/>
      <c r="AV20" s="42"/>
      <c r="AW20" s="42"/>
      <c r="AX20" s="42"/>
      <c r="AY20" s="44"/>
      <c r="AZ20" s="42"/>
      <c r="BA20" s="42">
        <f>BA19/AVERAGE(AZ131:BA131)*12/9</f>
        <v>6.2644790229404876E-2</v>
      </c>
      <c r="BB20" s="42"/>
      <c r="BC20" s="42">
        <f>BC19/AVERAGE(BB131:BC131)*12/9</f>
        <v>5.8149295884306201E-2</v>
      </c>
      <c r="BD20" s="42"/>
      <c r="BE20" s="42">
        <f>BE19/AVERAGE(BD131:BE131)*12/9</f>
        <v>5.3725715112572271E-2</v>
      </c>
      <c r="BF20" s="42"/>
      <c r="BG20" s="42">
        <f t="shared" ref="BG20" si="110">BG19/AVERAGE(BF131:BG131)*12/9</f>
        <v>6.9747624790745796E-2</v>
      </c>
      <c r="BH20" s="44"/>
      <c r="BI20" s="42"/>
      <c r="BJ20" s="42"/>
      <c r="BK20" s="42"/>
      <c r="BL20" s="42"/>
      <c r="BM20" s="42"/>
      <c r="BN20" s="42"/>
      <c r="BO20" s="42"/>
      <c r="BP20" s="42"/>
      <c r="BR20" s="42"/>
      <c r="BS20" s="42"/>
      <c r="BT20" s="42"/>
      <c r="BU20" s="42"/>
      <c r="BV20" s="42"/>
      <c r="BW20" s="42"/>
      <c r="BX20" s="42"/>
      <c r="BY20" s="42"/>
      <c r="CA20" s="42"/>
      <c r="CB20" s="42"/>
      <c r="CC20" s="42"/>
      <c r="CD20" s="42"/>
      <c r="CE20" s="42"/>
      <c r="CF20" s="42"/>
      <c r="CG20" s="42"/>
      <c r="CH20" s="42"/>
      <c r="CI20" s="42"/>
      <c r="CJ20" s="177"/>
      <c r="CL20" s="42"/>
      <c r="CM20" s="42"/>
      <c r="CN20" s="42"/>
      <c r="CO20" s="42"/>
      <c r="CP20" s="42"/>
      <c r="CQ20" s="42"/>
      <c r="CR20" s="42"/>
      <c r="CS20" s="42"/>
      <c r="CU20" s="42"/>
      <c r="CV20" s="42">
        <f>CV19/AVERAGE(CU131:CV131)*12/9</f>
        <v>6.2644790229404876E-2</v>
      </c>
      <c r="CW20" s="42"/>
      <c r="CX20" s="42">
        <f>CX19/AVERAGE(CW131:CX131)*12/9</f>
        <v>5.82012512293116E-2</v>
      </c>
      <c r="CY20" s="42"/>
      <c r="CZ20" s="42">
        <f>CZ19/AVERAGE(CY131:CZ131)*12/9</f>
        <v>5.3721598699279144E-2</v>
      </c>
      <c r="DA20" s="42"/>
      <c r="DB20" s="42">
        <f t="shared" ref="DB20" si="111">DB19/AVERAGE(DA131:DB131)*12/9</f>
        <v>6.9845940178022092E-2</v>
      </c>
    </row>
    <row r="21" spans="3:106" x14ac:dyDescent="0.3">
      <c r="C21" s="48"/>
      <c r="D21" s="119"/>
      <c r="E21" s="48"/>
      <c r="F21" s="48"/>
      <c r="G21" s="48"/>
      <c r="H21" s="48"/>
      <c r="I21" s="48"/>
      <c r="J21" s="48"/>
      <c r="K21" s="48"/>
      <c r="L21" s="48"/>
      <c r="M21" s="180"/>
      <c r="O21" s="48"/>
      <c r="P21" s="48"/>
      <c r="Q21" s="48"/>
      <c r="R21" s="48"/>
      <c r="S21" s="48"/>
      <c r="T21" s="48"/>
      <c r="U21" s="48"/>
      <c r="V21" s="48"/>
      <c r="W21" s="180"/>
      <c r="Y21" s="48"/>
      <c r="Z21" s="48"/>
      <c r="AA21" s="48"/>
      <c r="AB21" s="48"/>
      <c r="AC21" s="48"/>
      <c r="AD21" s="48"/>
      <c r="AE21" s="48"/>
      <c r="AF21" s="48"/>
      <c r="AH21" s="48"/>
      <c r="AI21" s="48"/>
      <c r="AJ21" s="48"/>
      <c r="AK21" s="48"/>
      <c r="AL21" s="48"/>
      <c r="AM21" s="48"/>
      <c r="AN21" s="48"/>
      <c r="AO21" s="48"/>
      <c r="AQ21" s="48"/>
      <c r="AR21" s="48"/>
      <c r="AS21" s="48"/>
      <c r="AT21" s="48"/>
      <c r="AU21" s="48"/>
      <c r="AV21" s="48"/>
      <c r="AW21" s="48"/>
      <c r="AX21" s="48"/>
      <c r="AZ21" s="48"/>
      <c r="BA21" s="48"/>
      <c r="BB21" s="48"/>
      <c r="BC21" s="48"/>
      <c r="BD21" s="48"/>
      <c r="BE21" s="48"/>
      <c r="BF21" s="48"/>
      <c r="BG21" s="48"/>
      <c r="BI21" s="48"/>
      <c r="BJ21" s="48"/>
      <c r="BK21" s="48"/>
      <c r="BL21" s="48"/>
      <c r="BM21" s="48"/>
      <c r="BN21" s="48"/>
      <c r="BO21" s="48"/>
      <c r="BP21" s="48"/>
      <c r="BR21" s="48"/>
      <c r="BS21" s="48"/>
      <c r="BT21" s="48"/>
      <c r="BU21" s="48"/>
      <c r="BV21" s="48"/>
      <c r="BW21" s="48"/>
      <c r="BX21" s="48"/>
      <c r="BY21" s="48"/>
      <c r="CA21" s="48"/>
      <c r="CB21" s="48"/>
      <c r="CC21" s="48"/>
      <c r="CD21" s="48"/>
      <c r="CE21" s="48"/>
      <c r="CF21" s="48"/>
      <c r="CG21" s="48"/>
      <c r="CH21" s="48"/>
      <c r="CI21" s="48"/>
      <c r="CJ21" s="180"/>
      <c r="CL21" s="48"/>
      <c r="CM21" s="48"/>
      <c r="CN21" s="48"/>
      <c r="CO21" s="48"/>
      <c r="CP21" s="48"/>
      <c r="CQ21" s="48"/>
      <c r="CR21" s="48"/>
      <c r="CS21" s="48"/>
      <c r="CU21" s="48"/>
      <c r="CV21" s="48"/>
      <c r="CW21" s="48"/>
      <c r="CX21" s="48"/>
      <c r="CY21" s="48"/>
      <c r="CZ21" s="48"/>
      <c r="DA21" s="48"/>
      <c r="DB21" s="48"/>
    </row>
    <row r="22" spans="3:106" x14ac:dyDescent="0.3">
      <c r="C22" s="38" t="s">
        <v>15</v>
      </c>
      <c r="D22" s="117">
        <v>12</v>
      </c>
      <c r="E22" s="40"/>
      <c r="F22" s="40">
        <f>SUM('Quarterly I.S'!G22:I22)</f>
        <v>95785.369670000015</v>
      </c>
      <c r="G22" s="40"/>
      <c r="H22" s="40">
        <f>SUM('Quarterly I.S'!K22:M22)</f>
        <v>163925.39999000001</v>
      </c>
      <c r="I22" s="40"/>
      <c r="J22" s="40">
        <f>SUM('Quarterly I.S'!O22:Q22)</f>
        <v>250633.18448</v>
      </c>
      <c r="K22" s="40"/>
      <c r="L22" s="40">
        <f>SUM('Quarterly I.S'!S22:U22)</f>
        <v>151821.84018000003</v>
      </c>
      <c r="M22" s="139">
        <f>L22/J22-1</f>
        <v>-0.39424685324494568</v>
      </c>
      <c r="O22" s="40"/>
      <c r="P22" s="40">
        <f>SUM('Quarterly I.S'!AA22:AC22)</f>
        <v>95785.369670000015</v>
      </c>
      <c r="Q22" s="40"/>
      <c r="R22" s="40">
        <f>SUM('Quarterly I.S'!AE22:AG22)</f>
        <v>153501.50180999999</v>
      </c>
      <c r="S22" s="40"/>
      <c r="T22" s="40">
        <f>SUM('Quarterly I.S'!AI22:AK22)</f>
        <v>238541.79831000001</v>
      </c>
      <c r="U22" s="40"/>
      <c r="V22" s="40">
        <f>SUM('Quarterly I.S'!AM22:AO22)</f>
        <v>140371.26548</v>
      </c>
      <c r="W22" s="139">
        <f>V22/T22-1</f>
        <v>-0.41154436465856292</v>
      </c>
      <c r="Y22" s="40"/>
      <c r="Z22" s="40">
        <f>SUM('Quarterly I.S'!AU22:AW22)</f>
        <v>6219.1357200000002</v>
      </c>
      <c r="AA22" s="40"/>
      <c r="AB22" s="40">
        <f>SUM('Quarterly I.S'!AY22:BA22)</f>
        <v>3902.6498082937596</v>
      </c>
      <c r="AC22" s="40"/>
      <c r="AD22" s="40">
        <f>SUM('Quarterly I.S'!BC22:BE22)</f>
        <v>8701.6710757916699</v>
      </c>
      <c r="AE22" s="40"/>
      <c r="AF22" s="40">
        <f>SUM('Quarterly I.S'!BG22:BI22)</f>
        <v>7443.0999234930459</v>
      </c>
      <c r="AH22" s="40"/>
      <c r="AI22" s="40">
        <f>SUM('Quarterly I.S'!BN22:BP22)</f>
        <v>0</v>
      </c>
      <c r="AJ22" s="40"/>
      <c r="AK22" s="40">
        <f>SUM('Quarterly I.S'!BR22:BT22)</f>
        <v>0</v>
      </c>
      <c r="AL22" s="40"/>
      <c r="AM22" s="40">
        <f>SUM('Quarterly I.S'!BV22:BX22)</f>
        <v>0</v>
      </c>
      <c r="AN22" s="40"/>
      <c r="AO22" s="40">
        <f>SUM('Quarterly I.S'!BZ22:CB22)</f>
        <v>0</v>
      </c>
      <c r="AR22" s="38">
        <f>SUM('Quarterly I.S'!CG22:CI22)</f>
        <v>0</v>
      </c>
      <c r="AT22" s="40">
        <f>SUM('Quarterly I.S'!CK22:CM22)</f>
        <v>0</v>
      </c>
      <c r="AV22" s="40">
        <f>SUM('Quarterly I.S'!CO22:CQ22)</f>
        <v>0</v>
      </c>
      <c r="AW22" s="40"/>
      <c r="AX22" s="40">
        <f>SUM('Quarterly I.S'!CS22:CU22)</f>
        <v>0</v>
      </c>
      <c r="AZ22" s="40"/>
      <c r="BA22" s="40">
        <f>P22+Z22+AI22+AR22</f>
        <v>102004.50539000002</v>
      </c>
      <c r="BB22" s="40"/>
      <c r="BC22" s="40">
        <f>R22+AB22+AK22+AT22</f>
        <v>157404.15161829375</v>
      </c>
      <c r="BD22" s="40"/>
      <c r="BE22" s="40">
        <f>T22+AD22+AM22+AV22</f>
        <v>247243.46938579169</v>
      </c>
      <c r="BF22" s="40"/>
      <c r="BG22" s="40">
        <f t="shared" ref="BG22" si="112">V22+AF22+AO22+AX22</f>
        <v>147814.36540349305</v>
      </c>
      <c r="BI22" s="40"/>
      <c r="BJ22" s="40">
        <f>SUM('Quarterly I.S'!DS22:DU22)</f>
        <v>0</v>
      </c>
      <c r="BK22" s="40"/>
      <c r="BL22" s="40">
        <f>SUM('Quarterly I.S'!DW22:DY22)</f>
        <v>0</v>
      </c>
      <c r="BM22" s="40"/>
      <c r="BN22" s="40">
        <f>SUM('Quarterly I.S'!EA22:EC22)</f>
        <v>0</v>
      </c>
      <c r="BO22" s="40"/>
      <c r="BP22" s="40">
        <f>SUM('Quarterly I.S'!EE22:EG22)</f>
        <v>0</v>
      </c>
      <c r="BR22" s="40"/>
      <c r="BS22" s="40">
        <f>SUM('Quarterly I.S'!EL22:EN22)</f>
        <v>0</v>
      </c>
      <c r="BT22" s="40"/>
      <c r="BU22" s="40">
        <f>SUM('Quarterly I.S'!EP22:ER22)</f>
        <v>0</v>
      </c>
      <c r="BV22" s="40"/>
      <c r="BW22" s="40">
        <f>SUM('Quarterly I.S'!ET22:EV22)</f>
        <v>0</v>
      </c>
      <c r="BX22" s="40"/>
      <c r="BY22" s="40">
        <f>SUM('Quarterly I.S'!EX22:EZ22)</f>
        <v>0</v>
      </c>
      <c r="CA22" s="40"/>
      <c r="CB22" s="40">
        <f>BJ22+BS22</f>
        <v>0</v>
      </c>
      <c r="CC22" s="40"/>
      <c r="CD22" s="40">
        <f>BL22+BU22</f>
        <v>0</v>
      </c>
      <c r="CE22" s="40"/>
      <c r="CF22" s="40">
        <f>BN22+BW22</f>
        <v>0</v>
      </c>
      <c r="CG22" s="40"/>
      <c r="CH22" s="40">
        <f t="shared" ref="CH22" si="113">BP22+BY22</f>
        <v>0</v>
      </c>
      <c r="CI22" s="40"/>
      <c r="CJ22" s="139" t="e">
        <f>CH22/CF22-1</f>
        <v>#DIV/0!</v>
      </c>
      <c r="CL22" s="40"/>
      <c r="CM22" s="40">
        <f>SUM('Quarterly I.S'!FY22:GA22)</f>
        <v>0</v>
      </c>
      <c r="CN22" s="40"/>
      <c r="CO22" s="40">
        <f>SUM('Quarterly I.S'!GC22:GE22)</f>
        <v>10423.89818</v>
      </c>
      <c r="CP22" s="40"/>
      <c r="CQ22" s="40">
        <f>SUM('Quarterly I.S'!GG22:GI22)</f>
        <v>12091.38617</v>
      </c>
      <c r="CR22" s="40"/>
      <c r="CS22" s="40">
        <f>SUM('Quarterly I.S'!GK22:GM22)</f>
        <v>11450.574699999999</v>
      </c>
      <c r="CT22" s="52"/>
      <c r="CU22" s="40"/>
      <c r="CV22" s="40">
        <f>BA22+CB22+CM22</f>
        <v>102004.50539000002</v>
      </c>
      <c r="CW22" s="40"/>
      <c r="CX22" s="40">
        <f>BC22+CD22+CO22</f>
        <v>167828.04979829374</v>
      </c>
      <c r="CY22" s="40"/>
      <c r="CZ22" s="40">
        <f>BE22+CF22+CQ22</f>
        <v>259334.8555557917</v>
      </c>
      <c r="DA22" s="40"/>
      <c r="DB22" s="40">
        <f t="shared" ref="DB22" si="114">BG22+CH22+CS22</f>
        <v>159264.94010349305</v>
      </c>
    </row>
    <row r="23" spans="3:106" x14ac:dyDescent="0.3">
      <c r="C23" s="41" t="s">
        <v>55</v>
      </c>
      <c r="D23" s="116"/>
      <c r="E23" s="42"/>
      <c r="F23" s="42">
        <f>F22/F$136</f>
        <v>2.0393909999512239E-2</v>
      </c>
      <c r="G23" s="42"/>
      <c r="H23" s="42">
        <f>H22/H$136</f>
        <v>2.0104193211154583E-2</v>
      </c>
      <c r="I23" s="42"/>
      <c r="J23" s="42">
        <f>J22/J$136</f>
        <v>2.0989247889549513E-2</v>
      </c>
      <c r="K23" s="42"/>
      <c r="L23" s="42">
        <f t="shared" ref="L23" si="115">L22/L$136</f>
        <v>1.8426464540581881E-2</v>
      </c>
      <c r="M23" s="177"/>
      <c r="O23" s="42"/>
      <c r="P23" s="42">
        <f>P22/P$136</f>
        <v>2.0393909999512239E-2</v>
      </c>
      <c r="Q23" s="42"/>
      <c r="R23" s="42">
        <f>R22/R$136</f>
        <v>1.882578203731022E-2</v>
      </c>
      <c r="S23" s="42"/>
      <c r="T23" s="42">
        <f>T22/T$136</f>
        <v>1.9976656112539026E-2</v>
      </c>
      <c r="U23" s="42"/>
      <c r="V23" s="42">
        <f t="shared" ref="V23" si="116">V22/V$136</f>
        <v>1.7036719768494545E-2</v>
      </c>
      <c r="W23" s="177"/>
      <c r="Y23" s="42"/>
      <c r="Z23" s="42">
        <f>Z22/Z$145</f>
        <v>1.4247433949949675E-2</v>
      </c>
      <c r="AA23" s="42"/>
      <c r="AB23" s="42">
        <f>AB22/AB$145</f>
        <v>2.7576601438104417E-2</v>
      </c>
      <c r="AC23" s="42"/>
      <c r="AD23" s="42">
        <f>AD22/AD$145</f>
        <v>6.7753206490246257E-2</v>
      </c>
      <c r="AE23" s="42"/>
      <c r="AF23" s="42">
        <f t="shared" ref="AF23" si="117">AF22/AF$145</f>
        <v>6.5559777889775489E-2</v>
      </c>
      <c r="AG23" s="44"/>
      <c r="AH23" s="42"/>
      <c r="AI23" s="42">
        <f>AI22/AI$136</f>
        <v>0</v>
      </c>
      <c r="AJ23" s="42"/>
      <c r="AK23" s="42">
        <f>AK22/AK$136</f>
        <v>0</v>
      </c>
      <c r="AL23" s="42"/>
      <c r="AM23" s="42">
        <f>AM22/AM$136</f>
        <v>0</v>
      </c>
      <c r="AN23" s="42"/>
      <c r="AO23" s="42">
        <f t="shared" ref="AO23" si="118">AO22/AO$136</f>
        <v>0</v>
      </c>
      <c r="AP23" s="44"/>
      <c r="AQ23" s="42"/>
      <c r="AR23" s="42"/>
      <c r="AS23" s="42"/>
      <c r="AT23" s="42"/>
      <c r="AU23" s="42"/>
      <c r="AV23" s="42"/>
      <c r="AW23" s="42"/>
      <c r="AX23" s="42"/>
      <c r="AY23" s="44"/>
      <c r="AZ23" s="42"/>
      <c r="BA23" s="42">
        <f>BA22/BA$136</f>
        <v>2.1718042219134041E-2</v>
      </c>
      <c r="BB23" s="42"/>
      <c r="BC23" s="42">
        <f>BC22/BC$136</f>
        <v>1.9304412107977727E-2</v>
      </c>
      <c r="BD23" s="42"/>
      <c r="BE23" s="42">
        <f>BE22/BE$136</f>
        <v>2.0705376579631399E-2</v>
      </c>
      <c r="BF23" s="42"/>
      <c r="BG23" s="42">
        <f t="shared" ref="BG23" si="119">BG22/BG$136</f>
        <v>1.7940081344468378E-2</v>
      </c>
      <c r="BH23" s="44"/>
      <c r="BI23" s="42"/>
      <c r="BJ23" s="42"/>
      <c r="BK23" s="42"/>
      <c r="BL23" s="42"/>
      <c r="BM23" s="42"/>
      <c r="BN23" s="42"/>
      <c r="BO23" s="42"/>
      <c r="BP23" s="42"/>
      <c r="BR23" s="42"/>
      <c r="BS23" s="42"/>
      <c r="BT23" s="42"/>
      <c r="BU23" s="42"/>
      <c r="BV23" s="42"/>
      <c r="BW23" s="42"/>
      <c r="BX23" s="42"/>
      <c r="BY23" s="42"/>
      <c r="CA23" s="42"/>
      <c r="CB23" s="42"/>
      <c r="CC23" s="42"/>
      <c r="CD23" s="42"/>
      <c r="CE23" s="42"/>
      <c r="CF23" s="42"/>
      <c r="CG23" s="42"/>
      <c r="CH23" s="42"/>
      <c r="CI23" s="42"/>
      <c r="CJ23" s="177"/>
      <c r="CL23" s="42"/>
      <c r="CM23" s="42">
        <f>CM22/CM$136</f>
        <v>0</v>
      </c>
      <c r="CN23" s="42"/>
      <c r="CO23" s="42">
        <f>CO22/CO$136</f>
        <v>1.2784111738443629E-3</v>
      </c>
      <c r="CP23" s="42"/>
      <c r="CQ23" s="42">
        <f>CQ22/CQ$136</f>
        <v>1.012591777010488E-3</v>
      </c>
      <c r="CR23" s="42"/>
      <c r="CS23" s="42">
        <f t="shared" ref="CS23" si="120">CS22/CS$136</f>
        <v>1.3897447720873355E-3</v>
      </c>
      <c r="CU23" s="42"/>
      <c r="CV23" s="42">
        <f>CV22/CV$148</f>
        <v>1.9871242794060325E-2</v>
      </c>
      <c r="CW23" s="42"/>
      <c r="CX23" s="42">
        <f>CX22/CX$148</f>
        <v>2.0231674578635124E-2</v>
      </c>
      <c r="CY23" s="42"/>
      <c r="CZ23" s="42">
        <f>CZ22/CZ$148</f>
        <v>2.1486866097282155E-2</v>
      </c>
      <c r="DA23" s="42"/>
      <c r="DB23" s="42">
        <f t="shared" ref="DB23" si="121">DB22/DB$148</f>
        <v>1.9067096695040038E-2</v>
      </c>
    </row>
    <row r="24" spans="3:106" x14ac:dyDescent="0.3">
      <c r="C24" s="41" t="s">
        <v>103</v>
      </c>
      <c r="D24" s="116"/>
      <c r="E24" s="42"/>
      <c r="F24" s="42">
        <f>F192/F$136</f>
        <v>1.6325682913703676E-2</v>
      </c>
      <c r="G24" s="42"/>
      <c r="H24" s="42">
        <f>H192/H$136</f>
        <v>1.5887443255841436E-2</v>
      </c>
      <c r="I24" s="42"/>
      <c r="J24" s="42">
        <f>J192/J$136</f>
        <v>1.5504795193716307E-2</v>
      </c>
      <c r="K24" s="42"/>
      <c r="L24" s="42">
        <f>L192/L$136</f>
        <v>1.7168596250537616E-2</v>
      </c>
      <c r="M24" s="177"/>
      <c r="O24" s="42"/>
      <c r="P24" s="42">
        <f>P192/P$136</f>
        <v>1.6325682913703676E-2</v>
      </c>
      <c r="Q24" s="42"/>
      <c r="R24" s="42">
        <f>R192/R$136</f>
        <v>1.460903208199707E-2</v>
      </c>
      <c r="S24" s="42"/>
      <c r="T24" s="42">
        <f>T192/T$136</f>
        <v>1.449220341670582E-2</v>
      </c>
      <c r="U24" s="42"/>
      <c r="V24" s="42">
        <f>V192/V$136</f>
        <v>1.5778851478450276E-2</v>
      </c>
      <c r="W24" s="177"/>
      <c r="Y24" s="42"/>
      <c r="Z24" s="42"/>
      <c r="AA24" s="42"/>
      <c r="AB24" s="42"/>
      <c r="AC24" s="42"/>
      <c r="AD24" s="42"/>
      <c r="AE24" s="42"/>
      <c r="AF24" s="42"/>
      <c r="AG24" s="44"/>
      <c r="AH24" s="42"/>
      <c r="AI24" s="42"/>
      <c r="AJ24" s="42"/>
      <c r="AK24" s="42"/>
      <c r="AL24" s="42"/>
      <c r="AM24" s="42"/>
      <c r="AN24" s="42"/>
      <c r="AO24" s="42"/>
      <c r="AP24" s="44"/>
      <c r="AQ24" s="42"/>
      <c r="AR24" s="42"/>
      <c r="AS24" s="42"/>
      <c r="AT24" s="42"/>
      <c r="AU24" s="42"/>
      <c r="AV24" s="42"/>
      <c r="AW24" s="42"/>
      <c r="AX24" s="42"/>
      <c r="AY24" s="44"/>
      <c r="AZ24" s="42"/>
      <c r="BA24" s="42">
        <f>BA192/BA$136</f>
        <v>1.7649815133325475E-2</v>
      </c>
      <c r="BB24" s="42"/>
      <c r="BC24" s="42">
        <f>BC192/BC$136</f>
        <v>1.5087662152664577E-2</v>
      </c>
      <c r="BD24" s="42"/>
      <c r="BE24" s="42">
        <f>BE192/BE$136</f>
        <v>1.5220923883798192E-2</v>
      </c>
      <c r="BF24" s="42"/>
      <c r="BG24" s="42">
        <f>BG192/BG$136</f>
        <v>1.6682213054424112E-2</v>
      </c>
      <c r="BH24" s="44"/>
      <c r="BI24" s="42"/>
      <c r="BJ24" s="42"/>
      <c r="BK24" s="42"/>
      <c r="BL24" s="42"/>
      <c r="BM24" s="42"/>
      <c r="BN24" s="42"/>
      <c r="BO24" s="42"/>
      <c r="BP24" s="42"/>
      <c r="BR24" s="42"/>
      <c r="BS24" s="42"/>
      <c r="BT24" s="42"/>
      <c r="BU24" s="42"/>
      <c r="BV24" s="42"/>
      <c r="BW24" s="42"/>
      <c r="BX24" s="42"/>
      <c r="BY24" s="42"/>
      <c r="CA24" s="42"/>
      <c r="CB24" s="42"/>
      <c r="CC24" s="42"/>
      <c r="CD24" s="42"/>
      <c r="CE24" s="42"/>
      <c r="CF24" s="42"/>
      <c r="CG24" s="42"/>
      <c r="CH24" s="42"/>
      <c r="CI24" s="42"/>
      <c r="CJ24" s="177"/>
      <c r="CL24" s="42"/>
      <c r="CM24" s="42"/>
      <c r="CN24" s="42"/>
      <c r="CO24" s="42"/>
      <c r="CP24" s="42"/>
      <c r="CQ24" s="42"/>
      <c r="CR24" s="42"/>
      <c r="CS24" s="42"/>
      <c r="CU24" s="42"/>
      <c r="CV24" s="42">
        <f>CV192/CV$136</f>
        <v>1.7649815133325475E-2</v>
      </c>
      <c r="CW24" s="42"/>
      <c r="CX24" s="42">
        <f>CX192/CX$136</f>
        <v>1.636607332650894E-2</v>
      </c>
      <c r="CY24" s="42"/>
      <c r="CZ24" s="42">
        <f>CZ192/CZ$136</f>
        <v>1.6233515660808683E-2</v>
      </c>
      <c r="DA24" s="42"/>
      <c r="DB24" s="42">
        <f>DB192/DB$136</f>
        <v>1.8071957826511446E-2</v>
      </c>
    </row>
    <row r="25" spans="3:106" x14ac:dyDescent="0.3">
      <c r="C25" s="38" t="s">
        <v>16</v>
      </c>
      <c r="D25" s="117">
        <v>13</v>
      </c>
      <c r="E25" s="40"/>
      <c r="F25" s="40">
        <f>SUM('Quarterly I.S'!G25:I25)</f>
        <v>-40895.879629999989</v>
      </c>
      <c r="G25" s="40"/>
      <c r="H25" s="40">
        <f>SUM('Quarterly I.S'!K25:M25)</f>
        <v>-61605.141250000001</v>
      </c>
      <c r="I25" s="40"/>
      <c r="J25" s="40">
        <f>SUM('Quarterly I.S'!O25:Q25)</f>
        <v>-113611.14556999998</v>
      </c>
      <c r="K25" s="40"/>
      <c r="L25" s="40">
        <f>SUM('Quarterly I.S'!S25:U25)</f>
        <v>-84525.671658474574</v>
      </c>
      <c r="M25" s="139">
        <f>L25/J25-1</f>
        <v>-0.2560089836749756</v>
      </c>
      <c r="O25" s="40"/>
      <c r="P25" s="40">
        <f>SUM('Quarterly I.S'!AA25:AC25)</f>
        <v>-40895.879629999989</v>
      </c>
      <c r="Q25" s="40"/>
      <c r="R25" s="40">
        <f>SUM('Quarterly I.S'!AE25:AG25)</f>
        <v>-61605.141250000001</v>
      </c>
      <c r="S25" s="40"/>
      <c r="T25" s="40">
        <f>SUM('Quarterly I.S'!AI25:AK25)</f>
        <v>-113611.14556999998</v>
      </c>
      <c r="U25" s="40"/>
      <c r="V25" s="40">
        <f>SUM('Quarterly I.S'!AM25:AO25)</f>
        <v>-84525.671658474574</v>
      </c>
      <c r="W25" s="139">
        <f>V25/T25-1</f>
        <v>-0.2560089836749756</v>
      </c>
      <c r="Y25" s="40"/>
      <c r="Z25" s="40">
        <f>SUM('Quarterly I.S'!AU25:AW25)</f>
        <v>-5089.9548200000008</v>
      </c>
      <c r="AA25" s="40"/>
      <c r="AB25" s="40">
        <f>SUM('Quarterly I.S'!AY25:BA25)</f>
        <v>-2562.5959299999995</v>
      </c>
      <c r="AC25" s="40"/>
      <c r="AD25" s="40">
        <f>SUM('Quarterly I.S'!BC25:BE25)</f>
        <v>-5095.3244100000002</v>
      </c>
      <c r="AE25" s="40"/>
      <c r="AF25" s="40">
        <f>SUM('Quarterly I.S'!BG25:BI25)</f>
        <v>-1797.2278600707123</v>
      </c>
      <c r="AH25" s="40"/>
      <c r="AI25" s="40">
        <f>SUM('Quarterly I.S'!BN25:BP25)</f>
        <v>0</v>
      </c>
      <c r="AJ25" s="40"/>
      <c r="AK25" s="40">
        <f>SUM('Quarterly I.S'!BR25:BT25)</f>
        <v>0</v>
      </c>
      <c r="AL25" s="40"/>
      <c r="AM25" s="40">
        <f>SUM('Quarterly I.S'!BV25:BX25)</f>
        <v>0</v>
      </c>
      <c r="AN25" s="40"/>
      <c r="AO25" s="40">
        <f>SUM('Quarterly I.S'!BZ25:CB25)</f>
        <v>0</v>
      </c>
      <c r="AR25" s="38">
        <f>SUM('Quarterly I.S'!CG25:CI25)</f>
        <v>0</v>
      </c>
      <c r="AT25" s="40">
        <f>SUM('Quarterly I.S'!CK25:CM25)</f>
        <v>0</v>
      </c>
      <c r="AV25" s="40">
        <f>SUM('Quarterly I.S'!CO25:CQ25)</f>
        <v>0</v>
      </c>
      <c r="AW25" s="40"/>
      <c r="AX25" s="40">
        <f>SUM('Quarterly I.S'!CS25:CU25)</f>
        <v>0</v>
      </c>
      <c r="AZ25" s="40"/>
      <c r="BA25" s="40">
        <f>P25+Z25+AI25+AR25</f>
        <v>-45985.834449999988</v>
      </c>
      <c r="BB25" s="40"/>
      <c r="BC25" s="40">
        <f>R25+AB25+AK25+AT25</f>
        <v>-64167.737179999996</v>
      </c>
      <c r="BD25" s="40"/>
      <c r="BE25" s="40">
        <f>T25+AD25+AM25+AV25</f>
        <v>-118706.46997999998</v>
      </c>
      <c r="BF25" s="40"/>
      <c r="BG25" s="40">
        <f t="shared" ref="BG25" si="122">V25+AF25+AO25+AX25</f>
        <v>-86322.89951854528</v>
      </c>
      <c r="BI25" s="40"/>
      <c r="BJ25" s="40">
        <f>SUM('Quarterly I.S'!DS25:DU25)</f>
        <v>0</v>
      </c>
      <c r="BK25" s="40"/>
      <c r="BL25" s="40">
        <f>SUM('Quarterly I.S'!DW25:DY25)</f>
        <v>0</v>
      </c>
      <c r="BM25" s="40"/>
      <c r="BN25" s="40">
        <f>SUM('Quarterly I.S'!EA25:EC25)</f>
        <v>0</v>
      </c>
      <c r="BO25" s="40"/>
      <c r="BP25" s="40">
        <f>SUM('Quarterly I.S'!EE25:EG25)</f>
        <v>0</v>
      </c>
      <c r="BR25" s="40"/>
      <c r="BS25" s="40">
        <f>SUM('Quarterly I.S'!EL25:EN25)</f>
        <v>0</v>
      </c>
      <c r="BT25" s="40"/>
      <c r="BU25" s="40">
        <f>SUM('Quarterly I.S'!EP25:ER25)</f>
        <v>0</v>
      </c>
      <c r="BV25" s="40"/>
      <c r="BW25" s="40">
        <f>SUM('Quarterly I.S'!ET25:EV25)</f>
        <v>0</v>
      </c>
      <c r="BX25" s="40"/>
      <c r="BY25" s="40">
        <f>SUM('Quarterly I.S'!EX25:EZ25)</f>
        <v>0</v>
      </c>
      <c r="CA25" s="40"/>
      <c r="CB25" s="40">
        <f>BJ25+BS25</f>
        <v>0</v>
      </c>
      <c r="CC25" s="40"/>
      <c r="CD25" s="40">
        <f>BL25+BU25</f>
        <v>0</v>
      </c>
      <c r="CE25" s="40"/>
      <c r="CF25" s="40">
        <f>BN25+BW25</f>
        <v>0</v>
      </c>
      <c r="CG25" s="40"/>
      <c r="CH25" s="40">
        <f t="shared" ref="CH25" si="123">BP25+BY25</f>
        <v>0</v>
      </c>
      <c r="CI25" s="40"/>
      <c r="CJ25" s="139" t="e">
        <f>CH25/CF25-1</f>
        <v>#DIV/0!</v>
      </c>
      <c r="CL25" s="40"/>
      <c r="CM25" s="40">
        <f>SUM('Quarterly I.S'!FY25:GA25)</f>
        <v>0</v>
      </c>
      <c r="CN25" s="40"/>
      <c r="CO25" s="40">
        <f>SUM('Quarterly I.S'!GC25:GE25)</f>
        <v>0</v>
      </c>
      <c r="CP25" s="40"/>
      <c r="CQ25" s="40">
        <f>SUM('Quarterly I.S'!GG25:GI25)</f>
        <v>0</v>
      </c>
      <c r="CR25" s="40"/>
      <c r="CS25" s="40">
        <f>SUM('Quarterly I.S'!GK25:GM25)</f>
        <v>0</v>
      </c>
      <c r="CU25" s="40"/>
      <c r="CV25" s="40">
        <f>BA25+CB25+CM25</f>
        <v>-45985.834449999988</v>
      </c>
      <c r="CW25" s="40"/>
      <c r="CX25" s="40">
        <f>BC25+CD25+CO25</f>
        <v>-64167.737179999996</v>
      </c>
      <c r="CY25" s="40"/>
      <c r="CZ25" s="40">
        <f>BE25+CF25+CQ25</f>
        <v>-118706.46997999998</v>
      </c>
      <c r="DA25" s="40"/>
      <c r="DB25" s="40">
        <f t="shared" ref="DB25" si="124">BG25+CH25+CS25</f>
        <v>-86322.89951854528</v>
      </c>
    </row>
    <row r="26" spans="3:106" x14ac:dyDescent="0.3">
      <c r="C26" s="41" t="s">
        <v>133</v>
      </c>
      <c r="D26" s="116"/>
      <c r="E26" s="42"/>
      <c r="F26" s="42">
        <f>-F25/F$136</f>
        <v>8.707247165182919E-3</v>
      </c>
      <c r="G26" s="42"/>
      <c r="H26" s="42">
        <f>-H25/H$136</f>
        <v>7.5553981418744328E-3</v>
      </c>
      <c r="I26" s="42"/>
      <c r="J26" s="42">
        <f>-J25/J$136</f>
        <v>9.5143526278528845E-3</v>
      </c>
      <c r="K26" s="42"/>
      <c r="L26" s="42">
        <f t="shared" ref="L26" si="125">-L25/L$136</f>
        <v>1.0258796031830237E-2</v>
      </c>
      <c r="M26" s="177"/>
      <c r="O26" s="42"/>
      <c r="P26" s="42">
        <f>-P25/P$136</f>
        <v>8.707247165182919E-3</v>
      </c>
      <c r="Q26" s="42"/>
      <c r="R26" s="42">
        <f>-R25/R$136</f>
        <v>7.5553981418744328E-3</v>
      </c>
      <c r="S26" s="42"/>
      <c r="T26" s="42">
        <f>-T25/T$136</f>
        <v>9.5143526278528845E-3</v>
      </c>
      <c r="U26" s="42"/>
      <c r="V26" s="42">
        <f t="shared" ref="V26" si="126">-V25/V$136</f>
        <v>1.0258796031830237E-2</v>
      </c>
      <c r="W26" s="177"/>
      <c r="Y26" s="42"/>
      <c r="Z26" s="42">
        <f>-Z25/Z$145</f>
        <v>1.1660590533981463E-2</v>
      </c>
      <c r="AA26" s="42"/>
      <c r="AB26" s="42">
        <f>-AB25/AB$145</f>
        <v>1.8107616639939941E-2</v>
      </c>
      <c r="AC26" s="42"/>
      <c r="AD26" s="42">
        <f>-AD25/AD$145</f>
        <v>3.9673364331817611E-2</v>
      </c>
      <c r="AE26" s="42"/>
      <c r="AF26" s="42">
        <f t="shared" ref="AF26" si="127">-AF25/AF$145</f>
        <v>1.5830213289445769E-2</v>
      </c>
      <c r="AG26" s="44"/>
      <c r="AH26" s="42"/>
      <c r="AI26" s="42">
        <f>-AI25/AI$136</f>
        <v>0</v>
      </c>
      <c r="AJ26" s="42"/>
      <c r="AK26" s="42">
        <f>-AK25/AK$136</f>
        <v>0</v>
      </c>
      <c r="AL26" s="42"/>
      <c r="AM26" s="42">
        <f>-AM25/AM$136</f>
        <v>0</v>
      </c>
      <c r="AN26" s="42"/>
      <c r="AO26" s="42">
        <f t="shared" ref="AO26" si="128">-AO25/AO$136</f>
        <v>0</v>
      </c>
      <c r="AP26" s="44"/>
      <c r="AQ26" s="42"/>
      <c r="AR26" s="42"/>
      <c r="AS26" s="42"/>
      <c r="AT26" s="42"/>
      <c r="AU26" s="42"/>
      <c r="AV26" s="42"/>
      <c r="AW26" s="42"/>
      <c r="AX26" s="42"/>
      <c r="AY26" s="44"/>
      <c r="AZ26" s="42"/>
      <c r="BA26" s="42">
        <f>-BA25/BA$136</f>
        <v>9.7909625682584579E-3</v>
      </c>
      <c r="BB26" s="42"/>
      <c r="BC26" s="42">
        <f>-BC25/BC$136</f>
        <v>7.8696808808641269E-3</v>
      </c>
      <c r="BD26" s="42"/>
      <c r="BE26" s="42">
        <f>-BE25/BE$136</f>
        <v>9.9410599983914289E-3</v>
      </c>
      <c r="BF26" s="42"/>
      <c r="BG26" s="42">
        <f t="shared" ref="BG26" si="129">-BG25/BG$136</f>
        <v>1.0476923775478158E-2</v>
      </c>
      <c r="BH26" s="44"/>
      <c r="BI26" s="42"/>
      <c r="BJ26" s="42"/>
      <c r="BK26" s="42"/>
      <c r="BL26" s="42"/>
      <c r="BM26" s="42"/>
      <c r="BN26" s="42"/>
      <c r="BO26" s="42"/>
      <c r="BP26" s="42"/>
      <c r="BR26" s="42"/>
      <c r="BS26" s="42"/>
      <c r="BT26" s="42"/>
      <c r="BU26" s="42"/>
      <c r="BV26" s="42"/>
      <c r="BW26" s="42"/>
      <c r="BX26" s="42"/>
      <c r="BY26" s="42"/>
      <c r="CA26" s="42"/>
      <c r="CB26" s="42"/>
      <c r="CC26" s="42"/>
      <c r="CD26" s="42"/>
      <c r="CE26" s="42"/>
      <c r="CF26" s="42"/>
      <c r="CG26" s="42"/>
      <c r="CH26" s="42"/>
      <c r="CI26" s="42"/>
      <c r="CJ26" s="177"/>
      <c r="CL26" s="42"/>
      <c r="CM26" s="42">
        <f>-CM25/CM$136</f>
        <v>0</v>
      </c>
      <c r="CN26" s="42"/>
      <c r="CO26" s="42">
        <f>-CO25/CO$136</f>
        <v>0</v>
      </c>
      <c r="CP26" s="42"/>
      <c r="CQ26" s="42">
        <f>-CQ25/CQ$136</f>
        <v>0</v>
      </c>
      <c r="CR26" s="42"/>
      <c r="CS26" s="42">
        <f t="shared" ref="CS26" si="130">-CS25/CS$136</f>
        <v>0</v>
      </c>
      <c r="CU26" s="42"/>
      <c r="CV26" s="42">
        <f>-CV25/CV$148</f>
        <v>8.9583854943430467E-3</v>
      </c>
      <c r="CW26" s="42"/>
      <c r="CX26" s="42">
        <f>-CX25/CX$148</f>
        <v>7.7354219311576867E-3</v>
      </c>
      <c r="CY26" s="42"/>
      <c r="CZ26" s="42">
        <f>-CZ25/CZ$148</f>
        <v>9.8352765573101932E-3</v>
      </c>
      <c r="DA26" s="42"/>
      <c r="DB26" s="42">
        <f t="shared" ref="DB26" si="131">-DB25/DB$148</f>
        <v>1.0334522281217553E-2</v>
      </c>
    </row>
    <row r="27" spans="3:106" x14ac:dyDescent="0.3">
      <c r="C27" s="41" t="s">
        <v>134</v>
      </c>
      <c r="D27" s="116"/>
      <c r="E27" s="42"/>
      <c r="F27" s="42">
        <f>-F196/F$136</f>
        <v>1.0346273740810534E-2</v>
      </c>
      <c r="G27" s="42"/>
      <c r="H27" s="42">
        <f>-H196/H$136</f>
        <v>6.225955270774468E-3</v>
      </c>
      <c r="I27" s="42"/>
      <c r="J27" s="42">
        <f>-J196/J$136</f>
        <v>7.859763009011464E-3</v>
      </c>
      <c r="K27" s="42"/>
      <c r="L27" s="42">
        <f>-L196/L$136</f>
        <v>9.3723764201800175E-3</v>
      </c>
      <c r="M27" s="177"/>
      <c r="O27" s="42"/>
      <c r="P27" s="42">
        <f>-P196/P$136</f>
        <v>1.0346273740810534E-2</v>
      </c>
      <c r="Q27" s="42"/>
      <c r="R27" s="42">
        <f>-R196/R$136</f>
        <v>6.225955270774468E-3</v>
      </c>
      <c r="S27" s="42"/>
      <c r="T27" s="42">
        <f>-T196/T$136</f>
        <v>7.859763009011464E-3</v>
      </c>
      <c r="U27" s="42"/>
      <c r="V27" s="42">
        <f>-V196/V$136</f>
        <v>9.3723764201800175E-3</v>
      </c>
      <c r="W27" s="177"/>
      <c r="Y27" s="42"/>
      <c r="Z27" s="42"/>
      <c r="AA27" s="42"/>
      <c r="AB27" s="42"/>
      <c r="AC27" s="42"/>
      <c r="AD27" s="42"/>
      <c r="AE27" s="42"/>
      <c r="AF27" s="42"/>
      <c r="AG27" s="44"/>
      <c r="AH27" s="42"/>
      <c r="AI27" s="42"/>
      <c r="AJ27" s="42"/>
      <c r="AK27" s="42"/>
      <c r="AL27" s="42"/>
      <c r="AM27" s="42"/>
      <c r="AN27" s="42"/>
      <c r="AO27" s="42"/>
      <c r="AP27" s="44"/>
      <c r="AQ27" s="42"/>
      <c r="AR27" s="42"/>
      <c r="AS27" s="42"/>
      <c r="AT27" s="42"/>
      <c r="AU27" s="42"/>
      <c r="AV27" s="42"/>
      <c r="AW27" s="42"/>
      <c r="AX27" s="42"/>
      <c r="AY27" s="44"/>
      <c r="AZ27" s="42"/>
      <c r="BA27" s="42">
        <f>-BA196/BA$136</f>
        <v>1.1429989143886071E-2</v>
      </c>
      <c r="BB27" s="42"/>
      <c r="BC27" s="42">
        <f>-BC196/BC$136</f>
        <v>6.540238009764162E-3</v>
      </c>
      <c r="BD27" s="42"/>
      <c r="BE27" s="42">
        <f>-BE196/BE$136</f>
        <v>8.2864703795500084E-3</v>
      </c>
      <c r="BF27" s="42"/>
      <c r="BG27" s="42">
        <f>-BG196/BG$136</f>
        <v>9.5905041638279388E-3</v>
      </c>
      <c r="BH27" s="44"/>
      <c r="BI27" s="42"/>
      <c r="BJ27" s="42"/>
      <c r="BK27" s="42"/>
      <c r="BL27" s="42"/>
      <c r="BM27" s="42"/>
      <c r="BN27" s="42"/>
      <c r="BO27" s="42"/>
      <c r="BP27" s="42"/>
      <c r="BR27" s="42"/>
      <c r="BS27" s="42"/>
      <c r="BT27" s="42"/>
      <c r="BU27" s="42"/>
      <c r="BV27" s="42"/>
      <c r="BW27" s="42"/>
      <c r="BX27" s="42"/>
      <c r="BY27" s="42"/>
      <c r="CA27" s="42"/>
      <c r="CB27" s="42"/>
      <c r="CC27" s="42"/>
      <c r="CD27" s="42"/>
      <c r="CE27" s="42"/>
      <c r="CF27" s="42"/>
      <c r="CG27" s="42"/>
      <c r="CH27" s="42"/>
      <c r="CI27" s="42"/>
      <c r="CJ27" s="177"/>
      <c r="CL27" s="42"/>
      <c r="CM27" s="42"/>
      <c r="CN27" s="42"/>
      <c r="CO27" s="42"/>
      <c r="CP27" s="42"/>
      <c r="CQ27" s="42"/>
      <c r="CR27" s="42"/>
      <c r="CS27" s="42"/>
      <c r="CU27" s="42"/>
      <c r="CV27" s="42">
        <f>-CV196/CV$136</f>
        <v>1.1429989143886071E-2</v>
      </c>
      <c r="CW27" s="42"/>
      <c r="CX27" s="42">
        <f>-CX196/CX$136</f>
        <v>6.540238009764162E-3</v>
      </c>
      <c r="CY27" s="42"/>
      <c r="CZ27" s="42">
        <f>-CZ196/CZ$136</f>
        <v>8.2864703795500084E-3</v>
      </c>
      <c r="DA27" s="42"/>
      <c r="DB27" s="42">
        <f>-DB196/DB$136</f>
        <v>9.5905041638279388E-3</v>
      </c>
    </row>
    <row r="28" spans="3:106" x14ac:dyDescent="0.3">
      <c r="C28" s="46" t="s">
        <v>17</v>
      </c>
      <c r="D28" s="118"/>
      <c r="E28" s="47"/>
      <c r="F28" s="47">
        <f>F22+F25</f>
        <v>54889.490040000026</v>
      </c>
      <c r="G28" s="47"/>
      <c r="H28" s="47">
        <f>H22+H25</f>
        <v>102320.25874</v>
      </c>
      <c r="I28" s="47"/>
      <c r="J28" s="47">
        <f>J22+J25</f>
        <v>137022.03891</v>
      </c>
      <c r="K28" s="47"/>
      <c r="L28" s="47">
        <f t="shared" ref="L28" si="132">L22+L25</f>
        <v>67296.168521525455</v>
      </c>
      <c r="M28" s="178">
        <f>L28/J28-1</f>
        <v>-0.50886609879066602</v>
      </c>
      <c r="O28" s="47"/>
      <c r="P28" s="47">
        <f>P22+P25</f>
        <v>54889.490040000026</v>
      </c>
      <c r="Q28" s="47"/>
      <c r="R28" s="47">
        <f>R22+R25</f>
        <v>91896.360559999986</v>
      </c>
      <c r="S28" s="47"/>
      <c r="T28" s="47">
        <f>T22+T25</f>
        <v>124930.65274000003</v>
      </c>
      <c r="U28" s="47"/>
      <c r="V28" s="47">
        <f t="shared" ref="V28" si="133">V22+V25</f>
        <v>55845.593821525428</v>
      </c>
      <c r="W28" s="178">
        <f>V28/T28-1</f>
        <v>-0.55298725655625347</v>
      </c>
      <c r="Y28" s="47"/>
      <c r="Z28" s="47">
        <f>Z22+Z25</f>
        <v>1129.1808999999994</v>
      </c>
      <c r="AA28" s="47"/>
      <c r="AB28" s="47">
        <f>AB22+AB25</f>
        <v>1340.0538782937601</v>
      </c>
      <c r="AC28" s="47"/>
      <c r="AD28" s="47">
        <f>AD22+AD25</f>
        <v>3606.3466657916697</v>
      </c>
      <c r="AE28" s="47"/>
      <c r="AF28" s="47">
        <f t="shared" ref="AF28" si="134">AF22+AF25</f>
        <v>5645.8720634223337</v>
      </c>
      <c r="AH28" s="47"/>
      <c r="AI28" s="47">
        <f>AI22+AI25</f>
        <v>0</v>
      </c>
      <c r="AJ28" s="47"/>
      <c r="AK28" s="47">
        <f>AK22+AK25</f>
        <v>0</v>
      </c>
      <c r="AL28" s="47"/>
      <c r="AM28" s="47">
        <f>AM22+AM25</f>
        <v>0</v>
      </c>
      <c r="AN28" s="47"/>
      <c r="AO28" s="47">
        <f t="shared" ref="AO28" si="135">AO22+AO25</f>
        <v>0</v>
      </c>
      <c r="AP28" s="47"/>
      <c r="AQ28" s="47"/>
      <c r="AR28" s="47">
        <f>AR22+AR25</f>
        <v>0</v>
      </c>
      <c r="AS28" s="47"/>
      <c r="AT28" s="47">
        <f>AT22+AT25</f>
        <v>0</v>
      </c>
      <c r="AU28" s="47"/>
      <c r="AV28" s="47">
        <f>AV22+AV25</f>
        <v>0</v>
      </c>
      <c r="AW28" s="47"/>
      <c r="AX28" s="47">
        <f t="shared" ref="AX28" si="136">AX22+AX25</f>
        <v>0</v>
      </c>
      <c r="AY28" s="47"/>
      <c r="AZ28" s="47"/>
      <c r="BA28" s="47">
        <f>BA22+BA25</f>
        <v>56018.670940000033</v>
      </c>
      <c r="BB28" s="47"/>
      <c r="BC28" s="47">
        <f>BC22+BC25</f>
        <v>93236.414438293752</v>
      </c>
      <c r="BD28" s="47"/>
      <c r="BE28" s="47">
        <f>BE22+BE25</f>
        <v>128536.99940579171</v>
      </c>
      <c r="BF28" s="47"/>
      <c r="BG28" s="47">
        <f t="shared" ref="BG28" si="137">BG22+BG25</f>
        <v>61491.465884947771</v>
      </c>
      <c r="BH28" s="47"/>
      <c r="BI28" s="47"/>
      <c r="BJ28" s="47">
        <f>BJ22+BJ25</f>
        <v>0</v>
      </c>
      <c r="BK28" s="47"/>
      <c r="BL28" s="47">
        <f>BL22+BL25</f>
        <v>0</v>
      </c>
      <c r="BM28" s="47"/>
      <c r="BN28" s="47">
        <f>BN22+BN25</f>
        <v>0</v>
      </c>
      <c r="BO28" s="47"/>
      <c r="BP28" s="47">
        <f t="shared" ref="BP28" si="138">BP22+BP25</f>
        <v>0</v>
      </c>
      <c r="BQ28" s="47"/>
      <c r="BR28" s="47"/>
      <c r="BS28" s="47">
        <f>BS22+BS25</f>
        <v>0</v>
      </c>
      <c r="BT28" s="47"/>
      <c r="BU28" s="47">
        <f>BU22+BU25</f>
        <v>0</v>
      </c>
      <c r="BV28" s="47"/>
      <c r="BW28" s="47">
        <f>BW22+BW25</f>
        <v>0</v>
      </c>
      <c r="BX28" s="47"/>
      <c r="BY28" s="47">
        <f t="shared" ref="BY28" si="139">BY22+BY25</f>
        <v>0</v>
      </c>
      <c r="BZ28" s="47"/>
      <c r="CA28" s="47"/>
      <c r="CB28" s="47">
        <f>CB22+CB25</f>
        <v>0</v>
      </c>
      <c r="CC28" s="47"/>
      <c r="CD28" s="47">
        <f>CD22+CD25</f>
        <v>0</v>
      </c>
      <c r="CE28" s="47"/>
      <c r="CF28" s="47">
        <f>CF22+CF25</f>
        <v>0</v>
      </c>
      <c r="CG28" s="47"/>
      <c r="CH28" s="47">
        <f t="shared" ref="CH28" si="140">CH22+CH25</f>
        <v>0</v>
      </c>
      <c r="CI28" s="47"/>
      <c r="CJ28" s="178" t="e">
        <f>CF28/CB28-1</f>
        <v>#DIV/0!</v>
      </c>
      <c r="CK28" s="47"/>
      <c r="CL28" s="47"/>
      <c r="CM28" s="47">
        <f>CM22+CM25</f>
        <v>0</v>
      </c>
      <c r="CN28" s="47"/>
      <c r="CO28" s="47">
        <f>CO22+CO25</f>
        <v>10423.89818</v>
      </c>
      <c r="CP28" s="47"/>
      <c r="CQ28" s="47">
        <f>CQ22+CQ25</f>
        <v>12091.38617</v>
      </c>
      <c r="CR28" s="47"/>
      <c r="CS28" s="47">
        <f t="shared" ref="CS28" si="141">CS22+CS25</f>
        <v>11450.574699999999</v>
      </c>
      <c r="CT28" s="52"/>
      <c r="CU28" s="47"/>
      <c r="CV28" s="47">
        <f>CV22+CV25</f>
        <v>56018.670940000033</v>
      </c>
      <c r="CW28" s="47"/>
      <c r="CX28" s="47">
        <f>CX22+CX25</f>
        <v>103660.31261829374</v>
      </c>
      <c r="CY28" s="47"/>
      <c r="CZ28" s="47">
        <f>CZ22+CZ25</f>
        <v>140628.3855757917</v>
      </c>
      <c r="DA28" s="47"/>
      <c r="DB28" s="47">
        <f t="shared" ref="DB28" si="142">DB22+DB25</f>
        <v>72942.040584947768</v>
      </c>
    </row>
    <row r="29" spans="3:106" x14ac:dyDescent="0.3">
      <c r="C29" s="41" t="s">
        <v>94</v>
      </c>
      <c r="D29" s="116"/>
      <c r="E29" s="42"/>
      <c r="F29" s="42">
        <f>F28/F$136</f>
        <v>1.168666283432932E-2</v>
      </c>
      <c r="G29" s="42"/>
      <c r="H29" s="42">
        <f>H28/H$136</f>
        <v>1.2548795069280151E-2</v>
      </c>
      <c r="I29" s="42"/>
      <c r="J29" s="42">
        <f>J28/J$136</f>
        <v>1.1474895261696628E-2</v>
      </c>
      <c r="K29" s="42"/>
      <c r="L29" s="42">
        <f t="shared" ref="L29" si="143">L28/L$136</f>
        <v>8.1676685087516462E-3</v>
      </c>
      <c r="M29" s="177"/>
      <c r="O29" s="42"/>
      <c r="P29" s="42">
        <f>P28/P$136</f>
        <v>1.168666283432932E-2</v>
      </c>
      <c r="Q29" s="42"/>
      <c r="R29" s="42">
        <f>R28/R$136</f>
        <v>1.1270383895435786E-2</v>
      </c>
      <c r="S29" s="42"/>
      <c r="T29" s="42">
        <f>T28/T$136</f>
        <v>1.0462303484686143E-2</v>
      </c>
      <c r="U29" s="42"/>
      <c r="V29" s="42">
        <f t="shared" ref="V29" si="144">V28/V$136</f>
        <v>6.7779237366643067E-3</v>
      </c>
      <c r="W29" s="177"/>
      <c r="Y29" s="42"/>
      <c r="Z29" s="42">
        <f>Z28/Z$145</f>
        <v>2.586843415968211E-3</v>
      </c>
      <c r="AA29" s="42"/>
      <c r="AB29" s="42">
        <f>AB28/AB$145</f>
        <v>9.4689847981644735E-3</v>
      </c>
      <c r="AC29" s="42"/>
      <c r="AD29" s="42">
        <f>AD28/AD$145</f>
        <v>2.8079842158428649E-2</v>
      </c>
      <c r="AE29" s="42"/>
      <c r="AF29" s="42">
        <f t="shared" ref="AF29" si="145">AF28/AF$145</f>
        <v>4.972956460032972E-2</v>
      </c>
      <c r="AG29" s="44"/>
      <c r="AH29" s="42"/>
      <c r="AI29" s="42">
        <f>AI28/AI$136</f>
        <v>0</v>
      </c>
      <c r="AJ29" s="42"/>
      <c r="AK29" s="42">
        <f>AK28/AK$136</f>
        <v>0</v>
      </c>
      <c r="AL29" s="42"/>
      <c r="AM29" s="42">
        <f>AM28/AM$136</f>
        <v>0</v>
      </c>
      <c r="AN29" s="42"/>
      <c r="AO29" s="42">
        <f t="shared" ref="AO29" si="146">AO28/AO$136</f>
        <v>0</v>
      </c>
      <c r="AP29" s="44"/>
      <c r="AQ29" s="42"/>
      <c r="AR29" s="42"/>
      <c r="AS29" s="42"/>
      <c r="AT29" s="42"/>
      <c r="AU29" s="42"/>
      <c r="AV29" s="42"/>
      <c r="AW29" s="42"/>
      <c r="AX29" s="42"/>
      <c r="AY29" s="44"/>
      <c r="AZ29" s="42"/>
      <c r="BA29" s="42">
        <f>BA28/BA$136</f>
        <v>1.1927079650875583E-2</v>
      </c>
      <c r="BB29" s="42"/>
      <c r="BC29" s="42">
        <f>BC28/BC$136</f>
        <v>1.1434731227113601E-2</v>
      </c>
      <c r="BD29" s="42"/>
      <c r="BE29" s="42">
        <f>BE28/BE$136</f>
        <v>1.0764316581239972E-2</v>
      </c>
      <c r="BF29" s="42"/>
      <c r="BG29" s="42">
        <f t="shared" ref="BG29" si="147">BG28/BG$136</f>
        <v>7.4631575689902193E-3</v>
      </c>
      <c r="BH29" s="44"/>
      <c r="BI29" s="42"/>
      <c r="BJ29" s="42"/>
      <c r="BK29" s="42"/>
      <c r="BL29" s="42"/>
      <c r="BM29" s="42"/>
      <c r="BN29" s="42"/>
      <c r="BO29" s="42"/>
      <c r="BP29" s="42"/>
      <c r="BR29" s="42"/>
      <c r="BS29" s="42"/>
      <c r="BT29" s="42"/>
      <c r="BU29" s="42"/>
      <c r="BV29" s="42"/>
      <c r="BW29" s="42"/>
      <c r="BX29" s="42"/>
      <c r="BY29" s="42"/>
      <c r="CA29" s="42"/>
      <c r="CB29" s="42"/>
      <c r="CC29" s="42"/>
      <c r="CD29" s="42"/>
      <c r="CE29" s="42"/>
      <c r="CF29" s="42"/>
      <c r="CG29" s="42"/>
      <c r="CH29" s="42"/>
      <c r="CI29" s="42"/>
      <c r="CJ29" s="177"/>
      <c r="CL29" s="42"/>
      <c r="CM29" s="42">
        <f>CM28/CM$136</f>
        <v>0</v>
      </c>
      <c r="CN29" s="42"/>
      <c r="CO29" s="42">
        <f>CO28/CO$136</f>
        <v>1.2784111738443629E-3</v>
      </c>
      <c r="CP29" s="42"/>
      <c r="CQ29" s="42">
        <f>CQ28/CQ$136</f>
        <v>1.012591777010488E-3</v>
      </c>
      <c r="CR29" s="42"/>
      <c r="CS29" s="42">
        <f t="shared" ref="CS29" si="148">CS28/CS$136</f>
        <v>1.3897447720873355E-3</v>
      </c>
      <c r="CU29" s="42"/>
      <c r="CV29" s="42">
        <f>CV28/CV$148</f>
        <v>1.0912857299717279E-2</v>
      </c>
      <c r="CW29" s="42"/>
      <c r="CX29" s="42">
        <f>CX28/CX$148</f>
        <v>1.2496252647477437E-2</v>
      </c>
      <c r="CY29" s="42"/>
      <c r="CZ29" s="42">
        <f>CZ28/CZ$148</f>
        <v>1.1651589539971958E-2</v>
      </c>
      <c r="DA29" s="42"/>
      <c r="DB29" s="42">
        <f t="shared" ref="DB29" si="149">DB28/DB$148</f>
        <v>8.7325744138224849E-3</v>
      </c>
    </row>
    <row r="30" spans="3:106" x14ac:dyDescent="0.3">
      <c r="E30" s="111"/>
      <c r="F30" s="111"/>
      <c r="G30" s="111"/>
      <c r="H30" s="111"/>
      <c r="I30" s="111"/>
      <c r="J30" s="111"/>
      <c r="K30" s="111"/>
      <c r="L30" s="111"/>
    </row>
    <row r="31" spans="3:106" x14ac:dyDescent="0.3">
      <c r="C31" s="49" t="s">
        <v>20</v>
      </c>
      <c r="D31" s="120"/>
      <c r="E31" s="50"/>
      <c r="F31" s="50">
        <f>SUM('Quarterly I.S'!G31:I31)</f>
        <v>18639.873834481983</v>
      </c>
      <c r="G31" s="50"/>
      <c r="H31" s="50">
        <f>SUM('Quarterly I.S'!K31:M31)</f>
        <v>5725.0400119015121</v>
      </c>
      <c r="I31" s="50"/>
      <c r="J31" s="50">
        <f>SUM('Quarterly I.S'!O31:Q31)</f>
        <v>4656.3073107604341</v>
      </c>
      <c r="K31" s="50"/>
      <c r="L31" s="50">
        <f>SUM('Quarterly I.S'!S31:U31)</f>
        <v>-37009.178398028627</v>
      </c>
      <c r="M31" s="181">
        <f>L31/J31-1</f>
        <v>-8.9481820953919282</v>
      </c>
      <c r="O31" s="50"/>
      <c r="P31" s="50">
        <f>SUM('Quarterly I.S'!AA31:AC31)</f>
        <v>18639.873834481987</v>
      </c>
      <c r="Q31" s="50"/>
      <c r="R31" s="50">
        <f>SUM('Quarterly I.S'!AE31:AG31)</f>
        <v>10176.429396744214</v>
      </c>
      <c r="S31" s="50"/>
      <c r="T31" s="50">
        <f>SUM('Quarterly I.S'!AI31:AK31)</f>
        <v>16961.316475929649</v>
      </c>
      <c r="U31" s="50"/>
      <c r="V31" s="50">
        <f>SUM('Quarterly I.S'!AM31:AO31)</f>
        <v>-18933.41881818595</v>
      </c>
      <c r="W31" s="181">
        <f>V31/T31-1</f>
        <v>-2.1162705940340762</v>
      </c>
      <c r="Y31" s="50"/>
      <c r="Z31" s="50">
        <f>SUM('Quarterly I.S'!AU31:AW31)</f>
        <v>0</v>
      </c>
      <c r="AA31" s="50"/>
      <c r="AB31" s="50">
        <f>SUM('Quarterly I.S'!AY31:BA31)</f>
        <v>0</v>
      </c>
      <c r="AC31" s="50"/>
      <c r="AD31" s="50">
        <f>SUM('Quarterly I.S'!BC31:BE31)</f>
        <v>0</v>
      </c>
      <c r="AE31" s="50"/>
      <c r="AF31" s="50">
        <f>SUM('Quarterly I.S'!BG31:BI31)</f>
        <v>0</v>
      </c>
      <c r="AH31" s="50"/>
      <c r="AI31" s="50">
        <f>SUM('Quarterly I.S'!BN31:BP31)</f>
        <v>0</v>
      </c>
      <c r="AJ31" s="50"/>
      <c r="AK31" s="50">
        <f>SUM('Quarterly I.S'!BR31:BT31)</f>
        <v>0</v>
      </c>
      <c r="AL31" s="50"/>
      <c r="AM31" s="50">
        <f>SUM('Quarterly I.S'!BV31:BX31)</f>
        <v>0</v>
      </c>
      <c r="AN31" s="50"/>
      <c r="AO31" s="50">
        <f>SUM('Quarterly I.S'!BZ31:CB31)</f>
        <v>0</v>
      </c>
      <c r="AQ31" s="51"/>
      <c r="AR31" s="51">
        <f>SUM('Quarterly I.S'!CG31:CI31)</f>
        <v>-18639.873834481987</v>
      </c>
      <c r="AS31" s="51"/>
      <c r="AT31" s="51">
        <f>SUM('Quarterly I.S'!CK31:CM31)</f>
        <v>-10176.429396744214</v>
      </c>
      <c r="AU31" s="51"/>
      <c r="AV31" s="51">
        <f>SUM('Quarterly I.S'!CO31:CQ31)</f>
        <v>-16961.316475929649</v>
      </c>
      <c r="AW31" s="51"/>
      <c r="AX31" s="51">
        <f>SUM('Quarterly I.S'!CS31:CU31)</f>
        <v>18933.41881818595</v>
      </c>
      <c r="AZ31" s="50"/>
      <c r="BA31" s="50">
        <f>P31+Z31+AI31+AR31</f>
        <v>0</v>
      </c>
      <c r="BB31" s="50"/>
      <c r="BC31" s="50">
        <f>R31+AB31+AK31+AT31</f>
        <v>0</v>
      </c>
      <c r="BD31" s="50"/>
      <c r="BE31" s="50">
        <f>T31+AD31+AM31+AV31</f>
        <v>0</v>
      </c>
      <c r="BF31" s="50"/>
      <c r="BG31" s="50">
        <f t="shared" ref="BG31" si="150">V31+AF31+AO31+AX31</f>
        <v>0</v>
      </c>
      <c r="BI31" s="50"/>
      <c r="BJ31" s="50">
        <f>SUM('Quarterly I.S'!DS31:DU31)</f>
        <v>0</v>
      </c>
      <c r="BK31" s="50"/>
      <c r="BL31" s="50">
        <f>SUM('Quarterly I.S'!DW31:DY31)</f>
        <v>0</v>
      </c>
      <c r="BM31" s="50"/>
      <c r="BN31" s="50">
        <f>SUM('Quarterly I.S'!EA31:EC31)</f>
        <v>0</v>
      </c>
      <c r="BO31" s="50"/>
      <c r="BP31" s="50">
        <f>SUM('Quarterly I.S'!EE31:EG31)</f>
        <v>0</v>
      </c>
      <c r="BR31" s="50"/>
      <c r="BS31" s="50">
        <f>SUM('Quarterly I.S'!EL31:EN31)</f>
        <v>0</v>
      </c>
      <c r="BT31" s="50"/>
      <c r="BU31" s="50">
        <f>SUM('Quarterly I.S'!EP31:ER31)</f>
        <v>0</v>
      </c>
      <c r="BV31" s="50"/>
      <c r="BW31" s="50">
        <f>SUM('Quarterly I.S'!ET31:EV31)</f>
        <v>0</v>
      </c>
      <c r="BX31" s="50"/>
      <c r="BY31" s="50">
        <f>SUM('Quarterly I.S'!EX31:EZ31)</f>
        <v>0</v>
      </c>
      <c r="CA31" s="50"/>
      <c r="CB31" s="50">
        <f>BJ31+BS31</f>
        <v>0</v>
      </c>
      <c r="CC31" s="50"/>
      <c r="CD31" s="50">
        <f>BL31+BU31</f>
        <v>0</v>
      </c>
      <c r="CE31" s="50"/>
      <c r="CF31" s="50">
        <f>BN31+BW31</f>
        <v>0</v>
      </c>
      <c r="CG31" s="50"/>
      <c r="CH31" s="50">
        <f t="shared" ref="CH31" si="151">BP31+BY31</f>
        <v>0</v>
      </c>
      <c r="CI31" s="50"/>
      <c r="CJ31" s="181" t="e">
        <f>CH31/CF31-1</f>
        <v>#DIV/0!</v>
      </c>
      <c r="CL31" s="50"/>
      <c r="CM31" s="50">
        <f>SUM('Quarterly I.S'!FY31:GA31)</f>
        <v>0</v>
      </c>
      <c r="CN31" s="50"/>
      <c r="CO31" s="50">
        <f>SUM('Quarterly I.S'!GC31:GE31)</f>
        <v>-4451.3893848427024</v>
      </c>
      <c r="CP31" s="50"/>
      <c r="CQ31" s="50">
        <f>SUM('Quarterly I.S'!GG31:GI31)</f>
        <v>-12305.009165169213</v>
      </c>
      <c r="CR31" s="50"/>
      <c r="CS31" s="50">
        <f>SUM('Quarterly I.S'!GK31:GM31)</f>
        <v>-18075.759579842674</v>
      </c>
      <c r="CT31" s="52"/>
      <c r="CU31" s="50"/>
      <c r="CV31" s="50">
        <f>BA31+CB31+CM31</f>
        <v>0</v>
      </c>
      <c r="CW31" s="50"/>
      <c r="CX31" s="50">
        <f>BC31+CD31+CO31</f>
        <v>-4451.3893848427024</v>
      </c>
      <c r="CY31" s="50"/>
      <c r="CZ31" s="50">
        <f>BE31+CF31+CQ31</f>
        <v>-12305.009165169213</v>
      </c>
      <c r="DA31" s="50"/>
      <c r="DB31" s="50">
        <f t="shared" ref="DB31" si="152">BG31+CH31+CS31</f>
        <v>-18075.759579842674</v>
      </c>
    </row>
    <row r="33" spans="3:106" x14ac:dyDescent="0.3">
      <c r="C33" s="38" t="s">
        <v>0</v>
      </c>
      <c r="E33" s="40"/>
      <c r="F33" s="40">
        <f>SUM('Quarterly I.S'!G33:I33)</f>
        <v>111794.07531</v>
      </c>
      <c r="G33" s="40"/>
      <c r="H33" s="40">
        <f>SUM('Quarterly I.S'!K33:M33)</f>
        <v>105959.04891999999</v>
      </c>
      <c r="I33" s="40"/>
      <c r="J33" s="40">
        <f>SUM('Quarterly I.S'!O33:Q33)</f>
        <v>0</v>
      </c>
      <c r="K33" s="40"/>
      <c r="L33" s="40">
        <f>SUM('Quarterly I.S'!S33:U33)</f>
        <v>0</v>
      </c>
      <c r="M33" s="139" t="e">
        <f t="shared" ref="M33:M34" si="153">L33/J33-1</f>
        <v>#DIV/0!</v>
      </c>
      <c r="O33" s="40"/>
      <c r="P33" s="40">
        <f>SUM('Quarterly I.S'!AA33:AC33)</f>
        <v>111794.07531</v>
      </c>
      <c r="Q33" s="40"/>
      <c r="R33" s="40">
        <f>SUM('Quarterly I.S'!AE33:AG33)</f>
        <v>105959.04891999999</v>
      </c>
      <c r="S33" s="40"/>
      <c r="T33" s="40">
        <f>SUM('Quarterly I.S'!AI33:AK33)</f>
        <v>0</v>
      </c>
      <c r="U33" s="40"/>
      <c r="V33" s="40">
        <f>SUM('Quarterly I.S'!AM33:AO33)</f>
        <v>0</v>
      </c>
      <c r="W33" s="139" t="e">
        <f t="shared" ref="W33:W34" si="154">V33/T33-1</f>
        <v>#DIV/0!</v>
      </c>
      <c r="Y33" s="40"/>
      <c r="Z33" s="40">
        <f>SUM('Quarterly I.S'!AU33:AW33)</f>
        <v>337482.11043</v>
      </c>
      <c r="AA33" s="40"/>
      <c r="AB33" s="40">
        <f>SUM('Quarterly I.S'!AY33:BA33)</f>
        <v>17824.800999999999</v>
      </c>
      <c r="AC33" s="40"/>
      <c r="AD33" s="40">
        <f>SUM('Quarterly I.S'!BC33:BE33)</f>
        <v>12031.879000000001</v>
      </c>
      <c r="AE33" s="40"/>
      <c r="AF33" s="40">
        <f>SUM('Quarterly I.S'!BG33:BI33)</f>
        <v>16239.742000000002</v>
      </c>
      <c r="AH33" s="40"/>
      <c r="AI33" s="40">
        <f>SUM('Quarterly I.S'!BN33:BP33)</f>
        <v>0</v>
      </c>
      <c r="AJ33" s="40"/>
      <c r="AK33" s="40">
        <f>SUM('Quarterly I.S'!BR33:BT33)</f>
        <v>0</v>
      </c>
      <c r="AL33" s="40"/>
      <c r="AM33" s="40">
        <f>SUM('Quarterly I.S'!BV33:BX33)</f>
        <v>0</v>
      </c>
      <c r="AN33" s="40"/>
      <c r="AO33" s="40">
        <f>SUM('Quarterly I.S'!BZ33:CB33)</f>
        <v>0</v>
      </c>
      <c r="AR33" s="38">
        <f>SUM('Quarterly I.S'!CG33:CI33)</f>
        <v>0</v>
      </c>
      <c r="AT33" s="40">
        <f>SUM('Quarterly I.S'!CK33:CM33)</f>
        <v>0</v>
      </c>
      <c r="AV33" s="40">
        <f>SUM('Quarterly I.S'!CO33:CQ33)</f>
        <v>0</v>
      </c>
      <c r="AW33" s="40"/>
      <c r="AX33" s="40">
        <f>SUM('Quarterly I.S'!CS33:CU33)</f>
        <v>0</v>
      </c>
      <c r="AZ33" s="40"/>
      <c r="BA33" s="40">
        <f t="shared" ref="BA33:BA34" si="155">P33+Z33+AI33+AR33</f>
        <v>449276.18573999999</v>
      </c>
      <c r="BB33" s="40"/>
      <c r="BC33" s="40">
        <f t="shared" ref="BC33:BC34" si="156">R33+AB33+AK33+AT33</f>
        <v>123783.84991999998</v>
      </c>
      <c r="BD33" s="40"/>
      <c r="BE33" s="40">
        <f t="shared" ref="BE33:BE34" si="157">T33+AD33+AM33+AV33</f>
        <v>12031.879000000001</v>
      </c>
      <c r="BF33" s="40"/>
      <c r="BG33" s="40">
        <f t="shared" ref="BG33:BG34" si="158">V33+AF33+AO33+AX33</f>
        <v>16239.742000000002</v>
      </c>
      <c r="BI33" s="40"/>
      <c r="BJ33" s="40">
        <f>SUM('Quarterly I.S'!DS33:DU33)</f>
        <v>0</v>
      </c>
      <c r="BK33" s="40"/>
      <c r="BL33" s="40">
        <f>SUM('Quarterly I.S'!DW33:DY33)</f>
        <v>0</v>
      </c>
      <c r="BM33" s="40"/>
      <c r="BN33" s="40">
        <f>SUM('Quarterly I.S'!EA33:EC33)</f>
        <v>0</v>
      </c>
      <c r="BO33" s="40"/>
      <c r="BP33" s="40">
        <f>SUM('Quarterly I.S'!EE33:EG33)</f>
        <v>0</v>
      </c>
      <c r="BR33" s="40"/>
      <c r="BS33" s="40">
        <f>SUM('Quarterly I.S'!EL33:EN33)</f>
        <v>0</v>
      </c>
      <c r="BT33" s="40"/>
      <c r="BU33" s="40">
        <f>SUM('Quarterly I.S'!EP33:ER33)</f>
        <v>0</v>
      </c>
      <c r="BV33" s="40"/>
      <c r="BW33" s="40">
        <f>SUM('Quarterly I.S'!ET33:EV33)</f>
        <v>0</v>
      </c>
      <c r="BX33" s="40"/>
      <c r="BY33" s="40">
        <f>SUM('Quarterly I.S'!EX33:EZ33)</f>
        <v>0</v>
      </c>
      <c r="CA33" s="40"/>
      <c r="CB33" s="40">
        <f t="shared" ref="CB33:CB34" si="159">BJ33+BS33</f>
        <v>0</v>
      </c>
      <c r="CC33" s="40"/>
      <c r="CD33" s="40">
        <f t="shared" ref="CD33:CD34" si="160">BL33+BU33</f>
        <v>0</v>
      </c>
      <c r="CE33" s="40"/>
      <c r="CF33" s="40">
        <f t="shared" ref="CF33:CF34" si="161">BN33+BW33</f>
        <v>0</v>
      </c>
      <c r="CG33" s="40"/>
      <c r="CH33" s="40">
        <f t="shared" ref="CH33:CH34" si="162">BP33+BY33</f>
        <v>0</v>
      </c>
      <c r="CI33" s="40"/>
      <c r="CJ33" s="139" t="e">
        <f t="shared" ref="CJ33:CJ34" si="163">CH33/CF33-1</f>
        <v>#DIV/0!</v>
      </c>
      <c r="CL33" s="40"/>
      <c r="CM33" s="40">
        <f>SUM('Quarterly I.S'!FY33:GA33)</f>
        <v>0</v>
      </c>
      <c r="CN33" s="40"/>
      <c r="CO33" s="40">
        <f>SUM('Quarterly I.S'!GC33:GE33)</f>
        <v>0</v>
      </c>
      <c r="CP33" s="40"/>
      <c r="CQ33" s="40">
        <f>SUM('Quarterly I.S'!GG33:GI33)</f>
        <v>0</v>
      </c>
      <c r="CR33" s="40"/>
      <c r="CS33" s="40">
        <f>SUM('Quarterly I.S'!GK33:GM33)</f>
        <v>0</v>
      </c>
      <c r="CU33" s="40"/>
      <c r="CV33" s="40">
        <f>BA33+CB33+CM33</f>
        <v>449276.18573999999</v>
      </c>
      <c r="CW33" s="40"/>
      <c r="CX33" s="40">
        <f>BC33+CD33+CO33</f>
        <v>123783.84991999998</v>
      </c>
      <c r="CY33" s="40"/>
      <c r="CZ33" s="40">
        <f>BE33+CF33+CQ33</f>
        <v>12031.879000000001</v>
      </c>
      <c r="DA33" s="40"/>
      <c r="DB33" s="40">
        <f t="shared" ref="DB33:DB34" si="164">BG33+CH33+CS33</f>
        <v>16239.742000000002</v>
      </c>
    </row>
    <row r="34" spans="3:106" x14ac:dyDescent="0.3">
      <c r="C34" s="38" t="s">
        <v>2</v>
      </c>
      <c r="E34" s="40"/>
      <c r="F34" s="40">
        <f>SUM('Quarterly I.S'!G34:I34)</f>
        <v>-111794.07268000001</v>
      </c>
      <c r="G34" s="40"/>
      <c r="H34" s="40">
        <f>SUM('Quarterly I.S'!K34:M34)</f>
        <v>-105959.04886</v>
      </c>
      <c r="I34" s="40"/>
      <c r="J34" s="40">
        <f>SUM('Quarterly I.S'!O34:Q34)</f>
        <v>-4.6999999999999999E-4</v>
      </c>
      <c r="K34" s="40"/>
      <c r="L34" s="40">
        <f>SUM('Quarterly I.S'!S34:U34)</f>
        <v>-4.6999999999999999E-4</v>
      </c>
      <c r="M34" s="139">
        <f t="shared" si="153"/>
        <v>0</v>
      </c>
      <c r="O34" s="40"/>
      <c r="P34" s="40">
        <f>SUM('Quarterly I.S'!AA34:AC34)</f>
        <v>-111794.07268000001</v>
      </c>
      <c r="Q34" s="40"/>
      <c r="R34" s="40">
        <f>SUM('Quarterly I.S'!AE34:AG34)</f>
        <v>-105959.04886</v>
      </c>
      <c r="S34" s="40"/>
      <c r="T34" s="40">
        <f>SUM('Quarterly I.S'!AI34:AK34)</f>
        <v>-4.6999999999999999E-4</v>
      </c>
      <c r="U34" s="40"/>
      <c r="V34" s="40">
        <f>SUM('Quarterly I.S'!AM34:AO34)</f>
        <v>-4.6999999999999999E-4</v>
      </c>
      <c r="W34" s="139">
        <f t="shared" si="154"/>
        <v>0</v>
      </c>
      <c r="Y34" s="40"/>
      <c r="Z34" s="40">
        <f>SUM('Quarterly I.S'!AU34:AW34)</f>
        <v>-330825.0651500001</v>
      </c>
      <c r="AA34" s="40"/>
      <c r="AB34" s="40">
        <f>SUM('Quarterly I.S'!AY34:BA34)</f>
        <v>-9145.544625518658</v>
      </c>
      <c r="AC34" s="40"/>
      <c r="AD34" s="40">
        <f>SUM('Quarterly I.S'!BC34:BE34)</f>
        <v>-9457.6980289863131</v>
      </c>
      <c r="AE34" s="40"/>
      <c r="AF34" s="40">
        <f>SUM('Quarterly I.S'!BG34:BI34)</f>
        <v>-10147.090617200764</v>
      </c>
      <c r="AH34" s="40"/>
      <c r="AI34" s="40">
        <f>SUM('Quarterly I.S'!BN34:BP34)</f>
        <v>0</v>
      </c>
      <c r="AJ34" s="40"/>
      <c r="AK34" s="40">
        <f>SUM('Quarterly I.S'!BR34:BT34)</f>
        <v>0</v>
      </c>
      <c r="AL34" s="40"/>
      <c r="AM34" s="40">
        <f>SUM('Quarterly I.S'!BV34:BX34)</f>
        <v>0</v>
      </c>
      <c r="AN34" s="40"/>
      <c r="AO34" s="40">
        <f>SUM('Quarterly I.S'!BZ34:CB34)</f>
        <v>0</v>
      </c>
      <c r="AR34" s="38">
        <f>SUM('Quarterly I.S'!CG34:CI34)</f>
        <v>0</v>
      </c>
      <c r="AT34" s="40">
        <f>SUM('Quarterly I.S'!CK34:CM34)</f>
        <v>0</v>
      </c>
      <c r="AV34" s="40">
        <f>SUM('Quarterly I.S'!CO34:CQ34)</f>
        <v>0</v>
      </c>
      <c r="AW34" s="40"/>
      <c r="AX34" s="40">
        <f>SUM('Quarterly I.S'!CS34:CU34)</f>
        <v>0</v>
      </c>
      <c r="AZ34" s="40"/>
      <c r="BA34" s="40">
        <f t="shared" si="155"/>
        <v>-442619.13783000014</v>
      </c>
      <c r="BB34" s="40"/>
      <c r="BC34" s="40">
        <f t="shared" si="156"/>
        <v>-115104.59348551865</v>
      </c>
      <c r="BD34" s="40"/>
      <c r="BE34" s="40">
        <f t="shared" si="157"/>
        <v>-9457.698498986314</v>
      </c>
      <c r="BF34" s="40"/>
      <c r="BG34" s="40">
        <f t="shared" si="158"/>
        <v>-10147.091087200764</v>
      </c>
      <c r="BI34" s="40"/>
      <c r="BJ34" s="40">
        <f>SUM('Quarterly I.S'!DS34:DU34)</f>
        <v>0</v>
      </c>
      <c r="BK34" s="40"/>
      <c r="BL34" s="40">
        <f>SUM('Quarterly I.S'!DW34:DY34)</f>
        <v>0</v>
      </c>
      <c r="BM34" s="40"/>
      <c r="BN34" s="40">
        <f>SUM('Quarterly I.S'!EA34:EC34)</f>
        <v>0</v>
      </c>
      <c r="BO34" s="40"/>
      <c r="BP34" s="40">
        <f>SUM('Quarterly I.S'!EE34:EG34)</f>
        <v>0</v>
      </c>
      <c r="BR34" s="40"/>
      <c r="BS34" s="40">
        <f>SUM('Quarterly I.S'!EL34:EN34)</f>
        <v>0</v>
      </c>
      <c r="BT34" s="40"/>
      <c r="BU34" s="40">
        <f>SUM('Quarterly I.S'!EP34:ER34)</f>
        <v>0</v>
      </c>
      <c r="BV34" s="40"/>
      <c r="BW34" s="40">
        <f>SUM('Quarterly I.S'!ET34:EV34)</f>
        <v>0</v>
      </c>
      <c r="BX34" s="40"/>
      <c r="BY34" s="40">
        <f>SUM('Quarterly I.S'!EX34:EZ34)</f>
        <v>0</v>
      </c>
      <c r="CA34" s="40"/>
      <c r="CB34" s="40">
        <f t="shared" si="159"/>
        <v>0</v>
      </c>
      <c r="CC34" s="40"/>
      <c r="CD34" s="40">
        <f t="shared" si="160"/>
        <v>0</v>
      </c>
      <c r="CE34" s="40"/>
      <c r="CF34" s="40">
        <f t="shared" si="161"/>
        <v>0</v>
      </c>
      <c r="CG34" s="40"/>
      <c r="CH34" s="40">
        <f t="shared" si="162"/>
        <v>0</v>
      </c>
      <c r="CI34" s="40"/>
      <c r="CJ34" s="139" t="e">
        <f t="shared" si="163"/>
        <v>#DIV/0!</v>
      </c>
      <c r="CL34" s="40"/>
      <c r="CM34" s="40">
        <f>SUM('Quarterly I.S'!FY34:GA34)</f>
        <v>0</v>
      </c>
      <c r="CN34" s="40"/>
      <c r="CO34" s="40">
        <f>SUM('Quarterly I.S'!GC34:GE34)</f>
        <v>0</v>
      </c>
      <c r="CP34" s="40"/>
      <c r="CQ34" s="40">
        <f>SUM('Quarterly I.S'!GG34:GI34)</f>
        <v>0</v>
      </c>
      <c r="CR34" s="40"/>
      <c r="CS34" s="40">
        <f>SUM('Quarterly I.S'!GK34:GM34)</f>
        <v>0</v>
      </c>
      <c r="CU34" s="40"/>
      <c r="CV34" s="40">
        <f>BA34+CB34+CM34</f>
        <v>-442619.13783000014</v>
      </c>
      <c r="CW34" s="40"/>
      <c r="CX34" s="40">
        <f>BC34+CD34+CO34</f>
        <v>-115104.59348551865</v>
      </c>
      <c r="CY34" s="40"/>
      <c r="CZ34" s="40">
        <f>BE34+CF34+CQ34</f>
        <v>-9457.698498986314</v>
      </c>
      <c r="DA34" s="40"/>
      <c r="DB34" s="40">
        <f t="shared" si="164"/>
        <v>-10147.091087200764</v>
      </c>
    </row>
    <row r="35" spans="3:106" x14ac:dyDescent="0.3">
      <c r="C35" s="46" t="s">
        <v>21</v>
      </c>
      <c r="D35" s="118"/>
      <c r="E35" s="47"/>
      <c r="F35" s="47">
        <f>SUM(F33:F34)</f>
        <v>2.6299999881302938E-3</v>
      </c>
      <c r="G35" s="47"/>
      <c r="H35" s="47">
        <f>SUM(H33:H34)</f>
        <v>5.9999991208314896E-5</v>
      </c>
      <c r="I35" s="47"/>
      <c r="J35" s="47">
        <f>SUM(J33:J34)</f>
        <v>-4.6999999999999999E-4</v>
      </c>
      <c r="K35" s="47"/>
      <c r="L35" s="47">
        <f t="shared" ref="L35" si="165">SUM(L33:L34)</f>
        <v>-4.6999999999999999E-4</v>
      </c>
      <c r="M35" s="178"/>
      <c r="O35" s="47"/>
      <c r="P35" s="47">
        <f>SUM(P33:P34)</f>
        <v>2.6299999881302938E-3</v>
      </c>
      <c r="Q35" s="47"/>
      <c r="R35" s="47">
        <f>SUM(R33:R34)</f>
        <v>5.9999991208314896E-5</v>
      </c>
      <c r="S35" s="47"/>
      <c r="T35" s="47">
        <f>SUM(T33:T34)</f>
        <v>-4.6999999999999999E-4</v>
      </c>
      <c r="U35" s="47"/>
      <c r="V35" s="47">
        <f t="shared" ref="V35" si="166">SUM(V33:V34)</f>
        <v>-4.6999999999999999E-4</v>
      </c>
      <c r="W35" s="178"/>
      <c r="X35" s="47"/>
      <c r="Y35" s="47"/>
      <c r="Z35" s="47">
        <f>SUM(Z33:Z34)</f>
        <v>6657.0452799999039</v>
      </c>
      <c r="AA35" s="47"/>
      <c r="AB35" s="47">
        <f>SUM(AB33:AB34)</f>
        <v>8679.2563744813415</v>
      </c>
      <c r="AC35" s="47"/>
      <c r="AD35" s="47">
        <f>SUM(AD33:AD34)</f>
        <v>2574.1809710136877</v>
      </c>
      <c r="AE35" s="47"/>
      <c r="AF35" s="47">
        <f t="shared" ref="AF35" si="167">SUM(AF33:AF34)</f>
        <v>6092.6513827992385</v>
      </c>
      <c r="AG35" s="52"/>
      <c r="AH35" s="47"/>
      <c r="AI35" s="47">
        <f>SUM(AI33:AI34)</f>
        <v>0</v>
      </c>
      <c r="AJ35" s="47"/>
      <c r="AK35" s="47">
        <f>SUM(AK33:AK34)</f>
        <v>0</v>
      </c>
      <c r="AL35" s="47"/>
      <c r="AM35" s="47">
        <f>SUM(AM33:AM34)</f>
        <v>0</v>
      </c>
      <c r="AN35" s="47"/>
      <c r="AO35" s="47">
        <f t="shared" ref="AO35" si="168">SUM(AO33:AO34)</f>
        <v>0</v>
      </c>
      <c r="AP35" s="47"/>
      <c r="AQ35" s="47"/>
      <c r="AR35" s="47">
        <f>SUM(AR33:AR34)</f>
        <v>0</v>
      </c>
      <c r="AS35" s="47"/>
      <c r="AT35" s="47">
        <f>SUM(AT33:AT34)</f>
        <v>0</v>
      </c>
      <c r="AU35" s="47"/>
      <c r="AV35" s="47">
        <f>SUM(AV33:AV34)</f>
        <v>0</v>
      </c>
      <c r="AW35" s="47"/>
      <c r="AX35" s="47">
        <f t="shared" ref="AX35" si="169">SUM(AX33:AX34)</f>
        <v>0</v>
      </c>
      <c r="AY35" s="47"/>
      <c r="AZ35" s="47"/>
      <c r="BA35" s="47">
        <f>SUM(BA33:BA34)</f>
        <v>6657.0479099998483</v>
      </c>
      <c r="BB35" s="47"/>
      <c r="BC35" s="47">
        <f>SUM(BC33:BC34)</f>
        <v>8679.2564344813291</v>
      </c>
      <c r="BD35" s="47"/>
      <c r="BE35" s="47">
        <f>SUM(BE33:BE34)</f>
        <v>2574.1805010136868</v>
      </c>
      <c r="BF35" s="47"/>
      <c r="BG35" s="47">
        <f t="shared" ref="BG35" si="170">SUM(BG33:BG34)</f>
        <v>6092.6509127992376</v>
      </c>
      <c r="BH35" s="47"/>
      <c r="BI35" s="47"/>
      <c r="BJ35" s="47">
        <f>SUM(BJ33:BJ34)</f>
        <v>0</v>
      </c>
      <c r="BK35" s="47"/>
      <c r="BL35" s="47">
        <f>SUM(BL33:BL34)</f>
        <v>0</v>
      </c>
      <c r="BM35" s="47"/>
      <c r="BN35" s="47">
        <f>SUM(BN33:BN34)</f>
        <v>0</v>
      </c>
      <c r="BO35" s="47"/>
      <c r="BP35" s="47">
        <f t="shared" ref="BP35" si="171">SUM(BP33:BP34)</f>
        <v>0</v>
      </c>
      <c r="BQ35" s="47"/>
      <c r="BR35" s="47"/>
      <c r="BS35" s="47">
        <f>SUM(BS33:BS34)</f>
        <v>0</v>
      </c>
      <c r="BT35" s="47"/>
      <c r="BU35" s="47">
        <f>SUM(BU33:BU34)</f>
        <v>0</v>
      </c>
      <c r="BV35" s="47"/>
      <c r="BW35" s="47">
        <f>SUM(BW33:BW34)</f>
        <v>0</v>
      </c>
      <c r="BX35" s="47"/>
      <c r="BY35" s="47">
        <f t="shared" ref="BY35" si="172">SUM(BY33:BY34)</f>
        <v>0</v>
      </c>
      <c r="BZ35" s="47"/>
      <c r="CA35" s="47"/>
      <c r="CB35" s="47">
        <f>SUM(CB33:CB34)</f>
        <v>0</v>
      </c>
      <c r="CC35" s="47"/>
      <c r="CD35" s="47">
        <f>SUM(CD33:CD34)</f>
        <v>0</v>
      </c>
      <c r="CE35" s="47"/>
      <c r="CF35" s="47">
        <f>SUM(CF33:CF34)</f>
        <v>0</v>
      </c>
      <c r="CG35" s="47"/>
      <c r="CH35" s="47">
        <f t="shared" ref="CH35" si="173">SUM(CH33:CH34)</f>
        <v>0</v>
      </c>
      <c r="CI35" s="47"/>
      <c r="CJ35" s="178"/>
      <c r="CK35" s="47"/>
      <c r="CL35" s="47"/>
      <c r="CM35" s="47">
        <f>SUM(CM33:CM34)</f>
        <v>0</v>
      </c>
      <c r="CN35" s="47"/>
      <c r="CO35" s="47">
        <f>SUM(CO33:CO34)</f>
        <v>0</v>
      </c>
      <c r="CP35" s="47"/>
      <c r="CQ35" s="47">
        <f>SUM(CQ33:CQ34)</f>
        <v>0</v>
      </c>
      <c r="CR35" s="47"/>
      <c r="CS35" s="47">
        <f t="shared" ref="CS35" si="174">SUM(CS33:CS34)</f>
        <v>0</v>
      </c>
      <c r="CT35" s="52"/>
      <c r="CU35" s="47"/>
      <c r="CV35" s="47">
        <f>SUM(CV33:CV34)</f>
        <v>6657.0479099998483</v>
      </c>
      <c r="CW35" s="47"/>
      <c r="CX35" s="47">
        <f>SUM(CX33:CX34)</f>
        <v>8679.2564344813291</v>
      </c>
      <c r="CY35" s="47"/>
      <c r="CZ35" s="47">
        <f>SUM(CZ33:CZ34)</f>
        <v>2574.1805010136868</v>
      </c>
      <c r="DA35" s="47"/>
      <c r="DB35" s="47">
        <f t="shared" ref="DB35" si="175">SUM(DB33:DB34)</f>
        <v>6092.6509127992376</v>
      </c>
    </row>
    <row r="36" spans="3:106" ht="13.5" thickBot="1" x14ac:dyDescent="0.35">
      <c r="C36" s="53" t="s">
        <v>22</v>
      </c>
      <c r="D36" s="121"/>
      <c r="E36" s="54"/>
      <c r="F36" s="54">
        <f>F19+F28+F11+F31+F35</f>
        <v>775539.10202000197</v>
      </c>
      <c r="G36" s="54"/>
      <c r="H36" s="54">
        <f>H19+H28+H11+H31+H35</f>
        <v>984347.85555344156</v>
      </c>
      <c r="I36" s="54"/>
      <c r="J36" s="54">
        <f>J19+J28+J11+J31+J35</f>
        <v>1362727.0483837002</v>
      </c>
      <c r="K36" s="54"/>
      <c r="L36" s="54">
        <f t="shared" ref="L36" si="176">L19+L28+L11+L31+L35</f>
        <v>1334795.4273898399</v>
      </c>
      <c r="M36" s="182">
        <f>L36/J36-1</f>
        <v>-2.0496856672060138E-2</v>
      </c>
      <c r="O36" s="54"/>
      <c r="P36" s="54">
        <f>P19+P28+P11+P31+P35</f>
        <v>775539.10202000197</v>
      </c>
      <c r="Q36" s="54"/>
      <c r="R36" s="54">
        <f>R19+R28+R11+R31+R35</f>
        <v>977907.92499828432</v>
      </c>
      <c r="S36" s="54"/>
      <c r="T36" s="54">
        <f>T19+T28+T11+T31+T35</f>
        <v>1362993.9604788695</v>
      </c>
      <c r="U36" s="54"/>
      <c r="V36" s="54">
        <f t="shared" ref="V36" si="177">V19+V28+V11+V31+V35</f>
        <v>1339873.0887396827</v>
      </c>
      <c r="W36" s="182">
        <f>V36/T36-1</f>
        <v>-1.6963297277607592E-2</v>
      </c>
      <c r="X36" s="152"/>
      <c r="Y36" s="54"/>
      <c r="Z36" s="54">
        <f>Z19+Z28+Z11+Z31+Z35</f>
        <v>56190.209089999902</v>
      </c>
      <c r="AA36" s="54"/>
      <c r="AB36" s="54">
        <f>AB19+AB28+AB11+AB31+AB35</f>
        <v>46313.911567561343</v>
      </c>
      <c r="AC36" s="54"/>
      <c r="AD36" s="54">
        <f>AD19+AD28+AD11+AD31+AD35</f>
        <v>60144.453905310787</v>
      </c>
      <c r="AE36" s="54"/>
      <c r="AF36" s="54">
        <f t="shared" ref="AF36" si="178">AF19+AF28+AF11+AF31+AF35</f>
        <v>126753.39584430086</v>
      </c>
      <c r="AG36" s="56"/>
      <c r="AH36" s="54"/>
      <c r="AI36" s="54">
        <f>AI19+AI28+AI11+AI31+AI35</f>
        <v>58699.828350000011</v>
      </c>
      <c r="AJ36" s="54"/>
      <c r="AK36" s="54">
        <f>AK19+AK28+AK11+AK31+AK35</f>
        <v>16071.461969999995</v>
      </c>
      <c r="AL36" s="54"/>
      <c r="AM36" s="54">
        <f>AM19+AM28+AM11+AM31+AM35</f>
        <v>16944.896049999981</v>
      </c>
      <c r="AN36" s="54"/>
      <c r="AO36" s="54">
        <f t="shared" ref="AO36" si="179">AO19+AO28+AO11+AO31+AO35</f>
        <v>14330.317049999998</v>
      </c>
      <c r="AP36" s="55"/>
      <c r="AQ36" s="54"/>
      <c r="AR36" s="54">
        <f>AR19+AR28+AR11+AR31+AR35</f>
        <v>-77998.55209000202</v>
      </c>
      <c r="AS36" s="54"/>
      <c r="AT36" s="54">
        <f>AT19+AT28+AT11+AT31+AT35</f>
        <v>-24305.299108284184</v>
      </c>
      <c r="AU36" s="54"/>
      <c r="AV36" s="54">
        <f>AV19+AV28+AV11+AV31+AV35</f>
        <v>-22627.783538869655</v>
      </c>
      <c r="AW36" s="54"/>
      <c r="AX36" s="54">
        <f t="shared" ref="AX36" si="180">AX19+AX28+AX11+AX31+AX35</f>
        <v>22618.441687806015</v>
      </c>
      <c r="AY36" s="55"/>
      <c r="AZ36" s="54"/>
      <c r="BA36" s="54">
        <f>BA19+BA28+BA11+BA31+BA35</f>
        <v>812430.58736999996</v>
      </c>
      <c r="BB36" s="54"/>
      <c r="BC36" s="54">
        <f>BC19+BC28+BC11+BC31+BC35</f>
        <v>1015987.9994275614</v>
      </c>
      <c r="BD36" s="54"/>
      <c r="BE36" s="54">
        <f>BE19+BE28+BE11+BE31+BE35</f>
        <v>1417455.5268953105</v>
      </c>
      <c r="BF36" s="54"/>
      <c r="BG36" s="54">
        <f t="shared" ref="BG36" si="181">BG19+BG28+BG11+BG31+BG35</f>
        <v>1503575.2433217897</v>
      </c>
      <c r="BH36" s="55"/>
      <c r="BI36" s="54"/>
      <c r="BJ36" s="54">
        <f>BJ19+BJ28+BJ11+BJ31+BJ35</f>
        <v>0</v>
      </c>
      <c r="BK36" s="54"/>
      <c r="BL36" s="54">
        <f>BL19+BL28+BL11+BL31+BL35</f>
        <v>0</v>
      </c>
      <c r="BM36" s="54"/>
      <c r="BN36" s="54">
        <f>BN19+BN28+BN11+BN31+BN35</f>
        <v>0</v>
      </c>
      <c r="BO36" s="54"/>
      <c r="BP36" s="54">
        <f t="shared" ref="BP36" si="182">BP19+BP28+BP11+BP31+BP35</f>
        <v>0</v>
      </c>
      <c r="BQ36" s="55"/>
      <c r="BR36" s="54"/>
      <c r="BS36" s="54">
        <f>BS19+BS28+BS11+BS31+BS35</f>
        <v>0</v>
      </c>
      <c r="BT36" s="54"/>
      <c r="BU36" s="54">
        <f>BU19+BU28+BU11+BU31+BU35</f>
        <v>0</v>
      </c>
      <c r="BV36" s="54"/>
      <c r="BW36" s="54">
        <f>BW19+BW28+BW11+BW31+BW35</f>
        <v>0</v>
      </c>
      <c r="BX36" s="54"/>
      <c r="BY36" s="54">
        <f t="shared" ref="BY36" si="183">BY19+BY28+BY11+BY31+BY35</f>
        <v>0</v>
      </c>
      <c r="BZ36" s="55"/>
      <c r="CA36" s="54"/>
      <c r="CB36" s="54">
        <f>CB19+CB28+CB11+CB31+CB35</f>
        <v>0</v>
      </c>
      <c r="CC36" s="54"/>
      <c r="CD36" s="54">
        <f>CD19+CD28+CD11+CD31+CD35</f>
        <v>0</v>
      </c>
      <c r="CE36" s="54"/>
      <c r="CF36" s="54">
        <f>CF19+CF28+CF11+CF31+CF35</f>
        <v>0</v>
      </c>
      <c r="CG36" s="54"/>
      <c r="CH36" s="54">
        <f t="shared" ref="CH36" si="184">CH19+CH28+CH11+CH31+CH35</f>
        <v>0</v>
      </c>
      <c r="CI36" s="54"/>
      <c r="CJ36" s="182" t="e">
        <f>CF36/CB36-1</f>
        <v>#DIV/0!</v>
      </c>
      <c r="CK36" s="55"/>
      <c r="CL36" s="54"/>
      <c r="CM36" s="54">
        <f>CM19+CM28+CM11+CM31+CM35</f>
        <v>0</v>
      </c>
      <c r="CN36" s="54"/>
      <c r="CO36" s="54">
        <f>CO19+CO28+CO11+CO31+CO35</f>
        <v>6439.930555157297</v>
      </c>
      <c r="CP36" s="54"/>
      <c r="CQ36" s="54">
        <f>CQ19+CQ28+CQ11+CQ31+CQ35</f>
        <v>-266.91209516921299</v>
      </c>
      <c r="CR36" s="54"/>
      <c r="CS36" s="54">
        <f t="shared" ref="CS36" si="185">CS19+CS28+CS11+CS31+CS35</f>
        <v>-5077.6613498426741</v>
      </c>
      <c r="CT36" s="52"/>
      <c r="CU36" s="54"/>
      <c r="CV36" s="54">
        <f>CV19+CV28+CV11+CV31+CV35</f>
        <v>812430.58736999996</v>
      </c>
      <c r="CW36" s="54"/>
      <c r="CX36" s="54">
        <f>CX19+CX28+CX11+CX31+CX35</f>
        <v>1022427.9299827188</v>
      </c>
      <c r="CY36" s="54"/>
      <c r="CZ36" s="54">
        <f>CZ19+CZ28+CZ11+CZ31+CZ35</f>
        <v>1417188.6148001414</v>
      </c>
      <c r="DA36" s="54"/>
      <c r="DB36" s="54">
        <f t="shared" ref="DB36" si="186">DB19+DB28+DB11+DB31+DB35</f>
        <v>1498497.5819719471</v>
      </c>
    </row>
    <row r="37" spans="3:106" ht="13.5" thickTop="1" x14ac:dyDescent="0.3">
      <c r="C37" s="41" t="s">
        <v>58</v>
      </c>
      <c r="D37" s="116"/>
      <c r="E37" s="43"/>
      <c r="F37" s="43">
        <f>(F36-F25-F18-F15-F10)/1000</f>
        <v>944.81554300000198</v>
      </c>
      <c r="G37" s="43"/>
      <c r="H37" s="43">
        <f>(H36-H25-H18-H15-H10)/1000</f>
        <v>1402.2334496334413</v>
      </c>
      <c r="I37" s="43"/>
      <c r="J37" s="43">
        <f>(J36-J25-J18-J15-J10)/1000</f>
        <v>2319.0187048237003</v>
      </c>
      <c r="K37" s="43"/>
      <c r="L37" s="43">
        <f t="shared" ref="L37" si="187">(L36-L25-L18-L15-L10)/1000</f>
        <v>2668.536835120753</v>
      </c>
      <c r="M37" s="177"/>
      <c r="O37" s="43"/>
      <c r="P37" s="43">
        <f>(P36-P25-P18-P15-P10)/1000</f>
        <v>944.81554300000198</v>
      </c>
      <c r="Q37" s="43"/>
      <c r="R37" s="43">
        <f>(R36-R25-R18-R15-R10)/1000</f>
        <v>1395.7655814282843</v>
      </c>
      <c r="S37" s="43"/>
      <c r="T37" s="43">
        <f>(T36-T25-T18-T15-T10)/1000</f>
        <v>2319.2188550788696</v>
      </c>
      <c r="U37" s="43"/>
      <c r="V37" s="43">
        <f t="shared" ref="V37" si="188">(V36-V25-V18-V15-V10)/1000</f>
        <v>2673.5660007405954</v>
      </c>
      <c r="W37" s="177"/>
      <c r="Y37" s="43"/>
      <c r="Z37" s="43">
        <f>(Z36-Z25-Z18-Z15-Z10)/1000</f>
        <v>64.597258339999911</v>
      </c>
      <c r="AA37" s="43"/>
      <c r="AB37" s="43">
        <f>(AB36-AB25-AB18-AB15-AB10)/1000</f>
        <v>49.745654806554256</v>
      </c>
      <c r="AC37" s="43"/>
      <c r="AD37" s="43">
        <f>(AD36-AD25-AD18-AD15-AD10)/1000</f>
        <v>70.658066819810784</v>
      </c>
      <c r="AE37" s="43"/>
      <c r="AF37" s="43">
        <f t="shared" ref="AF37" si="189">(AF36-AF25-AF18-AF15-AF10)/1000</f>
        <v>141.60554219083326</v>
      </c>
      <c r="AG37" s="57"/>
      <c r="AH37" s="43"/>
      <c r="AI37" s="43">
        <f>(AI36-AI25-AI18-AI15-AI10)/1000</f>
        <v>449.52671408000009</v>
      </c>
      <c r="AJ37" s="43"/>
      <c r="AK37" s="43">
        <f>(AK36-AK25-AK18-AK15-AK10)/1000</f>
        <v>216.21604526000002</v>
      </c>
      <c r="AL37" s="43"/>
      <c r="AM37" s="43">
        <f>(AM36-AM25-AM18-AM15-AM10)/1000</f>
        <v>103.67741315999999</v>
      </c>
      <c r="AN37" s="43"/>
      <c r="AO37" s="43">
        <f t="shared" ref="AO37" si="190">(AO36-AO25-AO18-AO15-AO10)/1000</f>
        <v>42.346502059999999</v>
      </c>
      <c r="AP37" s="57"/>
      <c r="AQ37" s="43"/>
      <c r="AR37" s="43"/>
      <c r="AS37" s="43"/>
      <c r="AT37" s="43"/>
      <c r="AU37" s="43"/>
      <c r="AV37" s="43"/>
      <c r="AW37" s="43"/>
      <c r="AX37" s="43"/>
      <c r="AY37" s="57"/>
      <c r="AZ37" s="43"/>
      <c r="BA37" s="43">
        <f>(BA36-BA25-BA18-BA15-BA10)/1000</f>
        <v>1380.9409633300002</v>
      </c>
      <c r="BB37" s="43"/>
      <c r="BC37" s="43">
        <f>(BC36-BC25-BC18-BC15-BC10)/1000</f>
        <v>1637.4219823865542</v>
      </c>
      <c r="BD37" s="43"/>
      <c r="BE37" s="43">
        <f>(BE36-BE25-BE18-BE15-BE10)/1000</f>
        <v>2470.9265515198108</v>
      </c>
      <c r="BF37" s="43"/>
      <c r="BG37" s="43">
        <f t="shared" ref="BG37" si="191">(BG36-BG25-BG18-BG15-BG10)/1000</f>
        <v>2880.1364866792355</v>
      </c>
      <c r="BH37" s="57"/>
      <c r="BI37" s="43"/>
      <c r="BJ37" s="43"/>
      <c r="BK37" s="43"/>
      <c r="BL37" s="43"/>
      <c r="BM37" s="43"/>
      <c r="BN37" s="43"/>
      <c r="BO37" s="43"/>
      <c r="BP37" s="43"/>
      <c r="BR37" s="43"/>
      <c r="BS37" s="43"/>
      <c r="BT37" s="43"/>
      <c r="BU37" s="43"/>
      <c r="BV37" s="43"/>
      <c r="BW37" s="43"/>
      <c r="BX37" s="43"/>
      <c r="BY37" s="43"/>
      <c r="CA37" s="43"/>
      <c r="CB37" s="43"/>
      <c r="CC37" s="43"/>
      <c r="CD37" s="43"/>
      <c r="CE37" s="43"/>
      <c r="CF37" s="43"/>
      <c r="CG37" s="43"/>
      <c r="CH37" s="43"/>
      <c r="CI37" s="43"/>
      <c r="CJ37" s="177"/>
      <c r="CL37" s="43"/>
      <c r="CM37" s="43">
        <f>(CM36-CM25-CM18-CM15-CM10)/1000</f>
        <v>0</v>
      </c>
      <c r="CN37" s="43"/>
      <c r="CO37" s="43">
        <f>(CO36-CO25-CO18-CO15-CO10)/1000</f>
        <v>6.4678682051572967</v>
      </c>
      <c r="CP37" s="43"/>
      <c r="CQ37" s="43">
        <f>(CQ36-CQ25-CQ18-CQ15-CQ10)/1000</f>
        <v>-0.20015025516921298</v>
      </c>
      <c r="CR37" s="43"/>
      <c r="CS37" s="43">
        <f t="shared" ref="CS37" si="192">(CS36-CS25-CS18-CS15-CS10)/1000</f>
        <v>-5.0291656198426749</v>
      </c>
      <c r="CU37" s="43"/>
      <c r="CV37" s="43">
        <f>(CV36-CV25-CV18-CV15-CV10)/1000</f>
        <v>1380.9409633300002</v>
      </c>
      <c r="CW37" s="43"/>
      <c r="CX37" s="43">
        <f>(CX36-CX25-CX18-CX15-CX10)/1000</f>
        <v>1643.8898505917116</v>
      </c>
      <c r="CY37" s="43"/>
      <c r="CZ37" s="43">
        <f>(CZ36-CZ25-CZ18-CZ15-CZ10)/1000</f>
        <v>2470.7264012646419</v>
      </c>
      <c r="DA37" s="43"/>
      <c r="DB37" s="43">
        <f t="shared" ref="DB37" si="193">(DB36-DB25-DB18-DB15-DB10)/1000</f>
        <v>2875.1073210593931</v>
      </c>
    </row>
    <row r="38" spans="3:106" x14ac:dyDescent="0.3">
      <c r="C38" s="41" t="s">
        <v>59</v>
      </c>
      <c r="D38" s="116"/>
      <c r="E38" s="42"/>
      <c r="F38" s="42">
        <f>(F37*1000)/F148</f>
        <v>0.18405715491460584</v>
      </c>
      <c r="G38" s="42"/>
      <c r="H38" s="42">
        <f>(H37*1000)/H148</f>
        <v>0.1690392688847723</v>
      </c>
      <c r="I38" s="42"/>
      <c r="J38" s="42">
        <f>(J37*1000)/J148</f>
        <v>0.1921394032470107</v>
      </c>
      <c r="K38" s="42"/>
      <c r="L38" s="42">
        <f t="shared" ref="L38" si="194">(L37*1000)/L148</f>
        <v>0.31947552196020051</v>
      </c>
      <c r="M38" s="177"/>
      <c r="O38" s="42"/>
      <c r="P38" s="42">
        <f>(P37*1000)/P148</f>
        <v>0.18405715491460584</v>
      </c>
      <c r="Q38" s="42"/>
      <c r="R38" s="42">
        <f>(R37*1000)/R148</f>
        <v>0.168259567250263</v>
      </c>
      <c r="S38" s="42"/>
      <c r="T38" s="42">
        <f>(T37*1000)/T148</f>
        <v>0.19215598644683912</v>
      </c>
      <c r="U38" s="42"/>
      <c r="V38" s="42">
        <f t="shared" ref="V38" si="195">(V37*1000)/V148</f>
        <v>0.3200776104493972</v>
      </c>
      <c r="W38" s="177"/>
      <c r="Y38" s="42"/>
      <c r="Z38" s="42">
        <f>(Z37*1000)/Z145</f>
        <v>0.14798602458332979</v>
      </c>
      <c r="AA38" s="42"/>
      <c r="AB38" s="42">
        <f>(AB37*1000)/AB145</f>
        <v>0.3515088883872029</v>
      </c>
      <c r="AC38" s="42"/>
      <c r="AD38" s="42">
        <f>(AD37*1000)/AD145</f>
        <v>0.5501599117855317</v>
      </c>
      <c r="AE38" s="42"/>
      <c r="AF38" s="42">
        <f t="shared" ref="AF38" si="196">(AF37*1000)/AF145</f>
        <v>1.247279761042823</v>
      </c>
      <c r="AG38" s="44"/>
      <c r="AH38" s="42"/>
      <c r="AI38" s="42">
        <f>(AI37*1000)/AI148</f>
        <v>8.7571175839214713E-2</v>
      </c>
      <c r="AJ38" s="42"/>
      <c r="AK38" s="42">
        <f>(AK37*1000)/AK148</f>
        <v>2.606484834708624E-2</v>
      </c>
      <c r="AL38" s="42"/>
      <c r="AM38" s="42">
        <f>(AM37*1000)/AM148</f>
        <v>8.5900627939396439E-3</v>
      </c>
      <c r="AN38" s="42"/>
      <c r="AO38" s="42">
        <f t="shared" ref="AO38" si="197">(AO37*1000)/AO148</f>
        <v>5.0696961236418626E-3</v>
      </c>
      <c r="AP38" s="44"/>
      <c r="AQ38" s="42"/>
      <c r="AR38" s="42"/>
      <c r="AS38" s="42"/>
      <c r="AT38" s="42"/>
      <c r="AU38" s="42"/>
      <c r="AV38" s="42"/>
      <c r="AW38" s="42"/>
      <c r="AX38" s="42"/>
      <c r="AY38" s="44"/>
      <c r="AZ38" s="42"/>
      <c r="BA38" s="42">
        <f>(BA37*1000)/BA148</f>
        <v>0.2690176582071262</v>
      </c>
      <c r="BB38" s="42"/>
      <c r="BC38" s="42">
        <f>(BC37*1000)/BC148</f>
        <v>0.19739125095812904</v>
      </c>
      <c r="BD38" s="42"/>
      <c r="BE38" s="42">
        <f>(BE37*1000)/BE148</f>
        <v>0.20472553847395702</v>
      </c>
      <c r="BF38" s="42"/>
      <c r="BG38" s="42">
        <f t="shared" ref="BG38" si="198">(BG37*1000)/BG148</f>
        <v>0.34480809681490876</v>
      </c>
      <c r="BH38" s="44"/>
      <c r="BI38" s="42"/>
      <c r="BJ38" s="42"/>
      <c r="BK38" s="42"/>
      <c r="BL38" s="42"/>
      <c r="BM38" s="42"/>
      <c r="BN38" s="42"/>
      <c r="BO38" s="42"/>
      <c r="BP38" s="42"/>
      <c r="BR38" s="42"/>
      <c r="BS38" s="42"/>
      <c r="BT38" s="42"/>
      <c r="BU38" s="42"/>
      <c r="BV38" s="42"/>
      <c r="BW38" s="42"/>
      <c r="BX38" s="42"/>
      <c r="BY38" s="42"/>
      <c r="CA38" s="42"/>
      <c r="CB38" s="42"/>
      <c r="CC38" s="42"/>
      <c r="CD38" s="42"/>
      <c r="CE38" s="42"/>
      <c r="CF38" s="42"/>
      <c r="CG38" s="42"/>
      <c r="CH38" s="42"/>
      <c r="CI38" s="42"/>
      <c r="CJ38" s="177"/>
      <c r="CL38" s="42"/>
      <c r="CM38" s="42">
        <f>(CM37*1000)/CM148</f>
        <v>0</v>
      </c>
      <c r="CN38" s="42"/>
      <c r="CO38" s="42">
        <f>(CO37*1000)/CO148</f>
        <v>7.7970163450933239E-4</v>
      </c>
      <c r="CP38" s="42"/>
      <c r="CQ38" s="42">
        <f>(CQ37*1000)/CQ148</f>
        <v>-1.6583199828426186E-5</v>
      </c>
      <c r="CR38" s="42"/>
      <c r="CS38" s="42">
        <f t="shared" ref="CS38" si="199">(CS37*1000)/CS148</f>
        <v>-6.0208848919667609E-4</v>
      </c>
      <c r="CU38" s="42"/>
      <c r="CV38" s="42">
        <f>(CV37*1000)/CV148</f>
        <v>0.2690176582071262</v>
      </c>
      <c r="CW38" s="42"/>
      <c r="CX38" s="42">
        <f>(CX37*1000)/CX148</f>
        <v>0.19817095259263839</v>
      </c>
      <c r="CY38" s="42"/>
      <c r="CZ38" s="42">
        <f>(CZ37*1000)/CZ148</f>
        <v>0.20470895527412863</v>
      </c>
      <c r="DA38" s="42"/>
      <c r="DB38" s="42">
        <f t="shared" ref="DB38" si="200">(DB37*1000)/DB148</f>
        <v>0.34420600832571213</v>
      </c>
    </row>
    <row r="39" spans="3:106" x14ac:dyDescent="0.3">
      <c r="C39" s="41" t="s">
        <v>60</v>
      </c>
      <c r="D39" s="116"/>
      <c r="E39" s="42"/>
      <c r="F39" s="42">
        <f>(F37*1000)/AVERAGE(E131:F131)*12/9</f>
        <v>0.14507829618185505</v>
      </c>
      <c r="G39" s="42"/>
      <c r="H39" s="42">
        <f>(H37*1000)/AVERAGE(G131:H131)*12/9</f>
        <v>0.15586249697447774</v>
      </c>
      <c r="I39" s="42"/>
      <c r="J39" s="42">
        <f>(J37*1000)/AVERAGE(I131:J131)*12/9</f>
        <v>0.17913681078402316</v>
      </c>
      <c r="K39" s="42"/>
      <c r="L39" s="42">
        <f t="shared" ref="L39" si="201">(L37*1000)/AVERAGE(K131:L131)*12/9</f>
        <v>0.16953424443631715</v>
      </c>
      <c r="M39" s="177"/>
      <c r="O39" s="42"/>
      <c r="P39" s="42">
        <f>(P37*1000)/AVERAGE(O131:P131)*12/9</f>
        <v>0.14507829618185505</v>
      </c>
      <c r="Q39" s="42"/>
      <c r="R39" s="42">
        <f>(R37*1000)/AVERAGE(Q131:R131)*12/9</f>
        <v>0.15514357382454064</v>
      </c>
      <c r="S39" s="42"/>
      <c r="T39" s="42">
        <f>(T37*1000)/AVERAGE(S131:T131)*12/9</f>
        <v>0.17915227175392134</v>
      </c>
      <c r="U39" s="42"/>
      <c r="V39" s="42">
        <f t="shared" ref="V39" si="202">(V37*1000)/AVERAGE(U131:V131)*12/9</f>
        <v>0.16985375128452093</v>
      </c>
      <c r="W39" s="177"/>
      <c r="Y39" s="42"/>
      <c r="Z39" s="42">
        <f>(Z37*1000)/AVERAGE(Y129:Z129)*12/9</f>
        <v>0.7561193977326055</v>
      </c>
      <c r="AA39" s="42"/>
      <c r="AB39" s="42">
        <f>(AB37*1000)/AVERAGE(AA129:AB129)*12/9</f>
        <v>1.5190708428524553</v>
      </c>
      <c r="AC39" s="42"/>
      <c r="AD39" s="42">
        <f>(AD37*1000)/AVERAGE(AC129:AD129)*12/9</f>
        <v>2.1921550605305828</v>
      </c>
      <c r="AE39" s="42"/>
      <c r="AF39" s="42">
        <f t="shared" ref="AF39" si="203">(AF37*1000)/AVERAGE(AE129:AF129)*12/9</f>
        <v>2.1906163886773808</v>
      </c>
      <c r="AG39" s="44"/>
      <c r="AH39" s="42"/>
      <c r="AI39" s="42">
        <f>(AI37*1000)/AVERAGE(AH127:AI127)*12/9</f>
        <v>0.18579751186544868</v>
      </c>
      <c r="AJ39" s="42"/>
      <c r="AK39" s="42">
        <f>(AK37*1000)/AVERAGE(AJ127:AK127)*12/9</f>
        <v>0.17835400686696645</v>
      </c>
      <c r="AL39" s="42"/>
      <c r="AM39" s="42">
        <f>(AM37*1000)/AVERAGE(AL127:AM127)*12/9</f>
        <v>3.8037275273154453E-2</v>
      </c>
      <c r="AN39" s="42"/>
      <c r="AO39" s="42">
        <f t="shared" ref="AO39" si="204">(AO37*1000)/AVERAGE(AN127:AO127)*12/9</f>
        <v>1.0297838121925995E-2</v>
      </c>
      <c r="AP39" s="44"/>
      <c r="AQ39" s="42"/>
      <c r="AR39" s="42"/>
      <c r="AS39" s="42"/>
      <c r="AT39" s="42"/>
      <c r="AU39" s="42"/>
      <c r="AV39" s="42"/>
      <c r="AW39" s="42"/>
      <c r="AX39" s="42"/>
      <c r="AY39" s="44"/>
      <c r="AZ39" s="42"/>
      <c r="BA39" s="42">
        <f>(BA37*1000)/AVERAGE(AZ131:BA131)*12/9</f>
        <v>0.21204621745690902</v>
      </c>
      <c r="BB39" s="42"/>
      <c r="BC39" s="42">
        <f>(BC37*1000)/AVERAGE(BB131:BC131)*12/9</f>
        <v>0.18200441505826501</v>
      </c>
      <c r="BD39" s="42"/>
      <c r="BE39" s="42">
        <f>(BE37*1000)/AVERAGE(BD131:BE131)*12/9</f>
        <v>0.1908712082399843</v>
      </c>
      <c r="BF39" s="42"/>
      <c r="BG39" s="42">
        <f t="shared" ref="BG39" si="205">(BG37*1000)/AVERAGE(BF131:BG131)*12/9</f>
        <v>0.18297733676235278</v>
      </c>
      <c r="BH39" s="44"/>
      <c r="BI39" s="42"/>
      <c r="BJ39" s="42"/>
      <c r="BK39" s="42"/>
      <c r="BL39" s="42"/>
      <c r="BM39" s="42"/>
      <c r="BN39" s="42"/>
      <c r="BO39" s="42"/>
      <c r="BP39" s="42"/>
      <c r="BR39" s="42"/>
      <c r="BS39" s="42"/>
      <c r="BT39" s="42"/>
      <c r="BU39" s="42"/>
      <c r="BV39" s="42"/>
      <c r="BW39" s="42"/>
      <c r="BX39" s="42"/>
      <c r="BY39" s="42"/>
      <c r="CA39" s="42"/>
      <c r="CB39" s="42"/>
      <c r="CC39" s="42"/>
      <c r="CD39" s="42"/>
      <c r="CE39" s="42"/>
      <c r="CF39" s="42"/>
      <c r="CG39" s="42"/>
      <c r="CH39" s="42"/>
      <c r="CI39" s="42"/>
      <c r="CJ39" s="177"/>
      <c r="CL39" s="42"/>
      <c r="CM39" s="42">
        <f>(CM37*1000)/AVERAGE(CL131:CM131)*12/9</f>
        <v>0</v>
      </c>
      <c r="CN39" s="42"/>
      <c r="CO39" s="42">
        <f>(CO37*1000)/AVERAGE(CN131:CO131)*12/9</f>
        <v>7.1892314993710733E-4</v>
      </c>
      <c r="CP39" s="42"/>
      <c r="CQ39" s="42">
        <f>(CQ37*1000)/AVERAGE(CP131:CQ131)*12/9</f>
        <v>-1.5460969898191062E-5</v>
      </c>
      <c r="CR39" s="42"/>
      <c r="CS39" s="42">
        <f t="shared" ref="CS39" si="206">(CS37*1000)/AVERAGE(CR131:CS131)*12/9</f>
        <v>-3.195068482037832E-4</v>
      </c>
      <c r="CU39" s="42"/>
      <c r="CV39" s="42">
        <f>(CV37*1000)/AVERAGE(CU131:CV131)*12/9</f>
        <v>0.21204621745690902</v>
      </c>
      <c r="CW39" s="42"/>
      <c r="CX39" s="42">
        <f>(CX37*1000)/AVERAGE(CW131:CX131)*12/9</f>
        <v>0.18272333820820216</v>
      </c>
      <c r="CY39" s="42"/>
      <c r="CZ39" s="42">
        <f>(CZ37*1000)/AVERAGE(CY131:CZ131)*12/9</f>
        <v>0.19085574727008614</v>
      </c>
      <c r="DA39" s="42"/>
      <c r="DB39" s="42">
        <f t="shared" ref="DB39" si="207">(DB37*1000)/AVERAGE(DA131:DB131)*12/9</f>
        <v>0.18265782991414906</v>
      </c>
    </row>
    <row r="40" spans="3:106" x14ac:dyDescent="0.3">
      <c r="C40" s="48"/>
      <c r="D40" s="119"/>
      <c r="E40" s="48"/>
      <c r="F40" s="48"/>
      <c r="G40" s="48"/>
      <c r="H40" s="48"/>
      <c r="I40" s="48"/>
      <c r="J40" s="48"/>
      <c r="K40" s="48"/>
      <c r="L40" s="48"/>
      <c r="M40" s="180"/>
      <c r="O40" s="48"/>
      <c r="P40" s="48"/>
      <c r="Q40" s="48"/>
      <c r="R40" s="48"/>
      <c r="S40" s="48"/>
      <c r="T40" s="48"/>
      <c r="U40" s="48"/>
      <c r="V40" s="48"/>
      <c r="W40" s="180"/>
      <c r="Y40" s="48"/>
      <c r="Z40" s="48"/>
      <c r="AA40" s="48"/>
      <c r="AB40" s="48"/>
      <c r="AC40" s="48"/>
      <c r="AD40" s="48"/>
      <c r="AE40" s="48"/>
      <c r="AF40" s="48"/>
      <c r="AH40" s="48"/>
      <c r="AI40" s="48"/>
      <c r="AJ40" s="48"/>
      <c r="AK40" s="48"/>
      <c r="AL40" s="48"/>
      <c r="AM40" s="48"/>
      <c r="AN40" s="48"/>
      <c r="AO40" s="48"/>
      <c r="AQ40" s="48"/>
      <c r="AR40" s="48"/>
      <c r="AS40" s="48"/>
      <c r="AT40" s="48"/>
      <c r="AU40" s="48"/>
      <c r="AV40" s="48"/>
      <c r="AW40" s="48"/>
      <c r="AX40" s="48"/>
      <c r="AZ40" s="48"/>
      <c r="BA40" s="48"/>
      <c r="BB40" s="48"/>
      <c r="BC40" s="48"/>
      <c r="BD40" s="48"/>
      <c r="BE40" s="48"/>
      <c r="BF40" s="48"/>
      <c r="BG40" s="48"/>
      <c r="BI40" s="48"/>
      <c r="BJ40" s="48"/>
      <c r="BK40" s="48"/>
      <c r="BL40" s="48"/>
      <c r="BM40" s="48"/>
      <c r="BN40" s="48"/>
      <c r="BO40" s="48"/>
      <c r="BP40" s="48"/>
      <c r="BR40" s="48"/>
      <c r="BS40" s="48"/>
      <c r="BT40" s="48"/>
      <c r="BU40" s="48"/>
      <c r="BV40" s="48"/>
      <c r="BW40" s="48"/>
      <c r="BX40" s="48"/>
      <c r="BY40" s="48"/>
      <c r="CA40" s="48"/>
      <c r="CB40" s="48"/>
      <c r="CC40" s="48"/>
      <c r="CD40" s="48"/>
      <c r="CE40" s="48"/>
      <c r="CF40" s="179"/>
      <c r="CG40" s="179"/>
      <c r="CH40" s="179"/>
      <c r="CI40" s="179"/>
      <c r="CJ40" s="180"/>
      <c r="CL40" s="48"/>
      <c r="CM40" s="48"/>
      <c r="CN40" s="48"/>
      <c r="CO40" s="48"/>
      <c r="CP40" s="48"/>
      <c r="CQ40" s="48"/>
      <c r="CR40" s="48"/>
      <c r="CS40" s="48"/>
      <c r="CU40" s="48"/>
      <c r="CV40" s="48"/>
      <c r="CW40" s="48"/>
      <c r="CX40" s="48"/>
      <c r="CY40" s="48"/>
      <c r="CZ40" s="48"/>
      <c r="DA40" s="48"/>
      <c r="DB40" s="48"/>
    </row>
    <row r="41" spans="3:106" x14ac:dyDescent="0.3">
      <c r="C41" s="39" t="s">
        <v>23</v>
      </c>
      <c r="D41" s="114"/>
      <c r="E41" s="39"/>
      <c r="F41" s="39"/>
      <c r="G41" s="39"/>
      <c r="H41" s="39"/>
      <c r="I41" s="39"/>
      <c r="J41" s="39"/>
      <c r="K41" s="39"/>
      <c r="L41" s="39"/>
      <c r="M41" s="179"/>
      <c r="O41" s="39"/>
      <c r="P41" s="39"/>
      <c r="Q41" s="39"/>
      <c r="R41" s="39"/>
      <c r="S41" s="39"/>
      <c r="T41" s="39"/>
      <c r="U41" s="39"/>
      <c r="V41" s="39"/>
      <c r="W41" s="179"/>
      <c r="Y41" s="39"/>
      <c r="Z41" s="39"/>
      <c r="AA41" s="39"/>
      <c r="AB41" s="39"/>
      <c r="AC41" s="39"/>
      <c r="AD41" s="39"/>
      <c r="AE41" s="39"/>
      <c r="AF41" s="39"/>
      <c r="AH41" s="39"/>
      <c r="AI41" s="39"/>
      <c r="AJ41" s="39"/>
      <c r="AK41" s="39"/>
      <c r="AL41" s="39"/>
      <c r="AM41" s="39"/>
      <c r="AN41" s="39"/>
      <c r="AO41" s="39"/>
      <c r="AQ41" s="39"/>
      <c r="AR41" s="39"/>
      <c r="AS41" s="39"/>
      <c r="AT41" s="39"/>
      <c r="AU41" s="39"/>
      <c r="AV41" s="39"/>
      <c r="AW41" s="39"/>
      <c r="AX41" s="39"/>
      <c r="AZ41" s="39"/>
      <c r="BA41" s="39"/>
      <c r="BB41" s="39"/>
      <c r="BC41" s="39"/>
      <c r="BD41" s="39"/>
      <c r="BE41" s="39"/>
      <c r="BF41" s="39"/>
      <c r="BG41" s="39"/>
      <c r="BI41" s="39"/>
      <c r="BJ41" s="39"/>
      <c r="BK41" s="39"/>
      <c r="BL41" s="39"/>
      <c r="BM41" s="39"/>
      <c r="BN41" s="39"/>
      <c r="BO41" s="39"/>
      <c r="BP41" s="39"/>
      <c r="BR41" s="39"/>
      <c r="BS41" s="39"/>
      <c r="BT41" s="39"/>
      <c r="BU41" s="39"/>
      <c r="BV41" s="39"/>
      <c r="BW41" s="39"/>
      <c r="BX41" s="39"/>
      <c r="BY41" s="39"/>
      <c r="CA41" s="39"/>
      <c r="CB41" s="39"/>
      <c r="CC41" s="39"/>
      <c r="CD41" s="179"/>
      <c r="CE41" s="39"/>
      <c r="CF41" s="179"/>
      <c r="CG41" s="179"/>
      <c r="CH41" s="179"/>
      <c r="CI41" s="179"/>
      <c r="CJ41" s="179"/>
      <c r="CL41" s="39"/>
      <c r="CM41" s="39"/>
      <c r="CN41" s="39"/>
      <c r="CO41" s="39"/>
      <c r="CP41" s="39"/>
      <c r="CQ41" s="39"/>
      <c r="CR41" s="39"/>
      <c r="CS41" s="39"/>
      <c r="CU41" s="39"/>
      <c r="CV41" s="39"/>
      <c r="CW41" s="39"/>
      <c r="CX41" s="39"/>
      <c r="CY41" s="39"/>
      <c r="CZ41" s="39"/>
      <c r="DA41" s="39"/>
      <c r="DB41" s="39"/>
    </row>
    <row r="42" spans="3:106" x14ac:dyDescent="0.3">
      <c r="C42" s="38" t="s">
        <v>24</v>
      </c>
      <c r="E42" s="40"/>
      <c r="F42" s="40">
        <f>SUM('Quarterly I.S'!G42:I42)</f>
        <v>376196.74199999997</v>
      </c>
      <c r="G42" s="40"/>
      <c r="H42" s="40">
        <f>SUM('Quarterly I.S'!K42:M42)</f>
        <v>723601.23499999999</v>
      </c>
      <c r="I42" s="40"/>
      <c r="J42" s="40">
        <f>SUM('Quarterly I.S'!O42:Q42)</f>
        <v>1168772.4440000001</v>
      </c>
      <c r="K42" s="40"/>
      <c r="L42" s="40">
        <f>SUM('Quarterly I.S'!S42:U42)</f>
        <v>1756578.9100000001</v>
      </c>
      <c r="M42" s="139">
        <f t="shared" ref="M42:M44" si="208">L42/J42-1</f>
        <v>0.50292635578256317</v>
      </c>
      <c r="O42" s="40"/>
      <c r="P42" s="40">
        <f>SUM('Quarterly I.S'!AA42:AC42)</f>
        <v>0</v>
      </c>
      <c r="Q42" s="40"/>
      <c r="R42" s="40">
        <f>SUM('Quarterly I.S'!AE42:AG42)</f>
        <v>0</v>
      </c>
      <c r="S42" s="40"/>
      <c r="T42" s="40">
        <f>SUM('Quarterly I.S'!AI42:AK42)</f>
        <v>0</v>
      </c>
      <c r="U42" s="40"/>
      <c r="V42" s="40">
        <f>SUM('Quarterly I.S'!AM42:AO42)</f>
        <v>0</v>
      </c>
      <c r="W42" s="139" t="e">
        <f t="shared" ref="W42:W44" si="209">V42/T42-1</f>
        <v>#DIV/0!</v>
      </c>
      <c r="Y42" s="40"/>
      <c r="Z42" s="40">
        <f>SUM('Quarterly I.S'!AU42:AW42)</f>
        <v>0</v>
      </c>
      <c r="AA42" s="40"/>
      <c r="AB42" s="40">
        <f>SUM('Quarterly I.S'!AY42:BA42)</f>
        <v>0</v>
      </c>
      <c r="AC42" s="40"/>
      <c r="AD42" s="40">
        <f>SUM('Quarterly I.S'!BC42:BE42)</f>
        <v>0</v>
      </c>
      <c r="AE42" s="40"/>
      <c r="AF42" s="40">
        <f>SUM('Quarterly I.S'!BG42:BI42)</f>
        <v>0</v>
      </c>
      <c r="AH42" s="40"/>
      <c r="AI42" s="40">
        <f>SUM('Quarterly I.S'!BN42:BP42)</f>
        <v>0</v>
      </c>
      <c r="AJ42" s="40"/>
      <c r="AK42" s="40">
        <f>SUM('Quarterly I.S'!BR42:BT42)</f>
        <v>0</v>
      </c>
      <c r="AL42" s="40"/>
      <c r="AM42" s="40">
        <f>SUM('Quarterly I.S'!BV42:BX42)</f>
        <v>0</v>
      </c>
      <c r="AN42" s="40"/>
      <c r="AO42" s="40">
        <f>SUM('Quarterly I.S'!BZ42:CB42)</f>
        <v>0</v>
      </c>
      <c r="AR42" s="38">
        <f>SUM('Quarterly I.S'!CG42:CI42)</f>
        <v>0</v>
      </c>
      <c r="AT42" s="40">
        <f>SUM('Quarterly I.S'!CK42:CM42)</f>
        <v>0</v>
      </c>
      <c r="AV42" s="40">
        <f>SUM('Quarterly I.S'!CO42:CQ42)</f>
        <v>0</v>
      </c>
      <c r="AW42" s="40"/>
      <c r="AX42" s="40">
        <f>SUM('Quarterly I.S'!CS42:CU42)</f>
        <v>0</v>
      </c>
      <c r="AZ42" s="40"/>
      <c r="BA42" s="40">
        <f t="shared" ref="BA42:BA44" si="210">P42+Z42+AI42+AR42</f>
        <v>0</v>
      </c>
      <c r="BB42" s="40"/>
      <c r="BC42" s="40">
        <f t="shared" ref="BC42:BC44" si="211">R42+AB42+AK42+AT42</f>
        <v>0</v>
      </c>
      <c r="BD42" s="40"/>
      <c r="BE42" s="40">
        <f t="shared" ref="BE42:BE44" si="212">T42+AD42+AM42+AV42</f>
        <v>0</v>
      </c>
      <c r="BF42" s="40"/>
      <c r="BG42" s="40">
        <f t="shared" ref="BG42:BG44" si="213">V42+AF42+AO42+AX42</f>
        <v>0</v>
      </c>
      <c r="BI42" s="40"/>
      <c r="BJ42" s="40">
        <f>SUM('Quarterly I.S'!DS42:DU42)</f>
        <v>376196.74199999997</v>
      </c>
      <c r="BK42" s="40"/>
      <c r="BL42" s="40">
        <f>SUM('Quarterly I.S'!DW42:DY42)</f>
        <v>723601.23499999999</v>
      </c>
      <c r="BM42" s="40"/>
      <c r="BN42" s="40">
        <f>SUM('Quarterly I.S'!EA42:EC42)</f>
        <v>1168772.4440000001</v>
      </c>
      <c r="BO42" s="40"/>
      <c r="BP42" s="40">
        <f>SUM('Quarterly I.S'!EE42:EG42)</f>
        <v>1756578.9100000001</v>
      </c>
      <c r="BR42" s="40"/>
      <c r="BS42" s="40">
        <f>SUM('Quarterly I.S'!EL42:EN42)</f>
        <v>0</v>
      </c>
      <c r="BT42" s="40"/>
      <c r="BU42" s="40">
        <f>SUM('Quarterly I.S'!EP42:ER42)</f>
        <v>0</v>
      </c>
      <c r="BV42" s="40"/>
      <c r="BW42" s="40">
        <f>SUM('Quarterly I.S'!ET42:EV42)</f>
        <v>0</v>
      </c>
      <c r="BX42" s="40"/>
      <c r="BY42" s="40">
        <f>SUM('Quarterly I.S'!EX42:EZ42)</f>
        <v>0</v>
      </c>
      <c r="CA42" s="40"/>
      <c r="CB42" s="40">
        <f t="shared" ref="CB42:CB44" si="214">BJ42+BS42</f>
        <v>376196.74199999997</v>
      </c>
      <c r="CC42" s="40"/>
      <c r="CD42" s="40">
        <f t="shared" ref="CD42:CD44" si="215">BL42+BU42</f>
        <v>723601.23499999999</v>
      </c>
      <c r="CE42" s="40"/>
      <c r="CF42" s="40">
        <f t="shared" ref="CF42:CF44" si="216">BN42+BW42</f>
        <v>1168772.4440000001</v>
      </c>
      <c r="CG42" s="40"/>
      <c r="CH42" s="40">
        <f t="shared" ref="CH42:CH44" si="217">BP42+BY42</f>
        <v>1756578.9100000001</v>
      </c>
      <c r="CI42" s="40"/>
      <c r="CJ42" s="139">
        <f t="shared" ref="CJ42:CJ44" si="218">CH42/CF42-1</f>
        <v>0.50292635578256317</v>
      </c>
      <c r="CL42" s="40"/>
      <c r="CM42" s="40">
        <f>SUM('Quarterly I.S'!FY42:GA42)</f>
        <v>0</v>
      </c>
      <c r="CN42" s="40"/>
      <c r="CO42" s="40">
        <f>SUM('Quarterly I.S'!GC42:GE42)</f>
        <v>0</v>
      </c>
      <c r="CP42" s="40"/>
      <c r="CQ42" s="40">
        <f>SUM('Quarterly I.S'!GG42:GI42)</f>
        <v>0</v>
      </c>
      <c r="CR42" s="40"/>
      <c r="CS42" s="40">
        <f>SUM('Quarterly I.S'!GK42:GM42)</f>
        <v>0</v>
      </c>
      <c r="CU42" s="40"/>
      <c r="CV42" s="40">
        <f>BA42+CB42+CM42</f>
        <v>376196.74199999997</v>
      </c>
      <c r="CW42" s="40"/>
      <c r="CX42" s="40">
        <f>BC42+CD42+CO42</f>
        <v>723601.23499999999</v>
      </c>
      <c r="CY42" s="40"/>
      <c r="CZ42" s="40">
        <f>BE42+CF42+CQ42</f>
        <v>1168772.4440000001</v>
      </c>
      <c r="DA42" s="40"/>
      <c r="DB42" s="40">
        <f t="shared" ref="DB42:DB44" si="219">BG42+CH42+CS42</f>
        <v>1756578.9100000001</v>
      </c>
    </row>
    <row r="43" spans="3:106" x14ac:dyDescent="0.3">
      <c r="C43" s="38" t="s">
        <v>25</v>
      </c>
      <c r="E43" s="40"/>
      <c r="F43" s="40">
        <f>SUM('Quarterly I.S'!G43:I43)</f>
        <v>-38058.589999999997</v>
      </c>
      <c r="G43" s="40"/>
      <c r="H43" s="40">
        <f>SUM('Quarterly I.S'!K43:M43)</f>
        <v>-98662.433999999994</v>
      </c>
      <c r="I43" s="40"/>
      <c r="J43" s="40">
        <f>SUM('Quarterly I.S'!O43:Q43)</f>
        <v>-186257.03599999999</v>
      </c>
      <c r="K43" s="40"/>
      <c r="L43" s="40">
        <f>SUM('Quarterly I.S'!S43:U43)</f>
        <v>-213767.41600000003</v>
      </c>
      <c r="M43" s="139">
        <f t="shared" si="208"/>
        <v>0.1477011585216037</v>
      </c>
      <c r="O43" s="40"/>
      <c r="P43" s="40">
        <f>SUM('Quarterly I.S'!AA43:AC43)</f>
        <v>0</v>
      </c>
      <c r="Q43" s="40"/>
      <c r="R43" s="40">
        <f>SUM('Quarterly I.S'!AE43:AG43)</f>
        <v>0</v>
      </c>
      <c r="S43" s="40"/>
      <c r="T43" s="40">
        <f>SUM('Quarterly I.S'!AI43:AK43)</f>
        <v>0</v>
      </c>
      <c r="U43" s="40"/>
      <c r="V43" s="40">
        <f>SUM('Quarterly I.S'!AM43:AO43)</f>
        <v>0</v>
      </c>
      <c r="W43" s="139" t="e">
        <f t="shared" si="209"/>
        <v>#DIV/0!</v>
      </c>
      <c r="Y43" s="40"/>
      <c r="Z43" s="40">
        <f>SUM('Quarterly I.S'!AU43:AW43)</f>
        <v>0</v>
      </c>
      <c r="AA43" s="40"/>
      <c r="AB43" s="40">
        <f>SUM('Quarterly I.S'!AY43:BA43)</f>
        <v>0</v>
      </c>
      <c r="AC43" s="40"/>
      <c r="AD43" s="40">
        <f>SUM('Quarterly I.S'!BC43:BE43)</f>
        <v>0</v>
      </c>
      <c r="AE43" s="40"/>
      <c r="AF43" s="40">
        <f>SUM('Quarterly I.S'!BG43:BI43)</f>
        <v>0</v>
      </c>
      <c r="AH43" s="40"/>
      <c r="AI43" s="40">
        <f>SUM('Quarterly I.S'!BN43:BP43)</f>
        <v>0</v>
      </c>
      <c r="AJ43" s="40"/>
      <c r="AK43" s="40">
        <f>SUM('Quarterly I.S'!BR43:BT43)</f>
        <v>0</v>
      </c>
      <c r="AL43" s="40"/>
      <c r="AM43" s="40">
        <f>SUM('Quarterly I.S'!BV43:BX43)</f>
        <v>0</v>
      </c>
      <c r="AN43" s="40"/>
      <c r="AO43" s="40">
        <f>SUM('Quarterly I.S'!BZ43:CB43)</f>
        <v>0</v>
      </c>
      <c r="AR43" s="38">
        <f>SUM('Quarterly I.S'!CG43:CI43)</f>
        <v>0</v>
      </c>
      <c r="AT43" s="40">
        <f>SUM('Quarterly I.S'!CK43:CM43)</f>
        <v>0</v>
      </c>
      <c r="AV43" s="40">
        <f>SUM('Quarterly I.S'!CO43:CQ43)</f>
        <v>0</v>
      </c>
      <c r="AW43" s="40"/>
      <c r="AX43" s="40">
        <f>SUM('Quarterly I.S'!CS43:CU43)</f>
        <v>0</v>
      </c>
      <c r="AZ43" s="40"/>
      <c r="BA43" s="40">
        <f t="shared" si="210"/>
        <v>0</v>
      </c>
      <c r="BB43" s="40"/>
      <c r="BC43" s="40">
        <f t="shared" si="211"/>
        <v>0</v>
      </c>
      <c r="BD43" s="40"/>
      <c r="BE43" s="40">
        <f t="shared" si="212"/>
        <v>0</v>
      </c>
      <c r="BF43" s="40"/>
      <c r="BG43" s="40">
        <f t="shared" si="213"/>
        <v>0</v>
      </c>
      <c r="BI43" s="40"/>
      <c r="BJ43" s="40">
        <f>SUM('Quarterly I.S'!DS43:DU43)</f>
        <v>-38058.589999999997</v>
      </c>
      <c r="BK43" s="40"/>
      <c r="BL43" s="40">
        <f>SUM('Quarterly I.S'!DW43:DY43)</f>
        <v>-98662.433999999994</v>
      </c>
      <c r="BM43" s="40"/>
      <c r="BN43" s="40">
        <f>SUM('Quarterly I.S'!EA43:EC43)</f>
        <v>-186257.03599999999</v>
      </c>
      <c r="BO43" s="40"/>
      <c r="BP43" s="40">
        <f>SUM('Quarterly I.S'!EE43:EG43)</f>
        <v>-213767.41600000003</v>
      </c>
      <c r="BR43" s="40"/>
      <c r="BS43" s="40">
        <f>SUM('Quarterly I.S'!EL43:EN43)</f>
        <v>0</v>
      </c>
      <c r="BT43" s="40"/>
      <c r="BU43" s="40">
        <f>SUM('Quarterly I.S'!EP43:ER43)</f>
        <v>0</v>
      </c>
      <c r="BV43" s="40"/>
      <c r="BW43" s="40">
        <f>SUM('Quarterly I.S'!ET43:EV43)</f>
        <v>0</v>
      </c>
      <c r="BX43" s="40"/>
      <c r="BY43" s="40">
        <f>SUM('Quarterly I.S'!EX43:EZ43)</f>
        <v>0</v>
      </c>
      <c r="CA43" s="40"/>
      <c r="CB43" s="40">
        <f t="shared" si="214"/>
        <v>-38058.589999999997</v>
      </c>
      <c r="CC43" s="40"/>
      <c r="CD43" s="40">
        <f t="shared" si="215"/>
        <v>-98662.433999999994</v>
      </c>
      <c r="CE43" s="40"/>
      <c r="CF43" s="40">
        <f t="shared" si="216"/>
        <v>-186257.03599999999</v>
      </c>
      <c r="CG43" s="40"/>
      <c r="CH43" s="40">
        <f t="shared" si="217"/>
        <v>-213767.41600000003</v>
      </c>
      <c r="CI43" s="40"/>
      <c r="CJ43" s="139">
        <f t="shared" si="218"/>
        <v>0.1477011585216037</v>
      </c>
      <c r="CL43" s="40"/>
      <c r="CM43" s="40">
        <f>SUM('Quarterly I.S'!FY43:GA43)</f>
        <v>0</v>
      </c>
      <c r="CN43" s="40"/>
      <c r="CO43" s="40">
        <f>SUM('Quarterly I.S'!GC43:GE43)</f>
        <v>0</v>
      </c>
      <c r="CP43" s="40"/>
      <c r="CQ43" s="40">
        <f>SUM('Quarterly I.S'!GG43:GI43)</f>
        <v>0</v>
      </c>
      <c r="CR43" s="40"/>
      <c r="CS43" s="40">
        <f>SUM('Quarterly I.S'!GK43:GM43)</f>
        <v>0</v>
      </c>
      <c r="CU43" s="40"/>
      <c r="CV43" s="40">
        <f>BA43+CB43+CM43</f>
        <v>-38058.589999999997</v>
      </c>
      <c r="CW43" s="40"/>
      <c r="CX43" s="40">
        <f>BC43+CD43+CO43</f>
        <v>-98662.433999999994</v>
      </c>
      <c r="CY43" s="40"/>
      <c r="CZ43" s="40">
        <f>BE43+CF43+CQ43</f>
        <v>-186257.03599999999</v>
      </c>
      <c r="DA43" s="40"/>
      <c r="DB43" s="40">
        <f t="shared" si="219"/>
        <v>-213767.41600000003</v>
      </c>
    </row>
    <row r="44" spans="3:106" x14ac:dyDescent="0.3">
      <c r="C44" s="38" t="s">
        <v>26</v>
      </c>
      <c r="E44" s="40"/>
      <c r="F44" s="40">
        <f>SUM('Quarterly I.S'!G44:I44)</f>
        <v>-110213.747</v>
      </c>
      <c r="G44" s="40"/>
      <c r="H44" s="40">
        <f>SUM('Quarterly I.S'!K44:M44)</f>
        <v>-211111.16700000002</v>
      </c>
      <c r="I44" s="40"/>
      <c r="J44" s="40">
        <f>SUM('Quarterly I.S'!O44:Q44)</f>
        <v>-332468.16500000004</v>
      </c>
      <c r="K44" s="40"/>
      <c r="L44" s="40">
        <f>SUM('Quarterly I.S'!S44:U44)</f>
        <v>-511427.99099999998</v>
      </c>
      <c r="M44" s="139">
        <f t="shared" si="208"/>
        <v>0.53827657754840952</v>
      </c>
      <c r="O44" s="40"/>
      <c r="P44" s="40">
        <f>SUM('Quarterly I.S'!AA44:AC44)</f>
        <v>0</v>
      </c>
      <c r="Q44" s="40"/>
      <c r="R44" s="40">
        <f>SUM('Quarterly I.S'!AE44:AG44)</f>
        <v>0</v>
      </c>
      <c r="S44" s="40"/>
      <c r="T44" s="40">
        <f>SUM('Quarterly I.S'!AI44:AK44)</f>
        <v>0</v>
      </c>
      <c r="U44" s="40"/>
      <c r="V44" s="40">
        <f>SUM('Quarterly I.S'!AM44:AO44)</f>
        <v>0</v>
      </c>
      <c r="W44" s="139" t="e">
        <f t="shared" si="209"/>
        <v>#DIV/0!</v>
      </c>
      <c r="Y44" s="40"/>
      <c r="Z44" s="40">
        <f>SUM('Quarterly I.S'!AU44:AW44)</f>
        <v>0</v>
      </c>
      <c r="AA44" s="40"/>
      <c r="AB44" s="40">
        <f>SUM('Quarterly I.S'!AY44:BA44)</f>
        <v>0</v>
      </c>
      <c r="AC44" s="40"/>
      <c r="AD44" s="40">
        <f>SUM('Quarterly I.S'!BC44:BE44)</f>
        <v>0</v>
      </c>
      <c r="AE44" s="40"/>
      <c r="AF44" s="40">
        <f>SUM('Quarterly I.S'!BG44:BI44)</f>
        <v>0</v>
      </c>
      <c r="AH44" s="40"/>
      <c r="AI44" s="40">
        <f>SUM('Quarterly I.S'!BN44:BP44)</f>
        <v>0</v>
      </c>
      <c r="AJ44" s="40"/>
      <c r="AK44" s="40">
        <f>SUM('Quarterly I.S'!BR44:BT44)</f>
        <v>0</v>
      </c>
      <c r="AL44" s="40"/>
      <c r="AM44" s="40">
        <f>SUM('Quarterly I.S'!BV44:BX44)</f>
        <v>0</v>
      </c>
      <c r="AN44" s="40"/>
      <c r="AO44" s="40">
        <f>SUM('Quarterly I.S'!BZ44:CB44)</f>
        <v>0</v>
      </c>
      <c r="AR44" s="38">
        <f>SUM('Quarterly I.S'!CG44:CI44)</f>
        <v>0</v>
      </c>
      <c r="AT44" s="40">
        <f>SUM('Quarterly I.S'!CK44:CM44)</f>
        <v>0</v>
      </c>
      <c r="AV44" s="40">
        <f>SUM('Quarterly I.S'!CO44:CQ44)</f>
        <v>0</v>
      </c>
      <c r="AW44" s="40"/>
      <c r="AX44" s="40">
        <f>SUM('Quarterly I.S'!CS44:CU44)</f>
        <v>0</v>
      </c>
      <c r="AZ44" s="40"/>
      <c r="BA44" s="40">
        <f t="shared" si="210"/>
        <v>0</v>
      </c>
      <c r="BB44" s="40"/>
      <c r="BC44" s="40">
        <f t="shared" si="211"/>
        <v>0</v>
      </c>
      <c r="BD44" s="40"/>
      <c r="BE44" s="40">
        <f t="shared" si="212"/>
        <v>0</v>
      </c>
      <c r="BF44" s="40"/>
      <c r="BG44" s="40">
        <f t="shared" si="213"/>
        <v>0</v>
      </c>
      <c r="BI44" s="40"/>
      <c r="BJ44" s="40">
        <f>SUM('Quarterly I.S'!DS44:DU44)</f>
        <v>-110213.747</v>
      </c>
      <c r="BK44" s="40"/>
      <c r="BL44" s="40">
        <f>SUM('Quarterly I.S'!DW44:DY44)</f>
        <v>-211111.16700000002</v>
      </c>
      <c r="BM44" s="40"/>
      <c r="BN44" s="40">
        <f>SUM('Quarterly I.S'!EA44:EC44)</f>
        <v>-332468.16500000004</v>
      </c>
      <c r="BO44" s="40"/>
      <c r="BP44" s="40">
        <f>SUM('Quarterly I.S'!EE44:EG44)</f>
        <v>-511427.99099999998</v>
      </c>
      <c r="BR44" s="40"/>
      <c r="BS44" s="40">
        <f>SUM('Quarterly I.S'!EL44:EN44)</f>
        <v>0</v>
      </c>
      <c r="BT44" s="40"/>
      <c r="BU44" s="40">
        <f>SUM('Quarterly I.S'!EP44:ER44)</f>
        <v>0</v>
      </c>
      <c r="BV44" s="40"/>
      <c r="BW44" s="40">
        <f>SUM('Quarterly I.S'!ET44:EV44)</f>
        <v>0</v>
      </c>
      <c r="BX44" s="40"/>
      <c r="BY44" s="40">
        <f>SUM('Quarterly I.S'!EX44:EZ44)</f>
        <v>0</v>
      </c>
      <c r="CA44" s="40"/>
      <c r="CB44" s="40">
        <f t="shared" si="214"/>
        <v>-110213.747</v>
      </c>
      <c r="CC44" s="40"/>
      <c r="CD44" s="40">
        <f t="shared" si="215"/>
        <v>-211111.16700000002</v>
      </c>
      <c r="CE44" s="40"/>
      <c r="CF44" s="40">
        <f t="shared" si="216"/>
        <v>-332468.16500000004</v>
      </c>
      <c r="CG44" s="40"/>
      <c r="CH44" s="40">
        <f t="shared" si="217"/>
        <v>-511427.99099999998</v>
      </c>
      <c r="CI44" s="40"/>
      <c r="CJ44" s="139">
        <f t="shared" si="218"/>
        <v>0.53827657754840952</v>
      </c>
      <c r="CL44" s="40"/>
      <c r="CM44" s="40">
        <f>SUM('Quarterly I.S'!FY44:GA44)</f>
        <v>0</v>
      </c>
      <c r="CN44" s="40"/>
      <c r="CO44" s="40">
        <f>SUM('Quarterly I.S'!GC44:GE44)</f>
        <v>0</v>
      </c>
      <c r="CP44" s="40"/>
      <c r="CQ44" s="40">
        <f>SUM('Quarterly I.S'!GG44:GI44)</f>
        <v>0</v>
      </c>
      <c r="CR44" s="40"/>
      <c r="CS44" s="40">
        <f>SUM('Quarterly I.S'!GK44:GM44)</f>
        <v>0</v>
      </c>
      <c r="CU44" s="40"/>
      <c r="CV44" s="40">
        <f>BA44+CB44+CM44</f>
        <v>-110213.747</v>
      </c>
      <c r="CW44" s="40"/>
      <c r="CX44" s="40">
        <f>BC44+CD44+CO44</f>
        <v>-211111.16700000002</v>
      </c>
      <c r="CY44" s="40"/>
      <c r="CZ44" s="40">
        <f>BE44+CF44+CQ44</f>
        <v>-332468.16500000004</v>
      </c>
      <c r="DA44" s="40"/>
      <c r="DB44" s="40">
        <f t="shared" si="219"/>
        <v>-511427.99099999998</v>
      </c>
    </row>
    <row r="45" spans="3:106" ht="13.5" thickBot="1" x14ac:dyDescent="0.35">
      <c r="C45" s="58" t="s">
        <v>105</v>
      </c>
      <c r="D45" s="122"/>
      <c r="E45" s="59"/>
      <c r="F45" s="59">
        <f>SUM(F42:F44)</f>
        <v>227924.405</v>
      </c>
      <c r="G45" s="59"/>
      <c r="H45" s="59">
        <f>SUM(H42:H44)</f>
        <v>413827.63399999996</v>
      </c>
      <c r="I45" s="59"/>
      <c r="J45" s="59">
        <f>SUM(J42:J44)</f>
        <v>650047.24300000013</v>
      </c>
      <c r="K45" s="59"/>
      <c r="L45" s="59">
        <f t="shared" ref="L45" si="220">SUM(L42:L44)</f>
        <v>1031383.5030000003</v>
      </c>
      <c r="M45" s="183">
        <f>L45/J45-1</f>
        <v>0.58662853216654609</v>
      </c>
      <c r="O45" s="59"/>
      <c r="P45" s="59">
        <f>SUM(P42:P44)</f>
        <v>0</v>
      </c>
      <c r="Q45" s="59"/>
      <c r="R45" s="59">
        <f>SUM(R42:R44)</f>
        <v>0</v>
      </c>
      <c r="S45" s="59"/>
      <c r="T45" s="59">
        <f>SUM(T42:T44)</f>
        <v>0</v>
      </c>
      <c r="U45" s="59"/>
      <c r="V45" s="59">
        <f t="shared" ref="V45" si="221">SUM(V42:V44)</f>
        <v>0</v>
      </c>
      <c r="W45" s="183"/>
      <c r="X45" s="59"/>
      <c r="Y45" s="59"/>
      <c r="Z45" s="59">
        <f>SUM(Z42:Z44)</f>
        <v>0</v>
      </c>
      <c r="AA45" s="59"/>
      <c r="AB45" s="59">
        <f>SUM(AB42:AB44)</f>
        <v>0</v>
      </c>
      <c r="AC45" s="59"/>
      <c r="AD45" s="59">
        <f>SUM(AD42:AD44)</f>
        <v>0</v>
      </c>
      <c r="AE45" s="59"/>
      <c r="AF45" s="59">
        <f t="shared" ref="AF45" si="222">SUM(AF42:AF44)</f>
        <v>0</v>
      </c>
      <c r="AG45" s="45"/>
      <c r="AH45" s="59"/>
      <c r="AI45" s="59">
        <f>SUM(AI42:AI44)</f>
        <v>0</v>
      </c>
      <c r="AJ45" s="59"/>
      <c r="AK45" s="59">
        <f>SUM(AK42:AK44)</f>
        <v>0</v>
      </c>
      <c r="AL45" s="59"/>
      <c r="AM45" s="59">
        <f>SUM(AM42:AM44)</f>
        <v>0</v>
      </c>
      <c r="AN45" s="59"/>
      <c r="AO45" s="59">
        <f t="shared" ref="AO45" si="223">SUM(AO42:AO44)</f>
        <v>0</v>
      </c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>
        <f>SUM(BA42:BA44)</f>
        <v>0</v>
      </c>
      <c r="BB45" s="59"/>
      <c r="BC45" s="59">
        <f>SUM(BC42:BC44)</f>
        <v>0</v>
      </c>
      <c r="BD45" s="59"/>
      <c r="BE45" s="59">
        <f>SUM(BE42:BE44)</f>
        <v>0</v>
      </c>
      <c r="BF45" s="59"/>
      <c r="BG45" s="59">
        <f t="shared" ref="BG45" si="224">SUM(BG42:BG44)</f>
        <v>0</v>
      </c>
      <c r="BH45" s="59"/>
      <c r="BI45" s="59"/>
      <c r="BJ45" s="59">
        <f>SUM(BJ42:BJ44)</f>
        <v>227924.405</v>
      </c>
      <c r="BK45" s="59"/>
      <c r="BL45" s="59">
        <f>SUM(BL42:BL44)</f>
        <v>413827.63399999996</v>
      </c>
      <c r="BM45" s="59"/>
      <c r="BN45" s="59">
        <f>SUM(BN42:BN44)</f>
        <v>650047.24300000013</v>
      </c>
      <c r="BO45" s="59"/>
      <c r="BP45" s="59">
        <f t="shared" ref="BP45" si="225">SUM(BP42:BP44)</f>
        <v>1031383.5030000003</v>
      </c>
      <c r="BQ45" s="59"/>
      <c r="BR45" s="59"/>
      <c r="BS45" s="59">
        <f>SUM(BS42:BS44)</f>
        <v>0</v>
      </c>
      <c r="BT45" s="59"/>
      <c r="BU45" s="59">
        <f>SUM(BU42:BU44)</f>
        <v>0</v>
      </c>
      <c r="BV45" s="59"/>
      <c r="BW45" s="59">
        <f>SUM(BW42:BW44)</f>
        <v>0</v>
      </c>
      <c r="BX45" s="59"/>
      <c r="BY45" s="59">
        <f t="shared" ref="BY45" si="226">SUM(BY42:BY44)</f>
        <v>0</v>
      </c>
      <c r="BZ45" s="59"/>
      <c r="CA45" s="59"/>
      <c r="CB45" s="59">
        <f>SUM(CB42:CB44)</f>
        <v>227924.405</v>
      </c>
      <c r="CC45" s="59"/>
      <c r="CD45" s="59">
        <f>SUM(CD42:CD44)</f>
        <v>413827.63399999996</v>
      </c>
      <c r="CE45" s="59"/>
      <c r="CF45" s="59">
        <f>SUM(CF42:CF44)</f>
        <v>650047.24300000013</v>
      </c>
      <c r="CG45" s="59"/>
      <c r="CH45" s="59">
        <f t="shared" ref="CH45" si="227">SUM(CH42:CH44)</f>
        <v>1031383.5030000003</v>
      </c>
      <c r="CI45" s="59"/>
      <c r="CJ45" s="183">
        <f>CH45/CF45-1</f>
        <v>0.58662853216654609</v>
      </c>
      <c r="CK45" s="59"/>
      <c r="CL45" s="59"/>
      <c r="CM45" s="59">
        <f>SUM(CM42:CM44)</f>
        <v>0</v>
      </c>
      <c r="CN45" s="59"/>
      <c r="CO45" s="59">
        <f>SUM(CO42:CO44)</f>
        <v>0</v>
      </c>
      <c r="CP45" s="59"/>
      <c r="CQ45" s="59">
        <f>SUM(CQ42:CQ44)</f>
        <v>0</v>
      </c>
      <c r="CR45" s="59"/>
      <c r="CS45" s="59">
        <f t="shared" ref="CS45" si="228">SUM(CS42:CS44)</f>
        <v>0</v>
      </c>
      <c r="CT45" s="45"/>
      <c r="CU45" s="59"/>
      <c r="CV45" s="59">
        <f>SUM(CV42:CV44)</f>
        <v>227924.405</v>
      </c>
      <c r="CW45" s="59"/>
      <c r="CX45" s="59">
        <f>SUM(CX42:CX44)</f>
        <v>413827.63399999996</v>
      </c>
      <c r="CY45" s="59"/>
      <c r="CZ45" s="59">
        <f>SUM(CZ42:CZ44)</f>
        <v>650047.24300000013</v>
      </c>
      <c r="DA45" s="59"/>
      <c r="DB45" s="59">
        <f t="shared" ref="DB45" si="229">SUM(DB42:DB44)</f>
        <v>1031383.5030000003</v>
      </c>
    </row>
    <row r="46" spans="3:106" ht="13.5" thickTop="1" x14ac:dyDescent="0.3">
      <c r="C46" s="41" t="s">
        <v>61</v>
      </c>
      <c r="D46" s="116"/>
      <c r="E46" s="42"/>
      <c r="F46" s="42">
        <f>F45/F42</f>
        <v>0.60586490937765758</v>
      </c>
      <c r="G46" s="42"/>
      <c r="H46" s="42">
        <f>H45/H42</f>
        <v>0.57190012120418776</v>
      </c>
      <c r="I46" s="42"/>
      <c r="J46" s="42">
        <f>J45/J42</f>
        <v>0.55617947388910216</v>
      </c>
      <c r="K46" s="42"/>
      <c r="L46" s="42">
        <f t="shared" ref="L46" si="230">L45/L42</f>
        <v>0.58715466588403942</v>
      </c>
      <c r="M46" s="177"/>
      <c r="O46" s="42"/>
      <c r="P46" s="42"/>
      <c r="Q46" s="42"/>
      <c r="R46" s="42"/>
      <c r="S46" s="42"/>
      <c r="T46" s="42"/>
      <c r="U46" s="42"/>
      <c r="V46" s="42"/>
      <c r="W46" s="177"/>
      <c r="Y46" s="42"/>
      <c r="Z46" s="42"/>
      <c r="AA46" s="42"/>
      <c r="AB46" s="42"/>
      <c r="AC46" s="42"/>
      <c r="AD46" s="42"/>
      <c r="AE46" s="42"/>
      <c r="AF46" s="42"/>
      <c r="AG46" s="44"/>
      <c r="AH46" s="42"/>
      <c r="AI46" s="42"/>
      <c r="AJ46" s="42"/>
      <c r="AK46" s="42"/>
      <c r="AL46" s="42"/>
      <c r="AM46" s="42"/>
      <c r="AN46" s="42"/>
      <c r="AO46" s="42"/>
      <c r="AP46" s="44"/>
      <c r="AQ46" s="42"/>
      <c r="AR46" s="42"/>
      <c r="AS46" s="42"/>
      <c r="AT46" s="42"/>
      <c r="AU46" s="42"/>
      <c r="AV46" s="42"/>
      <c r="AW46" s="42"/>
      <c r="AX46" s="42"/>
      <c r="AY46" s="44"/>
      <c r="AZ46" s="42"/>
      <c r="BA46" s="42"/>
      <c r="BB46" s="42"/>
      <c r="BC46" s="42"/>
      <c r="BD46" s="42"/>
      <c r="BE46" s="42"/>
      <c r="BF46" s="42"/>
      <c r="BG46" s="42"/>
      <c r="BH46" s="44"/>
      <c r="BI46" s="42"/>
      <c r="BJ46" s="42">
        <f>BJ45/BJ42</f>
        <v>0.60586490937765758</v>
      </c>
      <c r="BK46" s="42"/>
      <c r="BL46" s="42">
        <f>BL45/BL42</f>
        <v>0.57190012120418776</v>
      </c>
      <c r="BM46" s="42"/>
      <c r="BN46" s="42">
        <f>BN45/BN42</f>
        <v>0.55617947388910216</v>
      </c>
      <c r="BO46" s="42"/>
      <c r="BP46" s="42">
        <f t="shared" ref="BP46" si="231">BP45/BP42</f>
        <v>0.58715466588403942</v>
      </c>
      <c r="BR46" s="42"/>
      <c r="BS46" s="42"/>
      <c r="BT46" s="42"/>
      <c r="BU46" s="42"/>
      <c r="BV46" s="42"/>
      <c r="BW46" s="42"/>
      <c r="BX46" s="42"/>
      <c r="BY46" s="42"/>
      <c r="CA46" s="42"/>
      <c r="CB46" s="42">
        <f>CB45/CB42</f>
        <v>0.60586490937765758</v>
      </c>
      <c r="CC46" s="42"/>
      <c r="CD46" s="42">
        <f>CD45/CD42</f>
        <v>0.57190012120418776</v>
      </c>
      <c r="CE46" s="42"/>
      <c r="CF46" s="42">
        <f>CF45/CF42</f>
        <v>0.55617947388910216</v>
      </c>
      <c r="CG46" s="42"/>
      <c r="CH46" s="42">
        <f t="shared" ref="CH46" si="232">CH45/CH42</f>
        <v>0.58715466588403942</v>
      </c>
      <c r="CI46" s="42"/>
      <c r="CJ46" s="177"/>
      <c r="CL46" s="42"/>
      <c r="CM46" s="42"/>
      <c r="CN46" s="42"/>
      <c r="CO46" s="42"/>
      <c r="CP46" s="42"/>
      <c r="CQ46" s="42"/>
      <c r="CR46" s="42"/>
      <c r="CS46" s="42"/>
      <c r="CU46" s="42"/>
      <c r="CV46" s="42">
        <f>CV45/CV42</f>
        <v>0.60586490937765758</v>
      </c>
      <c r="CW46" s="42"/>
      <c r="CX46" s="42">
        <f>CX45/CX42</f>
        <v>0.57190012120418776</v>
      </c>
      <c r="CY46" s="42"/>
      <c r="CZ46" s="42">
        <f>CZ45/CZ42</f>
        <v>0.55617947388910216</v>
      </c>
      <c r="DA46" s="42"/>
      <c r="DB46" s="42">
        <f t="shared" ref="DB46" si="233">DB45/DB42</f>
        <v>0.58715466588403942</v>
      </c>
    </row>
    <row r="47" spans="3:106" x14ac:dyDescent="0.3">
      <c r="C47" s="38" t="s">
        <v>27</v>
      </c>
      <c r="D47" s="117">
        <v>14</v>
      </c>
      <c r="E47" s="40"/>
      <c r="F47" s="40">
        <f>SUM('Quarterly I.S'!G47:I47)</f>
        <v>-104845.19099999999</v>
      </c>
      <c r="G47" s="40"/>
      <c r="H47" s="40">
        <f>SUM('Quarterly I.S'!K47:M47)</f>
        <v>-204385.408</v>
      </c>
      <c r="I47" s="40"/>
      <c r="J47" s="40">
        <f>SUM('Quarterly I.S'!O47:Q47)</f>
        <v>-301212.52600000001</v>
      </c>
      <c r="K47" s="40"/>
      <c r="L47" s="40">
        <f>SUM('Quarterly I.S'!S47:U47)</f>
        <v>-525735.98699999996</v>
      </c>
      <c r="M47" s="139">
        <f>L47/J47-1</f>
        <v>0.74539881850730194</v>
      </c>
      <c r="O47" s="40"/>
      <c r="P47" s="40">
        <f>SUM('Quarterly I.S'!AA47:AC47)</f>
        <v>0</v>
      </c>
      <c r="Q47" s="40"/>
      <c r="R47" s="40">
        <f>SUM('Quarterly I.S'!AE47:AG47)</f>
        <v>0</v>
      </c>
      <c r="S47" s="40"/>
      <c r="T47" s="40">
        <f>SUM('Quarterly I.S'!AI47:AK47)</f>
        <v>0</v>
      </c>
      <c r="U47" s="40"/>
      <c r="V47" s="40">
        <f>SUM('Quarterly I.S'!AM47:AO47)</f>
        <v>0</v>
      </c>
      <c r="W47" s="139" t="e">
        <f>V47/T47-1</f>
        <v>#DIV/0!</v>
      </c>
      <c r="Y47" s="40"/>
      <c r="Z47" s="40">
        <f>SUM('Quarterly I.S'!AU47:AW47)</f>
        <v>0</v>
      </c>
      <c r="AA47" s="40"/>
      <c r="AB47" s="40">
        <f>SUM('Quarterly I.S'!AY47:BA47)</f>
        <v>0</v>
      </c>
      <c r="AC47" s="40"/>
      <c r="AD47" s="40">
        <f>SUM('Quarterly I.S'!BC47:BE47)</f>
        <v>0</v>
      </c>
      <c r="AE47" s="40"/>
      <c r="AF47" s="40">
        <f>SUM('Quarterly I.S'!BG47:BI47)</f>
        <v>0</v>
      </c>
      <c r="AH47" s="40"/>
      <c r="AI47" s="40">
        <f>SUM('Quarterly I.S'!BN47:BP47)</f>
        <v>0</v>
      </c>
      <c r="AJ47" s="40"/>
      <c r="AK47" s="40">
        <f>SUM('Quarterly I.S'!BR47:BT47)</f>
        <v>0</v>
      </c>
      <c r="AL47" s="40"/>
      <c r="AM47" s="40">
        <f>SUM('Quarterly I.S'!BV47:BX47)</f>
        <v>0</v>
      </c>
      <c r="AN47" s="40"/>
      <c r="AO47" s="40">
        <f>SUM('Quarterly I.S'!BZ47:CB47)</f>
        <v>0</v>
      </c>
      <c r="AR47" s="38">
        <f>SUM('Quarterly I.S'!CG47:CI47)</f>
        <v>0</v>
      </c>
      <c r="AT47" s="40">
        <f>SUM('Quarterly I.S'!CK47:CM47)</f>
        <v>0</v>
      </c>
      <c r="AV47" s="40">
        <f>SUM('Quarterly I.S'!CO47:CQ47)</f>
        <v>0</v>
      </c>
      <c r="AW47" s="40"/>
      <c r="AX47" s="40">
        <f>SUM('Quarterly I.S'!CS47:CU47)</f>
        <v>0</v>
      </c>
      <c r="AZ47" s="40"/>
      <c r="BA47" s="40">
        <f>P47+Z47+AI47+AR47</f>
        <v>0</v>
      </c>
      <c r="BB47" s="40"/>
      <c r="BC47" s="40">
        <f>R47+AB47+AK47+AT47</f>
        <v>0</v>
      </c>
      <c r="BD47" s="40"/>
      <c r="BE47" s="40">
        <f>T47+AD47+AM47+AV47</f>
        <v>0</v>
      </c>
      <c r="BF47" s="40"/>
      <c r="BG47" s="40">
        <f t="shared" ref="BG47" si="234">V47+AF47+AO47+AX47</f>
        <v>0</v>
      </c>
      <c r="BI47" s="40"/>
      <c r="BJ47" s="40">
        <f>SUM('Quarterly I.S'!DS47:DU47)</f>
        <v>-104845.19099999999</v>
      </c>
      <c r="BK47" s="40"/>
      <c r="BL47" s="40">
        <f>SUM('Quarterly I.S'!DW47:DY47)</f>
        <v>-204385.408</v>
      </c>
      <c r="BM47" s="40"/>
      <c r="BN47" s="40">
        <f>SUM('Quarterly I.S'!EA47:EC47)</f>
        <v>-301212.52600000001</v>
      </c>
      <c r="BO47" s="40"/>
      <c r="BP47" s="40">
        <f>SUM('Quarterly I.S'!EE47:EG47)</f>
        <v>-525735.98699999996</v>
      </c>
      <c r="BR47" s="40"/>
      <c r="BS47" s="40">
        <f>SUM('Quarterly I.S'!EL47:EN47)</f>
        <v>0</v>
      </c>
      <c r="BT47" s="40"/>
      <c r="BU47" s="40">
        <f>SUM('Quarterly I.S'!EP47:ER47)</f>
        <v>0</v>
      </c>
      <c r="BV47" s="40"/>
      <c r="BW47" s="40">
        <f>SUM('Quarterly I.S'!ET47:EV47)</f>
        <v>0</v>
      </c>
      <c r="BX47" s="40"/>
      <c r="BY47" s="40">
        <f>SUM('Quarterly I.S'!EX47:EZ47)</f>
        <v>0</v>
      </c>
      <c r="CA47" s="40"/>
      <c r="CB47" s="40">
        <f>BJ47+BS47</f>
        <v>-104845.19099999999</v>
      </c>
      <c r="CC47" s="40"/>
      <c r="CD47" s="40">
        <f>BL47+BU47</f>
        <v>-204385.408</v>
      </c>
      <c r="CE47" s="40"/>
      <c r="CF47" s="40">
        <f>BN47+BW47</f>
        <v>-301212.52600000001</v>
      </c>
      <c r="CG47" s="40"/>
      <c r="CH47" s="40">
        <f t="shared" ref="CH47" si="235">BP47+BY47</f>
        <v>-525735.98699999996</v>
      </c>
      <c r="CI47" s="40"/>
      <c r="CJ47" s="139">
        <f>CH47/CF47-1</f>
        <v>0.74539881850730194</v>
      </c>
      <c r="CL47" s="40"/>
      <c r="CM47" s="40">
        <f>SUM('Quarterly I.S'!FY47:GA47)</f>
        <v>0</v>
      </c>
      <c r="CN47" s="40"/>
      <c r="CO47" s="40">
        <f>SUM('Quarterly I.S'!GC47:GE47)</f>
        <v>0</v>
      </c>
      <c r="CP47" s="40"/>
      <c r="CQ47" s="40">
        <f>SUM('Quarterly I.S'!GG47:GI47)</f>
        <v>0</v>
      </c>
      <c r="CR47" s="40"/>
      <c r="CS47" s="40">
        <f>SUM('Quarterly I.S'!GK47:GM47)</f>
        <v>0</v>
      </c>
      <c r="CU47" s="40"/>
      <c r="CV47" s="40">
        <f>BA47+CB47+CM47</f>
        <v>-104845.19099999999</v>
      </c>
      <c r="CW47" s="40"/>
      <c r="CX47" s="40">
        <f>BC47+CD47+CO47</f>
        <v>-204385.408</v>
      </c>
      <c r="CY47" s="40"/>
      <c r="CZ47" s="40">
        <f>BE47+CF47+CQ47</f>
        <v>-301212.52600000001</v>
      </c>
      <c r="DA47" s="40"/>
      <c r="DB47" s="40">
        <f t="shared" ref="DB47" si="236">BG47+CH47+CS47</f>
        <v>-525735.98699999996</v>
      </c>
    </row>
    <row r="48" spans="3:106" x14ac:dyDescent="0.3">
      <c r="C48" s="41" t="s">
        <v>62</v>
      </c>
      <c r="D48" s="116"/>
      <c r="E48" s="42"/>
      <c r="F48" s="42">
        <f>-F47/F45</f>
        <v>0.45999984512408837</v>
      </c>
      <c r="G48" s="42"/>
      <c r="H48" s="42">
        <f>-H47/H45</f>
        <v>0.4938901881066744</v>
      </c>
      <c r="I48" s="42"/>
      <c r="J48" s="42">
        <f>-J47/J45</f>
        <v>0.46337020769427362</v>
      </c>
      <c r="K48" s="42"/>
      <c r="L48" s="42">
        <f t="shared" ref="L48" si="237">-L47/L45</f>
        <v>0.50973860399238891</v>
      </c>
      <c r="M48" s="177"/>
      <c r="O48" s="42"/>
      <c r="P48" s="42"/>
      <c r="Q48" s="42"/>
      <c r="R48" s="42"/>
      <c r="S48" s="42"/>
      <c r="T48" s="42"/>
      <c r="U48" s="42"/>
      <c r="V48" s="42"/>
      <c r="W48" s="177"/>
      <c r="Y48" s="42"/>
      <c r="Z48" s="42"/>
      <c r="AA48" s="42"/>
      <c r="AB48" s="42"/>
      <c r="AC48" s="42"/>
      <c r="AD48" s="42"/>
      <c r="AE48" s="42"/>
      <c r="AF48" s="42"/>
      <c r="AG48" s="44"/>
      <c r="AH48" s="42"/>
      <c r="AI48" s="42"/>
      <c r="AJ48" s="42"/>
      <c r="AK48" s="42"/>
      <c r="AL48" s="42"/>
      <c r="AM48" s="42"/>
      <c r="AN48" s="42"/>
      <c r="AO48" s="42"/>
      <c r="AP48" s="44"/>
      <c r="AQ48" s="42"/>
      <c r="AR48" s="42"/>
      <c r="AS48" s="42"/>
      <c r="AT48" s="42"/>
      <c r="AU48" s="42"/>
      <c r="AV48" s="42"/>
      <c r="AW48" s="42"/>
      <c r="AX48" s="42"/>
      <c r="AY48" s="44"/>
      <c r="AZ48" s="42"/>
      <c r="BA48" s="42"/>
      <c r="BB48" s="42"/>
      <c r="BC48" s="42"/>
      <c r="BD48" s="42"/>
      <c r="BE48" s="42"/>
      <c r="BF48" s="42"/>
      <c r="BG48" s="42"/>
      <c r="BH48" s="44"/>
      <c r="BI48" s="42"/>
      <c r="BJ48" s="42">
        <f>-BJ47/BJ45</f>
        <v>0.45999984512408837</v>
      </c>
      <c r="BK48" s="42"/>
      <c r="BL48" s="42">
        <f>-BL47/BL45</f>
        <v>0.4938901881066744</v>
      </c>
      <c r="BM48" s="42"/>
      <c r="BN48" s="42">
        <f>-BN47/BN45</f>
        <v>0.46337020769427362</v>
      </c>
      <c r="BO48" s="42"/>
      <c r="BP48" s="42">
        <f t="shared" ref="BP48" si="238">-BP47/BP45</f>
        <v>0.50973860399238891</v>
      </c>
      <c r="BR48" s="42"/>
      <c r="BS48" s="42"/>
      <c r="BT48" s="42"/>
      <c r="BU48" s="42"/>
      <c r="BV48" s="42"/>
      <c r="BW48" s="42"/>
      <c r="BX48" s="42"/>
      <c r="BY48" s="42"/>
      <c r="CA48" s="42"/>
      <c r="CB48" s="42">
        <f>-CB47/CB45</f>
        <v>0.45999984512408837</v>
      </c>
      <c r="CC48" s="42"/>
      <c r="CD48" s="42">
        <f>-CD47/CD45</f>
        <v>0.4938901881066744</v>
      </c>
      <c r="CE48" s="42"/>
      <c r="CF48" s="42">
        <f>-CF47/CF45</f>
        <v>0.46337020769427362</v>
      </c>
      <c r="CG48" s="42"/>
      <c r="CH48" s="42">
        <f t="shared" ref="CH48" si="239">-CH47/CH45</f>
        <v>0.50973860399238891</v>
      </c>
      <c r="CI48" s="42"/>
      <c r="CJ48" s="177"/>
      <c r="CL48" s="42"/>
      <c r="CM48" s="42"/>
      <c r="CN48" s="42"/>
      <c r="CO48" s="42"/>
      <c r="CP48" s="42"/>
      <c r="CQ48" s="42"/>
      <c r="CR48" s="42"/>
      <c r="CS48" s="42"/>
      <c r="CU48" s="42"/>
      <c r="CV48" s="42">
        <f>-CV47/CV45</f>
        <v>0.45999984512408837</v>
      </c>
      <c r="CW48" s="42"/>
      <c r="CX48" s="42">
        <f>-CX47/CX45</f>
        <v>0.4938901881066744</v>
      </c>
      <c r="CY48" s="42"/>
      <c r="CZ48" s="42">
        <f>-CZ47/CZ45</f>
        <v>0.46337020769427362</v>
      </c>
      <c r="DA48" s="42"/>
      <c r="DB48" s="42">
        <f t="shared" ref="DB48" si="240">-DB47/DB45</f>
        <v>0.50973860399238891</v>
      </c>
    </row>
    <row r="49" spans="3:106" x14ac:dyDescent="0.3">
      <c r="C49" s="38" t="s">
        <v>28</v>
      </c>
      <c r="D49" s="117">
        <v>15</v>
      </c>
      <c r="E49" s="40"/>
      <c r="F49" s="40">
        <f>SUM('Quarterly I.S'!G49:I49)</f>
        <v>-79612.107000000004</v>
      </c>
      <c r="G49" s="40"/>
      <c r="H49" s="40">
        <f>SUM('Quarterly I.S'!K49:M49)</f>
        <v>-129622.46099999998</v>
      </c>
      <c r="I49" s="40"/>
      <c r="J49" s="40">
        <f>SUM('Quarterly I.S'!O49:Q49)</f>
        <v>-220841.47500000001</v>
      </c>
      <c r="K49" s="40"/>
      <c r="L49" s="40">
        <f>SUM('Quarterly I.S'!S49:U49)</f>
        <v>-362203.48800000001</v>
      </c>
      <c r="M49" s="139">
        <f>L49/J49-1</f>
        <v>0.64010627079899729</v>
      </c>
      <c r="O49" s="40"/>
      <c r="P49" s="40">
        <f>SUM('Quarterly I.S'!AA49:AC49)</f>
        <v>0</v>
      </c>
      <c r="Q49" s="40"/>
      <c r="R49" s="40">
        <f>SUM('Quarterly I.S'!AE49:AG49)</f>
        <v>0</v>
      </c>
      <c r="S49" s="40"/>
      <c r="T49" s="40">
        <f>SUM('Quarterly I.S'!AI49:AK49)</f>
        <v>0</v>
      </c>
      <c r="U49" s="40"/>
      <c r="V49" s="40">
        <f>SUM('Quarterly I.S'!AM49:AO49)</f>
        <v>0</v>
      </c>
      <c r="W49" s="139" t="e">
        <f>V49/T49-1</f>
        <v>#DIV/0!</v>
      </c>
      <c r="Y49" s="40"/>
      <c r="Z49" s="40">
        <f>SUM('Quarterly I.S'!AU49:AW49)</f>
        <v>0</v>
      </c>
      <c r="AA49" s="40"/>
      <c r="AB49" s="40">
        <f>SUM('Quarterly I.S'!AY49:BA49)</f>
        <v>0</v>
      </c>
      <c r="AC49" s="40"/>
      <c r="AD49" s="40">
        <f>SUM('Quarterly I.S'!BC49:BE49)</f>
        <v>0</v>
      </c>
      <c r="AE49" s="40"/>
      <c r="AF49" s="40">
        <f>SUM('Quarterly I.S'!BG49:BI49)</f>
        <v>0</v>
      </c>
      <c r="AH49" s="40"/>
      <c r="AI49" s="40">
        <f>SUM('Quarterly I.S'!BN49:BP49)</f>
        <v>0</v>
      </c>
      <c r="AJ49" s="40"/>
      <c r="AK49" s="40">
        <f>SUM('Quarterly I.S'!BR49:BT49)</f>
        <v>0</v>
      </c>
      <c r="AL49" s="40"/>
      <c r="AM49" s="40">
        <f>SUM('Quarterly I.S'!BV49:BX49)</f>
        <v>0</v>
      </c>
      <c r="AN49" s="40"/>
      <c r="AO49" s="40">
        <f>SUM('Quarterly I.S'!BZ49:CB49)</f>
        <v>0</v>
      </c>
      <c r="AR49" s="38">
        <f>SUM('Quarterly I.S'!CG49:CI49)</f>
        <v>0</v>
      </c>
      <c r="AT49" s="40">
        <f>SUM('Quarterly I.S'!CK49:CM49)</f>
        <v>0</v>
      </c>
      <c r="AV49" s="40">
        <f>SUM('Quarterly I.S'!CO49:CQ49)</f>
        <v>0</v>
      </c>
      <c r="AW49" s="40"/>
      <c r="AX49" s="40">
        <f>SUM('Quarterly I.S'!CS49:CU49)</f>
        <v>0</v>
      </c>
      <c r="AZ49" s="40"/>
      <c r="BA49" s="40">
        <f>P49+Z49+AI49+AR49</f>
        <v>0</v>
      </c>
      <c r="BB49" s="40"/>
      <c r="BC49" s="40">
        <f>R49+AB49+AK49+AT49</f>
        <v>0</v>
      </c>
      <c r="BD49" s="40"/>
      <c r="BE49" s="40">
        <f>T49+AD49+AM49+AV49</f>
        <v>0</v>
      </c>
      <c r="BF49" s="40"/>
      <c r="BG49" s="40">
        <f t="shared" ref="BG49" si="241">V49+AF49+AO49+AX49</f>
        <v>0</v>
      </c>
      <c r="BI49" s="40"/>
      <c r="BJ49" s="40">
        <f>SUM('Quarterly I.S'!DS49:DU49)</f>
        <v>-79612.107000000004</v>
      </c>
      <c r="BK49" s="40"/>
      <c r="BL49" s="40">
        <f>SUM('Quarterly I.S'!DW49:DY49)</f>
        <v>-129622.46099999998</v>
      </c>
      <c r="BM49" s="40"/>
      <c r="BN49" s="40">
        <f>SUM('Quarterly I.S'!EA49:EC49)</f>
        <v>-220841.47500000001</v>
      </c>
      <c r="BO49" s="40"/>
      <c r="BP49" s="40">
        <f>SUM('Quarterly I.S'!EE49:EG49)</f>
        <v>-362203.48800000001</v>
      </c>
      <c r="BR49" s="40"/>
      <c r="BS49" s="40">
        <f>SUM('Quarterly I.S'!EL49:EN49)</f>
        <v>0</v>
      </c>
      <c r="BT49" s="40"/>
      <c r="BU49" s="40">
        <f>SUM('Quarterly I.S'!EP49:ER49)</f>
        <v>0</v>
      </c>
      <c r="BV49" s="40"/>
      <c r="BW49" s="40">
        <f>SUM('Quarterly I.S'!ET49:EV49)</f>
        <v>0</v>
      </c>
      <c r="BX49" s="40"/>
      <c r="BY49" s="40">
        <f>SUM('Quarterly I.S'!EX49:EZ49)</f>
        <v>0</v>
      </c>
      <c r="CA49" s="40"/>
      <c r="CB49" s="40">
        <f>BJ49+BS49</f>
        <v>-79612.107000000004</v>
      </c>
      <c r="CC49" s="40"/>
      <c r="CD49" s="40">
        <f>BL49+BU49</f>
        <v>-129622.46099999998</v>
      </c>
      <c r="CE49" s="40"/>
      <c r="CF49" s="40">
        <f>BN49+BW49</f>
        <v>-220841.47500000001</v>
      </c>
      <c r="CG49" s="40"/>
      <c r="CH49" s="40">
        <f t="shared" ref="CH49" si="242">BP49+BY49</f>
        <v>-362203.48800000001</v>
      </c>
      <c r="CI49" s="40"/>
      <c r="CJ49" s="139">
        <f>CH49/CF49-1</f>
        <v>0.64010627079899729</v>
      </c>
      <c r="CL49" s="40"/>
      <c r="CM49" s="40">
        <f>SUM('Quarterly I.S'!FY49:GA49)</f>
        <v>0</v>
      </c>
      <c r="CN49" s="40"/>
      <c r="CO49" s="40">
        <f>SUM('Quarterly I.S'!GC49:GE49)</f>
        <v>0</v>
      </c>
      <c r="CP49" s="40"/>
      <c r="CQ49" s="40">
        <f>SUM('Quarterly I.S'!GG49:GI49)</f>
        <v>0</v>
      </c>
      <c r="CR49" s="40"/>
      <c r="CS49" s="40">
        <f>SUM('Quarterly I.S'!GK49:GM49)</f>
        <v>0</v>
      </c>
      <c r="CU49" s="40"/>
      <c r="CV49" s="40">
        <f>BA49+CB49+CM49</f>
        <v>-79612.107000000004</v>
      </c>
      <c r="CW49" s="40"/>
      <c r="CX49" s="40">
        <f>BC49+CD49+CO49</f>
        <v>-129622.46099999998</v>
      </c>
      <c r="CY49" s="40"/>
      <c r="CZ49" s="40">
        <f>BE49+CF49+CQ49</f>
        <v>-220841.47500000001</v>
      </c>
      <c r="DA49" s="40"/>
      <c r="DB49" s="40">
        <f t="shared" ref="DB49" si="243">BG49+CH49+CS49</f>
        <v>-362203.48800000001</v>
      </c>
    </row>
    <row r="50" spans="3:106" x14ac:dyDescent="0.3">
      <c r="C50" s="41" t="s">
        <v>63</v>
      </c>
      <c r="D50" s="116"/>
      <c r="E50" s="42"/>
      <c r="F50" s="42">
        <f>-F49/F45</f>
        <v>0.34929171801501468</v>
      </c>
      <c r="G50" s="42"/>
      <c r="H50" s="42">
        <f>-H49/H45</f>
        <v>0.31322814222696399</v>
      </c>
      <c r="I50" s="42"/>
      <c r="J50" s="42">
        <f>-J49/J45</f>
        <v>0.33973142318211474</v>
      </c>
      <c r="K50" s="42"/>
      <c r="L50" s="42">
        <f t="shared" ref="L50" si="244">-L49/L45</f>
        <v>0.35118216157855292</v>
      </c>
      <c r="M50" s="177"/>
      <c r="O50" s="42"/>
      <c r="P50" s="42"/>
      <c r="Q50" s="42"/>
      <c r="R50" s="42"/>
      <c r="S50" s="42"/>
      <c r="T50" s="42"/>
      <c r="U50" s="42"/>
      <c r="V50" s="42"/>
      <c r="W50" s="177"/>
      <c r="Y50" s="42"/>
      <c r="Z50" s="42"/>
      <c r="AA50" s="42"/>
      <c r="AB50" s="42"/>
      <c r="AC50" s="42"/>
      <c r="AD50" s="42"/>
      <c r="AE50" s="42"/>
      <c r="AF50" s="42"/>
      <c r="AG50" s="44"/>
      <c r="AH50" s="42"/>
      <c r="AI50" s="42"/>
      <c r="AJ50" s="42"/>
      <c r="AK50" s="42"/>
      <c r="AL50" s="42"/>
      <c r="AM50" s="42"/>
      <c r="AN50" s="42"/>
      <c r="AO50" s="42"/>
      <c r="AP50" s="44"/>
      <c r="AQ50" s="42"/>
      <c r="AR50" s="42"/>
      <c r="AS50" s="42"/>
      <c r="AT50" s="42"/>
      <c r="AU50" s="42"/>
      <c r="AV50" s="42"/>
      <c r="AW50" s="42"/>
      <c r="AX50" s="42"/>
      <c r="AY50" s="44"/>
      <c r="AZ50" s="42"/>
      <c r="BA50" s="42"/>
      <c r="BB50" s="42"/>
      <c r="BC50" s="42"/>
      <c r="BD50" s="42"/>
      <c r="BE50" s="42"/>
      <c r="BF50" s="42"/>
      <c r="BG50" s="42"/>
      <c r="BH50" s="44"/>
      <c r="BI50" s="42"/>
      <c r="BJ50" s="42">
        <f>-BJ49/BJ45</f>
        <v>0.34929171801501468</v>
      </c>
      <c r="BK50" s="42"/>
      <c r="BL50" s="42">
        <f>-BL49/BL45</f>
        <v>0.31322814222696399</v>
      </c>
      <c r="BM50" s="42"/>
      <c r="BN50" s="42">
        <f>-BN49/BN45</f>
        <v>0.33973142318211474</v>
      </c>
      <c r="BO50" s="42"/>
      <c r="BP50" s="42">
        <f t="shared" ref="BP50" si="245">-BP49/BP45</f>
        <v>0.35118216157855292</v>
      </c>
      <c r="BR50" s="42"/>
      <c r="BS50" s="42"/>
      <c r="BT50" s="42"/>
      <c r="BU50" s="42"/>
      <c r="BV50" s="42"/>
      <c r="BW50" s="42"/>
      <c r="BX50" s="42"/>
      <c r="BY50" s="42"/>
      <c r="CA50" s="42"/>
      <c r="CB50" s="42">
        <f>-CB49/CB45</f>
        <v>0.34929171801501468</v>
      </c>
      <c r="CC50" s="42"/>
      <c r="CD50" s="42">
        <f>-CD49/CD45</f>
        <v>0.31322814222696399</v>
      </c>
      <c r="CE50" s="42"/>
      <c r="CF50" s="42">
        <f>-CF49/CF45</f>
        <v>0.33973142318211474</v>
      </c>
      <c r="CG50" s="42"/>
      <c r="CH50" s="42">
        <f t="shared" ref="CH50" si="246">-CH49/CH45</f>
        <v>0.35118216157855292</v>
      </c>
      <c r="CI50" s="42"/>
      <c r="CJ50" s="177"/>
      <c r="CL50" s="42"/>
      <c r="CM50" s="42"/>
      <c r="CN50" s="42"/>
      <c r="CO50" s="42"/>
      <c r="CP50" s="42"/>
      <c r="CQ50" s="42"/>
      <c r="CR50" s="42"/>
      <c r="CS50" s="42"/>
      <c r="CU50" s="42"/>
      <c r="CV50" s="42">
        <f>-CV49/CV45</f>
        <v>0.34929171801501468</v>
      </c>
      <c r="CW50" s="42"/>
      <c r="CX50" s="42">
        <f>-CX49/CX45</f>
        <v>0.31322814222696399</v>
      </c>
      <c r="CY50" s="42"/>
      <c r="CZ50" s="42">
        <f>-CZ49/CZ45</f>
        <v>0.33973142318211474</v>
      </c>
      <c r="DA50" s="42"/>
      <c r="DB50" s="42">
        <f t="shared" ref="DB50" si="247">-DB49/DB45</f>
        <v>0.35118216157855292</v>
      </c>
    </row>
    <row r="51" spans="3:106" x14ac:dyDescent="0.3">
      <c r="C51" s="38" t="s">
        <v>29</v>
      </c>
      <c r="E51" s="40"/>
      <c r="F51" s="40">
        <f>SUM('Quarterly I.S'!G51:I51)</f>
        <v>5016.6720000000005</v>
      </c>
      <c r="G51" s="40"/>
      <c r="H51" s="40">
        <f>SUM('Quarterly I.S'!K51:M51)</f>
        <v>7242.1570000000011</v>
      </c>
      <c r="I51" s="40"/>
      <c r="J51" s="40">
        <f>SUM('Quarterly I.S'!O51:Q51)</f>
        <v>7289.0439999999999</v>
      </c>
      <c r="K51" s="40"/>
      <c r="L51" s="40">
        <f>SUM('Quarterly I.S'!S51:U51)</f>
        <v>8741.530999999999</v>
      </c>
      <c r="M51" s="139">
        <f t="shared" ref="M51:M52" si="248">L51/J51-1</f>
        <v>0.19926989053708533</v>
      </c>
      <c r="O51" s="40"/>
      <c r="P51" s="40">
        <f>SUM('Quarterly I.S'!AA51:AC51)</f>
        <v>0</v>
      </c>
      <c r="Q51" s="40"/>
      <c r="R51" s="40">
        <f>SUM('Quarterly I.S'!AE51:AG51)</f>
        <v>0</v>
      </c>
      <c r="S51" s="40"/>
      <c r="T51" s="40">
        <f>SUM('Quarterly I.S'!AI51:AK51)</f>
        <v>0</v>
      </c>
      <c r="U51" s="40"/>
      <c r="V51" s="40">
        <f>SUM('Quarterly I.S'!AM51:AO51)</f>
        <v>0</v>
      </c>
      <c r="W51" s="139" t="e">
        <f t="shared" ref="W51:W52" si="249">V51/T51-1</f>
        <v>#DIV/0!</v>
      </c>
      <c r="Y51" s="40"/>
      <c r="Z51" s="40">
        <f>SUM('Quarterly I.S'!AU51:AW51)</f>
        <v>0</v>
      </c>
      <c r="AA51" s="40"/>
      <c r="AB51" s="40">
        <f>SUM('Quarterly I.S'!AY51:BA51)</f>
        <v>0</v>
      </c>
      <c r="AC51" s="40"/>
      <c r="AD51" s="40">
        <f>SUM('Quarterly I.S'!BC51:BE51)</f>
        <v>0</v>
      </c>
      <c r="AE51" s="40"/>
      <c r="AF51" s="40">
        <f>SUM('Quarterly I.S'!BG51:BI51)</f>
        <v>0</v>
      </c>
      <c r="AH51" s="40"/>
      <c r="AI51" s="40">
        <f>SUM('Quarterly I.S'!BN51:BP51)</f>
        <v>0</v>
      </c>
      <c r="AJ51" s="40"/>
      <c r="AK51" s="40">
        <f>SUM('Quarterly I.S'!BR51:BT51)</f>
        <v>0</v>
      </c>
      <c r="AL51" s="40"/>
      <c r="AM51" s="40">
        <f>SUM('Quarterly I.S'!BV51:BX51)</f>
        <v>0</v>
      </c>
      <c r="AN51" s="40"/>
      <c r="AO51" s="40">
        <f>SUM('Quarterly I.S'!BZ51:CB51)</f>
        <v>0</v>
      </c>
      <c r="AR51" s="38">
        <f>SUM('Quarterly I.S'!CG51:CI51)</f>
        <v>0</v>
      </c>
      <c r="AT51" s="40">
        <f>SUM('Quarterly I.S'!CK51:CM51)</f>
        <v>0</v>
      </c>
      <c r="AV51" s="40">
        <f>SUM('Quarterly I.S'!CO51:CQ51)</f>
        <v>0</v>
      </c>
      <c r="AW51" s="40"/>
      <c r="AX51" s="40">
        <f>SUM('Quarterly I.S'!CS51:CU51)</f>
        <v>0</v>
      </c>
      <c r="AZ51" s="40"/>
      <c r="BA51" s="40">
        <f t="shared" ref="BA51:BA52" si="250">P51+Z51+AI51+AR51</f>
        <v>0</v>
      </c>
      <c r="BB51" s="40"/>
      <c r="BC51" s="40">
        <f t="shared" ref="BC51:BC52" si="251">R51+AB51+AK51+AT51</f>
        <v>0</v>
      </c>
      <c r="BD51" s="40"/>
      <c r="BE51" s="40">
        <f t="shared" ref="BE51:BE52" si="252">T51+AD51+AM51+AV51</f>
        <v>0</v>
      </c>
      <c r="BF51" s="40"/>
      <c r="BG51" s="40">
        <f t="shared" ref="BG51:BG52" si="253">V51+AF51+AO51+AX51</f>
        <v>0</v>
      </c>
      <c r="BI51" s="40"/>
      <c r="BJ51" s="40">
        <f>SUM('Quarterly I.S'!DS51:DU51)</f>
        <v>5016.6720000000005</v>
      </c>
      <c r="BK51" s="40"/>
      <c r="BL51" s="40">
        <f>SUM('Quarterly I.S'!DW51:DY51)</f>
        <v>7242.1570000000011</v>
      </c>
      <c r="BM51" s="40"/>
      <c r="BN51" s="40">
        <f>SUM('Quarterly I.S'!EA51:EC51)</f>
        <v>7289.0439999999999</v>
      </c>
      <c r="BO51" s="40"/>
      <c r="BP51" s="40">
        <f>SUM('Quarterly I.S'!EE51:EG51)</f>
        <v>8741.530999999999</v>
      </c>
      <c r="BR51" s="40"/>
      <c r="BS51" s="40">
        <f>SUM('Quarterly I.S'!EL51:EN51)</f>
        <v>0</v>
      </c>
      <c r="BT51" s="40"/>
      <c r="BU51" s="40">
        <f>SUM('Quarterly I.S'!EP51:ER51)</f>
        <v>0</v>
      </c>
      <c r="BV51" s="40"/>
      <c r="BW51" s="40">
        <f>SUM('Quarterly I.S'!ET51:EV51)</f>
        <v>0</v>
      </c>
      <c r="BX51" s="40"/>
      <c r="BY51" s="40">
        <f>SUM('Quarterly I.S'!EX51:EZ51)</f>
        <v>0</v>
      </c>
      <c r="CA51" s="40"/>
      <c r="CB51" s="40">
        <f t="shared" ref="CB51:CB52" si="254">BJ51+BS51</f>
        <v>5016.6720000000005</v>
      </c>
      <c r="CC51" s="40"/>
      <c r="CD51" s="40">
        <f t="shared" ref="CD51:CD52" si="255">BL51+BU51</f>
        <v>7242.1570000000011</v>
      </c>
      <c r="CE51" s="40"/>
      <c r="CF51" s="40">
        <f t="shared" ref="CF51:CF52" si="256">BN51+BW51</f>
        <v>7289.0439999999999</v>
      </c>
      <c r="CG51" s="40"/>
      <c r="CH51" s="40">
        <f t="shared" ref="CH51:CH52" si="257">BP51+BY51</f>
        <v>8741.530999999999</v>
      </c>
      <c r="CI51" s="40"/>
      <c r="CJ51" s="139">
        <f t="shared" ref="CJ51:CJ52" si="258">CH51/CF51-1</f>
        <v>0.19926989053708533</v>
      </c>
      <c r="CL51" s="40"/>
      <c r="CM51" s="40">
        <f>SUM('Quarterly I.S'!FY51:GA51)</f>
        <v>0</v>
      </c>
      <c r="CN51" s="40"/>
      <c r="CO51" s="40">
        <f>SUM('Quarterly I.S'!GC51:GE51)</f>
        <v>0</v>
      </c>
      <c r="CP51" s="40"/>
      <c r="CQ51" s="40">
        <f>SUM('Quarterly I.S'!GG51:GI51)</f>
        <v>0</v>
      </c>
      <c r="CR51" s="40"/>
      <c r="CS51" s="40">
        <f>SUM('Quarterly I.S'!GK51:GM51)</f>
        <v>0</v>
      </c>
      <c r="CU51" s="40"/>
      <c r="CV51" s="40">
        <f>BA51+CB51+CM51</f>
        <v>5016.6720000000005</v>
      </c>
      <c r="CW51" s="40"/>
      <c r="CX51" s="40">
        <f>BC51+CD51+CO51</f>
        <v>7242.1570000000011</v>
      </c>
      <c r="CY51" s="40"/>
      <c r="CZ51" s="40">
        <f>BE51+CF51+CQ51</f>
        <v>7289.0439999999999</v>
      </c>
      <c r="DA51" s="40"/>
      <c r="DB51" s="40">
        <f t="shared" ref="DB51:DB52" si="259">BG51+CH51+CS51</f>
        <v>8741.530999999999</v>
      </c>
    </row>
    <row r="52" spans="3:106" x14ac:dyDescent="0.3">
      <c r="C52" s="38" t="s">
        <v>30</v>
      </c>
      <c r="E52" s="40"/>
      <c r="F52" s="40">
        <f>SUM('Quarterly I.S'!G52:I52)</f>
        <v>-952.2</v>
      </c>
      <c r="G52" s="40"/>
      <c r="H52" s="40">
        <f>SUM('Quarterly I.S'!K52:M52)</f>
        <v>-4335.8720000000003</v>
      </c>
      <c r="I52" s="40"/>
      <c r="J52" s="40">
        <f>SUM('Quarterly I.S'!O52:Q52)</f>
        <v>-12764.906000000001</v>
      </c>
      <c r="K52" s="40"/>
      <c r="L52" s="40">
        <f>SUM('Quarterly I.S'!S52:U52)</f>
        <v>-8778.9489999999987</v>
      </c>
      <c r="M52" s="139">
        <f t="shared" si="248"/>
        <v>-0.31225901702683923</v>
      </c>
      <c r="O52" s="40"/>
      <c r="P52" s="40">
        <f>SUM('Quarterly I.S'!AA52:AC52)</f>
        <v>0</v>
      </c>
      <c r="Q52" s="40"/>
      <c r="R52" s="40">
        <f>SUM('Quarterly I.S'!AE52:AG52)</f>
        <v>0</v>
      </c>
      <c r="S52" s="40"/>
      <c r="T52" s="40">
        <f>SUM('Quarterly I.S'!AI52:AK52)</f>
        <v>0</v>
      </c>
      <c r="U52" s="40"/>
      <c r="V52" s="40">
        <f>SUM('Quarterly I.S'!AM52:AO52)</f>
        <v>0</v>
      </c>
      <c r="W52" s="139" t="e">
        <f t="shared" si="249"/>
        <v>#DIV/0!</v>
      </c>
      <c r="Y52" s="40"/>
      <c r="Z52" s="40">
        <f>SUM('Quarterly I.S'!AU52:AW52)</f>
        <v>0</v>
      </c>
      <c r="AA52" s="40"/>
      <c r="AB52" s="40">
        <f>SUM('Quarterly I.S'!AY52:BA52)</f>
        <v>0</v>
      </c>
      <c r="AC52" s="40"/>
      <c r="AD52" s="40">
        <f>SUM('Quarterly I.S'!BC52:BE52)</f>
        <v>0</v>
      </c>
      <c r="AE52" s="40"/>
      <c r="AF52" s="40">
        <f>SUM('Quarterly I.S'!BG52:BI52)</f>
        <v>0</v>
      </c>
      <c r="AH52" s="40"/>
      <c r="AI52" s="40">
        <f>SUM('Quarterly I.S'!BN52:BP52)</f>
        <v>0</v>
      </c>
      <c r="AJ52" s="40"/>
      <c r="AK52" s="40">
        <f>SUM('Quarterly I.S'!BR52:BT52)</f>
        <v>0</v>
      </c>
      <c r="AL52" s="40"/>
      <c r="AM52" s="40">
        <f>SUM('Quarterly I.S'!BV52:BX52)</f>
        <v>0</v>
      </c>
      <c r="AN52" s="40"/>
      <c r="AO52" s="40">
        <f>SUM('Quarterly I.S'!BZ52:CB52)</f>
        <v>0</v>
      </c>
      <c r="AR52" s="38">
        <f>SUM('Quarterly I.S'!CG52:CI52)</f>
        <v>0</v>
      </c>
      <c r="AT52" s="40">
        <f>SUM('Quarterly I.S'!CK52:CM52)</f>
        <v>0</v>
      </c>
      <c r="AV52" s="40">
        <f>SUM('Quarterly I.S'!CO52:CQ52)</f>
        <v>0</v>
      </c>
      <c r="AW52" s="40"/>
      <c r="AX52" s="40">
        <f>SUM('Quarterly I.S'!CS52:CU52)</f>
        <v>0</v>
      </c>
      <c r="AZ52" s="40"/>
      <c r="BA52" s="40">
        <f t="shared" si="250"/>
        <v>0</v>
      </c>
      <c r="BB52" s="40"/>
      <c r="BC52" s="40">
        <f t="shared" si="251"/>
        <v>0</v>
      </c>
      <c r="BD52" s="40"/>
      <c r="BE52" s="40">
        <f t="shared" si="252"/>
        <v>0</v>
      </c>
      <c r="BF52" s="40"/>
      <c r="BG52" s="40">
        <f t="shared" si="253"/>
        <v>0</v>
      </c>
      <c r="BI52" s="40"/>
      <c r="BJ52" s="40">
        <f>SUM('Quarterly I.S'!DS52:DU52)</f>
        <v>-952.2</v>
      </c>
      <c r="BK52" s="40"/>
      <c r="BL52" s="40">
        <f>SUM('Quarterly I.S'!DW52:DY52)</f>
        <v>-4335.8720000000003</v>
      </c>
      <c r="BM52" s="40"/>
      <c r="BN52" s="40">
        <f>SUM('Quarterly I.S'!EA52:EC52)</f>
        <v>-12764.906000000001</v>
      </c>
      <c r="BO52" s="40"/>
      <c r="BP52" s="40">
        <f>SUM('Quarterly I.S'!EE52:EG52)</f>
        <v>-8778.9489999999987</v>
      </c>
      <c r="BR52" s="40"/>
      <c r="BS52" s="40">
        <f>SUM('Quarterly I.S'!EL52:EN52)</f>
        <v>0</v>
      </c>
      <c r="BT52" s="40"/>
      <c r="BU52" s="40">
        <f>SUM('Quarterly I.S'!EP52:ER52)</f>
        <v>0</v>
      </c>
      <c r="BV52" s="40"/>
      <c r="BW52" s="40">
        <f>SUM('Quarterly I.S'!ET52:EV52)</f>
        <v>0</v>
      </c>
      <c r="BX52" s="40"/>
      <c r="BY52" s="40">
        <f>SUM('Quarterly I.S'!EX52:EZ52)</f>
        <v>0</v>
      </c>
      <c r="CA52" s="40"/>
      <c r="CB52" s="40">
        <f t="shared" si="254"/>
        <v>-952.2</v>
      </c>
      <c r="CC52" s="40"/>
      <c r="CD52" s="40">
        <f t="shared" si="255"/>
        <v>-4335.8720000000003</v>
      </c>
      <c r="CE52" s="40"/>
      <c r="CF52" s="40">
        <f t="shared" si="256"/>
        <v>-12764.906000000001</v>
      </c>
      <c r="CG52" s="40"/>
      <c r="CH52" s="40">
        <f t="shared" si="257"/>
        <v>-8778.9489999999987</v>
      </c>
      <c r="CI52" s="40"/>
      <c r="CJ52" s="139">
        <f t="shared" si="258"/>
        <v>-0.31225901702683923</v>
      </c>
      <c r="CL52" s="40"/>
      <c r="CM52" s="40">
        <f>SUM('Quarterly I.S'!FY52:GA52)</f>
        <v>0</v>
      </c>
      <c r="CN52" s="40"/>
      <c r="CO52" s="40">
        <f>SUM('Quarterly I.S'!GC52:GE52)</f>
        <v>0</v>
      </c>
      <c r="CP52" s="40"/>
      <c r="CQ52" s="40">
        <f>SUM('Quarterly I.S'!GG52:GI52)</f>
        <v>0</v>
      </c>
      <c r="CR52" s="40"/>
      <c r="CS52" s="40">
        <f>SUM('Quarterly I.S'!GK52:GM52)</f>
        <v>0</v>
      </c>
      <c r="CU52" s="40"/>
      <c r="CV52" s="40">
        <f>BA52+CB52+CM52</f>
        <v>-952.2</v>
      </c>
      <c r="CW52" s="40"/>
      <c r="CX52" s="40">
        <f>BC52+CD52+CO52</f>
        <v>-4335.8720000000003</v>
      </c>
      <c r="CY52" s="40"/>
      <c r="CZ52" s="40">
        <f>BE52+CF52+CQ52</f>
        <v>-12764.906000000001</v>
      </c>
      <c r="DA52" s="40"/>
      <c r="DB52" s="40">
        <f t="shared" si="259"/>
        <v>-8778.9489999999987</v>
      </c>
    </row>
    <row r="53" spans="3:106" x14ac:dyDescent="0.3">
      <c r="C53" s="41" t="s">
        <v>71</v>
      </c>
      <c r="D53" s="116"/>
      <c r="E53" s="42"/>
      <c r="F53" s="42"/>
      <c r="G53" s="42"/>
      <c r="H53" s="42"/>
      <c r="I53" s="42"/>
      <c r="J53" s="42"/>
      <c r="K53" s="42"/>
      <c r="L53" s="42"/>
      <c r="M53" s="177"/>
      <c r="O53" s="42"/>
      <c r="P53" s="42"/>
      <c r="Q53" s="42"/>
      <c r="R53" s="42"/>
      <c r="S53" s="42"/>
      <c r="T53" s="42"/>
      <c r="U53" s="42"/>
      <c r="V53" s="42"/>
      <c r="W53" s="177"/>
      <c r="Y53" s="42"/>
      <c r="Z53" s="42"/>
      <c r="AA53" s="42"/>
      <c r="AB53" s="42"/>
      <c r="AC53" s="42"/>
      <c r="AD53" s="42"/>
      <c r="AE53" s="42"/>
      <c r="AF53" s="42"/>
      <c r="AG53" s="44"/>
      <c r="AH53" s="42"/>
      <c r="AI53" s="42"/>
      <c r="AJ53" s="42"/>
      <c r="AK53" s="42"/>
      <c r="AL53" s="42"/>
      <c r="AM53" s="42"/>
      <c r="AN53" s="42"/>
      <c r="AO53" s="42"/>
      <c r="AP53" s="44"/>
      <c r="AQ53" s="42"/>
      <c r="AR53" s="42"/>
      <c r="AS53" s="42"/>
      <c r="AT53" s="42"/>
      <c r="AU53" s="42"/>
      <c r="AV53" s="42"/>
      <c r="AW53" s="42"/>
      <c r="AX53" s="42"/>
      <c r="AY53" s="44"/>
      <c r="AZ53" s="42"/>
      <c r="BA53" s="42"/>
      <c r="BB53" s="42"/>
      <c r="BC53" s="42"/>
      <c r="BD53" s="42"/>
      <c r="BE53" s="42"/>
      <c r="BF53" s="42"/>
      <c r="BG53" s="42"/>
      <c r="BH53" s="44"/>
      <c r="BI53" s="42"/>
      <c r="BJ53" s="42">
        <f>-(BJ51+BJ52+BJ73+BJ74)/BJ45</f>
        <v>0.16561704307180267</v>
      </c>
      <c r="BK53" s="42"/>
      <c r="BL53" s="42">
        <f>-(BL51+BL52+BL73+BL74)/BL45</f>
        <v>0.12723083156887488</v>
      </c>
      <c r="BM53" s="42"/>
      <c r="BN53" s="42">
        <f>-(BN51+BN52+BN73+BN74)/BN45</f>
        <v>0.1253279602018095</v>
      </c>
      <c r="BO53" s="42"/>
      <c r="BP53" s="42">
        <f t="shared" ref="BP53" si="260">-(BP51+BP52+BP73+BP74)/BP45</f>
        <v>0.1041036817902254</v>
      </c>
      <c r="BR53" s="42"/>
      <c r="BS53" s="42"/>
      <c r="BT53" s="42"/>
      <c r="BU53" s="42"/>
      <c r="BV53" s="42"/>
      <c r="BW53" s="42"/>
      <c r="BX53" s="42"/>
      <c r="BY53" s="42"/>
      <c r="CA53" s="42"/>
      <c r="CB53" s="42"/>
      <c r="CC53" s="42"/>
      <c r="CD53" s="42"/>
      <c r="CE53" s="42"/>
      <c r="CF53" s="42"/>
      <c r="CG53" s="42"/>
      <c r="CH53" s="42"/>
      <c r="CI53" s="42"/>
      <c r="CJ53" s="177"/>
      <c r="CL53" s="42"/>
      <c r="CM53" s="42"/>
      <c r="CN53" s="42"/>
      <c r="CO53" s="42"/>
      <c r="CP53" s="42"/>
      <c r="CQ53" s="42"/>
      <c r="CR53" s="42"/>
      <c r="CS53" s="42"/>
      <c r="CU53" s="42"/>
      <c r="CV53" s="42"/>
      <c r="CW53" s="42"/>
      <c r="CX53" s="42"/>
      <c r="CY53" s="42"/>
      <c r="CZ53" s="42"/>
      <c r="DA53" s="42"/>
      <c r="DB53" s="42"/>
    </row>
    <row r="54" spans="3:106" x14ac:dyDescent="0.3">
      <c r="C54" s="46" t="s">
        <v>93</v>
      </c>
      <c r="D54" s="118"/>
      <c r="E54" s="47"/>
      <c r="F54" s="47">
        <f>F45+F47+F49+F51+F52</f>
        <v>47531.579000000005</v>
      </c>
      <c r="G54" s="47"/>
      <c r="H54" s="47">
        <f>H45+H47+H49+H51+H52</f>
        <v>82726.049999999988</v>
      </c>
      <c r="I54" s="47"/>
      <c r="J54" s="47">
        <f>J45+J47+J49+J51+J52</f>
        <v>122517.38000000011</v>
      </c>
      <c r="K54" s="47"/>
      <c r="L54" s="47">
        <f t="shared" ref="L54" si="261">L45+L47+L49+L51+L52</f>
        <v>143406.61000000028</v>
      </c>
      <c r="M54" s="178">
        <f>L54/J54-1</f>
        <v>0.17050013638881389</v>
      </c>
      <c r="O54" s="47"/>
      <c r="P54" s="47">
        <f>P45+P47+P49+P51+P52</f>
        <v>0</v>
      </c>
      <c r="Q54" s="47"/>
      <c r="R54" s="47">
        <f>R45+R47+R49+R51+R52</f>
        <v>0</v>
      </c>
      <c r="S54" s="47"/>
      <c r="T54" s="47">
        <f>T45+T47+T49+T51+T52</f>
        <v>0</v>
      </c>
      <c r="U54" s="47"/>
      <c r="V54" s="47">
        <f t="shared" ref="V54" si="262">V45+V47+V49+V51+V52</f>
        <v>0</v>
      </c>
      <c r="W54" s="178"/>
      <c r="X54" s="47"/>
      <c r="Y54" s="47"/>
      <c r="Z54" s="47">
        <f>Z45+Z47+Z49+Z51+Z52</f>
        <v>0</v>
      </c>
      <c r="AA54" s="47"/>
      <c r="AB54" s="47">
        <f>AB45+AB47+AB49+AB51+AB52</f>
        <v>0</v>
      </c>
      <c r="AC54" s="47"/>
      <c r="AD54" s="47">
        <f>AD45+AD47+AD49+AD51+AD52</f>
        <v>0</v>
      </c>
      <c r="AE54" s="47"/>
      <c r="AF54" s="47">
        <f t="shared" ref="AF54" si="263">AF45+AF47+AF49+AF51+AF52</f>
        <v>0</v>
      </c>
      <c r="AG54" s="52"/>
      <c r="AH54" s="47"/>
      <c r="AI54" s="47">
        <f>AI45+AI47+AI49+AI51+AI52</f>
        <v>0</v>
      </c>
      <c r="AJ54" s="47"/>
      <c r="AK54" s="47">
        <f>AK45+AK47+AK49+AK51+AK52</f>
        <v>0</v>
      </c>
      <c r="AL54" s="47"/>
      <c r="AM54" s="47">
        <f>AM45+AM47+AM49+AM51+AM52</f>
        <v>0</v>
      </c>
      <c r="AN54" s="47"/>
      <c r="AO54" s="47">
        <f t="shared" ref="AO54" si="264">AO45+AO47+AO49+AO51+AO52</f>
        <v>0</v>
      </c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>
        <f>BA45+BA47+BA49+BA51+BA52</f>
        <v>0</v>
      </c>
      <c r="BB54" s="47"/>
      <c r="BC54" s="47">
        <f>BC45+BC47+BC49+BC51+BC52</f>
        <v>0</v>
      </c>
      <c r="BD54" s="47"/>
      <c r="BE54" s="47">
        <f>BE45+BE47+BE49+BE51+BE52</f>
        <v>0</v>
      </c>
      <c r="BF54" s="47"/>
      <c r="BG54" s="47">
        <f t="shared" ref="BG54" si="265">BG45+BG47+BG49+BG51+BG52</f>
        <v>0</v>
      </c>
      <c r="BH54" s="47"/>
      <c r="BI54" s="47"/>
      <c r="BJ54" s="47">
        <f>BJ45+BJ47+BJ49+BJ51+BJ52</f>
        <v>47531.579000000005</v>
      </c>
      <c r="BK54" s="47"/>
      <c r="BL54" s="47">
        <f>BL45+BL47+BL49+BL51+BL52</f>
        <v>82726.049999999988</v>
      </c>
      <c r="BM54" s="47"/>
      <c r="BN54" s="47">
        <f>BN45+BN47+BN49+BN51+BN52</f>
        <v>122517.38000000011</v>
      </c>
      <c r="BO54" s="47"/>
      <c r="BP54" s="47">
        <f t="shared" ref="BP54" si="266">BP45+BP47+BP49+BP51+BP52</f>
        <v>143406.61000000028</v>
      </c>
      <c r="BQ54" s="47"/>
      <c r="BR54" s="47"/>
      <c r="BS54" s="47">
        <f>BS45+BS47+BS49+BS51+BS52</f>
        <v>0</v>
      </c>
      <c r="BT54" s="47"/>
      <c r="BU54" s="47">
        <f>BU45+BU47+BU49+BU51+BU52</f>
        <v>0</v>
      </c>
      <c r="BV54" s="47"/>
      <c r="BW54" s="47">
        <f>BW45+BW47+BW49+BW51+BW52</f>
        <v>0</v>
      </c>
      <c r="BX54" s="47"/>
      <c r="BY54" s="47">
        <f t="shared" ref="BY54" si="267">BY45+BY47+BY49+BY51+BY52</f>
        <v>0</v>
      </c>
      <c r="BZ54" s="47"/>
      <c r="CA54" s="47"/>
      <c r="CB54" s="47">
        <f>CB45+CB47+CB49+CB51+CB52</f>
        <v>47531.579000000005</v>
      </c>
      <c r="CC54" s="47"/>
      <c r="CD54" s="47">
        <f>CD45+CD47+CD49+CD51+CD52</f>
        <v>82726.049999999988</v>
      </c>
      <c r="CE54" s="47"/>
      <c r="CF54" s="47">
        <f>CF45+CF47+CF49+CF51+CF52</f>
        <v>122517.38000000011</v>
      </c>
      <c r="CG54" s="47"/>
      <c r="CH54" s="47">
        <f t="shared" ref="CH54" si="268">CH45+CH47+CH49+CH51+CH52</f>
        <v>143406.61000000028</v>
      </c>
      <c r="CI54" s="47"/>
      <c r="CJ54" s="178">
        <f>CH54/CF54-1</f>
        <v>0.17050013638881389</v>
      </c>
      <c r="CK54" s="154"/>
      <c r="CL54" s="47"/>
      <c r="CM54" s="47">
        <f>CM45+CM47+CM49+CM51+CM52</f>
        <v>0</v>
      </c>
      <c r="CN54" s="47"/>
      <c r="CO54" s="47">
        <f>CO45+CO47+CO49+CO51+CO52</f>
        <v>0</v>
      </c>
      <c r="CP54" s="47"/>
      <c r="CQ54" s="47">
        <f>CQ45+CQ47+CQ49+CQ51+CQ52</f>
        <v>0</v>
      </c>
      <c r="CR54" s="47"/>
      <c r="CS54" s="47">
        <f t="shared" ref="CS54" si="269">CS45+CS47+CS49+CS51+CS52</f>
        <v>0</v>
      </c>
      <c r="CT54" s="52"/>
      <c r="CU54" s="47"/>
      <c r="CV54" s="47">
        <f>CV45+CV47+CV49+CV51+CV52</f>
        <v>47531.579000000005</v>
      </c>
      <c r="CW54" s="47"/>
      <c r="CX54" s="47">
        <f>CX45+CX47+CX49+CX51+CX52</f>
        <v>82726.049999999988</v>
      </c>
      <c r="CY54" s="47"/>
      <c r="CZ54" s="47">
        <f>CZ45+CZ47+CZ49+CZ51+CZ52</f>
        <v>122517.38000000011</v>
      </c>
      <c r="DA54" s="47"/>
      <c r="DB54" s="47">
        <f t="shared" ref="DB54" si="270">DB45+DB47+DB49+DB51+DB52</f>
        <v>143406.61000000028</v>
      </c>
    </row>
    <row r="55" spans="3:106" x14ac:dyDescent="0.3">
      <c r="C55" s="41" t="s">
        <v>72</v>
      </c>
      <c r="D55" s="116"/>
      <c r="E55" s="42"/>
      <c r="F55" s="42"/>
      <c r="G55" s="42"/>
      <c r="H55" s="42"/>
      <c r="I55" s="42"/>
      <c r="J55" s="42"/>
      <c r="K55" s="42"/>
      <c r="L55" s="42"/>
      <c r="M55" s="177"/>
      <c r="O55" s="42"/>
      <c r="P55" s="42"/>
      <c r="Q55" s="42"/>
      <c r="R55" s="42"/>
      <c r="S55" s="42"/>
      <c r="T55" s="42"/>
      <c r="U55" s="42"/>
      <c r="V55" s="42"/>
      <c r="W55" s="177"/>
      <c r="Y55" s="42"/>
      <c r="Z55" s="42"/>
      <c r="AA55" s="42"/>
      <c r="AB55" s="42"/>
      <c r="AC55" s="42"/>
      <c r="AD55" s="42"/>
      <c r="AE55" s="42"/>
      <c r="AF55" s="42"/>
      <c r="AG55" s="44"/>
      <c r="AH55" s="42"/>
      <c r="AI55" s="42"/>
      <c r="AJ55" s="42"/>
      <c r="AK55" s="42"/>
      <c r="AL55" s="42"/>
      <c r="AM55" s="42"/>
      <c r="AN55" s="42"/>
      <c r="AO55" s="42"/>
      <c r="AP55" s="44"/>
      <c r="AQ55" s="42"/>
      <c r="AR55" s="42"/>
      <c r="AS55" s="42"/>
      <c r="AT55" s="42"/>
      <c r="AU55" s="42"/>
      <c r="AV55" s="42"/>
      <c r="AW55" s="42"/>
      <c r="AX55" s="42"/>
      <c r="AY55" s="44"/>
      <c r="AZ55" s="42"/>
      <c r="BA55" s="42"/>
      <c r="BB55" s="42"/>
      <c r="BC55" s="42"/>
      <c r="BD55" s="42"/>
      <c r="BE55" s="42"/>
      <c r="BF55" s="42"/>
      <c r="BG55" s="42"/>
      <c r="BH55" s="44"/>
      <c r="BI55" s="42"/>
      <c r="BJ55" s="42">
        <f>BJ48+BJ50+BJ53</f>
        <v>0.9749086062109058</v>
      </c>
      <c r="BK55" s="42"/>
      <c r="BL55" s="42">
        <f>BL48+BL50+BL53</f>
        <v>0.93434916190251327</v>
      </c>
      <c r="BM55" s="42"/>
      <c r="BN55" s="42">
        <f>BN48+BN50+BN53</f>
        <v>0.92842959107819778</v>
      </c>
      <c r="BO55" s="42"/>
      <c r="BP55" s="42">
        <f t="shared" ref="BP55" si="271">BP48+BP50+BP53</f>
        <v>0.96502444736116733</v>
      </c>
      <c r="BR55" s="42"/>
      <c r="BS55" s="42"/>
      <c r="BT55" s="42"/>
      <c r="BU55" s="42"/>
      <c r="BV55" s="42"/>
      <c r="BW55" s="42"/>
      <c r="BX55" s="42"/>
      <c r="BY55" s="42"/>
      <c r="CA55" s="42"/>
      <c r="CB55" s="42"/>
      <c r="CC55" s="42"/>
      <c r="CD55" s="42"/>
      <c r="CE55" s="42"/>
      <c r="CF55" s="42"/>
      <c r="CG55" s="42"/>
      <c r="CH55" s="42"/>
      <c r="CI55" s="42"/>
      <c r="CJ55" s="177"/>
      <c r="CL55" s="42"/>
      <c r="CM55" s="42"/>
      <c r="CN55" s="42"/>
      <c r="CO55" s="42"/>
      <c r="CP55" s="42"/>
      <c r="CQ55" s="42"/>
      <c r="CR55" s="42"/>
      <c r="CS55" s="42"/>
      <c r="CU55" s="42"/>
      <c r="CV55" s="42"/>
      <c r="CW55" s="42"/>
      <c r="CX55" s="42"/>
      <c r="CY55" s="42"/>
      <c r="CZ55" s="42"/>
      <c r="DA55" s="42"/>
      <c r="DB55" s="42"/>
    </row>
    <row r="56" spans="3:106" x14ac:dyDescent="0.3">
      <c r="C56" s="48"/>
      <c r="D56" s="119"/>
      <c r="E56" s="48"/>
      <c r="F56" s="48"/>
      <c r="G56" s="48"/>
      <c r="H56" s="48"/>
      <c r="I56" s="48"/>
      <c r="J56" s="48"/>
      <c r="K56" s="48"/>
      <c r="L56" s="48"/>
      <c r="M56" s="180"/>
      <c r="O56" s="48"/>
      <c r="P56" s="48"/>
      <c r="Q56" s="48"/>
      <c r="R56" s="48"/>
      <c r="S56" s="48"/>
      <c r="T56" s="48"/>
      <c r="U56" s="48"/>
      <c r="V56" s="48"/>
      <c r="W56" s="180"/>
      <c r="Y56" s="48"/>
      <c r="Z56" s="48"/>
      <c r="AA56" s="48"/>
      <c r="AB56" s="48"/>
      <c r="AC56" s="48"/>
      <c r="AD56" s="48"/>
      <c r="AE56" s="48"/>
      <c r="AF56" s="48"/>
      <c r="AH56" s="48"/>
      <c r="AI56" s="48"/>
      <c r="AJ56" s="48"/>
      <c r="AK56" s="48"/>
      <c r="AL56" s="48"/>
      <c r="AM56" s="48"/>
      <c r="AN56" s="48"/>
      <c r="AO56" s="48"/>
      <c r="AQ56" s="48"/>
      <c r="AR56" s="48"/>
      <c r="AS56" s="48"/>
      <c r="AT56" s="48"/>
      <c r="AU56" s="48"/>
      <c r="AV56" s="48"/>
      <c r="AW56" s="48"/>
      <c r="AX56" s="48"/>
      <c r="AZ56" s="48"/>
      <c r="BA56" s="48"/>
      <c r="BB56" s="48"/>
      <c r="BC56" s="48"/>
      <c r="BD56" s="48"/>
      <c r="BE56" s="48"/>
      <c r="BF56" s="48"/>
      <c r="BG56" s="48"/>
      <c r="BI56" s="48"/>
      <c r="BJ56" s="48"/>
      <c r="BK56" s="48"/>
      <c r="BL56" s="48"/>
      <c r="BM56" s="48"/>
      <c r="BN56" s="48"/>
      <c r="BO56" s="48"/>
      <c r="BP56" s="48"/>
      <c r="BR56" s="48"/>
      <c r="BS56" s="48"/>
      <c r="BT56" s="48"/>
      <c r="BU56" s="48"/>
      <c r="BV56" s="48"/>
      <c r="BW56" s="48"/>
      <c r="BX56" s="48"/>
      <c r="BY56" s="48"/>
      <c r="CA56" s="48"/>
      <c r="CB56" s="48"/>
      <c r="CC56" s="48"/>
      <c r="CD56" s="48"/>
      <c r="CE56" s="48"/>
      <c r="CF56" s="48"/>
      <c r="CG56" s="48"/>
      <c r="CH56" s="48"/>
      <c r="CI56" s="48"/>
      <c r="CJ56" s="180"/>
      <c r="CL56" s="48"/>
      <c r="CM56" s="48"/>
      <c r="CN56" s="48"/>
      <c r="CO56" s="48"/>
      <c r="CP56" s="48"/>
      <c r="CQ56" s="48"/>
      <c r="CR56" s="48"/>
      <c r="CS56" s="48"/>
      <c r="CU56" s="48"/>
      <c r="CV56" s="48"/>
      <c r="CW56" s="48"/>
      <c r="CX56" s="48"/>
      <c r="CY56" s="48"/>
      <c r="CZ56" s="48"/>
      <c r="DA56" s="48"/>
      <c r="DB56" s="48"/>
    </row>
    <row r="57" spans="3:106" x14ac:dyDescent="0.3">
      <c r="C57" s="49" t="s">
        <v>92</v>
      </c>
      <c r="D57" s="120"/>
      <c r="E57" s="50"/>
      <c r="F57" s="50">
        <f>SUM('Quarterly I.S'!G57:I57)</f>
        <v>32343.651809999999</v>
      </c>
      <c r="G57" s="50"/>
      <c r="H57" s="50">
        <f>SUM('Quarterly I.S'!K57:M57)</f>
        <v>46138.775310000005</v>
      </c>
      <c r="I57" s="50"/>
      <c r="J57" s="50">
        <f>SUM('Quarterly I.S'!O57:Q57)</f>
        <v>90780.803940000013</v>
      </c>
      <c r="K57" s="50"/>
      <c r="L57" s="50">
        <f>SUM('Quarterly I.S'!S57:U57)</f>
        <v>162203.0612</v>
      </c>
      <c r="M57" s="181">
        <f>L57/J57-1</f>
        <v>0.7867550645090704</v>
      </c>
      <c r="O57" s="50"/>
      <c r="P57" s="50">
        <f>SUM('Quarterly I.S'!AA57:AC57)</f>
        <v>0</v>
      </c>
      <c r="Q57" s="50"/>
      <c r="R57" s="50">
        <f>SUM('Quarterly I.S'!AE57:AG57)</f>
        <v>0</v>
      </c>
      <c r="S57" s="50"/>
      <c r="T57" s="50">
        <f>SUM('Quarterly I.S'!AI57:AK57)</f>
        <v>0</v>
      </c>
      <c r="U57" s="50"/>
      <c r="V57" s="50">
        <f>SUM('Quarterly I.S'!AM57:AO57)</f>
        <v>0</v>
      </c>
      <c r="W57" s="181" t="e">
        <f>V57/T57-1</f>
        <v>#DIV/0!</v>
      </c>
      <c r="Y57" s="50"/>
      <c r="Z57" s="50">
        <f>SUM('Quarterly I.S'!AU57:AW57)</f>
        <v>0</v>
      </c>
      <c r="AA57" s="50"/>
      <c r="AB57" s="50">
        <f>SUM('Quarterly I.S'!AY57:BA57)</f>
        <v>0</v>
      </c>
      <c r="AC57" s="50"/>
      <c r="AD57" s="50">
        <f>SUM('Quarterly I.S'!BC57:BE57)</f>
        <v>0</v>
      </c>
      <c r="AE57" s="50"/>
      <c r="AF57" s="50">
        <f>SUM('Quarterly I.S'!BG57:BI57)</f>
        <v>0</v>
      </c>
      <c r="AH57" s="50"/>
      <c r="AI57" s="50">
        <f>SUM('Quarterly I.S'!BN57:BP57)</f>
        <v>0</v>
      </c>
      <c r="AJ57" s="50"/>
      <c r="AK57" s="50">
        <f>SUM('Quarterly I.S'!BR57:BT57)</f>
        <v>0</v>
      </c>
      <c r="AL57" s="50"/>
      <c r="AM57" s="50">
        <f>SUM('Quarterly I.S'!BV57:BX57)</f>
        <v>0</v>
      </c>
      <c r="AN57" s="50"/>
      <c r="AO57" s="50">
        <f>SUM('Quarterly I.S'!BZ57:CB57)</f>
        <v>0</v>
      </c>
      <c r="AQ57" s="49"/>
      <c r="AR57" s="49">
        <f>SUM('Quarterly I.S'!CG57:CI57)</f>
        <v>0</v>
      </c>
      <c r="AS57" s="49"/>
      <c r="AT57" s="50">
        <f>SUM('Quarterly I.S'!CK57:CM57)</f>
        <v>0</v>
      </c>
      <c r="AU57" s="49"/>
      <c r="AV57" s="50">
        <f>SUM('Quarterly I.S'!CO57:CQ57)</f>
        <v>0</v>
      </c>
      <c r="AW57" s="50"/>
      <c r="AX57" s="50">
        <f>SUM('Quarterly I.S'!CS57:CU57)</f>
        <v>0</v>
      </c>
      <c r="AZ57" s="50"/>
      <c r="BA57" s="50">
        <f>P57+Z57+AI57+AR57</f>
        <v>0</v>
      </c>
      <c r="BB57" s="50"/>
      <c r="BC57" s="50">
        <f>R57+AB57+AK57+AT57</f>
        <v>0</v>
      </c>
      <c r="BD57" s="50"/>
      <c r="BE57" s="50">
        <f>T57+AD57+AM57+AV57</f>
        <v>0</v>
      </c>
      <c r="BF57" s="50"/>
      <c r="BG57" s="50">
        <f t="shared" ref="BG57" si="272">V57+AF57+AO57+AX57</f>
        <v>0</v>
      </c>
      <c r="BI57" s="50"/>
      <c r="BJ57" s="50">
        <f>SUM('Quarterly I.S'!DS57:DU57)</f>
        <v>31020.356999999996</v>
      </c>
      <c r="BK57" s="50"/>
      <c r="BL57" s="50">
        <f>SUM('Quarterly I.S'!DW57:DY57)</f>
        <v>44989.165000000001</v>
      </c>
      <c r="BM57" s="50"/>
      <c r="BN57" s="50">
        <f>SUM('Quarterly I.S'!EA57:EC57)</f>
        <v>89761.985000000001</v>
      </c>
      <c r="BO57" s="50"/>
      <c r="BP57" s="50">
        <f>SUM('Quarterly I.S'!EE57:EG57)</f>
        <v>158435.84899999999</v>
      </c>
      <c r="BR57" s="50"/>
      <c r="BS57" s="50">
        <f>SUM('Quarterly I.S'!EL57:EN57)</f>
        <v>1323.2948100000001</v>
      </c>
      <c r="BT57" s="50"/>
      <c r="BU57" s="50">
        <f>SUM('Quarterly I.S'!EP57:ER57)</f>
        <v>1149.61031</v>
      </c>
      <c r="BV57" s="50"/>
      <c r="BW57" s="50">
        <f>SUM('Quarterly I.S'!ET57:EV57)</f>
        <v>1018.81894</v>
      </c>
      <c r="BX57" s="50"/>
      <c r="BY57" s="50">
        <f>SUM('Quarterly I.S'!EX57:EZ57)</f>
        <v>3767.2121999999999</v>
      </c>
      <c r="CA57" s="50"/>
      <c r="CB57" s="50">
        <f>BJ57+BS57</f>
        <v>32343.651809999996</v>
      </c>
      <c r="CC57" s="50"/>
      <c r="CD57" s="50">
        <f>BL57+BU57</f>
        <v>46138.775309999997</v>
      </c>
      <c r="CE57" s="50"/>
      <c r="CF57" s="50">
        <f>BN57+BW57</f>
        <v>90780.803939999998</v>
      </c>
      <c r="CG57" s="50"/>
      <c r="CH57" s="50">
        <f t="shared" ref="CH57" si="273">BP57+BY57</f>
        <v>162203.0612</v>
      </c>
      <c r="CI57" s="50"/>
      <c r="CJ57" s="181">
        <f>CH57/CF57-1</f>
        <v>0.78675506450907062</v>
      </c>
      <c r="CL57" s="50"/>
      <c r="CM57" s="50">
        <f>SUM('Quarterly I.S'!FY57:GA57)</f>
        <v>0</v>
      </c>
      <c r="CN57" s="50"/>
      <c r="CO57" s="50">
        <f>SUM('Quarterly I.S'!GC57:GE57)</f>
        <v>0</v>
      </c>
      <c r="CP57" s="50"/>
      <c r="CQ57" s="50">
        <f>SUM('Quarterly I.S'!GG57:GI57)</f>
        <v>0</v>
      </c>
      <c r="CR57" s="50"/>
      <c r="CS57" s="50">
        <f>SUM('Quarterly I.S'!GK57:GM57)</f>
        <v>0</v>
      </c>
      <c r="CT57" s="52"/>
      <c r="CU57" s="50"/>
      <c r="CV57" s="50">
        <f>BA57+CB57+CM57</f>
        <v>32343.651809999996</v>
      </c>
      <c r="CW57" s="50"/>
      <c r="CX57" s="50">
        <f>BC57+CD57+CO57</f>
        <v>46138.775309999997</v>
      </c>
      <c r="CY57" s="50"/>
      <c r="CZ57" s="50">
        <f>BE57+CF57+CQ57</f>
        <v>90780.803939999998</v>
      </c>
      <c r="DA57" s="50"/>
      <c r="DB57" s="50">
        <f t="shared" ref="DB57" si="274">BG57+CH57+CS57</f>
        <v>162203.0612</v>
      </c>
    </row>
    <row r="58" spans="3:106" x14ac:dyDescent="0.3">
      <c r="L58" s="139">
        <f>L57/L63</f>
        <v>0.44698244338745508</v>
      </c>
    </row>
    <row r="59" spans="3:106" x14ac:dyDescent="0.3">
      <c r="C59" s="38" t="s">
        <v>31</v>
      </c>
      <c r="D59" s="117">
        <v>16</v>
      </c>
      <c r="E59" s="40"/>
      <c r="F59" s="40">
        <f>SUM('Quarterly I.S'!G59:I59)</f>
        <v>29888.875479999995</v>
      </c>
      <c r="G59" s="40"/>
      <c r="H59" s="40">
        <f>SUM('Quarterly I.S'!K59:M59)</f>
        <v>31551.910130000004</v>
      </c>
      <c r="I59" s="40"/>
      <c r="J59" s="40">
        <f>SUM('Quarterly I.S'!O59:Q59)</f>
        <v>44390.397260000005</v>
      </c>
      <c r="K59" s="40"/>
      <c r="L59" s="40">
        <f>SUM('Quarterly I.S'!S59:U59)</f>
        <v>89261.003669999976</v>
      </c>
      <c r="M59" s="139">
        <f t="shared" ref="M59:M60" si="275">L59/J59-1</f>
        <v>1.0108178610609704</v>
      </c>
      <c r="O59" s="40"/>
      <c r="P59" s="40">
        <f>SUM('Quarterly I.S'!AA59:AC59)</f>
        <v>0</v>
      </c>
      <c r="Q59" s="40"/>
      <c r="R59" s="40">
        <f>SUM('Quarterly I.S'!AE59:AG59)</f>
        <v>0</v>
      </c>
      <c r="S59" s="40"/>
      <c r="T59" s="40">
        <f>SUM('Quarterly I.S'!AI59:AK59)</f>
        <v>0</v>
      </c>
      <c r="U59" s="40"/>
      <c r="V59" s="40">
        <f>SUM('Quarterly I.S'!AM59:AO59)</f>
        <v>0</v>
      </c>
      <c r="W59" s="139" t="e">
        <f t="shared" ref="W59:W60" si="276">V59/T59-1</f>
        <v>#DIV/0!</v>
      </c>
      <c r="Y59" s="40"/>
      <c r="Z59" s="40">
        <f>SUM('Quarterly I.S'!AU59:AW59)</f>
        <v>0</v>
      </c>
      <c r="AA59" s="40"/>
      <c r="AB59" s="40">
        <f>SUM('Quarterly I.S'!AY59:BA59)</f>
        <v>0</v>
      </c>
      <c r="AC59" s="40"/>
      <c r="AD59" s="40">
        <f>SUM('Quarterly I.S'!BC59:BE59)</f>
        <v>0</v>
      </c>
      <c r="AE59" s="40"/>
      <c r="AF59" s="40">
        <f>SUM('Quarterly I.S'!BG59:BI59)</f>
        <v>0</v>
      </c>
      <c r="AH59" s="40"/>
      <c r="AI59" s="40">
        <f>SUM('Quarterly I.S'!BN59:BP59)</f>
        <v>0</v>
      </c>
      <c r="AJ59" s="40"/>
      <c r="AK59" s="40">
        <f>SUM('Quarterly I.S'!BR59:BT59)</f>
        <v>0</v>
      </c>
      <c r="AL59" s="40"/>
      <c r="AM59" s="40">
        <f>SUM('Quarterly I.S'!BV59:BX59)</f>
        <v>0</v>
      </c>
      <c r="AN59" s="40"/>
      <c r="AO59" s="40">
        <f>SUM('Quarterly I.S'!BZ59:CB59)</f>
        <v>0</v>
      </c>
      <c r="AR59" s="38">
        <f>SUM('Quarterly I.S'!CG59:CI59)</f>
        <v>0</v>
      </c>
      <c r="AT59" s="40">
        <f>SUM('Quarterly I.S'!CK59:CM59)</f>
        <v>0</v>
      </c>
      <c r="AV59" s="40">
        <f>SUM('Quarterly I.S'!CO59:CQ59)</f>
        <v>0</v>
      </c>
      <c r="AW59" s="40"/>
      <c r="AX59" s="40">
        <f>SUM('Quarterly I.S'!CS59:CU59)</f>
        <v>0</v>
      </c>
      <c r="AZ59" s="40"/>
      <c r="BA59" s="40">
        <f t="shared" ref="BA59:BA60" si="277">P59+Z59+AI59+AR59</f>
        <v>0</v>
      </c>
      <c r="BB59" s="40"/>
      <c r="BC59" s="40">
        <f t="shared" ref="BC59:BC60" si="278">R59+AB59+AK59+AT59</f>
        <v>0</v>
      </c>
      <c r="BD59" s="40"/>
      <c r="BE59" s="40">
        <f t="shared" ref="BE59:BE60" si="279">T59+AD59+AM59+AV59</f>
        <v>0</v>
      </c>
      <c r="BF59" s="40"/>
      <c r="BG59" s="40">
        <f t="shared" ref="BG59:BG60" si="280">V59+AF59+AO59+AX59</f>
        <v>0</v>
      </c>
      <c r="BI59" s="40"/>
      <c r="BJ59" s="40">
        <f>SUM('Quarterly I.S'!DS59:DU59)</f>
        <v>175.23700000000002</v>
      </c>
      <c r="BK59" s="40"/>
      <c r="BL59" s="40">
        <f>SUM('Quarterly I.S'!DW59:DY59)</f>
        <v>1059.0640000000001</v>
      </c>
      <c r="BM59" s="40"/>
      <c r="BN59" s="40">
        <f>SUM('Quarterly I.S'!EA59:EC59)</f>
        <v>1887.538</v>
      </c>
      <c r="BO59" s="40"/>
      <c r="BP59" s="40">
        <f>SUM('Quarterly I.S'!EE59:EG59)</f>
        <v>3521.3560000000002</v>
      </c>
      <c r="BR59" s="40"/>
      <c r="BS59" s="40">
        <f>SUM('Quarterly I.S'!EL59:EN59)</f>
        <v>29713.638479999998</v>
      </c>
      <c r="BT59" s="40"/>
      <c r="BU59" s="40">
        <f>SUM('Quarterly I.S'!EP59:ER59)</f>
        <v>30492.846130000005</v>
      </c>
      <c r="BV59" s="40"/>
      <c r="BW59" s="40">
        <f>SUM('Quarterly I.S'!ET59:EV59)</f>
        <v>42502.859260000012</v>
      </c>
      <c r="BX59" s="40"/>
      <c r="BY59" s="40">
        <f>SUM('Quarterly I.S'!EX59:EZ59)</f>
        <v>85739.647669999991</v>
      </c>
      <c r="CA59" s="40"/>
      <c r="CB59" s="40">
        <f t="shared" ref="CB59:CB60" si="281">BJ59+BS59</f>
        <v>29888.875479999999</v>
      </c>
      <c r="CC59" s="40"/>
      <c r="CD59" s="40">
        <f t="shared" ref="CD59:CD60" si="282">BL59+BU59</f>
        <v>31551.910130000004</v>
      </c>
      <c r="CE59" s="40"/>
      <c r="CF59" s="40">
        <f t="shared" ref="CF59:CF60" si="283">BN59+BW59</f>
        <v>44390.397260000012</v>
      </c>
      <c r="CG59" s="40"/>
      <c r="CH59" s="40">
        <f t="shared" ref="CH59:CH60" si="284">BP59+BY59</f>
        <v>89261.003669999991</v>
      </c>
      <c r="CI59" s="40"/>
      <c r="CJ59" s="139">
        <f t="shared" ref="CJ59:CJ60" si="285">CH59/CF59-1</f>
        <v>1.0108178610609704</v>
      </c>
      <c r="CL59" s="40"/>
      <c r="CM59" s="40">
        <f>SUM('Quarterly I.S'!FY59:GA59)</f>
        <v>0</v>
      </c>
      <c r="CN59" s="40"/>
      <c r="CO59" s="40">
        <f>SUM('Quarterly I.S'!GC59:GE59)</f>
        <v>0</v>
      </c>
      <c r="CP59" s="40"/>
      <c r="CQ59" s="40">
        <f>SUM('Quarterly I.S'!GG59:GI59)</f>
        <v>0</v>
      </c>
      <c r="CR59" s="40"/>
      <c r="CS59" s="40">
        <f>SUM('Quarterly I.S'!GK59:GM59)</f>
        <v>0</v>
      </c>
      <c r="CU59" s="40"/>
      <c r="CV59" s="40">
        <f>BA59+CB59+CM59</f>
        <v>29888.875479999999</v>
      </c>
      <c r="CW59" s="40"/>
      <c r="CX59" s="40">
        <f>BC59+CD59+CO59</f>
        <v>31551.910130000004</v>
      </c>
      <c r="CY59" s="40"/>
      <c r="CZ59" s="40">
        <f>BE59+CF59+CQ59</f>
        <v>44390.397260000012</v>
      </c>
      <c r="DA59" s="40"/>
      <c r="DB59" s="40">
        <f t="shared" ref="DB59:DB60" si="286">BG59+CH59+CS59</f>
        <v>89261.003669999991</v>
      </c>
    </row>
    <row r="60" spans="3:106" x14ac:dyDescent="0.3">
      <c r="C60" s="38" t="s">
        <v>32</v>
      </c>
      <c r="D60" s="117">
        <v>17</v>
      </c>
      <c r="E60" s="40"/>
      <c r="F60" s="40">
        <f>SUM('Quarterly I.S'!G60:I60)</f>
        <v>-1907.9560139999999</v>
      </c>
      <c r="G60" s="40"/>
      <c r="H60" s="40">
        <f>SUM('Quarterly I.S'!K60:M60)</f>
        <v>-6153.43055</v>
      </c>
      <c r="I60" s="40"/>
      <c r="J60" s="40">
        <f>SUM('Quarterly I.S'!O60:Q60)</f>
        <v>-19961.452686999997</v>
      </c>
      <c r="K60" s="40"/>
      <c r="L60" s="40">
        <f>SUM('Quarterly I.S'!S60:U60)</f>
        <v>-31986.03902</v>
      </c>
      <c r="M60" s="139">
        <f t="shared" si="275"/>
        <v>0.6023903431051929</v>
      </c>
      <c r="O60" s="40"/>
      <c r="P60" s="40">
        <f>SUM('Quarterly I.S'!AA60:AC60)</f>
        <v>0</v>
      </c>
      <c r="Q60" s="40"/>
      <c r="R60" s="40">
        <f>SUM('Quarterly I.S'!AE60:AG60)</f>
        <v>0</v>
      </c>
      <c r="S60" s="40"/>
      <c r="T60" s="40">
        <f>SUM('Quarterly I.S'!AI60:AK60)</f>
        <v>0</v>
      </c>
      <c r="U60" s="40"/>
      <c r="V60" s="40">
        <f>SUM('Quarterly I.S'!AM60:AO60)</f>
        <v>0</v>
      </c>
      <c r="W60" s="139" t="e">
        <f t="shared" si="276"/>
        <v>#DIV/0!</v>
      </c>
      <c r="Y60" s="40"/>
      <c r="Z60" s="40">
        <f>SUM('Quarterly I.S'!AU60:AW60)</f>
        <v>0</v>
      </c>
      <c r="AA60" s="40"/>
      <c r="AB60" s="40">
        <f>SUM('Quarterly I.S'!AY60:BA60)</f>
        <v>0</v>
      </c>
      <c r="AC60" s="40"/>
      <c r="AD60" s="40">
        <f>SUM('Quarterly I.S'!BC60:BE60)</f>
        <v>0</v>
      </c>
      <c r="AE60" s="40"/>
      <c r="AF60" s="40">
        <f>SUM('Quarterly I.S'!BG60:BI60)</f>
        <v>0</v>
      </c>
      <c r="AH60" s="40"/>
      <c r="AI60" s="40">
        <f>SUM('Quarterly I.S'!BN60:BP60)</f>
        <v>0</v>
      </c>
      <c r="AJ60" s="40"/>
      <c r="AK60" s="40">
        <f>SUM('Quarterly I.S'!BR60:BT60)</f>
        <v>0</v>
      </c>
      <c r="AL60" s="40"/>
      <c r="AM60" s="40">
        <f>SUM('Quarterly I.S'!BV60:BX60)</f>
        <v>0</v>
      </c>
      <c r="AN60" s="40"/>
      <c r="AO60" s="40">
        <f>SUM('Quarterly I.S'!BZ60:CB60)</f>
        <v>0</v>
      </c>
      <c r="AR60" s="38">
        <f>SUM('Quarterly I.S'!CG60:CI60)</f>
        <v>0</v>
      </c>
      <c r="AT60" s="40">
        <f>SUM('Quarterly I.S'!CK60:CM60)</f>
        <v>0</v>
      </c>
      <c r="AV60" s="40">
        <f>SUM('Quarterly I.S'!CO60:CQ60)</f>
        <v>0</v>
      </c>
      <c r="AW60" s="40"/>
      <c r="AX60" s="40">
        <f>SUM('Quarterly I.S'!CS60:CU60)</f>
        <v>0</v>
      </c>
      <c r="AZ60" s="40"/>
      <c r="BA60" s="40">
        <f t="shared" si="277"/>
        <v>0</v>
      </c>
      <c r="BB60" s="40"/>
      <c r="BC60" s="40">
        <f t="shared" si="278"/>
        <v>0</v>
      </c>
      <c r="BD60" s="40"/>
      <c r="BE60" s="40">
        <f t="shared" si="279"/>
        <v>0</v>
      </c>
      <c r="BF60" s="40"/>
      <c r="BG60" s="40">
        <f t="shared" si="280"/>
        <v>0</v>
      </c>
      <c r="BI60" s="40"/>
      <c r="BJ60" s="40">
        <f>SUM('Quarterly I.S'!DS60:DU60)</f>
        <v>0</v>
      </c>
      <c r="BK60" s="40"/>
      <c r="BL60" s="40">
        <f>SUM('Quarterly I.S'!DW60:DY60)</f>
        <v>0</v>
      </c>
      <c r="BM60" s="40"/>
      <c r="BN60" s="40">
        <f>SUM('Quarterly I.S'!EA60:EC60)</f>
        <v>0</v>
      </c>
      <c r="BO60" s="40"/>
      <c r="BP60" s="40">
        <f>SUM('Quarterly I.S'!EE60:EG60)</f>
        <v>0</v>
      </c>
      <c r="BR60" s="40"/>
      <c r="BS60" s="40">
        <f>SUM('Quarterly I.S'!EL60:EN60)</f>
        <v>-1907.9560139999999</v>
      </c>
      <c r="BT60" s="40"/>
      <c r="BU60" s="40">
        <f>SUM('Quarterly I.S'!EP60:ER60)</f>
        <v>-6153.43055</v>
      </c>
      <c r="BV60" s="40"/>
      <c r="BW60" s="40">
        <f>SUM('Quarterly I.S'!ET60:EV60)</f>
        <v>-19961.452686999997</v>
      </c>
      <c r="BX60" s="40"/>
      <c r="BY60" s="40">
        <f>SUM('Quarterly I.S'!EX60:EZ60)</f>
        <v>-31986.03902</v>
      </c>
      <c r="CA60" s="40"/>
      <c r="CB60" s="40">
        <f t="shared" si="281"/>
        <v>-1907.9560139999999</v>
      </c>
      <c r="CC60" s="40"/>
      <c r="CD60" s="40">
        <f t="shared" si="282"/>
        <v>-6153.43055</v>
      </c>
      <c r="CE60" s="40"/>
      <c r="CF60" s="40">
        <f t="shared" si="283"/>
        <v>-19961.452686999997</v>
      </c>
      <c r="CG60" s="40"/>
      <c r="CH60" s="40">
        <f t="shared" si="284"/>
        <v>-31986.03902</v>
      </c>
      <c r="CI60" s="40"/>
      <c r="CJ60" s="139">
        <f t="shared" si="285"/>
        <v>0.6023903431051929</v>
      </c>
      <c r="CL60" s="40"/>
      <c r="CM60" s="40">
        <f>SUM('Quarterly I.S'!FY60:GA60)</f>
        <v>0</v>
      </c>
      <c r="CN60" s="40"/>
      <c r="CO60" s="40">
        <f>SUM('Quarterly I.S'!GC60:GE60)</f>
        <v>0</v>
      </c>
      <c r="CP60" s="40"/>
      <c r="CQ60" s="40">
        <f>SUM('Quarterly I.S'!GG60:GI60)</f>
        <v>0</v>
      </c>
      <c r="CR60" s="40"/>
      <c r="CS60" s="40">
        <f>SUM('Quarterly I.S'!GK60:GM60)</f>
        <v>0</v>
      </c>
      <c r="CU60" s="40"/>
      <c r="CV60" s="40">
        <f>BA60+CB60+CM60</f>
        <v>-1907.9560139999999</v>
      </c>
      <c r="CW60" s="40"/>
      <c r="CX60" s="40">
        <f>BC60+CD60+CO60</f>
        <v>-6153.43055</v>
      </c>
      <c r="CY60" s="40"/>
      <c r="CZ60" s="40">
        <f>BE60+CF60+CQ60</f>
        <v>-19961.452686999997</v>
      </c>
      <c r="DA60" s="40"/>
      <c r="DB60" s="40">
        <f t="shared" si="286"/>
        <v>-31986.03902</v>
      </c>
    </row>
    <row r="61" spans="3:106" x14ac:dyDescent="0.3">
      <c r="C61" s="60" t="s">
        <v>33</v>
      </c>
      <c r="D61" s="123"/>
      <c r="E61" s="61"/>
      <c r="F61" s="61">
        <f>SUM(F59:F60)</f>
        <v>27980.919465999996</v>
      </c>
      <c r="G61" s="61"/>
      <c r="H61" s="61">
        <f>SUM(H59:H60)</f>
        <v>25398.479580000003</v>
      </c>
      <c r="I61" s="61"/>
      <c r="J61" s="61">
        <f>SUM(J59:J60)</f>
        <v>24428.944573000008</v>
      </c>
      <c r="K61" s="61"/>
      <c r="L61" s="61">
        <f t="shared" ref="L61" si="287">SUM(L59:L60)</f>
        <v>57274.96464999998</v>
      </c>
      <c r="M61" s="184">
        <f>L61/J61-1</f>
        <v>1.3445533833378502</v>
      </c>
      <c r="O61" s="61"/>
      <c r="P61" s="61">
        <f>SUM(P59:P60)</f>
        <v>0</v>
      </c>
      <c r="Q61" s="61"/>
      <c r="R61" s="61">
        <f>SUM(R59:R60)</f>
        <v>0</v>
      </c>
      <c r="S61" s="61"/>
      <c r="T61" s="61">
        <f>SUM(T59:T60)</f>
        <v>0</v>
      </c>
      <c r="U61" s="61"/>
      <c r="V61" s="61">
        <f t="shared" ref="V61" si="288">SUM(V59:V60)</f>
        <v>0</v>
      </c>
      <c r="W61" s="184"/>
      <c r="X61" s="61"/>
      <c r="Y61" s="61"/>
      <c r="Z61" s="61">
        <f>SUM(Z59:Z60)</f>
        <v>0</v>
      </c>
      <c r="AA61" s="61"/>
      <c r="AB61" s="61">
        <f>SUM(AB59:AB60)</f>
        <v>0</v>
      </c>
      <c r="AC61" s="61"/>
      <c r="AD61" s="61">
        <f>SUM(AD59:AD60)</f>
        <v>0</v>
      </c>
      <c r="AE61" s="61"/>
      <c r="AF61" s="61">
        <f t="shared" ref="AF61" si="289">SUM(AF59:AF60)</f>
        <v>0</v>
      </c>
      <c r="AG61" s="45"/>
      <c r="AH61" s="61"/>
      <c r="AI61" s="61">
        <f>SUM(AI59:AI60)</f>
        <v>0</v>
      </c>
      <c r="AJ61" s="61"/>
      <c r="AK61" s="61">
        <f>SUM(AK59:AK60)</f>
        <v>0</v>
      </c>
      <c r="AL61" s="61"/>
      <c r="AM61" s="61">
        <f>SUM(AM59:AM60)</f>
        <v>0</v>
      </c>
      <c r="AN61" s="61"/>
      <c r="AO61" s="61">
        <f t="shared" ref="AO61" si="290">SUM(AO59:AO60)</f>
        <v>0</v>
      </c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>
        <f>SUM(BA59:BA60)</f>
        <v>0</v>
      </c>
      <c r="BB61" s="61"/>
      <c r="BC61" s="61">
        <f>SUM(BC59:BC60)</f>
        <v>0</v>
      </c>
      <c r="BD61" s="61"/>
      <c r="BE61" s="61">
        <f>SUM(BE59:BE60)</f>
        <v>0</v>
      </c>
      <c r="BF61" s="61"/>
      <c r="BG61" s="61">
        <f t="shared" ref="BG61" si="291">SUM(BG59:BG60)</f>
        <v>0</v>
      </c>
      <c r="BH61" s="61"/>
      <c r="BI61" s="61"/>
      <c r="BJ61" s="61">
        <f>SUM(BJ59:BJ60)</f>
        <v>175.23700000000002</v>
      </c>
      <c r="BK61" s="61"/>
      <c r="BL61" s="61">
        <f>SUM(BL59:BL60)</f>
        <v>1059.0640000000001</v>
      </c>
      <c r="BM61" s="61"/>
      <c r="BN61" s="61">
        <f>SUM(BN59:BN60)</f>
        <v>1887.538</v>
      </c>
      <c r="BO61" s="61"/>
      <c r="BP61" s="61">
        <f t="shared" ref="BP61" si="292">SUM(BP59:BP60)</f>
        <v>3521.3560000000002</v>
      </c>
      <c r="BQ61" s="61"/>
      <c r="BR61" s="61"/>
      <c r="BS61" s="61">
        <f>SUM(BS59:BS60)</f>
        <v>27805.682465999998</v>
      </c>
      <c r="BT61" s="61"/>
      <c r="BU61" s="61">
        <f>SUM(BU59:BU60)</f>
        <v>24339.415580000004</v>
      </c>
      <c r="BV61" s="61"/>
      <c r="BW61" s="61">
        <f>SUM(BW59:BW60)</f>
        <v>22541.406573000015</v>
      </c>
      <c r="BX61" s="61"/>
      <c r="BY61" s="61">
        <f t="shared" ref="BY61" si="293">SUM(BY59:BY60)</f>
        <v>53753.608649999995</v>
      </c>
      <c r="BZ61" s="61"/>
      <c r="CA61" s="61"/>
      <c r="CB61" s="61">
        <f>SUM(CB59:CB60)</f>
        <v>27980.919465999999</v>
      </c>
      <c r="CC61" s="61"/>
      <c r="CD61" s="61">
        <f>SUM(CD59:CD60)</f>
        <v>25398.479580000003</v>
      </c>
      <c r="CE61" s="61"/>
      <c r="CF61" s="61">
        <f>SUM(CF59:CF60)</f>
        <v>24428.944573000015</v>
      </c>
      <c r="CG61" s="61"/>
      <c r="CH61" s="61">
        <f t="shared" ref="CH61" si="294">SUM(CH59:CH60)</f>
        <v>57274.964649999994</v>
      </c>
      <c r="CI61" s="61"/>
      <c r="CJ61" s="184">
        <f>CH61/CF61-1</f>
        <v>1.3445533833378498</v>
      </c>
      <c r="CK61" s="61"/>
      <c r="CL61" s="61"/>
      <c r="CM61" s="61">
        <f>SUM(CM59:CM60)</f>
        <v>0</v>
      </c>
      <c r="CN61" s="61"/>
      <c r="CO61" s="61">
        <f>SUM(CO59:CO60)</f>
        <v>0</v>
      </c>
      <c r="CP61" s="61"/>
      <c r="CQ61" s="61">
        <f>SUM(CQ59:CQ60)</f>
        <v>0</v>
      </c>
      <c r="CR61" s="61"/>
      <c r="CS61" s="61">
        <f t="shared" ref="CS61" si="295">SUM(CS59:CS60)</f>
        <v>0</v>
      </c>
      <c r="CT61" s="45"/>
      <c r="CU61" s="61"/>
      <c r="CV61" s="61">
        <f>SUM(CV59:CV60)</f>
        <v>27980.919465999999</v>
      </c>
      <c r="CW61" s="61"/>
      <c r="CX61" s="61">
        <f>SUM(CX59:CX60)</f>
        <v>25398.479580000003</v>
      </c>
      <c r="CY61" s="61"/>
      <c r="CZ61" s="61">
        <f>SUM(CZ59:CZ60)</f>
        <v>24428.944573000015</v>
      </c>
      <c r="DA61" s="61"/>
      <c r="DB61" s="61">
        <f t="shared" ref="DB61" si="296">SUM(DB59:DB60)</f>
        <v>57274.964649999994</v>
      </c>
    </row>
    <row r="62" spans="3:106" x14ac:dyDescent="0.3">
      <c r="C62" s="41" t="s">
        <v>64</v>
      </c>
      <c r="D62" s="116"/>
      <c r="E62" s="42"/>
      <c r="F62" s="42"/>
      <c r="G62" s="42"/>
      <c r="H62" s="42"/>
      <c r="I62" s="42"/>
      <c r="J62" s="42"/>
      <c r="K62" s="42"/>
      <c r="L62" s="42"/>
      <c r="M62" s="177"/>
      <c r="O62" s="42"/>
      <c r="P62" s="42"/>
      <c r="Q62" s="42"/>
      <c r="R62" s="42"/>
      <c r="S62" s="42"/>
      <c r="T62" s="42"/>
      <c r="U62" s="42"/>
      <c r="V62" s="42"/>
      <c r="W62" s="177"/>
      <c r="Y62" s="42"/>
      <c r="Z62" s="42"/>
      <c r="AA62" s="42"/>
      <c r="AB62" s="42"/>
      <c r="AC62" s="42"/>
      <c r="AD62" s="42"/>
      <c r="AE62" s="42"/>
      <c r="AF62" s="42"/>
      <c r="AG62" s="44"/>
      <c r="AH62" s="42"/>
      <c r="AI62" s="42"/>
      <c r="AJ62" s="42"/>
      <c r="AK62" s="42"/>
      <c r="AL62" s="42"/>
      <c r="AM62" s="42"/>
      <c r="AN62" s="42"/>
      <c r="AO62" s="42"/>
      <c r="AP62" s="44"/>
      <c r="AQ62" s="42"/>
      <c r="AR62" s="42"/>
      <c r="AS62" s="42"/>
      <c r="AT62" s="42"/>
      <c r="AU62" s="42"/>
      <c r="AV62" s="42"/>
      <c r="AW62" s="42"/>
      <c r="AX62" s="42"/>
      <c r="AY62" s="44"/>
      <c r="AZ62" s="42"/>
      <c r="BA62" s="42"/>
      <c r="BB62" s="42"/>
      <c r="BC62" s="42"/>
      <c r="BD62" s="42"/>
      <c r="BE62" s="42"/>
      <c r="BF62" s="42"/>
      <c r="BG62" s="42"/>
      <c r="BH62" s="44"/>
      <c r="BI62" s="42"/>
      <c r="BJ62" s="42"/>
      <c r="BK62" s="42"/>
      <c r="BL62" s="42"/>
      <c r="BM62" s="42"/>
      <c r="BN62" s="42"/>
      <c r="BO62" s="42"/>
      <c r="BP62" s="42"/>
      <c r="BR62" s="42"/>
      <c r="BS62" s="42">
        <f>BS61/BS186</f>
        <v>0.2225011411191665</v>
      </c>
      <c r="BT62" s="42"/>
      <c r="BU62" s="42">
        <f>BU61/BU186</f>
        <v>0.15613027030282678</v>
      </c>
      <c r="BV62" s="42"/>
      <c r="BW62" s="42">
        <f>BW61/BW186</f>
        <v>8.1025804917500943E-2</v>
      </c>
      <c r="BX62" s="42"/>
      <c r="BY62" s="42">
        <f t="shared" ref="BY62" si="297">BY61/BY186</f>
        <v>0.13930912056769482</v>
      </c>
      <c r="CA62" s="42"/>
      <c r="CB62" s="42"/>
      <c r="CC62" s="42"/>
      <c r="CD62" s="42"/>
      <c r="CE62" s="42"/>
      <c r="CF62" s="42"/>
      <c r="CG62" s="42"/>
      <c r="CH62" s="42"/>
      <c r="CI62" s="42"/>
      <c r="CJ62" s="177"/>
      <c r="CL62" s="42"/>
      <c r="CM62" s="42"/>
      <c r="CN62" s="42"/>
      <c r="CO62" s="42"/>
      <c r="CP62" s="42"/>
      <c r="CQ62" s="42"/>
      <c r="CR62" s="42"/>
      <c r="CS62" s="42"/>
      <c r="CU62" s="42"/>
      <c r="CV62" s="42"/>
      <c r="CW62" s="42"/>
      <c r="CX62" s="42"/>
      <c r="CY62" s="42"/>
      <c r="CZ62" s="42"/>
      <c r="DA62" s="42"/>
      <c r="DB62" s="42"/>
    </row>
    <row r="63" spans="3:106" ht="13.5" thickBot="1" x14ac:dyDescent="0.35">
      <c r="C63" s="53" t="s">
        <v>34</v>
      </c>
      <c r="D63" s="121"/>
      <c r="E63" s="54"/>
      <c r="F63" s="54">
        <f>F54+F57+F61</f>
        <v>107856.150276</v>
      </c>
      <c r="G63" s="54"/>
      <c r="H63" s="54">
        <f>H54+H57+H61</f>
        <v>154263.30489</v>
      </c>
      <c r="I63" s="54"/>
      <c r="J63" s="54">
        <f>J54+J57+J61</f>
        <v>237727.12851300015</v>
      </c>
      <c r="K63" s="54"/>
      <c r="L63" s="54">
        <f t="shared" ref="L63" si="298">L54+L57+L61</f>
        <v>362884.63585000025</v>
      </c>
      <c r="M63" s="182">
        <f>L63/J63-1</f>
        <v>0.52647549364630408</v>
      </c>
      <c r="O63" s="54"/>
      <c r="P63" s="54">
        <f>P54+P57+P61</f>
        <v>0</v>
      </c>
      <c r="Q63" s="54"/>
      <c r="R63" s="54">
        <f>R54+R57+R61</f>
        <v>0</v>
      </c>
      <c r="S63" s="54"/>
      <c r="T63" s="54">
        <f>T54+T57+T61</f>
        <v>0</v>
      </c>
      <c r="U63" s="54"/>
      <c r="V63" s="54">
        <f t="shared" ref="V63" si="299">V54+V57+V61</f>
        <v>0</v>
      </c>
      <c r="W63" s="182"/>
      <c r="X63" s="55"/>
      <c r="Y63" s="54"/>
      <c r="Z63" s="54">
        <f>Z54+Z57+Z61</f>
        <v>0</v>
      </c>
      <c r="AA63" s="54"/>
      <c r="AB63" s="54">
        <f>AB54+AB57+AB61</f>
        <v>0</v>
      </c>
      <c r="AC63" s="54"/>
      <c r="AD63" s="54">
        <f>AD54+AD57+AD61</f>
        <v>0</v>
      </c>
      <c r="AE63" s="54"/>
      <c r="AF63" s="54">
        <f t="shared" ref="AF63" si="300">AF54+AF57+AF61</f>
        <v>0</v>
      </c>
      <c r="AG63" s="56"/>
      <c r="AH63" s="54"/>
      <c r="AI63" s="54">
        <f>AI54+AI57+AI61</f>
        <v>0</v>
      </c>
      <c r="AJ63" s="54"/>
      <c r="AK63" s="54">
        <f>AK54+AK57+AK61</f>
        <v>0</v>
      </c>
      <c r="AL63" s="54"/>
      <c r="AM63" s="54">
        <f>AM54+AM57+AM61</f>
        <v>0</v>
      </c>
      <c r="AN63" s="54"/>
      <c r="AO63" s="54">
        <f t="shared" ref="AO63" si="301">AO54+AO57+AO61</f>
        <v>0</v>
      </c>
      <c r="AP63" s="55"/>
      <c r="AQ63" s="54"/>
      <c r="AR63" s="54"/>
      <c r="AS63" s="54"/>
      <c r="AT63" s="54"/>
      <c r="AU63" s="54"/>
      <c r="AV63" s="54"/>
      <c r="AW63" s="54"/>
      <c r="AX63" s="54"/>
      <c r="AY63" s="55"/>
      <c r="AZ63" s="54"/>
      <c r="BA63" s="54">
        <f>BA54+BA57+BA61</f>
        <v>0</v>
      </c>
      <c r="BB63" s="54"/>
      <c r="BC63" s="54">
        <f>BC54+BC57+BC61</f>
        <v>0</v>
      </c>
      <c r="BD63" s="54"/>
      <c r="BE63" s="54">
        <f>BE54+BE57+BE61</f>
        <v>0</v>
      </c>
      <c r="BF63" s="54"/>
      <c r="BG63" s="54">
        <f t="shared" ref="BG63" si="302">BG54+BG57+BG61</f>
        <v>0</v>
      </c>
      <c r="BH63" s="55"/>
      <c r="BI63" s="54"/>
      <c r="BJ63" s="54">
        <f>BJ54+BJ57+BJ61</f>
        <v>78727.172999999995</v>
      </c>
      <c r="BK63" s="54"/>
      <c r="BL63" s="54">
        <f>BL54+BL57+BL61</f>
        <v>128774.27899999999</v>
      </c>
      <c r="BM63" s="54"/>
      <c r="BN63" s="54">
        <f>BN54+BN57+BN61</f>
        <v>214166.90300000011</v>
      </c>
      <c r="BO63" s="54"/>
      <c r="BP63" s="54">
        <f t="shared" ref="BP63" si="303">BP54+BP57+BP61</f>
        <v>305363.81500000029</v>
      </c>
      <c r="BQ63" s="55"/>
      <c r="BR63" s="54"/>
      <c r="BS63" s="54">
        <f>BS54+BS57+BS61</f>
        <v>29128.977275999998</v>
      </c>
      <c r="BT63" s="54"/>
      <c r="BU63" s="54">
        <f>BU54+BU57+BU61</f>
        <v>25489.025890000004</v>
      </c>
      <c r="BV63" s="54"/>
      <c r="BW63" s="54">
        <f>BW54+BW57+BW61</f>
        <v>23560.225513000016</v>
      </c>
      <c r="BX63" s="54"/>
      <c r="BY63" s="54">
        <f t="shared" ref="BY63" si="304">BY54+BY57+BY61</f>
        <v>57520.820849999996</v>
      </c>
      <c r="BZ63" s="55"/>
      <c r="CA63" s="54"/>
      <c r="CB63" s="54">
        <f>CB54+CB57+CB61</f>
        <v>107856.150276</v>
      </c>
      <c r="CC63" s="54"/>
      <c r="CD63" s="54">
        <f>CD54+CD57+CD61</f>
        <v>154263.30489</v>
      </c>
      <c r="CE63" s="54"/>
      <c r="CF63" s="54">
        <f>CF54+CF57+CF61</f>
        <v>237727.12851300012</v>
      </c>
      <c r="CG63" s="54"/>
      <c r="CH63" s="54">
        <f t="shared" ref="CH63" si="305">CH54+CH57+CH61</f>
        <v>362884.63585000025</v>
      </c>
      <c r="CI63" s="54"/>
      <c r="CJ63" s="182">
        <f>CH63/CF63-1</f>
        <v>0.52647549364630408</v>
      </c>
      <c r="CK63" s="152"/>
      <c r="CL63" s="54"/>
      <c r="CM63" s="54">
        <f>CM54+CM57+CM61</f>
        <v>0</v>
      </c>
      <c r="CN63" s="54"/>
      <c r="CO63" s="54">
        <f>CO54+CO57+CO61</f>
        <v>0</v>
      </c>
      <c r="CP63" s="54"/>
      <c r="CQ63" s="54">
        <f>CQ54+CQ57+CQ61</f>
        <v>0</v>
      </c>
      <c r="CR63" s="54"/>
      <c r="CS63" s="54">
        <f t="shared" ref="CS63" si="306">CS54+CS57+CS61</f>
        <v>0</v>
      </c>
      <c r="CT63" s="56"/>
      <c r="CU63" s="54"/>
      <c r="CV63" s="54">
        <f>CV54+CV57+CV61</f>
        <v>107856.150276</v>
      </c>
      <c r="CW63" s="54"/>
      <c r="CX63" s="54">
        <f>CX54+CX57+CX61</f>
        <v>154263.30489</v>
      </c>
      <c r="CY63" s="54"/>
      <c r="CZ63" s="54">
        <f>CZ54+CZ57+CZ61</f>
        <v>237727.12851300012</v>
      </c>
      <c r="DA63" s="54"/>
      <c r="DB63" s="54">
        <f t="shared" ref="DB63" si="307">DB54+DB57+DB61</f>
        <v>362884.63585000025</v>
      </c>
    </row>
    <row r="64" spans="3:106" ht="13.5" thickTop="1" x14ac:dyDescent="0.3">
      <c r="C64" s="41" t="s">
        <v>82</v>
      </c>
      <c r="D64" s="116"/>
      <c r="E64" s="43"/>
      <c r="F64" s="43">
        <f>(F42+F51+F57+F59)/1000</f>
        <v>443.44594129000001</v>
      </c>
      <c r="G64" s="43"/>
      <c r="H64" s="43">
        <f>(H42+H51+H57+H59)/1000</f>
        <v>808.53407744000003</v>
      </c>
      <c r="I64" s="43"/>
      <c r="J64" s="43">
        <f>(J42+J51+J57+J59)/1000</f>
        <v>1311.2326892000001</v>
      </c>
      <c r="K64" s="43"/>
      <c r="L64" s="43">
        <f t="shared" ref="L64" si="308">(L42+L51+L57+L59)/1000</f>
        <v>2016.78450587</v>
      </c>
      <c r="M64" s="177"/>
      <c r="O64" s="43"/>
      <c r="P64" s="43"/>
      <c r="Q64" s="43"/>
      <c r="R64" s="43"/>
      <c r="S64" s="43"/>
      <c r="T64" s="43"/>
      <c r="U64" s="43"/>
      <c r="V64" s="43"/>
      <c r="W64" s="177"/>
      <c r="Y64" s="43"/>
      <c r="Z64" s="43"/>
      <c r="AA64" s="43"/>
      <c r="AB64" s="43"/>
      <c r="AC64" s="43"/>
      <c r="AD64" s="43"/>
      <c r="AE64" s="43"/>
      <c r="AF64" s="43"/>
      <c r="AG64" s="57"/>
      <c r="AH64" s="43"/>
      <c r="AI64" s="43"/>
      <c r="AJ64" s="43"/>
      <c r="AK64" s="43"/>
      <c r="AL64" s="43"/>
      <c r="AM64" s="43"/>
      <c r="AN64" s="43"/>
      <c r="AO64" s="43"/>
      <c r="AP64" s="57"/>
      <c r="AQ64" s="43"/>
      <c r="AR64" s="43"/>
      <c r="AS64" s="43"/>
      <c r="AT64" s="43"/>
      <c r="AU64" s="43"/>
      <c r="AV64" s="43"/>
      <c r="AW64" s="43"/>
      <c r="AX64" s="43"/>
      <c r="AY64" s="57"/>
      <c r="AZ64" s="43"/>
      <c r="BA64" s="43"/>
      <c r="BB64" s="43"/>
      <c r="BC64" s="43"/>
      <c r="BD64" s="43"/>
      <c r="BE64" s="43"/>
      <c r="BF64" s="43"/>
      <c r="BG64" s="43"/>
      <c r="BH64" s="57"/>
      <c r="BI64" s="43"/>
      <c r="BJ64" s="43">
        <f>(BJ42+BJ51+BJ57+BJ59)/1000</f>
        <v>412.40900800000003</v>
      </c>
      <c r="BK64" s="43"/>
      <c r="BL64" s="43">
        <f>(BL42+BL51+BL57+BL59)/1000</f>
        <v>776.89162099999999</v>
      </c>
      <c r="BM64" s="43"/>
      <c r="BN64" s="43">
        <f>(BN42+BN51+BN57+BN59)/1000</f>
        <v>1267.7110110000001</v>
      </c>
      <c r="BO64" s="43"/>
      <c r="BP64" s="43">
        <f t="shared" ref="BP64" si="309">(BP42+BP51+BP57+BP59)/1000</f>
        <v>1927.277646</v>
      </c>
      <c r="BR64" s="43"/>
      <c r="BS64" s="43">
        <f>(BS42+BS51+BS57+BS59)/1000</f>
        <v>31.036933289999997</v>
      </c>
      <c r="BT64" s="43"/>
      <c r="BU64" s="43">
        <f>(BU42+BU51+BU57+BU59)/1000</f>
        <v>31.642456440000004</v>
      </c>
      <c r="BV64" s="43"/>
      <c r="BW64" s="43">
        <f>(BW42+BW51+BW57+BW59)/1000</f>
        <v>43.521678200000011</v>
      </c>
      <c r="BX64" s="43"/>
      <c r="BY64" s="43">
        <f t="shared" ref="BY64" si="310">(BY42+BY51+BY57+BY59)/1000</f>
        <v>89.506859869999985</v>
      </c>
      <c r="CA64" s="43"/>
      <c r="CB64" s="43">
        <f>(CB42+CB51+CB57+CB59)/1000</f>
        <v>443.44594129000001</v>
      </c>
      <c r="CC64" s="43"/>
      <c r="CD64" s="43">
        <f>(CD42+CD51+CD57+CD59)/1000</f>
        <v>808.53407743999992</v>
      </c>
      <c r="CE64" s="43"/>
      <c r="CF64" s="43">
        <f>(CF42+CF51+CF57+CF59)/1000</f>
        <v>1311.2326892000001</v>
      </c>
      <c r="CG64" s="43"/>
      <c r="CH64" s="43">
        <f t="shared" ref="CH64" si="311">(CH42+CH51+CH57+CH59)/1000</f>
        <v>2016.78450587</v>
      </c>
      <c r="CI64" s="43"/>
      <c r="CJ64" s="177"/>
      <c r="CL64" s="43"/>
      <c r="CM64" s="43">
        <f>(CM42+CM51+CM57+CM59)/1000</f>
        <v>0</v>
      </c>
      <c r="CN64" s="43"/>
      <c r="CO64" s="43">
        <f>(CO42+CO51+CO57+CO59)/1000</f>
        <v>0</v>
      </c>
      <c r="CP64" s="43"/>
      <c r="CQ64" s="43">
        <f>(CQ42+CQ51+CQ57+CQ59)/1000</f>
        <v>0</v>
      </c>
      <c r="CR64" s="43"/>
      <c r="CS64" s="43">
        <f t="shared" ref="CS64" si="312">(CS42+CS51+CS57+CS59)/1000</f>
        <v>0</v>
      </c>
      <c r="CU64" s="43"/>
      <c r="CV64" s="43">
        <f>(CV42+CV51+CV57+CV59)/1000</f>
        <v>443.44594129000001</v>
      </c>
      <c r="CW64" s="43"/>
      <c r="CX64" s="43">
        <f>(CX42+CX51+CX57+CX59)/1000</f>
        <v>808.53407743999992</v>
      </c>
      <c r="CY64" s="43"/>
      <c r="CZ64" s="43">
        <f>(CZ42+CZ51+CZ57+CZ59)/1000</f>
        <v>1311.2326892000001</v>
      </c>
      <c r="DA64" s="43"/>
      <c r="DB64" s="43">
        <f t="shared" ref="DB64" si="313">(DB42+DB51+DB57+DB59)/1000</f>
        <v>2016.78450587</v>
      </c>
    </row>
    <row r="66" spans="3:106" x14ac:dyDescent="0.3">
      <c r="C66" s="38" t="s">
        <v>35</v>
      </c>
      <c r="D66" s="117">
        <v>18</v>
      </c>
      <c r="E66" s="40"/>
      <c r="F66" s="40">
        <f>SUM('Quarterly I.S'!G66:I66)</f>
        <v>11597.881649999999</v>
      </c>
      <c r="G66" s="40"/>
      <c r="H66" s="40">
        <f>SUM('Quarterly I.S'!K66:M66)</f>
        <v>16898.010459999998</v>
      </c>
      <c r="I66" s="40"/>
      <c r="J66" s="40">
        <f>SUM('Quarterly I.S'!O66:Q66)</f>
        <v>26524.260500000004</v>
      </c>
      <c r="K66" s="40"/>
      <c r="L66" s="40">
        <f>SUM('Quarterly I.S'!S66:U66)</f>
        <v>32638.090510000002</v>
      </c>
      <c r="M66" s="139">
        <f t="shared" ref="M66:M67" si="314">L66/J66-1</f>
        <v>0.23049954625502167</v>
      </c>
      <c r="O66" s="40"/>
      <c r="P66" s="40">
        <f>SUM('Quarterly I.S'!AA66:AC66)</f>
        <v>10167.676650000001</v>
      </c>
      <c r="Q66" s="40"/>
      <c r="R66" s="40">
        <f>SUM('Quarterly I.S'!AE66:AG66)</f>
        <v>12286.114549999998</v>
      </c>
      <c r="S66" s="40"/>
      <c r="T66" s="40">
        <f>SUM('Quarterly I.S'!AI66:AK66)</f>
        <v>19683.279560000003</v>
      </c>
      <c r="U66" s="40"/>
      <c r="V66" s="40">
        <f>SUM('Quarterly I.S'!AM66:AO66)</f>
        <v>17527.704160000001</v>
      </c>
      <c r="W66" s="139">
        <f t="shared" ref="W66:W67" si="315">V66/T66-1</f>
        <v>-0.1095130206035646</v>
      </c>
      <c r="Y66" s="40"/>
      <c r="Z66" s="40">
        <f>SUM('Quarterly I.S'!AU66:AW66)</f>
        <v>124.857</v>
      </c>
      <c r="AA66" s="40"/>
      <c r="AB66" s="40">
        <f>SUM('Quarterly I.S'!AY66:BA66)</f>
        <v>1182.1664784416666</v>
      </c>
      <c r="AC66" s="40"/>
      <c r="AD66" s="40">
        <f>SUM('Quarterly I.S'!BC66:BE66)</f>
        <v>92568.470546311699</v>
      </c>
      <c r="AE66" s="40"/>
      <c r="AF66" s="40">
        <f>SUM('Quarterly I.S'!BG66:BI66)</f>
        <v>89535.71229000001</v>
      </c>
      <c r="AH66" s="40"/>
      <c r="AI66" s="40">
        <f>SUM('Quarterly I.S'!BN66:BP66)</f>
        <v>0</v>
      </c>
      <c r="AJ66" s="40"/>
      <c r="AK66" s="40">
        <f>SUM('Quarterly I.S'!BR66:BT66)</f>
        <v>0</v>
      </c>
      <c r="AL66" s="40"/>
      <c r="AM66" s="40">
        <f>SUM('Quarterly I.S'!BV66:BX66)</f>
        <v>0</v>
      </c>
      <c r="AN66" s="40"/>
      <c r="AO66" s="40">
        <f>SUM('Quarterly I.S'!BZ66:CB66)</f>
        <v>0</v>
      </c>
      <c r="AR66" s="38">
        <f>SUM('Quarterly I.S'!CG66:CI66)</f>
        <v>0</v>
      </c>
      <c r="AT66" s="40">
        <f>SUM('Quarterly I.S'!CK66:CM66)</f>
        <v>0</v>
      </c>
      <c r="AV66" s="40">
        <f>SUM('Quarterly I.S'!CO66:CQ66)</f>
        <v>0</v>
      </c>
      <c r="AW66" s="40"/>
      <c r="AX66" s="40">
        <f>SUM('Quarterly I.S'!CS66:CU66)</f>
        <v>0</v>
      </c>
      <c r="AZ66" s="40"/>
      <c r="BA66" s="40">
        <f t="shared" ref="BA66:BA67" si="316">P66+Z66+AI66+AR66</f>
        <v>10292.533650000001</v>
      </c>
      <c r="BB66" s="40"/>
      <c r="BC66" s="40">
        <f t="shared" ref="BC66:BC67" si="317">R66+AB66+AK66+AT66</f>
        <v>13468.281028441665</v>
      </c>
      <c r="BD66" s="40"/>
      <c r="BE66" s="40">
        <f t="shared" ref="BE66:BE67" si="318">T66+AD66+AM66+AV66</f>
        <v>112251.75010631169</v>
      </c>
      <c r="BF66" s="40"/>
      <c r="BG66" s="40">
        <f t="shared" ref="BG66:BG67" si="319">V66+AF66+AO66+AX66</f>
        <v>107063.41645000002</v>
      </c>
      <c r="BI66" s="40"/>
      <c r="BJ66" s="40">
        <f>SUM('Quarterly I.S'!DS66:DU66)</f>
        <v>1430.2049999999999</v>
      </c>
      <c r="BK66" s="40"/>
      <c r="BL66" s="40">
        <f>SUM('Quarterly I.S'!DW66:DY66)</f>
        <v>2075.3009999999999</v>
      </c>
      <c r="BM66" s="40"/>
      <c r="BN66" s="40">
        <f>SUM('Quarterly I.S'!EA66:EC66)</f>
        <v>1492.0390000000002</v>
      </c>
      <c r="BO66" s="40"/>
      <c r="BP66" s="40">
        <f>SUM('Quarterly I.S'!EE66:EG66)</f>
        <v>1145.0320000000002</v>
      </c>
      <c r="BR66" s="40"/>
      <c r="BS66" s="40">
        <f>SUM('Quarterly I.S'!EL66:EN66)</f>
        <v>0</v>
      </c>
      <c r="BT66" s="40"/>
      <c r="BU66" s="40">
        <f>SUM('Quarterly I.S'!EP66:ER66)</f>
        <v>0</v>
      </c>
      <c r="BV66" s="40"/>
      <c r="BW66" s="40">
        <f>SUM('Quarterly I.S'!ET66:EV66)</f>
        <v>0</v>
      </c>
      <c r="BX66" s="40"/>
      <c r="BY66" s="40">
        <f>SUM('Quarterly I.S'!EX66:EZ66)</f>
        <v>0</v>
      </c>
      <c r="CA66" s="40"/>
      <c r="CB66" s="40">
        <f t="shared" ref="CB66:CB67" si="320">BJ66+BS66</f>
        <v>1430.2049999999999</v>
      </c>
      <c r="CC66" s="40"/>
      <c r="CD66" s="40">
        <f t="shared" ref="CD66:CD67" si="321">BL66+BU66</f>
        <v>2075.3009999999999</v>
      </c>
      <c r="CE66" s="40"/>
      <c r="CF66" s="40">
        <f t="shared" ref="CF66:CF67" si="322">BN66+BW66</f>
        <v>1492.0390000000002</v>
      </c>
      <c r="CG66" s="40"/>
      <c r="CH66" s="40">
        <f t="shared" ref="CH66:CH67" si="323">BP66+BY66</f>
        <v>1145.0320000000002</v>
      </c>
      <c r="CI66" s="40"/>
      <c r="CJ66" s="139">
        <f t="shared" ref="CJ66:CJ67" si="324">CH66/CF66-1</f>
        <v>-0.23257233892679752</v>
      </c>
      <c r="CL66" s="40"/>
      <c r="CM66" s="40">
        <f>SUM('Quarterly I.S'!FY66:GA66)</f>
        <v>0</v>
      </c>
      <c r="CN66" s="40"/>
      <c r="CO66" s="40">
        <f>SUM('Quarterly I.S'!GC66:GE66)</f>
        <v>2536.5949100000003</v>
      </c>
      <c r="CP66" s="40"/>
      <c r="CQ66" s="40">
        <f>SUM('Quarterly I.S'!GG66:GI66)</f>
        <v>5348.9419399999988</v>
      </c>
      <c r="CR66" s="40"/>
      <c r="CS66" s="40">
        <f>SUM('Quarterly I.S'!GK66:GM66)</f>
        <v>13965.354350000001</v>
      </c>
      <c r="CT66" s="52"/>
      <c r="CU66" s="40"/>
      <c r="CV66" s="40">
        <f>BA66+CB66+CM66</f>
        <v>11722.738650000001</v>
      </c>
      <c r="CW66" s="40"/>
      <c r="CX66" s="40">
        <f>BC66+CD66+CO66</f>
        <v>18080.176938441666</v>
      </c>
      <c r="CY66" s="40"/>
      <c r="CZ66" s="40">
        <f>BE66+CF66+CQ66</f>
        <v>119092.7310463117</v>
      </c>
      <c r="DA66" s="40"/>
      <c r="DB66" s="40">
        <f t="shared" ref="DB66:DB67" si="325">BG66+CH66+CS66</f>
        <v>122173.80280000003</v>
      </c>
    </row>
    <row r="67" spans="3:106" x14ac:dyDescent="0.3">
      <c r="C67" s="38" t="s">
        <v>36</v>
      </c>
      <c r="D67" s="117">
        <v>19</v>
      </c>
      <c r="E67" s="40"/>
      <c r="F67" s="40">
        <f>SUM('Quarterly I.S'!G67:I67)</f>
        <v>-8727.5387099999971</v>
      </c>
      <c r="G67" s="40"/>
      <c r="H67" s="40">
        <f>SUM('Quarterly I.S'!K67:M67)</f>
        <v>-17785.131659999999</v>
      </c>
      <c r="I67" s="40"/>
      <c r="J67" s="40">
        <f>SUM('Quarterly I.S'!O67:Q67)</f>
        <v>-26587.326500000003</v>
      </c>
      <c r="K67" s="40"/>
      <c r="L67" s="40">
        <f>SUM('Quarterly I.S'!S67:U67)</f>
        <v>-34029.842720000001</v>
      </c>
      <c r="M67" s="139">
        <f t="shared" si="314"/>
        <v>0.2799272134413362</v>
      </c>
      <c r="O67" s="40"/>
      <c r="P67" s="40">
        <f>SUM('Quarterly I.S'!AA67:AC67)</f>
        <v>-8727.5387099999971</v>
      </c>
      <c r="Q67" s="40"/>
      <c r="R67" s="40">
        <f>SUM('Quarterly I.S'!AE67:AG67)</f>
        <v>-16574.202669999999</v>
      </c>
      <c r="S67" s="40"/>
      <c r="T67" s="40">
        <f>SUM('Quarterly I.S'!AI67:AK67)</f>
        <v>-23682.53703</v>
      </c>
      <c r="U67" s="40"/>
      <c r="V67" s="40">
        <f>SUM('Quarterly I.S'!AM67:AO67)</f>
        <v>-29583.902370000003</v>
      </c>
      <c r="W67" s="139">
        <f t="shared" si="315"/>
        <v>0.24918636599298516</v>
      </c>
      <c r="Y67" s="40"/>
      <c r="Z67" s="40">
        <f>SUM('Quarterly I.S'!AU67:AW67)</f>
        <v>-7758.3384100000003</v>
      </c>
      <c r="AA67" s="40"/>
      <c r="AB67" s="40">
        <f>SUM('Quarterly I.S'!AY67:BA67)</f>
        <v>-5587.3307499999992</v>
      </c>
      <c r="AC67" s="40"/>
      <c r="AD67" s="40">
        <f>SUM('Quarterly I.S'!BC67:BE67)</f>
        <v>-83473.507010000001</v>
      </c>
      <c r="AE67" s="40"/>
      <c r="AF67" s="40">
        <f>SUM('Quarterly I.S'!BG67:BI67)</f>
        <v>-85777.049629999994</v>
      </c>
      <c r="AH67" s="40"/>
      <c r="AI67" s="40">
        <f>SUM('Quarterly I.S'!BN67:BP67)</f>
        <v>-63957.201090000002</v>
      </c>
      <c r="AJ67" s="40"/>
      <c r="AK67" s="40">
        <f>SUM('Quarterly I.S'!BR67:BT67)</f>
        <v>-30509.854469999998</v>
      </c>
      <c r="AL67" s="40"/>
      <c r="AM67" s="40">
        <f>SUM('Quarterly I.S'!BV67:BX67)</f>
        <v>-12720.70888</v>
      </c>
      <c r="AN67" s="40"/>
      <c r="AO67" s="40">
        <f>SUM('Quarterly I.S'!BZ67:CB67)</f>
        <v>-2145.6725499999998</v>
      </c>
      <c r="AQ67" s="40"/>
      <c r="AR67" s="40">
        <f>SUM('Quarterly I.S'!CG67:CI67)</f>
        <v>68366</v>
      </c>
      <c r="AS67" s="40"/>
      <c r="AT67" s="40">
        <f>SUM('Quarterly I.S'!CK67:CM67)</f>
        <v>35589</v>
      </c>
      <c r="AU67" s="40"/>
      <c r="AV67" s="40">
        <f>SUM('Quarterly I.S'!CO67:CQ67)</f>
        <v>14900</v>
      </c>
      <c r="AW67" s="40"/>
      <c r="AX67" s="40">
        <f>SUM('Quarterly I.S'!CS67:CU67)</f>
        <v>3112</v>
      </c>
      <c r="AZ67" s="40"/>
      <c r="BA67" s="40">
        <f t="shared" si="316"/>
        <v>-12077.078210000007</v>
      </c>
      <c r="BB67" s="40"/>
      <c r="BC67" s="40">
        <f t="shared" si="317"/>
        <v>-17082.387889999998</v>
      </c>
      <c r="BD67" s="40"/>
      <c r="BE67" s="40">
        <f t="shared" si="318"/>
        <v>-104976.75292000001</v>
      </c>
      <c r="BF67" s="40"/>
      <c r="BG67" s="40">
        <f t="shared" si="319"/>
        <v>-114394.62454999999</v>
      </c>
      <c r="BI67" s="40"/>
      <c r="BJ67" s="40">
        <f>SUM('Quarterly I.S'!DS67:DU67)</f>
        <v>0</v>
      </c>
      <c r="BK67" s="40"/>
      <c r="BL67" s="40">
        <f>SUM('Quarterly I.S'!DW67:DY67)</f>
        <v>0</v>
      </c>
      <c r="BM67" s="40"/>
      <c r="BN67" s="40">
        <f>SUM('Quarterly I.S'!EA67:EC67)</f>
        <v>0</v>
      </c>
      <c r="BO67" s="40"/>
      <c r="BP67" s="40">
        <f>SUM('Quarterly I.S'!EE67:EG67)</f>
        <v>0</v>
      </c>
      <c r="BR67" s="40"/>
      <c r="BS67" s="40">
        <f>SUM('Quarterly I.S'!EL67:EN67)</f>
        <v>0</v>
      </c>
      <c r="BT67" s="40"/>
      <c r="BU67" s="40">
        <f>SUM('Quarterly I.S'!EP67:ER67)</f>
        <v>0</v>
      </c>
      <c r="BV67" s="40"/>
      <c r="BW67" s="40">
        <f>SUM('Quarterly I.S'!ET67:EV67)</f>
        <v>0</v>
      </c>
      <c r="BX67" s="40"/>
      <c r="BY67" s="40">
        <f>SUM('Quarterly I.S'!EX67:EZ67)</f>
        <v>0</v>
      </c>
      <c r="CA67" s="40"/>
      <c r="CB67" s="40">
        <f t="shared" si="320"/>
        <v>0</v>
      </c>
      <c r="CC67" s="40"/>
      <c r="CD67" s="40">
        <f t="shared" si="321"/>
        <v>0</v>
      </c>
      <c r="CE67" s="40"/>
      <c r="CF67" s="40">
        <f t="shared" si="322"/>
        <v>0</v>
      </c>
      <c r="CG67" s="40"/>
      <c r="CH67" s="40">
        <f t="shared" si="323"/>
        <v>0</v>
      </c>
      <c r="CI67" s="40"/>
      <c r="CJ67" s="139" t="e">
        <f t="shared" si="324"/>
        <v>#DIV/0!</v>
      </c>
      <c r="CL67" s="40"/>
      <c r="CM67" s="40">
        <f>SUM('Quarterly I.S'!FY67:GA67)</f>
        <v>0</v>
      </c>
      <c r="CN67" s="40"/>
      <c r="CO67" s="40">
        <f>SUM('Quarterly I.S'!GC67:GE67)</f>
        <v>-1210.9289900000003</v>
      </c>
      <c r="CP67" s="40"/>
      <c r="CQ67" s="40">
        <f>SUM('Quarterly I.S'!GG67:GI67)</f>
        <v>-2904.7894699999997</v>
      </c>
      <c r="CR67" s="40"/>
      <c r="CS67" s="40">
        <f>SUM('Quarterly I.S'!GK67:GM67)</f>
        <v>-4445.9403500000008</v>
      </c>
      <c r="CT67" s="52"/>
      <c r="CU67" s="40"/>
      <c r="CV67" s="40">
        <f>BA67+CB67+CM67</f>
        <v>-12077.078210000007</v>
      </c>
      <c r="CW67" s="40"/>
      <c r="CX67" s="40">
        <f>BC67+CD67+CO67</f>
        <v>-18293.316879999998</v>
      </c>
      <c r="CY67" s="40"/>
      <c r="CZ67" s="40">
        <f>BE67+CF67+CQ67</f>
        <v>-107881.54239000002</v>
      </c>
      <c r="DA67" s="40"/>
      <c r="DB67" s="40">
        <f t="shared" si="325"/>
        <v>-118840.5649</v>
      </c>
    </row>
    <row r="68" spans="3:106" ht="13.5" thickBot="1" x14ac:dyDescent="0.35">
      <c r="C68" s="53" t="s">
        <v>37</v>
      </c>
      <c r="D68" s="121"/>
      <c r="E68" s="62"/>
      <c r="F68" s="62">
        <f>SUM(F66:F67)</f>
        <v>2870.3429400000023</v>
      </c>
      <c r="G68" s="62"/>
      <c r="H68" s="62">
        <f>SUM(H66:H67)</f>
        <v>-887.12120000000141</v>
      </c>
      <c r="I68" s="62"/>
      <c r="J68" s="62">
        <f>SUM(J66:J67)</f>
        <v>-63.065999999998894</v>
      </c>
      <c r="K68" s="62"/>
      <c r="L68" s="62">
        <f t="shared" ref="L68" si="326">SUM(L66:L67)</f>
        <v>-1391.7522099999987</v>
      </c>
      <c r="M68" s="182">
        <f>L68/J68-1</f>
        <v>21.068185868772765</v>
      </c>
      <c r="O68" s="62"/>
      <c r="P68" s="62">
        <f>SUM(P66:P67)</f>
        <v>1440.1379400000042</v>
      </c>
      <c r="Q68" s="62"/>
      <c r="R68" s="62">
        <f>SUM(R66:R67)</f>
        <v>-4288.0881200000003</v>
      </c>
      <c r="S68" s="62"/>
      <c r="T68" s="62">
        <f>SUM(T66:T67)</f>
        <v>-3999.2574699999968</v>
      </c>
      <c r="U68" s="62"/>
      <c r="V68" s="62">
        <f t="shared" ref="V68" si="327">SUM(V66:V67)</f>
        <v>-12056.198210000002</v>
      </c>
      <c r="W68" s="182">
        <f>V68/T68-1</f>
        <v>2.014609161935256</v>
      </c>
      <c r="X68" s="62"/>
      <c r="Y68" s="62"/>
      <c r="Z68" s="62">
        <f>SUM(Z66:Z67)</f>
        <v>-7633.4814100000003</v>
      </c>
      <c r="AA68" s="62"/>
      <c r="AB68" s="62">
        <f>SUM(AB66:AB67)</f>
        <v>-4405.164271558333</v>
      </c>
      <c r="AC68" s="62"/>
      <c r="AD68" s="62">
        <f>SUM(AD66:AD67)</f>
        <v>9094.9635363116977</v>
      </c>
      <c r="AE68" s="62"/>
      <c r="AF68" s="62">
        <f t="shared" ref="AF68" si="328">SUM(AF66:AF67)</f>
        <v>3758.6626600000163</v>
      </c>
      <c r="AG68" s="52"/>
      <c r="AH68" s="62"/>
      <c r="AI68" s="62">
        <f>SUM(AI66:AI67)</f>
        <v>-63957.201090000002</v>
      </c>
      <c r="AJ68" s="62"/>
      <c r="AK68" s="62">
        <f>SUM(AK66:AK67)</f>
        <v>-30509.854469999998</v>
      </c>
      <c r="AL68" s="62"/>
      <c r="AM68" s="62">
        <f>SUM(AM66:AM67)</f>
        <v>-12720.70888</v>
      </c>
      <c r="AN68" s="62"/>
      <c r="AO68" s="62">
        <f t="shared" ref="AO68" si="329">SUM(AO66:AO67)</f>
        <v>-2145.6725499999998</v>
      </c>
      <c r="AP68" s="62"/>
      <c r="AQ68" s="62"/>
      <c r="AR68" s="62">
        <f>SUM(AR66:AR67)</f>
        <v>68366</v>
      </c>
      <c r="AS68" s="62"/>
      <c r="AT68" s="62">
        <f>SUM(AT66:AT67)</f>
        <v>35589</v>
      </c>
      <c r="AU68" s="62"/>
      <c r="AV68" s="62">
        <f>SUM(AV66:AV67)</f>
        <v>14900</v>
      </c>
      <c r="AW68" s="62"/>
      <c r="AX68" s="62">
        <f t="shared" ref="AX68" si="330">SUM(AX66:AX67)</f>
        <v>3112</v>
      </c>
      <c r="AY68" s="62"/>
      <c r="AZ68" s="62"/>
      <c r="BA68" s="62">
        <f>SUM(BA66:BA67)</f>
        <v>-1784.5445600000057</v>
      </c>
      <c r="BB68" s="62"/>
      <c r="BC68" s="62">
        <f>SUM(BC66:BC67)</f>
        <v>-3614.1068615583335</v>
      </c>
      <c r="BD68" s="62"/>
      <c r="BE68" s="62">
        <f>SUM(BE66:BE67)</f>
        <v>7274.9971863116807</v>
      </c>
      <c r="BF68" s="62"/>
      <c r="BG68" s="62">
        <f t="shared" ref="BG68" si="331">SUM(BG66:BG67)</f>
        <v>-7331.2080999999744</v>
      </c>
      <c r="BH68" s="62"/>
      <c r="BI68" s="62"/>
      <c r="BJ68" s="62">
        <f>SUM(BJ66:BJ67)</f>
        <v>1430.2049999999999</v>
      </c>
      <c r="BK68" s="62"/>
      <c r="BL68" s="62">
        <f>SUM(BL66:BL67)</f>
        <v>2075.3009999999999</v>
      </c>
      <c r="BM68" s="62"/>
      <c r="BN68" s="62">
        <f>SUM(BN66:BN67)</f>
        <v>1492.0390000000002</v>
      </c>
      <c r="BO68" s="62"/>
      <c r="BP68" s="62">
        <f t="shared" ref="BP68" si="332">SUM(BP66:BP67)</f>
        <v>1145.0320000000002</v>
      </c>
      <c r="BQ68" s="62"/>
      <c r="BR68" s="62"/>
      <c r="BS68" s="62">
        <f>SUM(BS66:BS67)</f>
        <v>0</v>
      </c>
      <c r="BT68" s="62"/>
      <c r="BU68" s="62">
        <f>SUM(BU66:BU67)</f>
        <v>0</v>
      </c>
      <c r="BV68" s="62"/>
      <c r="BW68" s="62">
        <f>SUM(BW66:BW67)</f>
        <v>0</v>
      </c>
      <c r="BX68" s="62"/>
      <c r="BY68" s="62">
        <f t="shared" ref="BY68" si="333">SUM(BY66:BY67)</f>
        <v>0</v>
      </c>
      <c r="BZ68" s="62"/>
      <c r="CA68" s="62"/>
      <c r="CB68" s="62">
        <f>SUM(CB66:CB67)</f>
        <v>1430.2049999999999</v>
      </c>
      <c r="CC68" s="62"/>
      <c r="CD68" s="62">
        <f>SUM(CD66:CD67)</f>
        <v>2075.3009999999999</v>
      </c>
      <c r="CE68" s="62"/>
      <c r="CF68" s="62">
        <f>SUM(CF66:CF67)</f>
        <v>1492.0390000000002</v>
      </c>
      <c r="CG68" s="62"/>
      <c r="CH68" s="62">
        <f t="shared" ref="CH68" si="334">SUM(CH66:CH67)</f>
        <v>1145.0320000000002</v>
      </c>
      <c r="CI68" s="62"/>
      <c r="CJ68" s="182">
        <f>CH68/CF68-1</f>
        <v>-0.23257233892679752</v>
      </c>
      <c r="CK68" s="62"/>
      <c r="CL68" s="62"/>
      <c r="CM68" s="62">
        <f>SUM(CM66:CM67)</f>
        <v>0</v>
      </c>
      <c r="CN68" s="62"/>
      <c r="CO68" s="62">
        <f>SUM(CO66:CO67)</f>
        <v>1325.6659199999999</v>
      </c>
      <c r="CP68" s="62"/>
      <c r="CQ68" s="62">
        <f>SUM(CQ66:CQ67)</f>
        <v>2444.1524699999991</v>
      </c>
      <c r="CR68" s="62"/>
      <c r="CS68" s="62">
        <f t="shared" ref="CS68" si="335">SUM(CS66:CS67)</f>
        <v>9519.4140000000007</v>
      </c>
      <c r="CT68" s="52"/>
      <c r="CU68" s="62"/>
      <c r="CV68" s="62">
        <f>SUM(CV66:CV67)</f>
        <v>-354.3395600000058</v>
      </c>
      <c r="CW68" s="62"/>
      <c r="CX68" s="62">
        <f>SUM(CX66:CX67)</f>
        <v>-213.13994155833279</v>
      </c>
      <c r="CY68" s="62"/>
      <c r="CZ68" s="62">
        <f>SUM(CZ66:CZ67)</f>
        <v>11211.188656311686</v>
      </c>
      <c r="DA68" s="62"/>
      <c r="DB68" s="62">
        <f t="shared" ref="DB68" si="336">SUM(DB66:DB67)</f>
        <v>3333.2379000000365</v>
      </c>
    </row>
    <row r="69" spans="3:106" ht="13.5" thickTop="1" x14ac:dyDescent="0.3">
      <c r="C69" s="48"/>
      <c r="D69" s="119"/>
      <c r="E69" s="48"/>
      <c r="F69" s="48"/>
      <c r="G69" s="48"/>
      <c r="H69" s="234"/>
      <c r="I69" s="48"/>
      <c r="J69" s="235"/>
      <c r="K69" s="235"/>
      <c r="L69" s="235"/>
      <c r="M69" s="180"/>
      <c r="O69" s="48"/>
      <c r="P69" s="48"/>
      <c r="Q69" s="48"/>
      <c r="R69" s="48"/>
      <c r="S69" s="48"/>
      <c r="T69" s="48"/>
      <c r="U69" s="48"/>
      <c r="V69" s="48"/>
      <c r="W69" s="180"/>
      <c r="Y69" s="48"/>
      <c r="Z69" s="48"/>
      <c r="AA69" s="48"/>
      <c r="AB69" s="48"/>
      <c r="AC69" s="48"/>
      <c r="AD69" s="48"/>
      <c r="AE69" s="48"/>
      <c r="AF69" s="48"/>
      <c r="AH69" s="48"/>
      <c r="AI69" s="48"/>
      <c r="AJ69" s="48"/>
      <c r="AK69" s="48"/>
      <c r="AL69" s="48"/>
      <c r="AM69" s="48"/>
      <c r="AN69" s="48"/>
      <c r="AO69" s="48"/>
      <c r="AQ69" s="48"/>
      <c r="AR69" s="48"/>
      <c r="AS69" s="48"/>
      <c r="AT69" s="48"/>
      <c r="AU69" s="48"/>
      <c r="AV69" s="48"/>
      <c r="AW69" s="48"/>
      <c r="AX69" s="48"/>
      <c r="AZ69" s="48"/>
      <c r="BA69" s="48"/>
      <c r="BB69" s="48"/>
      <c r="BC69" s="48"/>
      <c r="BD69" s="48"/>
      <c r="BE69" s="48"/>
      <c r="BF69" s="48"/>
      <c r="BG69" s="48"/>
      <c r="BI69" s="48"/>
      <c r="BJ69" s="48"/>
      <c r="BK69" s="48"/>
      <c r="BL69" s="48"/>
      <c r="BM69" s="48"/>
      <c r="BN69" s="48"/>
      <c r="BO69" s="48"/>
      <c r="BP69" s="48"/>
      <c r="BR69" s="48"/>
      <c r="BS69" s="48"/>
      <c r="BT69" s="48"/>
      <c r="BU69" s="48"/>
      <c r="BV69" s="48"/>
      <c r="BW69" s="48"/>
      <c r="BX69" s="48"/>
      <c r="BY69" s="48"/>
      <c r="CA69" s="48"/>
      <c r="CB69" s="48"/>
      <c r="CC69" s="48"/>
      <c r="CD69" s="48"/>
      <c r="CE69" s="48"/>
      <c r="CF69" s="48"/>
      <c r="CG69" s="48"/>
      <c r="CH69" s="48"/>
      <c r="CI69" s="48"/>
      <c r="CJ69" s="180"/>
      <c r="CL69" s="48"/>
      <c r="CM69" s="48"/>
      <c r="CN69" s="48"/>
      <c r="CO69" s="48"/>
      <c r="CP69" s="48"/>
      <c r="CQ69" s="48"/>
      <c r="CR69" s="48"/>
      <c r="CS69" s="48"/>
      <c r="CU69" s="48"/>
      <c r="CV69" s="48"/>
      <c r="CW69" s="48"/>
      <c r="CX69" s="48"/>
      <c r="CY69" s="48"/>
      <c r="CZ69" s="48"/>
      <c r="DA69" s="48"/>
      <c r="DB69" s="48"/>
    </row>
    <row r="70" spans="3:106" ht="13.5" thickBot="1" x14ac:dyDescent="0.35">
      <c r="C70" s="53" t="s">
        <v>104</v>
      </c>
      <c r="D70" s="121"/>
      <c r="E70" s="62"/>
      <c r="F70" s="62">
        <f>F36+F63+F68</f>
        <v>886265.595236002</v>
      </c>
      <c r="G70" s="62"/>
      <c r="H70" s="62">
        <f>H36+H63+H68</f>
        <v>1137724.0392434415</v>
      </c>
      <c r="I70" s="62"/>
      <c r="J70" s="62">
        <f>J36+J63+J68</f>
        <v>1600391.1108967003</v>
      </c>
      <c r="K70" s="62"/>
      <c r="L70" s="62">
        <f t="shared" ref="L70" si="337">L36+L63+L68</f>
        <v>1696288.31102984</v>
      </c>
      <c r="M70" s="182">
        <f>L70/J70-1</f>
        <v>5.9921102710579488E-2</v>
      </c>
      <c r="O70" s="62"/>
      <c r="P70" s="62">
        <f>P36+P63+P68</f>
        <v>776979.23996000201</v>
      </c>
      <c r="Q70" s="62"/>
      <c r="R70" s="62">
        <f>R36+R63+R68</f>
        <v>973619.83687828435</v>
      </c>
      <c r="S70" s="62"/>
      <c r="T70" s="62">
        <f>T36+T63+T68</f>
        <v>1358994.7030088694</v>
      </c>
      <c r="U70" s="62"/>
      <c r="V70" s="62">
        <f t="shared" ref="V70" si="338">V36+V63+V68</f>
        <v>1327816.8905296826</v>
      </c>
      <c r="W70" s="182">
        <f>V70/T70-1</f>
        <v>-2.2941820457546891E-2</v>
      </c>
      <c r="X70" s="62"/>
      <c r="Y70" s="62"/>
      <c r="Z70" s="62">
        <f>Z36+Z63+Z68</f>
        <v>48556.727679999902</v>
      </c>
      <c r="AA70" s="62"/>
      <c r="AB70" s="62">
        <f>AB36+AB63+AB68</f>
        <v>41908.747296003014</v>
      </c>
      <c r="AC70" s="62"/>
      <c r="AD70" s="62">
        <f>AD36+AD63+AD68</f>
        <v>69239.417441622485</v>
      </c>
      <c r="AE70" s="62"/>
      <c r="AF70" s="62">
        <f t="shared" ref="AF70" si="339">AF36+AF63+AF68</f>
        <v>130512.05850430088</v>
      </c>
      <c r="AG70" s="52"/>
      <c r="AH70" s="62"/>
      <c r="AI70" s="62">
        <f>AI36+AI63+AI68</f>
        <v>-5257.3727399999916</v>
      </c>
      <c r="AJ70" s="62"/>
      <c r="AK70" s="62">
        <f>AK36+AK63+AK68</f>
        <v>-14438.392500000004</v>
      </c>
      <c r="AL70" s="62"/>
      <c r="AM70" s="62">
        <f>AM36+AM63+AM68</f>
        <v>4224.1871699999811</v>
      </c>
      <c r="AN70" s="62"/>
      <c r="AO70" s="62">
        <f t="shared" ref="AO70" si="340">AO36+AO63+AO68</f>
        <v>12184.644499999999</v>
      </c>
      <c r="AP70" s="62"/>
      <c r="AQ70" s="62"/>
      <c r="AR70" s="62">
        <f>AR36+AR63+AR68</f>
        <v>-9632.5520900020201</v>
      </c>
      <c r="AS70" s="62"/>
      <c r="AT70" s="62">
        <f>AT36+AT63+AT68</f>
        <v>11283.700891715816</v>
      </c>
      <c r="AU70" s="62"/>
      <c r="AV70" s="62">
        <f>AV36+AV63+AV68</f>
        <v>-7727.7835388696549</v>
      </c>
      <c r="AW70" s="62"/>
      <c r="AX70" s="62">
        <f t="shared" ref="AX70" si="341">AX36+AX63+AX68</f>
        <v>25730.441687806015</v>
      </c>
      <c r="AY70" s="62"/>
      <c r="AZ70" s="62"/>
      <c r="BA70" s="62">
        <f>BA36+BA63+BA68</f>
        <v>810646.04281000001</v>
      </c>
      <c r="BB70" s="62"/>
      <c r="BC70" s="62">
        <f>BC36+BC63+BC68</f>
        <v>1012373.8925660031</v>
      </c>
      <c r="BD70" s="62"/>
      <c r="BE70" s="62">
        <f>BE36+BE63+BE68</f>
        <v>1424730.5240816223</v>
      </c>
      <c r="BF70" s="62"/>
      <c r="BG70" s="62">
        <f t="shared" ref="BG70" si="342">BG36+BG63+BG68</f>
        <v>1496244.0352217897</v>
      </c>
      <c r="BH70" s="62"/>
      <c r="BI70" s="62"/>
      <c r="BJ70" s="62">
        <f>BJ36+BJ63+BJ68</f>
        <v>80157.377999999997</v>
      </c>
      <c r="BK70" s="62"/>
      <c r="BL70" s="62">
        <f>BL36+BL63+BL68</f>
        <v>130849.58</v>
      </c>
      <c r="BM70" s="62"/>
      <c r="BN70" s="62">
        <f>BN36+BN63+BN68</f>
        <v>215658.9420000001</v>
      </c>
      <c r="BO70" s="62"/>
      <c r="BP70" s="62">
        <f t="shared" ref="BP70" si="343">BP36+BP63+BP68</f>
        <v>306508.8470000003</v>
      </c>
      <c r="BQ70" s="62"/>
      <c r="BR70" s="62"/>
      <c r="BS70" s="62">
        <f>BS36+BS63+BS68</f>
        <v>29128.977275999998</v>
      </c>
      <c r="BT70" s="62"/>
      <c r="BU70" s="62">
        <f>BU36+BU63+BU68</f>
        <v>25489.025890000004</v>
      </c>
      <c r="BV70" s="62"/>
      <c r="BW70" s="62">
        <f>BW36+BW63+BW68</f>
        <v>23560.225513000016</v>
      </c>
      <c r="BX70" s="62"/>
      <c r="BY70" s="62">
        <f t="shared" ref="BY70" si="344">BY36+BY63+BY68</f>
        <v>57520.820849999996</v>
      </c>
      <c r="BZ70" s="62"/>
      <c r="CA70" s="62"/>
      <c r="CB70" s="62">
        <f>CB36+CB63+CB68</f>
        <v>109286.355276</v>
      </c>
      <c r="CC70" s="62"/>
      <c r="CD70" s="62">
        <f>CD36+CD63+CD68</f>
        <v>156338.60589000001</v>
      </c>
      <c r="CE70" s="62"/>
      <c r="CF70" s="62">
        <f>CF36+CF63+CF68</f>
        <v>239219.16751300011</v>
      </c>
      <c r="CG70" s="62"/>
      <c r="CH70" s="62">
        <f t="shared" ref="CH70" si="345">CH36+CH63+CH68</f>
        <v>364029.66785000026</v>
      </c>
      <c r="CI70" s="62"/>
      <c r="CJ70" s="182">
        <f>CH70/CF70-1</f>
        <v>0.52174122013118973</v>
      </c>
      <c r="CK70" s="62"/>
      <c r="CL70" s="62"/>
      <c r="CM70" s="62">
        <f>CM36+CM63+CM68</f>
        <v>0</v>
      </c>
      <c r="CN70" s="62"/>
      <c r="CO70" s="62">
        <f>CO36+CO63+CO68</f>
        <v>7765.5964751572974</v>
      </c>
      <c r="CP70" s="62"/>
      <c r="CQ70" s="62">
        <f>CQ36+CQ63+CQ68</f>
        <v>2177.2403748307861</v>
      </c>
      <c r="CR70" s="62"/>
      <c r="CS70" s="62">
        <f t="shared" ref="CS70" si="346">CS36+CS63+CS68</f>
        <v>4441.7526501573266</v>
      </c>
      <c r="CT70" s="52"/>
      <c r="CU70" s="62"/>
      <c r="CV70" s="62">
        <f>CV36+CV63+CV68</f>
        <v>919932.398086</v>
      </c>
      <c r="CW70" s="62"/>
      <c r="CX70" s="62">
        <f>CX36+CX63+CX68</f>
        <v>1176478.0949311606</v>
      </c>
      <c r="CY70" s="62"/>
      <c r="CZ70" s="62">
        <f>CZ36+CZ63+CZ68</f>
        <v>1666126.9319694533</v>
      </c>
      <c r="DA70" s="62"/>
      <c r="DB70" s="62">
        <f t="shared" ref="DB70" si="347">DB36+DB63+DB68</f>
        <v>1864715.4557219474</v>
      </c>
    </row>
    <row r="71" spans="3:106" ht="13.5" thickTop="1" x14ac:dyDescent="0.3">
      <c r="C71" s="38" t="s">
        <v>220</v>
      </c>
      <c r="D71" s="119"/>
      <c r="E71" s="48"/>
      <c r="F71" s="40">
        <f>SUM('Quarterly I.S'!G71:I71)</f>
        <v>0</v>
      </c>
      <c r="G71" s="40"/>
      <c r="H71" s="40">
        <f>SUM('Quarterly I.S'!K71:M71)</f>
        <v>0</v>
      </c>
      <c r="I71" s="40"/>
      <c r="J71" s="40">
        <f>SUM('Quarterly I.S'!O71:Q71)</f>
        <v>0</v>
      </c>
      <c r="K71" s="40"/>
      <c r="L71" s="40">
        <f>SUM('Quarterly I.S'!S71:U71)</f>
        <v>0</v>
      </c>
      <c r="M71" s="139" t="e">
        <f t="shared" ref="M71:M74" si="348">L71/J71-1</f>
        <v>#DIV/0!</v>
      </c>
      <c r="O71" s="48"/>
      <c r="P71" s="40">
        <f>SUM('Quarterly I.S'!AA71:AC71)</f>
        <v>0</v>
      </c>
      <c r="Q71" s="40"/>
      <c r="R71" s="40">
        <f>SUM('Quarterly I.S'!AE71:AG71)</f>
        <v>0</v>
      </c>
      <c r="S71" s="40"/>
      <c r="T71" s="40">
        <f>SUM('Quarterly I.S'!AI71:AK71)</f>
        <v>0</v>
      </c>
      <c r="U71" s="40"/>
      <c r="V71" s="40">
        <f>SUM('Quarterly I.S'!AM71:AO71)</f>
        <v>0</v>
      </c>
      <c r="W71" s="180" t="e">
        <f t="shared" ref="W71:W74" si="349">V71/T71-1</f>
        <v>#DIV/0!</v>
      </c>
      <c r="Y71" s="48"/>
      <c r="Z71" s="40">
        <f>SUM('Quarterly I.S'!AU71:AW71)</f>
        <v>0</v>
      </c>
      <c r="AA71" s="40"/>
      <c r="AB71" s="40">
        <f>SUM('Quarterly I.S'!AY71:BA71)</f>
        <v>0</v>
      </c>
      <c r="AC71" s="40"/>
      <c r="AD71" s="40">
        <f>SUM('Quarterly I.S'!BC71:BE71)</f>
        <v>0</v>
      </c>
      <c r="AE71" s="40"/>
      <c r="AF71" s="40">
        <f>SUM('Quarterly I.S'!BG71:BI71)</f>
        <v>0</v>
      </c>
      <c r="AH71" s="40"/>
      <c r="AI71" s="40">
        <f>SUM('Quarterly I.S'!BN71:BP71)</f>
        <v>0</v>
      </c>
      <c r="AJ71" s="40"/>
      <c r="AK71" s="40">
        <f>SUM('Quarterly I.S'!BR71:BT71)</f>
        <v>0</v>
      </c>
      <c r="AL71" s="40"/>
      <c r="AM71" s="40">
        <f>SUM('Quarterly I.S'!BV71:BX71)</f>
        <v>0</v>
      </c>
      <c r="AN71" s="40"/>
      <c r="AO71" s="40">
        <f>SUM('Quarterly I.S'!BZ71:CB71)</f>
        <v>0</v>
      </c>
      <c r="AR71" s="38">
        <f>SUM('Quarterly I.S'!CG71:CI71)</f>
        <v>0</v>
      </c>
      <c r="AT71" s="40">
        <f>SUM('Quarterly I.S'!CK71:CM71)</f>
        <v>0</v>
      </c>
      <c r="AV71" s="40">
        <f>SUM('Quarterly I.S'!CO71:CQ71)</f>
        <v>0</v>
      </c>
      <c r="AW71" s="40"/>
      <c r="AX71" s="40">
        <f>SUM('Quarterly I.S'!CS71:CU71)</f>
        <v>0</v>
      </c>
      <c r="AZ71" s="40"/>
      <c r="BA71" s="40">
        <f t="shared" ref="BA71:BA74" si="350">P71+Z71+AI71+AR71</f>
        <v>0</v>
      </c>
      <c r="BB71" s="40"/>
      <c r="BC71" s="40">
        <f t="shared" ref="BC71:BC74" si="351">R71+AB71+AK71+AT71</f>
        <v>0</v>
      </c>
      <c r="BD71" s="40"/>
      <c r="BE71" s="40">
        <f t="shared" ref="BE71:BE74" si="352">T71+AD71+AM71+AV71</f>
        <v>0</v>
      </c>
      <c r="BF71" s="40"/>
      <c r="BG71" s="40">
        <f t="shared" ref="BG71:BG74" si="353">V71+AF71+AO71+AX71</f>
        <v>0</v>
      </c>
      <c r="BI71" s="40"/>
      <c r="BJ71" s="40">
        <f>SUM('Quarterly I.S'!DS71:DU71)</f>
        <v>0</v>
      </c>
      <c r="BK71" s="40"/>
      <c r="BL71" s="40">
        <f>SUM('Quarterly I.S'!DW71:DY71)</f>
        <v>0</v>
      </c>
      <c r="BM71" s="40"/>
      <c r="BN71" s="40">
        <f>SUM('Quarterly I.S'!EA71:EC71)</f>
        <v>0</v>
      </c>
      <c r="BO71" s="40"/>
      <c r="BP71" s="40">
        <f>SUM('Quarterly I.S'!EE71:EG71)</f>
        <v>0</v>
      </c>
      <c r="BR71" s="40"/>
      <c r="BS71" s="40">
        <f>SUM('Quarterly I.S'!EL71:EN71)</f>
        <v>0</v>
      </c>
      <c r="BT71" s="40"/>
      <c r="BU71" s="40">
        <f>SUM('Quarterly I.S'!EP71:ER71)</f>
        <v>0</v>
      </c>
      <c r="BV71" s="40"/>
      <c r="BW71" s="40">
        <f>SUM('Quarterly I.S'!ET71:EV71)</f>
        <v>0</v>
      </c>
      <c r="BX71" s="40"/>
      <c r="BY71" s="40">
        <f>SUM('Quarterly I.S'!EX71:EZ71)</f>
        <v>0</v>
      </c>
      <c r="CA71" s="40"/>
      <c r="CB71" s="40">
        <f t="shared" ref="CB71:CB74" si="354">BJ71+BS71</f>
        <v>0</v>
      </c>
      <c r="CC71" s="40"/>
      <c r="CD71" s="40">
        <f t="shared" ref="CD71:CD74" si="355">BL71+BU71</f>
        <v>0</v>
      </c>
      <c r="CE71" s="40"/>
      <c r="CF71" s="40">
        <f t="shared" ref="CF71:CF74" si="356">BN71+BW71</f>
        <v>0</v>
      </c>
      <c r="CG71" s="40"/>
      <c r="CH71" s="40">
        <f t="shared" ref="CH71:CH74" si="357">BP71+BY71</f>
        <v>0</v>
      </c>
      <c r="CI71" s="40"/>
      <c r="CJ71" s="180" t="e">
        <f t="shared" ref="CJ71:CJ74" si="358">CH71/CF71-1</f>
        <v>#DIV/0!</v>
      </c>
      <c r="CL71" s="48"/>
      <c r="CM71" s="40">
        <f>SUM('Quarterly I.S'!FY71:GA71)</f>
        <v>0</v>
      </c>
      <c r="CN71" s="40"/>
      <c r="CO71" s="40">
        <f>SUM('Quarterly I.S'!GC71:GE71)</f>
        <v>0</v>
      </c>
      <c r="CP71" s="40"/>
      <c r="CQ71" s="40">
        <f>SUM('Quarterly I.S'!GG71:GI71)</f>
        <v>0</v>
      </c>
      <c r="CR71" s="40"/>
      <c r="CS71" s="40">
        <f>SUM('Quarterly I.S'!GK71:GM71)</f>
        <v>0</v>
      </c>
      <c r="CU71" s="40"/>
      <c r="CV71" s="40">
        <f>BA71+CB71+CM71</f>
        <v>0</v>
      </c>
      <c r="CW71" s="40"/>
      <c r="CX71" s="40">
        <f>BC71+CD71+CO71</f>
        <v>0</v>
      </c>
      <c r="CY71" s="40"/>
      <c r="CZ71" s="40">
        <f>BE71+CF71+CQ71</f>
        <v>0</v>
      </c>
      <c r="DA71" s="40"/>
      <c r="DB71" s="40">
        <f t="shared" ref="DB71:DB74" si="359">BG71+CH71+CS71</f>
        <v>0</v>
      </c>
    </row>
    <row r="72" spans="3:106" x14ac:dyDescent="0.3">
      <c r="C72" s="38" t="s">
        <v>38</v>
      </c>
      <c r="D72" s="117">
        <v>20</v>
      </c>
      <c r="E72" s="40"/>
      <c r="F72" s="40">
        <f>SUM('Quarterly I.S'!G72:I72)</f>
        <v>-45146.255605000013</v>
      </c>
      <c r="G72" s="40"/>
      <c r="H72" s="40">
        <f>SUM('Quarterly I.S'!K72:M72)</f>
        <v>-70097.512830000007</v>
      </c>
      <c r="I72" s="40"/>
      <c r="J72" s="40">
        <f>SUM('Quarterly I.S'!O72:Q72)</f>
        <v>-87771.395940999981</v>
      </c>
      <c r="K72" s="40"/>
      <c r="L72" s="40">
        <f>SUM('Quarterly I.S'!S72:U72)</f>
        <v>-97022.468388502515</v>
      </c>
      <c r="M72" s="139">
        <f t="shared" si="348"/>
        <v>0.10539962761582511</v>
      </c>
      <c r="O72" s="40"/>
      <c r="P72" s="40">
        <f>SUM('Quarterly I.S'!AA72:AC72)</f>
        <v>-38191.458630000008</v>
      </c>
      <c r="Q72" s="40"/>
      <c r="R72" s="40">
        <f>SUM('Quarterly I.S'!AE72:AG72)</f>
        <v>-59405.53671</v>
      </c>
      <c r="S72" s="40"/>
      <c r="T72" s="40">
        <f>SUM('Quarterly I.S'!AI72:AK72)</f>
        <v>-76675.187749999983</v>
      </c>
      <c r="U72" s="40"/>
      <c r="V72" s="40">
        <f>SUM('Quarterly I.S'!AM72:AO72)</f>
        <v>-82472.91287850251</v>
      </c>
      <c r="W72" s="139">
        <f t="shared" si="349"/>
        <v>7.5614097580120054E-2</v>
      </c>
      <c r="Y72" s="40"/>
      <c r="Z72" s="40">
        <f>SUM('Quarterly I.S'!AU72:AW72)</f>
        <v>0</v>
      </c>
      <c r="AA72" s="40"/>
      <c r="AB72" s="40">
        <f>SUM('Quarterly I.S'!AY72:BA72)</f>
        <v>-233.01360489999996</v>
      </c>
      <c r="AC72" s="40"/>
      <c r="AD72" s="40">
        <f>SUM('Quarterly I.S'!BC72:BE72)</f>
        <v>-3213.4327294157724</v>
      </c>
      <c r="AE72" s="40"/>
      <c r="AF72" s="40">
        <f>SUM('Quarterly I.S'!BG72:BI72)</f>
        <v>-4442.7291905505735</v>
      </c>
      <c r="AH72" s="40"/>
      <c r="AI72" s="40">
        <f>SUM('Quarterly I.S'!BN72:BP72)</f>
        <v>0</v>
      </c>
      <c r="AJ72" s="40"/>
      <c r="AK72" s="40">
        <f>SUM('Quarterly I.S'!BR72:BT72)</f>
        <v>0</v>
      </c>
      <c r="AL72" s="40"/>
      <c r="AM72" s="40">
        <f>SUM('Quarterly I.S'!BV72:BX72)</f>
        <v>0</v>
      </c>
      <c r="AN72" s="40"/>
      <c r="AO72" s="40">
        <f>SUM('Quarterly I.S'!BZ72:CB72)</f>
        <v>0</v>
      </c>
      <c r="AR72" s="38">
        <f>SUM('Quarterly I.S'!CG72:CI72)</f>
        <v>0</v>
      </c>
      <c r="AT72" s="40">
        <f>SUM('Quarterly I.S'!CK72:CM72)</f>
        <v>0</v>
      </c>
      <c r="AV72" s="40">
        <f>SUM('Quarterly I.S'!CO72:CQ72)</f>
        <v>0</v>
      </c>
      <c r="AW72" s="40"/>
      <c r="AX72" s="40">
        <f>SUM('Quarterly I.S'!CS72:CU72)</f>
        <v>0</v>
      </c>
      <c r="AZ72" s="40"/>
      <c r="BA72" s="40">
        <f t="shared" si="350"/>
        <v>-38191.458630000008</v>
      </c>
      <c r="BB72" s="40"/>
      <c r="BC72" s="40">
        <f t="shared" si="351"/>
        <v>-59638.5503149</v>
      </c>
      <c r="BD72" s="40"/>
      <c r="BE72" s="40">
        <f t="shared" si="352"/>
        <v>-79888.620479415753</v>
      </c>
      <c r="BF72" s="40"/>
      <c r="BG72" s="40">
        <f t="shared" si="353"/>
        <v>-86915.642069053079</v>
      </c>
      <c r="BI72" s="40"/>
      <c r="BJ72" s="40">
        <f>SUM('Quarterly I.S'!DS72:DU72)</f>
        <v>-6317.518</v>
      </c>
      <c r="BK72" s="40"/>
      <c r="BL72" s="40">
        <f>SUM('Quarterly I.S'!DW72:DY72)</f>
        <v>-8809.3289999999997</v>
      </c>
      <c r="BM72" s="40"/>
      <c r="BN72" s="40">
        <f>SUM('Quarterly I.S'!EA72:EC72)</f>
        <v>-8855.4179999999997</v>
      </c>
      <c r="BO72" s="40"/>
      <c r="BP72" s="40">
        <f>SUM('Quarterly I.S'!EE72:EG72)</f>
        <v>-11149.755999999999</v>
      </c>
      <c r="BR72" s="40"/>
      <c r="BS72" s="40">
        <f>SUM('Quarterly I.S'!EL72:EN72)</f>
        <v>-637.27897499999995</v>
      </c>
      <c r="BT72" s="40"/>
      <c r="BU72" s="40">
        <f>SUM('Quarterly I.S'!EP72:ER72)</f>
        <v>-1433.0610899999999</v>
      </c>
      <c r="BV72" s="40"/>
      <c r="BW72" s="40">
        <f>SUM('Quarterly I.S'!ET72:EV72)</f>
        <v>-1377.4304909999998</v>
      </c>
      <c r="BX72" s="40"/>
      <c r="BY72" s="40">
        <f>SUM('Quarterly I.S'!EX72:EZ72)</f>
        <v>-1578.1094199999998</v>
      </c>
      <c r="CA72" s="40"/>
      <c r="CB72" s="40">
        <f t="shared" si="354"/>
        <v>-6954.7969750000002</v>
      </c>
      <c r="CC72" s="40"/>
      <c r="CD72" s="40">
        <f t="shared" si="355"/>
        <v>-10242.390089999999</v>
      </c>
      <c r="CE72" s="40"/>
      <c r="CF72" s="40">
        <f t="shared" si="356"/>
        <v>-10232.848490999999</v>
      </c>
      <c r="CG72" s="40"/>
      <c r="CH72" s="40">
        <f t="shared" si="357"/>
        <v>-12727.865419999998</v>
      </c>
      <c r="CI72" s="40"/>
      <c r="CJ72" s="139">
        <f t="shared" si="358"/>
        <v>0.24382428130294498</v>
      </c>
      <c r="CL72" s="40"/>
      <c r="CM72" s="40">
        <f>SUM('Quarterly I.S'!FY72:GA72)</f>
        <v>0</v>
      </c>
      <c r="CN72" s="40"/>
      <c r="CO72" s="40">
        <f>SUM('Quarterly I.S'!GC72:GE72)</f>
        <v>-449.58602999999994</v>
      </c>
      <c r="CP72" s="40"/>
      <c r="CQ72" s="40">
        <f>SUM('Quarterly I.S'!GG72:GI72)</f>
        <v>-863.35969999999998</v>
      </c>
      <c r="CR72" s="40"/>
      <c r="CS72" s="40">
        <f>SUM('Quarterly I.S'!GK72:GM72)</f>
        <v>-1821.6900900000001</v>
      </c>
      <c r="CU72" s="40"/>
      <c r="CV72" s="40">
        <f>BA72+CB72+CM72</f>
        <v>-45146.255605000006</v>
      </c>
      <c r="CW72" s="40"/>
      <c r="CX72" s="40">
        <f>BC72+CD72+CO72</f>
        <v>-70330.526434900006</v>
      </c>
      <c r="CY72" s="40"/>
      <c r="CZ72" s="40">
        <f>BE72+CF72+CQ72</f>
        <v>-90984.828670415751</v>
      </c>
      <c r="DA72" s="40"/>
      <c r="DB72" s="40">
        <f t="shared" si="359"/>
        <v>-101465.19757905309</v>
      </c>
    </row>
    <row r="73" spans="3:106" x14ac:dyDescent="0.3">
      <c r="C73" s="38" t="s">
        <v>81</v>
      </c>
      <c r="E73" s="40"/>
      <c r="F73" s="40">
        <f>SUM('Quarterly I.S'!G73:I73)</f>
        <v>-266114.31131100003</v>
      </c>
      <c r="G73" s="40"/>
      <c r="H73" s="40">
        <f>SUM('Quarterly I.S'!K73:M73)</f>
        <v>-363011.53405000013</v>
      </c>
      <c r="I73" s="40"/>
      <c r="J73" s="40">
        <f>SUM('Quarterly I.S'!O73:Q73)</f>
        <v>-444302.77399000002</v>
      </c>
      <c r="K73" s="40"/>
      <c r="L73" s="40">
        <f>SUM('Quarterly I.S'!S73:U73)</f>
        <v>-615844.37069389806</v>
      </c>
      <c r="M73" s="139">
        <f t="shared" si="348"/>
        <v>0.38609166259168792</v>
      </c>
      <c r="O73" s="40"/>
      <c r="P73" s="40">
        <f>SUM('Quarterly I.S'!AA73:AC73)</f>
        <v>-224124.44304000004</v>
      </c>
      <c r="Q73" s="40"/>
      <c r="R73" s="40">
        <f>SUM('Quarterly I.S'!AE73:AG73)</f>
        <v>-298650.42679000011</v>
      </c>
      <c r="S73" s="40"/>
      <c r="T73" s="40">
        <f>SUM('Quarterly I.S'!AI73:AK73)</f>
        <v>-360130.49287999998</v>
      </c>
      <c r="U73" s="40"/>
      <c r="V73" s="40">
        <f>SUM('Quarterly I.S'!AM73:AO73)</f>
        <v>-502532.77746389806</v>
      </c>
      <c r="W73" s="139">
        <f t="shared" si="349"/>
        <v>0.39541857021073845</v>
      </c>
      <c r="X73" s="205"/>
      <c r="Y73" s="40"/>
      <c r="Z73" s="40">
        <f>SUM('Quarterly I.S'!AU73:AW73)</f>
        <v>-3985.3309900000004</v>
      </c>
      <c r="AA73" s="40"/>
      <c r="AB73" s="40">
        <f>SUM('Quarterly I.S'!AY73:BA73)</f>
        <v>-23036.864601907437</v>
      </c>
      <c r="AC73" s="40"/>
      <c r="AD73" s="40">
        <f>SUM('Quarterly I.S'!BC73:BE73)</f>
        <v>-33946.409352743329</v>
      </c>
      <c r="AE73" s="40"/>
      <c r="AF73" s="40">
        <f>SUM('Quarterly I.S'!BG73:BI73)</f>
        <v>-38848.247951322111</v>
      </c>
      <c r="AH73" s="40"/>
      <c r="AI73" s="40">
        <f>SUM('Quarterly I.S'!BN73:BP73)</f>
        <v>0</v>
      </c>
      <c r="AJ73" s="40"/>
      <c r="AK73" s="40">
        <f>SUM('Quarterly I.S'!BR73:BT73)</f>
        <v>0</v>
      </c>
      <c r="AL73" s="40"/>
      <c r="AM73" s="40">
        <f>SUM('Quarterly I.S'!BV73:BX73)</f>
        <v>0</v>
      </c>
      <c r="AN73" s="40"/>
      <c r="AO73" s="40">
        <f>SUM('Quarterly I.S'!BZ73:CB73)</f>
        <v>0</v>
      </c>
      <c r="AR73" s="38">
        <f>SUM('Quarterly I.S'!CG73:CI73)</f>
        <v>0</v>
      </c>
      <c r="AT73" s="40">
        <f>SUM('Quarterly I.S'!CK73:CM73)</f>
        <v>0</v>
      </c>
      <c r="AV73" s="40">
        <f>SUM('Quarterly I.S'!CO73:CQ73)</f>
        <v>0</v>
      </c>
      <c r="AW73" s="40"/>
      <c r="AX73" s="40">
        <f>SUM('Quarterly I.S'!CS73:CU73)</f>
        <v>0</v>
      </c>
      <c r="AZ73" s="40"/>
      <c r="BA73" s="40">
        <f t="shared" si="350"/>
        <v>-228109.77403000003</v>
      </c>
      <c r="BB73" s="40"/>
      <c r="BC73" s="40">
        <f t="shared" si="351"/>
        <v>-321687.29139190755</v>
      </c>
      <c r="BD73" s="40"/>
      <c r="BE73" s="40">
        <f t="shared" si="352"/>
        <v>-394076.90223274333</v>
      </c>
      <c r="BF73" s="40"/>
      <c r="BG73" s="40">
        <f t="shared" si="353"/>
        <v>-541381.02541522018</v>
      </c>
      <c r="BI73" s="40"/>
      <c r="BJ73" s="40">
        <f>SUM('Quarterly I.S'!DS73:DU73)</f>
        <v>-35275.404999999999</v>
      </c>
      <c r="BK73" s="40"/>
      <c r="BL73" s="40">
        <f>SUM('Quarterly I.S'!DW73:DY73)</f>
        <v>-45008.945</v>
      </c>
      <c r="BM73" s="40"/>
      <c r="BN73" s="40">
        <f>SUM('Quarterly I.S'!EA73:EC73)</f>
        <v>-56558.707999999999</v>
      </c>
      <c r="BO73" s="40"/>
      <c r="BP73" s="40">
        <f>SUM('Quarterly I.S'!EE73:EG73)</f>
        <v>-77333.379000000001</v>
      </c>
      <c r="BR73" s="40"/>
      <c r="BS73" s="40">
        <f>SUM('Quarterly I.S'!EL73:EN73)</f>
        <v>-6714.4632710000005</v>
      </c>
      <c r="BT73" s="40"/>
      <c r="BU73" s="40">
        <f>SUM('Quarterly I.S'!EP73:ER73)</f>
        <v>-9320.7837099999997</v>
      </c>
      <c r="BV73" s="40"/>
      <c r="BW73" s="40">
        <f>SUM('Quarterly I.S'!ET73:EV73)</f>
        <v>-14035.094999999998</v>
      </c>
      <c r="BX73" s="40"/>
      <c r="BY73" s="40">
        <f>SUM('Quarterly I.S'!EX73:EZ73)</f>
        <v>-20031.220430000001</v>
      </c>
      <c r="CA73" s="40"/>
      <c r="CB73" s="40">
        <f t="shared" si="354"/>
        <v>-41989.868270999999</v>
      </c>
      <c r="CC73" s="40"/>
      <c r="CD73" s="40">
        <f t="shared" si="355"/>
        <v>-54329.728709999996</v>
      </c>
      <c r="CE73" s="40"/>
      <c r="CF73" s="40">
        <f t="shared" si="356"/>
        <v>-70593.803</v>
      </c>
      <c r="CG73" s="40"/>
      <c r="CH73" s="40">
        <f t="shared" si="357"/>
        <v>-97364.599430000002</v>
      </c>
      <c r="CI73" s="40"/>
      <c r="CJ73" s="139">
        <f t="shared" si="358"/>
        <v>0.37922303789186707</v>
      </c>
      <c r="CL73" s="40"/>
      <c r="CM73" s="40">
        <f>SUM('Quarterly I.S'!FY73:GA73)</f>
        <v>0</v>
      </c>
      <c r="CN73" s="40"/>
      <c r="CO73" s="40">
        <f>SUM('Quarterly I.S'!GC73:GE73)</f>
        <v>-10031.378550000003</v>
      </c>
      <c r="CP73" s="40"/>
      <c r="CQ73" s="40">
        <f>SUM('Quarterly I.S'!GG73:GI73)</f>
        <v>-13578.47811</v>
      </c>
      <c r="CR73" s="40"/>
      <c r="CS73" s="40">
        <f>SUM('Quarterly I.S'!GK73:GM73)</f>
        <v>-15946.9938</v>
      </c>
      <c r="CU73" s="40"/>
      <c r="CV73" s="40">
        <f>BA73+CB73+CM73</f>
        <v>-270099.64230100001</v>
      </c>
      <c r="CW73" s="40"/>
      <c r="CX73" s="40">
        <f>BC73+CD73+CO73</f>
        <v>-386048.39865190757</v>
      </c>
      <c r="CY73" s="40"/>
      <c r="CZ73" s="40">
        <f>BE73+CF73+CQ73</f>
        <v>-478249.18334274337</v>
      </c>
      <c r="DA73" s="40"/>
      <c r="DB73" s="40">
        <f t="shared" si="359"/>
        <v>-654692.6186452203</v>
      </c>
    </row>
    <row r="74" spans="3:106" x14ac:dyDescent="0.3">
      <c r="C74" s="38" t="s">
        <v>39</v>
      </c>
      <c r="D74" s="117">
        <v>21</v>
      </c>
      <c r="E74" s="40"/>
      <c r="F74" s="40">
        <f>SUM('Quarterly I.S'!G74:I74)</f>
        <v>-63846.794076999999</v>
      </c>
      <c r="G74" s="40"/>
      <c r="H74" s="40">
        <f>SUM('Quarterly I.S'!K74:M74)</f>
        <v>-86002.967010000008</v>
      </c>
      <c r="I74" s="40"/>
      <c r="J74" s="40">
        <f>SUM('Quarterly I.S'!O74:Q74)</f>
        <v>-123893.83577099998</v>
      </c>
      <c r="K74" s="40"/>
      <c r="L74" s="40">
        <f>SUM('Quarterly I.S'!S74:U74)</f>
        <v>-155716.50237501485</v>
      </c>
      <c r="M74" s="139">
        <f t="shared" si="348"/>
        <v>0.25685431729496622</v>
      </c>
      <c r="O74" s="40"/>
      <c r="P74" s="40">
        <f>SUM('Quarterly I.S'!AA74:AC74)</f>
        <v>-55714.349939999993</v>
      </c>
      <c r="Q74" s="40"/>
      <c r="R74" s="40">
        <f>SUM('Quarterly I.S'!AE74:AG74)</f>
        <v>-69271.562109999999</v>
      </c>
      <c r="S74" s="40"/>
      <c r="T74" s="40">
        <f>SUM('Quarterly I.S'!AI74:AK74)</f>
        <v>-93715.596099999995</v>
      </c>
      <c r="U74" s="40"/>
      <c r="V74" s="40">
        <f>SUM('Quarterly I.S'!AM74:AO74)</f>
        <v>-115212.13427501485</v>
      </c>
      <c r="W74" s="139">
        <f t="shared" si="349"/>
        <v>0.22938058412472562</v>
      </c>
      <c r="Y74" s="40"/>
      <c r="Z74" s="40">
        <f>SUM('Quarterly I.S'!AU74:AW74)</f>
        <v>-5301.4828400000006</v>
      </c>
      <c r="AA74" s="40"/>
      <c r="AB74" s="40">
        <f>SUM('Quarterly I.S'!AY74:BA74)</f>
        <v>-7065.0626798272233</v>
      </c>
      <c r="AC74" s="40"/>
      <c r="AD74" s="40">
        <f>SUM('Quarterly I.S'!BC74:BE74)</f>
        <v>-46282.205752196212</v>
      </c>
      <c r="AE74" s="40"/>
      <c r="AF74" s="40">
        <f>SUM('Quarterly I.S'!BG74:BI74)</f>
        <v>-103995.96039155041</v>
      </c>
      <c r="AH74" s="40"/>
      <c r="AI74" s="40">
        <f>SUM('Quarterly I.S'!BN74:BP74)</f>
        <v>0</v>
      </c>
      <c r="AJ74" s="40"/>
      <c r="AK74" s="40">
        <f>SUM('Quarterly I.S'!BR74:BT74)</f>
        <v>0</v>
      </c>
      <c r="AL74" s="40"/>
      <c r="AM74" s="40">
        <f>SUM('Quarterly I.S'!BV74:BX74)</f>
        <v>0</v>
      </c>
      <c r="AN74" s="40"/>
      <c r="AO74" s="40">
        <f>SUM('Quarterly I.S'!BZ74:CB74)</f>
        <v>0</v>
      </c>
      <c r="AR74" s="38">
        <f>SUM('Quarterly I.S'!CG74:CI74)</f>
        <v>0</v>
      </c>
      <c r="AT74" s="40">
        <f>SUM('Quarterly I.S'!CK74:CM74)</f>
        <v>0</v>
      </c>
      <c r="AV74" s="40">
        <f>SUM('Quarterly I.S'!CO74:CQ74)</f>
        <v>0</v>
      </c>
      <c r="AW74" s="40"/>
      <c r="AX74" s="40">
        <f>SUM('Quarterly I.S'!CS74:CU74)</f>
        <v>0</v>
      </c>
      <c r="AZ74" s="40"/>
      <c r="BA74" s="40">
        <f t="shared" si="350"/>
        <v>-61015.832779999997</v>
      </c>
      <c r="BB74" s="40"/>
      <c r="BC74" s="40">
        <f t="shared" si="351"/>
        <v>-76336.624789827227</v>
      </c>
      <c r="BD74" s="40"/>
      <c r="BE74" s="40">
        <f t="shared" si="352"/>
        <v>-139997.80185219622</v>
      </c>
      <c r="BF74" s="40"/>
      <c r="BG74" s="40">
        <f t="shared" si="353"/>
        <v>-219208.09466656524</v>
      </c>
      <c r="BI74" s="40"/>
      <c r="BJ74" s="40">
        <f>SUM('Quarterly I.S'!DS74:DU74)</f>
        <v>-6537.2330000000002</v>
      </c>
      <c r="BK74" s="40"/>
      <c r="BL74" s="40">
        <f>SUM('Quarterly I.S'!DW74:DY74)</f>
        <v>-10548.974</v>
      </c>
      <c r="BM74" s="40"/>
      <c r="BN74" s="40">
        <f>SUM('Quarterly I.S'!EA74:EC74)</f>
        <v>-19434.525000000001</v>
      </c>
      <c r="BO74" s="40"/>
      <c r="BP74" s="40">
        <f>SUM('Quarterly I.S'!EE74:EG74)</f>
        <v>-30000.023000000001</v>
      </c>
      <c r="BR74" s="40"/>
      <c r="BS74" s="40">
        <f>SUM('Quarterly I.S'!EL74:EN74)</f>
        <v>-1595.211137</v>
      </c>
      <c r="BT74" s="40"/>
      <c r="BU74" s="40">
        <f>SUM('Quarterly I.S'!EP74:ER74)</f>
        <v>-2185.4022199999999</v>
      </c>
      <c r="BV74" s="40"/>
      <c r="BW74" s="40">
        <f>SUM('Quarterly I.S'!ET74:EV74)</f>
        <v>-4209.9179910000003</v>
      </c>
      <c r="BX74" s="40"/>
      <c r="BY74" s="40">
        <f>SUM('Quarterly I.S'!EX74:EZ74)</f>
        <v>-4750.4116300000005</v>
      </c>
      <c r="CA74" s="40"/>
      <c r="CB74" s="40">
        <f t="shared" si="354"/>
        <v>-8132.4441370000004</v>
      </c>
      <c r="CC74" s="40"/>
      <c r="CD74" s="40">
        <f t="shared" si="355"/>
        <v>-12734.37622</v>
      </c>
      <c r="CE74" s="40"/>
      <c r="CF74" s="40">
        <f t="shared" si="356"/>
        <v>-23644.442991000004</v>
      </c>
      <c r="CG74" s="40"/>
      <c r="CH74" s="40">
        <f t="shared" si="357"/>
        <v>-34750.434630000003</v>
      </c>
      <c r="CI74" s="40"/>
      <c r="CJ74" s="139">
        <f t="shared" si="358"/>
        <v>0.46970832187619616</v>
      </c>
      <c r="CL74" s="40"/>
      <c r="CM74" s="40">
        <f>SUM('Quarterly I.S'!FY74:GA74)</f>
        <v>0</v>
      </c>
      <c r="CN74" s="40"/>
      <c r="CO74" s="40">
        <f>SUM('Quarterly I.S'!GC74:GE74)</f>
        <v>-3997.0286800000003</v>
      </c>
      <c r="CP74" s="40"/>
      <c r="CQ74" s="40">
        <f>SUM('Quarterly I.S'!GG74:GI74)</f>
        <v>-6533.7966800000004</v>
      </c>
      <c r="CR74" s="40"/>
      <c r="CS74" s="40">
        <f>SUM('Quarterly I.S'!GK74:GM74)</f>
        <v>-5753.9334700000009</v>
      </c>
      <c r="CU74" s="40"/>
      <c r="CV74" s="40">
        <f>BA74+CB74+CM74</f>
        <v>-69148.276916999996</v>
      </c>
      <c r="CW74" s="40"/>
      <c r="CX74" s="40">
        <f>BC74+CD74+CO74</f>
        <v>-93068.029689827235</v>
      </c>
      <c r="CY74" s="40"/>
      <c r="CZ74" s="40">
        <f>BE74+CF74+CQ74</f>
        <v>-170176.04152319624</v>
      </c>
      <c r="DA74" s="40"/>
      <c r="DB74" s="40">
        <f t="shared" si="359"/>
        <v>-259712.46276656524</v>
      </c>
    </row>
    <row r="75" spans="3:106" x14ac:dyDescent="0.3">
      <c r="C75" s="41" t="s">
        <v>96</v>
      </c>
      <c r="D75" s="116"/>
      <c r="E75" s="42"/>
      <c r="F75" s="42">
        <f>-SUM(F73:F74)/F70</f>
        <v>0.37230499204940398</v>
      </c>
      <c r="G75" s="42"/>
      <c r="H75" s="42">
        <f>-SUM(H73:H74)/H70</f>
        <v>0.39466029157526084</v>
      </c>
      <c r="I75" s="42"/>
      <c r="J75" s="42">
        <f>-SUM(J73:J74)/J70</f>
        <v>0.35503609454731289</v>
      </c>
      <c r="K75" s="42"/>
      <c r="L75" s="42">
        <f t="shared" ref="L75" si="360">-SUM(L73:L74)/L70</f>
        <v>0.45485243755555188</v>
      </c>
      <c r="M75" s="177"/>
      <c r="O75" s="42"/>
      <c r="P75" s="42">
        <f>-SUM(P73:P74)/P70</f>
        <v>0.36016250961146118</v>
      </c>
      <c r="Q75" s="42"/>
      <c r="R75" s="42">
        <f>-SUM(R73:R74)/R70</f>
        <v>0.37789081011297776</v>
      </c>
      <c r="S75" s="42"/>
      <c r="T75" s="42">
        <f>-SUM(T73:T74)/T70</f>
        <v>0.33395721703341913</v>
      </c>
      <c r="U75" s="42"/>
      <c r="V75" s="42">
        <f t="shared" ref="V75" si="361">-SUM(V73:V74)/V70</f>
        <v>0.4652335093376368</v>
      </c>
      <c r="W75" s="177"/>
      <c r="Y75" s="42"/>
      <c r="Z75" s="42">
        <f>-SUM(Z73:Z74)/Z70</f>
        <v>0.19125699514189379</v>
      </c>
      <c r="AA75" s="42"/>
      <c r="AB75" s="42">
        <f>-SUM(AB73:AB74)/AB70</f>
        <v>0.71827313446340091</v>
      </c>
      <c r="AC75" s="42"/>
      <c r="AD75" s="42">
        <f>-SUM(AD73:AD74)/AD70</f>
        <v>1.158713028927234</v>
      </c>
      <c r="AE75" s="42"/>
      <c r="AF75" s="42">
        <f t="shared" ref="AF75" si="362">-SUM(AF73:AF74)/AF70</f>
        <v>1.0944905013368191</v>
      </c>
      <c r="AG75" s="44"/>
      <c r="AH75" s="42"/>
      <c r="AI75" s="42">
        <f>-SUM(AI73:AI74)/AI70</f>
        <v>0</v>
      </c>
      <c r="AJ75" s="42"/>
      <c r="AK75" s="42">
        <f>-SUM(AK73:AK74)/AK70</f>
        <v>0</v>
      </c>
      <c r="AL75" s="42"/>
      <c r="AM75" s="42">
        <f>-SUM(AM73:AM74)/AM70</f>
        <v>0</v>
      </c>
      <c r="AN75" s="42"/>
      <c r="AO75" s="42">
        <f t="shared" ref="AO75" si="363">-SUM(AO73:AO74)/AO70</f>
        <v>0</v>
      </c>
      <c r="AP75" s="44"/>
      <c r="AQ75" s="42"/>
      <c r="AR75" s="42"/>
      <c r="AS75" s="42"/>
      <c r="AT75" s="42"/>
      <c r="AU75" s="42"/>
      <c r="AV75" s="42"/>
      <c r="AW75" s="42"/>
      <c r="AX75" s="42"/>
      <c r="AY75" s="44"/>
      <c r="AZ75" s="42"/>
      <c r="BA75" s="42">
        <f>-SUM(BA73:BA74)/BA70</f>
        <v>0.35666072680473881</v>
      </c>
      <c r="BB75" s="42"/>
      <c r="BC75" s="42">
        <f>-SUM(BC73:BC74)/BC70</f>
        <v>0.39315900884493132</v>
      </c>
      <c r="BD75" s="42"/>
      <c r="BE75" s="42">
        <f>-SUM(BE73:BE74)/BE70</f>
        <v>0.37486015429423242</v>
      </c>
      <c r="BF75" s="42"/>
      <c r="BG75" s="42">
        <f t="shared" ref="BG75" si="364">-SUM(BG73:BG74)/BG70</f>
        <v>0.50833226544428123</v>
      </c>
      <c r="BH75" s="44"/>
      <c r="BI75" s="42"/>
      <c r="BJ75" s="42">
        <f>-SUM(BJ73:BJ74)/BJ70</f>
        <v>0.52163180786676933</v>
      </c>
      <c r="BK75" s="42"/>
      <c r="BL75" s="42">
        <f>-SUM(BL73:BL74)/BL70</f>
        <v>0.42459378929607572</v>
      </c>
      <c r="BM75" s="42"/>
      <c r="BN75" s="42">
        <f>-SUM(BN73:BN74)/BN70</f>
        <v>0.35237691651107134</v>
      </c>
      <c r="BO75" s="42"/>
      <c r="BP75" s="42">
        <f t="shared" ref="BP75" si="365">-SUM(BP73:BP74)/BP70</f>
        <v>0.35018043704298002</v>
      </c>
      <c r="BR75" s="42"/>
      <c r="BS75" s="42">
        <f>-SUM(BS73:BS74)/BS70</f>
        <v>0.2852717529099974</v>
      </c>
      <c r="BT75" s="42"/>
      <c r="BU75" s="42">
        <f>-SUM(BU73:BU74)/BU70</f>
        <v>0.45141724833486752</v>
      </c>
      <c r="BV75" s="42"/>
      <c r="BW75" s="42">
        <f>-SUM(BW73:BW74)/BW70</f>
        <v>0.77439891145917927</v>
      </c>
      <c r="BX75" s="42"/>
      <c r="BY75" s="42">
        <f t="shared" ref="BY75" si="366">-SUM(BY73:BY74)/BY70</f>
        <v>0.43082890149680481</v>
      </c>
      <c r="CA75" s="42"/>
      <c r="CB75" s="42">
        <f>-SUM(CB73:CB74)/CB70</f>
        <v>0.45863284836809987</v>
      </c>
      <c r="CC75" s="42"/>
      <c r="CD75" s="42">
        <f>-SUM(CD73:CD74)/CD70</f>
        <v>0.42896701392608277</v>
      </c>
      <c r="CE75" s="42"/>
      <c r="CF75" s="42">
        <f>-SUM(CF73:CF74)/CF70</f>
        <v>0.39394103311507733</v>
      </c>
      <c r="CG75" s="42"/>
      <c r="CH75" s="42">
        <f t="shared" ref="CH75" si="367">-SUM(CH73:CH74)/CH70</f>
        <v>0.36292381013966829</v>
      </c>
      <c r="CI75" s="42"/>
      <c r="CJ75" s="177"/>
      <c r="CL75" s="42"/>
      <c r="CM75" s="42"/>
      <c r="CN75" s="42"/>
      <c r="CO75" s="42"/>
      <c r="CP75" s="42"/>
      <c r="CQ75" s="42"/>
      <c r="CR75" s="42"/>
      <c r="CS75" s="42"/>
      <c r="CU75" s="42"/>
      <c r="CV75" s="42">
        <f>-SUM(CV73:CV74)/CV70</f>
        <v>0.36877483598124716</v>
      </c>
      <c r="CW75" s="42"/>
      <c r="CX75" s="42">
        <f>-SUM(CX73:CX74)/CX70</f>
        <v>0.40724636557705685</v>
      </c>
      <c r="CY75" s="42"/>
      <c r="CZ75" s="42">
        <f>-SUM(CZ73:CZ74)/CZ70</f>
        <v>0.38918116766737898</v>
      </c>
      <c r="DA75" s="42"/>
      <c r="DB75" s="42">
        <f t="shared" ref="DB75" si="368">-SUM(DB73:DB74)/DB70</f>
        <v>0.4903724472309704</v>
      </c>
    </row>
    <row r="76" spans="3:106" x14ac:dyDescent="0.3">
      <c r="C76" s="38" t="s">
        <v>40</v>
      </c>
      <c r="E76" s="40"/>
      <c r="F76" s="40">
        <f>SUM('Quarterly I.S'!G76:I76)</f>
        <v>-21522.094539999998</v>
      </c>
      <c r="G76" s="40"/>
      <c r="H76" s="40">
        <f>SUM('Quarterly I.S'!K76:M76)</f>
        <v>-26916.083910000005</v>
      </c>
      <c r="I76" s="40"/>
      <c r="J76" s="40">
        <f>SUM('Quarterly I.S'!O76:Q76)</f>
        <v>-49170.85355</v>
      </c>
      <c r="K76" s="40"/>
      <c r="L76" s="40">
        <f>SUM('Quarterly I.S'!S76:U76)</f>
        <v>-65308.164469999989</v>
      </c>
      <c r="M76" s="139">
        <f t="shared" ref="M76:M81" si="369">L76/J76-1</f>
        <v>0.32818854575283218</v>
      </c>
      <c r="O76" s="40"/>
      <c r="P76" s="40">
        <f>SUM('Quarterly I.S'!AA76:AC76)</f>
        <v>-20539.787539999998</v>
      </c>
      <c r="Q76" s="40"/>
      <c r="R76" s="40">
        <f>SUM('Quarterly I.S'!AE76:AG76)</f>
        <v>-15766.220850000002</v>
      </c>
      <c r="S76" s="40"/>
      <c r="T76" s="40">
        <f>SUM('Quarterly I.S'!AI76:AK76)</f>
        <v>-33643.581830000003</v>
      </c>
      <c r="U76" s="40"/>
      <c r="V76" s="40">
        <f>SUM('Quarterly I.S'!AM76:AO76)</f>
        <v>-50230.277300000002</v>
      </c>
      <c r="W76" s="139">
        <f t="shared" ref="W76:W81" si="370">V76/T76-1</f>
        <v>0.49301217551127774</v>
      </c>
      <c r="Y76" s="40"/>
      <c r="Z76" s="40">
        <f>SUM('Quarterly I.S'!AU76:AW76)</f>
        <v>-6.6</v>
      </c>
      <c r="AA76" s="40"/>
      <c r="AB76" s="40">
        <f>SUM('Quarterly I.S'!AY76:BA76)</f>
        <v>-1790.5416369583331</v>
      </c>
      <c r="AC76" s="40"/>
      <c r="AD76" s="40">
        <f>SUM('Quarterly I.S'!BC76:BE76)</f>
        <v>-4079.1496930184403</v>
      </c>
      <c r="AE76" s="40"/>
      <c r="AF76" s="40">
        <f>SUM('Quarterly I.S'!BG76:BI76)</f>
        <v>-1016.88956</v>
      </c>
      <c r="AH76" s="40"/>
      <c r="AI76" s="40">
        <f>SUM('Quarterly I.S'!BN76:BP76)</f>
        <v>0</v>
      </c>
      <c r="AJ76" s="40"/>
      <c r="AK76" s="40">
        <f>SUM('Quarterly I.S'!BR76:BT76)</f>
        <v>0</v>
      </c>
      <c r="AL76" s="40"/>
      <c r="AM76" s="40">
        <f>SUM('Quarterly I.S'!BV76:BX76)</f>
        <v>0</v>
      </c>
      <c r="AN76" s="40"/>
      <c r="AO76" s="40">
        <f>SUM('Quarterly I.S'!BZ76:CB76)</f>
        <v>0</v>
      </c>
      <c r="AR76" s="38">
        <f>SUM('Quarterly I.S'!CG76:CI76)</f>
        <v>0</v>
      </c>
      <c r="AT76" s="40">
        <f>SUM('Quarterly I.S'!CK76:CM76)</f>
        <v>0</v>
      </c>
      <c r="AV76" s="40">
        <f>SUM('Quarterly I.S'!CO76:CQ76)</f>
        <v>0</v>
      </c>
      <c r="AW76" s="40"/>
      <c r="AX76" s="40">
        <f>SUM('Quarterly I.S'!CS76:CU76)</f>
        <v>0</v>
      </c>
      <c r="AZ76" s="40"/>
      <c r="BA76" s="40">
        <f t="shared" ref="BA76:BA81" si="371">P76+Z76+AI76+AR76</f>
        <v>-20546.387539999996</v>
      </c>
      <c r="BB76" s="40"/>
      <c r="BC76" s="40">
        <f t="shared" ref="BC76:BC81" si="372">R76+AB76+AK76+AT76</f>
        <v>-17556.762486958334</v>
      </c>
      <c r="BD76" s="40"/>
      <c r="BE76" s="40">
        <f t="shared" ref="BE76:BE81" si="373">T76+AD76+AM76+AV76</f>
        <v>-37722.731523018447</v>
      </c>
      <c r="BF76" s="40"/>
      <c r="BG76" s="40">
        <f t="shared" ref="BG76:BG81" si="374">V76+AF76+AO76+AX76</f>
        <v>-51247.166860000005</v>
      </c>
      <c r="BI76" s="40"/>
      <c r="BJ76" s="40">
        <f>SUM('Quarterly I.S'!DS76:DU76)</f>
        <v>-820.1869999999999</v>
      </c>
      <c r="BK76" s="40"/>
      <c r="BL76" s="40">
        <f>SUM('Quarterly I.S'!DW76:DY76)</f>
        <v>-6365.7420000000002</v>
      </c>
      <c r="BM76" s="40"/>
      <c r="BN76" s="40">
        <f>SUM('Quarterly I.S'!EA76:EC76)</f>
        <v>-9997.3060000000005</v>
      </c>
      <c r="BO76" s="40"/>
      <c r="BP76" s="40">
        <f>SUM('Quarterly I.S'!EE76:EG76)</f>
        <v>-14175.296999999999</v>
      </c>
      <c r="BR76" s="40"/>
      <c r="BS76" s="40">
        <f>SUM('Quarterly I.S'!EL76:EN76)</f>
        <v>-162.12</v>
      </c>
      <c r="BT76" s="40"/>
      <c r="BU76" s="40">
        <f>SUM('Quarterly I.S'!EP76:ER76)</f>
        <v>-68.400000000000006</v>
      </c>
      <c r="BV76" s="40"/>
      <c r="BW76" s="40">
        <f>SUM('Quarterly I.S'!ET76:EV76)</f>
        <v>-1041.2460000000001</v>
      </c>
      <c r="BX76" s="40"/>
      <c r="BY76" s="40">
        <f>SUM('Quarterly I.S'!EX76:EZ76)</f>
        <v>-86.51885</v>
      </c>
      <c r="CA76" s="40"/>
      <c r="CB76" s="40">
        <f t="shared" ref="CB76:CB81" si="375">BJ76+BS76</f>
        <v>-982.3069999999999</v>
      </c>
      <c r="CC76" s="40"/>
      <c r="CD76" s="40">
        <f t="shared" ref="CD76:CD81" si="376">BL76+BU76</f>
        <v>-6434.1419999999998</v>
      </c>
      <c r="CE76" s="40"/>
      <c r="CF76" s="40">
        <f t="shared" ref="CF76:CF81" si="377">BN76+BW76</f>
        <v>-11038.552</v>
      </c>
      <c r="CG76" s="40"/>
      <c r="CH76" s="40">
        <f t="shared" ref="CH76:CH81" si="378">BP76+BY76</f>
        <v>-14261.815849999999</v>
      </c>
      <c r="CI76" s="40"/>
      <c r="CJ76" s="139">
        <f t="shared" ref="CJ76:CJ81" si="379">CH76/CF76-1</f>
        <v>0.29200060388355276</v>
      </c>
      <c r="CL76" s="40"/>
      <c r="CM76" s="40">
        <f>SUM('Quarterly I.S'!FY76:GA76)</f>
        <v>0</v>
      </c>
      <c r="CN76" s="40"/>
      <c r="CO76" s="40">
        <f>SUM('Quarterly I.S'!GC76:GE76)</f>
        <v>-4715.7210599999999</v>
      </c>
      <c r="CP76" s="40"/>
      <c r="CQ76" s="40">
        <f>SUM('Quarterly I.S'!GG76:GI76)</f>
        <v>-4488.7197200000001</v>
      </c>
      <c r="CR76" s="40"/>
      <c r="CS76" s="40">
        <f>SUM('Quarterly I.S'!GK76:GM76)</f>
        <v>-816.07132000000001</v>
      </c>
      <c r="CU76" s="40"/>
      <c r="CV76" s="40">
        <f t="shared" ref="CV76:CV81" si="380">BA76+CB76+CM76</f>
        <v>-21528.694539999997</v>
      </c>
      <c r="CW76" s="40"/>
      <c r="CX76" s="40">
        <f t="shared" ref="CX76:CX81" si="381">BC76+CD76+CO76</f>
        <v>-28706.625546958334</v>
      </c>
      <c r="CY76" s="40"/>
      <c r="CZ76" s="40">
        <f t="shared" ref="CZ76:CZ81" si="382">BE76+CF76+CQ76</f>
        <v>-53250.003243018444</v>
      </c>
      <c r="DA76" s="40"/>
      <c r="DB76" s="40">
        <f t="shared" ref="DB76:DB81" si="383">BG76+CH76+CS76</f>
        <v>-66325.054029999999</v>
      </c>
    </row>
    <row r="77" spans="3:106" x14ac:dyDescent="0.3">
      <c r="C77" s="38" t="s">
        <v>41</v>
      </c>
      <c r="E77" s="40"/>
      <c r="F77" s="40">
        <f>SUM('Quarterly I.S'!G77:I77)</f>
        <v>8819.8439999999991</v>
      </c>
      <c r="G77" s="40"/>
      <c r="H77" s="40">
        <f>SUM('Quarterly I.S'!K77:M77)</f>
        <v>-520</v>
      </c>
      <c r="I77" s="40"/>
      <c r="J77" s="40">
        <f>SUM('Quarterly I.S'!O77:Q77)</f>
        <v>-300</v>
      </c>
      <c r="K77" s="40"/>
      <c r="L77" s="40">
        <f>SUM('Quarterly I.S'!S77:U77)</f>
        <v>14800</v>
      </c>
      <c r="M77" s="139">
        <f t="shared" si="369"/>
        <v>-50.333333333333336</v>
      </c>
      <c r="O77" s="40"/>
      <c r="P77" s="40">
        <f>SUM('Quarterly I.S'!AA77:AC77)</f>
        <v>8819.8439999999991</v>
      </c>
      <c r="Q77" s="40"/>
      <c r="R77" s="40">
        <f>SUM('Quarterly I.S'!AE77:AG77)</f>
        <v>0</v>
      </c>
      <c r="S77" s="40"/>
      <c r="T77" s="40">
        <f>SUM('Quarterly I.S'!AI77:AK77)</f>
        <v>0</v>
      </c>
      <c r="U77" s="40"/>
      <c r="V77" s="40">
        <f>SUM('Quarterly I.S'!AM77:AO77)</f>
        <v>15000</v>
      </c>
      <c r="W77" s="139" t="e">
        <f t="shared" si="370"/>
        <v>#DIV/0!</v>
      </c>
      <c r="Y77" s="40"/>
      <c r="Z77" s="40">
        <f>SUM('Quarterly I.S'!AU77:AW77)</f>
        <v>-68.298739999999981</v>
      </c>
      <c r="AA77" s="40"/>
      <c r="AB77" s="40">
        <f>SUM('Quarterly I.S'!AY77:BA77)</f>
        <v>-44.683999999999997</v>
      </c>
      <c r="AC77" s="40"/>
      <c r="AD77" s="40">
        <f>SUM('Quarterly I.S'!BC77:BE77)</f>
        <v>0</v>
      </c>
      <c r="AE77" s="40"/>
      <c r="AF77" s="40">
        <f>SUM('Quarterly I.S'!BG77:BI77)</f>
        <v>-1.6970000000000001</v>
      </c>
      <c r="AH77" s="40"/>
      <c r="AI77" s="40">
        <f>SUM('Quarterly I.S'!BN77:BP77)</f>
        <v>0</v>
      </c>
      <c r="AJ77" s="40"/>
      <c r="AK77" s="40">
        <f>SUM('Quarterly I.S'!BR77:BT77)</f>
        <v>0</v>
      </c>
      <c r="AL77" s="40"/>
      <c r="AM77" s="40">
        <f>SUM('Quarterly I.S'!BV77:BX77)</f>
        <v>0</v>
      </c>
      <c r="AN77" s="40"/>
      <c r="AO77" s="40">
        <f>SUM('Quarterly I.S'!BZ77:CB77)</f>
        <v>0</v>
      </c>
      <c r="AR77" s="38">
        <f>SUM('Quarterly I.S'!CG77:CI77)</f>
        <v>0</v>
      </c>
      <c r="AT77" s="40">
        <f>SUM('Quarterly I.S'!CK77:CM77)</f>
        <v>0</v>
      </c>
      <c r="AV77" s="40">
        <f>SUM('Quarterly I.S'!CO77:CQ77)</f>
        <v>0</v>
      </c>
      <c r="AW77" s="40"/>
      <c r="AX77" s="40">
        <f>SUM('Quarterly I.S'!CS77:CU77)</f>
        <v>0</v>
      </c>
      <c r="AZ77" s="40"/>
      <c r="BA77" s="40">
        <f t="shared" si="371"/>
        <v>8751.545259999999</v>
      </c>
      <c r="BB77" s="40"/>
      <c r="BC77" s="40">
        <f t="shared" si="372"/>
        <v>-44.683999999999997</v>
      </c>
      <c r="BD77" s="40"/>
      <c r="BE77" s="40">
        <f t="shared" si="373"/>
        <v>0</v>
      </c>
      <c r="BF77" s="40"/>
      <c r="BG77" s="40">
        <f t="shared" si="374"/>
        <v>14998.303</v>
      </c>
      <c r="BI77" s="40"/>
      <c r="BJ77" s="40">
        <f>SUM('Quarterly I.S'!DS77:DU77)</f>
        <v>0</v>
      </c>
      <c r="BK77" s="40"/>
      <c r="BL77" s="40">
        <f>SUM('Quarterly I.S'!DW77:DY77)</f>
        <v>-520</v>
      </c>
      <c r="BM77" s="40"/>
      <c r="BN77" s="40">
        <f>SUM('Quarterly I.S'!EA77:EC77)</f>
        <v>-300</v>
      </c>
      <c r="BO77" s="40"/>
      <c r="BP77" s="40">
        <f>SUM('Quarterly I.S'!EE77:EG77)</f>
        <v>-200</v>
      </c>
      <c r="BR77" s="40"/>
      <c r="BS77" s="40">
        <f>SUM('Quarterly I.S'!EL77:EN77)</f>
        <v>0</v>
      </c>
      <c r="BT77" s="40"/>
      <c r="BU77" s="40">
        <f>SUM('Quarterly I.S'!EP77:ER77)</f>
        <v>0</v>
      </c>
      <c r="BV77" s="40"/>
      <c r="BW77" s="40">
        <f>SUM('Quarterly I.S'!ET77:EV77)</f>
        <v>0</v>
      </c>
      <c r="BX77" s="40"/>
      <c r="BY77" s="40">
        <f>SUM('Quarterly I.S'!EX77:EZ77)</f>
        <v>0</v>
      </c>
      <c r="CA77" s="40"/>
      <c r="CB77" s="40">
        <f t="shared" si="375"/>
        <v>0</v>
      </c>
      <c r="CC77" s="40"/>
      <c r="CD77" s="40">
        <f t="shared" si="376"/>
        <v>-520</v>
      </c>
      <c r="CE77" s="40"/>
      <c r="CF77" s="40">
        <f t="shared" si="377"/>
        <v>-300</v>
      </c>
      <c r="CG77" s="40"/>
      <c r="CH77" s="40">
        <f t="shared" si="378"/>
        <v>-200</v>
      </c>
      <c r="CI77" s="40"/>
      <c r="CJ77" s="139">
        <f t="shared" si="379"/>
        <v>-0.33333333333333337</v>
      </c>
      <c r="CL77" s="40"/>
      <c r="CM77" s="40">
        <f>SUM('Quarterly I.S'!FY77:GA77)</f>
        <v>0</v>
      </c>
      <c r="CN77" s="40"/>
      <c r="CO77" s="40">
        <f>SUM('Quarterly I.S'!GC77:GE77)</f>
        <v>0</v>
      </c>
      <c r="CP77" s="40"/>
      <c r="CQ77" s="40">
        <f>SUM('Quarterly I.S'!GG77:GI77)</f>
        <v>0</v>
      </c>
      <c r="CR77" s="40"/>
      <c r="CS77" s="40">
        <f>SUM('Quarterly I.S'!GK77:GM77)</f>
        <v>0</v>
      </c>
      <c r="CU77" s="40"/>
      <c r="CV77" s="40">
        <f t="shared" si="380"/>
        <v>8751.545259999999</v>
      </c>
      <c r="CW77" s="40"/>
      <c r="CX77" s="40">
        <f t="shared" si="381"/>
        <v>-564.68399999999997</v>
      </c>
      <c r="CY77" s="40"/>
      <c r="CZ77" s="40">
        <f t="shared" si="382"/>
        <v>-300</v>
      </c>
      <c r="DA77" s="40"/>
      <c r="DB77" s="40">
        <f t="shared" si="383"/>
        <v>14798.303</v>
      </c>
    </row>
    <row r="78" spans="3:106" x14ac:dyDescent="0.3">
      <c r="C78" s="38" t="s">
        <v>42</v>
      </c>
      <c r="D78" s="117">
        <v>40</v>
      </c>
      <c r="E78" s="40"/>
      <c r="F78" s="40">
        <f>SUM('Quarterly I.S'!G78:I78)</f>
        <v>-17565.709559999999</v>
      </c>
      <c r="G78" s="40"/>
      <c r="H78" s="40">
        <f>SUM('Quarterly I.S'!K78:M78)</f>
        <v>-30937.165980000002</v>
      </c>
      <c r="I78" s="40"/>
      <c r="J78" s="40">
        <f>SUM('Quarterly I.S'!O78:Q78)</f>
        <v>-40255.087129999993</v>
      </c>
      <c r="K78" s="40"/>
      <c r="L78" s="40">
        <f>SUM('Quarterly I.S'!S78:U78)</f>
        <v>-51144.036900000006</v>
      </c>
      <c r="M78" s="139">
        <f t="shared" si="369"/>
        <v>0.27049872566006838</v>
      </c>
      <c r="O78" s="40"/>
      <c r="P78" s="40">
        <f>SUM('Quarterly I.S'!AA78:AC78)</f>
        <v>-16677.31885</v>
      </c>
      <c r="Q78" s="40"/>
      <c r="R78" s="40">
        <f>SUM('Quarterly I.S'!AE78:AG78)</f>
        <v>-30064.104190000005</v>
      </c>
      <c r="S78" s="40"/>
      <c r="T78" s="40">
        <f>SUM('Quarterly I.S'!AI78:AK78)</f>
        <v>-27776.082469999994</v>
      </c>
      <c r="U78" s="40"/>
      <c r="V78" s="40">
        <f>SUM('Quarterly I.S'!AM78:AO78)</f>
        <v>-34376.235419999997</v>
      </c>
      <c r="W78" s="139">
        <f t="shared" si="370"/>
        <v>0.23762000840574271</v>
      </c>
      <c r="Y78" s="40"/>
      <c r="Z78" s="40">
        <f>SUM('Quarterly I.S'!AU78:AW78)</f>
        <v>0</v>
      </c>
      <c r="AA78" s="40"/>
      <c r="AB78" s="40">
        <f>SUM('Quarterly I.S'!AY78:BA78)</f>
        <v>0</v>
      </c>
      <c r="AC78" s="40"/>
      <c r="AD78" s="40">
        <f>SUM('Quarterly I.S'!BC78:BE78)</f>
        <v>-679.79171626433026</v>
      </c>
      <c r="AE78" s="40"/>
      <c r="AF78" s="40">
        <f>SUM('Quarterly I.S'!BG78:BI78)</f>
        <v>-999.02579231481172</v>
      </c>
      <c r="AH78" s="40"/>
      <c r="AI78" s="40">
        <f>SUM('Quarterly I.S'!BN78:BP78)</f>
        <v>0</v>
      </c>
      <c r="AJ78" s="40"/>
      <c r="AK78" s="40">
        <f>SUM('Quarterly I.S'!BR78:BT78)</f>
        <v>0</v>
      </c>
      <c r="AL78" s="40"/>
      <c r="AM78" s="40">
        <f>SUM('Quarterly I.S'!BV78:BX78)</f>
        <v>0</v>
      </c>
      <c r="AN78" s="40"/>
      <c r="AO78" s="40">
        <f>SUM('Quarterly I.S'!BZ78:CB78)</f>
        <v>0</v>
      </c>
      <c r="AR78" s="38">
        <f>SUM('Quarterly I.S'!CG78:CI78)</f>
        <v>0</v>
      </c>
      <c r="AT78" s="40">
        <f>SUM('Quarterly I.S'!CK78:CM78)</f>
        <v>0</v>
      </c>
      <c r="AV78" s="40">
        <f>SUM('Quarterly I.S'!CO78:CQ78)</f>
        <v>0</v>
      </c>
      <c r="AW78" s="40"/>
      <c r="AX78" s="40">
        <f>SUM('Quarterly I.S'!CS78:CU78)</f>
        <v>0</v>
      </c>
      <c r="AZ78" s="40"/>
      <c r="BA78" s="40">
        <f t="shared" si="371"/>
        <v>-16677.31885</v>
      </c>
      <c r="BB78" s="40"/>
      <c r="BC78" s="40">
        <f t="shared" si="372"/>
        <v>-30064.104190000005</v>
      </c>
      <c r="BD78" s="40"/>
      <c r="BE78" s="40">
        <f t="shared" si="373"/>
        <v>-28455.874186264326</v>
      </c>
      <c r="BF78" s="40"/>
      <c r="BG78" s="40">
        <f t="shared" si="374"/>
        <v>-35375.261212314806</v>
      </c>
      <c r="BI78" s="40"/>
      <c r="BJ78" s="40">
        <f>SUM('Quarterly I.S'!DS78:DU78)</f>
        <v>-779.49700000000007</v>
      </c>
      <c r="BK78" s="40"/>
      <c r="BL78" s="40">
        <f>SUM('Quarterly I.S'!DW78:DY78)</f>
        <v>-835.45600000000002</v>
      </c>
      <c r="BM78" s="40"/>
      <c r="BN78" s="40">
        <f>SUM('Quarterly I.S'!EA78:EC78)</f>
        <v>-10611.198280000001</v>
      </c>
      <c r="BO78" s="40"/>
      <c r="BP78" s="40">
        <f>SUM('Quarterly I.S'!EE78:EG78)</f>
        <v>-13772.10224</v>
      </c>
      <c r="BR78" s="40"/>
      <c r="BS78" s="40">
        <f>SUM('Quarterly I.S'!EL78:EN78)</f>
        <v>-108.89371000000001</v>
      </c>
      <c r="BT78" s="40"/>
      <c r="BU78" s="40">
        <f>SUM('Quarterly I.S'!EP78:ER78)</f>
        <v>-37.605789999999999</v>
      </c>
      <c r="BV78" s="40"/>
      <c r="BW78" s="40">
        <f>SUM('Quarterly I.S'!ET78:EV78)</f>
        <v>-1865.12538</v>
      </c>
      <c r="BX78" s="40"/>
      <c r="BY78" s="40">
        <f>SUM('Quarterly I.S'!EX78:EZ78)</f>
        <v>-2483.5232000000005</v>
      </c>
      <c r="CA78" s="40"/>
      <c r="CB78" s="40">
        <f t="shared" si="375"/>
        <v>-888.39071000000013</v>
      </c>
      <c r="CC78" s="40"/>
      <c r="CD78" s="40">
        <f t="shared" si="376"/>
        <v>-873.06178999999997</v>
      </c>
      <c r="CE78" s="40"/>
      <c r="CF78" s="40">
        <f t="shared" si="377"/>
        <v>-12476.32366</v>
      </c>
      <c r="CG78" s="40"/>
      <c r="CH78" s="40">
        <f t="shared" si="378"/>
        <v>-16255.62544</v>
      </c>
      <c r="CI78" s="40"/>
      <c r="CJ78" s="139">
        <f t="shared" si="379"/>
        <v>0.302917901378009</v>
      </c>
      <c r="CL78" s="40"/>
      <c r="CM78" s="40">
        <f>SUM('Quarterly I.S'!FY78:GA78)</f>
        <v>0</v>
      </c>
      <c r="CN78" s="40"/>
      <c r="CO78" s="40">
        <f>SUM('Quarterly I.S'!GC78:GE78)</f>
        <v>0</v>
      </c>
      <c r="CP78" s="40"/>
      <c r="CQ78" s="40">
        <f>SUM('Quarterly I.S'!GG78:GI78)</f>
        <v>-2.681</v>
      </c>
      <c r="CR78" s="40"/>
      <c r="CS78" s="40">
        <f>SUM('Quarterly I.S'!GK78:GM78)</f>
        <v>-512.17604000000006</v>
      </c>
      <c r="CU78" s="40"/>
      <c r="CV78" s="40">
        <f t="shared" si="380"/>
        <v>-17565.709559999999</v>
      </c>
      <c r="CW78" s="40"/>
      <c r="CX78" s="40">
        <f t="shared" si="381"/>
        <v>-30937.165980000005</v>
      </c>
      <c r="CY78" s="40"/>
      <c r="CZ78" s="40">
        <f t="shared" si="382"/>
        <v>-40934.878846264321</v>
      </c>
      <c r="DA78" s="40"/>
      <c r="DB78" s="40">
        <f t="shared" si="383"/>
        <v>-52143.062692314801</v>
      </c>
    </row>
    <row r="79" spans="3:106" x14ac:dyDescent="0.3">
      <c r="C79" s="38" t="s">
        <v>4</v>
      </c>
      <c r="E79" s="40"/>
      <c r="F79" s="40">
        <f>SUM('Quarterly I.S'!G79:I79)</f>
        <v>124.77500000000001</v>
      </c>
      <c r="G79" s="40"/>
      <c r="H79" s="40">
        <f>SUM('Quarterly I.S'!K79:M79)</f>
        <v>127.14999</v>
      </c>
      <c r="I79" s="40"/>
      <c r="J79" s="40">
        <f>SUM('Quarterly I.S'!O79:Q79)</f>
        <v>-1E-3</v>
      </c>
      <c r="K79" s="40"/>
      <c r="L79" s="40">
        <f>SUM('Quarterly I.S'!S79:U79)</f>
        <v>616.02651000000003</v>
      </c>
      <c r="M79" s="139">
        <f t="shared" si="369"/>
        <v>-616027.51</v>
      </c>
      <c r="O79" s="40"/>
      <c r="P79" s="40">
        <f>SUM('Quarterly I.S'!AA79:AC79)</f>
        <v>0</v>
      </c>
      <c r="Q79" s="40"/>
      <c r="R79" s="40">
        <f>SUM('Quarterly I.S'!AE79:AG79)</f>
        <v>627.47599000000002</v>
      </c>
      <c r="S79" s="40"/>
      <c r="T79" s="40">
        <f>SUM('Quarterly I.S'!AI79:AK79)</f>
        <v>0</v>
      </c>
      <c r="U79" s="40"/>
      <c r="V79" s="40">
        <f>SUM('Quarterly I.S'!AM79:AO79)</f>
        <v>418.07189</v>
      </c>
      <c r="W79" s="139" t="e">
        <f t="shared" si="370"/>
        <v>#DIV/0!</v>
      </c>
      <c r="Y79" s="40"/>
      <c r="Z79" s="40">
        <f>SUM('Quarterly I.S'!AU79:AW79)</f>
        <v>0</v>
      </c>
      <c r="AA79" s="40"/>
      <c r="AB79" s="40">
        <f>SUM('Quarterly I.S'!AY79:BA79)</f>
        <v>312.06961288643379</v>
      </c>
      <c r="AC79" s="40"/>
      <c r="AD79" s="40">
        <f>SUM('Quarterly I.S'!BC79:BE79)</f>
        <v>38321.636589595699</v>
      </c>
      <c r="AE79" s="40"/>
      <c r="AF79" s="40">
        <f>SUM('Quarterly I.S'!BG79:BI79)</f>
        <v>-53321.770689995828</v>
      </c>
      <c r="AH79" s="40"/>
      <c r="AI79" s="40">
        <f>SUM('Quarterly I.S'!BN79:BP79)</f>
        <v>0</v>
      </c>
      <c r="AJ79" s="40"/>
      <c r="AK79" s="40">
        <f>SUM('Quarterly I.S'!BR79:BT79)</f>
        <v>0</v>
      </c>
      <c r="AL79" s="40"/>
      <c r="AM79" s="40">
        <f>SUM('Quarterly I.S'!BV79:BX79)</f>
        <v>0</v>
      </c>
      <c r="AN79" s="40"/>
      <c r="AO79" s="40">
        <f>SUM('Quarterly I.S'!BZ79:CB79)</f>
        <v>0</v>
      </c>
      <c r="AR79" s="38">
        <f>SUM('Quarterly I.S'!CG79:CI79)</f>
        <v>0</v>
      </c>
      <c r="AT79" s="40">
        <f>SUM('Quarterly I.S'!CK79:CM79)</f>
        <v>0</v>
      </c>
      <c r="AV79" s="40">
        <f>SUM('Quarterly I.S'!CO79:CQ79)</f>
        <v>0</v>
      </c>
      <c r="AW79" s="40"/>
      <c r="AX79" s="40">
        <f>SUM('Quarterly I.S'!CS79:CU79)</f>
        <v>0</v>
      </c>
      <c r="AZ79" s="40"/>
      <c r="BA79" s="40">
        <f t="shared" si="371"/>
        <v>0</v>
      </c>
      <c r="BB79" s="40"/>
      <c r="BC79" s="40">
        <f t="shared" si="372"/>
        <v>939.54560288643381</v>
      </c>
      <c r="BD79" s="40"/>
      <c r="BE79" s="40">
        <f t="shared" si="373"/>
        <v>38321.636589595699</v>
      </c>
      <c r="BF79" s="40"/>
      <c r="BG79" s="40">
        <f t="shared" si="374"/>
        <v>-52903.698799995829</v>
      </c>
      <c r="BI79" s="40"/>
      <c r="BJ79" s="40">
        <f>SUM('Quarterly I.S'!DS79:DU79)</f>
        <v>124.77500000000001</v>
      </c>
      <c r="BK79" s="40"/>
      <c r="BL79" s="40">
        <f>SUM('Quarterly I.S'!DW79:DY79)</f>
        <v>-500.32600000000002</v>
      </c>
      <c r="BM79" s="40"/>
      <c r="BN79" s="40">
        <f>SUM('Quarterly I.S'!EA79:EC79)</f>
        <v>-1E-3</v>
      </c>
      <c r="BO79" s="40"/>
      <c r="BP79" s="40">
        <f>SUM('Quarterly I.S'!EE79:EG79)</f>
        <v>188.46299999999999</v>
      </c>
      <c r="BR79" s="40"/>
      <c r="BS79" s="40">
        <f>SUM('Quarterly I.S'!EL79:EN79)</f>
        <v>0</v>
      </c>
      <c r="BT79" s="40"/>
      <c r="BU79" s="40">
        <f>SUM('Quarterly I.S'!EP79:ER79)</f>
        <v>0</v>
      </c>
      <c r="BV79" s="40"/>
      <c r="BW79" s="40">
        <f>SUM('Quarterly I.S'!ET79:EV79)</f>
        <v>0</v>
      </c>
      <c r="BX79" s="40"/>
      <c r="BY79" s="40">
        <f>SUM('Quarterly I.S'!EX79:EZ79)</f>
        <v>0</v>
      </c>
      <c r="CA79" s="40"/>
      <c r="CB79" s="40">
        <f t="shared" si="375"/>
        <v>124.77500000000001</v>
      </c>
      <c r="CC79" s="40"/>
      <c r="CD79" s="40">
        <f t="shared" si="376"/>
        <v>-500.32600000000002</v>
      </c>
      <c r="CE79" s="40"/>
      <c r="CF79" s="40">
        <f t="shared" si="377"/>
        <v>-1E-3</v>
      </c>
      <c r="CG79" s="40"/>
      <c r="CH79" s="40">
        <f t="shared" si="378"/>
        <v>188.46299999999999</v>
      </c>
      <c r="CI79" s="40"/>
      <c r="CJ79" s="139">
        <f t="shared" si="379"/>
        <v>-188464</v>
      </c>
      <c r="CL79" s="40"/>
      <c r="CM79" s="40">
        <f>SUM('Quarterly I.S'!FY79:GA79)</f>
        <v>0</v>
      </c>
      <c r="CN79" s="40"/>
      <c r="CO79" s="40">
        <f>SUM('Quarterly I.S'!GC79:GE79)</f>
        <v>0</v>
      </c>
      <c r="CP79" s="40"/>
      <c r="CQ79" s="40">
        <f>SUM('Quarterly I.S'!GG79:GI79)</f>
        <v>0</v>
      </c>
      <c r="CR79" s="40"/>
      <c r="CS79" s="40">
        <f>SUM('Quarterly I.S'!GK79:GM79)</f>
        <v>9.4916200000000011</v>
      </c>
      <c r="CU79" s="40"/>
      <c r="CV79" s="40">
        <f t="shared" si="380"/>
        <v>124.77500000000001</v>
      </c>
      <c r="CW79" s="40"/>
      <c r="CX79" s="40">
        <f t="shared" si="381"/>
        <v>439.21960288643379</v>
      </c>
      <c r="CY79" s="40"/>
      <c r="CZ79" s="40">
        <f t="shared" si="382"/>
        <v>38321.635589595702</v>
      </c>
      <c r="DA79" s="40"/>
      <c r="DB79" s="40">
        <f t="shared" si="383"/>
        <v>-52705.744179995825</v>
      </c>
    </row>
    <row r="80" spans="3:106" x14ac:dyDescent="0.3">
      <c r="C80" s="38" t="s">
        <v>5</v>
      </c>
      <c r="E80" s="40"/>
      <c r="F80" s="40">
        <f>SUM('Quarterly I.S'!G80:I80)</f>
        <v>-689</v>
      </c>
      <c r="G80" s="40"/>
      <c r="H80" s="40">
        <f>SUM('Quarterly I.S'!K80:M80)</f>
        <v>-1075</v>
      </c>
      <c r="I80" s="40"/>
      <c r="J80" s="40">
        <f>SUM('Quarterly I.S'!O80:Q80)</f>
        <v>-1443</v>
      </c>
      <c r="K80" s="40"/>
      <c r="L80" s="40">
        <f>SUM('Quarterly I.S'!S80:U80)</f>
        <v>-2503</v>
      </c>
      <c r="M80" s="139">
        <f t="shared" si="369"/>
        <v>0.73458073458073447</v>
      </c>
      <c r="O80" s="40"/>
      <c r="P80" s="40">
        <f>SUM('Quarterly I.S'!AA80:AC80)</f>
        <v>-689</v>
      </c>
      <c r="Q80" s="40"/>
      <c r="R80" s="40">
        <f>SUM('Quarterly I.S'!AE80:AG80)</f>
        <v>-1075</v>
      </c>
      <c r="S80" s="40"/>
      <c r="T80" s="40">
        <f>SUM('Quarterly I.S'!AI80:AK80)</f>
        <v>-1443</v>
      </c>
      <c r="U80" s="40"/>
      <c r="V80" s="40">
        <f>SUM('Quarterly I.S'!AM80:AO80)</f>
        <v>-2503</v>
      </c>
      <c r="W80" s="139">
        <f t="shared" si="370"/>
        <v>0.73458073458073447</v>
      </c>
      <c r="Y80" s="40"/>
      <c r="Z80" s="40">
        <f>SUM('Quarterly I.S'!AU80:AW80)</f>
        <v>0</v>
      </c>
      <c r="AA80" s="40"/>
      <c r="AB80" s="40">
        <f>SUM('Quarterly I.S'!AY80:BA80)</f>
        <v>-3212.6268034420182</v>
      </c>
      <c r="AC80" s="40"/>
      <c r="AD80" s="40">
        <f>SUM('Quarterly I.S'!BC80:BE80)</f>
        <v>-1807.9590046523508</v>
      </c>
      <c r="AE80" s="40"/>
      <c r="AF80" s="40">
        <f>SUM('Quarterly I.S'!BG80:BI80)</f>
        <v>0</v>
      </c>
      <c r="AH80" s="40"/>
      <c r="AI80" s="40">
        <f>SUM('Quarterly I.S'!BN80:BP80)</f>
        <v>0</v>
      </c>
      <c r="AJ80" s="40"/>
      <c r="AK80" s="40">
        <f>SUM('Quarterly I.S'!BR80:BT80)</f>
        <v>0</v>
      </c>
      <c r="AL80" s="40"/>
      <c r="AM80" s="40">
        <f>SUM('Quarterly I.S'!BV80:BX80)</f>
        <v>0</v>
      </c>
      <c r="AN80" s="40"/>
      <c r="AO80" s="40">
        <f>SUM('Quarterly I.S'!BZ80:CB80)</f>
        <v>0</v>
      </c>
      <c r="AR80" s="38">
        <f>SUM('Quarterly I.S'!CG80:CI80)</f>
        <v>0</v>
      </c>
      <c r="AT80" s="40">
        <f>SUM('Quarterly I.S'!CK80:CM80)</f>
        <v>0</v>
      </c>
      <c r="AV80" s="40">
        <f>SUM('Quarterly I.S'!CO80:CQ80)</f>
        <v>0</v>
      </c>
      <c r="AW80" s="40"/>
      <c r="AX80" s="40">
        <f>SUM('Quarterly I.S'!CS80:CU80)</f>
        <v>0</v>
      </c>
      <c r="AZ80" s="40"/>
      <c r="BA80" s="40">
        <f t="shared" si="371"/>
        <v>-689</v>
      </c>
      <c r="BB80" s="40"/>
      <c r="BC80" s="40">
        <f t="shared" si="372"/>
        <v>-4287.6268034420182</v>
      </c>
      <c r="BD80" s="40"/>
      <c r="BE80" s="40">
        <f t="shared" si="373"/>
        <v>-3250.9590046523508</v>
      </c>
      <c r="BF80" s="40"/>
      <c r="BG80" s="40">
        <f t="shared" si="374"/>
        <v>-2503</v>
      </c>
      <c r="BI80" s="40"/>
      <c r="BJ80" s="40">
        <f>SUM('Quarterly I.S'!DS80:DU80)</f>
        <v>0</v>
      </c>
      <c r="BK80" s="40"/>
      <c r="BL80" s="40">
        <f>SUM('Quarterly I.S'!DW80:DY80)</f>
        <v>0</v>
      </c>
      <c r="BM80" s="40"/>
      <c r="BN80" s="40">
        <f>SUM('Quarterly I.S'!EA80:EC80)</f>
        <v>0</v>
      </c>
      <c r="BO80" s="40"/>
      <c r="BP80" s="40">
        <f>SUM('Quarterly I.S'!EE80:EG80)</f>
        <v>0</v>
      </c>
      <c r="BR80" s="40"/>
      <c r="BS80" s="40">
        <f>SUM('Quarterly I.S'!EL80:EN80)</f>
        <v>0</v>
      </c>
      <c r="BT80" s="40"/>
      <c r="BU80" s="40">
        <f>SUM('Quarterly I.S'!EP80:ER80)</f>
        <v>0</v>
      </c>
      <c r="BV80" s="40"/>
      <c r="BW80" s="40">
        <f>SUM('Quarterly I.S'!ET80:EV80)</f>
        <v>0</v>
      </c>
      <c r="BX80" s="40"/>
      <c r="BY80" s="40">
        <f>SUM('Quarterly I.S'!EX80:EZ80)</f>
        <v>0</v>
      </c>
      <c r="CA80" s="40"/>
      <c r="CB80" s="40">
        <f t="shared" si="375"/>
        <v>0</v>
      </c>
      <c r="CC80" s="40"/>
      <c r="CD80" s="40">
        <f t="shared" si="376"/>
        <v>0</v>
      </c>
      <c r="CE80" s="40"/>
      <c r="CF80" s="40">
        <f t="shared" si="377"/>
        <v>0</v>
      </c>
      <c r="CG80" s="40"/>
      <c r="CH80" s="40">
        <f t="shared" si="378"/>
        <v>0</v>
      </c>
      <c r="CI80" s="40"/>
      <c r="CJ80" s="139" t="e">
        <f t="shared" si="379"/>
        <v>#DIV/0!</v>
      </c>
      <c r="CL80" s="40"/>
      <c r="CM80" s="40">
        <f>SUM('Quarterly I.S'!FY80:GA80)</f>
        <v>0</v>
      </c>
      <c r="CN80" s="40"/>
      <c r="CO80" s="40">
        <f>SUM('Quarterly I.S'!GC80:GE80)</f>
        <v>0</v>
      </c>
      <c r="CP80" s="40"/>
      <c r="CQ80" s="40">
        <f>SUM('Quarterly I.S'!GG80:GI80)</f>
        <v>0</v>
      </c>
      <c r="CR80" s="40"/>
      <c r="CS80" s="40">
        <f>SUM('Quarterly I.S'!GK80:GM80)</f>
        <v>0</v>
      </c>
      <c r="CU80" s="40"/>
      <c r="CV80" s="40">
        <f t="shared" si="380"/>
        <v>-689</v>
      </c>
      <c r="CW80" s="40"/>
      <c r="CX80" s="40">
        <f t="shared" si="381"/>
        <v>-4287.6268034420182</v>
      </c>
      <c r="CY80" s="40"/>
      <c r="CZ80" s="40">
        <f t="shared" si="382"/>
        <v>-3250.9590046523508</v>
      </c>
      <c r="DA80" s="40"/>
      <c r="DB80" s="40">
        <f t="shared" si="383"/>
        <v>-2503</v>
      </c>
    </row>
    <row r="81" spans="2:106" x14ac:dyDescent="0.3">
      <c r="C81" s="38" t="s">
        <v>189</v>
      </c>
      <c r="D81" s="117">
        <v>22</v>
      </c>
      <c r="E81" s="40"/>
      <c r="F81" s="40">
        <f>SUM('Quarterly I.S'!G81:I81)</f>
        <v>-10594.2942564881</v>
      </c>
      <c r="G81" s="40"/>
      <c r="H81" s="40">
        <f>SUM('Quarterly I.S'!K81:M81)</f>
        <v>-55331.502112848597</v>
      </c>
      <c r="I81" s="40"/>
      <c r="J81" s="40">
        <f>SUM('Quarterly I.S'!O81:Q81)</f>
        <v>-189261.65482997947</v>
      </c>
      <c r="K81" s="40"/>
      <c r="L81" s="40">
        <f>SUM('Quarterly I.S'!S81:U81)</f>
        <v>-81280.441224370588</v>
      </c>
      <c r="M81" s="139">
        <f t="shared" si="369"/>
        <v>-0.57053930814782472</v>
      </c>
      <c r="O81" s="40"/>
      <c r="P81" s="40">
        <f>SUM('Quarterly I.S'!AA81:AC81)</f>
        <v>-8170.7726999999995</v>
      </c>
      <c r="Q81" s="40"/>
      <c r="R81" s="40">
        <f>SUM('Quarterly I.S'!AE81:AG81)</f>
        <v>-55128.085559999992</v>
      </c>
      <c r="S81" s="40"/>
      <c r="T81" s="40">
        <f>SUM('Quarterly I.S'!AI81:AK81)</f>
        <v>-178154.03356000007</v>
      </c>
      <c r="U81" s="40"/>
      <c r="V81" s="40">
        <f>SUM('Quarterly I.S'!AM81:AO81)</f>
        <v>-83365.631199999974</v>
      </c>
      <c r="W81" s="139">
        <f t="shared" si="370"/>
        <v>-0.53205869362523606</v>
      </c>
      <c r="Y81" s="40"/>
      <c r="Z81" s="40">
        <f>SUM('Quarterly I.S'!AU81:AW81)</f>
        <v>830.47966000000008</v>
      </c>
      <c r="AA81" s="40"/>
      <c r="AB81" s="40">
        <f>SUM('Quarterly I.S'!AY81:BA81)</f>
        <v>-1190.6693115183332</v>
      </c>
      <c r="AC81" s="40"/>
      <c r="AD81" s="40">
        <f>SUM('Quarterly I.S'!BC81:BE81)</f>
        <v>-6310.6971892623696</v>
      </c>
      <c r="AE81" s="40"/>
      <c r="AF81" s="40">
        <f>SUM('Quarterly I.S'!BG81:BI81)</f>
        <v>-11250.971848631947</v>
      </c>
      <c r="AH81" s="40"/>
      <c r="AI81" s="40">
        <f>SUM('Quarterly I.S'!BN81:BP81)</f>
        <v>0</v>
      </c>
      <c r="AJ81" s="40"/>
      <c r="AK81" s="40">
        <f>SUM('Quarterly I.S'!BR81:BT81)</f>
        <v>0</v>
      </c>
      <c r="AL81" s="40"/>
      <c r="AM81" s="40">
        <f>SUM('Quarterly I.S'!BV81:BX81)</f>
        <v>0</v>
      </c>
      <c r="AN81" s="40"/>
      <c r="AO81" s="40">
        <f>SUM('Quarterly I.S'!BZ81:CB81)</f>
        <v>0</v>
      </c>
      <c r="AR81" s="38">
        <f>SUM('Quarterly I.S'!CG81:CI81)</f>
        <v>0</v>
      </c>
      <c r="AT81" s="40">
        <f>SUM('Quarterly I.S'!CK81:CM81)</f>
        <v>0</v>
      </c>
      <c r="AV81" s="40">
        <f>SUM('Quarterly I.S'!CO81:CQ81)</f>
        <v>0</v>
      </c>
      <c r="AW81" s="40"/>
      <c r="AX81" s="40">
        <f>SUM('Quarterly I.S'!CS81:CU81)</f>
        <v>0</v>
      </c>
      <c r="AZ81" s="40"/>
      <c r="BA81" s="40">
        <f t="shared" si="371"/>
        <v>-7340.2930399999996</v>
      </c>
      <c r="BB81" s="40"/>
      <c r="BC81" s="40">
        <f t="shared" si="372"/>
        <v>-56318.754871518322</v>
      </c>
      <c r="BD81" s="40"/>
      <c r="BE81" s="40">
        <f t="shared" si="373"/>
        <v>-184464.73074926244</v>
      </c>
      <c r="BF81" s="40"/>
      <c r="BG81" s="40">
        <f t="shared" si="374"/>
        <v>-94616.603048631921</v>
      </c>
      <c r="BI81" s="40"/>
      <c r="BJ81" s="40">
        <f>SUM('Quarterly I.S'!DS81:DU81)</f>
        <v>-361.08979648810009</v>
      </c>
      <c r="BK81" s="40"/>
      <c r="BL81" s="40">
        <f>SUM('Quarterly I.S'!DW81:DY81)</f>
        <v>-493.79715284859986</v>
      </c>
      <c r="BM81" s="40"/>
      <c r="BN81" s="40">
        <f>SUM('Quarterly I.S'!EA81:EC81)</f>
        <v>-11722.035224979401</v>
      </c>
      <c r="BO81" s="40"/>
      <c r="BP81" s="40">
        <f>SUM('Quarterly I.S'!EE81:EG81)</f>
        <v>163.67479562940005</v>
      </c>
      <c r="BR81" s="40"/>
      <c r="BS81" s="40">
        <f>SUM('Quarterly I.S'!EL81:EN81)</f>
        <v>-2062.4317599999999</v>
      </c>
      <c r="BT81" s="40"/>
      <c r="BU81" s="40">
        <f>SUM('Quarterly I.S'!EP81:ER81)</f>
        <v>332.02680999999995</v>
      </c>
      <c r="BV81" s="40"/>
      <c r="BW81" s="40">
        <f>SUM('Quarterly I.S'!ET81:EV81)</f>
        <v>629.849065</v>
      </c>
      <c r="BX81" s="40"/>
      <c r="BY81" s="40">
        <f>SUM('Quarterly I.S'!EX81:EZ81)</f>
        <v>1977.3613700000001</v>
      </c>
      <c r="CA81" s="40"/>
      <c r="CB81" s="40">
        <f t="shared" si="375"/>
        <v>-2423.5215564881</v>
      </c>
      <c r="CC81" s="40"/>
      <c r="CD81" s="40">
        <f t="shared" si="376"/>
        <v>-161.77034284859991</v>
      </c>
      <c r="CE81" s="40"/>
      <c r="CF81" s="40">
        <f t="shared" si="377"/>
        <v>-11092.186159979401</v>
      </c>
      <c r="CG81" s="40"/>
      <c r="CH81" s="40">
        <f t="shared" si="378"/>
        <v>2141.0361656294003</v>
      </c>
      <c r="CI81" s="40"/>
      <c r="CJ81" s="139">
        <f t="shared" si="379"/>
        <v>-1.1930220188112473</v>
      </c>
      <c r="CL81" s="40"/>
      <c r="CM81" s="40">
        <f>SUM('Quarterly I.S'!FY81:GA81)</f>
        <v>0</v>
      </c>
      <c r="CN81" s="40"/>
      <c r="CO81" s="40">
        <f>SUM('Quarterly I.S'!GC81:GE81)</f>
        <v>-41.646209999999996</v>
      </c>
      <c r="CP81" s="40"/>
      <c r="CQ81" s="40">
        <f>SUM('Quarterly I.S'!GG81:GI81)</f>
        <v>-15.435109999999998</v>
      </c>
      <c r="CR81" s="40"/>
      <c r="CS81" s="40">
        <f>SUM('Quarterly I.S'!GK81:GM81)</f>
        <v>-55.84619</v>
      </c>
      <c r="CU81" s="40"/>
      <c r="CV81" s="40">
        <f t="shared" si="380"/>
        <v>-9763.8145964881005</v>
      </c>
      <c r="CW81" s="40"/>
      <c r="CX81" s="40">
        <f t="shared" si="381"/>
        <v>-56522.171424366919</v>
      </c>
      <c r="CY81" s="40"/>
      <c r="CZ81" s="40">
        <f t="shared" si="382"/>
        <v>-195572.35201924184</v>
      </c>
      <c r="DA81" s="40"/>
      <c r="DB81" s="40">
        <f t="shared" si="383"/>
        <v>-92531.413073002521</v>
      </c>
    </row>
    <row r="82" spans="2:106" x14ac:dyDescent="0.3">
      <c r="C82" s="46" t="s">
        <v>11</v>
      </c>
      <c r="D82" s="118"/>
      <c r="E82" s="47"/>
      <c r="F82" s="47">
        <f>F72+F73+F74+F76+F77+F78+F79+F80+F81+F71</f>
        <v>-416533.84034948813</v>
      </c>
      <c r="G82" s="47"/>
      <c r="H82" s="47">
        <f>H72+H73+H74+H76+H77+H78+H79+H80+H81+H71</f>
        <v>-633764.61590284889</v>
      </c>
      <c r="I82" s="47"/>
      <c r="J82" s="47">
        <f>J72+J73+J74+J76+J77+J78+J79+J80+J81+J71</f>
        <v>-936398.60221197945</v>
      </c>
      <c r="K82" s="47"/>
      <c r="L82" s="47">
        <f t="shared" ref="L82" si="384">L72+L73+L74+L76+L77+L78+L79+L80+L81+L71</f>
        <v>-1053402.9575417859</v>
      </c>
      <c r="M82" s="178">
        <f>L82/J82-1</f>
        <v>0.12495144167603023</v>
      </c>
      <c r="O82" s="47"/>
      <c r="P82" s="47">
        <f>P72+P73+P74+P76+P77+P78+P79+P80+P81+P71</f>
        <v>-355287.2867</v>
      </c>
      <c r="Q82" s="47"/>
      <c r="R82" s="47">
        <f>R72+R73+R74+R76+R77+R78+R79+R80+R81+R71</f>
        <v>-528733.46022000012</v>
      </c>
      <c r="S82" s="47"/>
      <c r="T82" s="47">
        <f>T72+T73+T74+T76+T77+T78+T79+T80+T81+T71</f>
        <v>-771537.97459</v>
      </c>
      <c r="U82" s="47"/>
      <c r="V82" s="47">
        <f t="shared" ref="V82" si="385">V72+V73+V74+V76+V77+V78+V79+V80+V81+V71</f>
        <v>-855274.89664741536</v>
      </c>
      <c r="W82" s="178">
        <f>V82/T82-1</f>
        <v>0.10853246996936683</v>
      </c>
      <c r="X82" s="47"/>
      <c r="Y82" s="47"/>
      <c r="Z82" s="47">
        <f>Z72+Z73+Z74+Z76+Z77+Z78+Z79+Z80+Z81+Z71</f>
        <v>-8531.2329100000006</v>
      </c>
      <c r="AA82" s="47"/>
      <c r="AB82" s="47">
        <f>AB72+AB73+AB74+AB76+AB77+AB78+AB79+AB80+AB81+AB71</f>
        <v>-36261.393025666912</v>
      </c>
      <c r="AC82" s="47"/>
      <c r="AD82" s="47">
        <f>AD72+AD73+AD74+AD76+AD77+AD78+AD79+AD80+AD81+AD71</f>
        <v>-57998.008847957099</v>
      </c>
      <c r="AE82" s="47"/>
      <c r="AF82" s="47">
        <f t="shared" ref="AF82" si="386">AF72+AF73+AF74+AF76+AF77+AF78+AF79+AF80+AF81+AF71</f>
        <v>-213877.29242436567</v>
      </c>
      <c r="AG82" s="52"/>
      <c r="AH82" s="47"/>
      <c r="AI82" s="47">
        <f>AI72+AI73+AI74+AI76+AI77+AI78+AI79+AI80+AI81+AI71</f>
        <v>0</v>
      </c>
      <c r="AJ82" s="47"/>
      <c r="AK82" s="47">
        <f>AK72+AK73+AK74+AK76+AK77+AK78+AK79+AK80+AK81+AK71</f>
        <v>0</v>
      </c>
      <c r="AL82" s="47"/>
      <c r="AM82" s="47">
        <f>AM72+AM73+AM74+AM76+AM77+AM78+AM79+AM80+AM81+AM71</f>
        <v>0</v>
      </c>
      <c r="AN82" s="47"/>
      <c r="AO82" s="47">
        <f t="shared" ref="AO82" si="387">AO72+AO73+AO74+AO76+AO77+AO78+AO79+AO80+AO81+AO71</f>
        <v>0</v>
      </c>
      <c r="AP82" s="47"/>
      <c r="AQ82" s="47"/>
      <c r="AR82" s="47">
        <f>AR72+AR73+AR74+AR76+AR77+AR78+AR79+AR80+AR81+AR71</f>
        <v>0</v>
      </c>
      <c r="AS82" s="47"/>
      <c r="AT82" s="47">
        <f>AT72+AT73+AT74+AT76+AT77+AT78+AT79+AT80+AT81+AT71</f>
        <v>0</v>
      </c>
      <c r="AU82" s="47"/>
      <c r="AV82" s="47">
        <f>AV72+AV73+AV74+AV76+AV77+AV78+AV79+AV80+AV81+AV71</f>
        <v>0</v>
      </c>
      <c r="AW82" s="47"/>
      <c r="AX82" s="47">
        <f t="shared" ref="AX82" si="388">AX72+AX73+AX74+AX76+AX77+AX78+AX79+AX80+AX81+AX71</f>
        <v>0</v>
      </c>
      <c r="AY82" s="47"/>
      <c r="AZ82" s="47"/>
      <c r="BA82" s="47">
        <f>BA72+BA73+BA74+BA76+BA77+BA78+BA79+BA80+BA81+BA71</f>
        <v>-363818.51961000008</v>
      </c>
      <c r="BB82" s="47"/>
      <c r="BC82" s="47">
        <f>BC72+BC73+BC74+BC76+BC77+BC78+BC79+BC80+BC81+BC71</f>
        <v>-564994.85324566707</v>
      </c>
      <c r="BD82" s="47"/>
      <c r="BE82" s="47">
        <f>BE72+BE73+BE74+BE76+BE77+BE78+BE79+BE80+BE81+BE71</f>
        <v>-829535.98343795724</v>
      </c>
      <c r="BF82" s="47"/>
      <c r="BG82" s="47">
        <f t="shared" ref="BG82" si="389">BG72+BG73+BG74+BG76+BG77+BG78+BG79+BG80+BG81+BG71</f>
        <v>-1069152.189071781</v>
      </c>
      <c r="BH82" s="47"/>
      <c r="BI82" s="47"/>
      <c r="BJ82" s="47">
        <f>BJ72+BJ73+BJ74+BJ76+BJ77+BJ78+BJ79+BJ80+BJ81+BJ71</f>
        <v>-49966.154796488096</v>
      </c>
      <c r="BK82" s="47"/>
      <c r="BL82" s="47">
        <f>BL72+BL73+BL74+BL76+BL77+BL78+BL79+BL80+BL81+BL71</f>
        <v>-73082.569152848606</v>
      </c>
      <c r="BM82" s="47"/>
      <c r="BN82" s="47">
        <f>BN72+BN73+BN74+BN76+BN77+BN78+BN79+BN80+BN81+BN71</f>
        <v>-117479.19150497939</v>
      </c>
      <c r="BO82" s="47"/>
      <c r="BP82" s="47">
        <f t="shared" ref="BP82" si="390">BP72+BP73+BP74+BP76+BP77+BP78+BP79+BP80+BP81+BP71</f>
        <v>-146278.41944437061</v>
      </c>
      <c r="BQ82" s="47"/>
      <c r="BR82" s="47"/>
      <c r="BS82" s="47">
        <f>BS72+BS73+BS74+BS76+BS77+BS78+BS79+BS80+BS81+BS71</f>
        <v>-11280.398853000001</v>
      </c>
      <c r="BT82" s="47"/>
      <c r="BU82" s="47">
        <f>BU72+BU73+BU74+BU76+BU77+BU78+BU79+BU80+BU81+BU71</f>
        <v>-12713.225999999999</v>
      </c>
      <c r="BV82" s="47"/>
      <c r="BW82" s="47">
        <f>BW72+BW73+BW74+BW76+BW77+BW78+BW79+BW80+BW81+BW71</f>
        <v>-21898.965796999997</v>
      </c>
      <c r="BX82" s="47"/>
      <c r="BY82" s="47">
        <f t="shared" ref="BY82" si="391">BY72+BY73+BY74+BY76+BY77+BY78+BY79+BY80+BY81+BY71</f>
        <v>-26952.422160000006</v>
      </c>
      <c r="BZ82" s="47"/>
      <c r="CA82" s="47"/>
      <c r="CB82" s="47">
        <f>CB72+CB73+CB74+CB76+CB77+CB78+CB79+CB80+CB81+CB71</f>
        <v>-61246.553649488094</v>
      </c>
      <c r="CC82" s="47"/>
      <c r="CD82" s="47">
        <f>CD72+CD73+CD74+CD76+CD77+CD78+CD79+CD80+CD81+CD71</f>
        <v>-85795.795152848601</v>
      </c>
      <c r="CE82" s="47"/>
      <c r="CF82" s="47">
        <f>CF72+CF73+CF74+CF76+CF77+CF78+CF79+CF80+CF81+CF71</f>
        <v>-139378.1573019794</v>
      </c>
      <c r="CG82" s="47"/>
      <c r="CH82" s="47">
        <f t="shared" ref="CH82" si="392">CH72+CH73+CH74+CH76+CH77+CH78+CH79+CH80+CH81+CH71</f>
        <v>-173230.84160437065</v>
      </c>
      <c r="CI82" s="47"/>
      <c r="CJ82" s="178">
        <f>CH82/CF82-1</f>
        <v>0.2428837126110468</v>
      </c>
      <c r="CK82" s="47"/>
      <c r="CL82" s="47"/>
      <c r="CM82" s="47">
        <f>CM72+CM73+CM74+CM76+CM77+CM78+CM79+CM80+CM81+CM71</f>
        <v>0</v>
      </c>
      <c r="CN82" s="47"/>
      <c r="CO82" s="47">
        <f>CO72+CO73+CO74+CO76+CO77+CO78+CO79+CO80+CO81+CO71</f>
        <v>-19235.360530000002</v>
      </c>
      <c r="CP82" s="47"/>
      <c r="CQ82" s="47">
        <f>CQ72+CQ73+CQ74+CQ76+CQ77+CQ78+CQ79+CQ80+CQ81+CQ71</f>
        <v>-25482.47032</v>
      </c>
      <c r="CR82" s="47"/>
      <c r="CS82" s="47">
        <f t="shared" ref="CS82" si="393">CS72+CS73+CS74+CS76+CS77+CS78+CS79+CS80+CS81+CS71</f>
        <v>-24897.219289999997</v>
      </c>
      <c r="CT82" s="52"/>
      <c r="CU82" s="47"/>
      <c r="CV82" s="47">
        <f>CV72+CV73+CV74+CV76+CV77+CV78+CV79+CV80+CV81+CV71</f>
        <v>-425065.0732594881</v>
      </c>
      <c r="CW82" s="47"/>
      <c r="CX82" s="47">
        <f>CX72+CX73+CX74+CX76+CX77+CX78+CX79+CX80+CX81+CX71</f>
        <v>-670026.0089285156</v>
      </c>
      <c r="CY82" s="47"/>
      <c r="CZ82" s="47">
        <f>CZ72+CZ73+CZ74+CZ76+CZ77+CZ78+CZ79+CZ80+CZ81+CZ71</f>
        <v>-994396.61105993669</v>
      </c>
      <c r="DA82" s="47"/>
      <c r="DB82" s="47">
        <f t="shared" ref="DB82" si="394">DB72+DB73+DB74+DB76+DB77+DB78+DB79+DB80+DB81+DB71</f>
        <v>-1267280.2499661518</v>
      </c>
    </row>
    <row r="83" spans="2:106" s="48" customFormat="1" x14ac:dyDescent="0.3">
      <c r="C83" s="94" t="s">
        <v>43</v>
      </c>
      <c r="D83" s="124"/>
      <c r="E83" s="95"/>
      <c r="F83" s="95">
        <f>F36+F63+F82+F68</f>
        <v>469731.75488651387</v>
      </c>
      <c r="G83" s="95"/>
      <c r="H83" s="95">
        <f>H36+H63+H82+H68</f>
        <v>503959.42334059259</v>
      </c>
      <c r="I83" s="95"/>
      <c r="J83" s="95">
        <f>J36+J63+J82+J68</f>
        <v>663992.50868472096</v>
      </c>
      <c r="K83" s="95"/>
      <c r="L83" s="95">
        <f t="shared" ref="L83" si="395">L36+L63+L82+L68</f>
        <v>642885.35348805424</v>
      </c>
      <c r="M83" s="185">
        <f>L83/J83-1</f>
        <v>-3.178824297050753E-2</v>
      </c>
      <c r="O83" s="95"/>
      <c r="P83" s="95">
        <f>P36+P63+P82+P68</f>
        <v>421691.95326000196</v>
      </c>
      <c r="Q83" s="95"/>
      <c r="R83" s="95">
        <f>R36+R63+R82+R68</f>
        <v>444886.37665828422</v>
      </c>
      <c r="S83" s="95"/>
      <c r="T83" s="95">
        <f>T36+T63+T82+T68</f>
        <v>587456.72841886955</v>
      </c>
      <c r="U83" s="95"/>
      <c r="V83" s="95">
        <f t="shared" ref="V83" si="396">V36+V63+V82+V68</f>
        <v>472541.99388226733</v>
      </c>
      <c r="W83" s="185">
        <f>V83/T83-1</f>
        <v>-0.19561395584980945</v>
      </c>
      <c r="X83" s="96"/>
      <c r="Y83" s="95"/>
      <c r="Z83" s="95">
        <f>Z36+Z63+Z82+Z68</f>
        <v>40025.494769999903</v>
      </c>
      <c r="AA83" s="95"/>
      <c r="AB83" s="95">
        <f>AB36+AB63+AB82+AB68</f>
        <v>5647.3542703360981</v>
      </c>
      <c r="AC83" s="95"/>
      <c r="AD83" s="95">
        <f>AD36+AD63+AD82+AD68</f>
        <v>11241.408593665386</v>
      </c>
      <c r="AE83" s="95"/>
      <c r="AF83" s="95">
        <f t="shared" ref="AF83" si="397">AF36+AF63+AF82+AF68</f>
        <v>-83365.233920064798</v>
      </c>
      <c r="AG83" s="97"/>
      <c r="AH83" s="95"/>
      <c r="AI83" s="95">
        <f>AI36+AI63+AI82+AI68</f>
        <v>-5257.3727399999916</v>
      </c>
      <c r="AJ83" s="95"/>
      <c r="AK83" s="95">
        <f>AK36+AK63+AK82+AK68</f>
        <v>-14438.392500000004</v>
      </c>
      <c r="AL83" s="95"/>
      <c r="AM83" s="95">
        <f>AM36+AM63+AM82+AM68</f>
        <v>4224.1871699999811</v>
      </c>
      <c r="AN83" s="95"/>
      <c r="AO83" s="95">
        <f t="shared" ref="AO83" si="398">AO36+AO63+AO82+AO68</f>
        <v>12184.644499999999</v>
      </c>
      <c r="AP83" s="96"/>
      <c r="AQ83" s="95"/>
      <c r="AR83" s="95">
        <f>AR36+AR63+AR82+AR68</f>
        <v>-9632.5520900020201</v>
      </c>
      <c r="AS83" s="95"/>
      <c r="AT83" s="95">
        <f>AT36+AT63+AT82+AT68</f>
        <v>11283.700891715816</v>
      </c>
      <c r="AU83" s="95"/>
      <c r="AV83" s="95">
        <f>AV36+AV63+AV82+AV68</f>
        <v>-7727.7835388696549</v>
      </c>
      <c r="AW83" s="95"/>
      <c r="AX83" s="95">
        <f t="shared" ref="AX83" si="399">AX36+AX63+AX82+AX68</f>
        <v>25730.441687806015</v>
      </c>
      <c r="AY83" s="96"/>
      <c r="AZ83" s="95"/>
      <c r="BA83" s="95">
        <f>BA36+BA63+BA82+BA68</f>
        <v>446827.52319999988</v>
      </c>
      <c r="BB83" s="95"/>
      <c r="BC83" s="95">
        <f>BC36+BC63+BC82+BC68</f>
        <v>447379.03932033601</v>
      </c>
      <c r="BD83" s="95"/>
      <c r="BE83" s="95">
        <f>BE36+BE63+BE82+BE68</f>
        <v>595194.54064366489</v>
      </c>
      <c r="BF83" s="95"/>
      <c r="BG83" s="95">
        <f t="shared" ref="BG83" si="400">BG36+BG63+BG82+BG68</f>
        <v>427091.84615000867</v>
      </c>
      <c r="BH83" s="96"/>
      <c r="BI83" s="95"/>
      <c r="BJ83" s="95">
        <f>BJ36+BJ63+BJ82+BJ68</f>
        <v>30191.223203511901</v>
      </c>
      <c r="BK83" s="95"/>
      <c r="BL83" s="95">
        <f>BL36+BL63+BL82+BL68</f>
        <v>57767.010847151389</v>
      </c>
      <c r="BM83" s="95"/>
      <c r="BN83" s="95">
        <f>BN36+BN63+BN82+BN68</f>
        <v>98179.750495020722</v>
      </c>
      <c r="BO83" s="95"/>
      <c r="BP83" s="95">
        <f t="shared" ref="BP83" si="401">BP36+BP63+BP82+BP68</f>
        <v>160230.42755562969</v>
      </c>
      <c r="BQ83" s="96"/>
      <c r="BR83" s="95"/>
      <c r="BS83" s="95">
        <f>BS36+BS63+BS82+BS68</f>
        <v>17848.578422999999</v>
      </c>
      <c r="BT83" s="95"/>
      <c r="BU83" s="95">
        <f>BU36+BU63+BU82+BU68</f>
        <v>12775.799890000006</v>
      </c>
      <c r="BV83" s="95"/>
      <c r="BW83" s="95">
        <f>BW36+BW63+BW82+BW68</f>
        <v>1661.2597160000187</v>
      </c>
      <c r="BX83" s="95"/>
      <c r="BY83" s="95">
        <f t="shared" ref="BY83" si="402">BY36+BY63+BY82+BY68</f>
        <v>30568.398689999991</v>
      </c>
      <c r="BZ83" s="96"/>
      <c r="CA83" s="95"/>
      <c r="CB83" s="95">
        <f>CB36+CB63+CB82+CB68</f>
        <v>48039.801626511908</v>
      </c>
      <c r="CC83" s="95"/>
      <c r="CD83" s="95">
        <f>CD36+CD63+CD82+CD68</f>
        <v>70542.810737151405</v>
      </c>
      <c r="CE83" s="95"/>
      <c r="CF83" s="95">
        <f>CF36+CF63+CF82+CF68</f>
        <v>99841.010211020723</v>
      </c>
      <c r="CG83" s="95"/>
      <c r="CH83" s="95">
        <f t="shared" ref="CH83" si="403">CH36+CH63+CH82+CH68</f>
        <v>190798.82624562961</v>
      </c>
      <c r="CI83" s="95"/>
      <c r="CJ83" s="185">
        <f>CH83/CF83-1</f>
        <v>0.91102659961436072</v>
      </c>
      <c r="CK83" s="96"/>
      <c r="CL83" s="95"/>
      <c r="CM83" s="95">
        <f>CM36+CM63+CM82+CM68</f>
        <v>0</v>
      </c>
      <c r="CN83" s="95"/>
      <c r="CO83" s="95">
        <f>CO36+CO63+CO82+CO68</f>
        <v>-11469.764054842704</v>
      </c>
      <c r="CP83" s="95"/>
      <c r="CQ83" s="95">
        <f>CQ36+CQ63+CQ82+CQ68</f>
        <v>-23305.229945169216</v>
      </c>
      <c r="CR83" s="95"/>
      <c r="CS83" s="95">
        <f t="shared" ref="CS83" si="404">CS36+CS63+CS82+CS68</f>
        <v>-20455.466639842671</v>
      </c>
      <c r="CT83" s="52"/>
      <c r="CU83" s="95"/>
      <c r="CV83" s="95">
        <f>CV36+CV63+CV82+CV68</f>
        <v>494867.3248265119</v>
      </c>
      <c r="CW83" s="95"/>
      <c r="CX83" s="95">
        <f>CX36+CX63+CX82+CX68</f>
        <v>506452.08600264485</v>
      </c>
      <c r="CY83" s="95"/>
      <c r="CZ83" s="95">
        <f>CZ36+CZ63+CZ82+CZ68</f>
        <v>671730.32090951665</v>
      </c>
      <c r="DA83" s="95"/>
      <c r="DB83" s="95">
        <f t="shared" ref="DB83" si="405">DB36+DB63+DB82+DB68</f>
        <v>597435.20575579558</v>
      </c>
    </row>
    <row r="84" spans="2:106" x14ac:dyDescent="0.3">
      <c r="C84" s="38" t="s">
        <v>6</v>
      </c>
      <c r="D84" s="117">
        <v>23</v>
      </c>
      <c r="E84" s="40"/>
      <c r="F84" s="40">
        <f>SUM('Quarterly I.S'!G84:I84)</f>
        <v>-127808.08623699998</v>
      </c>
      <c r="G84" s="40"/>
      <c r="H84" s="40">
        <f>SUM('Quarterly I.S'!K84:M84)</f>
        <v>-153412.85165000003</v>
      </c>
      <c r="I84" s="40"/>
      <c r="J84" s="40">
        <f>SUM('Quarterly I.S'!O84:Q84)</f>
        <v>-200683.80522000004</v>
      </c>
      <c r="K84" s="40"/>
      <c r="L84" s="40">
        <f>SUM('Quarterly I.S'!S84:U84)</f>
        <v>-188831.97550999999</v>
      </c>
      <c r="M84" s="139">
        <f>L84/J84-1</f>
        <v>-5.9057230338080635E-2</v>
      </c>
      <c r="O84" s="40"/>
      <c r="P84" s="40">
        <f>SUM('Quarterly I.S'!AA84:AC84)</f>
        <v>-120214.75289999999</v>
      </c>
      <c r="Q84" s="40"/>
      <c r="R84" s="40">
        <f>SUM('Quarterly I.S'!AE84:AG84)</f>
        <v>-136852.18976000004</v>
      </c>
      <c r="S84" s="40"/>
      <c r="T84" s="40">
        <f>SUM('Quarterly I.S'!AI84:AK84)</f>
        <v>-171636.37458000003</v>
      </c>
      <c r="U84" s="40"/>
      <c r="V84" s="40">
        <f>SUM('Quarterly I.S'!AM84:AO84)</f>
        <v>-145947.54584000001</v>
      </c>
      <c r="W84" s="139">
        <f>V84/T84-1</f>
        <v>-0.14967007315821867</v>
      </c>
      <c r="Y84" s="40"/>
      <c r="Z84" s="40">
        <f>SUM('Quarterly I.S'!AU84:AW84)</f>
        <v>-9271.7532699999974</v>
      </c>
      <c r="AA84" s="40"/>
      <c r="AB84" s="40">
        <f>SUM('Quarterly I.S'!AY84:BA84)</f>
        <v>-5138.21101</v>
      </c>
      <c r="AC84" s="40"/>
      <c r="AD84" s="40">
        <f>SUM('Quarterly I.S'!BC84:BE84)</f>
        <v>-2435.38463</v>
      </c>
      <c r="AE84" s="40"/>
      <c r="AF84" s="40">
        <f>SUM('Quarterly I.S'!BG84:BI84)</f>
        <v>-3287.8330000000001</v>
      </c>
      <c r="AH84" s="40"/>
      <c r="AI84" s="40">
        <f>SUM('Quarterly I.S'!BN84:BP84)</f>
        <v>0</v>
      </c>
      <c r="AJ84" s="40"/>
      <c r="AK84" s="40">
        <f>SUM('Quarterly I.S'!BR84:BT84)</f>
        <v>0</v>
      </c>
      <c r="AL84" s="40"/>
      <c r="AM84" s="40">
        <f>SUM('Quarterly I.S'!BV84:BX84)</f>
        <v>0</v>
      </c>
      <c r="AN84" s="40"/>
      <c r="AO84" s="40">
        <f>SUM('Quarterly I.S'!BZ84:CB84)</f>
        <v>0</v>
      </c>
      <c r="AR84" s="38">
        <f>SUM('Quarterly I.S'!CG84:CI84)</f>
        <v>0</v>
      </c>
      <c r="AT84" s="40">
        <f>SUM('Quarterly I.S'!CK84:CM84)</f>
        <v>0</v>
      </c>
      <c r="AV84" s="40">
        <f>SUM('Quarterly I.S'!CO84:CQ84)</f>
        <v>0</v>
      </c>
      <c r="AW84" s="40"/>
      <c r="AX84" s="40">
        <f>SUM('Quarterly I.S'!CS84:CU84)</f>
        <v>0</v>
      </c>
      <c r="AZ84" s="40"/>
      <c r="BA84" s="40">
        <f>P84+Z84+AI84+AR84</f>
        <v>-129486.50616999999</v>
      </c>
      <c r="BB84" s="40"/>
      <c r="BC84" s="40">
        <f>R84+AB84+AK84+AT84</f>
        <v>-141990.40077000004</v>
      </c>
      <c r="BD84" s="40"/>
      <c r="BE84" s="40">
        <f>T84+AD84+AM84+AV84</f>
        <v>-174071.75921000002</v>
      </c>
      <c r="BF84" s="40"/>
      <c r="BG84" s="40">
        <f t="shared" ref="BG84" si="406">V84+AF84+AO84+AX84</f>
        <v>-149235.37884000002</v>
      </c>
      <c r="BI84" s="40"/>
      <c r="BJ84" s="40">
        <f>SUM('Quarterly I.S'!DS84:DU84)</f>
        <v>-5794.6129999999994</v>
      </c>
      <c r="BK84" s="40"/>
      <c r="BL84" s="40">
        <f>SUM('Quarterly I.S'!DW84:DY84)</f>
        <v>-12143.851000000001</v>
      </c>
      <c r="BM84" s="40"/>
      <c r="BN84" s="40">
        <f>SUM('Quarterly I.S'!EA84:EC84)</f>
        <v>-26417.887000000002</v>
      </c>
      <c r="BO84" s="40"/>
      <c r="BP84" s="40">
        <f>SUM('Quarterly I.S'!EE84:EG84)</f>
        <v>-34299.221000000005</v>
      </c>
      <c r="BR84" s="40"/>
      <c r="BS84" s="40">
        <f>SUM('Quarterly I.S'!EL84:EN84)</f>
        <v>-1798.7203369999997</v>
      </c>
      <c r="BT84" s="40"/>
      <c r="BU84" s="40">
        <f>SUM('Quarterly I.S'!EP84:ER84)</f>
        <v>-2349.9647799999998</v>
      </c>
      <c r="BV84" s="40"/>
      <c r="BW84" s="40">
        <f>SUM('Quarterly I.S'!ET84:EV84)</f>
        <v>-129.26812000000001</v>
      </c>
      <c r="BX84" s="40"/>
      <c r="BY84" s="40">
        <f>SUM('Quarterly I.S'!EX84:EZ84)</f>
        <v>-6560.9085699999996</v>
      </c>
      <c r="CA84" s="40"/>
      <c r="CB84" s="40">
        <f>BJ84+BS84</f>
        <v>-7593.3333369999991</v>
      </c>
      <c r="CC84" s="40"/>
      <c r="CD84" s="40">
        <f>BL84+BU84</f>
        <v>-14493.815780000001</v>
      </c>
      <c r="CE84" s="40"/>
      <c r="CF84" s="40">
        <f>BN84+BW84</f>
        <v>-26547.155120000003</v>
      </c>
      <c r="CG84" s="40"/>
      <c r="CH84" s="40">
        <f t="shared" ref="CH84" si="407">BP84+BY84</f>
        <v>-40860.129570000005</v>
      </c>
      <c r="CI84" s="40"/>
      <c r="CJ84" s="139">
        <f>CH84/CF84-1</f>
        <v>0.53915285405542157</v>
      </c>
      <c r="CL84" s="40"/>
      <c r="CM84" s="40">
        <f>SUM('Quarterly I.S'!FY84:GA84)</f>
        <v>0</v>
      </c>
      <c r="CN84" s="40"/>
      <c r="CO84" s="40">
        <f>SUM('Quarterly I.S'!GC84:GE84)</f>
        <v>-2066.84611</v>
      </c>
      <c r="CP84" s="40"/>
      <c r="CQ84" s="40">
        <f>SUM('Quarterly I.S'!GG84:GI84)</f>
        <v>-2500.2755200000001</v>
      </c>
      <c r="CR84" s="40"/>
      <c r="CS84" s="40">
        <f>SUM('Quarterly I.S'!GK84:GM84)</f>
        <v>-2024.3001000000002</v>
      </c>
      <c r="CT84" s="52"/>
      <c r="CU84" s="40"/>
      <c r="CV84" s="40">
        <f>BA84+CB84+CM84</f>
        <v>-137079.839507</v>
      </c>
      <c r="CW84" s="40"/>
      <c r="CX84" s="40">
        <f>BC84+CD84+CO84</f>
        <v>-158551.06266000005</v>
      </c>
      <c r="CY84" s="40"/>
      <c r="CZ84" s="40">
        <f>BE84+CF84+CQ84</f>
        <v>-203119.18985000002</v>
      </c>
      <c r="DA84" s="40"/>
      <c r="DB84" s="40">
        <f t="shared" ref="DB84" si="408">BG84+CH84+CS84</f>
        <v>-192119.80851</v>
      </c>
    </row>
    <row r="85" spans="2:106" x14ac:dyDescent="0.3">
      <c r="C85" s="41" t="s">
        <v>65</v>
      </c>
      <c r="D85" s="116"/>
      <c r="E85" s="42"/>
      <c r="F85" s="42">
        <f>-F84/F83</f>
        <v>0.27208738797716181</v>
      </c>
      <c r="G85" s="42"/>
      <c r="H85" s="42">
        <f>-H84/H83</f>
        <v>0.304415086899404</v>
      </c>
      <c r="I85" s="42"/>
      <c r="J85" s="42">
        <f>-J84/J83</f>
        <v>0.30223805629603778</v>
      </c>
      <c r="K85" s="42"/>
      <c r="L85" s="42">
        <f t="shared" ref="L85" si="409">-L84/L83</f>
        <v>0.29372573894469467</v>
      </c>
      <c r="M85" s="177"/>
      <c r="O85" s="42"/>
      <c r="P85" s="42">
        <f>-P84/P83</f>
        <v>0.2850771800852443</v>
      </c>
      <c r="Q85" s="42"/>
      <c r="R85" s="42">
        <f>-R84/R83</f>
        <v>0.3076115541859259</v>
      </c>
      <c r="S85" s="42"/>
      <c r="T85" s="42">
        <f>-T84/T83</f>
        <v>0.29216853987179042</v>
      </c>
      <c r="U85" s="42"/>
      <c r="V85" s="42">
        <f t="shared" ref="V85" si="410">-V84/V83</f>
        <v>0.30885624500996728</v>
      </c>
      <c r="W85" s="177"/>
      <c r="Y85" s="42"/>
      <c r="Z85" s="42">
        <f>-Z84/Z83</f>
        <v>0.23164618759314889</v>
      </c>
      <c r="AA85" s="42"/>
      <c r="AB85" s="42">
        <f>-AB84/AB83</f>
        <v>0.90984393116428364</v>
      </c>
      <c r="AC85" s="42"/>
      <c r="AD85" s="42">
        <f>-AD84/AD83</f>
        <v>0.2166440806512768</v>
      </c>
      <c r="AE85" s="42"/>
      <c r="AF85" s="42">
        <f t="shared" ref="AF85" si="411">-AF84/AF83</f>
        <v>-3.9438898511969106E-2</v>
      </c>
      <c r="AG85" s="44"/>
      <c r="AH85" s="42"/>
      <c r="AI85" s="42">
        <f>-AI84/AI83</f>
        <v>0</v>
      </c>
      <c r="AJ85" s="42"/>
      <c r="AK85" s="42">
        <f>-AK84/AK83</f>
        <v>0</v>
      </c>
      <c r="AL85" s="42"/>
      <c r="AM85" s="42">
        <f>-AM84/AM83</f>
        <v>0</v>
      </c>
      <c r="AN85" s="42"/>
      <c r="AO85" s="42">
        <f t="shared" ref="AO85" si="412">-AO84/AO83</f>
        <v>0</v>
      </c>
      <c r="AP85" s="44"/>
      <c r="AQ85" s="42"/>
      <c r="AR85" s="42"/>
      <c r="AS85" s="42"/>
      <c r="AT85" s="42"/>
      <c r="AU85" s="42"/>
      <c r="AV85" s="42"/>
      <c r="AW85" s="42"/>
      <c r="AX85" s="42"/>
      <c r="AY85" s="44"/>
      <c r="AZ85" s="42"/>
      <c r="BA85" s="42">
        <f>-BA84/BA83</f>
        <v>0.28979080170055205</v>
      </c>
      <c r="BB85" s="42"/>
      <c r="BC85" s="42">
        <f>-BC84/BC83</f>
        <v>0.31738277453881986</v>
      </c>
      <c r="BD85" s="42"/>
      <c r="BE85" s="42">
        <f>-BE84/BE83</f>
        <v>0.29246195541671555</v>
      </c>
      <c r="BF85" s="42"/>
      <c r="BG85" s="42">
        <f t="shared" ref="BG85" si="413">-BG84/BG83</f>
        <v>0.34942221488251884</v>
      </c>
      <c r="BH85" s="44"/>
      <c r="BI85" s="42"/>
      <c r="BJ85" s="42">
        <f>-BJ84/BJ83</f>
        <v>0.19193038191728379</v>
      </c>
      <c r="BK85" s="42"/>
      <c r="BL85" s="42">
        <f>-BL84/BL83</f>
        <v>0.21022121141306793</v>
      </c>
      <c r="BM85" s="42"/>
      <c r="BN85" s="42">
        <f>-BN84/BN83</f>
        <v>0.26907673799130105</v>
      </c>
      <c r="BO85" s="42"/>
      <c r="BP85" s="42">
        <f t="shared" ref="BP85" si="414">-BP84/BP83</f>
        <v>0.21406184532642411</v>
      </c>
      <c r="BR85" s="42"/>
      <c r="BS85" s="42">
        <f>-BS84/BS83</f>
        <v>0.1007766722016436</v>
      </c>
      <c r="BT85" s="42"/>
      <c r="BU85" s="42">
        <f>-BU84/BU83</f>
        <v>0.1839387592349021</v>
      </c>
      <c r="BV85" s="42"/>
      <c r="BW85" s="42">
        <f>-BW84/BW83</f>
        <v>7.7813311642355235E-2</v>
      </c>
      <c r="BX85" s="42"/>
      <c r="BY85" s="42">
        <f t="shared" ref="BY85" si="415">-BY84/BY83</f>
        <v>0.2146304304826509</v>
      </c>
      <c r="CA85" s="42"/>
      <c r="CB85" s="42">
        <f>-CB84/CB83</f>
        <v>0.15806337828025996</v>
      </c>
      <c r="CC85" s="42"/>
      <c r="CD85" s="42">
        <f>-CD84/CD83</f>
        <v>0.20546127420418797</v>
      </c>
      <c r="CE85" s="42"/>
      <c r="CF85" s="42">
        <f>-CF84/CF83</f>
        <v>0.26589429598008668</v>
      </c>
      <c r="CG85" s="42"/>
      <c r="CH85" s="42">
        <f t="shared" ref="CH85" si="416">-CH84/CH83</f>
        <v>0.21415293990015274</v>
      </c>
      <c r="CI85" s="42"/>
      <c r="CJ85" s="177"/>
      <c r="CL85" s="42"/>
      <c r="CM85" s="42" t="e">
        <f>-CM84/CM83</f>
        <v>#DIV/0!</v>
      </c>
      <c r="CN85" s="42"/>
      <c r="CO85" s="42">
        <f>-CO84/CO83</f>
        <v>-0.18019953157862448</v>
      </c>
      <c r="CP85" s="42"/>
      <c r="CQ85" s="42">
        <f>-CQ84/CQ83</f>
        <v>-0.10728388116669346</v>
      </c>
      <c r="CR85" s="42"/>
      <c r="CS85" s="42">
        <f t="shared" ref="CS85" si="417">-CS84/CS83</f>
        <v>-9.8961325871545588E-2</v>
      </c>
      <c r="CU85" s="42"/>
      <c r="CV85" s="42">
        <f>-CV84/CV83</f>
        <v>0.27700321405349759</v>
      </c>
      <c r="CW85" s="42"/>
      <c r="CX85" s="42">
        <f>-CX84/CX83</f>
        <v>0.31306231535429407</v>
      </c>
      <c r="CY85" s="42"/>
      <c r="CZ85" s="42">
        <f>-CZ84/CZ83</f>
        <v>0.30238204756780745</v>
      </c>
      <c r="DA85" s="42"/>
      <c r="DB85" s="42">
        <f t="shared" ref="DB85" si="418">-DB84/DB83</f>
        <v>0.32157430070923854</v>
      </c>
    </row>
    <row r="86" spans="2:106" s="48" customFormat="1" x14ac:dyDescent="0.3">
      <c r="C86" s="92" t="s">
        <v>7</v>
      </c>
      <c r="D86" s="125"/>
      <c r="E86" s="93"/>
      <c r="F86" s="93">
        <f>SUM(F83:F84)</f>
        <v>341923.66864951386</v>
      </c>
      <c r="G86" s="93"/>
      <c r="H86" s="93">
        <f>SUM(H83:H84)</f>
        <v>350546.57169059257</v>
      </c>
      <c r="I86" s="93"/>
      <c r="J86" s="93">
        <f>SUM(J83:J84)</f>
        <v>463308.70346472092</v>
      </c>
      <c r="K86" s="93"/>
      <c r="L86" s="93">
        <f t="shared" ref="L86" si="419">SUM(L83:L84)</f>
        <v>454053.37797805422</v>
      </c>
      <c r="M86" s="186">
        <f>L86/J86-1</f>
        <v>-1.9976584548171417E-2</v>
      </c>
      <c r="O86" s="93"/>
      <c r="P86" s="93">
        <f>SUM(P83:P84)</f>
        <v>301477.200360002</v>
      </c>
      <c r="Q86" s="93"/>
      <c r="R86" s="93">
        <f>SUM(R83:R84)</f>
        <v>308034.18689828418</v>
      </c>
      <c r="S86" s="93"/>
      <c r="T86" s="93">
        <f>SUM(T83:T84)</f>
        <v>415820.35383886949</v>
      </c>
      <c r="U86" s="93"/>
      <c r="V86" s="93">
        <f t="shared" ref="V86" si="420">SUM(V83:V84)</f>
        <v>326594.44804226735</v>
      </c>
      <c r="W86" s="186">
        <f>V86/T86-1</f>
        <v>-0.21457801421422773</v>
      </c>
      <c r="X86" s="52"/>
      <c r="Y86" s="93"/>
      <c r="Z86" s="93">
        <f>SUM(Z83:Z84)</f>
        <v>30753.741499999905</v>
      </c>
      <c r="AA86" s="93"/>
      <c r="AB86" s="93">
        <f>SUM(AB83:AB84)</f>
        <v>509.14326033609814</v>
      </c>
      <c r="AC86" s="93"/>
      <c r="AD86" s="93">
        <f>SUM(AD83:AD84)</f>
        <v>8806.023963665386</v>
      </c>
      <c r="AE86" s="93"/>
      <c r="AF86" s="93">
        <f t="shared" ref="AF86" si="421">SUM(AF83:AF84)</f>
        <v>-86653.066920064797</v>
      </c>
      <c r="AG86" s="52"/>
      <c r="AH86" s="93"/>
      <c r="AI86" s="93">
        <f>SUM(AI83:AI84)</f>
        <v>-5257.3727399999916</v>
      </c>
      <c r="AJ86" s="93"/>
      <c r="AK86" s="93">
        <f>SUM(AK83:AK84)</f>
        <v>-14438.392500000004</v>
      </c>
      <c r="AL86" s="93"/>
      <c r="AM86" s="93">
        <f>SUM(AM83:AM84)</f>
        <v>4224.1871699999811</v>
      </c>
      <c r="AN86" s="93"/>
      <c r="AO86" s="93">
        <f t="shared" ref="AO86" si="422">SUM(AO83:AO84)</f>
        <v>12184.644499999999</v>
      </c>
      <c r="AP86" s="52"/>
      <c r="AQ86" s="93"/>
      <c r="AR86" s="93">
        <f>SUM(AR83:AR84)</f>
        <v>-9632.5520900020201</v>
      </c>
      <c r="AS86" s="93"/>
      <c r="AT86" s="93">
        <f>SUM(AT83:AT84)</f>
        <v>11283.700891715816</v>
      </c>
      <c r="AU86" s="93"/>
      <c r="AV86" s="93">
        <f>SUM(AV83:AV84)</f>
        <v>-7727.7835388696549</v>
      </c>
      <c r="AW86" s="93"/>
      <c r="AX86" s="93">
        <f t="shared" ref="AX86" si="423">SUM(AX83:AX84)</f>
        <v>25730.441687806015</v>
      </c>
      <c r="AY86" s="52"/>
      <c r="AZ86" s="93"/>
      <c r="BA86" s="93">
        <f>SUM(BA83:BA84)</f>
        <v>317341.01702999987</v>
      </c>
      <c r="BB86" s="93"/>
      <c r="BC86" s="93">
        <f>SUM(BC83:BC84)</f>
        <v>305388.63855033601</v>
      </c>
      <c r="BD86" s="93"/>
      <c r="BE86" s="93">
        <f>SUM(BE83:BE84)</f>
        <v>421122.78143366484</v>
      </c>
      <c r="BF86" s="93"/>
      <c r="BG86" s="93">
        <f t="shared" ref="BG86" si="424">SUM(BG83:BG84)</f>
        <v>277856.46731000865</v>
      </c>
      <c r="BH86" s="52"/>
      <c r="BI86" s="93"/>
      <c r="BJ86" s="93">
        <f>SUM(BJ83:BJ84)</f>
        <v>24396.610203511904</v>
      </c>
      <c r="BK86" s="93"/>
      <c r="BL86" s="93">
        <f>SUM(BL83:BL84)</f>
        <v>45623.159847151386</v>
      </c>
      <c r="BM86" s="93"/>
      <c r="BN86" s="93">
        <f>SUM(BN83:BN84)</f>
        <v>71761.86349502072</v>
      </c>
      <c r="BO86" s="93"/>
      <c r="BP86" s="93">
        <f t="shared" ref="BP86" si="425">SUM(BP83:BP84)</f>
        <v>125931.20655562969</v>
      </c>
      <c r="BQ86" s="52"/>
      <c r="BR86" s="93"/>
      <c r="BS86" s="93">
        <f>SUM(BS83:BS84)</f>
        <v>16049.858086</v>
      </c>
      <c r="BT86" s="93"/>
      <c r="BU86" s="93">
        <f>SUM(BU83:BU84)</f>
        <v>10425.835110000005</v>
      </c>
      <c r="BV86" s="93"/>
      <c r="BW86" s="93">
        <f>SUM(BW83:BW84)</f>
        <v>1531.9915960000187</v>
      </c>
      <c r="BX86" s="93"/>
      <c r="BY86" s="93">
        <f t="shared" ref="BY86" si="426">SUM(BY83:BY84)</f>
        <v>24007.490119999991</v>
      </c>
      <c r="BZ86" s="52"/>
      <c r="CA86" s="93"/>
      <c r="CB86" s="93">
        <f>SUM(CB83:CB84)</f>
        <v>40446.468289511911</v>
      </c>
      <c r="CC86" s="93"/>
      <c r="CD86" s="93">
        <f>SUM(CD83:CD84)</f>
        <v>56048.994957151401</v>
      </c>
      <c r="CE86" s="93"/>
      <c r="CF86" s="93">
        <f>SUM(CF83:CF84)</f>
        <v>73293.855091020727</v>
      </c>
      <c r="CG86" s="93"/>
      <c r="CH86" s="93">
        <f t="shared" ref="CH86" si="427">SUM(CH83:CH84)</f>
        <v>149938.69667562959</v>
      </c>
      <c r="CI86" s="93"/>
      <c r="CJ86" s="186">
        <f>CH86/CF86-1</f>
        <v>1.0457198831938457</v>
      </c>
      <c r="CK86" s="52"/>
      <c r="CL86" s="93"/>
      <c r="CM86" s="93">
        <f>SUM(CM83:CM84)</f>
        <v>0</v>
      </c>
      <c r="CN86" s="93"/>
      <c r="CO86" s="93">
        <f>SUM(CO83:CO84)</f>
        <v>-13536.610164842705</v>
      </c>
      <c r="CP86" s="93"/>
      <c r="CQ86" s="93">
        <f>SUM(CQ83:CQ84)</f>
        <v>-25805.505465169215</v>
      </c>
      <c r="CR86" s="93"/>
      <c r="CS86" s="93">
        <f t="shared" ref="CS86" si="428">SUM(CS83:CS84)</f>
        <v>-22479.766739842671</v>
      </c>
      <c r="CT86" s="52"/>
      <c r="CU86" s="93"/>
      <c r="CV86" s="93">
        <f>SUM(CV83:CV84)</f>
        <v>357787.48531951191</v>
      </c>
      <c r="CW86" s="93"/>
      <c r="CX86" s="93">
        <f>SUM(CX83:CX84)</f>
        <v>347901.0233426448</v>
      </c>
      <c r="CY86" s="93"/>
      <c r="CZ86" s="93">
        <f>SUM(CZ83:CZ84)</f>
        <v>468611.13105951663</v>
      </c>
      <c r="DA86" s="93"/>
      <c r="DB86" s="93">
        <f t="shared" ref="DB86" si="429">SUM(DB83:DB84)</f>
        <v>405315.39724579558</v>
      </c>
    </row>
    <row r="87" spans="2:106" x14ac:dyDescent="0.3">
      <c r="C87" s="38" t="s">
        <v>8</v>
      </c>
      <c r="E87" s="40"/>
      <c r="F87" s="40">
        <f>SUM('Quarterly I.S'!G87:I87)</f>
        <v>-11586.353246823197</v>
      </c>
      <c r="G87" s="40"/>
      <c r="H87" s="40">
        <f>SUM('Quarterly I.S'!K87:M87)</f>
        <v>-14369.127292766287</v>
      </c>
      <c r="I87" s="40"/>
      <c r="J87" s="40">
        <f>SUM('Quarterly I.S'!O87:Q87)</f>
        <v>-25265.057021279812</v>
      </c>
      <c r="K87" s="40"/>
      <c r="L87" s="40">
        <f>SUM('Quarterly I.S'!S87:U87)</f>
        <v>-43706.082161779705</v>
      </c>
      <c r="M87" s="139">
        <f>L87/J87-1</f>
        <v>0.7299023756395131</v>
      </c>
      <c r="O87" s="40"/>
      <c r="P87" s="40">
        <f>SUM('Quarterly I.S'!AA87:AC87)</f>
        <v>-4370.8449137231992</v>
      </c>
      <c r="Q87" s="40"/>
      <c r="R87" s="40">
        <f>SUM('Quarterly I.S'!AE87:AG87)</f>
        <v>-4513.7396613662859</v>
      </c>
      <c r="S87" s="40"/>
      <c r="T87" s="40">
        <f>SUM('Quarterly I.S'!AI87:AK87)</f>
        <v>-10761.951777847811</v>
      </c>
      <c r="U87" s="40"/>
      <c r="V87" s="40">
        <f>SUM('Quarterly I.S'!AM87:AO87)</f>
        <v>-14065.003094743712</v>
      </c>
      <c r="W87" s="139">
        <f>V87/T87-1</f>
        <v>0.30691935673739379</v>
      </c>
      <c r="Y87" s="40"/>
      <c r="Z87" s="40">
        <f>SUM('Quarterly I.S'!AU87:AW87)</f>
        <v>-12113.868665517981</v>
      </c>
      <c r="AA87" s="40"/>
      <c r="AB87" s="40">
        <f>SUM('Quarterly I.S'!AY87:BA87)</f>
        <v>5215.8957515654192</v>
      </c>
      <c r="AC87" s="40"/>
      <c r="AD87" s="40">
        <f>SUM('Quarterly I.S'!BC87:BE87)</f>
        <v>-4149.7164329049601</v>
      </c>
      <c r="AE87" s="40"/>
      <c r="AF87" s="40">
        <f>SUM('Quarterly I.S'!BG87:BI87)</f>
        <v>49643.888512036261</v>
      </c>
      <c r="AH87" s="40"/>
      <c r="AI87" s="40">
        <f>SUM('Quarterly I.S'!BN87:BP87)</f>
        <v>0</v>
      </c>
      <c r="AJ87" s="40"/>
      <c r="AK87" s="40">
        <f>SUM('Quarterly I.S'!BR87:BT87)</f>
        <v>0</v>
      </c>
      <c r="AL87" s="40"/>
      <c r="AM87" s="40">
        <f>SUM('Quarterly I.S'!BV87:BX87)</f>
        <v>0</v>
      </c>
      <c r="AN87" s="40"/>
      <c r="AO87" s="40">
        <f>SUM('Quarterly I.S'!BZ87:CB87)</f>
        <v>0</v>
      </c>
      <c r="AQ87" s="40"/>
      <c r="AR87" s="40">
        <f>SUM('Quarterly I.S'!CG87:CI87)</f>
        <v>-3750</v>
      </c>
      <c r="AS87" s="40"/>
      <c r="AT87" s="40">
        <f>SUM('Quarterly I.S'!CK87:CM87)</f>
        <v>-2570</v>
      </c>
      <c r="AU87" s="40"/>
      <c r="AV87" s="40">
        <f>SUM('Quarterly I.S'!CO87:CQ87)</f>
        <v>-1152</v>
      </c>
      <c r="AW87" s="40"/>
      <c r="AX87" s="40">
        <f>SUM('Quarterly I.S'!CS87:CU87)</f>
        <v>-906</v>
      </c>
      <c r="AZ87" s="40"/>
      <c r="BA87" s="40">
        <f>P87+Z87+AI87+AR87</f>
        <v>-20234.713579241179</v>
      </c>
      <c r="BB87" s="40"/>
      <c r="BC87" s="40">
        <f>R87+AB87+AK87+AT87</f>
        <v>-1867.8439098008666</v>
      </c>
      <c r="BD87" s="40"/>
      <c r="BE87" s="40">
        <f>T87+AD87+AM87+AV87</f>
        <v>-16063.66821075277</v>
      </c>
      <c r="BF87" s="40"/>
      <c r="BG87" s="40">
        <f t="shared" ref="BG87" si="430">V87+AF87+AO87+AX87</f>
        <v>34672.885417292549</v>
      </c>
      <c r="BI87" s="40"/>
      <c r="BJ87" s="40">
        <f>SUM('Quarterly I.S'!DS87:DU87)</f>
        <v>-4007.3367158999999</v>
      </c>
      <c r="BK87" s="40"/>
      <c r="BL87" s="40">
        <f>SUM('Quarterly I.S'!DW87:DY87)</f>
        <v>-7986.2565552000005</v>
      </c>
      <c r="BM87" s="40"/>
      <c r="BN87" s="40">
        <f>SUM('Quarterly I.S'!EA87:EC87)</f>
        <v>-14114.8358556</v>
      </c>
      <c r="BO87" s="40"/>
      <c r="BP87" s="40">
        <f>SUM('Quarterly I.S'!EE87:EG87)</f>
        <v>-24831.535636299999</v>
      </c>
      <c r="BR87" s="40"/>
      <c r="BS87" s="40">
        <f>SUM('Quarterly I.S'!EL87:EN87)</f>
        <v>-3208.1716171999979</v>
      </c>
      <c r="BT87" s="40"/>
      <c r="BU87" s="40">
        <f>SUM('Quarterly I.S'!EP87:ER87)</f>
        <v>-1866.1608920000017</v>
      </c>
      <c r="BV87" s="40"/>
      <c r="BW87" s="40">
        <f>SUM('Quarterly I.S'!ET87:EV87)</f>
        <v>-385.66410320000227</v>
      </c>
      <c r="BX87" s="40"/>
      <c r="BY87" s="40">
        <f>SUM('Quarterly I.S'!EX87:EZ87)</f>
        <v>-4806.8590439999953</v>
      </c>
      <c r="CA87" s="40"/>
      <c r="CB87" s="40">
        <f>BJ87+BS87</f>
        <v>-7215.5083330999978</v>
      </c>
      <c r="CC87" s="40"/>
      <c r="CD87" s="40">
        <f>BL87+BU87</f>
        <v>-9852.4174472000013</v>
      </c>
      <c r="CE87" s="40"/>
      <c r="CF87" s="40">
        <f>BN87+BW87</f>
        <v>-14500.499958800003</v>
      </c>
      <c r="CG87" s="40"/>
      <c r="CH87" s="40">
        <f t="shared" ref="CH87" si="431">BP87+BY87</f>
        <v>-29638.394680299993</v>
      </c>
      <c r="CI87" s="40"/>
      <c r="CJ87" s="139">
        <f>CH87/CF87-1</f>
        <v>1.0439567438716599</v>
      </c>
      <c r="CL87" s="40"/>
      <c r="CM87" s="40">
        <f>SUM('Quarterly I.S'!FY87:GA87)</f>
        <v>0</v>
      </c>
      <c r="CN87" s="40"/>
      <c r="CO87" s="40">
        <f>SUM('Quarterly I.S'!GC87:GE87)</f>
        <v>-2.9701841999996734</v>
      </c>
      <c r="CP87" s="40"/>
      <c r="CQ87" s="40">
        <f>SUM('Quarterly I.S'!GG87:GI87)</f>
        <v>-2.6052846319997141</v>
      </c>
      <c r="CR87" s="40"/>
      <c r="CS87" s="40">
        <f>SUM('Quarterly I.S'!GK87:GM87)</f>
        <v>-2.6843867359997038</v>
      </c>
      <c r="CT87" s="52"/>
      <c r="CU87" s="40"/>
      <c r="CV87" s="40">
        <f>BA87+CB87+CM87</f>
        <v>-27450.221912341178</v>
      </c>
      <c r="CW87" s="40"/>
      <c r="CX87" s="40">
        <f>BC87+CD87+CO87</f>
        <v>-11723.231541200868</v>
      </c>
      <c r="CY87" s="40"/>
      <c r="CZ87" s="40">
        <f>BE87+CF87+CQ87</f>
        <v>-30566.773454184771</v>
      </c>
      <c r="DA87" s="40"/>
      <c r="DB87" s="40">
        <f t="shared" ref="DB87" si="432">BG87+CH87+CS87</f>
        <v>5031.8063502565574</v>
      </c>
    </row>
    <row r="88" spans="2:106" x14ac:dyDescent="0.3">
      <c r="C88" s="41" t="s">
        <v>66</v>
      </c>
      <c r="D88" s="116"/>
      <c r="E88" s="42"/>
      <c r="F88" s="42">
        <f>-F87/F86</f>
        <v>3.388578887383107E-2</v>
      </c>
      <c r="G88" s="42"/>
      <c r="H88" s="42">
        <f>-H87/H86</f>
        <v>4.0990637059914237E-2</v>
      </c>
      <c r="I88" s="42"/>
      <c r="J88" s="42">
        <f>-J87/J86</f>
        <v>5.4531798846735119E-2</v>
      </c>
      <c r="K88" s="42"/>
      <c r="L88" s="42">
        <f t="shared" ref="L88" si="433">-L87/L86</f>
        <v>9.6257586181623236E-2</v>
      </c>
      <c r="M88" s="177"/>
      <c r="O88" s="42"/>
      <c r="P88" s="42">
        <f>-P87/P86</f>
        <v>1.4498094411464138E-2</v>
      </c>
      <c r="Q88" s="42"/>
      <c r="R88" s="42">
        <f>-R87/R86</f>
        <v>1.4653372428615417E-2</v>
      </c>
      <c r="S88" s="42"/>
      <c r="T88" s="42">
        <f>-T87/T86</f>
        <v>2.5881252994215072E-2</v>
      </c>
      <c r="U88" s="42"/>
      <c r="V88" s="42">
        <f t="shared" ref="V88" si="434">-V87/V86</f>
        <v>4.3065652766159208E-2</v>
      </c>
      <c r="W88" s="177"/>
      <c r="Y88" s="42"/>
      <c r="Z88" s="42">
        <f>-Z87/Z86</f>
        <v>0.39389902088882478</v>
      </c>
      <c r="AA88" s="42"/>
      <c r="AB88" s="42">
        <f>-AB87/AB86</f>
        <v>-10.244456045872584</v>
      </c>
      <c r="AC88" s="42"/>
      <c r="AD88" s="42">
        <f>-AD87/AD86</f>
        <v>0.47123610496940982</v>
      </c>
      <c r="AE88" s="42"/>
      <c r="AF88" s="42">
        <f t="shared" ref="AF88" si="435">-AF87/AF86</f>
        <v>0.57290399839894246</v>
      </c>
      <c r="AG88" s="44"/>
      <c r="AH88" s="42"/>
      <c r="AI88" s="42">
        <f>-AI87/AI86</f>
        <v>0</v>
      </c>
      <c r="AJ88" s="42"/>
      <c r="AK88" s="42">
        <f>-AK87/AK86</f>
        <v>0</v>
      </c>
      <c r="AL88" s="42"/>
      <c r="AM88" s="42">
        <f>-AM87/AM86</f>
        <v>0</v>
      </c>
      <c r="AN88" s="42"/>
      <c r="AO88" s="42">
        <f t="shared" ref="AO88" si="436">-AO87/AO86</f>
        <v>0</v>
      </c>
      <c r="AP88" s="44"/>
      <c r="AQ88" s="42"/>
      <c r="AR88" s="42"/>
      <c r="AS88" s="42"/>
      <c r="AT88" s="42"/>
      <c r="AU88" s="42"/>
      <c r="AV88" s="42"/>
      <c r="AW88" s="42"/>
      <c r="AX88" s="42"/>
      <c r="AY88" s="44"/>
      <c r="AZ88" s="42"/>
      <c r="BA88" s="42">
        <f>-BA87/BA86</f>
        <v>6.3763309794044959E-2</v>
      </c>
      <c r="BB88" s="42"/>
      <c r="BC88" s="42">
        <f>-BC87/BC86</f>
        <v>6.1162848711969918E-3</v>
      </c>
      <c r="BD88" s="42"/>
      <c r="BE88" s="42">
        <f>-BE87/BE86</f>
        <v>3.8144856842144303E-2</v>
      </c>
      <c r="BF88" s="42"/>
      <c r="BG88" s="42">
        <f t="shared" ref="BG88" si="437">-BG87/BG86</f>
        <v>-0.12478703754124783</v>
      </c>
      <c r="BH88" s="44"/>
      <c r="BI88" s="42"/>
      <c r="BJ88" s="42">
        <f>-BJ87/BJ86</f>
        <v>0.16425793101875857</v>
      </c>
      <c r="BK88" s="42"/>
      <c r="BL88" s="42">
        <f>-BL87/BL86</f>
        <v>0.17504829963456917</v>
      </c>
      <c r="BM88" s="42"/>
      <c r="BN88" s="42">
        <f>-BN87/BN86</f>
        <v>0.19668992927670245</v>
      </c>
      <c r="BO88" s="42"/>
      <c r="BP88" s="42">
        <f t="shared" ref="BP88" si="438">-BP87/BP86</f>
        <v>0.19718333775616412</v>
      </c>
      <c r="BR88" s="42"/>
      <c r="BS88" s="42">
        <f>-BS87/BS86</f>
        <v>0.19988784947565535</v>
      </c>
      <c r="BT88" s="42"/>
      <c r="BU88" s="42">
        <f>-BU87/BU86</f>
        <v>0.17899390047038646</v>
      </c>
      <c r="BV88" s="42"/>
      <c r="BW88" s="42">
        <f>-BW87/BW86</f>
        <v>0.25174035171404269</v>
      </c>
      <c r="BX88" s="42"/>
      <c r="BY88" s="42">
        <f t="shared" ref="BY88" si="439">-BY87/BY86</f>
        <v>0.2002233061420915</v>
      </c>
      <c r="CA88" s="42"/>
      <c r="CB88" s="42">
        <f>-CB87/CB86</f>
        <v>0.17839649883525271</v>
      </c>
      <c r="CC88" s="42"/>
      <c r="CD88" s="42">
        <f>-CD87/CD86</f>
        <v>0.1757822322190081</v>
      </c>
      <c r="CE88" s="42"/>
      <c r="CF88" s="42">
        <f>-CF87/CF86</f>
        <v>0.19784059578790619</v>
      </c>
      <c r="CG88" s="42"/>
      <c r="CH88" s="42">
        <f t="shared" ref="CH88" si="440">-CH87/CH86</f>
        <v>0.19767008342361625</v>
      </c>
      <c r="CI88" s="42"/>
      <c r="CJ88" s="177"/>
      <c r="CL88" s="42"/>
      <c r="CM88" s="42" t="e">
        <f>-CM87/CM86</f>
        <v>#DIV/0!</v>
      </c>
      <c r="CN88" s="42"/>
      <c r="CO88" s="42">
        <f>-CO87/CO86</f>
        <v>-2.194186109986264E-4</v>
      </c>
      <c r="CP88" s="42"/>
      <c r="CQ88" s="42">
        <f>-CQ87/CQ86</f>
        <v>-1.0095848095346076E-4</v>
      </c>
      <c r="CR88" s="42"/>
      <c r="CS88" s="42">
        <f t="shared" ref="CS88" si="441">-CS87/CS86</f>
        <v>-1.1941346042714724E-4</v>
      </c>
      <c r="CU88" s="42"/>
      <c r="CV88" s="42">
        <f>-CV87/CV86</f>
        <v>7.672214104366322E-2</v>
      </c>
      <c r="CW88" s="42"/>
      <c r="CX88" s="42">
        <f>-CX87/CX86</f>
        <v>3.3697030921506534E-2</v>
      </c>
      <c r="CY88" s="42"/>
      <c r="CZ88" s="42">
        <f>-CZ87/CZ86</f>
        <v>6.5228440871803781E-2</v>
      </c>
      <c r="DA88" s="42"/>
      <c r="DB88" s="42">
        <f t="shared" ref="DB88" si="442">-DB87/DB86</f>
        <v>-1.2414545276218847E-2</v>
      </c>
    </row>
    <row r="89" spans="2:106" s="48" customFormat="1" x14ac:dyDescent="0.3">
      <c r="C89" s="92" t="s">
        <v>9</v>
      </c>
      <c r="D89" s="125"/>
      <c r="E89" s="93"/>
      <c r="F89" s="93">
        <f>SUM(F86:F87)</f>
        <v>330337.31540269067</v>
      </c>
      <c r="G89" s="93"/>
      <c r="H89" s="93">
        <f>SUM(H86:H87)</f>
        <v>336177.44439782627</v>
      </c>
      <c r="I89" s="93"/>
      <c r="J89" s="93">
        <f>SUM(J86:J87)</f>
        <v>438043.6464434411</v>
      </c>
      <c r="K89" s="93"/>
      <c r="L89" s="93">
        <f t="shared" ref="L89" si="443">SUM(L86:L87)</f>
        <v>410347.29581627453</v>
      </c>
      <c r="M89" s="186">
        <f>L89/J89-1</f>
        <v>-6.3227376659925283E-2</v>
      </c>
      <c r="O89" s="93"/>
      <c r="P89" s="93">
        <f>SUM(P86:P87)</f>
        <v>297106.35544627882</v>
      </c>
      <c r="Q89" s="93"/>
      <c r="R89" s="93">
        <f>SUM(R86:R87)</f>
        <v>303520.44723691791</v>
      </c>
      <c r="S89" s="93"/>
      <c r="T89" s="93">
        <f>SUM(T86:T87)</f>
        <v>405058.40206102165</v>
      </c>
      <c r="U89" s="93"/>
      <c r="V89" s="93">
        <f t="shared" ref="V89" si="444">SUM(V86:V87)</f>
        <v>312529.44494752365</v>
      </c>
      <c r="W89" s="186">
        <f>V89/T89-1</f>
        <v>-0.22843362004760637</v>
      </c>
      <c r="X89" s="153"/>
      <c r="Y89" s="93"/>
      <c r="Z89" s="93">
        <f>SUM(Z86:Z87)</f>
        <v>18639.872834481925</v>
      </c>
      <c r="AA89" s="93"/>
      <c r="AB89" s="93">
        <f>SUM(AB86:AB87)</f>
        <v>5725.0390119015174</v>
      </c>
      <c r="AC89" s="93"/>
      <c r="AD89" s="93">
        <f>SUM(AD86:AD87)</f>
        <v>4656.3075307604258</v>
      </c>
      <c r="AE89" s="93"/>
      <c r="AF89" s="93">
        <f t="shared" ref="AF89" si="445">SUM(AF86:AF87)</f>
        <v>-37009.178408028536</v>
      </c>
      <c r="AG89" s="52"/>
      <c r="AH89" s="93"/>
      <c r="AI89" s="93">
        <f>SUM(AI86:AI87)</f>
        <v>-5257.3727399999916</v>
      </c>
      <c r="AJ89" s="93"/>
      <c r="AK89" s="93">
        <f>SUM(AK86:AK87)</f>
        <v>-14438.392500000004</v>
      </c>
      <c r="AL89" s="93"/>
      <c r="AM89" s="93">
        <f>SUM(AM86:AM87)</f>
        <v>4224.1871699999811</v>
      </c>
      <c r="AN89" s="93"/>
      <c r="AO89" s="93">
        <f t="shared" ref="AO89" si="446">SUM(AO86:AO87)</f>
        <v>12184.644499999999</v>
      </c>
      <c r="AP89" s="52"/>
      <c r="AQ89" s="93"/>
      <c r="AR89" s="93">
        <f>SUM(AR86:AR87)</f>
        <v>-13382.55209000202</v>
      </c>
      <c r="AS89" s="93"/>
      <c r="AT89" s="93">
        <f>SUM(AT86:AT87)</f>
        <v>8713.7008917158164</v>
      </c>
      <c r="AU89" s="93"/>
      <c r="AV89" s="93">
        <f>SUM(AV86:AV87)</f>
        <v>-8879.7835388696549</v>
      </c>
      <c r="AW89" s="93"/>
      <c r="AX89" s="93">
        <f t="shared" ref="AX89" si="447">SUM(AX86:AX87)</f>
        <v>24824.441687806015</v>
      </c>
      <c r="AY89" s="52"/>
      <c r="AZ89" s="93"/>
      <c r="BA89" s="93">
        <f>SUM(BA86:BA87)</f>
        <v>297106.30345075869</v>
      </c>
      <c r="BB89" s="93"/>
      <c r="BC89" s="93">
        <f>SUM(BC86:BC87)</f>
        <v>303520.79464053514</v>
      </c>
      <c r="BD89" s="93"/>
      <c r="BE89" s="93">
        <f>SUM(BE86:BE87)</f>
        <v>405059.11322291207</v>
      </c>
      <c r="BF89" s="93"/>
      <c r="BG89" s="93">
        <f t="shared" ref="BG89" si="448">SUM(BG86:BG87)</f>
        <v>312529.35272730119</v>
      </c>
      <c r="BH89" s="52"/>
      <c r="BI89" s="93"/>
      <c r="BJ89" s="93">
        <f>SUM(BJ86:BJ87)</f>
        <v>20389.273487611903</v>
      </c>
      <c r="BK89" s="93"/>
      <c r="BL89" s="93">
        <f>SUM(BL86:BL87)</f>
        <v>37636.903291951385</v>
      </c>
      <c r="BM89" s="93"/>
      <c r="BN89" s="93">
        <f>SUM(BN86:BN87)</f>
        <v>57647.027639420718</v>
      </c>
      <c r="BO89" s="93"/>
      <c r="BP89" s="93">
        <f t="shared" ref="BP89" si="449">SUM(BP86:BP87)</f>
        <v>101099.67091932968</v>
      </c>
      <c r="BQ89" s="52"/>
      <c r="BR89" s="93"/>
      <c r="BS89" s="93">
        <f>SUM(BS86:BS87)</f>
        <v>12841.686468800002</v>
      </c>
      <c r="BT89" s="93"/>
      <c r="BU89" s="93">
        <f>SUM(BU86:BU87)</f>
        <v>8559.6742180000037</v>
      </c>
      <c r="BV89" s="93"/>
      <c r="BW89" s="93">
        <f>SUM(BW86:BW87)</f>
        <v>1146.3274928000164</v>
      </c>
      <c r="BX89" s="93"/>
      <c r="BY89" s="93">
        <f t="shared" ref="BY89" si="450">SUM(BY86:BY87)</f>
        <v>19200.631075999998</v>
      </c>
      <c r="BZ89" s="52"/>
      <c r="CA89" s="93"/>
      <c r="CB89" s="93">
        <f>SUM(CB86:CB87)</f>
        <v>33230.959956411913</v>
      </c>
      <c r="CC89" s="93"/>
      <c r="CD89" s="93">
        <f>SUM(CD86:CD87)</f>
        <v>46196.577509951399</v>
      </c>
      <c r="CE89" s="93"/>
      <c r="CF89" s="93">
        <f>SUM(CF86:CF87)</f>
        <v>58793.35513222072</v>
      </c>
      <c r="CG89" s="93"/>
      <c r="CH89" s="93">
        <f t="shared" ref="CH89" si="451">SUM(CH86:CH87)</f>
        <v>120300.30199532959</v>
      </c>
      <c r="CI89" s="93"/>
      <c r="CJ89" s="186">
        <f>CH89/CF89-1</f>
        <v>1.0461547350850369</v>
      </c>
      <c r="CK89" s="52"/>
      <c r="CL89" s="93"/>
      <c r="CM89" s="93">
        <f>SUM(CM86:CM87)</f>
        <v>0</v>
      </c>
      <c r="CN89" s="93"/>
      <c r="CO89" s="93">
        <f>SUM(CO86:CO87)</f>
        <v>-13539.580349042704</v>
      </c>
      <c r="CP89" s="93"/>
      <c r="CQ89" s="93">
        <f>SUM(CQ86:CQ87)</f>
        <v>-25808.110749801213</v>
      </c>
      <c r="CR89" s="93"/>
      <c r="CS89" s="93">
        <f t="shared" ref="CS89" si="452">SUM(CS86:CS87)</f>
        <v>-22482.451126578671</v>
      </c>
      <c r="CT89" s="52"/>
      <c r="CU89" s="93"/>
      <c r="CV89" s="93">
        <f>SUM(CV86:CV87)</f>
        <v>330337.26340717071</v>
      </c>
      <c r="CW89" s="93"/>
      <c r="CX89" s="93">
        <f>SUM(CX86:CX87)</f>
        <v>336177.79180144391</v>
      </c>
      <c r="CY89" s="93"/>
      <c r="CZ89" s="93">
        <f>SUM(CZ86:CZ87)</f>
        <v>438044.35760533187</v>
      </c>
      <c r="DA89" s="93"/>
      <c r="DB89" s="93">
        <f t="shared" ref="DB89" si="453">SUM(DB86:DB87)</f>
        <v>410347.20359605213</v>
      </c>
    </row>
    <row r="90" spans="2:106" x14ac:dyDescent="0.3">
      <c r="C90" s="63" t="s">
        <v>51</v>
      </c>
      <c r="D90" s="126"/>
      <c r="E90" s="64"/>
      <c r="F90" s="64">
        <f>F89-SUM('Quarterly I.S'!G89:I89)</f>
        <v>0</v>
      </c>
      <c r="G90" s="64"/>
      <c r="H90" s="64">
        <f>H89-SUM('Quarterly I.S'!K89:M89)</f>
        <v>0</v>
      </c>
      <c r="I90" s="64"/>
      <c r="J90" s="64">
        <f>J89-SUM('Quarterly I.S'!O89:Q89)</f>
        <v>0</v>
      </c>
      <c r="K90" s="64"/>
      <c r="L90" s="64">
        <f>L89-SUM('Quarterly I.S'!S89:U89)</f>
        <v>4.6566128730773926E-10</v>
      </c>
      <c r="M90" s="187"/>
      <c r="N90" s="63"/>
      <c r="O90" s="64"/>
      <c r="P90" s="64">
        <f>P89-SUM('Quarterly I.S'!AA89:AC89)</f>
        <v>0</v>
      </c>
      <c r="Q90" s="64"/>
      <c r="R90" s="64">
        <f>R89-SUM('Quarterly I.S'!AE89:AG89)</f>
        <v>0</v>
      </c>
      <c r="S90" s="64"/>
      <c r="T90" s="64">
        <f>T89-SUM('Quarterly I.S'!AI89:AK89)</f>
        <v>0</v>
      </c>
      <c r="U90" s="64"/>
      <c r="V90" s="64">
        <f>V89-SUM('Quarterly I.S'!AM89:AO89)</f>
        <v>0</v>
      </c>
      <c r="W90" s="187"/>
      <c r="X90" s="63"/>
      <c r="Y90" s="64"/>
      <c r="Z90" s="64">
        <f>Z89-SUM('Quarterly I.S'!AU89:AW89)</f>
        <v>-6.9121597334742546E-11</v>
      </c>
      <c r="AA90" s="64"/>
      <c r="AB90" s="64">
        <f>AB89-SUM('Quarterly I.S'!AY89:BA89)</f>
        <v>0</v>
      </c>
      <c r="AC90" s="64"/>
      <c r="AD90" s="64">
        <f>AD89-SUM('Quarterly I.S'!BC89:BE89)</f>
        <v>1.3642420526593924E-11</v>
      </c>
      <c r="AE90" s="64"/>
      <c r="AF90" s="64">
        <f>AF89-SUM('Quarterly I.S'!BG89:BI89)</f>
        <v>0</v>
      </c>
      <c r="AG90" s="63"/>
      <c r="AH90" s="64"/>
      <c r="AI90" s="64">
        <f>AI89-SUM('Quarterly I.S'!BN89:BP89)</f>
        <v>3.2741809263825417E-11</v>
      </c>
      <c r="AJ90" s="64"/>
      <c r="AK90" s="64">
        <f>AK89-SUM('Quarterly I.S'!BR89:BT89)</f>
        <v>1.4551915228366852E-11</v>
      </c>
      <c r="AL90" s="64"/>
      <c r="AM90" s="64">
        <f>AM89-SUM('Quarterly I.S'!BV89:BX89)</f>
        <v>-1.0913936421275139E-11</v>
      </c>
      <c r="AN90" s="64"/>
      <c r="AO90" s="64">
        <f>AO89-SUM('Quarterly I.S'!BZ89:CB89)</f>
        <v>0</v>
      </c>
      <c r="AP90" s="63"/>
      <c r="AQ90" s="63"/>
      <c r="AR90" s="63"/>
      <c r="AS90" s="63"/>
      <c r="AT90" s="64"/>
      <c r="AU90" s="63"/>
      <c r="AV90" s="64"/>
      <c r="AW90" s="64"/>
      <c r="AX90" s="64">
        <f>AX89-SUM('Quarterly I.S'!CS89:CU89)</f>
        <v>0</v>
      </c>
      <c r="AY90" s="63"/>
      <c r="AZ90" s="64"/>
      <c r="BA90" s="64">
        <f>BA89-P89-Z89-AI89-AR89</f>
        <v>-4.3655745685100555E-11</v>
      </c>
      <c r="BB90" s="64"/>
      <c r="BC90" s="64">
        <f>BC89-R89-AB89-AK89-AT89</f>
        <v>-1.0368239600211382E-10</v>
      </c>
      <c r="BD90" s="64"/>
      <c r="BE90" s="64">
        <f>BE89-T89-AD89-AM89-AV89</f>
        <v>-3.3469405025243759E-10</v>
      </c>
      <c r="BF90" s="64"/>
      <c r="BG90" s="64">
        <f t="shared" ref="BG90" si="454">BG89-V89-AF89-AO89-AX89</f>
        <v>6.184563972055912E-11</v>
      </c>
      <c r="BH90" s="63"/>
      <c r="BI90" s="64"/>
      <c r="BJ90" s="64">
        <f>BJ89-SUM('Quarterly I.S'!DS89:DU89)</f>
        <v>0</v>
      </c>
      <c r="BK90" s="64"/>
      <c r="BL90" s="64">
        <f>BL89-SUM('Quarterly I.S'!DW89:DY89)</f>
        <v>0</v>
      </c>
      <c r="BM90" s="64"/>
      <c r="BN90" s="64">
        <f>BN89-SUM('Quarterly I.S'!EA89:EC89)</f>
        <v>1.2369127944111824E-10</v>
      </c>
      <c r="BO90" s="64"/>
      <c r="BP90" s="64">
        <f>BP89-SUM('Quarterly I.S'!EE89:EG89)</f>
        <v>2.7648638933897018E-10</v>
      </c>
      <c r="BQ90" s="63"/>
      <c r="BR90" s="64"/>
      <c r="BS90" s="64">
        <f>BS89-SUM('Quarterly I.S'!EL89:EN89)</f>
        <v>0</v>
      </c>
      <c r="BT90" s="64"/>
      <c r="BU90" s="64">
        <f>BU89-SUM('Quarterly I.S'!EP89:ER89)</f>
        <v>0</v>
      </c>
      <c r="BV90" s="64"/>
      <c r="BW90" s="64">
        <f>BW89-SUM('Quarterly I.S'!ET89:EV89)</f>
        <v>8.6401996668428183E-12</v>
      </c>
      <c r="BX90" s="64"/>
      <c r="BY90" s="64">
        <f>BY89-SUM('Quarterly I.S'!EX89:EZ89)</f>
        <v>0</v>
      </c>
      <c r="BZ90" s="63"/>
      <c r="CA90" s="64"/>
      <c r="CB90" s="64">
        <f>CB89-BJ89-BS89</f>
        <v>0</v>
      </c>
      <c r="CC90" s="64"/>
      <c r="CD90" s="64">
        <f>CD89-BL89-BU89</f>
        <v>0</v>
      </c>
      <c r="CE90" s="64"/>
      <c r="CF90" s="64">
        <f>CF89-BN89-BW89</f>
        <v>-1.3642420526593924E-11</v>
      </c>
      <c r="CG90" s="64"/>
      <c r="CH90" s="64">
        <f t="shared" ref="CH90" si="455">CH89-BP89-BY89</f>
        <v>-9.4587448984384537E-11</v>
      </c>
      <c r="CI90" s="64"/>
      <c r="CJ90" s="187"/>
      <c r="CK90" s="63"/>
      <c r="CL90" s="64"/>
      <c r="CM90" s="64">
        <f>CM89-SUM('Quarterly I.S'!FY89:GA89)</f>
        <v>0</v>
      </c>
      <c r="CN90" s="64"/>
      <c r="CO90" s="64">
        <f>CO89-SUM('Quarterly I.S'!GC89:GE89)</f>
        <v>0</v>
      </c>
      <c r="CP90" s="64"/>
      <c r="CQ90" s="64">
        <f>CQ89-SUM('Quarterly I.S'!GG89:GI89)</f>
        <v>0</v>
      </c>
      <c r="CR90" s="64"/>
      <c r="CS90" s="64">
        <f>CS89-SUM('Quarterly I.S'!GK89:GM89)</f>
        <v>0</v>
      </c>
      <c r="CT90" s="63"/>
      <c r="CU90" s="64"/>
      <c r="CV90" s="64">
        <f>CV89-F89</f>
        <v>-5.1995519956108183E-2</v>
      </c>
      <c r="CW90" s="64"/>
      <c r="CX90" s="64">
        <f>CX89-H89</f>
        <v>0.34740361763397232</v>
      </c>
      <c r="CY90" s="64"/>
      <c r="CZ90" s="64">
        <f>CZ89-J89</f>
        <v>0.71116189076565206</v>
      </c>
      <c r="DA90" s="64"/>
      <c r="DB90" s="64">
        <f t="shared" ref="DB90" si="456">DB89-L89</f>
        <v>-9.2220222402829677E-2</v>
      </c>
    </row>
    <row r="91" spans="2:106" x14ac:dyDescent="0.3">
      <c r="C91" s="41" t="s">
        <v>86</v>
      </c>
      <c r="D91" s="116"/>
      <c r="E91" s="42"/>
      <c r="F91" s="42">
        <f>F89/AVERAGE(E108:F108)*12/9</f>
        <v>0.20229024958215644</v>
      </c>
      <c r="G91" s="42"/>
      <c r="H91" s="42">
        <f>H89/AVERAGE(G108:H108)*12/9</f>
        <v>0.18757243950880687</v>
      </c>
      <c r="I91" s="42"/>
      <c r="J91" s="42">
        <f>J89/AVERAGE(I108:J108)*12/9</f>
        <v>0.22465361786098337</v>
      </c>
      <c r="K91" s="42"/>
      <c r="L91" s="42">
        <f t="shared" ref="L91" si="457">L89/AVERAGE(K108:L108)*12/9</f>
        <v>0.17809118050066949</v>
      </c>
      <c r="M91" s="177"/>
      <c r="O91" s="42"/>
      <c r="P91" s="42">
        <f>P89/AVERAGE(O109:P109)*12/9</f>
        <v>0.19737185327305123</v>
      </c>
      <c r="Q91" s="42"/>
      <c r="R91" s="42">
        <f>R89/AVERAGE(Q109:R109)*12/9</f>
        <v>0.18463716244513936</v>
      </c>
      <c r="S91" s="42"/>
      <c r="T91" s="42">
        <f>T89/AVERAGE(S109:T109)*12/9</f>
        <v>0.22770827059224816</v>
      </c>
      <c r="U91" s="42"/>
      <c r="V91" s="42">
        <f t="shared" ref="V91" si="458">V89/AVERAGE(U109:V109)*12/9</f>
        <v>0.15180871032873355</v>
      </c>
      <c r="W91" s="177"/>
      <c r="Y91" s="42"/>
      <c r="Z91" s="42"/>
      <c r="AA91" s="42"/>
      <c r="AB91" s="42"/>
      <c r="AC91" s="42"/>
      <c r="AD91" s="42"/>
      <c r="AE91" s="42"/>
      <c r="AF91" s="42"/>
      <c r="AG91" s="44"/>
      <c r="AH91" s="42"/>
      <c r="AI91" s="42"/>
      <c r="AJ91" s="42"/>
      <c r="AK91" s="42"/>
      <c r="AL91" s="42"/>
      <c r="AM91" s="42"/>
      <c r="AN91" s="42"/>
      <c r="AO91" s="42"/>
      <c r="AP91" s="44"/>
      <c r="AQ91" s="42"/>
      <c r="AR91" s="42"/>
      <c r="AS91" s="42"/>
      <c r="AT91" s="42"/>
      <c r="AU91" s="42"/>
      <c r="AV91" s="42"/>
      <c r="AW91" s="42"/>
      <c r="AX91" s="42"/>
      <c r="AY91" s="44"/>
      <c r="AZ91" s="42"/>
      <c r="BA91" s="42">
        <f>BA89/AVERAGE(AZ109:BA109)*12/9</f>
        <v>0.19737181873170945</v>
      </c>
      <c r="BB91" s="42"/>
      <c r="BC91" s="42">
        <f>BC89/AVERAGE(BB109:BC109)*12/9</f>
        <v>0.1846373737772545</v>
      </c>
      <c r="BD91" s="42"/>
      <c r="BE91" s="42">
        <f>BE89/AVERAGE(BD109:BE109)*12/9</f>
        <v>0.22770867038013889</v>
      </c>
      <c r="BF91" s="42"/>
      <c r="BG91" s="42">
        <f t="shared" ref="BG91" si="459">BG89/AVERAGE(BF109:BG109)*12/9</f>
        <v>0.1518086655334886</v>
      </c>
      <c r="BH91" s="44"/>
      <c r="BI91" s="42"/>
      <c r="BJ91" s="42">
        <f>BJ89/AVERAGE(BI110:BJ110)*12/9</f>
        <v>0.1631386266636656</v>
      </c>
      <c r="BK91" s="42"/>
      <c r="BL91" s="42">
        <f>BL89/AVERAGE(BK110:BL110)*12/9</f>
        <v>0.2678112441095713</v>
      </c>
      <c r="BM91" s="42"/>
      <c r="BN91" s="42">
        <f>BN89/AVERAGE(BM110:BN110)*12/9</f>
        <v>0.34960417137109367</v>
      </c>
      <c r="BO91" s="42"/>
      <c r="BP91" s="42">
        <f t="shared" ref="BP91" si="460">BP89/AVERAGE(BO110:BP110)*12/9</f>
        <v>0.4417244091184635</v>
      </c>
      <c r="BR91" s="42"/>
      <c r="BS91" s="42">
        <f>BS89/AVERAGE(BR111:BS111)*12/9</f>
        <v>4.7687644130529652</v>
      </c>
      <c r="BT91" s="42"/>
      <c r="BU91" s="42">
        <f>BU89/AVERAGE(BT111:BU111)*12/9</f>
        <v>1.0912962951696783</v>
      </c>
      <c r="BV91" s="42"/>
      <c r="BW91" s="42">
        <f>BW89/AVERAGE(BV111:BW111)*12/9</f>
        <v>0.18724294698487109</v>
      </c>
      <c r="BX91" s="42"/>
      <c r="BY91" s="42">
        <f t="shared" ref="BY91" si="461">BY89/AVERAGE(BX111:BY111)*12/9</f>
        <v>1.1593898933419351</v>
      </c>
      <c r="CA91" s="42"/>
      <c r="CB91" s="42">
        <f>(CB89/AVERAGE(SUM(CA110:CA111),SUM(CB110:CB111)))*12/9</f>
        <v>0.26027946984860967</v>
      </c>
      <c r="CC91" s="42"/>
      <c r="CD91" s="42">
        <f>(CD89/AVERAGE(SUM(CC110:CC111),SUM(CD110:CD111)))*12/9</f>
        <v>0.31134223014832568</v>
      </c>
      <c r="CE91" s="42"/>
      <c r="CF91" s="42">
        <f>(CF89/AVERAGE(SUM(CE110:CE111),SUM(CF110:CF111)))*12/9</f>
        <v>0.34379180694119676</v>
      </c>
      <c r="CG91" s="42"/>
      <c r="CH91" s="42">
        <f t="shared" ref="CH91" si="462">(CH89/AVERAGE(SUM(CG110:CG111),SUM(CH110:CH111)))*12/9</f>
        <v>0.49014943249041587</v>
      </c>
      <c r="CI91" s="42"/>
      <c r="CJ91" s="177"/>
      <c r="CL91" s="42"/>
      <c r="CM91" s="42"/>
      <c r="CN91" s="42"/>
      <c r="CO91" s="42"/>
      <c r="CP91" s="42"/>
      <c r="CQ91" s="42"/>
      <c r="CR91" s="42"/>
      <c r="CS91" s="42"/>
      <c r="CU91" s="42"/>
      <c r="CV91" s="42">
        <f>CV89/AVERAGE(CU108:CV108)*12/9</f>
        <v>0.20229021774140998</v>
      </c>
      <c r="CW91" s="42"/>
      <c r="CX91" s="42">
        <f>CX89/AVERAGE(CW108:CX108)*12/9</f>
        <v>0.18757263334496438</v>
      </c>
      <c r="CY91" s="42"/>
      <c r="CZ91" s="42">
        <f>CZ89/AVERAGE(CY108:CZ108)*12/9</f>
        <v>0.22465398258512204</v>
      </c>
      <c r="DA91" s="42"/>
      <c r="DB91" s="42">
        <f t="shared" ref="DB91" si="463">DB89/AVERAGE(DA108:DB108)*12/9</f>
        <v>0.1780911404769909</v>
      </c>
    </row>
    <row r="92" spans="2:106" x14ac:dyDescent="0.3">
      <c r="C92" s="41" t="s">
        <v>139</v>
      </c>
      <c r="D92" s="116"/>
      <c r="E92" s="42"/>
      <c r="F92" s="42">
        <f>F89/F113*12/9</f>
        <v>0.20935927249847039</v>
      </c>
      <c r="G92" s="42"/>
      <c r="H92" s="42">
        <f>H89/H113*12/9</f>
        <v>0.19188700178023507</v>
      </c>
      <c r="I92" s="42"/>
      <c r="J92" s="42">
        <f>J89/J113*12/9</f>
        <v>0.23570412075121075</v>
      </c>
      <c r="K92" s="42"/>
      <c r="L92" s="42">
        <f t="shared" ref="L92" si="464">L89/L113*12/9</f>
        <v>0.18130360116109712</v>
      </c>
      <c r="M92" s="177"/>
      <c r="O92" s="42"/>
      <c r="P92" s="42">
        <f>P89/P114*12/9</f>
        <v>0.20490599598203035</v>
      </c>
      <c r="Q92" s="42"/>
      <c r="R92" s="42">
        <f>R89/R114*12/9</f>
        <v>0.18945885238029436</v>
      </c>
      <c r="S92" s="42"/>
      <c r="T92" s="42">
        <f>T89/T114*12/9</f>
        <v>0.23977498615461179</v>
      </c>
      <c r="U92" s="42"/>
      <c r="V92" s="42">
        <f t="shared" ref="V92" si="465">V89/V114*12/9</f>
        <v>0.1548993587612543</v>
      </c>
      <c r="W92" s="177"/>
      <c r="Y92" s="42"/>
      <c r="Z92" s="42"/>
      <c r="AA92" s="42"/>
      <c r="AB92" s="42"/>
      <c r="AC92" s="42"/>
      <c r="AD92" s="42"/>
      <c r="AE92" s="42"/>
      <c r="AF92" s="42"/>
      <c r="AG92" s="44"/>
      <c r="AH92" s="42"/>
      <c r="AI92" s="42"/>
      <c r="AJ92" s="42"/>
      <c r="AK92" s="42"/>
      <c r="AL92" s="42"/>
      <c r="AM92" s="42"/>
      <c r="AN92" s="42"/>
      <c r="AO92" s="42"/>
      <c r="AP92" s="44"/>
      <c r="AQ92" s="42"/>
      <c r="AR92" s="42"/>
      <c r="AS92" s="42"/>
      <c r="AT92" s="42"/>
      <c r="AU92" s="42"/>
      <c r="AV92" s="42"/>
      <c r="AW92" s="42"/>
      <c r="AX92" s="42"/>
      <c r="AY92" s="44"/>
      <c r="AZ92" s="42"/>
      <c r="BA92" s="42">
        <f>BA89/BA114*12/9</f>
        <v>0.20490596012216519</v>
      </c>
      <c r="BB92" s="42"/>
      <c r="BC92" s="42">
        <f>BC89/BC114*12/9</f>
        <v>0.18945906923122227</v>
      </c>
      <c r="BD92" s="42"/>
      <c r="BE92" s="42">
        <f>BE89/BE114*12/9</f>
        <v>0.2397754071280605</v>
      </c>
      <c r="BF92" s="42"/>
      <c r="BG92" s="42">
        <f t="shared" ref="BG92" si="466">BG89/BG114*12/9</f>
        <v>0.15489931305403037</v>
      </c>
      <c r="BH92" s="44"/>
      <c r="BI92" s="42"/>
      <c r="BJ92" s="42">
        <f>BJ89/BJ115*12/9</f>
        <v>0.16093442878906519</v>
      </c>
      <c r="BK92" s="42"/>
      <c r="BL92" s="42">
        <f>BL89/BL115*12/9</f>
        <v>0.26313934293543956</v>
      </c>
      <c r="BM92" s="42"/>
      <c r="BN92" s="42">
        <f>BN89/BN115*12/9</f>
        <v>0.34830925955498604</v>
      </c>
      <c r="BO92" s="42"/>
      <c r="BP92" s="42">
        <f t="shared" ref="BP92" si="467">BP89/BP115*12/9</f>
        <v>0.43427668847597467</v>
      </c>
      <c r="BR92" s="42"/>
      <c r="BS92" s="42">
        <f>BS89/BS116*12/9</f>
        <v>10.775486862848753</v>
      </c>
      <c r="BT92" s="42"/>
      <c r="BU92" s="42">
        <f>BU89/BU116*12/9</f>
        <v>1.2430404444071241</v>
      </c>
      <c r="BV92" s="42"/>
      <c r="BW92" s="42">
        <f>BW89/BW116*12/9</f>
        <v>0.31713395673503419</v>
      </c>
      <c r="BX92" s="42"/>
      <c r="BY92" s="42">
        <f t="shared" ref="BY92" si="468">BY89/BY116*12/9</f>
        <v>1.489971880559227</v>
      </c>
      <c r="CA92" s="42"/>
      <c r="CB92" s="42">
        <f>CB89/SUM(CB115:CB116)*12/9</f>
        <v>0.25985074216510828</v>
      </c>
      <c r="CC92" s="42"/>
      <c r="CD92" s="42">
        <f>CD89/SUM(CD115:CD116)*12/9</f>
        <v>0.3081489367682429</v>
      </c>
      <c r="CE92" s="42"/>
      <c r="CF92" s="42">
        <f>CF89/SUM(CF115:CF116)*12/9</f>
        <v>0.3476429411431981</v>
      </c>
      <c r="CG92" s="42"/>
      <c r="CH92" s="42">
        <f t="shared" ref="CH92" si="469">CH89/SUM(CH115:CH116)*12/9</f>
        <v>0.48964921207452039</v>
      </c>
      <c r="CI92" s="42"/>
      <c r="CJ92" s="177"/>
      <c r="CL92" s="42"/>
      <c r="CM92" s="42"/>
      <c r="CN92" s="42"/>
      <c r="CO92" s="42"/>
      <c r="CP92" s="42"/>
      <c r="CQ92" s="42"/>
      <c r="CR92" s="42"/>
      <c r="CS92" s="42"/>
      <c r="CU92" s="42"/>
      <c r="CV92" s="42">
        <f>CV89/CV113*12/9</f>
        <v>0.20935923954505062</v>
      </c>
      <c r="CW92" s="42"/>
      <c r="CX92" s="42">
        <f>CX89/CX113*12/9</f>
        <v>0.19188720007503357</v>
      </c>
      <c r="CY92" s="42"/>
      <c r="CZ92" s="42">
        <f>CZ89/CZ113*12/9</f>
        <v>0.23570450341579116</v>
      </c>
      <c r="DA92" s="42"/>
      <c r="DB92" s="42">
        <f t="shared" ref="DB92" si="470">DB89/DB113*12/9</f>
        <v>0.18130356041546877</v>
      </c>
    </row>
    <row r="93" spans="2:106" x14ac:dyDescent="0.3">
      <c r="C93" s="41" t="s">
        <v>87</v>
      </c>
      <c r="D93" s="116"/>
      <c r="E93" s="42"/>
      <c r="F93" s="42"/>
      <c r="G93" s="42"/>
      <c r="H93" s="42"/>
      <c r="I93" s="42"/>
      <c r="J93" s="42"/>
      <c r="K93" s="42"/>
      <c r="L93" s="42"/>
      <c r="M93" s="177"/>
      <c r="O93" s="42"/>
      <c r="P93" s="42">
        <f>P89/AVERAGE(O131:P131)*12/9</f>
        <v>4.5621268778118153E-2</v>
      </c>
      <c r="Q93" s="42"/>
      <c r="R93" s="42">
        <f>R89/AVERAGE(Q131:R131)*12/9</f>
        <v>3.3737217438025685E-2</v>
      </c>
      <c r="S93" s="42"/>
      <c r="T93" s="42">
        <f>T89/AVERAGE(S131:T131)*12/9</f>
        <v>3.128947178198821E-2</v>
      </c>
      <c r="U93" s="42"/>
      <c r="V93" s="42">
        <f t="shared" ref="V93" si="471">V89/AVERAGE(U131:V131)*12/9</f>
        <v>1.9855241500116829E-2</v>
      </c>
      <c r="W93" s="177"/>
      <c r="Y93" s="42"/>
      <c r="Z93" s="42"/>
      <c r="AA93" s="42"/>
      <c r="AB93" s="42"/>
      <c r="AC93" s="42"/>
      <c r="AD93" s="42"/>
      <c r="AE93" s="42"/>
      <c r="AF93" s="42"/>
      <c r="AG93" s="44"/>
      <c r="AH93" s="42"/>
      <c r="AI93" s="42"/>
      <c r="AJ93" s="42"/>
      <c r="AK93" s="42"/>
      <c r="AL93" s="42"/>
      <c r="AM93" s="42"/>
      <c r="AN93" s="42"/>
      <c r="AO93" s="42"/>
      <c r="AP93" s="44"/>
      <c r="AQ93" s="42"/>
      <c r="AR93" s="42"/>
      <c r="AS93" s="42"/>
      <c r="AT93" s="42"/>
      <c r="AU93" s="42"/>
      <c r="AV93" s="42"/>
      <c r="AW93" s="42"/>
      <c r="AX93" s="42"/>
      <c r="AY93" s="44"/>
      <c r="AZ93" s="42"/>
      <c r="BA93" s="42"/>
      <c r="BB93" s="42"/>
      <c r="BC93" s="42"/>
      <c r="BD93" s="42"/>
      <c r="BE93" s="42"/>
      <c r="BF93" s="42"/>
      <c r="BG93" s="42"/>
      <c r="BH93" s="44"/>
      <c r="BI93" s="42"/>
      <c r="BJ93" s="42"/>
      <c r="BK93" s="42"/>
      <c r="BL93" s="42"/>
      <c r="BM93" s="42"/>
      <c r="BN93" s="42"/>
      <c r="BO93" s="42"/>
      <c r="BP93" s="42"/>
      <c r="BR93" s="42"/>
      <c r="BS93" s="42"/>
      <c r="BT93" s="42"/>
      <c r="BU93" s="42"/>
      <c r="BV93" s="42"/>
      <c r="BW93" s="42"/>
      <c r="BX93" s="42"/>
      <c r="BY93" s="42"/>
      <c r="CA93" s="42"/>
      <c r="CB93" s="42"/>
      <c r="CC93" s="42"/>
      <c r="CD93" s="42"/>
      <c r="CE93" s="42"/>
      <c r="CF93" s="42"/>
      <c r="CG93" s="42"/>
      <c r="CH93" s="42"/>
      <c r="CI93" s="42"/>
      <c r="CJ93" s="177"/>
      <c r="CL93" s="42"/>
      <c r="CM93" s="42"/>
      <c r="CN93" s="42"/>
      <c r="CO93" s="42"/>
      <c r="CP93" s="42"/>
      <c r="CQ93" s="42"/>
      <c r="CR93" s="42"/>
      <c r="CS93" s="42"/>
      <c r="CU93" s="42"/>
      <c r="CV93" s="42"/>
      <c r="CW93" s="42"/>
      <c r="CX93" s="42"/>
      <c r="CY93" s="42"/>
      <c r="CZ93" s="42"/>
      <c r="DA93" s="42"/>
      <c r="DB93" s="42"/>
    </row>
    <row r="94" spans="2:106" x14ac:dyDescent="0.3">
      <c r="C94" s="48"/>
      <c r="D94" s="119"/>
      <c r="E94" s="66"/>
      <c r="F94" s="66"/>
      <c r="G94" s="66"/>
      <c r="H94" s="66"/>
      <c r="I94" s="66"/>
      <c r="J94" s="66"/>
      <c r="K94" s="66"/>
      <c r="L94" s="66"/>
      <c r="M94" s="138"/>
      <c r="O94" s="66"/>
      <c r="P94" s="66"/>
      <c r="Q94" s="66"/>
      <c r="R94" s="66"/>
      <c r="S94" s="66"/>
      <c r="T94" s="137"/>
      <c r="U94" s="137"/>
      <c r="V94" s="137"/>
      <c r="W94" s="138"/>
      <c r="Y94" s="66"/>
      <c r="Z94" s="66"/>
      <c r="AA94" s="66"/>
      <c r="AB94" s="66"/>
      <c r="AC94" s="66"/>
      <c r="AD94" s="66"/>
      <c r="AE94" s="66"/>
      <c r="AF94" s="66"/>
      <c r="AG94" s="56"/>
      <c r="AH94" s="66"/>
      <c r="AI94" s="66"/>
      <c r="AJ94" s="66"/>
      <c r="AK94" s="66"/>
      <c r="AL94" s="66"/>
      <c r="AM94" s="66"/>
      <c r="AN94" s="66"/>
      <c r="AO94" s="66"/>
      <c r="AP94" s="56"/>
      <c r="AQ94" s="66"/>
      <c r="AR94" s="66"/>
      <c r="AS94" s="66"/>
      <c r="AT94" s="66"/>
      <c r="AU94" s="66"/>
      <c r="AV94" s="66"/>
      <c r="AW94" s="66"/>
      <c r="AX94" s="66"/>
      <c r="AY94" s="56"/>
      <c r="AZ94" s="66"/>
      <c r="BA94" s="66"/>
      <c r="BB94" s="66"/>
      <c r="BC94" s="66"/>
      <c r="BD94" s="66"/>
      <c r="BE94" s="66"/>
      <c r="BF94" s="66"/>
      <c r="BG94" s="66"/>
      <c r="BH94" s="56"/>
      <c r="BI94" s="66"/>
      <c r="BJ94" s="66"/>
      <c r="BK94" s="66"/>
      <c r="BL94" s="66"/>
      <c r="BM94" s="66"/>
      <c r="BN94" s="66"/>
      <c r="BO94" s="66"/>
      <c r="BP94" s="66"/>
      <c r="BR94" s="66"/>
      <c r="BS94" s="66"/>
      <c r="BT94" s="66"/>
      <c r="BU94" s="66"/>
      <c r="BV94" s="66"/>
      <c r="BW94" s="66"/>
      <c r="BX94" s="66"/>
      <c r="BY94" s="66"/>
      <c r="CA94" s="66"/>
      <c r="CB94" s="66"/>
      <c r="CC94" s="66"/>
      <c r="CD94" s="66"/>
      <c r="CE94" s="66"/>
      <c r="CF94" s="66"/>
      <c r="CG94" s="66"/>
      <c r="CH94" s="66"/>
      <c r="CI94" s="66"/>
      <c r="CJ94" s="138"/>
      <c r="CL94" s="66"/>
      <c r="CM94" s="66"/>
      <c r="CN94" s="66"/>
      <c r="CO94" s="66"/>
      <c r="CP94" s="66"/>
      <c r="CQ94" s="66"/>
      <c r="CR94" s="66"/>
      <c r="CS94" s="66"/>
      <c r="CU94" s="66"/>
      <c r="CV94" s="66"/>
      <c r="CW94" s="66"/>
      <c r="CX94" s="66"/>
      <c r="CY94" s="66"/>
      <c r="CZ94" s="66"/>
      <c r="DA94" s="66"/>
      <c r="DB94" s="66"/>
    </row>
    <row r="95" spans="2:106" s="32" customFormat="1" x14ac:dyDescent="0.3">
      <c r="B95" s="29"/>
      <c r="C95" s="30" t="s">
        <v>178</v>
      </c>
      <c r="D95" s="30"/>
      <c r="E95" s="31"/>
      <c r="F95" s="31"/>
      <c r="G95" s="31"/>
      <c r="H95" s="31"/>
      <c r="I95" s="31"/>
      <c r="J95" s="31"/>
      <c r="K95" s="31"/>
      <c r="L95" s="31"/>
      <c r="M95" s="188"/>
      <c r="O95" s="31"/>
      <c r="P95" s="31"/>
      <c r="Q95" s="31"/>
      <c r="R95" s="31"/>
      <c r="S95" s="31"/>
      <c r="T95" s="31"/>
      <c r="U95" s="31"/>
      <c r="V95" s="31"/>
      <c r="W95" s="188"/>
      <c r="Y95" s="31"/>
      <c r="Z95" s="31"/>
      <c r="AA95" s="31"/>
      <c r="AB95" s="31"/>
      <c r="AC95" s="31"/>
      <c r="AD95" s="31"/>
      <c r="AE95" s="31"/>
      <c r="AF95" s="31"/>
      <c r="AG95" s="33"/>
      <c r="AH95" s="31"/>
      <c r="AI95" s="31"/>
      <c r="AJ95" s="31"/>
      <c r="AK95" s="31"/>
      <c r="AL95" s="31"/>
      <c r="AM95" s="31"/>
      <c r="AN95" s="31"/>
      <c r="AO95" s="31"/>
      <c r="AP95" s="33"/>
      <c r="AQ95" s="31"/>
      <c r="AR95" s="31"/>
      <c r="AS95" s="31"/>
      <c r="AT95" s="31"/>
      <c r="AU95" s="31"/>
      <c r="AV95" s="31"/>
      <c r="AW95" s="31"/>
      <c r="AX95" s="31"/>
      <c r="AY95" s="33"/>
      <c r="AZ95" s="31"/>
      <c r="BA95" s="31"/>
      <c r="BB95" s="31"/>
      <c r="BC95" s="31"/>
      <c r="BD95" s="31"/>
      <c r="BE95" s="31"/>
      <c r="BF95" s="31"/>
      <c r="BG95" s="31"/>
      <c r="BH95" s="33"/>
      <c r="BI95" s="31"/>
      <c r="BJ95" s="31"/>
      <c r="BK95" s="31"/>
      <c r="BL95" s="31"/>
      <c r="BM95" s="31"/>
      <c r="BN95" s="31"/>
      <c r="BO95" s="31"/>
      <c r="BP95" s="31"/>
      <c r="BR95" s="31"/>
      <c r="BS95" s="31"/>
      <c r="BT95" s="31"/>
      <c r="BU95" s="31"/>
      <c r="BV95" s="31"/>
      <c r="BW95" s="31"/>
      <c r="BX95" s="31"/>
      <c r="BY95" s="31"/>
      <c r="CA95" s="31"/>
      <c r="CB95" s="31"/>
      <c r="CC95" s="31"/>
      <c r="CD95" s="31"/>
      <c r="CE95" s="31"/>
      <c r="CF95" s="31"/>
      <c r="CG95" s="31"/>
      <c r="CH95" s="31"/>
      <c r="CI95" s="31"/>
      <c r="CJ95" s="188"/>
      <c r="CL95" s="31"/>
      <c r="CM95" s="31"/>
      <c r="CN95" s="31"/>
      <c r="CO95" s="31"/>
      <c r="CP95" s="31"/>
      <c r="CQ95" s="31"/>
      <c r="CR95" s="31"/>
      <c r="CS95" s="31"/>
      <c r="CT95" s="38"/>
      <c r="CU95" s="31"/>
      <c r="CV95" s="31"/>
      <c r="CW95" s="31"/>
      <c r="CX95" s="31"/>
      <c r="CY95" s="31"/>
      <c r="CZ95" s="31"/>
      <c r="DA95" s="31"/>
      <c r="DB95" s="31"/>
    </row>
    <row r="96" spans="2:106" s="36" customFormat="1" x14ac:dyDescent="0.3">
      <c r="B96" s="34"/>
      <c r="C96" s="67" t="s">
        <v>179</v>
      </c>
      <c r="D96" s="67"/>
      <c r="E96" s="158">
        <f t="shared" ref="E96:J96" si="472">E89</f>
        <v>0</v>
      </c>
      <c r="F96" s="158">
        <f t="shared" si="472"/>
        <v>330337.31540269067</v>
      </c>
      <c r="G96" s="158">
        <f t="shared" si="472"/>
        <v>0</v>
      </c>
      <c r="H96" s="158">
        <f t="shared" si="472"/>
        <v>336177.44439782627</v>
      </c>
      <c r="I96" s="158">
        <f t="shared" si="472"/>
        <v>0</v>
      </c>
      <c r="J96" s="158">
        <f t="shared" si="472"/>
        <v>438043.6464434411</v>
      </c>
      <c r="K96" s="158"/>
      <c r="L96" s="158">
        <f t="shared" ref="L96" si="473">L89</f>
        <v>410347.29581627453</v>
      </c>
      <c r="M96" s="176"/>
      <c r="O96" s="35"/>
      <c r="P96" s="35"/>
      <c r="Q96" s="35"/>
      <c r="R96" s="35"/>
      <c r="S96" s="35"/>
      <c r="T96" s="35"/>
      <c r="U96" s="35"/>
      <c r="V96" s="35"/>
      <c r="W96" s="176"/>
      <c r="Y96" s="35"/>
      <c r="Z96" s="35"/>
      <c r="AA96" s="35"/>
      <c r="AB96" s="35"/>
      <c r="AC96" s="35"/>
      <c r="AD96" s="35"/>
      <c r="AE96" s="35"/>
      <c r="AF96" s="35"/>
      <c r="AG96" s="37"/>
      <c r="AH96" s="35"/>
      <c r="AI96" s="35"/>
      <c r="AJ96" s="35"/>
      <c r="AK96" s="35"/>
      <c r="AL96" s="35"/>
      <c r="AM96" s="35"/>
      <c r="AN96" s="35"/>
      <c r="AO96" s="35"/>
      <c r="AP96" s="37"/>
      <c r="AQ96" s="35"/>
      <c r="AR96" s="35"/>
      <c r="AS96" s="35"/>
      <c r="AT96" s="35"/>
      <c r="AU96" s="35"/>
      <c r="AV96" s="35"/>
      <c r="AW96" s="35"/>
      <c r="AX96" s="35"/>
      <c r="AY96" s="37"/>
      <c r="AZ96" s="35"/>
      <c r="BA96" s="35"/>
      <c r="BB96" s="35"/>
      <c r="BC96" s="35"/>
      <c r="BD96" s="35"/>
      <c r="BE96" s="35"/>
      <c r="BF96" s="35"/>
      <c r="BG96" s="35"/>
      <c r="BH96" s="37"/>
      <c r="BI96" s="35"/>
      <c r="BJ96" s="35"/>
      <c r="BK96" s="35"/>
      <c r="BL96" s="35"/>
      <c r="BM96" s="35"/>
      <c r="BN96" s="35"/>
      <c r="BO96" s="35"/>
      <c r="BP96" s="35"/>
      <c r="BR96" s="35"/>
      <c r="BS96" s="35"/>
      <c r="BT96" s="35"/>
      <c r="BU96" s="35"/>
      <c r="BV96" s="35"/>
      <c r="BW96" s="35"/>
      <c r="BX96" s="35"/>
      <c r="BY96" s="35"/>
      <c r="CA96" s="35"/>
      <c r="CB96" s="35"/>
      <c r="CC96" s="35"/>
      <c r="CD96" s="35"/>
      <c r="CE96" s="35"/>
      <c r="CF96" s="35"/>
      <c r="CG96" s="35"/>
      <c r="CH96" s="35"/>
      <c r="CI96" s="35"/>
      <c r="CJ96" s="176"/>
      <c r="CL96" s="35"/>
      <c r="CM96" s="35"/>
      <c r="CN96" s="35"/>
      <c r="CO96" s="35"/>
      <c r="CP96" s="35"/>
      <c r="CQ96" s="35"/>
      <c r="CR96" s="35"/>
      <c r="CS96" s="35"/>
      <c r="CT96" s="213"/>
      <c r="CU96" s="35"/>
      <c r="CV96" s="35"/>
      <c r="CW96" s="35"/>
      <c r="CX96" s="35"/>
      <c r="CY96" s="35"/>
      <c r="CZ96" s="35"/>
      <c r="DA96" s="35"/>
      <c r="DB96" s="35"/>
    </row>
    <row r="97" spans="2:106" s="68" customFormat="1" x14ac:dyDescent="0.3">
      <c r="C97" s="69" t="str">
        <f>'Quarterly I.S'!C97</f>
        <v>Net effect of new Rent standard</v>
      </c>
      <c r="D97" s="82"/>
      <c r="E97" s="74"/>
      <c r="F97" s="74">
        <f>SUM('Quarterly I.S'!G97:I97)</f>
        <v>6701</v>
      </c>
      <c r="G97" s="74"/>
      <c r="H97" s="74">
        <f>SUM('Quarterly I.S'!K97:M97)</f>
        <v>23490</v>
      </c>
      <c r="I97" s="74"/>
      <c r="J97" s="74">
        <f>SUM('Quarterly I.S'!O97:Q97)</f>
        <v>32763</v>
      </c>
      <c r="K97" s="74"/>
      <c r="L97" s="74">
        <f>SUM('Quarterly I.S'!S97:U97)</f>
        <v>18568</v>
      </c>
      <c r="M97" s="189"/>
      <c r="O97" s="71"/>
      <c r="P97" s="71"/>
      <c r="Q97" s="71"/>
      <c r="R97" s="71"/>
      <c r="S97" s="71"/>
      <c r="T97" s="71"/>
      <c r="U97" s="71"/>
      <c r="V97" s="71"/>
      <c r="W97" s="189"/>
      <c r="Y97" s="71"/>
      <c r="Z97" s="71"/>
      <c r="AA97" s="71"/>
      <c r="AB97" s="71"/>
      <c r="AC97" s="71"/>
      <c r="AD97" s="71"/>
      <c r="AE97" s="71"/>
      <c r="AF97" s="71"/>
      <c r="AH97" s="71"/>
      <c r="AI97" s="71"/>
      <c r="AJ97" s="71"/>
      <c r="AK97" s="71"/>
      <c r="AL97" s="71"/>
      <c r="AM97" s="71"/>
      <c r="AN97" s="71"/>
      <c r="AO97" s="71"/>
      <c r="AQ97" s="71"/>
      <c r="AR97" s="71"/>
      <c r="AS97" s="71"/>
      <c r="AT97" s="71"/>
      <c r="AU97" s="71"/>
      <c r="AV97" s="71"/>
      <c r="AW97" s="71"/>
      <c r="AX97" s="71"/>
      <c r="AZ97" s="71"/>
      <c r="BA97" s="71"/>
      <c r="BB97" s="71"/>
      <c r="BC97" s="71"/>
      <c r="BD97" s="71"/>
      <c r="BE97" s="71"/>
      <c r="BF97" s="71"/>
      <c r="BG97" s="71"/>
      <c r="BI97" s="71"/>
      <c r="BJ97" s="71"/>
      <c r="BK97" s="71"/>
      <c r="BL97" s="71"/>
      <c r="BM97" s="71"/>
      <c r="BN97" s="71"/>
      <c r="BO97" s="71"/>
      <c r="BP97" s="71"/>
      <c r="BR97" s="71"/>
      <c r="BS97" s="71"/>
      <c r="BT97" s="71"/>
      <c r="BU97" s="71"/>
      <c r="BV97" s="71"/>
      <c r="BW97" s="71"/>
      <c r="BX97" s="71"/>
      <c r="BY97" s="71"/>
      <c r="CA97" s="71"/>
      <c r="CB97" s="71"/>
      <c r="CC97" s="71"/>
      <c r="CD97" s="71"/>
      <c r="CE97" s="71"/>
      <c r="CF97" s="71"/>
      <c r="CG97" s="71"/>
      <c r="CH97" s="71"/>
      <c r="CI97" s="71"/>
      <c r="CJ97" s="189"/>
      <c r="CL97" s="71"/>
      <c r="CM97" s="71"/>
      <c r="CN97" s="71"/>
      <c r="CO97" s="71"/>
      <c r="CP97" s="71"/>
      <c r="CQ97" s="71"/>
      <c r="CR97" s="71"/>
      <c r="CS97" s="71"/>
      <c r="CU97" s="71"/>
      <c r="CV97" s="71"/>
      <c r="CW97" s="71"/>
      <c r="CX97" s="71"/>
      <c r="CY97" s="71"/>
      <c r="CZ97" s="71"/>
      <c r="DA97" s="71"/>
      <c r="DB97" s="71"/>
    </row>
    <row r="98" spans="2:106" s="68" customFormat="1" x14ac:dyDescent="0.3">
      <c r="C98" s="69" t="str">
        <f>'Quarterly I.S'!C98</f>
        <v>Non-recurring sale of assets post tax</v>
      </c>
      <c r="D98" s="82"/>
      <c r="E98" s="74"/>
      <c r="F98" s="74">
        <f>SUM('Quarterly I.S'!G98:I98)</f>
        <v>0</v>
      </c>
      <c r="G98" s="74"/>
      <c r="H98" s="74">
        <f>SUM('Quarterly I.S'!K98:M98)</f>
        <v>0</v>
      </c>
      <c r="I98" s="74"/>
      <c r="J98" s="74">
        <f>SUM('Quarterly I.S'!O98:Q98)</f>
        <v>0</v>
      </c>
      <c r="K98" s="74"/>
      <c r="L98" s="74">
        <f>SUM('Quarterly I.S'!S98:U98)</f>
        <v>0</v>
      </c>
      <c r="M98" s="189"/>
      <c r="O98" s="71"/>
      <c r="P98" s="71"/>
      <c r="Q98" s="71"/>
      <c r="R98" s="71"/>
      <c r="S98" s="71"/>
      <c r="T98" s="71"/>
      <c r="U98" s="71"/>
      <c r="V98" s="71"/>
      <c r="W98" s="189"/>
      <c r="Y98" s="71"/>
      <c r="Z98" s="71"/>
      <c r="AA98" s="71"/>
      <c r="AB98" s="71"/>
      <c r="AC98" s="71"/>
      <c r="AD98" s="71"/>
      <c r="AE98" s="71"/>
      <c r="AF98" s="71"/>
      <c r="AH98" s="71"/>
      <c r="AI98" s="71"/>
      <c r="AJ98" s="71"/>
      <c r="AK98" s="71"/>
      <c r="AL98" s="71"/>
      <c r="AM98" s="71"/>
      <c r="AN98" s="71"/>
      <c r="AO98" s="71"/>
      <c r="AQ98" s="71"/>
      <c r="AR98" s="71"/>
      <c r="AS98" s="71"/>
      <c r="AT98" s="71"/>
      <c r="AU98" s="71"/>
      <c r="AV98" s="71"/>
      <c r="AW98" s="71"/>
      <c r="AX98" s="71"/>
      <c r="AZ98" s="71"/>
      <c r="BA98" s="71"/>
      <c r="BB98" s="71"/>
      <c r="BC98" s="71"/>
      <c r="BD98" s="71"/>
      <c r="BE98" s="71"/>
      <c r="BF98" s="71"/>
      <c r="BG98" s="71"/>
      <c r="BI98" s="71"/>
      <c r="BJ98" s="71"/>
      <c r="BK98" s="71"/>
      <c r="BL98" s="71"/>
      <c r="BM98" s="71"/>
      <c r="BN98" s="71"/>
      <c r="BO98" s="71"/>
      <c r="BP98" s="71"/>
      <c r="BR98" s="71"/>
      <c r="BS98" s="71"/>
      <c r="BT98" s="71"/>
      <c r="BU98" s="71"/>
      <c r="BV98" s="71"/>
      <c r="BW98" s="71"/>
      <c r="BX98" s="71"/>
      <c r="BY98" s="71"/>
      <c r="CA98" s="71"/>
      <c r="CB98" s="71"/>
      <c r="CC98" s="71"/>
      <c r="CD98" s="71"/>
      <c r="CE98" s="71"/>
      <c r="CF98" s="71"/>
      <c r="CG98" s="71"/>
      <c r="CH98" s="71"/>
      <c r="CI98" s="71"/>
      <c r="CJ98" s="189"/>
      <c r="CL98" s="71"/>
      <c r="CM98" s="71"/>
      <c r="CN98" s="71"/>
      <c r="CO98" s="71"/>
      <c r="CP98" s="71"/>
      <c r="CQ98" s="71"/>
      <c r="CR98" s="71"/>
      <c r="CS98" s="71"/>
      <c r="CU98" s="71"/>
      <c r="CV98" s="71"/>
      <c r="CW98" s="71"/>
      <c r="CX98" s="71"/>
      <c r="CY98" s="71"/>
      <c r="CZ98" s="71"/>
      <c r="DA98" s="71"/>
      <c r="DB98" s="71"/>
    </row>
    <row r="99" spans="2:106" s="68" customFormat="1" x14ac:dyDescent="0.3">
      <c r="C99" s="69" t="str">
        <f>'Quarterly I.S'!C99</f>
        <v>Tech Investments</v>
      </c>
      <c r="D99" s="82"/>
      <c r="E99" s="74"/>
      <c r="F99" s="74">
        <f>SUM('Quarterly I.S'!G99:I99)</f>
        <v>5837</v>
      </c>
      <c r="G99" s="74"/>
      <c r="H99" s="74">
        <f>SUM('Quarterly I.S'!K99:M99)</f>
        <v>21619.902460000001</v>
      </c>
      <c r="I99" s="74"/>
      <c r="J99" s="74">
        <f>SUM('Quarterly I.S'!O99:Q99)</f>
        <v>30322</v>
      </c>
      <c r="K99" s="74"/>
      <c r="L99" s="74">
        <f>SUM('Quarterly I.S'!S99:U99)</f>
        <v>28987</v>
      </c>
      <c r="M99" s="189"/>
      <c r="O99" s="71"/>
      <c r="P99" s="71"/>
      <c r="Q99" s="71"/>
      <c r="R99" s="71"/>
      <c r="S99" s="71"/>
      <c r="T99" s="71"/>
      <c r="U99" s="71"/>
      <c r="V99" s="71"/>
      <c r="W99" s="189"/>
      <c r="Y99" s="71"/>
      <c r="Z99" s="71"/>
      <c r="AA99" s="71"/>
      <c r="AB99" s="71"/>
      <c r="AC99" s="71"/>
      <c r="AD99" s="71"/>
      <c r="AE99" s="71"/>
      <c r="AF99" s="71"/>
      <c r="AH99" s="71"/>
      <c r="AI99" s="71"/>
      <c r="AJ99" s="71"/>
      <c r="AK99" s="71"/>
      <c r="AL99" s="71"/>
      <c r="AM99" s="71"/>
      <c r="AN99" s="71"/>
      <c r="AO99" s="71"/>
      <c r="AQ99" s="71"/>
      <c r="AR99" s="71"/>
      <c r="AS99" s="71"/>
      <c r="AT99" s="71"/>
      <c r="AU99" s="71"/>
      <c r="AV99" s="71"/>
      <c r="AW99" s="71"/>
      <c r="AX99" s="71"/>
      <c r="AZ99" s="71"/>
      <c r="BA99" s="71"/>
      <c r="BB99" s="71"/>
      <c r="BC99" s="71"/>
      <c r="BD99" s="71"/>
      <c r="BE99" s="71"/>
      <c r="BF99" s="71"/>
      <c r="BG99" s="71"/>
      <c r="BI99" s="71"/>
      <c r="BJ99" s="71"/>
      <c r="BK99" s="71"/>
      <c r="BL99" s="71"/>
      <c r="BM99" s="71"/>
      <c r="BN99" s="71"/>
      <c r="BO99" s="71"/>
      <c r="BP99" s="71"/>
      <c r="BR99" s="71"/>
      <c r="BS99" s="71"/>
      <c r="BT99" s="71"/>
      <c r="BU99" s="71"/>
      <c r="BV99" s="71"/>
      <c r="BW99" s="71"/>
      <c r="BX99" s="71"/>
      <c r="BY99" s="71"/>
      <c r="CA99" s="71"/>
      <c r="CB99" s="71"/>
      <c r="CC99" s="71"/>
      <c r="CD99" s="71"/>
      <c r="CE99" s="71"/>
      <c r="CF99" s="71"/>
      <c r="CG99" s="71"/>
      <c r="CH99" s="71"/>
      <c r="CI99" s="71"/>
      <c r="CJ99" s="189"/>
      <c r="CL99" s="71"/>
      <c r="CM99" s="71"/>
      <c r="CN99" s="71"/>
      <c r="CO99" s="71"/>
      <c r="CP99" s="71"/>
      <c r="CQ99" s="71"/>
      <c r="CR99" s="71"/>
      <c r="CS99" s="71"/>
      <c r="CU99" s="71"/>
      <c r="CV99" s="71"/>
      <c r="CW99" s="71"/>
      <c r="CX99" s="71"/>
      <c r="CY99" s="71"/>
      <c r="CZ99" s="71"/>
      <c r="DA99" s="71"/>
      <c r="DB99" s="71"/>
    </row>
    <row r="100" spans="2:106" s="68" customFormat="1" x14ac:dyDescent="0.3">
      <c r="C100" s="69" t="str">
        <f>'Quarterly I.S'!C100</f>
        <v>Non-recurring marketing expense</v>
      </c>
      <c r="D100" s="82"/>
      <c r="E100" s="74"/>
      <c r="F100" s="74"/>
      <c r="G100" s="74"/>
      <c r="H100" s="74"/>
      <c r="I100" s="74"/>
      <c r="J100" s="74">
        <f>SUM('Quarterly I.S'!O100:Q100)</f>
        <v>2410.6924166666668</v>
      </c>
      <c r="K100" s="74"/>
      <c r="L100" s="74">
        <f>SUM('Quarterly I.S'!S100:U100)</f>
        <v>0</v>
      </c>
      <c r="M100" s="189"/>
      <c r="O100" s="71"/>
      <c r="P100" s="71"/>
      <c r="Q100" s="71"/>
      <c r="R100" s="71"/>
      <c r="S100" s="71"/>
      <c r="T100" s="71"/>
      <c r="U100" s="71"/>
      <c r="V100" s="71"/>
      <c r="W100" s="189"/>
      <c r="Y100" s="71"/>
      <c r="Z100" s="71"/>
      <c r="AA100" s="71"/>
      <c r="AB100" s="71"/>
      <c r="AC100" s="71"/>
      <c r="AD100" s="71"/>
      <c r="AE100" s="71"/>
      <c r="AF100" s="71"/>
      <c r="AH100" s="71"/>
      <c r="AI100" s="71"/>
      <c r="AJ100" s="71"/>
      <c r="AK100" s="71"/>
      <c r="AL100" s="71"/>
      <c r="AM100" s="71"/>
      <c r="AN100" s="71"/>
      <c r="AO100" s="71"/>
      <c r="AQ100" s="71"/>
      <c r="AR100" s="71"/>
      <c r="AS100" s="71"/>
      <c r="AT100" s="71"/>
      <c r="AU100" s="71"/>
      <c r="AV100" s="71"/>
      <c r="AW100" s="71"/>
      <c r="AX100" s="71"/>
      <c r="AZ100" s="71"/>
      <c r="BA100" s="71"/>
      <c r="BB100" s="71"/>
      <c r="BC100" s="71"/>
      <c r="BD100" s="71"/>
      <c r="BE100" s="71"/>
      <c r="BF100" s="71"/>
      <c r="BG100" s="71"/>
      <c r="BI100" s="71"/>
      <c r="BJ100" s="71"/>
      <c r="BK100" s="71"/>
      <c r="BL100" s="71"/>
      <c r="BM100" s="71"/>
      <c r="BN100" s="71"/>
      <c r="BO100" s="71"/>
      <c r="BP100" s="71"/>
      <c r="BR100" s="71"/>
      <c r="BS100" s="71"/>
      <c r="BT100" s="71"/>
      <c r="BU100" s="71"/>
      <c r="BV100" s="71"/>
      <c r="BW100" s="71"/>
      <c r="BX100" s="71"/>
      <c r="BY100" s="71"/>
      <c r="CA100" s="71"/>
      <c r="CB100" s="71"/>
      <c r="CC100" s="71"/>
      <c r="CD100" s="71"/>
      <c r="CE100" s="71"/>
      <c r="CF100" s="71"/>
      <c r="CG100" s="71"/>
      <c r="CH100" s="71"/>
      <c r="CI100" s="71"/>
      <c r="CJ100" s="189"/>
      <c r="CL100" s="71"/>
      <c r="CM100" s="71"/>
      <c r="CN100" s="71"/>
      <c r="CO100" s="71"/>
      <c r="CP100" s="71"/>
      <c r="CQ100" s="71"/>
      <c r="CR100" s="71"/>
      <c r="CS100" s="71"/>
      <c r="CU100" s="71"/>
      <c r="CV100" s="71"/>
      <c r="CW100" s="71"/>
      <c r="CX100" s="71"/>
      <c r="CY100" s="71"/>
      <c r="CZ100" s="71"/>
      <c r="DA100" s="71"/>
      <c r="DB100" s="71"/>
    </row>
    <row r="101" spans="2:106" s="68" customFormat="1" x14ac:dyDescent="0.3">
      <c r="C101" s="69" t="str">
        <f>'Quarterly I.S'!C101</f>
        <v>ESOP</v>
      </c>
      <c r="D101" s="82"/>
      <c r="E101" s="74"/>
      <c r="F101" s="74"/>
      <c r="G101" s="74"/>
      <c r="H101" s="74"/>
      <c r="I101" s="74"/>
      <c r="J101" s="74">
        <f>SUM('Quarterly I.S'!O101:Q101)</f>
        <v>0</v>
      </c>
      <c r="K101" s="74"/>
      <c r="L101" s="74">
        <f>SUM('Quarterly I.S'!S101:U101)</f>
        <v>0</v>
      </c>
      <c r="M101" s="189"/>
      <c r="O101" s="71"/>
      <c r="P101" s="71"/>
      <c r="Q101" s="71"/>
      <c r="R101" s="71"/>
      <c r="S101" s="71"/>
      <c r="T101" s="71"/>
      <c r="U101" s="71"/>
      <c r="V101" s="71"/>
      <c r="W101" s="189"/>
      <c r="Y101" s="71"/>
      <c r="Z101" s="71"/>
      <c r="AA101" s="71"/>
      <c r="AB101" s="71"/>
      <c r="AC101" s="71"/>
      <c r="AD101" s="71"/>
      <c r="AE101" s="71"/>
      <c r="AF101" s="71"/>
      <c r="AH101" s="71"/>
      <c r="AI101" s="71"/>
      <c r="AJ101" s="71"/>
      <c r="AK101" s="71"/>
      <c r="AL101" s="71"/>
      <c r="AM101" s="71"/>
      <c r="AN101" s="71"/>
      <c r="AO101" s="71"/>
      <c r="AQ101" s="71"/>
      <c r="AR101" s="71"/>
      <c r="AS101" s="71"/>
      <c r="AT101" s="71"/>
      <c r="AU101" s="71"/>
      <c r="AV101" s="71"/>
      <c r="AW101" s="71"/>
      <c r="AX101" s="71"/>
      <c r="AZ101" s="71"/>
      <c r="BA101" s="71"/>
      <c r="BB101" s="71"/>
      <c r="BC101" s="71"/>
      <c r="BD101" s="71"/>
      <c r="BE101" s="71"/>
      <c r="BF101" s="71"/>
      <c r="BG101" s="71"/>
      <c r="BI101" s="71"/>
      <c r="BJ101" s="71"/>
      <c r="BK101" s="71"/>
      <c r="BL101" s="71"/>
      <c r="BM101" s="71"/>
      <c r="BN101" s="71"/>
      <c r="BO101" s="71"/>
      <c r="BP101" s="71"/>
      <c r="BR101" s="71"/>
      <c r="BS101" s="71"/>
      <c r="BT101" s="71"/>
      <c r="BU101" s="71"/>
      <c r="BV101" s="71"/>
      <c r="BW101" s="71"/>
      <c r="BX101" s="71"/>
      <c r="BY101" s="71"/>
      <c r="CA101" s="71"/>
      <c r="CB101" s="71"/>
      <c r="CC101" s="71"/>
      <c r="CD101" s="71"/>
      <c r="CE101" s="71"/>
      <c r="CF101" s="71"/>
      <c r="CG101" s="71"/>
      <c r="CH101" s="71"/>
      <c r="CI101" s="71"/>
      <c r="CJ101" s="189"/>
      <c r="CL101" s="71"/>
      <c r="CM101" s="71"/>
      <c r="CN101" s="71"/>
      <c r="CO101" s="71"/>
      <c r="CP101" s="71"/>
      <c r="CQ101" s="71"/>
      <c r="CR101" s="71"/>
      <c r="CS101" s="71"/>
      <c r="CU101" s="71"/>
      <c r="CV101" s="71"/>
      <c r="CW101" s="71"/>
      <c r="CX101" s="71"/>
      <c r="CY101" s="71"/>
      <c r="CZ101" s="71"/>
      <c r="DA101" s="71"/>
      <c r="DB101" s="71"/>
    </row>
    <row r="102" spans="2:106" s="68" customFormat="1" x14ac:dyDescent="0.3">
      <c r="B102" s="69"/>
      <c r="C102" s="69" t="str">
        <f>'Quarterly I.S'!C102</f>
        <v>Tax adjustments</v>
      </c>
      <c r="D102" s="82"/>
      <c r="E102" s="74"/>
      <c r="F102" s="74">
        <f>SUM('Quarterly I.S'!G102:I102)</f>
        <v>10086</v>
      </c>
      <c r="G102" s="74"/>
      <c r="H102" s="74">
        <f>SUM('Quarterly I.S'!K102:M102)</f>
        <v>15699</v>
      </c>
      <c r="I102" s="74"/>
      <c r="J102" s="74">
        <f>SUM('Quarterly I.S'!O102:Q102)</f>
        <v>36340</v>
      </c>
      <c r="K102" s="74"/>
      <c r="L102" s="74">
        <f>SUM('Quarterly I.S'!S102:U102)</f>
        <v>34292.767891087919</v>
      </c>
      <c r="M102" s="189"/>
      <c r="O102" s="71"/>
      <c r="P102" s="71"/>
      <c r="Q102" s="71"/>
      <c r="R102" s="71"/>
      <c r="S102" s="71"/>
      <c r="T102" s="71"/>
      <c r="U102" s="71"/>
      <c r="V102" s="71"/>
      <c r="W102" s="189"/>
      <c r="Y102" s="71"/>
      <c r="Z102" s="71"/>
      <c r="AA102" s="71"/>
      <c r="AB102" s="71"/>
      <c r="AC102" s="71"/>
      <c r="AD102" s="71"/>
      <c r="AE102" s="71"/>
      <c r="AF102" s="71"/>
      <c r="AH102" s="71"/>
      <c r="AI102" s="71"/>
      <c r="AJ102" s="71"/>
      <c r="AK102" s="71"/>
      <c r="AL102" s="71"/>
      <c r="AM102" s="71"/>
      <c r="AN102" s="71"/>
      <c r="AO102" s="71"/>
      <c r="AQ102" s="71"/>
      <c r="AR102" s="71"/>
      <c r="AS102" s="71"/>
      <c r="AT102" s="71"/>
      <c r="AU102" s="71"/>
      <c r="AV102" s="71"/>
      <c r="AW102" s="71"/>
      <c r="AX102" s="71"/>
      <c r="AZ102" s="71"/>
      <c r="BA102" s="71"/>
      <c r="BB102" s="71"/>
      <c r="BC102" s="71"/>
      <c r="BD102" s="71"/>
      <c r="BE102" s="71"/>
      <c r="BF102" s="71"/>
      <c r="BG102" s="71"/>
      <c r="BI102" s="71"/>
      <c r="BJ102" s="71"/>
      <c r="BK102" s="71"/>
      <c r="BL102" s="71"/>
      <c r="BM102" s="71"/>
      <c r="BN102" s="71"/>
      <c r="BO102" s="71"/>
      <c r="BP102" s="71"/>
      <c r="BR102" s="71"/>
      <c r="BS102" s="71"/>
      <c r="BT102" s="71"/>
      <c r="BU102" s="71"/>
      <c r="BV102" s="71"/>
      <c r="BW102" s="71"/>
      <c r="BX102" s="71"/>
      <c r="BY102" s="71"/>
      <c r="CA102" s="71"/>
      <c r="CB102" s="71"/>
      <c r="CC102" s="71"/>
      <c r="CD102" s="71"/>
      <c r="CE102" s="71"/>
      <c r="CF102" s="71"/>
      <c r="CG102" s="71"/>
      <c r="CH102" s="71"/>
      <c r="CI102" s="71"/>
      <c r="CJ102" s="189"/>
      <c r="CL102" s="71"/>
      <c r="CM102" s="71"/>
      <c r="CN102" s="71"/>
      <c r="CO102" s="71"/>
      <c r="CP102" s="71"/>
      <c r="CQ102" s="71"/>
      <c r="CR102" s="71"/>
      <c r="CS102" s="71"/>
      <c r="CU102" s="71"/>
      <c r="CV102" s="71"/>
      <c r="CW102" s="71"/>
      <c r="CX102" s="71"/>
      <c r="CY102" s="71"/>
      <c r="CZ102" s="71"/>
      <c r="DA102" s="71"/>
      <c r="DB102" s="71"/>
    </row>
    <row r="103" spans="2:106" s="68" customFormat="1" x14ac:dyDescent="0.3">
      <c r="C103" s="69" t="str">
        <f>'Quarterly I.S'!C103</f>
        <v>Special provision</v>
      </c>
      <c r="D103" s="82"/>
      <c r="E103" s="74"/>
      <c r="F103" s="74">
        <f>SUM('Quarterly I.S'!G103:I103)</f>
        <v>0</v>
      </c>
      <c r="G103" s="74"/>
      <c r="H103" s="74">
        <f>SUM('Quarterly I.S'!K103:M103)</f>
        <v>7000</v>
      </c>
      <c r="I103" s="74"/>
      <c r="J103" s="74">
        <f>SUM('Quarterly I.S'!O103:Q103)</f>
        <v>2000</v>
      </c>
      <c r="K103" s="74"/>
      <c r="L103" s="74">
        <f>SUM('Quarterly I.S'!S103:U103)</f>
        <v>-14800</v>
      </c>
      <c r="M103" s="189"/>
      <c r="O103" s="71"/>
      <c r="P103" s="71"/>
      <c r="Q103" s="71"/>
      <c r="R103" s="71"/>
      <c r="S103" s="71"/>
      <c r="T103" s="71"/>
      <c r="U103" s="71"/>
      <c r="V103" s="71"/>
      <c r="W103" s="189"/>
      <c r="Y103" s="71"/>
      <c r="Z103" s="71"/>
      <c r="AA103" s="71"/>
      <c r="AB103" s="71"/>
      <c r="AC103" s="71"/>
      <c r="AD103" s="71"/>
      <c r="AE103" s="71"/>
      <c r="AF103" s="71"/>
      <c r="AH103" s="71"/>
      <c r="AI103" s="71"/>
      <c r="AJ103" s="71"/>
      <c r="AK103" s="71"/>
      <c r="AL103" s="71"/>
      <c r="AM103" s="71"/>
      <c r="AN103" s="71"/>
      <c r="AO103" s="71"/>
      <c r="AQ103" s="71"/>
      <c r="AR103" s="71"/>
      <c r="AS103" s="71"/>
      <c r="AT103" s="71"/>
      <c r="AU103" s="71"/>
      <c r="AV103" s="71"/>
      <c r="AW103" s="71"/>
      <c r="AX103" s="71"/>
      <c r="AZ103" s="71"/>
      <c r="BA103" s="71"/>
      <c r="BB103" s="71"/>
      <c r="BC103" s="71"/>
      <c r="BD103" s="71"/>
      <c r="BE103" s="71"/>
      <c r="BF103" s="71"/>
      <c r="BG103" s="71"/>
      <c r="BI103" s="71"/>
      <c r="BJ103" s="71"/>
      <c r="BK103" s="71"/>
      <c r="BL103" s="71"/>
      <c r="BM103" s="71"/>
      <c r="BN103" s="71"/>
      <c r="BO103" s="71"/>
      <c r="BP103" s="71"/>
      <c r="BR103" s="71"/>
      <c r="BS103" s="71"/>
      <c r="BT103" s="71"/>
      <c r="BU103" s="71"/>
      <c r="BV103" s="71"/>
      <c r="BW103" s="71"/>
      <c r="BX103" s="71"/>
      <c r="BY103" s="71"/>
      <c r="CA103" s="71"/>
      <c r="CB103" s="71"/>
      <c r="CC103" s="71"/>
      <c r="CD103" s="71"/>
      <c r="CE103" s="71"/>
      <c r="CF103" s="71"/>
      <c r="CG103" s="71"/>
      <c r="CH103" s="71"/>
      <c r="CI103" s="71"/>
      <c r="CJ103" s="189"/>
      <c r="CL103" s="71"/>
      <c r="CM103" s="71"/>
      <c r="CN103" s="71"/>
      <c r="CO103" s="71"/>
      <c r="CP103" s="71"/>
      <c r="CQ103" s="71"/>
      <c r="CR103" s="71"/>
      <c r="CS103" s="71"/>
      <c r="CU103" s="71"/>
      <c r="CV103" s="71"/>
      <c r="CW103" s="71"/>
      <c r="CX103" s="71"/>
      <c r="CY103" s="71"/>
      <c r="CZ103" s="71"/>
      <c r="DA103" s="71"/>
      <c r="DB103" s="71"/>
    </row>
    <row r="104" spans="2:106" s="68" customFormat="1" ht="13.5" thickBot="1" x14ac:dyDescent="0.35">
      <c r="C104" s="159" t="s">
        <v>178</v>
      </c>
      <c r="D104" s="160"/>
      <c r="E104" s="162">
        <f t="shared" ref="E104:J104" si="474">SUM(E96:E103)</f>
        <v>0</v>
      </c>
      <c r="F104" s="162">
        <f t="shared" si="474"/>
        <v>352961.31540269067</v>
      </c>
      <c r="G104" s="162">
        <f t="shared" si="474"/>
        <v>0</v>
      </c>
      <c r="H104" s="162">
        <f t="shared" si="474"/>
        <v>403986.34685782628</v>
      </c>
      <c r="I104" s="162">
        <f t="shared" si="474"/>
        <v>0</v>
      </c>
      <c r="J104" s="162">
        <f t="shared" si="474"/>
        <v>541879.33886010782</v>
      </c>
      <c r="K104" s="162">
        <f t="shared" ref="K104:L104" si="475">SUM(K96:K103)</f>
        <v>0</v>
      </c>
      <c r="L104" s="162">
        <f t="shared" si="475"/>
        <v>477395.06370736245</v>
      </c>
      <c r="M104" s="183">
        <f>L104/J104-1</f>
        <v>-0.11900116968547625</v>
      </c>
      <c r="O104" s="71"/>
      <c r="P104" s="71"/>
      <c r="Q104" s="71"/>
      <c r="R104" s="71"/>
      <c r="S104" s="71"/>
      <c r="T104" s="71"/>
      <c r="U104" s="71"/>
      <c r="V104" s="71"/>
      <c r="W104" s="212"/>
      <c r="Y104" s="71"/>
      <c r="Z104" s="71"/>
      <c r="AA104" s="71"/>
      <c r="AB104" s="71"/>
      <c r="AC104" s="71"/>
      <c r="AD104" s="71"/>
      <c r="AE104" s="71"/>
      <c r="AF104" s="71"/>
      <c r="AH104" s="71"/>
      <c r="AI104" s="71"/>
      <c r="AJ104" s="71"/>
      <c r="AK104" s="71"/>
      <c r="AL104" s="71"/>
      <c r="AM104" s="71"/>
      <c r="AN104" s="71"/>
      <c r="AO104" s="71"/>
      <c r="AQ104" s="71"/>
      <c r="AR104" s="71"/>
      <c r="AS104" s="71"/>
      <c r="AT104" s="71"/>
      <c r="AU104" s="71"/>
      <c r="AV104" s="71"/>
      <c r="AW104" s="71"/>
      <c r="AX104" s="71"/>
      <c r="AZ104" s="71"/>
      <c r="BA104" s="71"/>
      <c r="BB104" s="71"/>
      <c r="BC104" s="71"/>
      <c r="BD104" s="71"/>
      <c r="BE104" s="71"/>
      <c r="BF104" s="71"/>
      <c r="BG104" s="71"/>
      <c r="BI104" s="71"/>
      <c r="BJ104" s="71"/>
      <c r="BK104" s="71"/>
      <c r="BL104" s="71"/>
      <c r="BM104" s="71"/>
      <c r="BN104" s="71"/>
      <c r="BO104" s="71"/>
      <c r="BP104" s="71"/>
      <c r="BR104" s="71"/>
      <c r="BS104" s="71"/>
      <c r="BT104" s="71"/>
      <c r="BU104" s="71"/>
      <c r="BV104" s="71"/>
      <c r="BW104" s="71"/>
      <c r="BX104" s="71"/>
      <c r="BY104" s="71"/>
      <c r="CA104" s="71"/>
      <c r="CB104" s="71"/>
      <c r="CC104" s="71"/>
      <c r="CD104" s="71"/>
      <c r="CE104" s="71"/>
      <c r="CF104" s="71"/>
      <c r="CG104" s="71"/>
      <c r="CH104" s="71"/>
      <c r="CI104" s="71"/>
      <c r="CJ104" s="183"/>
      <c r="CL104" s="71"/>
      <c r="CM104" s="71"/>
      <c r="CN104" s="71"/>
      <c r="CO104" s="71"/>
      <c r="CP104" s="71"/>
      <c r="CQ104" s="71"/>
      <c r="CR104" s="71"/>
      <c r="CS104" s="71"/>
      <c r="CU104" s="71"/>
      <c r="CV104" s="71"/>
      <c r="CW104" s="71"/>
      <c r="CX104" s="71"/>
      <c r="CY104" s="71"/>
      <c r="CZ104" s="71"/>
      <c r="DA104" s="71"/>
      <c r="DB104" s="71"/>
    </row>
    <row r="105" spans="2:106" ht="13.5" thickTop="1" x14ac:dyDescent="0.3">
      <c r="C105" s="48"/>
      <c r="D105" s="119"/>
      <c r="E105" s="66"/>
      <c r="F105" s="66"/>
      <c r="G105" s="66"/>
      <c r="H105" s="66"/>
      <c r="I105" s="66"/>
      <c r="J105" s="66"/>
      <c r="K105" s="66"/>
      <c r="L105" s="66"/>
      <c r="M105" s="138"/>
      <c r="O105" s="66"/>
      <c r="P105" s="66"/>
      <c r="Q105" s="66"/>
      <c r="R105" s="66"/>
      <c r="S105" s="66"/>
      <c r="T105" s="66"/>
      <c r="U105" s="66"/>
      <c r="V105" s="66"/>
      <c r="W105" s="138"/>
      <c r="Y105" s="66"/>
      <c r="Z105" s="66"/>
      <c r="AA105" s="66"/>
      <c r="AB105" s="66"/>
      <c r="AC105" s="66"/>
      <c r="AD105" s="66"/>
      <c r="AE105" s="66"/>
      <c r="AF105" s="66"/>
      <c r="AG105" s="56"/>
      <c r="AH105" s="66"/>
      <c r="AI105" s="66"/>
      <c r="AJ105" s="66"/>
      <c r="AK105" s="66"/>
      <c r="AL105" s="66"/>
      <c r="AM105" s="66"/>
      <c r="AN105" s="66"/>
      <c r="AO105" s="66"/>
      <c r="AP105" s="56"/>
      <c r="AQ105" s="66"/>
      <c r="AR105" s="66"/>
      <c r="AS105" s="66"/>
      <c r="AT105" s="66"/>
      <c r="AU105" s="66"/>
      <c r="AV105" s="66"/>
      <c r="AW105" s="66"/>
      <c r="AX105" s="66"/>
      <c r="AY105" s="56"/>
      <c r="AZ105" s="66"/>
      <c r="BA105" s="66"/>
      <c r="BB105" s="66"/>
      <c r="BC105" s="66"/>
      <c r="BD105" s="66"/>
      <c r="BE105" s="66"/>
      <c r="BF105" s="66"/>
      <c r="BG105" s="66"/>
      <c r="BH105" s="56"/>
      <c r="BI105" s="66"/>
      <c r="BJ105" s="66"/>
      <c r="BK105" s="66"/>
      <c r="BL105" s="66"/>
      <c r="BM105" s="66"/>
      <c r="BN105" s="66"/>
      <c r="BO105" s="66"/>
      <c r="BP105" s="66"/>
      <c r="BR105" s="66"/>
      <c r="BS105" s="66"/>
      <c r="BT105" s="66"/>
      <c r="BU105" s="66"/>
      <c r="BV105" s="66"/>
      <c r="BW105" s="66"/>
      <c r="BX105" s="66"/>
      <c r="BY105" s="66"/>
      <c r="CA105" s="66"/>
      <c r="CB105" s="66"/>
      <c r="CC105" s="66"/>
      <c r="CD105" s="66"/>
      <c r="CE105" s="66"/>
      <c r="CF105" s="66"/>
      <c r="CG105" s="66"/>
      <c r="CH105" s="66"/>
      <c r="CI105" s="66"/>
      <c r="CJ105" s="138"/>
      <c r="CL105" s="66"/>
      <c r="CM105" s="66"/>
      <c r="CN105" s="66"/>
      <c r="CO105" s="66"/>
      <c r="CP105" s="66"/>
      <c r="CQ105" s="66"/>
      <c r="CR105" s="66"/>
      <c r="CS105" s="66"/>
      <c r="CU105" s="66"/>
      <c r="CV105" s="66"/>
      <c r="CW105" s="66"/>
      <c r="CX105" s="66"/>
      <c r="CY105" s="66"/>
      <c r="CZ105" s="66"/>
      <c r="DA105" s="66"/>
      <c r="DB105" s="66"/>
    </row>
    <row r="106" spans="2:106" s="32" customFormat="1" x14ac:dyDescent="0.3">
      <c r="B106" s="29"/>
      <c r="C106" s="30" t="s">
        <v>106</v>
      </c>
      <c r="D106" s="30"/>
      <c r="E106" s="31"/>
      <c r="F106" s="31"/>
      <c r="G106" s="31"/>
      <c r="H106" s="31"/>
      <c r="I106" s="31"/>
      <c r="J106" s="31"/>
      <c r="K106" s="31"/>
      <c r="L106" s="31"/>
      <c r="M106" s="188"/>
      <c r="O106" s="31"/>
      <c r="P106" s="31"/>
      <c r="Q106" s="31"/>
      <c r="R106" s="31"/>
      <c r="S106" s="31"/>
      <c r="T106" s="31"/>
      <c r="U106" s="31"/>
      <c r="V106" s="31"/>
      <c r="W106" s="188"/>
      <c r="Y106" s="31"/>
      <c r="Z106" s="31"/>
      <c r="AA106" s="31"/>
      <c r="AB106" s="31"/>
      <c r="AC106" s="31"/>
      <c r="AD106" s="31"/>
      <c r="AE106" s="31"/>
      <c r="AF106" s="31"/>
      <c r="AG106" s="33"/>
      <c r="AH106" s="31"/>
      <c r="AI106" s="31"/>
      <c r="AJ106" s="31"/>
      <c r="AK106" s="31"/>
      <c r="AL106" s="31"/>
      <c r="AM106" s="31"/>
      <c r="AN106" s="31"/>
      <c r="AO106" s="31"/>
      <c r="AP106" s="33"/>
      <c r="AQ106" s="31"/>
      <c r="AR106" s="31"/>
      <c r="AS106" s="31"/>
      <c r="AT106" s="31"/>
      <c r="AU106" s="31"/>
      <c r="AV106" s="31"/>
      <c r="AW106" s="31"/>
      <c r="AX106" s="31"/>
      <c r="AY106" s="33"/>
      <c r="AZ106" s="31"/>
      <c r="BA106" s="31"/>
      <c r="BB106" s="31"/>
      <c r="BC106" s="31"/>
      <c r="BD106" s="31"/>
      <c r="BE106" s="31"/>
      <c r="BF106" s="31"/>
      <c r="BG106" s="31"/>
      <c r="BH106" s="33"/>
      <c r="BI106" s="31"/>
      <c r="BJ106" s="31"/>
      <c r="BK106" s="31"/>
      <c r="BL106" s="31"/>
      <c r="BM106" s="31"/>
      <c r="BN106" s="31"/>
      <c r="BO106" s="31"/>
      <c r="BP106" s="31"/>
      <c r="BR106" s="31"/>
      <c r="BS106" s="31"/>
      <c r="BT106" s="31"/>
      <c r="BU106" s="31"/>
      <c r="BV106" s="31"/>
      <c r="BW106" s="31"/>
      <c r="BX106" s="31"/>
      <c r="BY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188"/>
      <c r="CL106" s="31"/>
      <c r="CM106" s="31"/>
      <c r="CN106" s="31"/>
      <c r="CO106" s="31"/>
      <c r="CP106" s="31"/>
      <c r="CQ106" s="31"/>
      <c r="CR106" s="31"/>
      <c r="CS106" s="31"/>
      <c r="CT106" s="38"/>
      <c r="CU106" s="31"/>
      <c r="CV106" s="31"/>
      <c r="CW106" s="31"/>
      <c r="CX106" s="31"/>
      <c r="CY106" s="31"/>
      <c r="CZ106" s="31"/>
      <c r="DA106" s="31"/>
      <c r="DB106" s="31"/>
    </row>
    <row r="107" spans="2:106" s="36" customFormat="1" x14ac:dyDescent="0.3">
      <c r="B107" s="34"/>
      <c r="C107" s="67" t="s">
        <v>107</v>
      </c>
      <c r="D107" s="67"/>
      <c r="E107" s="35"/>
      <c r="F107" s="35"/>
      <c r="G107" s="35"/>
      <c r="H107" s="35"/>
      <c r="I107" s="35"/>
      <c r="J107" s="35"/>
      <c r="K107" s="35"/>
      <c r="L107" s="35"/>
      <c r="M107" s="176"/>
      <c r="O107" s="35"/>
      <c r="P107" s="35"/>
      <c r="Q107" s="35"/>
      <c r="R107" s="35"/>
      <c r="S107" s="35"/>
      <c r="T107" s="35"/>
      <c r="U107" s="35"/>
      <c r="V107" s="35"/>
      <c r="W107" s="176"/>
      <c r="Y107" s="35"/>
      <c r="Z107" s="35"/>
      <c r="AA107" s="35"/>
      <c r="AB107" s="35"/>
      <c r="AC107" s="35"/>
      <c r="AD107" s="35"/>
      <c r="AE107" s="35"/>
      <c r="AF107" s="35"/>
      <c r="AG107" s="37"/>
      <c r="AH107" s="35"/>
      <c r="AI107" s="35"/>
      <c r="AJ107" s="35"/>
      <c r="AK107" s="35"/>
      <c r="AL107" s="35"/>
      <c r="AM107" s="35"/>
      <c r="AN107" s="35"/>
      <c r="AO107" s="35"/>
      <c r="AP107" s="37"/>
      <c r="AQ107" s="35"/>
      <c r="AR107" s="35"/>
      <c r="AS107" s="35"/>
      <c r="AT107" s="35"/>
      <c r="AU107" s="35"/>
      <c r="AV107" s="35"/>
      <c r="AW107" s="35"/>
      <c r="AX107" s="35"/>
      <c r="AY107" s="37"/>
      <c r="AZ107" s="35"/>
      <c r="BA107" s="35"/>
      <c r="BB107" s="35"/>
      <c r="BC107" s="35"/>
      <c r="BD107" s="35"/>
      <c r="BE107" s="35"/>
      <c r="BF107" s="35"/>
      <c r="BG107" s="35"/>
      <c r="BH107" s="37"/>
      <c r="BI107" s="35"/>
      <c r="BJ107" s="35"/>
      <c r="BK107" s="35"/>
      <c r="BL107" s="35"/>
      <c r="BM107" s="35"/>
      <c r="BN107" s="35"/>
      <c r="BO107" s="35"/>
      <c r="BP107" s="35"/>
      <c r="BR107" s="35"/>
      <c r="BS107" s="35"/>
      <c r="BT107" s="35"/>
      <c r="BU107" s="35"/>
      <c r="BV107" s="35"/>
      <c r="BW107" s="35"/>
      <c r="BX107" s="35"/>
      <c r="BY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176"/>
      <c r="CL107" s="35"/>
      <c r="CM107" s="35"/>
      <c r="CN107" s="35"/>
      <c r="CO107" s="35"/>
      <c r="CP107" s="35"/>
      <c r="CQ107" s="35"/>
      <c r="CR107" s="35"/>
      <c r="CS107" s="35"/>
      <c r="CT107" s="213"/>
      <c r="CU107" s="35"/>
      <c r="CV107" s="35"/>
      <c r="CW107" s="35"/>
      <c r="CX107" s="35"/>
      <c r="CY107" s="35"/>
      <c r="CZ107" s="35"/>
      <c r="DA107" s="35"/>
      <c r="DB107" s="35"/>
    </row>
    <row r="108" spans="2:106" s="68" customFormat="1" x14ac:dyDescent="0.3">
      <c r="C108" s="69" t="s">
        <v>84</v>
      </c>
      <c r="D108" s="82"/>
      <c r="E108" s="73">
        <f>'Quarterly I.S'!F108</f>
        <v>2102154.5729999999</v>
      </c>
      <c r="F108" s="73">
        <f>'Quarterly I.S'!I108</f>
        <v>2252477</v>
      </c>
      <c r="G108" s="73">
        <f>'Quarterly I.S'!J108</f>
        <v>2368802.733</v>
      </c>
      <c r="H108" s="73">
        <f>'Quarterly I.S'!M108</f>
        <v>2410541.1162800482</v>
      </c>
      <c r="I108" s="73">
        <f>'Quarterly I.S'!N108</f>
        <v>2539511.5907389205</v>
      </c>
      <c r="J108" s="73">
        <f>'Quarterly I.S'!Q108</f>
        <v>2660121.522842533</v>
      </c>
      <c r="K108" s="73">
        <f>'Quarterly I.S'!R108</f>
        <v>2904358.2520794603</v>
      </c>
      <c r="L108" s="73">
        <f>'Quarterly I.S'!U108</f>
        <v>3240019.3214408178</v>
      </c>
      <c r="M108" s="190">
        <f>L108/J108-1</f>
        <v>0.21799673196080982</v>
      </c>
      <c r="O108" s="71">
        <f t="shared" ref="O108:O116" si="476">$E108</f>
        <v>2102154.5729999999</v>
      </c>
      <c r="P108" s="71">
        <f t="shared" ref="P108:P116" si="477">$F108</f>
        <v>2252477</v>
      </c>
      <c r="Q108" s="71">
        <f t="shared" ref="Q108:Q116" si="478">$G108</f>
        <v>2368802.733</v>
      </c>
      <c r="R108" s="71">
        <f t="shared" ref="R108:R114" si="479">$H108</f>
        <v>2410541.1162800482</v>
      </c>
      <c r="S108" s="71">
        <f>$I108</f>
        <v>2539511.5907389205</v>
      </c>
      <c r="T108" s="71">
        <f>$J108</f>
        <v>2660121.522842533</v>
      </c>
      <c r="U108" s="71">
        <f>$K108</f>
        <v>2904358.2520794603</v>
      </c>
      <c r="V108" s="71">
        <f>$L108</f>
        <v>3240019.3214408178</v>
      </c>
      <c r="W108" s="190">
        <f>V108/T108-1</f>
        <v>0.21799673196080982</v>
      </c>
      <c r="Y108" s="71">
        <f t="shared" ref="Y108:Y116" si="480">$E108</f>
        <v>2102154.5729999999</v>
      </c>
      <c r="Z108" s="71">
        <f t="shared" ref="Z108:Z116" si="481">$F108</f>
        <v>2252477</v>
      </c>
      <c r="AA108" s="71">
        <f t="shared" ref="AA108:AA116" si="482">$G108</f>
        <v>2368802.733</v>
      </c>
      <c r="AB108" s="71">
        <f t="shared" ref="AB108:AB114" si="483">$H108</f>
        <v>2410541.1162800482</v>
      </c>
      <c r="AC108" s="71">
        <f>$I108</f>
        <v>2539511.5907389205</v>
      </c>
      <c r="AD108" s="71">
        <f>$J108</f>
        <v>2660121.522842533</v>
      </c>
      <c r="AE108" s="71">
        <f>$K108</f>
        <v>2904358.2520794603</v>
      </c>
      <c r="AF108" s="71">
        <f>$L108</f>
        <v>3240019.3214408178</v>
      </c>
      <c r="AH108" s="71">
        <f t="shared" ref="AH108:AH116" si="484">$E108</f>
        <v>2102154.5729999999</v>
      </c>
      <c r="AI108" s="71">
        <f t="shared" ref="AI108:AI116" si="485">$F108</f>
        <v>2252477</v>
      </c>
      <c r="AJ108" s="71">
        <f t="shared" ref="AJ108:AJ116" si="486">$G108</f>
        <v>2368802.733</v>
      </c>
      <c r="AK108" s="71">
        <f t="shared" ref="AK108:AK114" si="487">$H108</f>
        <v>2410541.1162800482</v>
      </c>
      <c r="AL108" s="71">
        <f>$I108</f>
        <v>2539511.5907389205</v>
      </c>
      <c r="AM108" s="71">
        <f>$J108</f>
        <v>2660121.522842533</v>
      </c>
      <c r="AN108" s="71">
        <f>$K108</f>
        <v>2904358.2520794603</v>
      </c>
      <c r="AO108" s="71">
        <f>$L108</f>
        <v>3240019.3214408178</v>
      </c>
      <c r="AQ108" s="71">
        <f t="shared" ref="AQ108:AQ116" si="488">$E108</f>
        <v>2102154.5729999999</v>
      </c>
      <c r="AR108" s="71">
        <f t="shared" ref="AR108:AR116" si="489">$F108</f>
        <v>2252477</v>
      </c>
      <c r="AS108" s="71">
        <f t="shared" ref="AS108:AS116" si="490">$G108</f>
        <v>2368802.733</v>
      </c>
      <c r="AT108" s="71">
        <f t="shared" ref="AT108:AT114" si="491">$H108</f>
        <v>2410541.1162800482</v>
      </c>
      <c r="AU108" s="71">
        <f>$I108</f>
        <v>2539511.5907389205</v>
      </c>
      <c r="AV108" s="71">
        <f>$J108</f>
        <v>2660121.522842533</v>
      </c>
      <c r="AW108" s="71">
        <f>$K108</f>
        <v>2904358.2520794603</v>
      </c>
      <c r="AX108" s="71">
        <f>$L108</f>
        <v>3240019.3214408178</v>
      </c>
      <c r="AZ108" s="71">
        <f t="shared" ref="AZ108:AZ116" si="492">$E108</f>
        <v>2102154.5729999999</v>
      </c>
      <c r="BA108" s="71">
        <f t="shared" ref="BA108:BA116" si="493">$F108</f>
        <v>2252477</v>
      </c>
      <c r="BB108" s="71">
        <f t="shared" ref="BB108:BB116" si="494">$G108</f>
        <v>2368802.733</v>
      </c>
      <c r="BC108" s="71">
        <f t="shared" ref="BC108:BC114" si="495">$H108</f>
        <v>2410541.1162800482</v>
      </c>
      <c r="BD108" s="71">
        <f>$I108</f>
        <v>2539511.5907389205</v>
      </c>
      <c r="BE108" s="71">
        <f>$J108</f>
        <v>2660121.522842533</v>
      </c>
      <c r="BF108" s="71">
        <f>$K108</f>
        <v>2904358.2520794603</v>
      </c>
      <c r="BG108" s="71">
        <f>$L108</f>
        <v>3240019.3214408178</v>
      </c>
      <c r="BI108" s="71">
        <f t="shared" ref="BI108:BI116" si="496">$E108</f>
        <v>2102154.5729999999</v>
      </c>
      <c r="BJ108" s="71">
        <f t="shared" ref="BJ108:BJ116" si="497">$F108</f>
        <v>2252477</v>
      </c>
      <c r="BK108" s="71">
        <f t="shared" ref="BK108:BK116" si="498">$G108</f>
        <v>2368802.733</v>
      </c>
      <c r="BL108" s="71">
        <f t="shared" ref="BL108:BL114" si="499">$H108</f>
        <v>2410541.1162800482</v>
      </c>
      <c r="BM108" s="71">
        <f>$I108</f>
        <v>2539511.5907389205</v>
      </c>
      <c r="BN108" s="71">
        <f>$J108</f>
        <v>2660121.522842533</v>
      </c>
      <c r="BO108" s="71">
        <f>$K108</f>
        <v>2904358.2520794603</v>
      </c>
      <c r="BP108" s="71">
        <f>$L108</f>
        <v>3240019.3214408178</v>
      </c>
      <c r="BR108" s="71">
        <f t="shared" ref="BR108:BR116" si="500">$E108</f>
        <v>2102154.5729999999</v>
      </c>
      <c r="BS108" s="71">
        <f t="shared" ref="BS108:BS116" si="501">$F108</f>
        <v>2252477</v>
      </c>
      <c r="BT108" s="71">
        <f t="shared" ref="BT108:BT116" si="502">$G108</f>
        <v>2368802.733</v>
      </c>
      <c r="BU108" s="71">
        <f t="shared" ref="BU108:BU114" si="503">$H108</f>
        <v>2410541.1162800482</v>
      </c>
      <c r="BV108" s="71">
        <f>$I108</f>
        <v>2539511.5907389205</v>
      </c>
      <c r="BW108" s="71">
        <f>$J108</f>
        <v>2660121.522842533</v>
      </c>
      <c r="BX108" s="71">
        <f>$K108</f>
        <v>2904358.2520794603</v>
      </c>
      <c r="BY108" s="71">
        <f>$L108</f>
        <v>3240019.3214408178</v>
      </c>
      <c r="CA108" s="71">
        <f t="shared" ref="CA108:CA116" si="504">$E108</f>
        <v>2102154.5729999999</v>
      </c>
      <c r="CB108" s="71">
        <f t="shared" ref="CB108:CB116" si="505">$F108</f>
        <v>2252477</v>
      </c>
      <c r="CC108" s="71">
        <f t="shared" ref="CC108:CC116" si="506">$G108</f>
        <v>2368802.733</v>
      </c>
      <c r="CD108" s="71">
        <f t="shared" ref="CD108:CD114" si="507">$H108</f>
        <v>2410541.1162800482</v>
      </c>
      <c r="CE108" s="71">
        <f>$I108</f>
        <v>2539511.5907389205</v>
      </c>
      <c r="CF108" s="71">
        <f>$J108</f>
        <v>2660121.522842533</v>
      </c>
      <c r="CG108" s="71">
        <f>$K108</f>
        <v>2904358.2520794603</v>
      </c>
      <c r="CH108" s="71">
        <f>$L108</f>
        <v>3240019.3214408178</v>
      </c>
      <c r="CI108" s="71"/>
      <c r="CJ108" s="190">
        <f>CH108/CF108-1</f>
        <v>0.21799673196080982</v>
      </c>
      <c r="CL108" s="71">
        <f t="shared" ref="CL108:CL116" si="508">$E108</f>
        <v>2102154.5729999999</v>
      </c>
      <c r="CM108" s="71">
        <f t="shared" ref="CM108:CM116" si="509">$F108</f>
        <v>2252477</v>
      </c>
      <c r="CN108" s="71">
        <f t="shared" ref="CN108:CN116" si="510">$G108</f>
        <v>2368802.733</v>
      </c>
      <c r="CO108" s="71">
        <f t="shared" ref="CO108:CO114" si="511">$H108</f>
        <v>2410541.1162800482</v>
      </c>
      <c r="CP108" s="71">
        <f>$I108</f>
        <v>2539511.5907389205</v>
      </c>
      <c r="CQ108" s="71">
        <f>$J108</f>
        <v>2660121.522842533</v>
      </c>
      <c r="CR108" s="71">
        <f>$K108</f>
        <v>2904358.2520794603</v>
      </c>
      <c r="CS108" s="71">
        <f>$L108</f>
        <v>3240019.3214408178</v>
      </c>
      <c r="CU108" s="71">
        <f t="shared" ref="CU108:CU116" si="512">$E108</f>
        <v>2102154.5729999999</v>
      </c>
      <c r="CV108" s="71">
        <f t="shared" ref="CV108:CV116" si="513">$F108</f>
        <v>2252477</v>
      </c>
      <c r="CW108" s="71">
        <f t="shared" ref="CW108:CW116" si="514">$G108</f>
        <v>2368802.733</v>
      </c>
      <c r="CX108" s="71">
        <f t="shared" ref="CX108:CX114" si="515">$H108</f>
        <v>2410541.1162800482</v>
      </c>
      <c r="CY108" s="71">
        <f>$I108</f>
        <v>2539511.5907389205</v>
      </c>
      <c r="CZ108" s="71">
        <f>$J108</f>
        <v>2660121.522842533</v>
      </c>
      <c r="DA108" s="71">
        <f>$K108</f>
        <v>2904358.2520794603</v>
      </c>
      <c r="DB108" s="71">
        <f>$L108</f>
        <v>3240019.3214408178</v>
      </c>
    </row>
    <row r="109" spans="2:106" s="68" customFormat="1" x14ac:dyDescent="0.3">
      <c r="C109" s="69" t="s">
        <v>85</v>
      </c>
      <c r="D109" s="82"/>
      <c r="E109" s="71">
        <f t="shared" ref="E109" si="516">E108-E110-E111</f>
        <v>1941171.174218792</v>
      </c>
      <c r="F109" s="71">
        <f t="shared" ref="F109" si="517">F108-F110-F111</f>
        <v>2072996</v>
      </c>
      <c r="G109" s="71">
        <f t="shared" ref="G109" si="518">G108-G110-G111</f>
        <v>2184797.9700000002</v>
      </c>
      <c r="H109" s="71">
        <f t="shared" ref="H109" si="519">H108-H110-H111</f>
        <v>2198869.156269548</v>
      </c>
      <c r="I109" s="71">
        <f t="shared" ref="I109:J109" si="520">I108-I110-I111</f>
        <v>2332347.2532545202</v>
      </c>
      <c r="J109" s="71">
        <f t="shared" si="520"/>
        <v>2411247.417329933</v>
      </c>
      <c r="K109" s="71">
        <f t="shared" ref="K109:L109" si="521">K108-K110-K111</f>
        <v>2617152.4164260603</v>
      </c>
      <c r="L109" s="71">
        <f t="shared" si="521"/>
        <v>2872729.2339001177</v>
      </c>
      <c r="M109" s="191">
        <f>L109/J109-1</f>
        <v>0.19138716883777995</v>
      </c>
      <c r="O109" s="71">
        <f t="shared" si="476"/>
        <v>1941171.174218792</v>
      </c>
      <c r="P109" s="71">
        <f t="shared" si="477"/>
        <v>2072996</v>
      </c>
      <c r="Q109" s="71">
        <f t="shared" si="478"/>
        <v>2184797.9700000002</v>
      </c>
      <c r="R109" s="71">
        <f t="shared" si="479"/>
        <v>2198869.156269548</v>
      </c>
      <c r="S109" s="71">
        <f t="shared" ref="S109:S111" si="522">$I109</f>
        <v>2332347.2532545202</v>
      </c>
      <c r="T109" s="71">
        <f t="shared" ref="T109:T111" si="523">$J109</f>
        <v>2411247.417329933</v>
      </c>
      <c r="U109" s="71">
        <f>$K109</f>
        <v>2617152.4164260603</v>
      </c>
      <c r="V109" s="71">
        <f>$L109</f>
        <v>2872729.2339001177</v>
      </c>
      <c r="W109" s="191">
        <f>V109/T109-1</f>
        <v>0.19138716883777995</v>
      </c>
      <c r="Y109" s="71">
        <f t="shared" si="480"/>
        <v>1941171.174218792</v>
      </c>
      <c r="Z109" s="71">
        <f t="shared" si="481"/>
        <v>2072996</v>
      </c>
      <c r="AA109" s="71">
        <f t="shared" si="482"/>
        <v>2184797.9700000002</v>
      </c>
      <c r="AB109" s="71">
        <f t="shared" si="483"/>
        <v>2198869.156269548</v>
      </c>
      <c r="AC109" s="71">
        <f t="shared" ref="AC109:AC111" si="524">$I109</f>
        <v>2332347.2532545202</v>
      </c>
      <c r="AD109" s="71">
        <f t="shared" ref="AD109:AD111" si="525">$J109</f>
        <v>2411247.417329933</v>
      </c>
      <c r="AE109" s="71">
        <f>$K109</f>
        <v>2617152.4164260603</v>
      </c>
      <c r="AF109" s="71">
        <f>$L109</f>
        <v>2872729.2339001177</v>
      </c>
      <c r="AH109" s="71">
        <f t="shared" si="484"/>
        <v>1941171.174218792</v>
      </c>
      <c r="AI109" s="71">
        <f t="shared" si="485"/>
        <v>2072996</v>
      </c>
      <c r="AJ109" s="71">
        <f t="shared" si="486"/>
        <v>2184797.9700000002</v>
      </c>
      <c r="AK109" s="71">
        <f t="shared" si="487"/>
        <v>2198869.156269548</v>
      </c>
      <c r="AL109" s="71">
        <f t="shared" ref="AL109:AL111" si="526">$I109</f>
        <v>2332347.2532545202</v>
      </c>
      <c r="AM109" s="71">
        <f t="shared" ref="AM109:AM111" si="527">$J109</f>
        <v>2411247.417329933</v>
      </c>
      <c r="AN109" s="71">
        <f>$K109</f>
        <v>2617152.4164260603</v>
      </c>
      <c r="AO109" s="71">
        <f>$L109</f>
        <v>2872729.2339001177</v>
      </c>
      <c r="AQ109" s="71">
        <f t="shared" si="488"/>
        <v>1941171.174218792</v>
      </c>
      <c r="AR109" s="71">
        <f t="shared" si="489"/>
        <v>2072996</v>
      </c>
      <c r="AS109" s="71">
        <f t="shared" si="490"/>
        <v>2184797.9700000002</v>
      </c>
      <c r="AT109" s="71">
        <f t="shared" si="491"/>
        <v>2198869.156269548</v>
      </c>
      <c r="AU109" s="71">
        <f t="shared" ref="AU109:AU111" si="528">$I109</f>
        <v>2332347.2532545202</v>
      </c>
      <c r="AV109" s="71">
        <f t="shared" ref="AV109:AV111" si="529">$J109</f>
        <v>2411247.417329933</v>
      </c>
      <c r="AW109" s="71">
        <f>$K109</f>
        <v>2617152.4164260603</v>
      </c>
      <c r="AX109" s="71">
        <f>$L109</f>
        <v>2872729.2339001177</v>
      </c>
      <c r="AZ109" s="71">
        <f t="shared" si="492"/>
        <v>1941171.174218792</v>
      </c>
      <c r="BA109" s="71">
        <f t="shared" si="493"/>
        <v>2072996</v>
      </c>
      <c r="BB109" s="71">
        <f t="shared" si="494"/>
        <v>2184797.9700000002</v>
      </c>
      <c r="BC109" s="71">
        <f t="shared" si="495"/>
        <v>2198869.156269548</v>
      </c>
      <c r="BD109" s="71">
        <f t="shared" ref="BD109:BD111" si="530">$I109</f>
        <v>2332347.2532545202</v>
      </c>
      <c r="BE109" s="71">
        <f t="shared" ref="BE109:BE111" si="531">$J109</f>
        <v>2411247.417329933</v>
      </c>
      <c r="BF109" s="71">
        <f>$K109</f>
        <v>2617152.4164260603</v>
      </c>
      <c r="BG109" s="71">
        <f>$L109</f>
        <v>2872729.2339001177</v>
      </c>
      <c r="BI109" s="71">
        <f t="shared" si="496"/>
        <v>1941171.174218792</v>
      </c>
      <c r="BJ109" s="71">
        <f t="shared" si="497"/>
        <v>2072996</v>
      </c>
      <c r="BK109" s="71">
        <f t="shared" si="498"/>
        <v>2184797.9700000002</v>
      </c>
      <c r="BL109" s="71">
        <f t="shared" si="499"/>
        <v>2198869.156269548</v>
      </c>
      <c r="BM109" s="71">
        <f t="shared" ref="BM109:BM111" si="532">$I109</f>
        <v>2332347.2532545202</v>
      </c>
      <c r="BN109" s="71">
        <f t="shared" ref="BN109:BN111" si="533">$J109</f>
        <v>2411247.417329933</v>
      </c>
      <c r="BO109" s="71">
        <f>$K109</f>
        <v>2617152.4164260603</v>
      </c>
      <c r="BP109" s="71">
        <f>$L109</f>
        <v>2872729.2339001177</v>
      </c>
      <c r="BR109" s="71">
        <f t="shared" si="500"/>
        <v>1941171.174218792</v>
      </c>
      <c r="BS109" s="71">
        <f t="shared" si="501"/>
        <v>2072996</v>
      </c>
      <c r="BT109" s="71">
        <f t="shared" si="502"/>
        <v>2184797.9700000002</v>
      </c>
      <c r="BU109" s="71">
        <f t="shared" si="503"/>
        <v>2198869.156269548</v>
      </c>
      <c r="BV109" s="71">
        <f t="shared" ref="BV109:BV111" si="534">$I109</f>
        <v>2332347.2532545202</v>
      </c>
      <c r="BW109" s="71">
        <f t="shared" ref="BW109:BW111" si="535">$J109</f>
        <v>2411247.417329933</v>
      </c>
      <c r="BX109" s="71">
        <f>$K109</f>
        <v>2617152.4164260603</v>
      </c>
      <c r="BY109" s="71">
        <f>$L109</f>
        <v>2872729.2339001177</v>
      </c>
      <c r="CA109" s="71">
        <f t="shared" si="504"/>
        <v>1941171.174218792</v>
      </c>
      <c r="CB109" s="71">
        <f t="shared" si="505"/>
        <v>2072996</v>
      </c>
      <c r="CC109" s="71">
        <f t="shared" si="506"/>
        <v>2184797.9700000002</v>
      </c>
      <c r="CD109" s="71">
        <f t="shared" si="507"/>
        <v>2198869.156269548</v>
      </c>
      <c r="CE109" s="71">
        <f t="shared" ref="CE109:CE111" si="536">$I109</f>
        <v>2332347.2532545202</v>
      </c>
      <c r="CF109" s="71">
        <f t="shared" ref="CF109:CF111" si="537">$J109</f>
        <v>2411247.417329933</v>
      </c>
      <c r="CG109" s="71">
        <f>$K109</f>
        <v>2617152.4164260603</v>
      </c>
      <c r="CH109" s="71">
        <f>$L109</f>
        <v>2872729.2339001177</v>
      </c>
      <c r="CI109" s="71"/>
      <c r="CJ109" s="191">
        <f>CH109/CF109-1</f>
        <v>0.19138716883777995</v>
      </c>
      <c r="CL109" s="71">
        <f t="shared" si="508"/>
        <v>1941171.174218792</v>
      </c>
      <c r="CM109" s="71">
        <f t="shared" si="509"/>
        <v>2072996</v>
      </c>
      <c r="CN109" s="71">
        <f t="shared" si="510"/>
        <v>2184797.9700000002</v>
      </c>
      <c r="CO109" s="71">
        <f t="shared" si="511"/>
        <v>2198869.156269548</v>
      </c>
      <c r="CP109" s="71">
        <f t="shared" ref="CP109:CP111" si="538">$I109</f>
        <v>2332347.2532545202</v>
      </c>
      <c r="CQ109" s="71">
        <f t="shared" ref="CQ109:CQ111" si="539">$J109</f>
        <v>2411247.417329933</v>
      </c>
      <c r="CR109" s="71">
        <f>$K109</f>
        <v>2617152.4164260603</v>
      </c>
      <c r="CS109" s="71">
        <f>$L109</f>
        <v>2872729.2339001177</v>
      </c>
      <c r="CU109" s="71">
        <f t="shared" si="512"/>
        <v>1941171.174218792</v>
      </c>
      <c r="CV109" s="71">
        <f t="shared" si="513"/>
        <v>2072996</v>
      </c>
      <c r="CW109" s="71">
        <f t="shared" si="514"/>
        <v>2184797.9700000002</v>
      </c>
      <c r="CX109" s="71">
        <f t="shared" si="515"/>
        <v>2198869.156269548</v>
      </c>
      <c r="CY109" s="71">
        <f t="shared" ref="CY109:CY111" si="540">$I109</f>
        <v>2332347.2532545202</v>
      </c>
      <c r="CZ109" s="71">
        <f t="shared" ref="CZ109:CZ111" si="541">$J109</f>
        <v>2411247.417329933</v>
      </c>
      <c r="DA109" s="71">
        <f>$K109</f>
        <v>2617152.4164260603</v>
      </c>
      <c r="DB109" s="71">
        <f>$L109</f>
        <v>2872729.2339001177</v>
      </c>
    </row>
    <row r="110" spans="2:106" s="68" customFormat="1" x14ac:dyDescent="0.3">
      <c r="C110" s="69" t="s">
        <v>83</v>
      </c>
      <c r="D110" s="82"/>
      <c r="E110" s="73">
        <f>'Quarterly I.S'!F110</f>
        <v>160983.39878120794</v>
      </c>
      <c r="F110" s="73">
        <f>'Quarterly I.S'!I110</f>
        <v>172300</v>
      </c>
      <c r="G110" s="73">
        <f>'Quarterly I.S'!J110</f>
        <v>173038.76300000001</v>
      </c>
      <c r="H110" s="73">
        <f>'Quarterly I.S'!M110</f>
        <v>201721.7358689</v>
      </c>
      <c r="I110" s="73">
        <f>'Quarterly I.S'!N110</f>
        <v>194872.81264679998</v>
      </c>
      <c r="J110" s="73">
        <f>'Quarterly I.S'!Q110</f>
        <v>244839.924291</v>
      </c>
      <c r="K110" s="73">
        <f>'Quarterly I.S'!R110</f>
        <v>264738.25029579998</v>
      </c>
      <c r="L110" s="73">
        <f>'Quarterly I.S'!U110</f>
        <v>345595.06361269997</v>
      </c>
      <c r="M110" s="190">
        <f>L110/J110-1</f>
        <v>0.41151433784119829</v>
      </c>
      <c r="O110" s="71">
        <f t="shared" si="476"/>
        <v>160983.39878120794</v>
      </c>
      <c r="P110" s="71">
        <f t="shared" si="477"/>
        <v>172300</v>
      </c>
      <c r="Q110" s="71">
        <f t="shared" si="478"/>
        <v>173038.76300000001</v>
      </c>
      <c r="R110" s="71">
        <f t="shared" si="479"/>
        <v>201721.7358689</v>
      </c>
      <c r="S110" s="71">
        <f t="shared" si="522"/>
        <v>194872.81264679998</v>
      </c>
      <c r="T110" s="71">
        <f t="shared" si="523"/>
        <v>244839.924291</v>
      </c>
      <c r="U110" s="71">
        <f>$K110</f>
        <v>264738.25029579998</v>
      </c>
      <c r="V110" s="71">
        <f>$L110</f>
        <v>345595.06361269997</v>
      </c>
      <c r="W110" s="190">
        <f>V110/T110-1</f>
        <v>0.41151433784119829</v>
      </c>
      <c r="Y110" s="71">
        <f t="shared" si="480"/>
        <v>160983.39878120794</v>
      </c>
      <c r="Z110" s="71">
        <f t="shared" si="481"/>
        <v>172300</v>
      </c>
      <c r="AA110" s="71">
        <f t="shared" si="482"/>
        <v>173038.76300000001</v>
      </c>
      <c r="AB110" s="71">
        <f t="shared" si="483"/>
        <v>201721.7358689</v>
      </c>
      <c r="AC110" s="71">
        <f t="shared" si="524"/>
        <v>194872.81264679998</v>
      </c>
      <c r="AD110" s="71">
        <f t="shared" si="525"/>
        <v>244839.924291</v>
      </c>
      <c r="AE110" s="71">
        <f>$K110</f>
        <v>264738.25029579998</v>
      </c>
      <c r="AF110" s="71">
        <f>$L110</f>
        <v>345595.06361269997</v>
      </c>
      <c r="AH110" s="71">
        <f t="shared" si="484"/>
        <v>160983.39878120794</v>
      </c>
      <c r="AI110" s="71">
        <f t="shared" si="485"/>
        <v>172300</v>
      </c>
      <c r="AJ110" s="71">
        <f t="shared" si="486"/>
        <v>173038.76300000001</v>
      </c>
      <c r="AK110" s="71">
        <f t="shared" si="487"/>
        <v>201721.7358689</v>
      </c>
      <c r="AL110" s="71">
        <f t="shared" si="526"/>
        <v>194872.81264679998</v>
      </c>
      <c r="AM110" s="71">
        <f t="shared" si="527"/>
        <v>244839.924291</v>
      </c>
      <c r="AN110" s="71">
        <f>$K110</f>
        <v>264738.25029579998</v>
      </c>
      <c r="AO110" s="71">
        <f>$L110</f>
        <v>345595.06361269997</v>
      </c>
      <c r="AQ110" s="71">
        <f t="shared" si="488"/>
        <v>160983.39878120794</v>
      </c>
      <c r="AR110" s="71">
        <f t="shared" si="489"/>
        <v>172300</v>
      </c>
      <c r="AS110" s="71">
        <f t="shared" si="490"/>
        <v>173038.76300000001</v>
      </c>
      <c r="AT110" s="71">
        <f t="shared" si="491"/>
        <v>201721.7358689</v>
      </c>
      <c r="AU110" s="71">
        <f t="shared" si="528"/>
        <v>194872.81264679998</v>
      </c>
      <c r="AV110" s="71">
        <f t="shared" si="529"/>
        <v>244839.924291</v>
      </c>
      <c r="AW110" s="71">
        <f>$K110</f>
        <v>264738.25029579998</v>
      </c>
      <c r="AX110" s="71">
        <f>$L110</f>
        <v>345595.06361269997</v>
      </c>
      <c r="AZ110" s="71">
        <f t="shared" si="492"/>
        <v>160983.39878120794</v>
      </c>
      <c r="BA110" s="71">
        <f t="shared" si="493"/>
        <v>172300</v>
      </c>
      <c r="BB110" s="71">
        <f t="shared" si="494"/>
        <v>173038.76300000001</v>
      </c>
      <c r="BC110" s="71">
        <f t="shared" si="495"/>
        <v>201721.7358689</v>
      </c>
      <c r="BD110" s="71">
        <f t="shared" si="530"/>
        <v>194872.81264679998</v>
      </c>
      <c r="BE110" s="71">
        <f t="shared" si="531"/>
        <v>244839.924291</v>
      </c>
      <c r="BF110" s="71">
        <f>$K110</f>
        <v>264738.25029579998</v>
      </c>
      <c r="BG110" s="71">
        <f>$L110</f>
        <v>345595.06361269997</v>
      </c>
      <c r="BI110" s="71">
        <f t="shared" si="496"/>
        <v>160983.39878120794</v>
      </c>
      <c r="BJ110" s="71">
        <f t="shared" si="497"/>
        <v>172300</v>
      </c>
      <c r="BK110" s="71">
        <f t="shared" si="498"/>
        <v>173038.76300000001</v>
      </c>
      <c r="BL110" s="71">
        <f t="shared" si="499"/>
        <v>201721.7358689</v>
      </c>
      <c r="BM110" s="71">
        <f t="shared" si="532"/>
        <v>194872.81264679998</v>
      </c>
      <c r="BN110" s="71">
        <f t="shared" si="533"/>
        <v>244839.924291</v>
      </c>
      <c r="BO110" s="71">
        <f>$K110</f>
        <v>264738.25029579998</v>
      </c>
      <c r="BP110" s="71">
        <f>$L110</f>
        <v>345595.06361269997</v>
      </c>
      <c r="BR110" s="71">
        <f t="shared" si="500"/>
        <v>160983.39878120794</v>
      </c>
      <c r="BS110" s="71">
        <f t="shared" si="501"/>
        <v>172300</v>
      </c>
      <c r="BT110" s="71">
        <f t="shared" si="502"/>
        <v>173038.76300000001</v>
      </c>
      <c r="BU110" s="71">
        <f t="shared" si="503"/>
        <v>201721.7358689</v>
      </c>
      <c r="BV110" s="71">
        <f t="shared" si="534"/>
        <v>194872.81264679998</v>
      </c>
      <c r="BW110" s="71">
        <f t="shared" si="535"/>
        <v>244839.924291</v>
      </c>
      <c r="BX110" s="71">
        <f>$K110</f>
        <v>264738.25029579998</v>
      </c>
      <c r="BY110" s="71">
        <f>$L110</f>
        <v>345595.06361269997</v>
      </c>
      <c r="CA110" s="71">
        <f t="shared" si="504"/>
        <v>160983.39878120794</v>
      </c>
      <c r="CB110" s="71">
        <f t="shared" si="505"/>
        <v>172300</v>
      </c>
      <c r="CC110" s="71">
        <f t="shared" si="506"/>
        <v>173038.76300000001</v>
      </c>
      <c r="CD110" s="71">
        <f t="shared" si="507"/>
        <v>201721.7358689</v>
      </c>
      <c r="CE110" s="71">
        <f t="shared" si="536"/>
        <v>194872.81264679998</v>
      </c>
      <c r="CF110" s="71">
        <f t="shared" si="537"/>
        <v>244839.924291</v>
      </c>
      <c r="CG110" s="71">
        <f>$K110</f>
        <v>264738.25029579998</v>
      </c>
      <c r="CH110" s="71">
        <f>$L110</f>
        <v>345595.06361269997</v>
      </c>
      <c r="CI110" s="71"/>
      <c r="CJ110" s="190">
        <f>CH110/CF110-1</f>
        <v>0.41151433784119829</v>
      </c>
      <c r="CL110" s="71">
        <f t="shared" si="508"/>
        <v>160983.39878120794</v>
      </c>
      <c r="CM110" s="71">
        <f t="shared" si="509"/>
        <v>172300</v>
      </c>
      <c r="CN110" s="71">
        <f t="shared" si="510"/>
        <v>173038.76300000001</v>
      </c>
      <c r="CO110" s="71">
        <f t="shared" si="511"/>
        <v>201721.7358689</v>
      </c>
      <c r="CP110" s="71">
        <f t="shared" si="538"/>
        <v>194872.81264679998</v>
      </c>
      <c r="CQ110" s="71">
        <f t="shared" si="539"/>
        <v>244839.924291</v>
      </c>
      <c r="CR110" s="71">
        <f>$K110</f>
        <v>264738.25029579998</v>
      </c>
      <c r="CS110" s="71">
        <f>$L110</f>
        <v>345595.06361269997</v>
      </c>
      <c r="CU110" s="71">
        <f t="shared" si="512"/>
        <v>160983.39878120794</v>
      </c>
      <c r="CV110" s="71">
        <f t="shared" si="513"/>
        <v>172300</v>
      </c>
      <c r="CW110" s="71">
        <f t="shared" si="514"/>
        <v>173038.76300000001</v>
      </c>
      <c r="CX110" s="71">
        <f t="shared" si="515"/>
        <v>201721.7358689</v>
      </c>
      <c r="CY110" s="71">
        <f t="shared" si="540"/>
        <v>194872.81264679998</v>
      </c>
      <c r="CZ110" s="71">
        <f t="shared" si="541"/>
        <v>244839.924291</v>
      </c>
      <c r="DA110" s="71">
        <f>$K110</f>
        <v>264738.25029579998</v>
      </c>
      <c r="DB110" s="71">
        <f>$L110</f>
        <v>345595.06361269997</v>
      </c>
    </row>
    <row r="111" spans="2:106" s="68" customFormat="1" x14ac:dyDescent="0.3">
      <c r="C111" s="112" t="s">
        <v>197</v>
      </c>
      <c r="D111" s="135"/>
      <c r="E111" s="218">
        <f>'Quarterly I.S'!F111</f>
        <v>0</v>
      </c>
      <c r="F111" s="218">
        <f>'Quarterly I.S'!I111</f>
        <v>7181</v>
      </c>
      <c r="G111" s="218">
        <f>'Quarterly I.S'!J111</f>
        <v>10966</v>
      </c>
      <c r="H111" s="218">
        <f>'Quarterly I.S'!M111</f>
        <v>9950.2241416000088</v>
      </c>
      <c r="I111" s="218">
        <f>'Quarterly I.S'!N111</f>
        <v>12291.524837600005</v>
      </c>
      <c r="J111" s="218">
        <f>'Quarterly I.S'!Q111</f>
        <v>4034.1812216000089</v>
      </c>
      <c r="K111" s="218">
        <f>'Quarterly I.S'!R111</f>
        <v>22467.585357600008</v>
      </c>
      <c r="L111" s="218">
        <f>'Quarterly I.S'!U111</f>
        <v>21695.023927999988</v>
      </c>
      <c r="M111" s="219"/>
      <c r="O111" s="71">
        <f t="shared" si="476"/>
        <v>0</v>
      </c>
      <c r="P111" s="71">
        <f t="shared" si="477"/>
        <v>7181</v>
      </c>
      <c r="Q111" s="71">
        <f t="shared" si="478"/>
        <v>10966</v>
      </c>
      <c r="R111" s="71">
        <f t="shared" si="479"/>
        <v>9950.2241416000088</v>
      </c>
      <c r="S111" s="71">
        <f t="shared" si="522"/>
        <v>12291.524837600005</v>
      </c>
      <c r="T111" s="71">
        <f t="shared" si="523"/>
        <v>4034.1812216000089</v>
      </c>
      <c r="U111" s="71">
        <f>$K111</f>
        <v>22467.585357600008</v>
      </c>
      <c r="V111" s="71">
        <f>$L111</f>
        <v>21695.023927999988</v>
      </c>
      <c r="W111" s="190">
        <f>V111/T111-1</f>
        <v>4.3778010298197412</v>
      </c>
      <c r="Y111" s="71">
        <f t="shared" si="480"/>
        <v>0</v>
      </c>
      <c r="Z111" s="71">
        <f t="shared" si="481"/>
        <v>7181</v>
      </c>
      <c r="AA111" s="71">
        <f t="shared" si="482"/>
        <v>10966</v>
      </c>
      <c r="AB111" s="71">
        <f t="shared" si="483"/>
        <v>9950.2241416000088</v>
      </c>
      <c r="AC111" s="71">
        <f t="shared" si="524"/>
        <v>12291.524837600005</v>
      </c>
      <c r="AD111" s="71">
        <f t="shared" si="525"/>
        <v>4034.1812216000089</v>
      </c>
      <c r="AE111" s="71">
        <f>$K111</f>
        <v>22467.585357600008</v>
      </c>
      <c r="AF111" s="71">
        <f>$L111</f>
        <v>21695.023927999988</v>
      </c>
      <c r="AH111" s="71">
        <f t="shared" si="484"/>
        <v>0</v>
      </c>
      <c r="AI111" s="71">
        <f t="shared" si="485"/>
        <v>7181</v>
      </c>
      <c r="AJ111" s="71">
        <f t="shared" si="486"/>
        <v>10966</v>
      </c>
      <c r="AK111" s="71">
        <f t="shared" si="487"/>
        <v>9950.2241416000088</v>
      </c>
      <c r="AL111" s="71">
        <f t="shared" si="526"/>
        <v>12291.524837600005</v>
      </c>
      <c r="AM111" s="71">
        <f t="shared" si="527"/>
        <v>4034.1812216000089</v>
      </c>
      <c r="AN111" s="71">
        <f>$K111</f>
        <v>22467.585357600008</v>
      </c>
      <c r="AO111" s="71">
        <f>$L111</f>
        <v>21695.023927999988</v>
      </c>
      <c r="AQ111" s="71">
        <f t="shared" si="488"/>
        <v>0</v>
      </c>
      <c r="AR111" s="71">
        <f t="shared" si="489"/>
        <v>7181</v>
      </c>
      <c r="AS111" s="71">
        <f t="shared" si="490"/>
        <v>10966</v>
      </c>
      <c r="AT111" s="71">
        <f t="shared" si="491"/>
        <v>9950.2241416000088</v>
      </c>
      <c r="AU111" s="71">
        <f t="shared" si="528"/>
        <v>12291.524837600005</v>
      </c>
      <c r="AV111" s="71">
        <f t="shared" si="529"/>
        <v>4034.1812216000089</v>
      </c>
      <c r="AW111" s="71">
        <f>$K111</f>
        <v>22467.585357600008</v>
      </c>
      <c r="AX111" s="71">
        <f>$L111</f>
        <v>21695.023927999988</v>
      </c>
      <c r="AZ111" s="71">
        <f t="shared" si="492"/>
        <v>0</v>
      </c>
      <c r="BA111" s="71">
        <f t="shared" si="493"/>
        <v>7181</v>
      </c>
      <c r="BB111" s="71">
        <f t="shared" si="494"/>
        <v>10966</v>
      </c>
      <c r="BC111" s="71">
        <f t="shared" si="495"/>
        <v>9950.2241416000088</v>
      </c>
      <c r="BD111" s="71">
        <f t="shared" si="530"/>
        <v>12291.524837600005</v>
      </c>
      <c r="BE111" s="71">
        <f t="shared" si="531"/>
        <v>4034.1812216000089</v>
      </c>
      <c r="BF111" s="71">
        <f>$K111</f>
        <v>22467.585357600008</v>
      </c>
      <c r="BG111" s="71">
        <f>$L111</f>
        <v>21695.023927999988</v>
      </c>
      <c r="BI111" s="71">
        <f t="shared" si="496"/>
        <v>0</v>
      </c>
      <c r="BJ111" s="71">
        <f t="shared" si="497"/>
        <v>7181</v>
      </c>
      <c r="BK111" s="71">
        <f t="shared" si="498"/>
        <v>10966</v>
      </c>
      <c r="BL111" s="71">
        <f t="shared" si="499"/>
        <v>9950.2241416000088</v>
      </c>
      <c r="BM111" s="71">
        <f t="shared" si="532"/>
        <v>12291.524837600005</v>
      </c>
      <c r="BN111" s="71">
        <f t="shared" si="533"/>
        <v>4034.1812216000089</v>
      </c>
      <c r="BO111" s="71">
        <f>$K111</f>
        <v>22467.585357600008</v>
      </c>
      <c r="BP111" s="71">
        <f>$L111</f>
        <v>21695.023927999988</v>
      </c>
      <c r="BR111" s="71">
        <f t="shared" si="500"/>
        <v>0</v>
      </c>
      <c r="BS111" s="71">
        <f t="shared" si="501"/>
        <v>7181</v>
      </c>
      <c r="BT111" s="71">
        <f t="shared" si="502"/>
        <v>10966</v>
      </c>
      <c r="BU111" s="71">
        <f t="shared" si="503"/>
        <v>9950.2241416000088</v>
      </c>
      <c r="BV111" s="71">
        <f t="shared" si="534"/>
        <v>12291.524837600005</v>
      </c>
      <c r="BW111" s="71">
        <f t="shared" si="535"/>
        <v>4034.1812216000089</v>
      </c>
      <c r="BX111" s="71">
        <f>$K111</f>
        <v>22467.585357600008</v>
      </c>
      <c r="BY111" s="71">
        <f>$L111</f>
        <v>21695.023927999988</v>
      </c>
      <c r="CA111" s="71">
        <f t="shared" si="504"/>
        <v>0</v>
      </c>
      <c r="CB111" s="71">
        <f t="shared" si="505"/>
        <v>7181</v>
      </c>
      <c r="CC111" s="71">
        <f t="shared" si="506"/>
        <v>10966</v>
      </c>
      <c r="CD111" s="71">
        <f t="shared" si="507"/>
        <v>9950.2241416000088</v>
      </c>
      <c r="CE111" s="71">
        <f t="shared" si="536"/>
        <v>12291.524837600005</v>
      </c>
      <c r="CF111" s="71">
        <f t="shared" si="537"/>
        <v>4034.1812216000089</v>
      </c>
      <c r="CG111" s="71">
        <f>$K111</f>
        <v>22467.585357600008</v>
      </c>
      <c r="CH111" s="71">
        <f>$L111</f>
        <v>21695.023927999988</v>
      </c>
      <c r="CI111" s="71"/>
      <c r="CJ111" s="219"/>
      <c r="CL111" s="71">
        <f t="shared" si="508"/>
        <v>0</v>
      </c>
      <c r="CM111" s="71">
        <f t="shared" si="509"/>
        <v>7181</v>
      </c>
      <c r="CN111" s="71">
        <f t="shared" si="510"/>
        <v>10966</v>
      </c>
      <c r="CO111" s="71">
        <f t="shared" si="511"/>
        <v>9950.2241416000088</v>
      </c>
      <c r="CP111" s="71">
        <f t="shared" si="538"/>
        <v>12291.524837600005</v>
      </c>
      <c r="CQ111" s="71">
        <f t="shared" si="539"/>
        <v>4034.1812216000089</v>
      </c>
      <c r="CR111" s="71">
        <f>$K111</f>
        <v>22467.585357600008</v>
      </c>
      <c r="CS111" s="71">
        <f>$L111</f>
        <v>21695.023927999988</v>
      </c>
      <c r="CU111" s="71">
        <f t="shared" si="512"/>
        <v>0</v>
      </c>
      <c r="CV111" s="71">
        <f t="shared" si="513"/>
        <v>7181</v>
      </c>
      <c r="CW111" s="71">
        <f t="shared" si="514"/>
        <v>10966</v>
      </c>
      <c r="CX111" s="71">
        <f t="shared" si="515"/>
        <v>9950.2241416000088</v>
      </c>
      <c r="CY111" s="71">
        <f t="shared" si="540"/>
        <v>12291.524837600005</v>
      </c>
      <c r="CZ111" s="71">
        <f t="shared" si="541"/>
        <v>4034.1812216000089</v>
      </c>
      <c r="DA111" s="71">
        <f>$K111</f>
        <v>22467.585357600008</v>
      </c>
      <c r="DB111" s="71">
        <f>$L111</f>
        <v>21695.023927999988</v>
      </c>
    </row>
    <row r="112" spans="2:106" x14ac:dyDescent="0.3">
      <c r="C112" s="76"/>
      <c r="D112" s="127"/>
      <c r="E112" s="72"/>
      <c r="F112" s="72"/>
      <c r="G112" s="72"/>
      <c r="H112" s="72"/>
      <c r="I112" s="72"/>
      <c r="J112" s="72"/>
      <c r="K112" s="72"/>
      <c r="L112" s="72"/>
      <c r="M112" s="217"/>
      <c r="O112" s="74"/>
      <c r="P112" s="74"/>
      <c r="Q112" s="74"/>
      <c r="R112" s="74"/>
      <c r="S112" s="74"/>
      <c r="T112" s="74"/>
      <c r="U112" s="74"/>
      <c r="V112" s="74"/>
      <c r="W112" s="217"/>
      <c r="Y112" s="74"/>
      <c r="Z112" s="74"/>
      <c r="AA112" s="74"/>
      <c r="AB112" s="74"/>
      <c r="AC112" s="74"/>
      <c r="AD112" s="74"/>
      <c r="AE112" s="74"/>
      <c r="AF112" s="74"/>
      <c r="AH112" s="74"/>
      <c r="AI112" s="74"/>
      <c r="AJ112" s="74"/>
      <c r="AK112" s="74"/>
      <c r="AL112" s="74"/>
      <c r="AM112" s="74"/>
      <c r="AN112" s="74"/>
      <c r="AO112" s="74"/>
      <c r="AQ112" s="74"/>
      <c r="AR112" s="74"/>
      <c r="AS112" s="74"/>
      <c r="AT112" s="74"/>
      <c r="AU112" s="74"/>
      <c r="AV112" s="74"/>
      <c r="AW112" s="74"/>
      <c r="AX112" s="74"/>
      <c r="AZ112" s="74"/>
      <c r="BA112" s="74"/>
      <c r="BB112" s="74"/>
      <c r="BC112" s="74"/>
      <c r="BD112" s="74"/>
      <c r="BE112" s="74"/>
      <c r="BF112" s="74"/>
      <c r="BG112" s="74"/>
      <c r="BI112" s="74"/>
      <c r="BJ112" s="74"/>
      <c r="BK112" s="74"/>
      <c r="BL112" s="74"/>
      <c r="BM112" s="74"/>
      <c r="BN112" s="74"/>
      <c r="BO112" s="74"/>
      <c r="BP112" s="74"/>
      <c r="BR112" s="74"/>
      <c r="BS112" s="74"/>
      <c r="BT112" s="74"/>
      <c r="BU112" s="74"/>
      <c r="BV112" s="74"/>
      <c r="BW112" s="74"/>
      <c r="BX112" s="74"/>
      <c r="BY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217"/>
      <c r="CL112" s="74"/>
      <c r="CM112" s="74"/>
      <c r="CN112" s="74"/>
      <c r="CO112" s="74"/>
      <c r="CP112" s="74"/>
      <c r="CQ112" s="74"/>
      <c r="CR112" s="74"/>
      <c r="CS112" s="74"/>
      <c r="CU112" s="74"/>
      <c r="CV112" s="74"/>
      <c r="CW112" s="74"/>
      <c r="CX112" s="74"/>
      <c r="CY112" s="74"/>
      <c r="CZ112" s="74"/>
      <c r="DA112" s="74"/>
      <c r="DB112" s="74"/>
    </row>
    <row r="113" spans="2:106" s="68" customFormat="1" x14ac:dyDescent="0.3">
      <c r="C113" s="69" t="s">
        <v>136</v>
      </c>
      <c r="D113" s="82"/>
      <c r="E113" s="73">
        <f>'Quarterly I.S'!F113</f>
        <v>2054202.1233333333</v>
      </c>
      <c r="F113" s="73">
        <f>AVERAGE('Quarterly I.S'!G113:I113)</f>
        <v>2103798.6453333334</v>
      </c>
      <c r="G113" s="73">
        <f>'Quarterly I.S'!J113</f>
        <v>2303559.6136666667</v>
      </c>
      <c r="H113" s="73">
        <f>AVERAGE('Quarterly I.S'!K113:M113)</f>
        <v>2335940.3626713227</v>
      </c>
      <c r="I113" s="73">
        <f>'Quarterly I.S'!N113</f>
        <v>2475773.6399572711</v>
      </c>
      <c r="J113" s="73">
        <f>AVERAGE('Quarterly I.S'!O113:Q113)</f>
        <v>2477929.5049932697</v>
      </c>
      <c r="K113" s="73">
        <f>AVERAGE('Quarterly I.S'!P113:R113)</f>
        <v>2572225.5516186473</v>
      </c>
      <c r="L113" s="73">
        <f>AVERAGE('Quarterly I.S'!S113:U113)</f>
        <v>3017754.3316907487</v>
      </c>
      <c r="M113" s="190"/>
      <c r="O113" s="71">
        <f t="shared" si="476"/>
        <v>2054202.1233333333</v>
      </c>
      <c r="P113" s="71">
        <f t="shared" si="477"/>
        <v>2103798.6453333334</v>
      </c>
      <c r="Q113" s="71">
        <f t="shared" si="478"/>
        <v>2303559.6136666667</v>
      </c>
      <c r="R113" s="71">
        <f t="shared" si="479"/>
        <v>2335940.3626713227</v>
      </c>
      <c r="S113" s="71">
        <f t="shared" ref="S113:S116" si="542">$I113</f>
        <v>2475773.6399572711</v>
      </c>
      <c r="T113" s="71">
        <f t="shared" ref="T113:T116" si="543">$J113</f>
        <v>2477929.5049932697</v>
      </c>
      <c r="U113" s="71">
        <f>$K113</f>
        <v>2572225.5516186473</v>
      </c>
      <c r="V113" s="71">
        <f>$L113</f>
        <v>3017754.3316907487</v>
      </c>
      <c r="W113" s="190"/>
      <c r="Y113" s="71">
        <f t="shared" si="480"/>
        <v>2054202.1233333333</v>
      </c>
      <c r="Z113" s="71">
        <f t="shared" si="481"/>
        <v>2103798.6453333334</v>
      </c>
      <c r="AA113" s="71">
        <f t="shared" si="482"/>
        <v>2303559.6136666667</v>
      </c>
      <c r="AB113" s="71">
        <f t="shared" si="483"/>
        <v>2335940.3626713227</v>
      </c>
      <c r="AC113" s="71">
        <f t="shared" ref="AC113:AC116" si="544">$I113</f>
        <v>2475773.6399572711</v>
      </c>
      <c r="AD113" s="71">
        <f t="shared" ref="AD113:AD116" si="545">$J113</f>
        <v>2477929.5049932697</v>
      </c>
      <c r="AE113" s="71">
        <f>$K113</f>
        <v>2572225.5516186473</v>
      </c>
      <c r="AF113" s="71">
        <f>$L113</f>
        <v>3017754.3316907487</v>
      </c>
      <c r="AH113" s="71">
        <f t="shared" si="484"/>
        <v>2054202.1233333333</v>
      </c>
      <c r="AI113" s="71">
        <f t="shared" si="485"/>
        <v>2103798.6453333334</v>
      </c>
      <c r="AJ113" s="71">
        <f t="shared" si="486"/>
        <v>2303559.6136666667</v>
      </c>
      <c r="AK113" s="71">
        <f t="shared" si="487"/>
        <v>2335940.3626713227</v>
      </c>
      <c r="AL113" s="71">
        <f t="shared" ref="AL113:AL116" si="546">$I113</f>
        <v>2475773.6399572711</v>
      </c>
      <c r="AM113" s="71">
        <f t="shared" ref="AM113:AM116" si="547">$J113</f>
        <v>2477929.5049932697</v>
      </c>
      <c r="AN113" s="71">
        <f>$K113</f>
        <v>2572225.5516186473</v>
      </c>
      <c r="AO113" s="71">
        <f>$L113</f>
        <v>3017754.3316907487</v>
      </c>
      <c r="AQ113" s="71">
        <f t="shared" si="488"/>
        <v>2054202.1233333333</v>
      </c>
      <c r="AR113" s="71">
        <f t="shared" si="489"/>
        <v>2103798.6453333334</v>
      </c>
      <c r="AS113" s="71">
        <f t="shared" si="490"/>
        <v>2303559.6136666667</v>
      </c>
      <c r="AT113" s="71">
        <f t="shared" si="491"/>
        <v>2335940.3626713227</v>
      </c>
      <c r="AU113" s="71">
        <f t="shared" ref="AU113:AU116" si="548">$I113</f>
        <v>2475773.6399572711</v>
      </c>
      <c r="AV113" s="71">
        <f t="shared" ref="AV113:AV116" si="549">$J113</f>
        <v>2477929.5049932697</v>
      </c>
      <c r="AW113" s="71">
        <f>$K113</f>
        <v>2572225.5516186473</v>
      </c>
      <c r="AX113" s="71">
        <f>$L113</f>
        <v>3017754.3316907487</v>
      </c>
      <c r="AZ113" s="71">
        <f t="shared" si="492"/>
        <v>2054202.1233333333</v>
      </c>
      <c r="BA113" s="71">
        <f t="shared" si="493"/>
        <v>2103798.6453333334</v>
      </c>
      <c r="BB113" s="71">
        <f t="shared" si="494"/>
        <v>2303559.6136666667</v>
      </c>
      <c r="BC113" s="71">
        <f t="shared" si="495"/>
        <v>2335940.3626713227</v>
      </c>
      <c r="BD113" s="71">
        <f t="shared" ref="BD113:BD116" si="550">$I113</f>
        <v>2475773.6399572711</v>
      </c>
      <c r="BE113" s="71">
        <f t="shared" ref="BE113:BE116" si="551">$J113</f>
        <v>2477929.5049932697</v>
      </c>
      <c r="BF113" s="71">
        <f>$K113</f>
        <v>2572225.5516186473</v>
      </c>
      <c r="BG113" s="71">
        <f>$L113</f>
        <v>3017754.3316907487</v>
      </c>
      <c r="BI113" s="71">
        <f t="shared" si="496"/>
        <v>2054202.1233333333</v>
      </c>
      <c r="BJ113" s="71">
        <f t="shared" si="497"/>
        <v>2103798.6453333334</v>
      </c>
      <c r="BK113" s="71">
        <f t="shared" si="498"/>
        <v>2303559.6136666667</v>
      </c>
      <c r="BL113" s="71">
        <f t="shared" si="499"/>
        <v>2335940.3626713227</v>
      </c>
      <c r="BM113" s="71">
        <f t="shared" ref="BM113:BM116" si="552">$I113</f>
        <v>2475773.6399572711</v>
      </c>
      <c r="BN113" s="71">
        <f t="shared" ref="BN113:BN116" si="553">$J113</f>
        <v>2477929.5049932697</v>
      </c>
      <c r="BO113" s="71">
        <f>$K113</f>
        <v>2572225.5516186473</v>
      </c>
      <c r="BP113" s="71">
        <f>$L113</f>
        <v>3017754.3316907487</v>
      </c>
      <c r="BR113" s="71">
        <f t="shared" si="500"/>
        <v>2054202.1233333333</v>
      </c>
      <c r="BS113" s="71">
        <f t="shared" si="501"/>
        <v>2103798.6453333334</v>
      </c>
      <c r="BT113" s="71">
        <f t="shared" si="502"/>
        <v>2303559.6136666667</v>
      </c>
      <c r="BU113" s="71">
        <f t="shared" si="503"/>
        <v>2335940.3626713227</v>
      </c>
      <c r="BV113" s="71">
        <f t="shared" ref="BV113:BV116" si="554">$I113</f>
        <v>2475773.6399572711</v>
      </c>
      <c r="BW113" s="71">
        <f t="shared" ref="BW113:BW116" si="555">$J113</f>
        <v>2477929.5049932697</v>
      </c>
      <c r="BX113" s="71">
        <f>$K113</f>
        <v>2572225.5516186473</v>
      </c>
      <c r="BY113" s="71">
        <f>$L113</f>
        <v>3017754.3316907487</v>
      </c>
      <c r="CA113" s="71">
        <f t="shared" si="504"/>
        <v>2054202.1233333333</v>
      </c>
      <c r="CB113" s="71">
        <f t="shared" si="505"/>
        <v>2103798.6453333334</v>
      </c>
      <c r="CC113" s="71">
        <f t="shared" si="506"/>
        <v>2303559.6136666667</v>
      </c>
      <c r="CD113" s="71">
        <f t="shared" si="507"/>
        <v>2335940.3626713227</v>
      </c>
      <c r="CE113" s="71">
        <f t="shared" ref="CE113:CE116" si="556">$I113</f>
        <v>2475773.6399572711</v>
      </c>
      <c r="CF113" s="71">
        <f t="shared" ref="CF113:CF116" si="557">$J113</f>
        <v>2477929.5049932697</v>
      </c>
      <c r="CG113" s="71">
        <f>$K113</f>
        <v>2572225.5516186473</v>
      </c>
      <c r="CH113" s="71">
        <f>$L113</f>
        <v>3017754.3316907487</v>
      </c>
      <c r="CI113" s="71"/>
      <c r="CJ113" s="190"/>
      <c r="CL113" s="71">
        <f t="shared" si="508"/>
        <v>2054202.1233333333</v>
      </c>
      <c r="CM113" s="71">
        <f t="shared" si="509"/>
        <v>2103798.6453333334</v>
      </c>
      <c r="CN113" s="71">
        <f t="shared" si="510"/>
        <v>2303559.6136666667</v>
      </c>
      <c r="CO113" s="71">
        <f t="shared" si="511"/>
        <v>2335940.3626713227</v>
      </c>
      <c r="CP113" s="71">
        <f t="shared" ref="CP113:CP116" si="558">$I113</f>
        <v>2475773.6399572711</v>
      </c>
      <c r="CQ113" s="71">
        <f t="shared" ref="CQ113:CQ116" si="559">$J113</f>
        <v>2477929.5049932697</v>
      </c>
      <c r="CR113" s="71">
        <f>$K113</f>
        <v>2572225.5516186473</v>
      </c>
      <c r="CS113" s="71">
        <f>$L113</f>
        <v>3017754.3316907487</v>
      </c>
      <c r="CU113" s="71">
        <f t="shared" si="512"/>
        <v>2054202.1233333333</v>
      </c>
      <c r="CV113" s="71">
        <f t="shared" si="513"/>
        <v>2103798.6453333334</v>
      </c>
      <c r="CW113" s="71">
        <f t="shared" si="514"/>
        <v>2303559.6136666667</v>
      </c>
      <c r="CX113" s="71">
        <f t="shared" si="515"/>
        <v>2335940.3626713227</v>
      </c>
      <c r="CY113" s="71">
        <f t="shared" ref="CY113:CY116" si="560">$I113</f>
        <v>2475773.6399572711</v>
      </c>
      <c r="CZ113" s="71">
        <f t="shared" ref="CZ113:CZ116" si="561">$J113</f>
        <v>2477929.5049932697</v>
      </c>
      <c r="DA113" s="71">
        <f>$K113</f>
        <v>2572225.5516186473</v>
      </c>
      <c r="DB113" s="71">
        <f>$L113</f>
        <v>3017754.3316907487</v>
      </c>
    </row>
    <row r="114" spans="2:106" s="68" customFormat="1" x14ac:dyDescent="0.3">
      <c r="C114" s="69" t="s">
        <v>137</v>
      </c>
      <c r="D114" s="82"/>
      <c r="E114" s="74">
        <f>E113-E115-E116</f>
        <v>1888725.8732802542</v>
      </c>
      <c r="F114" s="74">
        <f t="shared" ref="F114:J114" si="562">F113-F115-F116</f>
        <v>1933285.5798736392</v>
      </c>
      <c r="G114" s="74">
        <f t="shared" si="562"/>
        <v>2122332.1376666669</v>
      </c>
      <c r="H114" s="74">
        <f t="shared" si="562"/>
        <v>2136051.8369281339</v>
      </c>
      <c r="I114" s="74">
        <f t="shared" si="562"/>
        <v>2264038.4171894044</v>
      </c>
      <c r="J114" s="74">
        <f t="shared" si="562"/>
        <v>2252436.2448151377</v>
      </c>
      <c r="K114" s="74">
        <f t="shared" ref="K114:L114" si="563">K113-K115-K116</f>
        <v>2327945.1492958707</v>
      </c>
      <c r="L114" s="74">
        <f t="shared" si="563"/>
        <v>2690172.0570642594</v>
      </c>
      <c r="M114" s="189"/>
      <c r="O114" s="71">
        <f t="shared" si="476"/>
        <v>1888725.8732802542</v>
      </c>
      <c r="P114" s="71">
        <f t="shared" si="477"/>
        <v>1933285.5798736392</v>
      </c>
      <c r="Q114" s="71">
        <f t="shared" si="478"/>
        <v>2122332.1376666669</v>
      </c>
      <c r="R114" s="71">
        <f t="shared" si="479"/>
        <v>2136051.8369281339</v>
      </c>
      <c r="S114" s="71">
        <f t="shared" si="542"/>
        <v>2264038.4171894044</v>
      </c>
      <c r="T114" s="71">
        <f t="shared" si="543"/>
        <v>2252436.2448151377</v>
      </c>
      <c r="U114" s="71">
        <f>$K114</f>
        <v>2327945.1492958707</v>
      </c>
      <c r="V114" s="71">
        <f>$L114</f>
        <v>2690172.0570642594</v>
      </c>
      <c r="W114" s="189"/>
      <c r="Y114" s="71">
        <f t="shared" si="480"/>
        <v>1888725.8732802542</v>
      </c>
      <c r="Z114" s="71">
        <f t="shared" si="481"/>
        <v>1933285.5798736392</v>
      </c>
      <c r="AA114" s="71">
        <f t="shared" si="482"/>
        <v>2122332.1376666669</v>
      </c>
      <c r="AB114" s="71">
        <f t="shared" si="483"/>
        <v>2136051.8369281339</v>
      </c>
      <c r="AC114" s="71">
        <f t="shared" si="544"/>
        <v>2264038.4171894044</v>
      </c>
      <c r="AD114" s="71">
        <f t="shared" si="545"/>
        <v>2252436.2448151377</v>
      </c>
      <c r="AE114" s="71">
        <f>$K114</f>
        <v>2327945.1492958707</v>
      </c>
      <c r="AF114" s="71">
        <f>$L114</f>
        <v>2690172.0570642594</v>
      </c>
      <c r="AH114" s="71">
        <f t="shared" si="484"/>
        <v>1888725.8732802542</v>
      </c>
      <c r="AI114" s="71">
        <f t="shared" si="485"/>
        <v>1933285.5798736392</v>
      </c>
      <c r="AJ114" s="71">
        <f t="shared" si="486"/>
        <v>2122332.1376666669</v>
      </c>
      <c r="AK114" s="71">
        <f t="shared" si="487"/>
        <v>2136051.8369281339</v>
      </c>
      <c r="AL114" s="71">
        <f t="shared" si="546"/>
        <v>2264038.4171894044</v>
      </c>
      <c r="AM114" s="71">
        <f t="shared" si="547"/>
        <v>2252436.2448151377</v>
      </c>
      <c r="AN114" s="71">
        <f>$K114</f>
        <v>2327945.1492958707</v>
      </c>
      <c r="AO114" s="71">
        <f>$L114</f>
        <v>2690172.0570642594</v>
      </c>
      <c r="AQ114" s="71">
        <f t="shared" si="488"/>
        <v>1888725.8732802542</v>
      </c>
      <c r="AR114" s="71">
        <f t="shared" si="489"/>
        <v>1933285.5798736392</v>
      </c>
      <c r="AS114" s="71">
        <f t="shared" si="490"/>
        <v>2122332.1376666669</v>
      </c>
      <c r="AT114" s="71">
        <f t="shared" si="491"/>
        <v>2136051.8369281339</v>
      </c>
      <c r="AU114" s="71">
        <f t="shared" si="548"/>
        <v>2264038.4171894044</v>
      </c>
      <c r="AV114" s="71">
        <f t="shared" si="549"/>
        <v>2252436.2448151377</v>
      </c>
      <c r="AW114" s="71">
        <f>$K114</f>
        <v>2327945.1492958707</v>
      </c>
      <c r="AX114" s="71">
        <f>$L114</f>
        <v>2690172.0570642594</v>
      </c>
      <c r="AZ114" s="71">
        <f t="shared" si="492"/>
        <v>1888725.8732802542</v>
      </c>
      <c r="BA114" s="71">
        <f t="shared" si="493"/>
        <v>1933285.5798736392</v>
      </c>
      <c r="BB114" s="71">
        <f t="shared" si="494"/>
        <v>2122332.1376666669</v>
      </c>
      <c r="BC114" s="71">
        <f t="shared" si="495"/>
        <v>2136051.8369281339</v>
      </c>
      <c r="BD114" s="71">
        <f t="shared" si="550"/>
        <v>2264038.4171894044</v>
      </c>
      <c r="BE114" s="71">
        <f t="shared" si="551"/>
        <v>2252436.2448151377</v>
      </c>
      <c r="BF114" s="71">
        <f>$K114</f>
        <v>2327945.1492958707</v>
      </c>
      <c r="BG114" s="71">
        <f>$L114</f>
        <v>2690172.0570642594</v>
      </c>
      <c r="BI114" s="71">
        <f t="shared" si="496"/>
        <v>1888725.8732802542</v>
      </c>
      <c r="BJ114" s="71">
        <f t="shared" si="497"/>
        <v>1933285.5798736392</v>
      </c>
      <c r="BK114" s="71">
        <f t="shared" si="498"/>
        <v>2122332.1376666669</v>
      </c>
      <c r="BL114" s="71">
        <f t="shared" si="499"/>
        <v>2136051.8369281339</v>
      </c>
      <c r="BM114" s="71">
        <f t="shared" si="552"/>
        <v>2264038.4171894044</v>
      </c>
      <c r="BN114" s="71">
        <f t="shared" si="553"/>
        <v>2252436.2448151377</v>
      </c>
      <c r="BO114" s="71">
        <f>$K114</f>
        <v>2327945.1492958707</v>
      </c>
      <c r="BP114" s="71">
        <f>$L114</f>
        <v>2690172.0570642594</v>
      </c>
      <c r="BR114" s="71">
        <f t="shared" si="500"/>
        <v>1888725.8732802542</v>
      </c>
      <c r="BS114" s="71">
        <f t="shared" si="501"/>
        <v>1933285.5798736392</v>
      </c>
      <c r="BT114" s="71">
        <f t="shared" si="502"/>
        <v>2122332.1376666669</v>
      </c>
      <c r="BU114" s="71">
        <f t="shared" si="503"/>
        <v>2136051.8369281339</v>
      </c>
      <c r="BV114" s="71">
        <f t="shared" si="554"/>
        <v>2264038.4171894044</v>
      </c>
      <c r="BW114" s="71">
        <f t="shared" si="555"/>
        <v>2252436.2448151377</v>
      </c>
      <c r="BX114" s="71">
        <f>$K114</f>
        <v>2327945.1492958707</v>
      </c>
      <c r="BY114" s="71">
        <f>$L114</f>
        <v>2690172.0570642594</v>
      </c>
      <c r="CA114" s="71">
        <f t="shared" si="504"/>
        <v>1888725.8732802542</v>
      </c>
      <c r="CB114" s="71">
        <f t="shared" si="505"/>
        <v>1933285.5798736392</v>
      </c>
      <c r="CC114" s="71">
        <f t="shared" si="506"/>
        <v>2122332.1376666669</v>
      </c>
      <c r="CD114" s="71">
        <f t="shared" si="507"/>
        <v>2136051.8369281339</v>
      </c>
      <c r="CE114" s="71">
        <f t="shared" si="556"/>
        <v>2264038.4171894044</v>
      </c>
      <c r="CF114" s="71">
        <f t="shared" si="557"/>
        <v>2252436.2448151377</v>
      </c>
      <c r="CG114" s="71">
        <f>$K114</f>
        <v>2327945.1492958707</v>
      </c>
      <c r="CH114" s="71">
        <f>$L114</f>
        <v>2690172.0570642594</v>
      </c>
      <c r="CI114" s="71"/>
      <c r="CJ114" s="189"/>
      <c r="CL114" s="71">
        <f t="shared" si="508"/>
        <v>1888725.8732802542</v>
      </c>
      <c r="CM114" s="71">
        <f t="shared" si="509"/>
        <v>1933285.5798736392</v>
      </c>
      <c r="CN114" s="71">
        <f t="shared" si="510"/>
        <v>2122332.1376666669</v>
      </c>
      <c r="CO114" s="71">
        <f t="shared" si="511"/>
        <v>2136051.8369281339</v>
      </c>
      <c r="CP114" s="71">
        <f t="shared" si="558"/>
        <v>2264038.4171894044</v>
      </c>
      <c r="CQ114" s="71">
        <f t="shared" si="559"/>
        <v>2252436.2448151377</v>
      </c>
      <c r="CR114" s="71">
        <f>$K114</f>
        <v>2327945.1492958707</v>
      </c>
      <c r="CS114" s="71">
        <f>$L114</f>
        <v>2690172.0570642594</v>
      </c>
      <c r="CU114" s="71">
        <f t="shared" si="512"/>
        <v>1888725.8732802542</v>
      </c>
      <c r="CV114" s="71">
        <f t="shared" si="513"/>
        <v>1933285.5798736392</v>
      </c>
      <c r="CW114" s="71">
        <f t="shared" si="514"/>
        <v>2122332.1376666669</v>
      </c>
      <c r="CX114" s="71">
        <f t="shared" si="515"/>
        <v>2136051.8369281339</v>
      </c>
      <c r="CY114" s="71">
        <f t="shared" si="560"/>
        <v>2264038.4171894044</v>
      </c>
      <c r="CZ114" s="71">
        <f t="shared" si="561"/>
        <v>2252436.2448151377</v>
      </c>
      <c r="DA114" s="71">
        <f>$K114</f>
        <v>2327945.1492958707</v>
      </c>
      <c r="DB114" s="71">
        <f>$L114</f>
        <v>2690172.0570642594</v>
      </c>
    </row>
    <row r="115" spans="2:106" s="68" customFormat="1" x14ac:dyDescent="0.3">
      <c r="C115" s="69" t="s">
        <v>138</v>
      </c>
      <c r="D115" s="82"/>
      <c r="E115" s="73">
        <f>'Quarterly I.S'!F115</f>
        <v>165476.25005307901</v>
      </c>
      <c r="F115" s="73">
        <f>AVERAGE('Quarterly I.S'!G115:I115)</f>
        <v>168924.06545969416</v>
      </c>
      <c r="G115" s="73">
        <f>'Quarterly I.S'!J115</f>
        <v>170261.476</v>
      </c>
      <c r="H115" s="73">
        <f>AVERAGE('Quarterly I.S'!K115:M115)</f>
        <v>190707.08759394442</v>
      </c>
      <c r="I115" s="73">
        <f>'Quarterly I.S'!N115</f>
        <v>200461.76710093333</v>
      </c>
      <c r="J115" s="73">
        <f>AVERAGE('Quarterly I.S'!O115:Q115)</f>
        <v>220673.73005653228</v>
      </c>
      <c r="K115" s="73">
        <f>AVERAGE('Quarterly I.S'!P115:R115)</f>
        <v>238644.13800988786</v>
      </c>
      <c r="L115" s="73">
        <f>AVERAGE('Quarterly I.S'!S115:U115)</f>
        <v>310400.17758915556</v>
      </c>
      <c r="M115" s="190"/>
      <c r="O115" s="71">
        <f t="shared" si="476"/>
        <v>165476.25005307901</v>
      </c>
      <c r="P115" s="71">
        <f t="shared" si="477"/>
        <v>168924.06545969416</v>
      </c>
      <c r="Q115" s="71">
        <f t="shared" si="478"/>
        <v>170261.476</v>
      </c>
      <c r="R115" s="71">
        <f>$H115</f>
        <v>190707.08759394442</v>
      </c>
      <c r="S115" s="71">
        <f t="shared" si="542"/>
        <v>200461.76710093333</v>
      </c>
      <c r="T115" s="71">
        <f t="shared" si="543"/>
        <v>220673.73005653228</v>
      </c>
      <c r="U115" s="71">
        <f>$K115</f>
        <v>238644.13800988786</v>
      </c>
      <c r="V115" s="71">
        <f>$L115</f>
        <v>310400.17758915556</v>
      </c>
      <c r="W115" s="190"/>
      <c r="Y115" s="71">
        <f t="shared" si="480"/>
        <v>165476.25005307901</v>
      </c>
      <c r="Z115" s="71">
        <f t="shared" si="481"/>
        <v>168924.06545969416</v>
      </c>
      <c r="AA115" s="71">
        <f t="shared" si="482"/>
        <v>170261.476</v>
      </c>
      <c r="AB115" s="71">
        <f>$H115</f>
        <v>190707.08759394442</v>
      </c>
      <c r="AC115" s="71">
        <f t="shared" si="544"/>
        <v>200461.76710093333</v>
      </c>
      <c r="AD115" s="71">
        <f t="shared" si="545"/>
        <v>220673.73005653228</v>
      </c>
      <c r="AE115" s="71">
        <f>$K115</f>
        <v>238644.13800988786</v>
      </c>
      <c r="AF115" s="71">
        <f>$L115</f>
        <v>310400.17758915556</v>
      </c>
      <c r="AH115" s="71">
        <f t="shared" si="484"/>
        <v>165476.25005307901</v>
      </c>
      <c r="AI115" s="71">
        <f t="shared" si="485"/>
        <v>168924.06545969416</v>
      </c>
      <c r="AJ115" s="71">
        <f t="shared" si="486"/>
        <v>170261.476</v>
      </c>
      <c r="AK115" s="71">
        <f>$H115</f>
        <v>190707.08759394442</v>
      </c>
      <c r="AL115" s="71">
        <f t="shared" si="546"/>
        <v>200461.76710093333</v>
      </c>
      <c r="AM115" s="71">
        <f t="shared" si="547"/>
        <v>220673.73005653228</v>
      </c>
      <c r="AN115" s="71">
        <f>$K115</f>
        <v>238644.13800988786</v>
      </c>
      <c r="AO115" s="71">
        <f>$L115</f>
        <v>310400.17758915556</v>
      </c>
      <c r="AQ115" s="71">
        <f t="shared" si="488"/>
        <v>165476.25005307901</v>
      </c>
      <c r="AR115" s="71">
        <f t="shared" si="489"/>
        <v>168924.06545969416</v>
      </c>
      <c r="AS115" s="71">
        <f t="shared" si="490"/>
        <v>170261.476</v>
      </c>
      <c r="AT115" s="71">
        <f>$H115</f>
        <v>190707.08759394442</v>
      </c>
      <c r="AU115" s="71">
        <f t="shared" si="548"/>
        <v>200461.76710093333</v>
      </c>
      <c r="AV115" s="71">
        <f t="shared" si="549"/>
        <v>220673.73005653228</v>
      </c>
      <c r="AW115" s="71">
        <f>$K115</f>
        <v>238644.13800988786</v>
      </c>
      <c r="AX115" s="71">
        <f>$L115</f>
        <v>310400.17758915556</v>
      </c>
      <c r="AZ115" s="71">
        <f t="shared" si="492"/>
        <v>165476.25005307901</v>
      </c>
      <c r="BA115" s="71">
        <f t="shared" si="493"/>
        <v>168924.06545969416</v>
      </c>
      <c r="BB115" s="71">
        <f t="shared" si="494"/>
        <v>170261.476</v>
      </c>
      <c r="BC115" s="71">
        <f>$H115</f>
        <v>190707.08759394442</v>
      </c>
      <c r="BD115" s="71">
        <f t="shared" si="550"/>
        <v>200461.76710093333</v>
      </c>
      <c r="BE115" s="71">
        <f t="shared" si="551"/>
        <v>220673.73005653228</v>
      </c>
      <c r="BF115" s="71">
        <f>$K115</f>
        <v>238644.13800988786</v>
      </c>
      <c r="BG115" s="71">
        <f>$L115</f>
        <v>310400.17758915556</v>
      </c>
      <c r="BI115" s="71">
        <f t="shared" si="496"/>
        <v>165476.25005307901</v>
      </c>
      <c r="BJ115" s="71">
        <f t="shared" si="497"/>
        <v>168924.06545969416</v>
      </c>
      <c r="BK115" s="71">
        <f t="shared" si="498"/>
        <v>170261.476</v>
      </c>
      <c r="BL115" s="71">
        <f>$H115</f>
        <v>190707.08759394442</v>
      </c>
      <c r="BM115" s="71">
        <f t="shared" si="552"/>
        <v>200461.76710093333</v>
      </c>
      <c r="BN115" s="71">
        <f t="shared" si="553"/>
        <v>220673.73005653228</v>
      </c>
      <c r="BO115" s="71">
        <f>$K115</f>
        <v>238644.13800988786</v>
      </c>
      <c r="BP115" s="71">
        <f>$L115</f>
        <v>310400.17758915556</v>
      </c>
      <c r="BR115" s="71">
        <f t="shared" si="500"/>
        <v>165476.25005307901</v>
      </c>
      <c r="BS115" s="71">
        <f t="shared" si="501"/>
        <v>168924.06545969416</v>
      </c>
      <c r="BT115" s="71">
        <f t="shared" si="502"/>
        <v>170261.476</v>
      </c>
      <c r="BU115" s="71">
        <f>$H115</f>
        <v>190707.08759394442</v>
      </c>
      <c r="BV115" s="71">
        <f t="shared" si="554"/>
        <v>200461.76710093333</v>
      </c>
      <c r="BW115" s="71">
        <f t="shared" si="555"/>
        <v>220673.73005653228</v>
      </c>
      <c r="BX115" s="71">
        <f>$K115</f>
        <v>238644.13800988786</v>
      </c>
      <c r="BY115" s="71">
        <f>$L115</f>
        <v>310400.17758915556</v>
      </c>
      <c r="CA115" s="71">
        <f t="shared" si="504"/>
        <v>165476.25005307901</v>
      </c>
      <c r="CB115" s="71">
        <f t="shared" si="505"/>
        <v>168924.06545969416</v>
      </c>
      <c r="CC115" s="71">
        <f t="shared" si="506"/>
        <v>170261.476</v>
      </c>
      <c r="CD115" s="71">
        <f>$H115</f>
        <v>190707.08759394442</v>
      </c>
      <c r="CE115" s="71">
        <f t="shared" si="556"/>
        <v>200461.76710093333</v>
      </c>
      <c r="CF115" s="71">
        <f t="shared" si="557"/>
        <v>220673.73005653228</v>
      </c>
      <c r="CG115" s="71">
        <f>$K115</f>
        <v>238644.13800988786</v>
      </c>
      <c r="CH115" s="71">
        <f>$L115</f>
        <v>310400.17758915556</v>
      </c>
      <c r="CI115" s="71"/>
      <c r="CJ115" s="190"/>
      <c r="CL115" s="71">
        <f t="shared" si="508"/>
        <v>165476.25005307901</v>
      </c>
      <c r="CM115" s="71">
        <f t="shared" si="509"/>
        <v>168924.06545969416</v>
      </c>
      <c r="CN115" s="71">
        <f t="shared" si="510"/>
        <v>170261.476</v>
      </c>
      <c r="CO115" s="71">
        <f>$H115</f>
        <v>190707.08759394442</v>
      </c>
      <c r="CP115" s="71">
        <f t="shared" si="558"/>
        <v>200461.76710093333</v>
      </c>
      <c r="CQ115" s="71">
        <f t="shared" si="559"/>
        <v>220673.73005653228</v>
      </c>
      <c r="CR115" s="71">
        <f>$K115</f>
        <v>238644.13800988786</v>
      </c>
      <c r="CS115" s="71">
        <f>$L115</f>
        <v>310400.17758915556</v>
      </c>
      <c r="CU115" s="71">
        <f t="shared" si="512"/>
        <v>165476.25005307901</v>
      </c>
      <c r="CV115" s="71">
        <f t="shared" si="513"/>
        <v>168924.06545969416</v>
      </c>
      <c r="CW115" s="71">
        <f t="shared" si="514"/>
        <v>170261.476</v>
      </c>
      <c r="CX115" s="71">
        <f>$H115</f>
        <v>190707.08759394442</v>
      </c>
      <c r="CY115" s="71">
        <f t="shared" si="560"/>
        <v>200461.76710093333</v>
      </c>
      <c r="CZ115" s="71">
        <f t="shared" si="561"/>
        <v>220673.73005653228</v>
      </c>
      <c r="DA115" s="71">
        <f>$K115</f>
        <v>238644.13800988786</v>
      </c>
      <c r="DB115" s="71">
        <f>$L115</f>
        <v>310400.17758915556</v>
      </c>
    </row>
    <row r="116" spans="2:106" s="68" customFormat="1" x14ac:dyDescent="0.3">
      <c r="C116" s="69" t="s">
        <v>198</v>
      </c>
      <c r="D116" s="82"/>
      <c r="E116" s="73">
        <f>'Quarterly I.S'!F116</f>
        <v>0</v>
      </c>
      <c r="F116" s="73">
        <f>AVERAGE('Quarterly I.S'!G116:I116)</f>
        <v>1589</v>
      </c>
      <c r="G116" s="73">
        <f>'Quarterly I.S'!J116</f>
        <v>10966</v>
      </c>
      <c r="H116" s="73">
        <f>AVERAGE('Quarterly I.S'!K116:M116)</f>
        <v>9181.4381492444463</v>
      </c>
      <c r="I116" s="73">
        <f>'Quarterly I.S'!N116</f>
        <v>11273.455666933338</v>
      </c>
      <c r="J116" s="73">
        <f>AVERAGE('Quarterly I.S'!O116:Q116)</f>
        <v>4819.5301215999998</v>
      </c>
      <c r="K116" s="73">
        <f>AVERAGE('Quarterly I.S'!P116:R116)</f>
        <v>5636.2643128888885</v>
      </c>
      <c r="L116" s="73">
        <f>AVERAGE('Quarterly I.S'!S116:U116)</f>
        <v>17182.097037333329</v>
      </c>
      <c r="M116" s="190"/>
      <c r="O116" s="71">
        <f t="shared" si="476"/>
        <v>0</v>
      </c>
      <c r="P116" s="71">
        <f t="shared" si="477"/>
        <v>1589</v>
      </c>
      <c r="Q116" s="71">
        <f t="shared" si="478"/>
        <v>10966</v>
      </c>
      <c r="R116" s="71">
        <f>$H116</f>
        <v>9181.4381492444463</v>
      </c>
      <c r="S116" s="71">
        <f t="shared" si="542"/>
        <v>11273.455666933338</v>
      </c>
      <c r="T116" s="71">
        <f t="shared" si="543"/>
        <v>4819.5301215999998</v>
      </c>
      <c r="U116" s="71">
        <f>$K116</f>
        <v>5636.2643128888885</v>
      </c>
      <c r="V116" s="71">
        <f>$L116</f>
        <v>17182.097037333329</v>
      </c>
      <c r="W116" s="190"/>
      <c r="Y116" s="71">
        <f t="shared" si="480"/>
        <v>0</v>
      </c>
      <c r="Z116" s="71">
        <f t="shared" si="481"/>
        <v>1589</v>
      </c>
      <c r="AA116" s="71">
        <f t="shared" si="482"/>
        <v>10966</v>
      </c>
      <c r="AB116" s="71">
        <f>$H116</f>
        <v>9181.4381492444463</v>
      </c>
      <c r="AC116" s="71">
        <f t="shared" si="544"/>
        <v>11273.455666933338</v>
      </c>
      <c r="AD116" s="71">
        <f t="shared" si="545"/>
        <v>4819.5301215999998</v>
      </c>
      <c r="AE116" s="71">
        <f>$K116</f>
        <v>5636.2643128888885</v>
      </c>
      <c r="AF116" s="71">
        <f>$L116</f>
        <v>17182.097037333329</v>
      </c>
      <c r="AH116" s="71">
        <f t="shared" si="484"/>
        <v>0</v>
      </c>
      <c r="AI116" s="71">
        <f t="shared" si="485"/>
        <v>1589</v>
      </c>
      <c r="AJ116" s="71">
        <f t="shared" si="486"/>
        <v>10966</v>
      </c>
      <c r="AK116" s="71">
        <f>$H116</f>
        <v>9181.4381492444463</v>
      </c>
      <c r="AL116" s="71">
        <f t="shared" si="546"/>
        <v>11273.455666933338</v>
      </c>
      <c r="AM116" s="71">
        <f t="shared" si="547"/>
        <v>4819.5301215999998</v>
      </c>
      <c r="AN116" s="71">
        <f>$K116</f>
        <v>5636.2643128888885</v>
      </c>
      <c r="AO116" s="71">
        <f>$L116</f>
        <v>17182.097037333329</v>
      </c>
      <c r="AQ116" s="71">
        <f t="shared" si="488"/>
        <v>0</v>
      </c>
      <c r="AR116" s="71">
        <f t="shared" si="489"/>
        <v>1589</v>
      </c>
      <c r="AS116" s="71">
        <f t="shared" si="490"/>
        <v>10966</v>
      </c>
      <c r="AT116" s="71">
        <f>$H116</f>
        <v>9181.4381492444463</v>
      </c>
      <c r="AU116" s="71">
        <f t="shared" si="548"/>
        <v>11273.455666933338</v>
      </c>
      <c r="AV116" s="71">
        <f t="shared" si="549"/>
        <v>4819.5301215999998</v>
      </c>
      <c r="AW116" s="71">
        <f>$K116</f>
        <v>5636.2643128888885</v>
      </c>
      <c r="AX116" s="71">
        <f>$L116</f>
        <v>17182.097037333329</v>
      </c>
      <c r="AZ116" s="71">
        <f t="shared" si="492"/>
        <v>0</v>
      </c>
      <c r="BA116" s="71">
        <f t="shared" si="493"/>
        <v>1589</v>
      </c>
      <c r="BB116" s="71">
        <f t="shared" si="494"/>
        <v>10966</v>
      </c>
      <c r="BC116" s="71">
        <f>$H116</f>
        <v>9181.4381492444463</v>
      </c>
      <c r="BD116" s="71">
        <f t="shared" si="550"/>
        <v>11273.455666933338</v>
      </c>
      <c r="BE116" s="71">
        <f t="shared" si="551"/>
        <v>4819.5301215999998</v>
      </c>
      <c r="BF116" s="71">
        <f>$K116</f>
        <v>5636.2643128888885</v>
      </c>
      <c r="BG116" s="71">
        <f>$L116</f>
        <v>17182.097037333329</v>
      </c>
      <c r="BI116" s="71">
        <f t="shared" si="496"/>
        <v>0</v>
      </c>
      <c r="BJ116" s="71">
        <f t="shared" si="497"/>
        <v>1589</v>
      </c>
      <c r="BK116" s="71">
        <f t="shared" si="498"/>
        <v>10966</v>
      </c>
      <c r="BL116" s="71">
        <f>$H116</f>
        <v>9181.4381492444463</v>
      </c>
      <c r="BM116" s="71">
        <f t="shared" si="552"/>
        <v>11273.455666933338</v>
      </c>
      <c r="BN116" s="71">
        <f t="shared" si="553"/>
        <v>4819.5301215999998</v>
      </c>
      <c r="BO116" s="71">
        <f>$K116</f>
        <v>5636.2643128888885</v>
      </c>
      <c r="BP116" s="71">
        <f>$L116</f>
        <v>17182.097037333329</v>
      </c>
      <c r="BR116" s="71">
        <f t="shared" si="500"/>
        <v>0</v>
      </c>
      <c r="BS116" s="71">
        <f t="shared" si="501"/>
        <v>1589</v>
      </c>
      <c r="BT116" s="71">
        <f t="shared" si="502"/>
        <v>10966</v>
      </c>
      <c r="BU116" s="71">
        <f>$H116</f>
        <v>9181.4381492444463</v>
      </c>
      <c r="BV116" s="71">
        <f t="shared" si="554"/>
        <v>11273.455666933338</v>
      </c>
      <c r="BW116" s="71">
        <f t="shared" si="555"/>
        <v>4819.5301215999998</v>
      </c>
      <c r="BX116" s="71">
        <f>$K116</f>
        <v>5636.2643128888885</v>
      </c>
      <c r="BY116" s="71">
        <f>$L116</f>
        <v>17182.097037333329</v>
      </c>
      <c r="CA116" s="71">
        <f t="shared" si="504"/>
        <v>0</v>
      </c>
      <c r="CB116" s="71">
        <f t="shared" si="505"/>
        <v>1589</v>
      </c>
      <c r="CC116" s="71">
        <f t="shared" si="506"/>
        <v>10966</v>
      </c>
      <c r="CD116" s="71">
        <f>$H116</f>
        <v>9181.4381492444463</v>
      </c>
      <c r="CE116" s="71">
        <f t="shared" si="556"/>
        <v>11273.455666933338</v>
      </c>
      <c r="CF116" s="71">
        <f t="shared" si="557"/>
        <v>4819.5301215999998</v>
      </c>
      <c r="CG116" s="71">
        <f>$K116</f>
        <v>5636.2643128888885</v>
      </c>
      <c r="CH116" s="71">
        <f>$L116</f>
        <v>17182.097037333329</v>
      </c>
      <c r="CI116" s="71"/>
      <c r="CJ116" s="190"/>
      <c r="CL116" s="71">
        <f t="shared" si="508"/>
        <v>0</v>
      </c>
      <c r="CM116" s="71">
        <f t="shared" si="509"/>
        <v>1589</v>
      </c>
      <c r="CN116" s="71">
        <f t="shared" si="510"/>
        <v>10966</v>
      </c>
      <c r="CO116" s="71">
        <f>$H116</f>
        <v>9181.4381492444463</v>
      </c>
      <c r="CP116" s="71">
        <f t="shared" si="558"/>
        <v>11273.455666933338</v>
      </c>
      <c r="CQ116" s="71">
        <f t="shared" si="559"/>
        <v>4819.5301215999998</v>
      </c>
      <c r="CR116" s="71">
        <f>$K116</f>
        <v>5636.2643128888885</v>
      </c>
      <c r="CS116" s="71">
        <f>$L116</f>
        <v>17182.097037333329</v>
      </c>
      <c r="CU116" s="71">
        <f t="shared" si="512"/>
        <v>0</v>
      </c>
      <c r="CV116" s="71">
        <f t="shared" si="513"/>
        <v>1589</v>
      </c>
      <c r="CW116" s="71">
        <f t="shared" si="514"/>
        <v>10966</v>
      </c>
      <c r="CX116" s="71">
        <f>$H116</f>
        <v>9181.4381492444463</v>
      </c>
      <c r="CY116" s="71">
        <f t="shared" si="560"/>
        <v>11273.455666933338</v>
      </c>
      <c r="CZ116" s="71">
        <f t="shared" si="561"/>
        <v>4819.5301215999998</v>
      </c>
      <c r="DA116" s="71">
        <f>$K116</f>
        <v>5636.2643128888885</v>
      </c>
      <c r="DB116" s="71">
        <f>$L116</f>
        <v>17182.097037333329</v>
      </c>
    </row>
    <row r="117" spans="2:106" x14ac:dyDescent="0.3">
      <c r="C117" s="41" t="s">
        <v>108</v>
      </c>
      <c r="D117" s="116"/>
      <c r="E117" s="42"/>
      <c r="F117" s="42">
        <f>F91</f>
        <v>0.20229024958215644</v>
      </c>
      <c r="G117" s="42"/>
      <c r="H117" s="42">
        <f>H91</f>
        <v>0.18757243950880687</v>
      </c>
      <c r="I117" s="42"/>
      <c r="J117" s="42">
        <f>J91</f>
        <v>0.22465361786098337</v>
      </c>
      <c r="K117" s="42">
        <f t="shared" ref="K117:L117" si="564">K91</f>
        <v>0</v>
      </c>
      <c r="L117" s="42">
        <f t="shared" si="564"/>
        <v>0.17809118050066949</v>
      </c>
      <c r="M117" s="177"/>
      <c r="O117" s="42">
        <f t="shared" ref="O117:T118" si="565">O91</f>
        <v>0</v>
      </c>
      <c r="P117" s="42">
        <f t="shared" si="565"/>
        <v>0.19737185327305123</v>
      </c>
      <c r="Q117" s="42">
        <f t="shared" si="565"/>
        <v>0</v>
      </c>
      <c r="R117" s="42">
        <f t="shared" si="565"/>
        <v>0.18463716244513936</v>
      </c>
      <c r="S117" s="42">
        <f t="shared" si="565"/>
        <v>0</v>
      </c>
      <c r="T117" s="42">
        <f t="shared" si="565"/>
        <v>0.22770827059224816</v>
      </c>
      <c r="U117" s="42">
        <f t="shared" ref="U117:V117" si="566">U91</f>
        <v>0</v>
      </c>
      <c r="V117" s="42">
        <f t="shared" si="566"/>
        <v>0.15180871032873355</v>
      </c>
      <c r="W117" s="177"/>
      <c r="Y117" s="42">
        <f t="shared" ref="Y117:AF117" si="567">Y91</f>
        <v>0</v>
      </c>
      <c r="Z117" s="42">
        <f t="shared" si="567"/>
        <v>0</v>
      </c>
      <c r="AA117" s="42">
        <f t="shared" si="567"/>
        <v>0</v>
      </c>
      <c r="AB117" s="42">
        <f t="shared" si="567"/>
        <v>0</v>
      </c>
      <c r="AC117" s="42">
        <f t="shared" si="567"/>
        <v>0</v>
      </c>
      <c r="AD117" s="42">
        <f t="shared" si="567"/>
        <v>0</v>
      </c>
      <c r="AE117" s="42">
        <f t="shared" si="567"/>
        <v>0</v>
      </c>
      <c r="AF117" s="42">
        <f t="shared" si="567"/>
        <v>0</v>
      </c>
      <c r="AG117" s="44"/>
      <c r="AH117" s="42">
        <f t="shared" ref="AH117:AO117" si="568">AH91</f>
        <v>0</v>
      </c>
      <c r="AI117" s="42">
        <f t="shared" si="568"/>
        <v>0</v>
      </c>
      <c r="AJ117" s="42">
        <f t="shared" si="568"/>
        <v>0</v>
      </c>
      <c r="AK117" s="42">
        <f t="shared" si="568"/>
        <v>0</v>
      </c>
      <c r="AL117" s="42">
        <f t="shared" si="568"/>
        <v>0</v>
      </c>
      <c r="AM117" s="42">
        <f t="shared" si="568"/>
        <v>0</v>
      </c>
      <c r="AN117" s="42">
        <f t="shared" si="568"/>
        <v>0</v>
      </c>
      <c r="AO117" s="42">
        <f t="shared" si="568"/>
        <v>0</v>
      </c>
      <c r="AP117" s="44"/>
      <c r="AQ117" s="42">
        <f t="shared" ref="AQ117:AX117" si="569">AQ91</f>
        <v>0</v>
      </c>
      <c r="AR117" s="42">
        <f t="shared" si="569"/>
        <v>0</v>
      </c>
      <c r="AS117" s="42">
        <f t="shared" si="569"/>
        <v>0</v>
      </c>
      <c r="AT117" s="42">
        <f t="shared" si="569"/>
        <v>0</v>
      </c>
      <c r="AU117" s="42">
        <f t="shared" si="569"/>
        <v>0</v>
      </c>
      <c r="AV117" s="42">
        <f t="shared" si="569"/>
        <v>0</v>
      </c>
      <c r="AW117" s="42">
        <f t="shared" si="569"/>
        <v>0</v>
      </c>
      <c r="AX117" s="42">
        <f t="shared" si="569"/>
        <v>0</v>
      </c>
      <c r="AY117" s="44"/>
      <c r="AZ117" s="42">
        <f t="shared" ref="AZ117:BG117" si="570">AZ91</f>
        <v>0</v>
      </c>
      <c r="BA117" s="42">
        <f t="shared" si="570"/>
        <v>0.19737181873170945</v>
      </c>
      <c r="BB117" s="42">
        <f t="shared" si="570"/>
        <v>0</v>
      </c>
      <c r="BC117" s="42">
        <f t="shared" si="570"/>
        <v>0.1846373737772545</v>
      </c>
      <c r="BD117" s="42">
        <f t="shared" si="570"/>
        <v>0</v>
      </c>
      <c r="BE117" s="42">
        <f t="shared" si="570"/>
        <v>0.22770867038013889</v>
      </c>
      <c r="BF117" s="42">
        <f t="shared" si="570"/>
        <v>0</v>
      </c>
      <c r="BG117" s="42">
        <f t="shared" si="570"/>
        <v>0.1518086655334886</v>
      </c>
      <c r="BH117" s="44"/>
      <c r="BI117" s="42">
        <f t="shared" ref="BI117:BP117" si="571">BI91</f>
        <v>0</v>
      </c>
      <c r="BJ117" s="42">
        <f t="shared" si="571"/>
        <v>0.1631386266636656</v>
      </c>
      <c r="BK117" s="42">
        <f t="shared" si="571"/>
        <v>0</v>
      </c>
      <c r="BL117" s="42">
        <f t="shared" si="571"/>
        <v>0.2678112441095713</v>
      </c>
      <c r="BM117" s="42">
        <f t="shared" si="571"/>
        <v>0</v>
      </c>
      <c r="BN117" s="42">
        <f t="shared" si="571"/>
        <v>0.34960417137109367</v>
      </c>
      <c r="BO117" s="42">
        <f t="shared" si="571"/>
        <v>0</v>
      </c>
      <c r="BP117" s="42">
        <f t="shared" si="571"/>
        <v>0.4417244091184635</v>
      </c>
      <c r="BR117" s="42">
        <f t="shared" ref="BR117:BY117" si="572">BR91</f>
        <v>0</v>
      </c>
      <c r="BS117" s="42">
        <f t="shared" si="572"/>
        <v>4.7687644130529652</v>
      </c>
      <c r="BT117" s="42">
        <f t="shared" si="572"/>
        <v>0</v>
      </c>
      <c r="BU117" s="42">
        <f t="shared" si="572"/>
        <v>1.0912962951696783</v>
      </c>
      <c r="BV117" s="42">
        <f t="shared" si="572"/>
        <v>0</v>
      </c>
      <c r="BW117" s="42">
        <f t="shared" si="572"/>
        <v>0.18724294698487109</v>
      </c>
      <c r="BX117" s="42">
        <f t="shared" si="572"/>
        <v>0</v>
      </c>
      <c r="BY117" s="42">
        <f t="shared" si="572"/>
        <v>1.1593898933419351</v>
      </c>
      <c r="CA117" s="42">
        <f t="shared" ref="CA117:CH117" si="573">CA91</f>
        <v>0</v>
      </c>
      <c r="CB117" s="42">
        <f t="shared" si="573"/>
        <v>0.26027946984860967</v>
      </c>
      <c r="CC117" s="42">
        <f t="shared" si="573"/>
        <v>0</v>
      </c>
      <c r="CD117" s="42">
        <f t="shared" si="573"/>
        <v>0.31134223014832568</v>
      </c>
      <c r="CE117" s="42">
        <f t="shared" si="573"/>
        <v>0</v>
      </c>
      <c r="CF117" s="42">
        <f t="shared" si="573"/>
        <v>0.34379180694119676</v>
      </c>
      <c r="CG117" s="42">
        <f t="shared" si="573"/>
        <v>0</v>
      </c>
      <c r="CH117" s="42">
        <f t="shared" si="573"/>
        <v>0.49014943249041587</v>
      </c>
      <c r="CI117" s="42"/>
      <c r="CJ117" s="177"/>
      <c r="CL117" s="42">
        <f t="shared" ref="CL117:CS117" si="574">CL91</f>
        <v>0</v>
      </c>
      <c r="CM117" s="42">
        <f t="shared" si="574"/>
        <v>0</v>
      </c>
      <c r="CN117" s="42">
        <f t="shared" si="574"/>
        <v>0</v>
      </c>
      <c r="CO117" s="42">
        <f t="shared" si="574"/>
        <v>0</v>
      </c>
      <c r="CP117" s="42">
        <f t="shared" si="574"/>
        <v>0</v>
      </c>
      <c r="CQ117" s="42">
        <f t="shared" si="574"/>
        <v>0</v>
      </c>
      <c r="CR117" s="42">
        <f t="shared" si="574"/>
        <v>0</v>
      </c>
      <c r="CS117" s="42">
        <f t="shared" si="574"/>
        <v>0</v>
      </c>
      <c r="CU117" s="42">
        <f t="shared" ref="CU117:DB117" si="575">CU91</f>
        <v>0</v>
      </c>
      <c r="CV117" s="42">
        <f t="shared" si="575"/>
        <v>0.20229021774140998</v>
      </c>
      <c r="CW117" s="42">
        <f t="shared" si="575"/>
        <v>0</v>
      </c>
      <c r="CX117" s="42">
        <f t="shared" si="575"/>
        <v>0.18757263334496438</v>
      </c>
      <c r="CY117" s="42">
        <f t="shared" si="575"/>
        <v>0</v>
      </c>
      <c r="CZ117" s="42">
        <f t="shared" si="575"/>
        <v>0.22465398258512204</v>
      </c>
      <c r="DA117" s="42">
        <f t="shared" si="575"/>
        <v>0</v>
      </c>
      <c r="DB117" s="42">
        <f t="shared" si="575"/>
        <v>0.1780911404769909</v>
      </c>
    </row>
    <row r="118" spans="2:106" x14ac:dyDescent="0.3">
      <c r="C118" s="41" t="s">
        <v>139</v>
      </c>
      <c r="D118" s="116"/>
      <c r="E118" s="42"/>
      <c r="F118" s="42">
        <f>F92</f>
        <v>0.20935927249847039</v>
      </c>
      <c r="G118" s="42"/>
      <c r="H118" s="42">
        <f>H92</f>
        <v>0.19188700178023507</v>
      </c>
      <c r="I118" s="42"/>
      <c r="J118" s="42">
        <f>J92</f>
        <v>0.23570412075121075</v>
      </c>
      <c r="K118" s="42">
        <f t="shared" ref="K118:L118" si="576">K92</f>
        <v>0</v>
      </c>
      <c r="L118" s="42">
        <f t="shared" si="576"/>
        <v>0.18130360116109712</v>
      </c>
      <c r="M118" s="177"/>
      <c r="O118" s="42">
        <f t="shared" si="565"/>
        <v>0</v>
      </c>
      <c r="P118" s="42">
        <f t="shared" si="565"/>
        <v>0.20490599598203035</v>
      </c>
      <c r="Q118" s="42">
        <f t="shared" si="565"/>
        <v>0</v>
      </c>
      <c r="R118" s="42">
        <f t="shared" si="565"/>
        <v>0.18945885238029436</v>
      </c>
      <c r="S118" s="42">
        <f t="shared" si="565"/>
        <v>0</v>
      </c>
      <c r="T118" s="42">
        <f t="shared" si="565"/>
        <v>0.23977498615461179</v>
      </c>
      <c r="U118" s="42">
        <f t="shared" ref="U118:V118" si="577">U92</f>
        <v>0</v>
      </c>
      <c r="V118" s="42">
        <f t="shared" si="577"/>
        <v>0.1548993587612543</v>
      </c>
      <c r="W118" s="177"/>
      <c r="Y118" s="42">
        <f t="shared" ref="Y118:AF118" si="578">Y92</f>
        <v>0</v>
      </c>
      <c r="Z118" s="42">
        <f t="shared" si="578"/>
        <v>0</v>
      </c>
      <c r="AA118" s="42">
        <f t="shared" si="578"/>
        <v>0</v>
      </c>
      <c r="AB118" s="42">
        <f t="shared" si="578"/>
        <v>0</v>
      </c>
      <c r="AC118" s="42">
        <f t="shared" si="578"/>
        <v>0</v>
      </c>
      <c r="AD118" s="42">
        <f t="shared" si="578"/>
        <v>0</v>
      </c>
      <c r="AE118" s="42">
        <f t="shared" si="578"/>
        <v>0</v>
      </c>
      <c r="AF118" s="42">
        <f t="shared" si="578"/>
        <v>0</v>
      </c>
      <c r="AG118" s="44"/>
      <c r="AH118" s="42">
        <f t="shared" ref="AH118:AO118" si="579">AH92</f>
        <v>0</v>
      </c>
      <c r="AI118" s="42">
        <f t="shared" si="579"/>
        <v>0</v>
      </c>
      <c r="AJ118" s="42">
        <f t="shared" si="579"/>
        <v>0</v>
      </c>
      <c r="AK118" s="42">
        <f t="shared" si="579"/>
        <v>0</v>
      </c>
      <c r="AL118" s="42">
        <f t="shared" si="579"/>
        <v>0</v>
      </c>
      <c r="AM118" s="42">
        <f t="shared" si="579"/>
        <v>0</v>
      </c>
      <c r="AN118" s="42">
        <f t="shared" si="579"/>
        <v>0</v>
      </c>
      <c r="AO118" s="42">
        <f t="shared" si="579"/>
        <v>0</v>
      </c>
      <c r="AP118" s="44"/>
      <c r="AQ118" s="42">
        <f t="shared" ref="AQ118:AX118" si="580">AQ92</f>
        <v>0</v>
      </c>
      <c r="AR118" s="42">
        <f t="shared" si="580"/>
        <v>0</v>
      </c>
      <c r="AS118" s="42">
        <f t="shared" si="580"/>
        <v>0</v>
      </c>
      <c r="AT118" s="42">
        <f t="shared" si="580"/>
        <v>0</v>
      </c>
      <c r="AU118" s="42">
        <f t="shared" si="580"/>
        <v>0</v>
      </c>
      <c r="AV118" s="42">
        <f t="shared" si="580"/>
        <v>0</v>
      </c>
      <c r="AW118" s="42">
        <f t="shared" si="580"/>
        <v>0</v>
      </c>
      <c r="AX118" s="42">
        <f t="shared" si="580"/>
        <v>0</v>
      </c>
      <c r="AY118" s="44"/>
      <c r="AZ118" s="42">
        <f t="shared" ref="AZ118:BG118" si="581">AZ92</f>
        <v>0</v>
      </c>
      <c r="BA118" s="42">
        <f t="shared" si="581"/>
        <v>0.20490596012216519</v>
      </c>
      <c r="BB118" s="42">
        <f t="shared" si="581"/>
        <v>0</v>
      </c>
      <c r="BC118" s="42">
        <f t="shared" si="581"/>
        <v>0.18945906923122227</v>
      </c>
      <c r="BD118" s="42">
        <f t="shared" si="581"/>
        <v>0</v>
      </c>
      <c r="BE118" s="42">
        <f t="shared" si="581"/>
        <v>0.2397754071280605</v>
      </c>
      <c r="BF118" s="42">
        <f t="shared" si="581"/>
        <v>0</v>
      </c>
      <c r="BG118" s="42">
        <f t="shared" si="581"/>
        <v>0.15489931305403037</v>
      </c>
      <c r="BH118" s="44"/>
      <c r="BI118" s="42">
        <f t="shared" ref="BI118:BP118" si="582">BI92</f>
        <v>0</v>
      </c>
      <c r="BJ118" s="42">
        <f t="shared" si="582"/>
        <v>0.16093442878906519</v>
      </c>
      <c r="BK118" s="42">
        <f t="shared" si="582"/>
        <v>0</v>
      </c>
      <c r="BL118" s="42">
        <f t="shared" si="582"/>
        <v>0.26313934293543956</v>
      </c>
      <c r="BM118" s="42">
        <f t="shared" si="582"/>
        <v>0</v>
      </c>
      <c r="BN118" s="42">
        <f t="shared" si="582"/>
        <v>0.34830925955498604</v>
      </c>
      <c r="BO118" s="42">
        <f t="shared" si="582"/>
        <v>0</v>
      </c>
      <c r="BP118" s="42">
        <f t="shared" si="582"/>
        <v>0.43427668847597467</v>
      </c>
      <c r="BR118" s="42">
        <f t="shared" ref="BR118:BY118" si="583">BR92</f>
        <v>0</v>
      </c>
      <c r="BS118" s="42">
        <f t="shared" si="583"/>
        <v>10.775486862848753</v>
      </c>
      <c r="BT118" s="42">
        <f t="shared" si="583"/>
        <v>0</v>
      </c>
      <c r="BU118" s="42">
        <f t="shared" si="583"/>
        <v>1.2430404444071241</v>
      </c>
      <c r="BV118" s="42">
        <f t="shared" si="583"/>
        <v>0</v>
      </c>
      <c r="BW118" s="42">
        <f t="shared" si="583"/>
        <v>0.31713395673503419</v>
      </c>
      <c r="BX118" s="42">
        <f t="shared" si="583"/>
        <v>0</v>
      </c>
      <c r="BY118" s="42">
        <f t="shared" si="583"/>
        <v>1.489971880559227</v>
      </c>
      <c r="CA118" s="42">
        <f t="shared" ref="CA118:CH118" si="584">CA92</f>
        <v>0</v>
      </c>
      <c r="CB118" s="42">
        <f t="shared" si="584"/>
        <v>0.25985074216510828</v>
      </c>
      <c r="CC118" s="42">
        <f t="shared" si="584"/>
        <v>0</v>
      </c>
      <c r="CD118" s="42">
        <f t="shared" si="584"/>
        <v>0.3081489367682429</v>
      </c>
      <c r="CE118" s="42">
        <f t="shared" si="584"/>
        <v>0</v>
      </c>
      <c r="CF118" s="42">
        <f t="shared" si="584"/>
        <v>0.3476429411431981</v>
      </c>
      <c r="CG118" s="42">
        <f t="shared" si="584"/>
        <v>0</v>
      </c>
      <c r="CH118" s="42">
        <f t="shared" si="584"/>
        <v>0.48964921207452039</v>
      </c>
      <c r="CI118" s="42"/>
      <c r="CJ118" s="177"/>
      <c r="CL118" s="42">
        <f t="shared" ref="CL118:CS118" si="585">CL92</f>
        <v>0</v>
      </c>
      <c r="CM118" s="42">
        <f t="shared" si="585"/>
        <v>0</v>
      </c>
      <c r="CN118" s="42">
        <f t="shared" si="585"/>
        <v>0</v>
      </c>
      <c r="CO118" s="42">
        <f t="shared" si="585"/>
        <v>0</v>
      </c>
      <c r="CP118" s="42">
        <f t="shared" si="585"/>
        <v>0</v>
      </c>
      <c r="CQ118" s="42">
        <f t="shared" si="585"/>
        <v>0</v>
      </c>
      <c r="CR118" s="42">
        <f t="shared" si="585"/>
        <v>0</v>
      </c>
      <c r="CS118" s="42">
        <f t="shared" si="585"/>
        <v>0</v>
      </c>
      <c r="CU118" s="42">
        <f t="shared" ref="CU118:DB118" si="586">CU92</f>
        <v>0</v>
      </c>
      <c r="CV118" s="42">
        <f t="shared" si="586"/>
        <v>0.20935923954505062</v>
      </c>
      <c r="CW118" s="42">
        <f t="shared" si="586"/>
        <v>0</v>
      </c>
      <c r="CX118" s="42">
        <f t="shared" si="586"/>
        <v>0.19188720007503357</v>
      </c>
      <c r="CY118" s="42">
        <f t="shared" si="586"/>
        <v>0</v>
      </c>
      <c r="CZ118" s="42">
        <f t="shared" si="586"/>
        <v>0.23570450341579116</v>
      </c>
      <c r="DA118" s="42">
        <f t="shared" si="586"/>
        <v>0</v>
      </c>
      <c r="DB118" s="42">
        <f t="shared" si="586"/>
        <v>0.18130356041546877</v>
      </c>
    </row>
    <row r="119" spans="2:106" s="68" customFormat="1" x14ac:dyDescent="0.3">
      <c r="C119" s="69"/>
      <c r="D119" s="82"/>
      <c r="E119" s="70"/>
      <c r="F119" s="70"/>
      <c r="G119" s="70"/>
      <c r="H119" s="70"/>
      <c r="I119" s="70"/>
      <c r="J119" s="70"/>
      <c r="K119" s="70"/>
      <c r="L119" s="70"/>
      <c r="M119" s="192"/>
      <c r="O119" s="71"/>
      <c r="P119" s="71"/>
      <c r="Q119" s="71"/>
      <c r="R119" s="71"/>
      <c r="S119" s="71"/>
      <c r="T119" s="71"/>
      <c r="U119" s="71"/>
      <c r="V119" s="71"/>
      <c r="W119" s="192"/>
      <c r="Y119" s="71"/>
      <c r="Z119" s="71"/>
      <c r="AA119" s="71"/>
      <c r="AB119" s="71"/>
      <c r="AC119" s="71"/>
      <c r="AD119" s="71"/>
      <c r="AE119" s="71"/>
      <c r="AF119" s="71"/>
      <c r="AH119" s="71"/>
      <c r="AI119" s="71"/>
      <c r="AJ119" s="71"/>
      <c r="AK119" s="71"/>
      <c r="AL119" s="71"/>
      <c r="AM119" s="71"/>
      <c r="AN119" s="71"/>
      <c r="AO119" s="71"/>
      <c r="AQ119" s="71"/>
      <c r="AR119" s="71"/>
      <c r="AS119" s="71"/>
      <c r="AT119" s="71"/>
      <c r="AU119" s="71"/>
      <c r="AV119" s="71"/>
      <c r="AW119" s="71"/>
      <c r="AX119" s="71"/>
      <c r="AZ119" s="71"/>
      <c r="BA119" s="71"/>
      <c r="BB119" s="71"/>
      <c r="BC119" s="71"/>
      <c r="BD119" s="71"/>
      <c r="BE119" s="71"/>
      <c r="BF119" s="71"/>
      <c r="BG119" s="71"/>
      <c r="BI119" s="71"/>
      <c r="BJ119" s="71"/>
      <c r="BK119" s="71"/>
      <c r="BL119" s="71"/>
      <c r="BM119" s="71"/>
      <c r="BN119" s="71"/>
      <c r="BO119" s="71"/>
      <c r="BP119" s="71"/>
      <c r="BR119" s="71"/>
      <c r="BS119" s="71"/>
      <c r="BT119" s="71"/>
      <c r="BU119" s="71"/>
      <c r="BV119" s="71"/>
      <c r="BW119" s="71"/>
      <c r="BX119" s="71"/>
      <c r="BY119" s="71"/>
      <c r="CA119" s="71"/>
      <c r="CB119" s="71"/>
      <c r="CC119" s="71"/>
      <c r="CD119" s="71"/>
      <c r="CE119" s="71"/>
      <c r="CF119" s="71"/>
      <c r="CG119" s="71"/>
      <c r="CH119" s="71"/>
      <c r="CI119" s="71"/>
      <c r="CJ119" s="192"/>
      <c r="CL119" s="71"/>
      <c r="CM119" s="71"/>
      <c r="CN119" s="71"/>
      <c r="CO119" s="71"/>
      <c r="CP119" s="71"/>
      <c r="CQ119" s="71"/>
      <c r="CR119" s="71"/>
      <c r="CS119" s="71"/>
      <c r="CU119" s="71"/>
      <c r="CV119" s="71"/>
      <c r="CW119" s="71"/>
      <c r="CX119" s="71"/>
      <c r="CY119" s="71"/>
      <c r="CZ119" s="71"/>
      <c r="DA119" s="71"/>
      <c r="DB119" s="71"/>
    </row>
    <row r="120" spans="2:106" s="88" customFormat="1" x14ac:dyDescent="0.3">
      <c r="B120" s="87"/>
      <c r="C120" s="30" t="s">
        <v>120</v>
      </c>
      <c r="D120" s="30"/>
      <c r="E120" s="30"/>
      <c r="F120" s="30"/>
      <c r="G120" s="30"/>
      <c r="H120" s="30"/>
      <c r="I120" s="30"/>
      <c r="J120" s="30"/>
      <c r="K120" s="30"/>
      <c r="L120" s="30"/>
      <c r="M120" s="193"/>
      <c r="O120" s="30"/>
      <c r="P120" s="30"/>
      <c r="Q120" s="30"/>
      <c r="R120" s="30"/>
      <c r="S120" s="30"/>
      <c r="T120" s="30"/>
      <c r="U120" s="30"/>
      <c r="V120" s="30"/>
      <c r="W120" s="193"/>
      <c r="Y120" s="30"/>
      <c r="Z120" s="30"/>
      <c r="AA120" s="30"/>
      <c r="AB120" s="30"/>
      <c r="AC120" s="30"/>
      <c r="AD120" s="30"/>
      <c r="AE120" s="30"/>
      <c r="AF120" s="30"/>
      <c r="AG120" s="89"/>
      <c r="AH120" s="30"/>
      <c r="AI120" s="30"/>
      <c r="AJ120" s="30"/>
      <c r="AK120" s="30"/>
      <c r="AL120" s="30"/>
      <c r="AM120" s="30"/>
      <c r="AN120" s="30"/>
      <c r="AO120" s="30"/>
      <c r="AP120" s="89"/>
      <c r="AQ120" s="30"/>
      <c r="AR120" s="30"/>
      <c r="AS120" s="30"/>
      <c r="AT120" s="30"/>
      <c r="AU120" s="30"/>
      <c r="AV120" s="30"/>
      <c r="AW120" s="30"/>
      <c r="AX120" s="30"/>
      <c r="AY120" s="89"/>
      <c r="AZ120" s="30"/>
      <c r="BA120" s="30"/>
      <c r="BB120" s="30"/>
      <c r="BC120" s="30"/>
      <c r="BD120" s="30"/>
      <c r="BE120" s="30"/>
      <c r="BF120" s="30"/>
      <c r="BG120" s="30"/>
      <c r="BH120" s="89"/>
      <c r="BI120" s="30"/>
      <c r="BJ120" s="30"/>
      <c r="BK120" s="30"/>
      <c r="BL120" s="30"/>
      <c r="BM120" s="30"/>
      <c r="BN120" s="30"/>
      <c r="BO120" s="30"/>
      <c r="BP120" s="30"/>
      <c r="BR120" s="30"/>
      <c r="BS120" s="30"/>
      <c r="BT120" s="30"/>
      <c r="BU120" s="30"/>
      <c r="BV120" s="30"/>
      <c r="BW120" s="30"/>
      <c r="BX120" s="30"/>
      <c r="BY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193"/>
      <c r="CL120" s="30"/>
      <c r="CM120" s="30"/>
      <c r="CN120" s="30"/>
      <c r="CO120" s="30"/>
      <c r="CP120" s="30"/>
      <c r="CQ120" s="30"/>
      <c r="CR120" s="30"/>
      <c r="CS120" s="30"/>
      <c r="CT120" s="117"/>
      <c r="CU120" s="30"/>
      <c r="CV120" s="30"/>
      <c r="CW120" s="30"/>
      <c r="CX120" s="30"/>
      <c r="CY120" s="30"/>
      <c r="CZ120" s="30"/>
      <c r="DA120" s="30"/>
      <c r="DB120" s="30"/>
    </row>
    <row r="121" spans="2:106" s="91" customFormat="1" x14ac:dyDescent="0.3">
      <c r="B121" s="90"/>
      <c r="C121" s="67" t="s">
        <v>109</v>
      </c>
      <c r="D121" s="67"/>
      <c r="E121" s="67"/>
      <c r="F121" s="67"/>
      <c r="G121" s="67"/>
      <c r="H121" s="67"/>
      <c r="I121" s="67"/>
      <c r="J121" s="67"/>
      <c r="K121" s="67"/>
      <c r="L121" s="67"/>
      <c r="M121" s="194"/>
      <c r="O121" s="67"/>
      <c r="P121" s="67"/>
      <c r="Q121" s="67"/>
      <c r="R121" s="67"/>
      <c r="S121" s="67"/>
      <c r="T121" s="67"/>
      <c r="U121" s="67"/>
      <c r="V121" s="67"/>
      <c r="W121" s="194"/>
      <c r="Y121" s="67"/>
      <c r="Z121" s="67"/>
      <c r="AA121" s="67"/>
      <c r="AB121" s="67"/>
      <c r="AC121" s="67"/>
      <c r="AD121" s="67"/>
      <c r="AE121" s="67"/>
      <c r="AF121" s="67"/>
      <c r="AG121" s="83"/>
      <c r="AH121" s="67"/>
      <c r="AI121" s="67"/>
      <c r="AJ121" s="67"/>
      <c r="AK121" s="67"/>
      <c r="AL121" s="67"/>
      <c r="AM121" s="67"/>
      <c r="AN121" s="67"/>
      <c r="AO121" s="67"/>
      <c r="AP121" s="83"/>
      <c r="AQ121" s="67"/>
      <c r="AR121" s="67"/>
      <c r="AS121" s="67"/>
      <c r="AT121" s="67"/>
      <c r="AU121" s="67"/>
      <c r="AV121" s="67"/>
      <c r="AW121" s="67"/>
      <c r="AX121" s="67"/>
      <c r="AY121" s="83"/>
      <c r="AZ121" s="67"/>
      <c r="BA121" s="67"/>
      <c r="BB121" s="67"/>
      <c r="BC121" s="67"/>
      <c r="BD121" s="67"/>
      <c r="BE121" s="67"/>
      <c r="BF121" s="67"/>
      <c r="BG121" s="67"/>
      <c r="BH121" s="83"/>
      <c r="BI121" s="67"/>
      <c r="BJ121" s="67"/>
      <c r="BK121" s="67"/>
      <c r="BL121" s="67"/>
      <c r="BM121" s="67"/>
      <c r="BN121" s="67"/>
      <c r="BO121" s="67"/>
      <c r="BP121" s="67"/>
      <c r="BR121" s="67"/>
      <c r="BS121" s="67"/>
      <c r="BT121" s="67"/>
      <c r="BU121" s="67"/>
      <c r="BV121" s="67"/>
      <c r="BW121" s="67"/>
      <c r="BX121" s="67"/>
      <c r="BY121" s="67"/>
      <c r="CA121" s="67"/>
      <c r="CB121" s="67"/>
      <c r="CC121" s="67"/>
      <c r="CD121" s="67"/>
      <c r="CE121" s="67"/>
      <c r="CF121" s="67"/>
      <c r="CG121" s="67"/>
      <c r="CH121" s="67"/>
      <c r="CI121" s="67"/>
      <c r="CJ121" s="194"/>
      <c r="CL121" s="67"/>
      <c r="CM121" s="67"/>
      <c r="CN121" s="67"/>
      <c r="CO121" s="67"/>
      <c r="CP121" s="67"/>
      <c r="CQ121" s="67"/>
      <c r="CR121" s="67"/>
      <c r="CS121" s="67"/>
      <c r="CT121" s="117"/>
      <c r="CU121" s="67"/>
      <c r="CV121" s="67"/>
      <c r="CW121" s="67"/>
      <c r="CX121" s="67"/>
      <c r="CY121" s="67"/>
      <c r="CZ121" s="67"/>
      <c r="DA121" s="67"/>
      <c r="DB121" s="67"/>
    </row>
    <row r="122" spans="2:106" x14ac:dyDescent="0.3">
      <c r="C122" s="76"/>
      <c r="D122" s="127"/>
      <c r="H122" s="139"/>
      <c r="J122" s="139"/>
      <c r="K122" s="139"/>
      <c r="L122" s="139"/>
    </row>
    <row r="123" spans="2:106" x14ac:dyDescent="0.3">
      <c r="C123" s="85" t="s">
        <v>114</v>
      </c>
      <c r="D123" s="128"/>
      <c r="E123" s="107">
        <f t="shared" ref="E123:L123" si="587">E124</f>
        <v>2300289.3419891861</v>
      </c>
      <c r="F123" s="107">
        <f t="shared" si="587"/>
        <v>2900602.1748300008</v>
      </c>
      <c r="G123" s="107">
        <f t="shared" si="587"/>
        <v>3126330.6469800007</v>
      </c>
      <c r="H123" s="107">
        <f t="shared" si="587"/>
        <v>6153526.7341000028</v>
      </c>
      <c r="I123" s="107">
        <f t="shared" si="587"/>
        <v>5792031.0701398309</v>
      </c>
      <c r="J123" s="107">
        <f t="shared" si="587"/>
        <v>7053544.3574656304</v>
      </c>
      <c r="K123" s="107">
        <f t="shared" si="587"/>
        <v>8354568.9297779948</v>
      </c>
      <c r="L123" s="107">
        <f t="shared" si="587"/>
        <v>8897723.1690299939</v>
      </c>
      <c r="M123" s="195">
        <f>L123/J123-1</f>
        <v>0.26145420204417413</v>
      </c>
      <c r="O123" s="107">
        <f t="shared" ref="O123:CU123" si="588">O124</f>
        <v>2300289.3419891861</v>
      </c>
      <c r="P123" s="107">
        <f t="shared" si="588"/>
        <v>2900602.1748300008</v>
      </c>
      <c r="Q123" s="107">
        <f t="shared" si="588"/>
        <v>3126330.6469800007</v>
      </c>
      <c r="R123" s="107">
        <f t="shared" si="588"/>
        <v>6153526.7341000028</v>
      </c>
      <c r="S123" s="107">
        <f t="shared" si="588"/>
        <v>5792031.0701398309</v>
      </c>
      <c r="T123" s="107">
        <f t="shared" si="588"/>
        <v>7053544.3574656304</v>
      </c>
      <c r="U123" s="107">
        <f t="shared" si="588"/>
        <v>8354568.9297779948</v>
      </c>
      <c r="V123" s="107">
        <f t="shared" si="588"/>
        <v>8897723.1690299939</v>
      </c>
      <c r="W123" s="195">
        <f>V123/T123-1</f>
        <v>0.26145420204417413</v>
      </c>
      <c r="Y123" s="107">
        <f t="shared" si="588"/>
        <v>2300289.3419891861</v>
      </c>
      <c r="Z123" s="107">
        <f t="shared" si="588"/>
        <v>2900602.1748300008</v>
      </c>
      <c r="AA123" s="107">
        <f t="shared" si="588"/>
        <v>3126330.6469800007</v>
      </c>
      <c r="AB123" s="107">
        <f t="shared" si="588"/>
        <v>6153526.7341000028</v>
      </c>
      <c r="AC123" s="107">
        <f t="shared" si="588"/>
        <v>5792031.0701398309</v>
      </c>
      <c r="AD123" s="107">
        <f t="shared" si="588"/>
        <v>7053544.3574656304</v>
      </c>
      <c r="AE123" s="107">
        <f t="shared" si="588"/>
        <v>8354568.9297779948</v>
      </c>
      <c r="AF123" s="107">
        <f t="shared" si="588"/>
        <v>8897723.1690299939</v>
      </c>
      <c r="AG123" s="74"/>
      <c r="AH123" s="107">
        <f t="shared" si="588"/>
        <v>2300289.3419891861</v>
      </c>
      <c r="AI123" s="107">
        <f t="shared" si="588"/>
        <v>2900602.1748300008</v>
      </c>
      <c r="AJ123" s="107">
        <f t="shared" si="588"/>
        <v>3126330.6469800007</v>
      </c>
      <c r="AK123" s="107">
        <f t="shared" si="588"/>
        <v>6153526.7341000028</v>
      </c>
      <c r="AL123" s="107">
        <f t="shared" si="588"/>
        <v>5792031.0701398309</v>
      </c>
      <c r="AM123" s="107">
        <f t="shared" si="588"/>
        <v>7053544.3574656304</v>
      </c>
      <c r="AN123" s="107">
        <f t="shared" si="588"/>
        <v>8354568.9297779948</v>
      </c>
      <c r="AO123" s="107">
        <f t="shared" si="588"/>
        <v>8897723.1690299939</v>
      </c>
      <c r="AP123" s="74"/>
      <c r="AQ123" s="107">
        <f t="shared" si="588"/>
        <v>2300289.3419891861</v>
      </c>
      <c r="AR123" s="107">
        <f t="shared" si="588"/>
        <v>2900602.1748300008</v>
      </c>
      <c r="AS123" s="107">
        <f t="shared" si="588"/>
        <v>3126330.6469800007</v>
      </c>
      <c r="AT123" s="107">
        <f t="shared" si="588"/>
        <v>6153526.7341000028</v>
      </c>
      <c r="AU123" s="107">
        <f t="shared" si="588"/>
        <v>5792031.0701398309</v>
      </c>
      <c r="AV123" s="107">
        <f t="shared" si="588"/>
        <v>7053544.3574656304</v>
      </c>
      <c r="AW123" s="107">
        <f t="shared" si="588"/>
        <v>8354568.9297779948</v>
      </c>
      <c r="AX123" s="107">
        <f t="shared" si="588"/>
        <v>8897723.1690299939</v>
      </c>
      <c r="AY123" s="74"/>
      <c r="AZ123" s="107">
        <f t="shared" si="588"/>
        <v>2300289.3419891861</v>
      </c>
      <c r="BA123" s="107">
        <f t="shared" si="588"/>
        <v>2900602.1748300008</v>
      </c>
      <c r="BB123" s="107">
        <f t="shared" si="588"/>
        <v>3126330.6469800007</v>
      </c>
      <c r="BC123" s="107">
        <f t="shared" si="588"/>
        <v>6153526.7341000028</v>
      </c>
      <c r="BD123" s="107">
        <f t="shared" si="588"/>
        <v>5792031.0701398309</v>
      </c>
      <c r="BE123" s="107">
        <f t="shared" si="588"/>
        <v>7053544.3574656304</v>
      </c>
      <c r="BF123" s="107">
        <f t="shared" si="588"/>
        <v>8354568.9297779948</v>
      </c>
      <c r="BG123" s="107">
        <f t="shared" si="588"/>
        <v>8897723.1690299939</v>
      </c>
      <c r="BH123" s="74"/>
      <c r="BI123" s="107">
        <f t="shared" si="588"/>
        <v>2300289.3419891861</v>
      </c>
      <c r="BJ123" s="107">
        <f t="shared" si="588"/>
        <v>2900602.1748300008</v>
      </c>
      <c r="BK123" s="107">
        <f t="shared" si="588"/>
        <v>3126330.6469800007</v>
      </c>
      <c r="BL123" s="107">
        <f t="shared" si="588"/>
        <v>6153526.7341000028</v>
      </c>
      <c r="BM123" s="107">
        <f t="shared" si="588"/>
        <v>5792031.0701398309</v>
      </c>
      <c r="BN123" s="107">
        <f t="shared" si="588"/>
        <v>7053544.3574656304</v>
      </c>
      <c r="BO123" s="107">
        <f t="shared" si="588"/>
        <v>8354568.9297779948</v>
      </c>
      <c r="BP123" s="107">
        <f t="shared" si="588"/>
        <v>8897723.1690299939</v>
      </c>
      <c r="BR123" s="107">
        <f t="shared" si="588"/>
        <v>2300289.3419891861</v>
      </c>
      <c r="BS123" s="107">
        <f t="shared" si="588"/>
        <v>2900602.1748300008</v>
      </c>
      <c r="BT123" s="107">
        <f t="shared" si="588"/>
        <v>3126330.6469800007</v>
      </c>
      <c r="BU123" s="107">
        <f t="shared" si="588"/>
        <v>6153526.7341000028</v>
      </c>
      <c r="BV123" s="107">
        <f t="shared" si="588"/>
        <v>5792031.0701398309</v>
      </c>
      <c r="BW123" s="107">
        <f t="shared" si="588"/>
        <v>7053544.3574656304</v>
      </c>
      <c r="BX123" s="107">
        <f t="shared" si="588"/>
        <v>8354568.9297779948</v>
      </c>
      <c r="BY123" s="107">
        <f t="shared" si="588"/>
        <v>8897723.1690299939</v>
      </c>
      <c r="CA123" s="107">
        <f t="shared" si="588"/>
        <v>2300289.3419891861</v>
      </c>
      <c r="CB123" s="107">
        <f t="shared" si="588"/>
        <v>2900602.1748300008</v>
      </c>
      <c r="CC123" s="107">
        <f t="shared" si="588"/>
        <v>3126330.6469800007</v>
      </c>
      <c r="CD123" s="107">
        <f t="shared" si="588"/>
        <v>6153526.7341000028</v>
      </c>
      <c r="CE123" s="107">
        <f t="shared" si="588"/>
        <v>5792031.0701398309</v>
      </c>
      <c r="CF123" s="107">
        <f t="shared" si="588"/>
        <v>7053544.3574656304</v>
      </c>
      <c r="CG123" s="107">
        <f t="shared" si="588"/>
        <v>8354568.9297779948</v>
      </c>
      <c r="CH123" s="107">
        <f t="shared" si="588"/>
        <v>8897723.1690299939</v>
      </c>
      <c r="CI123" s="107"/>
      <c r="CJ123" s="195">
        <f>CH123/CF123-1</f>
        <v>0.26145420204417413</v>
      </c>
      <c r="CL123" s="107">
        <f t="shared" si="588"/>
        <v>2300289.3419891861</v>
      </c>
      <c r="CM123" s="107">
        <f t="shared" si="588"/>
        <v>2900602.1748300008</v>
      </c>
      <c r="CN123" s="107">
        <f t="shared" si="588"/>
        <v>3126330.6469800007</v>
      </c>
      <c r="CO123" s="107">
        <f t="shared" si="588"/>
        <v>6153526.7341000028</v>
      </c>
      <c r="CP123" s="107">
        <f t="shared" si="588"/>
        <v>5792031.0701398309</v>
      </c>
      <c r="CQ123" s="107">
        <f t="shared" si="588"/>
        <v>7053544.3574656304</v>
      </c>
      <c r="CR123" s="107">
        <f t="shared" si="588"/>
        <v>8354568.9297779948</v>
      </c>
      <c r="CS123" s="107">
        <f t="shared" si="588"/>
        <v>8897723.1690299939</v>
      </c>
      <c r="CU123" s="107">
        <f t="shared" si="588"/>
        <v>2300289.3419891861</v>
      </c>
      <c r="CV123" s="107">
        <f t="shared" ref="CV123:DB123" si="589">CV124</f>
        <v>2900602.1748300008</v>
      </c>
      <c r="CW123" s="107">
        <f t="shared" si="589"/>
        <v>3126330.6469800007</v>
      </c>
      <c r="CX123" s="107">
        <f t="shared" si="589"/>
        <v>6153526.7341000028</v>
      </c>
      <c r="CY123" s="107">
        <f t="shared" si="589"/>
        <v>5792031.0701398309</v>
      </c>
      <c r="CZ123" s="107">
        <f t="shared" si="589"/>
        <v>7053544.3574656304</v>
      </c>
      <c r="DA123" s="107">
        <f t="shared" si="589"/>
        <v>8354568.9297779948</v>
      </c>
      <c r="DB123" s="107">
        <f t="shared" si="589"/>
        <v>8897723.1690299939</v>
      </c>
    </row>
    <row r="124" spans="2:106" x14ac:dyDescent="0.3">
      <c r="C124" s="69" t="s">
        <v>110</v>
      </c>
      <c r="D124" s="82">
        <v>26</v>
      </c>
      <c r="E124" s="73">
        <f>'Quarterly I.S'!F124</f>
        <v>2300289.3419891861</v>
      </c>
      <c r="F124" s="73">
        <f>'Quarterly I.S'!I124</f>
        <v>2900602.1748300008</v>
      </c>
      <c r="G124" s="73">
        <f>'Quarterly I.S'!J124</f>
        <v>3126330.6469800007</v>
      </c>
      <c r="H124" s="73">
        <f>'Quarterly I.S'!M124</f>
        <v>6153526.7341000028</v>
      </c>
      <c r="I124" s="73">
        <f>'Quarterly I.S'!N124</f>
        <v>5792031.0701398309</v>
      </c>
      <c r="J124" s="73">
        <f>'Quarterly I.S'!Q124</f>
        <v>7053544.3574656304</v>
      </c>
      <c r="K124" s="73">
        <f>'Quarterly I.S'!R124</f>
        <v>8354568.9297779948</v>
      </c>
      <c r="L124" s="73">
        <f>'Quarterly I.S'!U124</f>
        <v>8897723.1690299939</v>
      </c>
      <c r="M124" s="190"/>
      <c r="N124" s="139"/>
      <c r="O124" s="71">
        <f>$E124</f>
        <v>2300289.3419891861</v>
      </c>
      <c r="P124" s="71">
        <f>$F124</f>
        <v>2900602.1748300008</v>
      </c>
      <c r="Q124" s="71">
        <f>$G124</f>
        <v>3126330.6469800007</v>
      </c>
      <c r="R124" s="71">
        <f>$H124</f>
        <v>6153526.7341000028</v>
      </c>
      <c r="S124" s="71">
        <f>$I124</f>
        <v>5792031.0701398309</v>
      </c>
      <c r="T124" s="71">
        <f>$J124</f>
        <v>7053544.3574656304</v>
      </c>
      <c r="U124" s="71">
        <f>$K124</f>
        <v>8354568.9297779948</v>
      </c>
      <c r="V124" s="71">
        <f>$L124</f>
        <v>8897723.1690299939</v>
      </c>
      <c r="W124" s="190"/>
      <c r="X124" s="68"/>
      <c r="Y124" s="71">
        <f>$E124</f>
        <v>2300289.3419891861</v>
      </c>
      <c r="Z124" s="71">
        <f>$F124</f>
        <v>2900602.1748300008</v>
      </c>
      <c r="AA124" s="71">
        <f>$G124</f>
        <v>3126330.6469800007</v>
      </c>
      <c r="AB124" s="71">
        <f>$H124</f>
        <v>6153526.7341000028</v>
      </c>
      <c r="AC124" s="71">
        <f>$I124</f>
        <v>5792031.0701398309</v>
      </c>
      <c r="AD124" s="71">
        <f>$J124</f>
        <v>7053544.3574656304</v>
      </c>
      <c r="AE124" s="71">
        <f>$K124</f>
        <v>8354568.9297779948</v>
      </c>
      <c r="AF124" s="71">
        <f>$L124</f>
        <v>8897723.1690299939</v>
      </c>
      <c r="AG124" s="68"/>
      <c r="AH124" s="71">
        <f>$E124</f>
        <v>2300289.3419891861</v>
      </c>
      <c r="AI124" s="71">
        <f>$F124</f>
        <v>2900602.1748300008</v>
      </c>
      <c r="AJ124" s="71">
        <f>$G124</f>
        <v>3126330.6469800007</v>
      </c>
      <c r="AK124" s="71">
        <f>$H124</f>
        <v>6153526.7341000028</v>
      </c>
      <c r="AL124" s="71">
        <f>$I124</f>
        <v>5792031.0701398309</v>
      </c>
      <c r="AM124" s="71">
        <f>$J124</f>
        <v>7053544.3574656304</v>
      </c>
      <c r="AN124" s="71">
        <f>$K124</f>
        <v>8354568.9297779948</v>
      </c>
      <c r="AO124" s="71">
        <f>$L124</f>
        <v>8897723.1690299939</v>
      </c>
      <c r="AP124" s="68"/>
      <c r="AQ124" s="71">
        <f>$E124</f>
        <v>2300289.3419891861</v>
      </c>
      <c r="AR124" s="71">
        <f>$F124</f>
        <v>2900602.1748300008</v>
      </c>
      <c r="AS124" s="71">
        <f>$G124</f>
        <v>3126330.6469800007</v>
      </c>
      <c r="AT124" s="71">
        <f>$H124</f>
        <v>6153526.7341000028</v>
      </c>
      <c r="AU124" s="71">
        <f>$I124</f>
        <v>5792031.0701398309</v>
      </c>
      <c r="AV124" s="71">
        <f>$J124</f>
        <v>7053544.3574656304</v>
      </c>
      <c r="AW124" s="71">
        <f>$K124</f>
        <v>8354568.9297779948</v>
      </c>
      <c r="AX124" s="71">
        <f>$L124</f>
        <v>8897723.1690299939</v>
      </c>
      <c r="AY124" s="68"/>
      <c r="AZ124" s="71">
        <f>$E124</f>
        <v>2300289.3419891861</v>
      </c>
      <c r="BA124" s="71">
        <f>$F124</f>
        <v>2900602.1748300008</v>
      </c>
      <c r="BB124" s="71">
        <f>$G124</f>
        <v>3126330.6469800007</v>
      </c>
      <c r="BC124" s="71">
        <f>$H124</f>
        <v>6153526.7341000028</v>
      </c>
      <c r="BD124" s="71">
        <f>$I124</f>
        <v>5792031.0701398309</v>
      </c>
      <c r="BE124" s="71">
        <f>$J124</f>
        <v>7053544.3574656304</v>
      </c>
      <c r="BF124" s="71">
        <f>$K124</f>
        <v>8354568.9297779948</v>
      </c>
      <c r="BG124" s="71">
        <f>$L124</f>
        <v>8897723.1690299939</v>
      </c>
      <c r="BH124" s="68"/>
      <c r="BI124" s="71">
        <f>$E124</f>
        <v>2300289.3419891861</v>
      </c>
      <c r="BJ124" s="71">
        <f>$F124</f>
        <v>2900602.1748300008</v>
      </c>
      <c r="BK124" s="71">
        <f>$G124</f>
        <v>3126330.6469800007</v>
      </c>
      <c r="BL124" s="71">
        <f>$H124</f>
        <v>6153526.7341000028</v>
      </c>
      <c r="BM124" s="71">
        <f>$I124</f>
        <v>5792031.0701398309</v>
      </c>
      <c r="BN124" s="71">
        <f>$J124</f>
        <v>7053544.3574656304</v>
      </c>
      <c r="BO124" s="71">
        <f>$K124</f>
        <v>8354568.9297779948</v>
      </c>
      <c r="BP124" s="71">
        <f>$L124</f>
        <v>8897723.1690299939</v>
      </c>
      <c r="BQ124" s="68"/>
      <c r="BR124" s="71">
        <f>$E124</f>
        <v>2300289.3419891861</v>
      </c>
      <c r="BS124" s="71">
        <f>$F124</f>
        <v>2900602.1748300008</v>
      </c>
      <c r="BT124" s="71">
        <f>$G124</f>
        <v>3126330.6469800007</v>
      </c>
      <c r="BU124" s="71">
        <f>$H124</f>
        <v>6153526.7341000028</v>
      </c>
      <c r="BV124" s="71">
        <f>$I124</f>
        <v>5792031.0701398309</v>
      </c>
      <c r="BW124" s="71">
        <f>$J124</f>
        <v>7053544.3574656304</v>
      </c>
      <c r="BX124" s="71">
        <f>$K124</f>
        <v>8354568.9297779948</v>
      </c>
      <c r="BY124" s="71">
        <f>$L124</f>
        <v>8897723.1690299939</v>
      </c>
      <c r="BZ124" s="68"/>
      <c r="CA124" s="71">
        <f>$E124</f>
        <v>2300289.3419891861</v>
      </c>
      <c r="CB124" s="71">
        <f>$F124</f>
        <v>2900602.1748300008</v>
      </c>
      <c r="CC124" s="71">
        <f>$G124</f>
        <v>3126330.6469800007</v>
      </c>
      <c r="CD124" s="71">
        <f>$H124</f>
        <v>6153526.7341000028</v>
      </c>
      <c r="CE124" s="71">
        <f>$I124</f>
        <v>5792031.0701398309</v>
      </c>
      <c r="CF124" s="71">
        <f>$J124</f>
        <v>7053544.3574656304</v>
      </c>
      <c r="CG124" s="71">
        <f>$K124</f>
        <v>8354568.9297779948</v>
      </c>
      <c r="CH124" s="71">
        <f>$L124</f>
        <v>8897723.1690299939</v>
      </c>
      <c r="CI124" s="71"/>
      <c r="CJ124" s="190"/>
      <c r="CK124" s="68"/>
      <c r="CL124" s="71">
        <f>$E124</f>
        <v>2300289.3419891861</v>
      </c>
      <c r="CM124" s="71">
        <f>$F124</f>
        <v>2900602.1748300008</v>
      </c>
      <c r="CN124" s="71">
        <f>$G124</f>
        <v>3126330.6469800007</v>
      </c>
      <c r="CO124" s="71">
        <f>$H124</f>
        <v>6153526.7341000028</v>
      </c>
      <c r="CP124" s="71">
        <f>$I124</f>
        <v>5792031.0701398309</v>
      </c>
      <c r="CQ124" s="71">
        <f>$J124</f>
        <v>7053544.3574656304</v>
      </c>
      <c r="CR124" s="71">
        <f>$K124</f>
        <v>8354568.9297779948</v>
      </c>
      <c r="CS124" s="71">
        <f>$L124</f>
        <v>8897723.1690299939</v>
      </c>
      <c r="CT124" s="68"/>
      <c r="CU124" s="71">
        <f>$E124</f>
        <v>2300289.3419891861</v>
      </c>
      <c r="CV124" s="71">
        <f>$F124</f>
        <v>2900602.1748300008</v>
      </c>
      <c r="CW124" s="71">
        <f>$G124</f>
        <v>3126330.6469800007</v>
      </c>
      <c r="CX124" s="71">
        <f>$H124</f>
        <v>6153526.7341000028</v>
      </c>
      <c r="CY124" s="71">
        <f>$I124</f>
        <v>5792031.0701398309</v>
      </c>
      <c r="CZ124" s="71">
        <f>$J124</f>
        <v>7053544.3574656304</v>
      </c>
      <c r="DA124" s="71">
        <f>$K124</f>
        <v>8354568.9297779948</v>
      </c>
      <c r="DB124" s="71">
        <f>$L124</f>
        <v>8897723.1690299939</v>
      </c>
    </row>
    <row r="125" spans="2:106" x14ac:dyDescent="0.3">
      <c r="C125" s="76"/>
      <c r="D125" s="127"/>
    </row>
    <row r="126" spans="2:106" x14ac:dyDescent="0.3">
      <c r="C126" s="86" t="s">
        <v>147</v>
      </c>
      <c r="D126" s="129"/>
      <c r="E126" s="107">
        <f t="shared" ref="E126:J126" si="590">SUM(E127:E129)</f>
        <v>5425275.1045700004</v>
      </c>
      <c r="F126" s="107">
        <f t="shared" si="590"/>
        <v>6740373.9361899998</v>
      </c>
      <c r="G126" s="107">
        <f t="shared" si="590"/>
        <v>7185558.1615800001</v>
      </c>
      <c r="H126" s="107">
        <f t="shared" si="590"/>
        <v>7525533.3488800433</v>
      </c>
      <c r="I126" s="107">
        <f t="shared" si="590"/>
        <v>9047763.6490500905</v>
      </c>
      <c r="J126" s="107">
        <f t="shared" si="590"/>
        <v>12628040.713820262</v>
      </c>
      <c r="K126" s="107">
        <f t="shared" ref="K126:L126" si="591">SUM(K127:K129)</f>
        <v>12798075.542949991</v>
      </c>
      <c r="L126" s="107">
        <f t="shared" si="591"/>
        <v>11924032.578379994</v>
      </c>
      <c r="M126" s="195">
        <f>L126/J126-1</f>
        <v>-5.5749593416324128E-2</v>
      </c>
      <c r="O126" s="107">
        <f t="shared" ref="O126:T126" si="592">SUM(O127:O129)</f>
        <v>5425275.1045700004</v>
      </c>
      <c r="P126" s="107">
        <f t="shared" si="592"/>
        <v>6740373.9361899998</v>
      </c>
      <c r="Q126" s="107">
        <f t="shared" si="592"/>
        <v>7185558.1615800001</v>
      </c>
      <c r="R126" s="107">
        <f t="shared" si="592"/>
        <v>7525533.3488800433</v>
      </c>
      <c r="S126" s="107">
        <f t="shared" si="592"/>
        <v>9047763.6490500905</v>
      </c>
      <c r="T126" s="107">
        <f t="shared" si="592"/>
        <v>12628040.713820262</v>
      </c>
      <c r="U126" s="107">
        <f t="shared" ref="U126:V126" si="593">SUM(U127:U129)</f>
        <v>12798075.542949991</v>
      </c>
      <c r="V126" s="107">
        <f t="shared" si="593"/>
        <v>11924032.578379994</v>
      </c>
      <c r="W126" s="195">
        <f>V126/T126-1</f>
        <v>-5.5749593416324128E-2</v>
      </c>
      <c r="Y126" s="107">
        <f t="shared" ref="Y126:AF126" si="594">SUM(Y127:Y129)</f>
        <v>5425275.1045700004</v>
      </c>
      <c r="Z126" s="107">
        <f t="shared" si="594"/>
        <v>6740373.9361899998</v>
      </c>
      <c r="AA126" s="107">
        <f t="shared" si="594"/>
        <v>7185558.1615800001</v>
      </c>
      <c r="AB126" s="107">
        <f t="shared" si="594"/>
        <v>7525533.3488800433</v>
      </c>
      <c r="AC126" s="107">
        <f t="shared" si="594"/>
        <v>9047763.6490500905</v>
      </c>
      <c r="AD126" s="107">
        <f t="shared" si="594"/>
        <v>12628040.713820262</v>
      </c>
      <c r="AE126" s="107">
        <f t="shared" si="594"/>
        <v>12798075.542949991</v>
      </c>
      <c r="AF126" s="107">
        <f t="shared" si="594"/>
        <v>11924032.578379994</v>
      </c>
      <c r="AG126" s="107"/>
      <c r="AH126" s="107">
        <f t="shared" ref="AH126:AO126" si="595">SUM(AH127:AH129)</f>
        <v>5425275.1045700004</v>
      </c>
      <c r="AI126" s="107">
        <f t="shared" si="595"/>
        <v>6740373.9361899998</v>
      </c>
      <c r="AJ126" s="107">
        <f t="shared" si="595"/>
        <v>7185558.1615800001</v>
      </c>
      <c r="AK126" s="107">
        <f t="shared" si="595"/>
        <v>7525533.3488800433</v>
      </c>
      <c r="AL126" s="107">
        <f t="shared" si="595"/>
        <v>9047763.6490500905</v>
      </c>
      <c r="AM126" s="107">
        <f t="shared" si="595"/>
        <v>12628040.713820262</v>
      </c>
      <c r="AN126" s="107">
        <f t="shared" si="595"/>
        <v>12798075.542949991</v>
      </c>
      <c r="AO126" s="107">
        <f t="shared" si="595"/>
        <v>11924032.578379994</v>
      </c>
      <c r="AP126" s="107"/>
      <c r="AQ126" s="107">
        <f t="shared" ref="AQ126:AX126" si="596">SUM(AQ127:AQ129)</f>
        <v>5425275.1045700004</v>
      </c>
      <c r="AR126" s="107">
        <f t="shared" si="596"/>
        <v>6740373.9361899998</v>
      </c>
      <c r="AS126" s="107">
        <f t="shared" si="596"/>
        <v>7185558.1615800001</v>
      </c>
      <c r="AT126" s="107">
        <f t="shared" si="596"/>
        <v>7525533.3488800433</v>
      </c>
      <c r="AU126" s="107">
        <f t="shared" si="596"/>
        <v>9047763.6490500905</v>
      </c>
      <c r="AV126" s="107">
        <f t="shared" si="596"/>
        <v>12628040.713820262</v>
      </c>
      <c r="AW126" s="107">
        <f t="shared" si="596"/>
        <v>12798075.542949991</v>
      </c>
      <c r="AX126" s="107">
        <f t="shared" si="596"/>
        <v>11924032.578379994</v>
      </c>
      <c r="AY126" s="107"/>
      <c r="AZ126" s="107">
        <f t="shared" ref="AZ126:BG126" si="597">SUM(AZ127:AZ129)</f>
        <v>5425275.1045700004</v>
      </c>
      <c r="BA126" s="107">
        <f t="shared" si="597"/>
        <v>6740373.9361899998</v>
      </c>
      <c r="BB126" s="107">
        <f t="shared" si="597"/>
        <v>7185558.1615800001</v>
      </c>
      <c r="BC126" s="107">
        <f t="shared" si="597"/>
        <v>7525533.3488800433</v>
      </c>
      <c r="BD126" s="107">
        <f t="shared" si="597"/>
        <v>9047763.6490500905</v>
      </c>
      <c r="BE126" s="107">
        <f t="shared" si="597"/>
        <v>12628040.713820262</v>
      </c>
      <c r="BF126" s="107">
        <f t="shared" si="597"/>
        <v>12798075.542949991</v>
      </c>
      <c r="BG126" s="107">
        <f t="shared" si="597"/>
        <v>11924032.578379994</v>
      </c>
      <c r="BH126" s="107"/>
      <c r="BI126" s="107">
        <f t="shared" ref="BI126:BP126" si="598">SUM(BI127:BI129)</f>
        <v>5425275.1045700004</v>
      </c>
      <c r="BJ126" s="107">
        <f t="shared" si="598"/>
        <v>6740373.9361899998</v>
      </c>
      <c r="BK126" s="107">
        <f t="shared" si="598"/>
        <v>7185558.1615800001</v>
      </c>
      <c r="BL126" s="107">
        <f t="shared" si="598"/>
        <v>7525533.3488800433</v>
      </c>
      <c r="BM126" s="107">
        <f t="shared" si="598"/>
        <v>9047763.6490500905</v>
      </c>
      <c r="BN126" s="107">
        <f t="shared" si="598"/>
        <v>12628040.713820262</v>
      </c>
      <c r="BO126" s="107">
        <f t="shared" si="598"/>
        <v>12798075.542949991</v>
      </c>
      <c r="BP126" s="107">
        <f t="shared" si="598"/>
        <v>11924032.578379994</v>
      </c>
      <c r="BQ126" s="107"/>
      <c r="BR126" s="107">
        <f t="shared" ref="BR126:BY126" si="599">SUM(BR127:BR129)</f>
        <v>5425275.1045700004</v>
      </c>
      <c r="BS126" s="107">
        <f t="shared" si="599"/>
        <v>6740373.9361899998</v>
      </c>
      <c r="BT126" s="107">
        <f t="shared" si="599"/>
        <v>7185558.1615800001</v>
      </c>
      <c r="BU126" s="107">
        <f t="shared" si="599"/>
        <v>7525533.3488800433</v>
      </c>
      <c r="BV126" s="107">
        <f t="shared" si="599"/>
        <v>9047763.6490500905</v>
      </c>
      <c r="BW126" s="107">
        <f t="shared" si="599"/>
        <v>12628040.713820262</v>
      </c>
      <c r="BX126" s="107">
        <f t="shared" si="599"/>
        <v>12798075.542949991</v>
      </c>
      <c r="BY126" s="107">
        <f t="shared" si="599"/>
        <v>11924032.578379994</v>
      </c>
      <c r="BZ126" s="107"/>
      <c r="CA126" s="107">
        <f t="shared" ref="CA126:CH126" si="600">SUM(CA127:CA129)</f>
        <v>5425275.1045700004</v>
      </c>
      <c r="CB126" s="107">
        <f t="shared" si="600"/>
        <v>6740373.9361899998</v>
      </c>
      <c r="CC126" s="107">
        <f t="shared" si="600"/>
        <v>7185558.1615800001</v>
      </c>
      <c r="CD126" s="107">
        <f t="shared" si="600"/>
        <v>7525533.3488800433</v>
      </c>
      <c r="CE126" s="107">
        <f t="shared" si="600"/>
        <v>9047763.6490500905</v>
      </c>
      <c r="CF126" s="107">
        <f t="shared" si="600"/>
        <v>12628040.713820262</v>
      </c>
      <c r="CG126" s="107">
        <f t="shared" si="600"/>
        <v>12798075.542949991</v>
      </c>
      <c r="CH126" s="107">
        <f t="shared" si="600"/>
        <v>11924032.578379994</v>
      </c>
      <c r="CI126" s="107"/>
      <c r="CJ126" s="195">
        <f>CH126/CF126-1</f>
        <v>-5.5749593416324128E-2</v>
      </c>
      <c r="CK126" s="107"/>
      <c r="CL126" s="107">
        <f t="shared" ref="CL126:CS126" si="601">SUM(CL127:CL129)</f>
        <v>5425275.1045700004</v>
      </c>
      <c r="CM126" s="107">
        <f t="shared" si="601"/>
        <v>6740373.9361899998</v>
      </c>
      <c r="CN126" s="107">
        <f t="shared" si="601"/>
        <v>7185558.1615800001</v>
      </c>
      <c r="CO126" s="107">
        <f t="shared" si="601"/>
        <v>7525533.3488800433</v>
      </c>
      <c r="CP126" s="107">
        <f t="shared" si="601"/>
        <v>9047763.6490500905</v>
      </c>
      <c r="CQ126" s="107">
        <f t="shared" si="601"/>
        <v>12628040.713820262</v>
      </c>
      <c r="CR126" s="107">
        <f t="shared" si="601"/>
        <v>12798075.542949991</v>
      </c>
      <c r="CS126" s="107">
        <f t="shared" si="601"/>
        <v>11924032.578379994</v>
      </c>
      <c r="CT126" s="74"/>
      <c r="CU126" s="107">
        <f t="shared" ref="CU126:DB126" si="602">SUM(CU127:CU129)</f>
        <v>5425275.1045700004</v>
      </c>
      <c r="CV126" s="107">
        <f t="shared" si="602"/>
        <v>6740373.9361899998</v>
      </c>
      <c r="CW126" s="107">
        <f t="shared" si="602"/>
        <v>7185558.1615800001</v>
      </c>
      <c r="CX126" s="107">
        <f t="shared" si="602"/>
        <v>7525533.3488800433</v>
      </c>
      <c r="CY126" s="107">
        <f t="shared" si="602"/>
        <v>9047763.6490500905</v>
      </c>
      <c r="CZ126" s="107">
        <f t="shared" si="602"/>
        <v>12628040.713820262</v>
      </c>
      <c r="DA126" s="107">
        <f t="shared" si="602"/>
        <v>12798075.542949991</v>
      </c>
      <c r="DB126" s="107">
        <f t="shared" si="602"/>
        <v>11924032.578379994</v>
      </c>
    </row>
    <row r="127" spans="2:106" x14ac:dyDescent="0.3">
      <c r="C127" s="76" t="s">
        <v>49</v>
      </c>
      <c r="D127" s="127">
        <v>29</v>
      </c>
      <c r="E127" s="73">
        <f>'Quarterly I.S'!F127</f>
        <v>3981261.2712900001</v>
      </c>
      <c r="F127" s="73">
        <f>'Quarterly I.S'!I127</f>
        <v>2470589.952</v>
      </c>
      <c r="G127" s="73">
        <f>'Quarterly I.S'!J127</f>
        <v>2062076.8849999998</v>
      </c>
      <c r="H127" s="73">
        <f>'Quarterly I.S'!M127</f>
        <v>1170685.4780199644</v>
      </c>
      <c r="I127" s="73">
        <f>'Quarterly I.S'!N127</f>
        <v>1864869.5036599662</v>
      </c>
      <c r="J127" s="73">
        <f>'Quarterly I.S'!Q127</f>
        <v>5403608.5819700593</v>
      </c>
      <c r="K127" s="73">
        <f>'Quarterly I.S'!R127</f>
        <v>5998726.2465499686</v>
      </c>
      <c r="L127" s="73">
        <f>'Quarterly I.S'!U127</f>
        <v>4967071.055399972</v>
      </c>
      <c r="M127" s="190">
        <f>L127/J127-1</f>
        <v>-8.0786296777057398E-2</v>
      </c>
      <c r="O127" s="71">
        <f>$E127</f>
        <v>3981261.2712900001</v>
      </c>
      <c r="P127" s="71">
        <f>$F127</f>
        <v>2470589.952</v>
      </c>
      <c r="Q127" s="71">
        <f>$G127</f>
        <v>2062076.8849999998</v>
      </c>
      <c r="R127" s="71">
        <f>$H127</f>
        <v>1170685.4780199644</v>
      </c>
      <c r="S127" s="71">
        <f t="shared" ref="S127:S129" si="603">$I127</f>
        <v>1864869.5036599662</v>
      </c>
      <c r="T127" s="71">
        <f t="shared" ref="T127:T129" si="604">$J127</f>
        <v>5403608.5819700593</v>
      </c>
      <c r="U127" s="71">
        <f>$K127</f>
        <v>5998726.2465499686</v>
      </c>
      <c r="V127" s="71">
        <f>$L127</f>
        <v>4967071.055399972</v>
      </c>
      <c r="W127" s="190">
        <f>V127/T127-1</f>
        <v>-8.0786296777057398E-2</v>
      </c>
      <c r="X127" s="68"/>
      <c r="Y127" s="71">
        <f>$E127</f>
        <v>3981261.2712900001</v>
      </c>
      <c r="Z127" s="71">
        <f>$F127</f>
        <v>2470589.952</v>
      </c>
      <c r="AA127" s="71">
        <f>$G127</f>
        <v>2062076.8849999998</v>
      </c>
      <c r="AB127" s="71">
        <f>$H127</f>
        <v>1170685.4780199644</v>
      </c>
      <c r="AC127" s="71">
        <f t="shared" ref="AC127:AC129" si="605">$I127</f>
        <v>1864869.5036599662</v>
      </c>
      <c r="AD127" s="71">
        <f t="shared" ref="AD127:AD129" si="606">$J127</f>
        <v>5403608.5819700593</v>
      </c>
      <c r="AE127" s="71">
        <f>$K127</f>
        <v>5998726.2465499686</v>
      </c>
      <c r="AF127" s="71">
        <f>$L127</f>
        <v>4967071.055399972</v>
      </c>
      <c r="AG127" s="68"/>
      <c r="AH127" s="71">
        <f>$E127</f>
        <v>3981261.2712900001</v>
      </c>
      <c r="AI127" s="71">
        <f>$F127</f>
        <v>2470589.952</v>
      </c>
      <c r="AJ127" s="71">
        <f>$G127</f>
        <v>2062076.8849999998</v>
      </c>
      <c r="AK127" s="71">
        <f>$H127</f>
        <v>1170685.4780199644</v>
      </c>
      <c r="AL127" s="71">
        <f t="shared" ref="AL127:AL129" si="607">$I127</f>
        <v>1864869.5036599662</v>
      </c>
      <c r="AM127" s="71">
        <f t="shared" ref="AM127:AM129" si="608">$J127</f>
        <v>5403608.5819700593</v>
      </c>
      <c r="AN127" s="71">
        <f>$K127</f>
        <v>5998726.2465499686</v>
      </c>
      <c r="AO127" s="71">
        <f>$L127</f>
        <v>4967071.055399972</v>
      </c>
      <c r="AP127" s="68"/>
      <c r="AQ127" s="71">
        <f>$E127</f>
        <v>3981261.2712900001</v>
      </c>
      <c r="AR127" s="71">
        <f>$F127</f>
        <v>2470589.952</v>
      </c>
      <c r="AS127" s="71">
        <f>$G127</f>
        <v>2062076.8849999998</v>
      </c>
      <c r="AT127" s="71">
        <f>$H127</f>
        <v>1170685.4780199644</v>
      </c>
      <c r="AU127" s="71">
        <f t="shared" ref="AU127:AU129" si="609">$I127</f>
        <v>1864869.5036599662</v>
      </c>
      <c r="AV127" s="71">
        <f t="shared" ref="AV127:AV129" si="610">$J127</f>
        <v>5403608.5819700593</v>
      </c>
      <c r="AW127" s="71">
        <f>$K127</f>
        <v>5998726.2465499686</v>
      </c>
      <c r="AX127" s="71">
        <f>$L127</f>
        <v>4967071.055399972</v>
      </c>
      <c r="AY127" s="68"/>
      <c r="AZ127" s="71">
        <f>$E127</f>
        <v>3981261.2712900001</v>
      </c>
      <c r="BA127" s="71">
        <f>$F127</f>
        <v>2470589.952</v>
      </c>
      <c r="BB127" s="71">
        <f>$G127</f>
        <v>2062076.8849999998</v>
      </c>
      <c r="BC127" s="71">
        <f>$H127</f>
        <v>1170685.4780199644</v>
      </c>
      <c r="BD127" s="71">
        <f t="shared" ref="BD127:BD129" si="611">$I127</f>
        <v>1864869.5036599662</v>
      </c>
      <c r="BE127" s="71">
        <f t="shared" ref="BE127:BE129" si="612">$J127</f>
        <v>5403608.5819700593</v>
      </c>
      <c r="BF127" s="71">
        <f>$K127</f>
        <v>5998726.2465499686</v>
      </c>
      <c r="BG127" s="71">
        <f>$L127</f>
        <v>4967071.055399972</v>
      </c>
      <c r="BH127" s="68"/>
      <c r="BI127" s="71">
        <f>$E127</f>
        <v>3981261.2712900001</v>
      </c>
      <c r="BJ127" s="71">
        <f>$F127</f>
        <v>2470589.952</v>
      </c>
      <c r="BK127" s="71">
        <f>$G127</f>
        <v>2062076.8849999998</v>
      </c>
      <c r="BL127" s="71">
        <f>$H127</f>
        <v>1170685.4780199644</v>
      </c>
      <c r="BM127" s="71">
        <f t="shared" ref="BM127:BM129" si="613">$I127</f>
        <v>1864869.5036599662</v>
      </c>
      <c r="BN127" s="71">
        <f t="shared" ref="BN127:BN129" si="614">$J127</f>
        <v>5403608.5819700593</v>
      </c>
      <c r="BO127" s="71">
        <f>$K127</f>
        <v>5998726.2465499686</v>
      </c>
      <c r="BP127" s="71">
        <f>$L127</f>
        <v>4967071.055399972</v>
      </c>
      <c r="BQ127" s="68"/>
      <c r="BR127" s="71">
        <f>$E127</f>
        <v>3981261.2712900001</v>
      </c>
      <c r="BS127" s="71">
        <f>$F127</f>
        <v>2470589.952</v>
      </c>
      <c r="BT127" s="71">
        <f>$G127</f>
        <v>2062076.8849999998</v>
      </c>
      <c r="BU127" s="71">
        <f>$H127</f>
        <v>1170685.4780199644</v>
      </c>
      <c r="BV127" s="71">
        <f t="shared" ref="BV127:BV129" si="615">$I127</f>
        <v>1864869.5036599662</v>
      </c>
      <c r="BW127" s="71">
        <f t="shared" ref="BW127:BW129" si="616">$J127</f>
        <v>5403608.5819700593</v>
      </c>
      <c r="BX127" s="71">
        <f>$K127</f>
        <v>5998726.2465499686</v>
      </c>
      <c r="BY127" s="71">
        <f>$L127</f>
        <v>4967071.055399972</v>
      </c>
      <c r="BZ127" s="68"/>
      <c r="CA127" s="71">
        <f>$E127</f>
        <v>3981261.2712900001</v>
      </c>
      <c r="CB127" s="71">
        <f>$F127</f>
        <v>2470589.952</v>
      </c>
      <c r="CC127" s="71">
        <f>$G127</f>
        <v>2062076.8849999998</v>
      </c>
      <c r="CD127" s="71">
        <f>$H127</f>
        <v>1170685.4780199644</v>
      </c>
      <c r="CE127" s="71">
        <f t="shared" ref="CE127:CE129" si="617">$I127</f>
        <v>1864869.5036599662</v>
      </c>
      <c r="CF127" s="71">
        <f t="shared" ref="CF127:CF129" si="618">$J127</f>
        <v>5403608.5819700593</v>
      </c>
      <c r="CG127" s="71">
        <f>$K127</f>
        <v>5998726.2465499686</v>
      </c>
      <c r="CH127" s="71">
        <f>$L127</f>
        <v>4967071.055399972</v>
      </c>
      <c r="CI127" s="71"/>
      <c r="CJ127" s="190">
        <f>CH127/CF127-1</f>
        <v>-8.0786296777057398E-2</v>
      </c>
      <c r="CK127" s="68"/>
      <c r="CL127" s="71">
        <f>$E127</f>
        <v>3981261.2712900001</v>
      </c>
      <c r="CM127" s="71">
        <f>$F127</f>
        <v>2470589.952</v>
      </c>
      <c r="CN127" s="71">
        <f>$G127</f>
        <v>2062076.8849999998</v>
      </c>
      <c r="CO127" s="71">
        <f>$H127</f>
        <v>1170685.4780199644</v>
      </c>
      <c r="CP127" s="71">
        <f t="shared" ref="CP127:CP129" si="619">$I127</f>
        <v>1864869.5036599662</v>
      </c>
      <c r="CQ127" s="71">
        <f t="shared" ref="CQ127:CQ129" si="620">$J127</f>
        <v>5403608.5819700593</v>
      </c>
      <c r="CR127" s="71">
        <f>$K127</f>
        <v>5998726.2465499686</v>
      </c>
      <c r="CS127" s="71">
        <f>$L127</f>
        <v>4967071.055399972</v>
      </c>
      <c r="CT127" s="68"/>
      <c r="CU127" s="71">
        <f>$E127</f>
        <v>3981261.2712900001</v>
      </c>
      <c r="CV127" s="71">
        <f>$F127</f>
        <v>2470589.952</v>
      </c>
      <c r="CW127" s="71">
        <f>$G127</f>
        <v>2062076.8849999998</v>
      </c>
      <c r="CX127" s="71">
        <f>$H127</f>
        <v>1170685.4780199644</v>
      </c>
      <c r="CY127" s="71">
        <f t="shared" ref="CY127:CY129" si="621">$I127</f>
        <v>1864869.5036599662</v>
      </c>
      <c r="CZ127" s="71">
        <f t="shared" ref="CZ127:CZ129" si="622">$J127</f>
        <v>5403608.5819700593</v>
      </c>
      <c r="DA127" s="71">
        <f>$K127</f>
        <v>5998726.2465499686</v>
      </c>
      <c r="DB127" s="71">
        <f>$L127</f>
        <v>4967071.055399972</v>
      </c>
    </row>
    <row r="128" spans="2:106" x14ac:dyDescent="0.3">
      <c r="C128" s="76" t="s">
        <v>50</v>
      </c>
      <c r="D128" s="127" t="s">
        <v>158</v>
      </c>
      <c r="E128" s="73">
        <f>'Quarterly I.S'!F128</f>
        <v>1284381.9724900001</v>
      </c>
      <c r="F128" s="73">
        <f>'Quarterly I.S'!I128</f>
        <v>4201595.5350000001</v>
      </c>
      <c r="G128" s="73">
        <f>'Quarterly I.S'!J128</f>
        <v>5076517.6180000007</v>
      </c>
      <c r="H128" s="73">
        <f>'Quarterly I.S'!M128</f>
        <v>6314485.0692500789</v>
      </c>
      <c r="I128" s="73">
        <f>'Quarterly I.S'!N128</f>
        <v>7135359.0317901243</v>
      </c>
      <c r="J128" s="73">
        <f>'Quarterly I.S'!Q128</f>
        <v>7186014.6069202023</v>
      </c>
      <c r="K128" s="73">
        <f>'Quarterly I.S'!R128</f>
        <v>6745142.9991400242</v>
      </c>
      <c r="L128" s="73">
        <f>'Quarterly I.S'!U128</f>
        <v>6838789.4973500241</v>
      </c>
      <c r="M128" s="190">
        <f>L128/J128-1</f>
        <v>-4.8319566347081566E-2</v>
      </c>
      <c r="O128" s="71">
        <f>$E128</f>
        <v>1284381.9724900001</v>
      </c>
      <c r="P128" s="71">
        <f>$F128</f>
        <v>4201595.5350000001</v>
      </c>
      <c r="Q128" s="71">
        <f>$G128</f>
        <v>5076517.6180000007</v>
      </c>
      <c r="R128" s="71">
        <f>$H128</f>
        <v>6314485.0692500789</v>
      </c>
      <c r="S128" s="71">
        <f t="shared" si="603"/>
        <v>7135359.0317901243</v>
      </c>
      <c r="T128" s="71">
        <f t="shared" si="604"/>
        <v>7186014.6069202023</v>
      </c>
      <c r="U128" s="71">
        <f>$K128</f>
        <v>6745142.9991400242</v>
      </c>
      <c r="V128" s="71">
        <f>$L128</f>
        <v>6838789.4973500241</v>
      </c>
      <c r="W128" s="190">
        <f>V128/T128-1</f>
        <v>-4.8319566347081566E-2</v>
      </c>
      <c r="X128" s="68"/>
      <c r="Y128" s="71">
        <f>$E128</f>
        <v>1284381.9724900001</v>
      </c>
      <c r="Z128" s="71">
        <f>$F128</f>
        <v>4201595.5350000001</v>
      </c>
      <c r="AA128" s="71">
        <f>$G128</f>
        <v>5076517.6180000007</v>
      </c>
      <c r="AB128" s="71">
        <f>$H128</f>
        <v>6314485.0692500789</v>
      </c>
      <c r="AC128" s="71">
        <f t="shared" si="605"/>
        <v>7135359.0317901243</v>
      </c>
      <c r="AD128" s="71">
        <f t="shared" si="606"/>
        <v>7186014.6069202023</v>
      </c>
      <c r="AE128" s="71">
        <f>$K128</f>
        <v>6745142.9991400242</v>
      </c>
      <c r="AF128" s="71">
        <f>$L128</f>
        <v>6838789.4973500241</v>
      </c>
      <c r="AG128" s="68"/>
      <c r="AH128" s="71">
        <f>$E128</f>
        <v>1284381.9724900001</v>
      </c>
      <c r="AI128" s="71">
        <f>$F128</f>
        <v>4201595.5350000001</v>
      </c>
      <c r="AJ128" s="71">
        <f>$G128</f>
        <v>5076517.6180000007</v>
      </c>
      <c r="AK128" s="71">
        <f>$H128</f>
        <v>6314485.0692500789</v>
      </c>
      <c r="AL128" s="71">
        <f t="shared" si="607"/>
        <v>7135359.0317901243</v>
      </c>
      <c r="AM128" s="71">
        <f t="shared" si="608"/>
        <v>7186014.6069202023</v>
      </c>
      <c r="AN128" s="71">
        <f>$K128</f>
        <v>6745142.9991400242</v>
      </c>
      <c r="AO128" s="71">
        <f>$L128</f>
        <v>6838789.4973500241</v>
      </c>
      <c r="AP128" s="68"/>
      <c r="AQ128" s="71">
        <f>$E128</f>
        <v>1284381.9724900001</v>
      </c>
      <c r="AR128" s="71">
        <f>$F128</f>
        <v>4201595.5350000001</v>
      </c>
      <c r="AS128" s="71">
        <f>$G128</f>
        <v>5076517.6180000007</v>
      </c>
      <c r="AT128" s="71">
        <f>$H128</f>
        <v>6314485.0692500789</v>
      </c>
      <c r="AU128" s="71">
        <f t="shared" si="609"/>
        <v>7135359.0317901243</v>
      </c>
      <c r="AV128" s="71">
        <f t="shared" si="610"/>
        <v>7186014.6069202023</v>
      </c>
      <c r="AW128" s="71">
        <f>$K128</f>
        <v>6745142.9991400242</v>
      </c>
      <c r="AX128" s="71">
        <f>$L128</f>
        <v>6838789.4973500241</v>
      </c>
      <c r="AY128" s="68"/>
      <c r="AZ128" s="71">
        <f>$E128</f>
        <v>1284381.9724900001</v>
      </c>
      <c r="BA128" s="71">
        <f>$F128</f>
        <v>4201595.5350000001</v>
      </c>
      <c r="BB128" s="71">
        <f>$G128</f>
        <v>5076517.6180000007</v>
      </c>
      <c r="BC128" s="71">
        <f>$H128</f>
        <v>6314485.0692500789</v>
      </c>
      <c r="BD128" s="71">
        <f t="shared" si="611"/>
        <v>7135359.0317901243</v>
      </c>
      <c r="BE128" s="71">
        <f t="shared" si="612"/>
        <v>7186014.6069202023</v>
      </c>
      <c r="BF128" s="71">
        <f>$K128</f>
        <v>6745142.9991400242</v>
      </c>
      <c r="BG128" s="71">
        <f>$L128</f>
        <v>6838789.4973500241</v>
      </c>
      <c r="BH128" s="68"/>
      <c r="BI128" s="71">
        <f>$E128</f>
        <v>1284381.9724900001</v>
      </c>
      <c r="BJ128" s="71">
        <f>$F128</f>
        <v>4201595.5350000001</v>
      </c>
      <c r="BK128" s="71">
        <f>$G128</f>
        <v>5076517.6180000007</v>
      </c>
      <c r="BL128" s="71">
        <f>$H128</f>
        <v>6314485.0692500789</v>
      </c>
      <c r="BM128" s="71">
        <f t="shared" si="613"/>
        <v>7135359.0317901243</v>
      </c>
      <c r="BN128" s="71">
        <f t="shared" si="614"/>
        <v>7186014.6069202023</v>
      </c>
      <c r="BO128" s="71">
        <f>$K128</f>
        <v>6745142.9991400242</v>
      </c>
      <c r="BP128" s="71">
        <f>$L128</f>
        <v>6838789.4973500241</v>
      </c>
      <c r="BQ128" s="68"/>
      <c r="BR128" s="71">
        <f>$E128</f>
        <v>1284381.9724900001</v>
      </c>
      <c r="BS128" s="71">
        <f>$F128</f>
        <v>4201595.5350000001</v>
      </c>
      <c r="BT128" s="71">
        <f>$G128</f>
        <v>5076517.6180000007</v>
      </c>
      <c r="BU128" s="71">
        <f>$H128</f>
        <v>6314485.0692500789</v>
      </c>
      <c r="BV128" s="71">
        <f t="shared" si="615"/>
        <v>7135359.0317901243</v>
      </c>
      <c r="BW128" s="71">
        <f t="shared" si="616"/>
        <v>7186014.6069202023</v>
      </c>
      <c r="BX128" s="71">
        <f>$K128</f>
        <v>6745142.9991400242</v>
      </c>
      <c r="BY128" s="71">
        <f>$L128</f>
        <v>6838789.4973500241</v>
      </c>
      <c r="BZ128" s="68"/>
      <c r="CA128" s="71">
        <f>$E128</f>
        <v>1284381.9724900001</v>
      </c>
      <c r="CB128" s="71">
        <f>$F128</f>
        <v>4201595.5350000001</v>
      </c>
      <c r="CC128" s="71">
        <f>$G128</f>
        <v>5076517.6180000007</v>
      </c>
      <c r="CD128" s="71">
        <f>$H128</f>
        <v>6314485.0692500789</v>
      </c>
      <c r="CE128" s="71">
        <f t="shared" si="617"/>
        <v>7135359.0317901243</v>
      </c>
      <c r="CF128" s="71">
        <f t="shared" si="618"/>
        <v>7186014.6069202023</v>
      </c>
      <c r="CG128" s="71">
        <f>$K128</f>
        <v>6745142.9991400242</v>
      </c>
      <c r="CH128" s="71">
        <f>$L128</f>
        <v>6838789.4973500241</v>
      </c>
      <c r="CI128" s="71"/>
      <c r="CJ128" s="190">
        <f>CH128/CF128-1</f>
        <v>-4.8319566347081566E-2</v>
      </c>
      <c r="CK128" s="68"/>
      <c r="CL128" s="71">
        <f>$E128</f>
        <v>1284381.9724900001</v>
      </c>
      <c r="CM128" s="71">
        <f>$F128</f>
        <v>4201595.5350000001</v>
      </c>
      <c r="CN128" s="71">
        <f>$G128</f>
        <v>5076517.6180000007</v>
      </c>
      <c r="CO128" s="71">
        <f>$H128</f>
        <v>6314485.0692500789</v>
      </c>
      <c r="CP128" s="71">
        <f t="shared" si="619"/>
        <v>7135359.0317901243</v>
      </c>
      <c r="CQ128" s="71">
        <f t="shared" si="620"/>
        <v>7186014.6069202023</v>
      </c>
      <c r="CR128" s="71">
        <f>$K128</f>
        <v>6745142.9991400242</v>
      </c>
      <c r="CS128" s="71">
        <f>$L128</f>
        <v>6838789.4973500241</v>
      </c>
      <c r="CT128" s="68"/>
      <c r="CU128" s="71">
        <f>$E128</f>
        <v>1284381.9724900001</v>
      </c>
      <c r="CV128" s="71">
        <f>$F128</f>
        <v>4201595.5350000001</v>
      </c>
      <c r="CW128" s="71">
        <f>$G128</f>
        <v>5076517.6180000007</v>
      </c>
      <c r="CX128" s="71">
        <f>$H128</f>
        <v>6314485.0692500789</v>
      </c>
      <c r="CY128" s="71">
        <f t="shared" si="621"/>
        <v>7135359.0317901243</v>
      </c>
      <c r="CZ128" s="71">
        <f t="shared" si="622"/>
        <v>7186014.6069202023</v>
      </c>
      <c r="DA128" s="71">
        <f>$K128</f>
        <v>6745142.9991400242</v>
      </c>
      <c r="DB128" s="71">
        <f>$L128</f>
        <v>6838789.4973500241</v>
      </c>
    </row>
    <row r="129" spans="2:106" x14ac:dyDescent="0.3">
      <c r="C129" s="76" t="s">
        <v>97</v>
      </c>
      <c r="D129" s="127">
        <v>14</v>
      </c>
      <c r="E129" s="73">
        <f>'Quarterly I.S'!F129</f>
        <v>159631.86079000001</v>
      </c>
      <c r="F129" s="73">
        <f>'Quarterly I.S'!I129</f>
        <v>68188.449189999999</v>
      </c>
      <c r="G129" s="73">
        <f>'Quarterly I.S'!J129</f>
        <v>46963.658580000003</v>
      </c>
      <c r="H129" s="73">
        <f>'Quarterly I.S'!M129</f>
        <v>40362.801610000002</v>
      </c>
      <c r="I129" s="73">
        <f>'Quarterly I.S'!N129</f>
        <v>47535.113599999997</v>
      </c>
      <c r="J129" s="73">
        <f>'Quarterly I.S'!Q129</f>
        <v>38417.52493</v>
      </c>
      <c r="K129" s="73">
        <f>'Quarterly I.S'!R129</f>
        <v>54206.297259999999</v>
      </c>
      <c r="L129" s="73">
        <f>'Quarterly I.S'!U129</f>
        <v>118172.02563</v>
      </c>
      <c r="M129" s="190">
        <f>L129/J129-1</f>
        <v>2.0759926842064784</v>
      </c>
      <c r="O129" s="71">
        <f>$E129</f>
        <v>159631.86079000001</v>
      </c>
      <c r="P129" s="71">
        <f>$F129</f>
        <v>68188.449189999999</v>
      </c>
      <c r="Q129" s="71">
        <f>$G129</f>
        <v>46963.658580000003</v>
      </c>
      <c r="R129" s="71">
        <f>$H129</f>
        <v>40362.801610000002</v>
      </c>
      <c r="S129" s="71">
        <f t="shared" si="603"/>
        <v>47535.113599999997</v>
      </c>
      <c r="T129" s="71">
        <f t="shared" si="604"/>
        <v>38417.52493</v>
      </c>
      <c r="U129" s="71">
        <f>$K129</f>
        <v>54206.297259999999</v>
      </c>
      <c r="V129" s="71">
        <f>$L129</f>
        <v>118172.02563</v>
      </c>
      <c r="W129" s="190">
        <f>V129/T129-1</f>
        <v>2.0759926842064784</v>
      </c>
      <c r="X129" s="68"/>
      <c r="Y129" s="71">
        <f>$E129</f>
        <v>159631.86079000001</v>
      </c>
      <c r="Z129" s="71">
        <f>$F129</f>
        <v>68188.449189999999</v>
      </c>
      <c r="AA129" s="71">
        <f>$G129</f>
        <v>46963.658580000003</v>
      </c>
      <c r="AB129" s="71">
        <f>$H129</f>
        <v>40362.801610000002</v>
      </c>
      <c r="AC129" s="71">
        <f t="shared" si="605"/>
        <v>47535.113599999997</v>
      </c>
      <c r="AD129" s="71">
        <f t="shared" si="606"/>
        <v>38417.52493</v>
      </c>
      <c r="AE129" s="71">
        <f>$K129</f>
        <v>54206.297259999999</v>
      </c>
      <c r="AF129" s="71">
        <f>$L129</f>
        <v>118172.02563</v>
      </c>
      <c r="AG129" s="68"/>
      <c r="AH129" s="71">
        <f>$E129</f>
        <v>159631.86079000001</v>
      </c>
      <c r="AI129" s="71">
        <f>$F129</f>
        <v>68188.449189999999</v>
      </c>
      <c r="AJ129" s="71">
        <f>$G129</f>
        <v>46963.658580000003</v>
      </c>
      <c r="AK129" s="71">
        <f>$H129</f>
        <v>40362.801610000002</v>
      </c>
      <c r="AL129" s="71">
        <f t="shared" si="607"/>
        <v>47535.113599999997</v>
      </c>
      <c r="AM129" s="71">
        <f t="shared" si="608"/>
        <v>38417.52493</v>
      </c>
      <c r="AN129" s="71">
        <f>$K129</f>
        <v>54206.297259999999</v>
      </c>
      <c r="AO129" s="71">
        <f>$L129</f>
        <v>118172.02563</v>
      </c>
      <c r="AP129" s="68"/>
      <c r="AQ129" s="71">
        <f>$E129</f>
        <v>159631.86079000001</v>
      </c>
      <c r="AR129" s="71">
        <f>$F129</f>
        <v>68188.449189999999</v>
      </c>
      <c r="AS129" s="71">
        <f>$G129</f>
        <v>46963.658580000003</v>
      </c>
      <c r="AT129" s="71">
        <f>$H129</f>
        <v>40362.801610000002</v>
      </c>
      <c r="AU129" s="71">
        <f t="shared" si="609"/>
        <v>47535.113599999997</v>
      </c>
      <c r="AV129" s="71">
        <f t="shared" si="610"/>
        <v>38417.52493</v>
      </c>
      <c r="AW129" s="71">
        <f>$K129</f>
        <v>54206.297259999999</v>
      </c>
      <c r="AX129" s="71">
        <f>$L129</f>
        <v>118172.02563</v>
      </c>
      <c r="AY129" s="68"/>
      <c r="AZ129" s="71">
        <f>$E129</f>
        <v>159631.86079000001</v>
      </c>
      <c r="BA129" s="71">
        <f>$F129</f>
        <v>68188.449189999999</v>
      </c>
      <c r="BB129" s="71">
        <f>$G129</f>
        <v>46963.658580000003</v>
      </c>
      <c r="BC129" s="71">
        <f>$H129</f>
        <v>40362.801610000002</v>
      </c>
      <c r="BD129" s="71">
        <f t="shared" si="611"/>
        <v>47535.113599999997</v>
      </c>
      <c r="BE129" s="71">
        <f t="shared" si="612"/>
        <v>38417.52493</v>
      </c>
      <c r="BF129" s="71">
        <f>$K129</f>
        <v>54206.297259999999</v>
      </c>
      <c r="BG129" s="71">
        <f>$L129</f>
        <v>118172.02563</v>
      </c>
      <c r="BH129" s="68"/>
      <c r="BI129" s="71">
        <f>$E129</f>
        <v>159631.86079000001</v>
      </c>
      <c r="BJ129" s="71">
        <f>$F129</f>
        <v>68188.449189999999</v>
      </c>
      <c r="BK129" s="71">
        <f>$G129</f>
        <v>46963.658580000003</v>
      </c>
      <c r="BL129" s="71">
        <f>$H129</f>
        <v>40362.801610000002</v>
      </c>
      <c r="BM129" s="71">
        <f t="shared" si="613"/>
        <v>47535.113599999997</v>
      </c>
      <c r="BN129" s="71">
        <f t="shared" si="614"/>
        <v>38417.52493</v>
      </c>
      <c r="BO129" s="71">
        <f>$K129</f>
        <v>54206.297259999999</v>
      </c>
      <c r="BP129" s="71">
        <f>$L129</f>
        <v>118172.02563</v>
      </c>
      <c r="BQ129" s="68"/>
      <c r="BR129" s="71">
        <f>$E129</f>
        <v>159631.86079000001</v>
      </c>
      <c r="BS129" s="71">
        <f>$F129</f>
        <v>68188.449189999999</v>
      </c>
      <c r="BT129" s="71">
        <f>$G129</f>
        <v>46963.658580000003</v>
      </c>
      <c r="BU129" s="71">
        <f>$H129</f>
        <v>40362.801610000002</v>
      </c>
      <c r="BV129" s="71">
        <f t="shared" si="615"/>
        <v>47535.113599999997</v>
      </c>
      <c r="BW129" s="71">
        <f t="shared" si="616"/>
        <v>38417.52493</v>
      </c>
      <c r="BX129" s="71">
        <f>$K129</f>
        <v>54206.297259999999</v>
      </c>
      <c r="BY129" s="71">
        <f>$L129</f>
        <v>118172.02563</v>
      </c>
      <c r="BZ129" s="68"/>
      <c r="CA129" s="71">
        <f>$E129</f>
        <v>159631.86079000001</v>
      </c>
      <c r="CB129" s="71">
        <f>$F129</f>
        <v>68188.449189999999</v>
      </c>
      <c r="CC129" s="71">
        <f>$G129</f>
        <v>46963.658580000003</v>
      </c>
      <c r="CD129" s="71">
        <f>$H129</f>
        <v>40362.801610000002</v>
      </c>
      <c r="CE129" s="71">
        <f t="shared" si="617"/>
        <v>47535.113599999997</v>
      </c>
      <c r="CF129" s="71">
        <f t="shared" si="618"/>
        <v>38417.52493</v>
      </c>
      <c r="CG129" s="71">
        <f>$K129</f>
        <v>54206.297259999999</v>
      </c>
      <c r="CH129" s="71">
        <f>$L129</f>
        <v>118172.02563</v>
      </c>
      <c r="CI129" s="71"/>
      <c r="CJ129" s="190">
        <f>CH129/CF129-1</f>
        <v>2.0759926842064784</v>
      </c>
      <c r="CK129" s="68"/>
      <c r="CL129" s="71">
        <f>$E129</f>
        <v>159631.86079000001</v>
      </c>
      <c r="CM129" s="71">
        <f>$F129</f>
        <v>68188.449189999999</v>
      </c>
      <c r="CN129" s="71">
        <f>$G129</f>
        <v>46963.658580000003</v>
      </c>
      <c r="CO129" s="71">
        <f>$H129</f>
        <v>40362.801610000002</v>
      </c>
      <c r="CP129" s="71">
        <f t="shared" si="619"/>
        <v>47535.113599999997</v>
      </c>
      <c r="CQ129" s="71">
        <f t="shared" si="620"/>
        <v>38417.52493</v>
      </c>
      <c r="CR129" s="71">
        <f>$K129</f>
        <v>54206.297259999999</v>
      </c>
      <c r="CS129" s="71">
        <f>$L129</f>
        <v>118172.02563</v>
      </c>
      <c r="CT129" s="68"/>
      <c r="CU129" s="71">
        <f>$E129</f>
        <v>159631.86079000001</v>
      </c>
      <c r="CV129" s="71">
        <f>$F129</f>
        <v>68188.449189999999</v>
      </c>
      <c r="CW129" s="71">
        <f>$G129</f>
        <v>46963.658580000003</v>
      </c>
      <c r="CX129" s="71">
        <f>$H129</f>
        <v>40362.801610000002</v>
      </c>
      <c r="CY129" s="71">
        <f t="shared" si="621"/>
        <v>47535.113599999997</v>
      </c>
      <c r="CZ129" s="71">
        <f t="shared" si="622"/>
        <v>38417.52493</v>
      </c>
      <c r="DA129" s="71">
        <f>$K129</f>
        <v>54206.297259999999</v>
      </c>
      <c r="DB129" s="71">
        <f>$L129</f>
        <v>118172.02563</v>
      </c>
    </row>
    <row r="130" spans="2:106" x14ac:dyDescent="0.3">
      <c r="C130" s="108"/>
      <c r="D130" s="130"/>
    </row>
    <row r="131" spans="2:106" ht="13.5" thickBot="1" x14ac:dyDescent="0.35">
      <c r="C131" s="84" t="s">
        <v>148</v>
      </c>
      <c r="D131" s="131"/>
      <c r="E131" s="77">
        <f t="shared" ref="E131:I131" si="623">E123+E126</f>
        <v>7725564.446559187</v>
      </c>
      <c r="F131" s="77">
        <f t="shared" si="623"/>
        <v>9640976.1110200007</v>
      </c>
      <c r="G131" s="77">
        <f t="shared" si="623"/>
        <v>10311888.808560001</v>
      </c>
      <c r="H131" s="77">
        <f t="shared" si="623"/>
        <v>13679060.082980046</v>
      </c>
      <c r="I131" s="77">
        <f t="shared" si="623"/>
        <v>14839794.719189921</v>
      </c>
      <c r="J131" s="77">
        <f>J123+J126</f>
        <v>19681585.071285892</v>
      </c>
      <c r="K131" s="77">
        <f t="shared" ref="K131:L131" si="624">K123+K126</f>
        <v>21152644.472727984</v>
      </c>
      <c r="L131" s="77">
        <f t="shared" si="624"/>
        <v>20821755.747409988</v>
      </c>
      <c r="M131" s="196">
        <f>L131/J131-1</f>
        <v>5.793083595627313E-2</v>
      </c>
      <c r="O131" s="77">
        <f t="shared" ref="O131:R131" si="625">O126+O123</f>
        <v>7725564.446559187</v>
      </c>
      <c r="P131" s="77">
        <f t="shared" si="625"/>
        <v>9640976.1110200007</v>
      </c>
      <c r="Q131" s="77">
        <f t="shared" si="625"/>
        <v>10311888.808560001</v>
      </c>
      <c r="R131" s="77">
        <f t="shared" si="625"/>
        <v>13679060.082980046</v>
      </c>
      <c r="S131" s="77">
        <f t="shared" ref="S131:T131" si="626">S126+S123</f>
        <v>14839794.719189921</v>
      </c>
      <c r="T131" s="77">
        <f t="shared" si="626"/>
        <v>19681585.071285892</v>
      </c>
      <c r="U131" s="77">
        <f t="shared" ref="U131:V131" si="627">U126+U123</f>
        <v>21152644.472727984</v>
      </c>
      <c r="V131" s="77">
        <f t="shared" si="627"/>
        <v>20821755.747409988</v>
      </c>
      <c r="W131" s="196">
        <f>V131/T131-1</f>
        <v>5.793083595627313E-2</v>
      </c>
      <c r="Y131" s="77">
        <f t="shared" ref="Y131:AF131" si="628">Y126+Y123</f>
        <v>7725564.446559187</v>
      </c>
      <c r="Z131" s="77">
        <f t="shared" si="628"/>
        <v>9640976.1110200007</v>
      </c>
      <c r="AA131" s="77">
        <f t="shared" si="628"/>
        <v>10311888.808560001</v>
      </c>
      <c r="AB131" s="77">
        <f t="shared" si="628"/>
        <v>13679060.082980046</v>
      </c>
      <c r="AC131" s="77">
        <f t="shared" si="628"/>
        <v>14839794.719189921</v>
      </c>
      <c r="AD131" s="77">
        <f t="shared" si="628"/>
        <v>19681585.071285892</v>
      </c>
      <c r="AE131" s="77">
        <f t="shared" si="628"/>
        <v>21152644.472727984</v>
      </c>
      <c r="AF131" s="77">
        <f t="shared" si="628"/>
        <v>20821755.747409988</v>
      </c>
      <c r="AG131" s="75"/>
      <c r="AH131" s="77">
        <f t="shared" ref="AH131:AO131" si="629">AH126+AH123</f>
        <v>7725564.446559187</v>
      </c>
      <c r="AI131" s="77">
        <f t="shared" si="629"/>
        <v>9640976.1110200007</v>
      </c>
      <c r="AJ131" s="77">
        <f t="shared" si="629"/>
        <v>10311888.808560001</v>
      </c>
      <c r="AK131" s="77">
        <f t="shared" si="629"/>
        <v>13679060.082980046</v>
      </c>
      <c r="AL131" s="77">
        <f t="shared" si="629"/>
        <v>14839794.719189921</v>
      </c>
      <c r="AM131" s="77">
        <f t="shared" si="629"/>
        <v>19681585.071285892</v>
      </c>
      <c r="AN131" s="77">
        <f t="shared" si="629"/>
        <v>21152644.472727984</v>
      </c>
      <c r="AO131" s="77">
        <f t="shared" si="629"/>
        <v>20821755.747409988</v>
      </c>
      <c r="AP131" s="75"/>
      <c r="AQ131" s="77">
        <f t="shared" ref="AQ131:AX131" si="630">AQ126+AQ123</f>
        <v>7725564.446559187</v>
      </c>
      <c r="AR131" s="77">
        <f t="shared" si="630"/>
        <v>9640976.1110200007</v>
      </c>
      <c r="AS131" s="77">
        <f t="shared" si="630"/>
        <v>10311888.808560001</v>
      </c>
      <c r="AT131" s="77">
        <f t="shared" si="630"/>
        <v>13679060.082980046</v>
      </c>
      <c r="AU131" s="77">
        <f t="shared" si="630"/>
        <v>14839794.719189921</v>
      </c>
      <c r="AV131" s="77">
        <f t="shared" si="630"/>
        <v>19681585.071285892</v>
      </c>
      <c r="AW131" s="77">
        <f t="shared" si="630"/>
        <v>21152644.472727984</v>
      </c>
      <c r="AX131" s="77">
        <f t="shared" si="630"/>
        <v>20821755.747409988</v>
      </c>
      <c r="AY131" s="75"/>
      <c r="AZ131" s="77">
        <f t="shared" ref="AZ131:BG131" si="631">AZ126+AZ123</f>
        <v>7725564.446559187</v>
      </c>
      <c r="BA131" s="77">
        <f t="shared" si="631"/>
        <v>9640976.1110200007</v>
      </c>
      <c r="BB131" s="77">
        <f t="shared" si="631"/>
        <v>10311888.808560001</v>
      </c>
      <c r="BC131" s="77">
        <f t="shared" si="631"/>
        <v>13679060.082980046</v>
      </c>
      <c r="BD131" s="77">
        <f t="shared" si="631"/>
        <v>14839794.719189921</v>
      </c>
      <c r="BE131" s="77">
        <f t="shared" si="631"/>
        <v>19681585.071285892</v>
      </c>
      <c r="BF131" s="77">
        <f t="shared" si="631"/>
        <v>21152644.472727984</v>
      </c>
      <c r="BG131" s="77">
        <f t="shared" si="631"/>
        <v>20821755.747409988</v>
      </c>
      <c r="BH131" s="75"/>
      <c r="BI131" s="77">
        <f t="shared" ref="BI131:BP131" si="632">BI126+BI123</f>
        <v>7725564.446559187</v>
      </c>
      <c r="BJ131" s="77">
        <f t="shared" si="632"/>
        <v>9640976.1110200007</v>
      </c>
      <c r="BK131" s="77">
        <f t="shared" si="632"/>
        <v>10311888.808560001</v>
      </c>
      <c r="BL131" s="77">
        <f t="shared" si="632"/>
        <v>13679060.082980046</v>
      </c>
      <c r="BM131" s="77">
        <f t="shared" si="632"/>
        <v>14839794.719189921</v>
      </c>
      <c r="BN131" s="77">
        <f t="shared" si="632"/>
        <v>19681585.071285892</v>
      </c>
      <c r="BO131" s="77">
        <f t="shared" si="632"/>
        <v>21152644.472727984</v>
      </c>
      <c r="BP131" s="77">
        <f t="shared" si="632"/>
        <v>20821755.747409988</v>
      </c>
      <c r="BR131" s="77">
        <f t="shared" ref="BR131:BY131" si="633">BR126+BR123</f>
        <v>7725564.446559187</v>
      </c>
      <c r="BS131" s="77">
        <f t="shared" si="633"/>
        <v>9640976.1110200007</v>
      </c>
      <c r="BT131" s="77">
        <f t="shared" si="633"/>
        <v>10311888.808560001</v>
      </c>
      <c r="BU131" s="77">
        <f t="shared" si="633"/>
        <v>13679060.082980046</v>
      </c>
      <c r="BV131" s="77">
        <f t="shared" si="633"/>
        <v>14839794.719189921</v>
      </c>
      <c r="BW131" s="77">
        <f t="shared" si="633"/>
        <v>19681585.071285892</v>
      </c>
      <c r="BX131" s="77">
        <f t="shared" si="633"/>
        <v>21152644.472727984</v>
      </c>
      <c r="BY131" s="77">
        <f t="shared" si="633"/>
        <v>20821755.747409988</v>
      </c>
      <c r="CA131" s="77">
        <f t="shared" ref="CA131:CH131" si="634">CA126+CA123</f>
        <v>7725564.446559187</v>
      </c>
      <c r="CB131" s="77">
        <f t="shared" si="634"/>
        <v>9640976.1110200007</v>
      </c>
      <c r="CC131" s="77">
        <f t="shared" si="634"/>
        <v>10311888.808560001</v>
      </c>
      <c r="CD131" s="77">
        <f t="shared" si="634"/>
        <v>13679060.082980046</v>
      </c>
      <c r="CE131" s="77">
        <f t="shared" si="634"/>
        <v>14839794.719189921</v>
      </c>
      <c r="CF131" s="77">
        <f t="shared" si="634"/>
        <v>19681585.071285892</v>
      </c>
      <c r="CG131" s="77">
        <f t="shared" si="634"/>
        <v>21152644.472727984</v>
      </c>
      <c r="CH131" s="77">
        <f t="shared" si="634"/>
        <v>20821755.747409988</v>
      </c>
      <c r="CI131" s="77"/>
      <c r="CJ131" s="196">
        <f>CH131/CF131-1</f>
        <v>5.793083595627313E-2</v>
      </c>
      <c r="CL131" s="77">
        <f t="shared" ref="CL131:CS131" si="635">CL126+CL123</f>
        <v>7725564.446559187</v>
      </c>
      <c r="CM131" s="77">
        <f t="shared" si="635"/>
        <v>9640976.1110200007</v>
      </c>
      <c r="CN131" s="77">
        <f t="shared" si="635"/>
        <v>10311888.808560001</v>
      </c>
      <c r="CO131" s="77">
        <f t="shared" si="635"/>
        <v>13679060.082980046</v>
      </c>
      <c r="CP131" s="77">
        <f t="shared" si="635"/>
        <v>14839794.719189921</v>
      </c>
      <c r="CQ131" s="77">
        <f t="shared" si="635"/>
        <v>19681585.071285892</v>
      </c>
      <c r="CR131" s="77">
        <f t="shared" si="635"/>
        <v>21152644.472727984</v>
      </c>
      <c r="CS131" s="77">
        <f t="shared" si="635"/>
        <v>20821755.747409988</v>
      </c>
      <c r="CU131" s="77">
        <f t="shared" ref="CU131:DB131" si="636">CU126+CU123</f>
        <v>7725564.446559187</v>
      </c>
      <c r="CV131" s="77">
        <f t="shared" si="636"/>
        <v>9640976.1110200007</v>
      </c>
      <c r="CW131" s="77">
        <f t="shared" si="636"/>
        <v>10311888.808560001</v>
      </c>
      <c r="CX131" s="77">
        <f t="shared" si="636"/>
        <v>13679060.082980046</v>
      </c>
      <c r="CY131" s="77">
        <f t="shared" si="636"/>
        <v>14839794.719189921</v>
      </c>
      <c r="CZ131" s="77">
        <f t="shared" si="636"/>
        <v>19681585.071285892</v>
      </c>
      <c r="DA131" s="77">
        <f t="shared" si="636"/>
        <v>21152644.472727984</v>
      </c>
      <c r="DB131" s="77">
        <f t="shared" si="636"/>
        <v>20821755.747409988</v>
      </c>
    </row>
    <row r="132" spans="2:106" x14ac:dyDescent="0.3">
      <c r="C132" s="172" t="s">
        <v>51</v>
      </c>
      <c r="D132" s="116"/>
      <c r="E132" s="173">
        <f>E131-'Quarterly I.S'!F131</f>
        <v>0</v>
      </c>
      <c r="F132" s="173">
        <f>F131-'Quarterly I.S'!I131</f>
        <v>0</v>
      </c>
      <c r="G132" s="173">
        <f>G131-'Quarterly I.S'!J131</f>
        <v>0</v>
      </c>
      <c r="H132" s="173">
        <f>H131-'Quarterly I.S'!M131</f>
        <v>0</v>
      </c>
      <c r="I132" s="173">
        <f>I131-'Quarterly I.S'!N131</f>
        <v>0</v>
      </c>
      <c r="J132" s="173">
        <f>J131-'Quarterly I.S'!Q131</f>
        <v>0</v>
      </c>
      <c r="K132" s="173">
        <f>K131-'Quarterly I.S'!R131</f>
        <v>0</v>
      </c>
      <c r="L132" s="173">
        <f>L131-'Quarterly I.S'!U131</f>
        <v>0</v>
      </c>
      <c r="M132" s="197"/>
      <c r="O132" s="42"/>
      <c r="P132" s="42"/>
      <c r="Q132" s="42"/>
      <c r="R132" s="42"/>
      <c r="S132" s="42"/>
      <c r="T132" s="42"/>
      <c r="U132" s="42"/>
      <c r="V132" s="42"/>
      <c r="W132" s="197"/>
      <c r="Y132" s="42"/>
      <c r="Z132" s="42"/>
      <c r="AA132" s="42"/>
      <c r="AB132" s="42"/>
      <c r="AC132" s="42"/>
      <c r="AD132" s="42"/>
      <c r="AE132" s="42"/>
      <c r="AF132" s="42"/>
      <c r="AG132" s="44"/>
      <c r="AH132" s="42"/>
      <c r="AI132" s="42"/>
      <c r="AJ132" s="42"/>
      <c r="AK132" s="42"/>
      <c r="AL132" s="42"/>
      <c r="AM132" s="42"/>
      <c r="AN132" s="42"/>
      <c r="AO132" s="42"/>
      <c r="AP132" s="44"/>
      <c r="AQ132" s="42"/>
      <c r="AR132" s="42"/>
      <c r="AS132" s="42"/>
      <c r="AT132" s="42"/>
      <c r="AU132" s="42"/>
      <c r="AV132" s="42"/>
      <c r="AW132" s="42"/>
      <c r="AX132" s="42"/>
      <c r="AY132" s="44"/>
      <c r="AZ132" s="42"/>
      <c r="BA132" s="42"/>
      <c r="BB132" s="42"/>
      <c r="BC132" s="42"/>
      <c r="BD132" s="42"/>
      <c r="BE132" s="42"/>
      <c r="BF132" s="42"/>
      <c r="BG132" s="42"/>
      <c r="BH132" s="44"/>
      <c r="BI132" s="42"/>
      <c r="BJ132" s="42"/>
      <c r="BK132" s="42"/>
      <c r="BL132" s="42"/>
      <c r="BM132" s="42"/>
      <c r="BN132" s="42"/>
      <c r="BO132" s="42"/>
      <c r="BP132" s="42"/>
      <c r="BR132" s="42"/>
      <c r="BS132" s="42"/>
      <c r="BT132" s="42"/>
      <c r="BU132" s="42"/>
      <c r="BV132" s="42"/>
      <c r="BW132" s="42"/>
      <c r="BX132" s="42"/>
      <c r="BY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197"/>
      <c r="CL132" s="42"/>
      <c r="CM132" s="42"/>
      <c r="CN132" s="42"/>
      <c r="CO132" s="42"/>
      <c r="CP132" s="42"/>
      <c r="CQ132" s="42"/>
      <c r="CR132" s="42"/>
      <c r="CS132" s="42"/>
      <c r="CU132" s="42"/>
      <c r="CV132" s="42"/>
      <c r="CW132" s="42"/>
      <c r="CX132" s="42"/>
      <c r="CY132" s="42"/>
      <c r="CZ132" s="42"/>
      <c r="DA132" s="42"/>
      <c r="DB132" s="42"/>
    </row>
    <row r="133" spans="2:106" x14ac:dyDescent="0.3">
      <c r="C133" s="41"/>
      <c r="D133" s="116"/>
      <c r="E133" s="42"/>
      <c r="F133" s="42"/>
      <c r="G133" s="42"/>
      <c r="H133" s="42"/>
      <c r="I133" s="42"/>
      <c r="J133" s="42"/>
      <c r="K133" s="42"/>
      <c r="L133" s="42"/>
      <c r="M133" s="177"/>
      <c r="O133" s="42"/>
      <c r="P133" s="42"/>
      <c r="Q133" s="42"/>
      <c r="R133" s="42"/>
      <c r="S133" s="42"/>
      <c r="T133" s="42"/>
      <c r="U133" s="42"/>
      <c r="V133" s="42"/>
      <c r="W133" s="177"/>
      <c r="Y133" s="42"/>
      <c r="Z133" s="42"/>
      <c r="AA133" s="42"/>
      <c r="AB133" s="42"/>
      <c r="AC133" s="42"/>
      <c r="AD133" s="42"/>
      <c r="AE133" s="42"/>
      <c r="AF133" s="42"/>
      <c r="AG133" s="44"/>
      <c r="AH133" s="42"/>
      <c r="AI133" s="42"/>
      <c r="AJ133" s="42"/>
      <c r="AK133" s="42"/>
      <c r="AL133" s="42"/>
      <c r="AM133" s="42"/>
      <c r="AN133" s="42"/>
      <c r="AO133" s="42"/>
      <c r="AP133" s="44"/>
      <c r="AQ133" s="42"/>
      <c r="AR133" s="42"/>
      <c r="AS133" s="42"/>
      <c r="AT133" s="42"/>
      <c r="AU133" s="42"/>
      <c r="AV133" s="42"/>
      <c r="AW133" s="42"/>
      <c r="AX133" s="42"/>
      <c r="AY133" s="44"/>
      <c r="AZ133" s="42"/>
      <c r="BA133" s="42"/>
      <c r="BB133" s="42"/>
      <c r="BC133" s="42"/>
      <c r="BD133" s="42"/>
      <c r="BE133" s="42"/>
      <c r="BF133" s="42"/>
      <c r="BG133" s="42"/>
      <c r="BH133" s="44"/>
      <c r="BI133" s="42"/>
      <c r="BJ133" s="42"/>
      <c r="BK133" s="42"/>
      <c r="BL133" s="42"/>
      <c r="BM133" s="42"/>
      <c r="BN133" s="42"/>
      <c r="BO133" s="42"/>
      <c r="BP133" s="42"/>
      <c r="BR133" s="42"/>
      <c r="BS133" s="42"/>
      <c r="BT133" s="42"/>
      <c r="BU133" s="42"/>
      <c r="BV133" s="42"/>
      <c r="BW133" s="42"/>
      <c r="BX133" s="42"/>
      <c r="BY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177"/>
      <c r="CL133" s="42"/>
      <c r="CM133" s="42"/>
      <c r="CN133" s="42"/>
      <c r="CO133" s="42"/>
      <c r="CP133" s="42"/>
      <c r="CQ133" s="42"/>
      <c r="CR133" s="42"/>
      <c r="CS133" s="42"/>
      <c r="CU133" s="42"/>
      <c r="CV133" s="42"/>
      <c r="CW133" s="42"/>
      <c r="CX133" s="42"/>
      <c r="CY133" s="42"/>
      <c r="CZ133" s="42"/>
      <c r="DA133" s="42"/>
      <c r="DB133" s="42"/>
    </row>
    <row r="134" spans="2:106" x14ac:dyDescent="0.3">
      <c r="C134" s="41"/>
      <c r="D134" s="116"/>
      <c r="E134" s="42"/>
      <c r="F134" s="42"/>
      <c r="G134" s="137"/>
      <c r="H134" s="137"/>
      <c r="I134" s="137"/>
      <c r="J134" s="137"/>
      <c r="K134" s="137"/>
      <c r="L134" s="137"/>
      <c r="M134" s="138"/>
      <c r="O134" s="42"/>
      <c r="P134" s="42"/>
      <c r="Q134" s="42"/>
      <c r="R134" s="42"/>
      <c r="S134" s="42"/>
      <c r="T134" s="42"/>
      <c r="U134" s="42"/>
      <c r="V134" s="42"/>
      <c r="W134" s="138"/>
      <c r="Y134" s="42"/>
      <c r="Z134" s="42"/>
      <c r="AA134" s="42"/>
      <c r="AB134" s="42"/>
      <c r="AC134" s="42"/>
      <c r="AD134" s="42"/>
      <c r="AE134" s="42"/>
      <c r="AF134" s="42"/>
      <c r="AG134" s="44"/>
      <c r="AH134" s="42"/>
      <c r="AI134" s="42"/>
      <c r="AJ134" s="42"/>
      <c r="AK134" s="42"/>
      <c r="AL134" s="42"/>
      <c r="AM134" s="42"/>
      <c r="AN134" s="42"/>
      <c r="AO134" s="42"/>
      <c r="AP134" s="44"/>
      <c r="AQ134" s="42"/>
      <c r="AR134" s="42"/>
      <c r="AS134" s="42"/>
      <c r="AT134" s="42"/>
      <c r="AU134" s="42"/>
      <c r="AV134" s="42"/>
      <c r="AW134" s="42"/>
      <c r="AX134" s="42"/>
      <c r="AY134" s="44"/>
      <c r="AZ134" s="42"/>
      <c r="BA134" s="42"/>
      <c r="BB134" s="42"/>
      <c r="BC134" s="42"/>
      <c r="BD134" s="42"/>
      <c r="BE134" s="42"/>
      <c r="BF134" s="42"/>
      <c r="BG134" s="42"/>
      <c r="BH134" s="44"/>
      <c r="BI134" s="42"/>
      <c r="BJ134" s="42"/>
      <c r="BK134" s="42"/>
      <c r="BL134" s="42"/>
      <c r="BM134" s="42"/>
      <c r="BN134" s="42"/>
      <c r="BO134" s="42"/>
      <c r="BP134" s="42"/>
      <c r="BR134" s="42"/>
      <c r="BS134" s="42"/>
      <c r="BT134" s="42"/>
      <c r="BU134" s="42"/>
      <c r="BV134" s="42"/>
      <c r="BW134" s="42"/>
      <c r="BX134" s="42"/>
      <c r="BY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138"/>
      <c r="CL134" s="42"/>
      <c r="CM134" s="42"/>
      <c r="CN134" s="42"/>
      <c r="CO134" s="42"/>
      <c r="CP134" s="42"/>
      <c r="CQ134" s="42"/>
      <c r="CR134" s="42"/>
      <c r="CS134" s="42"/>
      <c r="CU134" s="42"/>
      <c r="CV134" s="42"/>
      <c r="CW134" s="42"/>
      <c r="CX134" s="42"/>
      <c r="CY134" s="42"/>
      <c r="CZ134" s="42"/>
      <c r="DA134" s="42"/>
      <c r="DB134" s="42"/>
    </row>
    <row r="135" spans="2:106" s="91" customFormat="1" x14ac:dyDescent="0.3">
      <c r="B135" s="90"/>
      <c r="C135" s="67" t="s">
        <v>132</v>
      </c>
      <c r="D135" s="67"/>
      <c r="E135" s="67"/>
      <c r="F135" s="67"/>
      <c r="G135" s="67"/>
      <c r="H135" s="67"/>
      <c r="I135" s="67"/>
      <c r="J135" s="67"/>
      <c r="K135" s="67"/>
      <c r="L135" s="67"/>
      <c r="M135" s="194"/>
      <c r="O135" s="67"/>
      <c r="P135" s="67"/>
      <c r="Q135" s="67"/>
      <c r="R135" s="67"/>
      <c r="S135" s="67"/>
      <c r="T135" s="67"/>
      <c r="U135" s="67"/>
      <c r="V135" s="67"/>
      <c r="W135" s="194"/>
      <c r="Y135" s="67"/>
      <c r="Z135" s="67"/>
      <c r="AA135" s="67"/>
      <c r="AB135" s="67"/>
      <c r="AC135" s="67"/>
      <c r="AD135" s="67"/>
      <c r="AE135" s="67"/>
      <c r="AF135" s="67"/>
      <c r="AG135" s="83"/>
      <c r="AH135" s="67"/>
      <c r="AI135" s="67"/>
      <c r="AJ135" s="67"/>
      <c r="AK135" s="67"/>
      <c r="AL135" s="67"/>
      <c r="AM135" s="67"/>
      <c r="AN135" s="67"/>
      <c r="AO135" s="67"/>
      <c r="AP135" s="83"/>
      <c r="AQ135" s="67"/>
      <c r="AR135" s="67"/>
      <c r="AS135" s="67"/>
      <c r="AT135" s="67"/>
      <c r="AU135" s="67"/>
      <c r="AV135" s="67"/>
      <c r="AW135" s="67"/>
      <c r="AX135" s="67"/>
      <c r="AY135" s="83"/>
      <c r="AZ135" s="67"/>
      <c r="BA135" s="67"/>
      <c r="BB135" s="67"/>
      <c r="BC135" s="67"/>
      <c r="BD135" s="67"/>
      <c r="BE135" s="67"/>
      <c r="BF135" s="67"/>
      <c r="BG135" s="67"/>
      <c r="BH135" s="83"/>
      <c r="BI135" s="67"/>
      <c r="BJ135" s="67"/>
      <c r="BK135" s="67"/>
      <c r="BL135" s="67"/>
      <c r="BM135" s="67"/>
      <c r="BN135" s="67"/>
      <c r="BO135" s="67"/>
      <c r="BP135" s="67"/>
      <c r="BR135" s="67"/>
      <c r="BS135" s="67"/>
      <c r="BT135" s="67"/>
      <c r="BU135" s="67"/>
      <c r="BV135" s="67"/>
      <c r="BW135" s="67"/>
      <c r="BX135" s="67"/>
      <c r="BY135" s="67"/>
      <c r="CA135" s="67"/>
      <c r="CB135" s="67"/>
      <c r="CC135" s="67"/>
      <c r="CD135" s="67"/>
      <c r="CE135" s="67"/>
      <c r="CF135" s="67"/>
      <c r="CG135" s="67"/>
      <c r="CH135" s="67"/>
      <c r="CI135" s="67"/>
      <c r="CJ135" s="194"/>
      <c r="CL135" s="67"/>
      <c r="CM135" s="67"/>
      <c r="CN135" s="67"/>
      <c r="CO135" s="67"/>
      <c r="CP135" s="67"/>
      <c r="CQ135" s="67"/>
      <c r="CR135" s="67"/>
      <c r="CS135" s="67"/>
      <c r="CT135" s="117"/>
      <c r="CU135" s="67"/>
      <c r="CV135" s="67"/>
      <c r="CW135" s="67"/>
      <c r="CX135" s="67"/>
      <c r="CY135" s="67"/>
      <c r="CZ135" s="67"/>
      <c r="DA135" s="67"/>
      <c r="DB135" s="67"/>
    </row>
    <row r="136" spans="2:106" x14ac:dyDescent="0.3">
      <c r="C136" s="106" t="s">
        <v>131</v>
      </c>
      <c r="D136" s="132"/>
      <c r="E136" s="50">
        <f t="shared" ref="E136:J136" si="637">SUM(E137:E143)</f>
        <v>0</v>
      </c>
      <c r="F136" s="50">
        <f t="shared" si="637"/>
        <v>4696763.3804547982</v>
      </c>
      <c r="G136" s="50">
        <f t="shared" si="637"/>
        <v>0</v>
      </c>
      <c r="H136" s="50">
        <f t="shared" si="637"/>
        <v>8153791.5134563996</v>
      </c>
      <c r="I136" s="50">
        <f t="shared" si="637"/>
        <v>0</v>
      </c>
      <c r="J136" s="50">
        <f t="shared" si="637"/>
        <v>11941027.415507801</v>
      </c>
      <c r="K136" s="50"/>
      <c r="L136" s="50">
        <f t="shared" ref="L136" si="638">SUM(L137:L143)</f>
        <v>8239336.4090887997</v>
      </c>
      <c r="M136" s="181">
        <f t="shared" ref="M136:M143" si="639">L136/J136-1</f>
        <v>-0.30999769765301921</v>
      </c>
      <c r="O136" s="50">
        <f t="shared" ref="O136:T136" si="640">SUM(O137:O143)</f>
        <v>0</v>
      </c>
      <c r="P136" s="50">
        <f t="shared" si="640"/>
        <v>4696763.3804547982</v>
      </c>
      <c r="Q136" s="50">
        <f t="shared" si="640"/>
        <v>0</v>
      </c>
      <c r="R136" s="50">
        <f t="shared" si="640"/>
        <v>8153791.5134563996</v>
      </c>
      <c r="S136" s="50">
        <f t="shared" si="640"/>
        <v>0</v>
      </c>
      <c r="T136" s="50">
        <f t="shared" si="640"/>
        <v>11941027.415507801</v>
      </c>
      <c r="U136" s="50">
        <f t="shared" ref="U136:V136" si="641">SUM(U137:U143)</f>
        <v>0</v>
      </c>
      <c r="V136" s="50">
        <f t="shared" si="641"/>
        <v>8239336.4090887997</v>
      </c>
      <c r="W136" s="181">
        <f t="shared" ref="W136:W143" si="642">V136/T136-1</f>
        <v>-0.30999769765301921</v>
      </c>
      <c r="Y136" s="50">
        <f t="shared" ref="Y136:AF136" si="643">SUM(Y137:Y143)</f>
        <v>0</v>
      </c>
      <c r="Z136" s="50">
        <f t="shared" si="643"/>
        <v>4696763.3804547982</v>
      </c>
      <c r="AA136" s="50">
        <f t="shared" si="643"/>
        <v>0</v>
      </c>
      <c r="AB136" s="50">
        <f t="shared" si="643"/>
        <v>8153791.5134563996</v>
      </c>
      <c r="AC136" s="50">
        <f t="shared" si="643"/>
        <v>0</v>
      </c>
      <c r="AD136" s="50">
        <f t="shared" si="643"/>
        <v>11941027.415507801</v>
      </c>
      <c r="AE136" s="50">
        <f t="shared" si="643"/>
        <v>0</v>
      </c>
      <c r="AF136" s="50">
        <f t="shared" si="643"/>
        <v>8239336.4090887997</v>
      </c>
      <c r="AG136" s="45"/>
      <c r="AH136" s="50">
        <f t="shared" ref="AH136:AO136" si="644">SUM(AH137:AH143)</f>
        <v>0</v>
      </c>
      <c r="AI136" s="50">
        <f t="shared" si="644"/>
        <v>4696763.3804547982</v>
      </c>
      <c r="AJ136" s="50">
        <f t="shared" si="644"/>
        <v>0</v>
      </c>
      <c r="AK136" s="50">
        <f t="shared" si="644"/>
        <v>8153791.5134563996</v>
      </c>
      <c r="AL136" s="50">
        <f t="shared" si="644"/>
        <v>0</v>
      </c>
      <c r="AM136" s="50">
        <f t="shared" si="644"/>
        <v>11941027.415507801</v>
      </c>
      <c r="AN136" s="50">
        <f t="shared" si="644"/>
        <v>0</v>
      </c>
      <c r="AO136" s="50">
        <f t="shared" si="644"/>
        <v>8239336.4090887997</v>
      </c>
      <c r="AP136" s="45"/>
      <c r="AQ136" s="50">
        <f t="shared" ref="AQ136:AX136" si="645">SUM(AQ137:AQ143)</f>
        <v>0</v>
      </c>
      <c r="AR136" s="50">
        <f t="shared" si="645"/>
        <v>4696763.3804547982</v>
      </c>
      <c r="AS136" s="50">
        <f t="shared" si="645"/>
        <v>0</v>
      </c>
      <c r="AT136" s="50">
        <f t="shared" si="645"/>
        <v>8153791.5134563996</v>
      </c>
      <c r="AU136" s="50">
        <f t="shared" si="645"/>
        <v>0</v>
      </c>
      <c r="AV136" s="50">
        <f t="shared" si="645"/>
        <v>11941027.415507801</v>
      </c>
      <c r="AW136" s="50">
        <f t="shared" si="645"/>
        <v>0</v>
      </c>
      <c r="AX136" s="50">
        <f t="shared" si="645"/>
        <v>8239336.4090887997</v>
      </c>
      <c r="AY136" s="45"/>
      <c r="AZ136" s="50">
        <f t="shared" ref="AZ136:BG136" si="646">SUM(AZ137:AZ143)</f>
        <v>0</v>
      </c>
      <c r="BA136" s="50">
        <f t="shared" si="646"/>
        <v>4696763.3804547982</v>
      </c>
      <c r="BB136" s="50">
        <f t="shared" si="646"/>
        <v>0</v>
      </c>
      <c r="BC136" s="50">
        <f t="shared" si="646"/>
        <v>8153791.5134563996</v>
      </c>
      <c r="BD136" s="50">
        <f t="shared" si="646"/>
        <v>0</v>
      </c>
      <c r="BE136" s="50">
        <f t="shared" si="646"/>
        <v>11941027.415507801</v>
      </c>
      <c r="BF136" s="50">
        <f t="shared" si="646"/>
        <v>0</v>
      </c>
      <c r="BG136" s="50">
        <f t="shared" si="646"/>
        <v>8239336.4090887997</v>
      </c>
      <c r="BH136" s="45"/>
      <c r="BI136" s="50">
        <f t="shared" ref="BI136:BP136" si="647">SUM(BI137:BI143)</f>
        <v>0</v>
      </c>
      <c r="BJ136" s="50">
        <f t="shared" si="647"/>
        <v>4696763.3804547982</v>
      </c>
      <c r="BK136" s="50">
        <f t="shared" si="647"/>
        <v>0</v>
      </c>
      <c r="BL136" s="50">
        <f t="shared" si="647"/>
        <v>8153791.5134563996</v>
      </c>
      <c r="BM136" s="50">
        <f t="shared" si="647"/>
        <v>0</v>
      </c>
      <c r="BN136" s="50">
        <f t="shared" si="647"/>
        <v>11941027.415507801</v>
      </c>
      <c r="BO136" s="50">
        <f t="shared" si="647"/>
        <v>0</v>
      </c>
      <c r="BP136" s="50">
        <f t="shared" si="647"/>
        <v>8239336.4090887997</v>
      </c>
      <c r="BR136" s="50">
        <f t="shared" ref="BR136:BY136" si="648">SUM(BR137:BR143)</f>
        <v>0</v>
      </c>
      <c r="BS136" s="50">
        <f t="shared" si="648"/>
        <v>4696763.3804547982</v>
      </c>
      <c r="BT136" s="50">
        <f t="shared" si="648"/>
        <v>0</v>
      </c>
      <c r="BU136" s="50">
        <f t="shared" si="648"/>
        <v>8153791.5134563996</v>
      </c>
      <c r="BV136" s="50">
        <f t="shared" si="648"/>
        <v>0</v>
      </c>
      <c r="BW136" s="50">
        <f t="shared" si="648"/>
        <v>11941027.415507801</v>
      </c>
      <c r="BX136" s="50">
        <f t="shared" si="648"/>
        <v>0</v>
      </c>
      <c r="BY136" s="50">
        <f t="shared" si="648"/>
        <v>8239336.4090887997</v>
      </c>
      <c r="CA136" s="50">
        <f t="shared" ref="CA136:CH136" si="649">SUM(CA137:CA143)</f>
        <v>0</v>
      </c>
      <c r="CB136" s="50">
        <f t="shared" si="649"/>
        <v>4696763.3804547982</v>
      </c>
      <c r="CC136" s="50">
        <f t="shared" si="649"/>
        <v>0</v>
      </c>
      <c r="CD136" s="50">
        <f t="shared" si="649"/>
        <v>8153791.5134563996</v>
      </c>
      <c r="CE136" s="50">
        <f t="shared" si="649"/>
        <v>0</v>
      </c>
      <c r="CF136" s="50">
        <f t="shared" si="649"/>
        <v>11941027.415507801</v>
      </c>
      <c r="CG136" s="50">
        <f t="shared" si="649"/>
        <v>0</v>
      </c>
      <c r="CH136" s="50">
        <f t="shared" si="649"/>
        <v>8239336.4090887997</v>
      </c>
      <c r="CI136" s="50"/>
      <c r="CJ136" s="181">
        <f t="shared" ref="CJ136:CJ143" si="650">CH136/CF136-1</f>
        <v>-0.30999769765301921</v>
      </c>
      <c r="CL136" s="50">
        <f t="shared" ref="CL136:CS136" si="651">SUM(CL137:CL143)</f>
        <v>0</v>
      </c>
      <c r="CM136" s="50">
        <f t="shared" si="651"/>
        <v>4696763.3804547982</v>
      </c>
      <c r="CN136" s="50">
        <f t="shared" si="651"/>
        <v>0</v>
      </c>
      <c r="CO136" s="50">
        <f t="shared" si="651"/>
        <v>8153791.5134563996</v>
      </c>
      <c r="CP136" s="50">
        <f t="shared" si="651"/>
        <v>0</v>
      </c>
      <c r="CQ136" s="50">
        <f t="shared" si="651"/>
        <v>11941027.415507801</v>
      </c>
      <c r="CR136" s="50">
        <f t="shared" si="651"/>
        <v>0</v>
      </c>
      <c r="CS136" s="50">
        <f t="shared" si="651"/>
        <v>8239336.4090887997</v>
      </c>
      <c r="CU136" s="50">
        <f t="shared" ref="CU136:DB136" si="652">SUM(CU137:CU143)</f>
        <v>0</v>
      </c>
      <c r="CV136" s="50">
        <f t="shared" si="652"/>
        <v>4696763.3804547982</v>
      </c>
      <c r="CW136" s="50">
        <f t="shared" si="652"/>
        <v>0</v>
      </c>
      <c r="CX136" s="50">
        <f t="shared" si="652"/>
        <v>8153791.5134563996</v>
      </c>
      <c r="CY136" s="50">
        <f t="shared" si="652"/>
        <v>0</v>
      </c>
      <c r="CZ136" s="50">
        <f t="shared" si="652"/>
        <v>11941027.415507801</v>
      </c>
      <c r="DA136" s="50">
        <f t="shared" si="652"/>
        <v>0</v>
      </c>
      <c r="DB136" s="50">
        <f t="shared" si="652"/>
        <v>8239336.4090887997</v>
      </c>
    </row>
    <row r="137" spans="2:106" x14ac:dyDescent="0.3">
      <c r="C137" s="69" t="s">
        <v>122</v>
      </c>
      <c r="D137" s="82"/>
      <c r="E137" s="104"/>
      <c r="F137" s="104">
        <f>SUM('Quarterly I.S'!G137:I137)</f>
        <v>2994562.2010399997</v>
      </c>
      <c r="G137" s="104"/>
      <c r="H137" s="104">
        <f>SUM('Quarterly I.S'!K137:M137)</f>
        <v>3377511.9784828797</v>
      </c>
      <c r="I137" s="104"/>
      <c r="J137" s="104">
        <f>SUM('Quarterly I.S'!O137:Q137)</f>
        <v>6675237.39219</v>
      </c>
      <c r="K137" s="104"/>
      <c r="L137" s="104">
        <f>SUM('Quarterly I.S'!S137:U137)</f>
        <v>4512842.2872000001</v>
      </c>
      <c r="M137" s="198">
        <f t="shared" si="639"/>
        <v>-0.32394280202229109</v>
      </c>
      <c r="N137" s="139"/>
      <c r="O137" s="71">
        <f t="shared" ref="O137:O143" si="653">$E137</f>
        <v>0</v>
      </c>
      <c r="P137" s="71">
        <f t="shared" ref="P137:P143" si="654">$F137</f>
        <v>2994562.2010399997</v>
      </c>
      <c r="Q137" s="71">
        <f t="shared" ref="Q137:Q143" si="655">$G137</f>
        <v>0</v>
      </c>
      <c r="R137" s="71">
        <f t="shared" ref="R137:R143" si="656">$H137</f>
        <v>3377511.9784828797</v>
      </c>
      <c r="S137" s="71">
        <f t="shared" ref="S137:S143" si="657">$I137</f>
        <v>0</v>
      </c>
      <c r="T137" s="71">
        <f t="shared" ref="T137:T143" si="658">$J137</f>
        <v>6675237.39219</v>
      </c>
      <c r="U137" s="71">
        <f t="shared" ref="U137:U143" si="659">$K137</f>
        <v>0</v>
      </c>
      <c r="V137" s="71">
        <f t="shared" ref="V137:V143" si="660">$L137</f>
        <v>4512842.2872000001</v>
      </c>
      <c r="W137" s="198">
        <f t="shared" si="642"/>
        <v>-0.32394280202229109</v>
      </c>
      <c r="X137" s="68"/>
      <c r="Y137" s="71">
        <f t="shared" ref="Y137:Y143" si="661">$E137</f>
        <v>0</v>
      </c>
      <c r="Z137" s="71">
        <f t="shared" ref="Z137:Z143" si="662">$F137</f>
        <v>2994562.2010399997</v>
      </c>
      <c r="AA137" s="71">
        <f t="shared" ref="AA137:AA143" si="663">$G137</f>
        <v>0</v>
      </c>
      <c r="AB137" s="71">
        <f t="shared" ref="AB137:AB143" si="664">$H137</f>
        <v>3377511.9784828797</v>
      </c>
      <c r="AC137" s="71">
        <f t="shared" ref="AC137:AC143" si="665">$I137</f>
        <v>0</v>
      </c>
      <c r="AD137" s="71">
        <f t="shared" ref="AD137:AD143" si="666">$J137</f>
        <v>6675237.39219</v>
      </c>
      <c r="AE137" s="71">
        <f t="shared" ref="AE137:AE143" si="667">$K137</f>
        <v>0</v>
      </c>
      <c r="AF137" s="71">
        <f t="shared" ref="AF137:AF143" si="668">$L137</f>
        <v>4512842.2872000001</v>
      </c>
      <c r="AG137" s="68"/>
      <c r="AH137" s="71">
        <f t="shared" ref="AH137:AH143" si="669">$E137</f>
        <v>0</v>
      </c>
      <c r="AI137" s="71">
        <f t="shared" ref="AI137:AI143" si="670">$F137</f>
        <v>2994562.2010399997</v>
      </c>
      <c r="AJ137" s="71">
        <f t="shared" ref="AJ137:AJ143" si="671">$G137</f>
        <v>0</v>
      </c>
      <c r="AK137" s="71">
        <f t="shared" ref="AK137:AK143" si="672">$H137</f>
        <v>3377511.9784828797</v>
      </c>
      <c r="AL137" s="71">
        <f t="shared" ref="AL137:AL143" si="673">$I137</f>
        <v>0</v>
      </c>
      <c r="AM137" s="71">
        <f t="shared" ref="AM137:AM143" si="674">$J137</f>
        <v>6675237.39219</v>
      </c>
      <c r="AN137" s="71">
        <f t="shared" ref="AN137:AN143" si="675">$K137</f>
        <v>0</v>
      </c>
      <c r="AO137" s="71">
        <f t="shared" ref="AO137:AO143" si="676">$L137</f>
        <v>4512842.2872000001</v>
      </c>
      <c r="AP137" s="68"/>
      <c r="AQ137" s="71">
        <f t="shared" ref="AQ137:AQ143" si="677">$E137</f>
        <v>0</v>
      </c>
      <c r="AR137" s="71">
        <f t="shared" ref="AR137:AR143" si="678">$F137</f>
        <v>2994562.2010399997</v>
      </c>
      <c r="AS137" s="71">
        <f t="shared" ref="AS137:AS143" si="679">$G137</f>
        <v>0</v>
      </c>
      <c r="AT137" s="71">
        <f t="shared" ref="AT137:AT143" si="680">$H137</f>
        <v>3377511.9784828797</v>
      </c>
      <c r="AU137" s="71">
        <f t="shared" ref="AU137:AU143" si="681">$I137</f>
        <v>0</v>
      </c>
      <c r="AV137" s="71">
        <f t="shared" ref="AV137:AV143" si="682">$J137</f>
        <v>6675237.39219</v>
      </c>
      <c r="AW137" s="71">
        <f t="shared" ref="AW137:AW143" si="683">$K137</f>
        <v>0</v>
      </c>
      <c r="AX137" s="71">
        <f t="shared" ref="AX137:AX143" si="684">$L137</f>
        <v>4512842.2872000001</v>
      </c>
      <c r="AY137" s="68"/>
      <c r="AZ137" s="71">
        <f t="shared" ref="AZ137:AZ143" si="685">$E137</f>
        <v>0</v>
      </c>
      <c r="BA137" s="71">
        <f t="shared" ref="BA137:BA143" si="686">$F137</f>
        <v>2994562.2010399997</v>
      </c>
      <c r="BB137" s="71">
        <f t="shared" ref="BB137:BB143" si="687">$G137</f>
        <v>0</v>
      </c>
      <c r="BC137" s="71">
        <f t="shared" ref="BC137:BC143" si="688">$H137</f>
        <v>3377511.9784828797</v>
      </c>
      <c r="BD137" s="71">
        <f t="shared" ref="BD137:BD143" si="689">$I137</f>
        <v>0</v>
      </c>
      <c r="BE137" s="71">
        <f t="shared" ref="BE137:BE143" si="690">$J137</f>
        <v>6675237.39219</v>
      </c>
      <c r="BF137" s="71">
        <f t="shared" ref="BF137:BF143" si="691">$K137</f>
        <v>0</v>
      </c>
      <c r="BG137" s="71">
        <f t="shared" ref="BG137:BG143" si="692">$L137</f>
        <v>4512842.2872000001</v>
      </c>
      <c r="BH137" s="68"/>
      <c r="BI137" s="71">
        <f t="shared" ref="BI137:BI143" si="693">$E137</f>
        <v>0</v>
      </c>
      <c r="BJ137" s="71">
        <f t="shared" ref="BJ137:BJ143" si="694">$F137</f>
        <v>2994562.2010399997</v>
      </c>
      <c r="BK137" s="71">
        <f t="shared" ref="BK137:BK143" si="695">$G137</f>
        <v>0</v>
      </c>
      <c r="BL137" s="71">
        <f t="shared" ref="BL137:BL143" si="696">$H137</f>
        <v>3377511.9784828797</v>
      </c>
      <c r="BM137" s="71">
        <f t="shared" ref="BM137:BM143" si="697">$I137</f>
        <v>0</v>
      </c>
      <c r="BN137" s="71">
        <f t="shared" ref="BN137:BN143" si="698">$J137</f>
        <v>6675237.39219</v>
      </c>
      <c r="BO137" s="71">
        <f t="shared" ref="BO137:BO143" si="699">$K137</f>
        <v>0</v>
      </c>
      <c r="BP137" s="71">
        <f t="shared" ref="BP137:BP143" si="700">$L137</f>
        <v>4512842.2872000001</v>
      </c>
      <c r="BQ137" s="68"/>
      <c r="BR137" s="71">
        <f t="shared" ref="BR137:BR143" si="701">$E137</f>
        <v>0</v>
      </c>
      <c r="BS137" s="71">
        <f t="shared" ref="BS137:BS143" si="702">$F137</f>
        <v>2994562.2010399997</v>
      </c>
      <c r="BT137" s="71">
        <f t="shared" ref="BT137:BT143" si="703">$G137</f>
        <v>0</v>
      </c>
      <c r="BU137" s="71">
        <f t="shared" ref="BU137:BU143" si="704">$H137</f>
        <v>3377511.9784828797</v>
      </c>
      <c r="BV137" s="71">
        <f t="shared" ref="BV137:BV143" si="705">$I137</f>
        <v>0</v>
      </c>
      <c r="BW137" s="71">
        <f t="shared" ref="BW137:BW143" si="706">$J137</f>
        <v>6675237.39219</v>
      </c>
      <c r="BX137" s="71">
        <f t="shared" ref="BX137:BX143" si="707">$K137</f>
        <v>0</v>
      </c>
      <c r="BY137" s="71">
        <f t="shared" ref="BY137:BY143" si="708">$L137</f>
        <v>4512842.2872000001</v>
      </c>
      <c r="BZ137" s="68"/>
      <c r="CA137" s="71">
        <f t="shared" ref="CA137:CA143" si="709">$E137</f>
        <v>0</v>
      </c>
      <c r="CB137" s="71">
        <f t="shared" ref="CB137:CB143" si="710">$F137</f>
        <v>2994562.2010399997</v>
      </c>
      <c r="CC137" s="71">
        <f t="shared" ref="CC137:CC143" si="711">$G137</f>
        <v>0</v>
      </c>
      <c r="CD137" s="71">
        <f t="shared" ref="CD137:CD143" si="712">$H137</f>
        <v>3377511.9784828797</v>
      </c>
      <c r="CE137" s="71">
        <f t="shared" ref="CE137:CE143" si="713">$I137</f>
        <v>0</v>
      </c>
      <c r="CF137" s="71">
        <f t="shared" ref="CF137:CF143" si="714">$J137</f>
        <v>6675237.39219</v>
      </c>
      <c r="CG137" s="71">
        <f t="shared" ref="CG137:CG143" si="715">$K137</f>
        <v>0</v>
      </c>
      <c r="CH137" s="71">
        <f t="shared" ref="CH137:CH143" si="716">$L137</f>
        <v>4512842.2872000001</v>
      </c>
      <c r="CI137" s="71"/>
      <c r="CJ137" s="198">
        <f t="shared" si="650"/>
        <v>-0.32394280202229109</v>
      </c>
      <c r="CK137" s="68"/>
      <c r="CL137" s="71">
        <f t="shared" ref="CL137:CL143" si="717">$E137</f>
        <v>0</v>
      </c>
      <c r="CM137" s="71">
        <f t="shared" ref="CM137:CM143" si="718">$F137</f>
        <v>2994562.2010399997</v>
      </c>
      <c r="CN137" s="71">
        <f t="shared" ref="CN137:CN143" si="719">$G137</f>
        <v>0</v>
      </c>
      <c r="CO137" s="71">
        <f t="shared" ref="CO137:CO143" si="720">$H137</f>
        <v>3377511.9784828797</v>
      </c>
      <c r="CP137" s="71">
        <f t="shared" ref="CP137:CP143" si="721">$I137</f>
        <v>0</v>
      </c>
      <c r="CQ137" s="71">
        <f t="shared" ref="CQ137:CQ143" si="722">$J137</f>
        <v>6675237.39219</v>
      </c>
      <c r="CR137" s="71">
        <f t="shared" ref="CR137:CR143" si="723">$K137</f>
        <v>0</v>
      </c>
      <c r="CS137" s="71">
        <f t="shared" ref="CS137:CS143" si="724">$L137</f>
        <v>4512842.2872000001</v>
      </c>
      <c r="CT137" s="68"/>
      <c r="CU137" s="71">
        <f t="shared" ref="CU137:CU143" si="725">$E137</f>
        <v>0</v>
      </c>
      <c r="CV137" s="71">
        <f t="shared" ref="CV137:CV143" si="726">$F137</f>
        <v>2994562.2010399997</v>
      </c>
      <c r="CW137" s="71">
        <f t="shared" ref="CW137:CW143" si="727">$G137</f>
        <v>0</v>
      </c>
      <c r="CX137" s="71">
        <f t="shared" ref="CX137:CX143" si="728">$H137</f>
        <v>3377511.9784828797</v>
      </c>
      <c r="CY137" s="71">
        <f t="shared" ref="CY137:CY143" si="729">$I137</f>
        <v>0</v>
      </c>
      <c r="CZ137" s="71">
        <f t="shared" ref="CZ137:CZ143" si="730">$J137</f>
        <v>6675237.39219</v>
      </c>
      <c r="DA137" s="71">
        <f t="shared" ref="DA137:DA143" si="731">$K137</f>
        <v>0</v>
      </c>
      <c r="DB137" s="71">
        <f t="shared" ref="DB137:DB143" si="732">$L137</f>
        <v>4512842.2872000001</v>
      </c>
    </row>
    <row r="138" spans="2:106" x14ac:dyDescent="0.3">
      <c r="C138" s="69" t="s">
        <v>124</v>
      </c>
      <c r="D138" s="82"/>
      <c r="E138" s="104"/>
      <c r="F138" s="104">
        <f>SUM('Quarterly I.S'!G138:I138)</f>
        <v>434216.26338000002</v>
      </c>
      <c r="G138" s="104"/>
      <c r="H138" s="104">
        <f>SUM('Quarterly I.S'!K138:M138)</f>
        <v>736879.91728862002</v>
      </c>
      <c r="I138" s="104"/>
      <c r="J138" s="104">
        <f>SUM('Quarterly I.S'!O138:Q138)</f>
        <v>859006.61060000001</v>
      </c>
      <c r="K138" s="104"/>
      <c r="L138" s="104">
        <f>SUM('Quarterly I.S'!S138:U138)</f>
        <v>803288.64299999992</v>
      </c>
      <c r="M138" s="198">
        <f t="shared" si="639"/>
        <v>-6.4863258224616138E-2</v>
      </c>
      <c r="N138" s="139"/>
      <c r="O138" s="71">
        <f t="shared" si="653"/>
        <v>0</v>
      </c>
      <c r="P138" s="71">
        <f t="shared" si="654"/>
        <v>434216.26338000002</v>
      </c>
      <c r="Q138" s="71">
        <f t="shared" si="655"/>
        <v>0</v>
      </c>
      <c r="R138" s="71">
        <f t="shared" si="656"/>
        <v>736879.91728862002</v>
      </c>
      <c r="S138" s="71">
        <f t="shared" si="657"/>
        <v>0</v>
      </c>
      <c r="T138" s="71">
        <f t="shared" si="658"/>
        <v>859006.61060000001</v>
      </c>
      <c r="U138" s="71">
        <f t="shared" si="659"/>
        <v>0</v>
      </c>
      <c r="V138" s="71">
        <f t="shared" si="660"/>
        <v>803288.64299999992</v>
      </c>
      <c r="W138" s="198">
        <f t="shared" si="642"/>
        <v>-6.4863258224616138E-2</v>
      </c>
      <c r="X138" s="68"/>
      <c r="Y138" s="71">
        <f t="shared" si="661"/>
        <v>0</v>
      </c>
      <c r="Z138" s="71">
        <f t="shared" si="662"/>
        <v>434216.26338000002</v>
      </c>
      <c r="AA138" s="71">
        <f t="shared" si="663"/>
        <v>0</v>
      </c>
      <c r="AB138" s="71">
        <f t="shared" si="664"/>
        <v>736879.91728862002</v>
      </c>
      <c r="AC138" s="71">
        <f t="shared" si="665"/>
        <v>0</v>
      </c>
      <c r="AD138" s="71">
        <f t="shared" si="666"/>
        <v>859006.61060000001</v>
      </c>
      <c r="AE138" s="71">
        <f t="shared" si="667"/>
        <v>0</v>
      </c>
      <c r="AF138" s="71">
        <f t="shared" si="668"/>
        <v>803288.64299999992</v>
      </c>
      <c r="AG138" s="68"/>
      <c r="AH138" s="71">
        <f t="shared" si="669"/>
        <v>0</v>
      </c>
      <c r="AI138" s="71">
        <f t="shared" si="670"/>
        <v>434216.26338000002</v>
      </c>
      <c r="AJ138" s="71">
        <f t="shared" si="671"/>
        <v>0</v>
      </c>
      <c r="AK138" s="71">
        <f t="shared" si="672"/>
        <v>736879.91728862002</v>
      </c>
      <c r="AL138" s="71">
        <f t="shared" si="673"/>
        <v>0</v>
      </c>
      <c r="AM138" s="71">
        <f t="shared" si="674"/>
        <v>859006.61060000001</v>
      </c>
      <c r="AN138" s="71">
        <f t="shared" si="675"/>
        <v>0</v>
      </c>
      <c r="AO138" s="71">
        <f t="shared" si="676"/>
        <v>803288.64299999992</v>
      </c>
      <c r="AP138" s="68"/>
      <c r="AQ138" s="71">
        <f t="shared" si="677"/>
        <v>0</v>
      </c>
      <c r="AR138" s="71">
        <f t="shared" si="678"/>
        <v>434216.26338000002</v>
      </c>
      <c r="AS138" s="71">
        <f t="shared" si="679"/>
        <v>0</v>
      </c>
      <c r="AT138" s="71">
        <f t="shared" si="680"/>
        <v>736879.91728862002</v>
      </c>
      <c r="AU138" s="71">
        <f t="shared" si="681"/>
        <v>0</v>
      </c>
      <c r="AV138" s="71">
        <f t="shared" si="682"/>
        <v>859006.61060000001</v>
      </c>
      <c r="AW138" s="71">
        <f t="shared" si="683"/>
        <v>0</v>
      </c>
      <c r="AX138" s="71">
        <f t="shared" si="684"/>
        <v>803288.64299999992</v>
      </c>
      <c r="AY138" s="68"/>
      <c r="AZ138" s="71">
        <f t="shared" si="685"/>
        <v>0</v>
      </c>
      <c r="BA138" s="71">
        <f t="shared" si="686"/>
        <v>434216.26338000002</v>
      </c>
      <c r="BB138" s="71">
        <f t="shared" si="687"/>
        <v>0</v>
      </c>
      <c r="BC138" s="71">
        <f t="shared" si="688"/>
        <v>736879.91728862002</v>
      </c>
      <c r="BD138" s="71">
        <f t="shared" si="689"/>
        <v>0</v>
      </c>
      <c r="BE138" s="71">
        <f t="shared" si="690"/>
        <v>859006.61060000001</v>
      </c>
      <c r="BF138" s="71">
        <f t="shared" si="691"/>
        <v>0</v>
      </c>
      <c r="BG138" s="71">
        <f t="shared" si="692"/>
        <v>803288.64299999992</v>
      </c>
      <c r="BH138" s="68"/>
      <c r="BI138" s="71">
        <f t="shared" si="693"/>
        <v>0</v>
      </c>
      <c r="BJ138" s="71">
        <f t="shared" si="694"/>
        <v>434216.26338000002</v>
      </c>
      <c r="BK138" s="71">
        <f t="shared" si="695"/>
        <v>0</v>
      </c>
      <c r="BL138" s="71">
        <f t="shared" si="696"/>
        <v>736879.91728862002</v>
      </c>
      <c r="BM138" s="71">
        <f t="shared" si="697"/>
        <v>0</v>
      </c>
      <c r="BN138" s="71">
        <f t="shared" si="698"/>
        <v>859006.61060000001</v>
      </c>
      <c r="BO138" s="71">
        <f t="shared" si="699"/>
        <v>0</v>
      </c>
      <c r="BP138" s="71">
        <f t="shared" si="700"/>
        <v>803288.64299999992</v>
      </c>
      <c r="BQ138" s="68"/>
      <c r="BR138" s="71">
        <f t="shared" si="701"/>
        <v>0</v>
      </c>
      <c r="BS138" s="71">
        <f t="shared" si="702"/>
        <v>434216.26338000002</v>
      </c>
      <c r="BT138" s="71">
        <f t="shared" si="703"/>
        <v>0</v>
      </c>
      <c r="BU138" s="71">
        <f t="shared" si="704"/>
        <v>736879.91728862002</v>
      </c>
      <c r="BV138" s="71">
        <f t="shared" si="705"/>
        <v>0</v>
      </c>
      <c r="BW138" s="71">
        <f t="shared" si="706"/>
        <v>859006.61060000001</v>
      </c>
      <c r="BX138" s="71">
        <f t="shared" si="707"/>
        <v>0</v>
      </c>
      <c r="BY138" s="71">
        <f t="shared" si="708"/>
        <v>803288.64299999992</v>
      </c>
      <c r="BZ138" s="68"/>
      <c r="CA138" s="71">
        <f t="shared" si="709"/>
        <v>0</v>
      </c>
      <c r="CB138" s="71">
        <f t="shared" si="710"/>
        <v>434216.26338000002</v>
      </c>
      <c r="CC138" s="71">
        <f t="shared" si="711"/>
        <v>0</v>
      </c>
      <c r="CD138" s="71">
        <f t="shared" si="712"/>
        <v>736879.91728862002</v>
      </c>
      <c r="CE138" s="71">
        <f t="shared" si="713"/>
        <v>0</v>
      </c>
      <c r="CF138" s="71">
        <f t="shared" si="714"/>
        <v>859006.61060000001</v>
      </c>
      <c r="CG138" s="71">
        <f t="shared" si="715"/>
        <v>0</v>
      </c>
      <c r="CH138" s="71">
        <f t="shared" si="716"/>
        <v>803288.64299999992</v>
      </c>
      <c r="CI138" s="71"/>
      <c r="CJ138" s="198">
        <f t="shared" si="650"/>
        <v>-6.4863258224616138E-2</v>
      </c>
      <c r="CK138" s="68"/>
      <c r="CL138" s="71">
        <f t="shared" si="717"/>
        <v>0</v>
      </c>
      <c r="CM138" s="71">
        <f t="shared" si="718"/>
        <v>434216.26338000002</v>
      </c>
      <c r="CN138" s="71">
        <f t="shared" si="719"/>
        <v>0</v>
      </c>
      <c r="CO138" s="71">
        <f t="shared" si="720"/>
        <v>736879.91728862002</v>
      </c>
      <c r="CP138" s="71">
        <f t="shared" si="721"/>
        <v>0</v>
      </c>
      <c r="CQ138" s="71">
        <f t="shared" si="722"/>
        <v>859006.61060000001</v>
      </c>
      <c r="CR138" s="71">
        <f t="shared" si="723"/>
        <v>0</v>
      </c>
      <c r="CS138" s="71">
        <f t="shared" si="724"/>
        <v>803288.64299999992</v>
      </c>
      <c r="CT138" s="68"/>
      <c r="CU138" s="71">
        <f t="shared" si="725"/>
        <v>0</v>
      </c>
      <c r="CV138" s="71">
        <f t="shared" si="726"/>
        <v>434216.26338000002</v>
      </c>
      <c r="CW138" s="71">
        <f t="shared" si="727"/>
        <v>0</v>
      </c>
      <c r="CX138" s="71">
        <f t="shared" si="728"/>
        <v>736879.91728862002</v>
      </c>
      <c r="CY138" s="71">
        <f t="shared" si="729"/>
        <v>0</v>
      </c>
      <c r="CZ138" s="71">
        <f t="shared" si="730"/>
        <v>859006.61060000001</v>
      </c>
      <c r="DA138" s="71">
        <f t="shared" si="731"/>
        <v>0</v>
      </c>
      <c r="DB138" s="71">
        <f t="shared" si="732"/>
        <v>803288.64299999992</v>
      </c>
    </row>
    <row r="139" spans="2:106" x14ac:dyDescent="0.3">
      <c r="C139" s="69" t="s">
        <v>123</v>
      </c>
      <c r="D139" s="82"/>
      <c r="E139" s="104"/>
      <c r="F139" s="104">
        <f>SUM('Quarterly I.S'!G139:I139)</f>
        <v>332163.77002666664</v>
      </c>
      <c r="G139" s="104"/>
      <c r="H139" s="104">
        <f>SUM('Quarterly I.S'!K139:M139)</f>
        <v>1787213.6209049996</v>
      </c>
      <c r="I139" s="104"/>
      <c r="J139" s="104">
        <f>SUM('Quarterly I.S'!O139:Q139)</f>
        <v>2849749.7980568102</v>
      </c>
      <c r="K139" s="104"/>
      <c r="L139" s="104">
        <f>SUM('Quarterly I.S'!S139:U139)</f>
        <v>1244555.7621499998</v>
      </c>
      <c r="M139" s="198">
        <f t="shared" si="639"/>
        <v>-0.56327542754853832</v>
      </c>
      <c r="N139" s="139"/>
      <c r="O139" s="71">
        <f t="shared" si="653"/>
        <v>0</v>
      </c>
      <c r="P139" s="71">
        <f t="shared" si="654"/>
        <v>332163.77002666664</v>
      </c>
      <c r="Q139" s="71">
        <f t="shared" si="655"/>
        <v>0</v>
      </c>
      <c r="R139" s="71">
        <f t="shared" si="656"/>
        <v>1787213.6209049996</v>
      </c>
      <c r="S139" s="71">
        <f t="shared" si="657"/>
        <v>0</v>
      </c>
      <c r="T139" s="71">
        <f t="shared" si="658"/>
        <v>2849749.7980568102</v>
      </c>
      <c r="U139" s="71">
        <f t="shared" si="659"/>
        <v>0</v>
      </c>
      <c r="V139" s="71">
        <f t="shared" si="660"/>
        <v>1244555.7621499998</v>
      </c>
      <c r="W139" s="198">
        <f t="shared" si="642"/>
        <v>-0.56327542754853832</v>
      </c>
      <c r="X139" s="68"/>
      <c r="Y139" s="71">
        <f t="shared" si="661"/>
        <v>0</v>
      </c>
      <c r="Z139" s="71">
        <f t="shared" si="662"/>
        <v>332163.77002666664</v>
      </c>
      <c r="AA139" s="71">
        <f t="shared" si="663"/>
        <v>0</v>
      </c>
      <c r="AB139" s="71">
        <f t="shared" si="664"/>
        <v>1787213.6209049996</v>
      </c>
      <c r="AC139" s="71">
        <f t="shared" si="665"/>
        <v>0</v>
      </c>
      <c r="AD139" s="71">
        <f t="shared" si="666"/>
        <v>2849749.7980568102</v>
      </c>
      <c r="AE139" s="71">
        <f t="shared" si="667"/>
        <v>0</v>
      </c>
      <c r="AF139" s="71">
        <f t="shared" si="668"/>
        <v>1244555.7621499998</v>
      </c>
      <c r="AG139" s="68"/>
      <c r="AH139" s="71">
        <f t="shared" si="669"/>
        <v>0</v>
      </c>
      <c r="AI139" s="71">
        <f t="shared" si="670"/>
        <v>332163.77002666664</v>
      </c>
      <c r="AJ139" s="71">
        <f t="shared" si="671"/>
        <v>0</v>
      </c>
      <c r="AK139" s="71">
        <f t="shared" si="672"/>
        <v>1787213.6209049996</v>
      </c>
      <c r="AL139" s="71">
        <f t="shared" si="673"/>
        <v>0</v>
      </c>
      <c r="AM139" s="71">
        <f t="shared" si="674"/>
        <v>2849749.7980568102</v>
      </c>
      <c r="AN139" s="71">
        <f t="shared" si="675"/>
        <v>0</v>
      </c>
      <c r="AO139" s="71">
        <f t="shared" si="676"/>
        <v>1244555.7621499998</v>
      </c>
      <c r="AP139" s="68"/>
      <c r="AQ139" s="71">
        <f t="shared" si="677"/>
        <v>0</v>
      </c>
      <c r="AR139" s="71">
        <f t="shared" si="678"/>
        <v>332163.77002666664</v>
      </c>
      <c r="AS139" s="71">
        <f t="shared" si="679"/>
        <v>0</v>
      </c>
      <c r="AT139" s="71">
        <f t="shared" si="680"/>
        <v>1787213.6209049996</v>
      </c>
      <c r="AU139" s="71">
        <f t="shared" si="681"/>
        <v>0</v>
      </c>
      <c r="AV139" s="71">
        <f t="shared" si="682"/>
        <v>2849749.7980568102</v>
      </c>
      <c r="AW139" s="71">
        <f t="shared" si="683"/>
        <v>0</v>
      </c>
      <c r="AX139" s="71">
        <f t="shared" si="684"/>
        <v>1244555.7621499998</v>
      </c>
      <c r="AY139" s="68"/>
      <c r="AZ139" s="71">
        <f t="shared" si="685"/>
        <v>0</v>
      </c>
      <c r="BA139" s="71">
        <f t="shared" si="686"/>
        <v>332163.77002666664</v>
      </c>
      <c r="BB139" s="71">
        <f t="shared" si="687"/>
        <v>0</v>
      </c>
      <c r="BC139" s="71">
        <f t="shared" si="688"/>
        <v>1787213.6209049996</v>
      </c>
      <c r="BD139" s="71">
        <f t="shared" si="689"/>
        <v>0</v>
      </c>
      <c r="BE139" s="71">
        <f t="shared" si="690"/>
        <v>2849749.7980568102</v>
      </c>
      <c r="BF139" s="71">
        <f t="shared" si="691"/>
        <v>0</v>
      </c>
      <c r="BG139" s="71">
        <f t="shared" si="692"/>
        <v>1244555.7621499998</v>
      </c>
      <c r="BH139" s="68"/>
      <c r="BI139" s="71">
        <f t="shared" si="693"/>
        <v>0</v>
      </c>
      <c r="BJ139" s="71">
        <f t="shared" si="694"/>
        <v>332163.77002666664</v>
      </c>
      <c r="BK139" s="71">
        <f t="shared" si="695"/>
        <v>0</v>
      </c>
      <c r="BL139" s="71">
        <f t="shared" si="696"/>
        <v>1787213.6209049996</v>
      </c>
      <c r="BM139" s="71">
        <f t="shared" si="697"/>
        <v>0</v>
      </c>
      <c r="BN139" s="71">
        <f t="shared" si="698"/>
        <v>2849749.7980568102</v>
      </c>
      <c r="BO139" s="71">
        <f t="shared" si="699"/>
        <v>0</v>
      </c>
      <c r="BP139" s="71">
        <f t="shared" si="700"/>
        <v>1244555.7621499998</v>
      </c>
      <c r="BQ139" s="68"/>
      <c r="BR139" s="71">
        <f t="shared" si="701"/>
        <v>0</v>
      </c>
      <c r="BS139" s="71">
        <f t="shared" si="702"/>
        <v>332163.77002666664</v>
      </c>
      <c r="BT139" s="71">
        <f t="shared" si="703"/>
        <v>0</v>
      </c>
      <c r="BU139" s="71">
        <f t="shared" si="704"/>
        <v>1787213.6209049996</v>
      </c>
      <c r="BV139" s="71">
        <f t="shared" si="705"/>
        <v>0</v>
      </c>
      <c r="BW139" s="71">
        <f t="shared" si="706"/>
        <v>2849749.7980568102</v>
      </c>
      <c r="BX139" s="71">
        <f t="shared" si="707"/>
        <v>0</v>
      </c>
      <c r="BY139" s="71">
        <f t="shared" si="708"/>
        <v>1244555.7621499998</v>
      </c>
      <c r="BZ139" s="68"/>
      <c r="CA139" s="71">
        <f t="shared" si="709"/>
        <v>0</v>
      </c>
      <c r="CB139" s="71">
        <f t="shared" si="710"/>
        <v>332163.77002666664</v>
      </c>
      <c r="CC139" s="71">
        <f t="shared" si="711"/>
        <v>0</v>
      </c>
      <c r="CD139" s="71">
        <f t="shared" si="712"/>
        <v>1787213.6209049996</v>
      </c>
      <c r="CE139" s="71">
        <f t="shared" si="713"/>
        <v>0</v>
      </c>
      <c r="CF139" s="71">
        <f t="shared" si="714"/>
        <v>2849749.7980568102</v>
      </c>
      <c r="CG139" s="71">
        <f t="shared" si="715"/>
        <v>0</v>
      </c>
      <c r="CH139" s="71">
        <f t="shared" si="716"/>
        <v>1244555.7621499998</v>
      </c>
      <c r="CI139" s="71"/>
      <c r="CJ139" s="198">
        <f t="shared" si="650"/>
        <v>-0.56327542754853832</v>
      </c>
      <c r="CK139" s="68"/>
      <c r="CL139" s="71">
        <f t="shared" si="717"/>
        <v>0</v>
      </c>
      <c r="CM139" s="71">
        <f t="shared" si="718"/>
        <v>332163.77002666664</v>
      </c>
      <c r="CN139" s="71">
        <f t="shared" si="719"/>
        <v>0</v>
      </c>
      <c r="CO139" s="71">
        <f t="shared" si="720"/>
        <v>1787213.6209049996</v>
      </c>
      <c r="CP139" s="71">
        <f t="shared" si="721"/>
        <v>0</v>
      </c>
      <c r="CQ139" s="71">
        <f t="shared" si="722"/>
        <v>2849749.7980568102</v>
      </c>
      <c r="CR139" s="71">
        <f t="shared" si="723"/>
        <v>0</v>
      </c>
      <c r="CS139" s="71">
        <f t="shared" si="724"/>
        <v>1244555.7621499998</v>
      </c>
      <c r="CT139" s="68"/>
      <c r="CU139" s="71">
        <f t="shared" si="725"/>
        <v>0</v>
      </c>
      <c r="CV139" s="71">
        <f t="shared" si="726"/>
        <v>332163.77002666664</v>
      </c>
      <c r="CW139" s="71">
        <f t="shared" si="727"/>
        <v>0</v>
      </c>
      <c r="CX139" s="71">
        <f t="shared" si="728"/>
        <v>1787213.6209049996</v>
      </c>
      <c r="CY139" s="71">
        <f t="shared" si="729"/>
        <v>0</v>
      </c>
      <c r="CZ139" s="71">
        <f t="shared" si="730"/>
        <v>2849749.7980568102</v>
      </c>
      <c r="DA139" s="71">
        <f t="shared" si="731"/>
        <v>0</v>
      </c>
      <c r="DB139" s="71">
        <f t="shared" si="732"/>
        <v>1244555.7621499998</v>
      </c>
    </row>
    <row r="140" spans="2:106" x14ac:dyDescent="0.3">
      <c r="C140" s="69" t="s">
        <v>125</v>
      </c>
      <c r="D140" s="82"/>
      <c r="E140" s="104"/>
      <c r="F140" s="104">
        <f>SUM('Quarterly I.S'!G140:I140)</f>
        <v>244715.42791999999</v>
      </c>
      <c r="G140" s="104"/>
      <c r="H140" s="104">
        <f>SUM('Quarterly I.S'!K140:M140)</f>
        <v>654161.48741489998</v>
      </c>
      <c r="I140" s="104"/>
      <c r="J140" s="104">
        <f>SUM('Quarterly I.S'!O140:Q140)</f>
        <v>302807.96339099004</v>
      </c>
      <c r="K140" s="104"/>
      <c r="L140" s="104">
        <f>SUM('Quarterly I.S'!S140:U140)</f>
        <v>268282.70156880002</v>
      </c>
      <c r="M140" s="198">
        <f t="shared" si="639"/>
        <v>-0.11401702067395925</v>
      </c>
      <c r="N140" s="139"/>
      <c r="O140" s="71">
        <f t="shared" si="653"/>
        <v>0</v>
      </c>
      <c r="P140" s="71">
        <f t="shared" si="654"/>
        <v>244715.42791999999</v>
      </c>
      <c r="Q140" s="71">
        <f t="shared" si="655"/>
        <v>0</v>
      </c>
      <c r="R140" s="71">
        <f t="shared" si="656"/>
        <v>654161.48741489998</v>
      </c>
      <c r="S140" s="71">
        <f t="shared" si="657"/>
        <v>0</v>
      </c>
      <c r="T140" s="71">
        <f>$J140</f>
        <v>302807.96339099004</v>
      </c>
      <c r="U140" s="71">
        <f t="shared" si="659"/>
        <v>0</v>
      </c>
      <c r="V140" s="71">
        <f t="shared" si="660"/>
        <v>268282.70156880002</v>
      </c>
      <c r="W140" s="198">
        <f t="shared" si="642"/>
        <v>-0.11401702067395925</v>
      </c>
      <c r="X140" s="68"/>
      <c r="Y140" s="71">
        <f t="shared" si="661"/>
        <v>0</v>
      </c>
      <c r="Z140" s="71">
        <f t="shared" si="662"/>
        <v>244715.42791999999</v>
      </c>
      <c r="AA140" s="71">
        <f t="shared" si="663"/>
        <v>0</v>
      </c>
      <c r="AB140" s="71">
        <f t="shared" si="664"/>
        <v>654161.48741489998</v>
      </c>
      <c r="AC140" s="71">
        <f t="shared" si="665"/>
        <v>0</v>
      </c>
      <c r="AD140" s="71">
        <f>$J140</f>
        <v>302807.96339099004</v>
      </c>
      <c r="AE140" s="71">
        <f t="shared" si="667"/>
        <v>0</v>
      </c>
      <c r="AF140" s="71">
        <f t="shared" si="668"/>
        <v>268282.70156880002</v>
      </c>
      <c r="AG140" s="68"/>
      <c r="AH140" s="71">
        <f t="shared" si="669"/>
        <v>0</v>
      </c>
      <c r="AI140" s="71">
        <f t="shared" si="670"/>
        <v>244715.42791999999</v>
      </c>
      <c r="AJ140" s="71">
        <f t="shared" si="671"/>
        <v>0</v>
      </c>
      <c r="AK140" s="71">
        <f t="shared" si="672"/>
        <v>654161.48741489998</v>
      </c>
      <c r="AL140" s="71">
        <f t="shared" si="673"/>
        <v>0</v>
      </c>
      <c r="AM140" s="71">
        <f>$J140</f>
        <v>302807.96339099004</v>
      </c>
      <c r="AN140" s="71">
        <f t="shared" si="675"/>
        <v>0</v>
      </c>
      <c r="AO140" s="71">
        <f t="shared" si="676"/>
        <v>268282.70156880002</v>
      </c>
      <c r="AP140" s="68"/>
      <c r="AQ140" s="71">
        <f t="shared" si="677"/>
        <v>0</v>
      </c>
      <c r="AR140" s="71">
        <f t="shared" si="678"/>
        <v>244715.42791999999</v>
      </c>
      <c r="AS140" s="71">
        <f t="shared" si="679"/>
        <v>0</v>
      </c>
      <c r="AT140" s="71">
        <f t="shared" si="680"/>
        <v>654161.48741489998</v>
      </c>
      <c r="AU140" s="71">
        <f t="shared" si="681"/>
        <v>0</v>
      </c>
      <c r="AV140" s="71">
        <f>$J140</f>
        <v>302807.96339099004</v>
      </c>
      <c r="AW140" s="71">
        <f t="shared" si="683"/>
        <v>0</v>
      </c>
      <c r="AX140" s="71">
        <f t="shared" si="684"/>
        <v>268282.70156880002</v>
      </c>
      <c r="AY140" s="68"/>
      <c r="AZ140" s="71">
        <f t="shared" si="685"/>
        <v>0</v>
      </c>
      <c r="BA140" s="71">
        <f t="shared" si="686"/>
        <v>244715.42791999999</v>
      </c>
      <c r="BB140" s="71">
        <f t="shared" si="687"/>
        <v>0</v>
      </c>
      <c r="BC140" s="71">
        <f t="shared" si="688"/>
        <v>654161.48741489998</v>
      </c>
      <c r="BD140" s="71">
        <f t="shared" si="689"/>
        <v>0</v>
      </c>
      <c r="BE140" s="71">
        <f>$J140</f>
        <v>302807.96339099004</v>
      </c>
      <c r="BF140" s="71">
        <f t="shared" si="691"/>
        <v>0</v>
      </c>
      <c r="BG140" s="71">
        <f t="shared" si="692"/>
        <v>268282.70156880002</v>
      </c>
      <c r="BH140" s="68"/>
      <c r="BI140" s="71">
        <f t="shared" si="693"/>
        <v>0</v>
      </c>
      <c r="BJ140" s="71">
        <f t="shared" si="694"/>
        <v>244715.42791999999</v>
      </c>
      <c r="BK140" s="71">
        <f t="shared" si="695"/>
        <v>0</v>
      </c>
      <c r="BL140" s="71">
        <f t="shared" si="696"/>
        <v>654161.48741489998</v>
      </c>
      <c r="BM140" s="71">
        <f t="shared" si="697"/>
        <v>0</v>
      </c>
      <c r="BN140" s="71">
        <f>$J140</f>
        <v>302807.96339099004</v>
      </c>
      <c r="BO140" s="71">
        <f t="shared" si="699"/>
        <v>0</v>
      </c>
      <c r="BP140" s="71">
        <f t="shared" si="700"/>
        <v>268282.70156880002</v>
      </c>
      <c r="BQ140" s="68"/>
      <c r="BR140" s="71">
        <f t="shared" si="701"/>
        <v>0</v>
      </c>
      <c r="BS140" s="71">
        <f t="shared" si="702"/>
        <v>244715.42791999999</v>
      </c>
      <c r="BT140" s="71">
        <f t="shared" si="703"/>
        <v>0</v>
      </c>
      <c r="BU140" s="71">
        <f t="shared" si="704"/>
        <v>654161.48741489998</v>
      </c>
      <c r="BV140" s="71">
        <f t="shared" si="705"/>
        <v>0</v>
      </c>
      <c r="BW140" s="71">
        <f>$J140</f>
        <v>302807.96339099004</v>
      </c>
      <c r="BX140" s="71">
        <f t="shared" si="707"/>
        <v>0</v>
      </c>
      <c r="BY140" s="71">
        <f t="shared" si="708"/>
        <v>268282.70156880002</v>
      </c>
      <c r="BZ140" s="68"/>
      <c r="CA140" s="71">
        <f t="shared" si="709"/>
        <v>0</v>
      </c>
      <c r="CB140" s="71">
        <f t="shared" si="710"/>
        <v>244715.42791999999</v>
      </c>
      <c r="CC140" s="71">
        <f t="shared" si="711"/>
        <v>0</v>
      </c>
      <c r="CD140" s="71">
        <f t="shared" si="712"/>
        <v>654161.48741489998</v>
      </c>
      <c r="CE140" s="71">
        <f t="shared" si="713"/>
        <v>0</v>
      </c>
      <c r="CF140" s="71">
        <f>$J140</f>
        <v>302807.96339099004</v>
      </c>
      <c r="CG140" s="71">
        <f t="shared" si="715"/>
        <v>0</v>
      </c>
      <c r="CH140" s="71">
        <f t="shared" si="716"/>
        <v>268282.70156880002</v>
      </c>
      <c r="CI140" s="71"/>
      <c r="CJ140" s="198">
        <f t="shared" si="650"/>
        <v>-0.11401702067395925</v>
      </c>
      <c r="CK140" s="68"/>
      <c r="CL140" s="71">
        <f t="shared" si="717"/>
        <v>0</v>
      </c>
      <c r="CM140" s="71">
        <f t="shared" si="718"/>
        <v>244715.42791999999</v>
      </c>
      <c r="CN140" s="71">
        <f t="shared" si="719"/>
        <v>0</v>
      </c>
      <c r="CO140" s="71">
        <f t="shared" si="720"/>
        <v>654161.48741489998</v>
      </c>
      <c r="CP140" s="71">
        <f t="shared" si="721"/>
        <v>0</v>
      </c>
      <c r="CQ140" s="71">
        <f>$J140</f>
        <v>302807.96339099004</v>
      </c>
      <c r="CR140" s="71">
        <f t="shared" si="723"/>
        <v>0</v>
      </c>
      <c r="CS140" s="71">
        <f t="shared" si="724"/>
        <v>268282.70156880002</v>
      </c>
      <c r="CT140" s="68"/>
      <c r="CU140" s="71">
        <f t="shared" si="725"/>
        <v>0</v>
      </c>
      <c r="CV140" s="71">
        <f t="shared" si="726"/>
        <v>244715.42791999999</v>
      </c>
      <c r="CW140" s="71">
        <f t="shared" si="727"/>
        <v>0</v>
      </c>
      <c r="CX140" s="71">
        <f t="shared" si="728"/>
        <v>654161.48741489998</v>
      </c>
      <c r="CY140" s="71">
        <f t="shared" si="729"/>
        <v>0</v>
      </c>
      <c r="CZ140" s="71">
        <f>$J140</f>
        <v>302807.96339099004</v>
      </c>
      <c r="DA140" s="71">
        <f t="shared" si="731"/>
        <v>0</v>
      </c>
      <c r="DB140" s="71">
        <f t="shared" si="732"/>
        <v>268282.70156880002</v>
      </c>
    </row>
    <row r="141" spans="2:106" x14ac:dyDescent="0.3">
      <c r="C141" s="69" t="s">
        <v>126</v>
      </c>
      <c r="D141" s="82"/>
      <c r="E141" s="104"/>
      <c r="F141" s="104">
        <f>SUM('Quarterly I.S'!G141:I141)</f>
        <v>172931.01136776595</v>
      </c>
      <c r="G141" s="104"/>
      <c r="H141" s="104">
        <f>SUM('Quarterly I.S'!K141:M141)</f>
        <v>133735.02223</v>
      </c>
      <c r="I141" s="104"/>
      <c r="J141" s="104">
        <f>SUM('Quarterly I.S'!O141:Q141)</f>
        <v>140458.87540999998</v>
      </c>
      <c r="K141" s="104"/>
      <c r="L141" s="104">
        <f>SUM('Quarterly I.S'!S141:U141)</f>
        <v>128371.16266</v>
      </c>
      <c r="M141" s="198">
        <f t="shared" si="639"/>
        <v>-8.6058732242557778E-2</v>
      </c>
      <c r="N141" s="139"/>
      <c r="O141" s="71">
        <f t="shared" si="653"/>
        <v>0</v>
      </c>
      <c r="P141" s="71">
        <f t="shared" si="654"/>
        <v>172931.01136776595</v>
      </c>
      <c r="Q141" s="71">
        <f t="shared" si="655"/>
        <v>0</v>
      </c>
      <c r="R141" s="71">
        <f t="shared" si="656"/>
        <v>133735.02223</v>
      </c>
      <c r="S141" s="71">
        <f t="shared" si="657"/>
        <v>0</v>
      </c>
      <c r="T141" s="71">
        <f t="shared" si="658"/>
        <v>140458.87540999998</v>
      </c>
      <c r="U141" s="71">
        <f t="shared" si="659"/>
        <v>0</v>
      </c>
      <c r="V141" s="71">
        <f t="shared" si="660"/>
        <v>128371.16266</v>
      </c>
      <c r="W141" s="198">
        <f t="shared" si="642"/>
        <v>-8.6058732242557778E-2</v>
      </c>
      <c r="X141" s="68"/>
      <c r="Y141" s="71">
        <f t="shared" si="661"/>
        <v>0</v>
      </c>
      <c r="Z141" s="71">
        <f t="shared" si="662"/>
        <v>172931.01136776595</v>
      </c>
      <c r="AA141" s="71">
        <f t="shared" si="663"/>
        <v>0</v>
      </c>
      <c r="AB141" s="71">
        <f t="shared" si="664"/>
        <v>133735.02223</v>
      </c>
      <c r="AC141" s="71">
        <f t="shared" si="665"/>
        <v>0</v>
      </c>
      <c r="AD141" s="71">
        <f t="shared" si="666"/>
        <v>140458.87540999998</v>
      </c>
      <c r="AE141" s="71">
        <f t="shared" si="667"/>
        <v>0</v>
      </c>
      <c r="AF141" s="71">
        <f t="shared" si="668"/>
        <v>128371.16266</v>
      </c>
      <c r="AG141" s="68"/>
      <c r="AH141" s="71">
        <f t="shared" si="669"/>
        <v>0</v>
      </c>
      <c r="AI141" s="71">
        <f t="shared" si="670"/>
        <v>172931.01136776595</v>
      </c>
      <c r="AJ141" s="71">
        <f t="shared" si="671"/>
        <v>0</v>
      </c>
      <c r="AK141" s="71">
        <f t="shared" si="672"/>
        <v>133735.02223</v>
      </c>
      <c r="AL141" s="71">
        <f t="shared" si="673"/>
        <v>0</v>
      </c>
      <c r="AM141" s="71">
        <f t="shared" si="674"/>
        <v>140458.87540999998</v>
      </c>
      <c r="AN141" s="71">
        <f t="shared" si="675"/>
        <v>0</v>
      </c>
      <c r="AO141" s="71">
        <f t="shared" si="676"/>
        <v>128371.16266</v>
      </c>
      <c r="AP141" s="68"/>
      <c r="AQ141" s="71">
        <f t="shared" si="677"/>
        <v>0</v>
      </c>
      <c r="AR141" s="71">
        <f t="shared" si="678"/>
        <v>172931.01136776595</v>
      </c>
      <c r="AS141" s="71">
        <f t="shared" si="679"/>
        <v>0</v>
      </c>
      <c r="AT141" s="71">
        <f t="shared" si="680"/>
        <v>133735.02223</v>
      </c>
      <c r="AU141" s="71">
        <f t="shared" si="681"/>
        <v>0</v>
      </c>
      <c r="AV141" s="71">
        <f t="shared" si="682"/>
        <v>140458.87540999998</v>
      </c>
      <c r="AW141" s="71">
        <f t="shared" si="683"/>
        <v>0</v>
      </c>
      <c r="AX141" s="71">
        <f t="shared" si="684"/>
        <v>128371.16266</v>
      </c>
      <c r="AY141" s="68"/>
      <c r="AZ141" s="71">
        <f t="shared" si="685"/>
        <v>0</v>
      </c>
      <c r="BA141" s="71">
        <f t="shared" si="686"/>
        <v>172931.01136776595</v>
      </c>
      <c r="BB141" s="71">
        <f t="shared" si="687"/>
        <v>0</v>
      </c>
      <c r="BC141" s="71">
        <f t="shared" si="688"/>
        <v>133735.02223</v>
      </c>
      <c r="BD141" s="71">
        <f t="shared" si="689"/>
        <v>0</v>
      </c>
      <c r="BE141" s="71">
        <f t="shared" si="690"/>
        <v>140458.87540999998</v>
      </c>
      <c r="BF141" s="71">
        <f t="shared" si="691"/>
        <v>0</v>
      </c>
      <c r="BG141" s="71">
        <f t="shared" si="692"/>
        <v>128371.16266</v>
      </c>
      <c r="BH141" s="68"/>
      <c r="BI141" s="71">
        <f t="shared" si="693"/>
        <v>0</v>
      </c>
      <c r="BJ141" s="71">
        <f t="shared" si="694"/>
        <v>172931.01136776595</v>
      </c>
      <c r="BK141" s="71">
        <f t="shared" si="695"/>
        <v>0</v>
      </c>
      <c r="BL141" s="71">
        <f t="shared" si="696"/>
        <v>133735.02223</v>
      </c>
      <c r="BM141" s="71">
        <f t="shared" si="697"/>
        <v>0</v>
      </c>
      <c r="BN141" s="71">
        <f t="shared" si="698"/>
        <v>140458.87540999998</v>
      </c>
      <c r="BO141" s="71">
        <f t="shared" si="699"/>
        <v>0</v>
      </c>
      <c r="BP141" s="71">
        <f t="shared" si="700"/>
        <v>128371.16266</v>
      </c>
      <c r="BQ141" s="68"/>
      <c r="BR141" s="71">
        <f t="shared" si="701"/>
        <v>0</v>
      </c>
      <c r="BS141" s="71">
        <f t="shared" si="702"/>
        <v>172931.01136776595</v>
      </c>
      <c r="BT141" s="71">
        <f t="shared" si="703"/>
        <v>0</v>
      </c>
      <c r="BU141" s="71">
        <f t="shared" si="704"/>
        <v>133735.02223</v>
      </c>
      <c r="BV141" s="71">
        <f t="shared" si="705"/>
        <v>0</v>
      </c>
      <c r="BW141" s="71">
        <f t="shared" si="706"/>
        <v>140458.87540999998</v>
      </c>
      <c r="BX141" s="71">
        <f t="shared" si="707"/>
        <v>0</v>
      </c>
      <c r="BY141" s="71">
        <f t="shared" si="708"/>
        <v>128371.16266</v>
      </c>
      <c r="BZ141" s="68"/>
      <c r="CA141" s="71">
        <f t="shared" si="709"/>
        <v>0</v>
      </c>
      <c r="CB141" s="71">
        <f t="shared" si="710"/>
        <v>172931.01136776595</v>
      </c>
      <c r="CC141" s="71">
        <f t="shared" si="711"/>
        <v>0</v>
      </c>
      <c r="CD141" s="71">
        <f t="shared" si="712"/>
        <v>133735.02223</v>
      </c>
      <c r="CE141" s="71">
        <f t="shared" si="713"/>
        <v>0</v>
      </c>
      <c r="CF141" s="71">
        <f t="shared" si="714"/>
        <v>140458.87540999998</v>
      </c>
      <c r="CG141" s="71">
        <f t="shared" si="715"/>
        <v>0</v>
      </c>
      <c r="CH141" s="71">
        <f t="shared" si="716"/>
        <v>128371.16266</v>
      </c>
      <c r="CI141" s="71"/>
      <c r="CJ141" s="198">
        <f t="shared" si="650"/>
        <v>-8.6058732242557778E-2</v>
      </c>
      <c r="CK141" s="68"/>
      <c r="CL141" s="71">
        <f t="shared" si="717"/>
        <v>0</v>
      </c>
      <c r="CM141" s="71">
        <f t="shared" si="718"/>
        <v>172931.01136776595</v>
      </c>
      <c r="CN141" s="71">
        <f t="shared" si="719"/>
        <v>0</v>
      </c>
      <c r="CO141" s="71">
        <f t="shared" si="720"/>
        <v>133735.02223</v>
      </c>
      <c r="CP141" s="71">
        <f t="shared" si="721"/>
        <v>0</v>
      </c>
      <c r="CQ141" s="71">
        <f t="shared" si="722"/>
        <v>140458.87540999998</v>
      </c>
      <c r="CR141" s="71">
        <f t="shared" si="723"/>
        <v>0</v>
      </c>
      <c r="CS141" s="71">
        <f t="shared" si="724"/>
        <v>128371.16266</v>
      </c>
      <c r="CT141" s="68"/>
      <c r="CU141" s="71">
        <f t="shared" si="725"/>
        <v>0</v>
      </c>
      <c r="CV141" s="71">
        <f t="shared" si="726"/>
        <v>172931.01136776595</v>
      </c>
      <c r="CW141" s="71">
        <f t="shared" si="727"/>
        <v>0</v>
      </c>
      <c r="CX141" s="71">
        <f t="shared" si="728"/>
        <v>133735.02223</v>
      </c>
      <c r="CY141" s="71">
        <f t="shared" si="729"/>
        <v>0</v>
      </c>
      <c r="CZ141" s="71">
        <f t="shared" si="730"/>
        <v>140458.87540999998</v>
      </c>
      <c r="DA141" s="71">
        <f t="shared" si="731"/>
        <v>0</v>
      </c>
      <c r="DB141" s="71">
        <f t="shared" si="732"/>
        <v>128371.16266</v>
      </c>
    </row>
    <row r="142" spans="2:106" x14ac:dyDescent="0.3">
      <c r="C142" s="69" t="s">
        <v>175</v>
      </c>
      <c r="D142" s="82"/>
      <c r="E142" s="104"/>
      <c r="F142" s="104">
        <f>SUM('Quarterly I.S'!G142:I142)</f>
        <v>264935.41262036673</v>
      </c>
      <c r="G142" s="104"/>
      <c r="H142" s="104">
        <f>SUM('Quarterly I.S'!K142:M142)</f>
        <v>1383294.457555</v>
      </c>
      <c r="I142" s="104"/>
      <c r="J142" s="104">
        <f>SUM('Quarterly I.S'!O142:Q142)</f>
        <v>1092898.0284200003</v>
      </c>
      <c r="K142" s="104"/>
      <c r="L142" s="104">
        <f>SUM('Quarterly I.S'!S142:U142)</f>
        <v>1281995.8525100001</v>
      </c>
      <c r="M142" s="198">
        <f t="shared" si="639"/>
        <v>0.17302421559253611</v>
      </c>
      <c r="N142" s="139"/>
      <c r="O142" s="71">
        <f t="shared" si="653"/>
        <v>0</v>
      </c>
      <c r="P142" s="71">
        <f t="shared" si="654"/>
        <v>264935.41262036673</v>
      </c>
      <c r="Q142" s="71">
        <f t="shared" si="655"/>
        <v>0</v>
      </c>
      <c r="R142" s="71">
        <f t="shared" si="656"/>
        <v>1383294.457555</v>
      </c>
      <c r="S142" s="71">
        <f t="shared" si="657"/>
        <v>0</v>
      </c>
      <c r="T142" s="71">
        <f t="shared" si="658"/>
        <v>1092898.0284200003</v>
      </c>
      <c r="U142" s="71">
        <f t="shared" si="659"/>
        <v>0</v>
      </c>
      <c r="V142" s="71">
        <f t="shared" si="660"/>
        <v>1281995.8525100001</v>
      </c>
      <c r="W142" s="198">
        <f t="shared" si="642"/>
        <v>0.17302421559253611</v>
      </c>
      <c r="X142" s="68"/>
      <c r="Y142" s="71">
        <f t="shared" si="661"/>
        <v>0</v>
      </c>
      <c r="Z142" s="71">
        <f t="shared" si="662"/>
        <v>264935.41262036673</v>
      </c>
      <c r="AA142" s="71">
        <f t="shared" si="663"/>
        <v>0</v>
      </c>
      <c r="AB142" s="71">
        <f t="shared" si="664"/>
        <v>1383294.457555</v>
      </c>
      <c r="AC142" s="71">
        <f t="shared" si="665"/>
        <v>0</v>
      </c>
      <c r="AD142" s="71">
        <f t="shared" si="666"/>
        <v>1092898.0284200003</v>
      </c>
      <c r="AE142" s="71">
        <f t="shared" si="667"/>
        <v>0</v>
      </c>
      <c r="AF142" s="71">
        <f t="shared" si="668"/>
        <v>1281995.8525100001</v>
      </c>
      <c r="AG142" s="68"/>
      <c r="AH142" s="71">
        <f t="shared" si="669"/>
        <v>0</v>
      </c>
      <c r="AI142" s="71">
        <f t="shared" si="670"/>
        <v>264935.41262036673</v>
      </c>
      <c r="AJ142" s="71">
        <f t="shared" si="671"/>
        <v>0</v>
      </c>
      <c r="AK142" s="71">
        <f t="shared" si="672"/>
        <v>1383294.457555</v>
      </c>
      <c r="AL142" s="71">
        <f t="shared" si="673"/>
        <v>0</v>
      </c>
      <c r="AM142" s="71">
        <f t="shared" si="674"/>
        <v>1092898.0284200003</v>
      </c>
      <c r="AN142" s="71">
        <f t="shared" si="675"/>
        <v>0</v>
      </c>
      <c r="AO142" s="71">
        <f t="shared" si="676"/>
        <v>1281995.8525100001</v>
      </c>
      <c r="AP142" s="68"/>
      <c r="AQ142" s="71">
        <f t="shared" si="677"/>
        <v>0</v>
      </c>
      <c r="AR142" s="71">
        <f t="shared" si="678"/>
        <v>264935.41262036673</v>
      </c>
      <c r="AS142" s="71">
        <f t="shared" si="679"/>
        <v>0</v>
      </c>
      <c r="AT142" s="71">
        <f t="shared" si="680"/>
        <v>1383294.457555</v>
      </c>
      <c r="AU142" s="71">
        <f t="shared" si="681"/>
        <v>0</v>
      </c>
      <c r="AV142" s="71">
        <f t="shared" si="682"/>
        <v>1092898.0284200003</v>
      </c>
      <c r="AW142" s="71">
        <f t="shared" si="683"/>
        <v>0</v>
      </c>
      <c r="AX142" s="71">
        <f t="shared" si="684"/>
        <v>1281995.8525100001</v>
      </c>
      <c r="AY142" s="68"/>
      <c r="AZ142" s="71">
        <f t="shared" si="685"/>
        <v>0</v>
      </c>
      <c r="BA142" s="71">
        <f t="shared" si="686"/>
        <v>264935.41262036673</v>
      </c>
      <c r="BB142" s="71">
        <f t="shared" si="687"/>
        <v>0</v>
      </c>
      <c r="BC142" s="71">
        <f t="shared" si="688"/>
        <v>1383294.457555</v>
      </c>
      <c r="BD142" s="71">
        <f t="shared" si="689"/>
        <v>0</v>
      </c>
      <c r="BE142" s="71">
        <f t="shared" si="690"/>
        <v>1092898.0284200003</v>
      </c>
      <c r="BF142" s="71">
        <f t="shared" si="691"/>
        <v>0</v>
      </c>
      <c r="BG142" s="71">
        <f t="shared" si="692"/>
        <v>1281995.8525100001</v>
      </c>
      <c r="BH142" s="68"/>
      <c r="BI142" s="71">
        <f t="shared" si="693"/>
        <v>0</v>
      </c>
      <c r="BJ142" s="71">
        <f t="shared" si="694"/>
        <v>264935.41262036673</v>
      </c>
      <c r="BK142" s="71">
        <f t="shared" si="695"/>
        <v>0</v>
      </c>
      <c r="BL142" s="71">
        <f t="shared" si="696"/>
        <v>1383294.457555</v>
      </c>
      <c r="BM142" s="71">
        <f t="shared" si="697"/>
        <v>0</v>
      </c>
      <c r="BN142" s="71">
        <f t="shared" si="698"/>
        <v>1092898.0284200003</v>
      </c>
      <c r="BO142" s="71">
        <f t="shared" si="699"/>
        <v>0</v>
      </c>
      <c r="BP142" s="71">
        <f t="shared" si="700"/>
        <v>1281995.8525100001</v>
      </c>
      <c r="BQ142" s="68"/>
      <c r="BR142" s="71">
        <f t="shared" si="701"/>
        <v>0</v>
      </c>
      <c r="BS142" s="71">
        <f t="shared" si="702"/>
        <v>264935.41262036673</v>
      </c>
      <c r="BT142" s="71">
        <f t="shared" si="703"/>
        <v>0</v>
      </c>
      <c r="BU142" s="71">
        <f t="shared" si="704"/>
        <v>1383294.457555</v>
      </c>
      <c r="BV142" s="71">
        <f t="shared" si="705"/>
        <v>0</v>
      </c>
      <c r="BW142" s="71">
        <f t="shared" si="706"/>
        <v>1092898.0284200003</v>
      </c>
      <c r="BX142" s="71">
        <f t="shared" si="707"/>
        <v>0</v>
      </c>
      <c r="BY142" s="71">
        <f t="shared" si="708"/>
        <v>1281995.8525100001</v>
      </c>
      <c r="BZ142" s="68"/>
      <c r="CA142" s="71">
        <f t="shared" si="709"/>
        <v>0</v>
      </c>
      <c r="CB142" s="71">
        <f t="shared" si="710"/>
        <v>264935.41262036673</v>
      </c>
      <c r="CC142" s="71">
        <f t="shared" si="711"/>
        <v>0</v>
      </c>
      <c r="CD142" s="71">
        <f t="shared" si="712"/>
        <v>1383294.457555</v>
      </c>
      <c r="CE142" s="71">
        <f t="shared" si="713"/>
        <v>0</v>
      </c>
      <c r="CF142" s="71">
        <f t="shared" si="714"/>
        <v>1092898.0284200003</v>
      </c>
      <c r="CG142" s="71">
        <f t="shared" si="715"/>
        <v>0</v>
      </c>
      <c r="CH142" s="71">
        <f t="shared" si="716"/>
        <v>1281995.8525100001</v>
      </c>
      <c r="CI142" s="71"/>
      <c r="CJ142" s="198">
        <f t="shared" si="650"/>
        <v>0.17302421559253611</v>
      </c>
      <c r="CK142" s="68"/>
      <c r="CL142" s="71">
        <f t="shared" si="717"/>
        <v>0</v>
      </c>
      <c r="CM142" s="71">
        <f t="shared" si="718"/>
        <v>264935.41262036673</v>
      </c>
      <c r="CN142" s="71">
        <f t="shared" si="719"/>
        <v>0</v>
      </c>
      <c r="CO142" s="71">
        <f t="shared" si="720"/>
        <v>1383294.457555</v>
      </c>
      <c r="CP142" s="71">
        <f t="shared" si="721"/>
        <v>0</v>
      </c>
      <c r="CQ142" s="71">
        <f t="shared" si="722"/>
        <v>1092898.0284200003</v>
      </c>
      <c r="CR142" s="71">
        <f t="shared" si="723"/>
        <v>0</v>
      </c>
      <c r="CS142" s="71">
        <f t="shared" si="724"/>
        <v>1281995.8525100001</v>
      </c>
      <c r="CT142" s="68"/>
      <c r="CU142" s="71">
        <f t="shared" si="725"/>
        <v>0</v>
      </c>
      <c r="CV142" s="71">
        <f t="shared" si="726"/>
        <v>264935.41262036673</v>
      </c>
      <c r="CW142" s="71">
        <f t="shared" si="727"/>
        <v>0</v>
      </c>
      <c r="CX142" s="71">
        <f t="shared" si="728"/>
        <v>1383294.457555</v>
      </c>
      <c r="CY142" s="71">
        <f t="shared" si="729"/>
        <v>0</v>
      </c>
      <c r="CZ142" s="71">
        <f t="shared" si="730"/>
        <v>1092898.0284200003</v>
      </c>
      <c r="DA142" s="71">
        <f t="shared" si="731"/>
        <v>0</v>
      </c>
      <c r="DB142" s="71">
        <f t="shared" si="732"/>
        <v>1281995.8525100001</v>
      </c>
    </row>
    <row r="143" spans="2:106" x14ac:dyDescent="0.3">
      <c r="C143" s="69" t="s">
        <v>99</v>
      </c>
      <c r="D143" s="82"/>
      <c r="E143" s="104"/>
      <c r="F143" s="104">
        <f>SUM('Quarterly I.S'!G143:I143)</f>
        <v>253239.2941</v>
      </c>
      <c r="G143" s="104"/>
      <c r="H143" s="104">
        <f>SUM('Quarterly I.S'!K143:M143)</f>
        <v>80995.029580000002</v>
      </c>
      <c r="I143" s="104"/>
      <c r="J143" s="104">
        <f>SUM('Quarterly I.S'!O143:Q143)</f>
        <v>20868.747439999999</v>
      </c>
      <c r="K143" s="104"/>
      <c r="L143" s="104">
        <f>SUM('Quarterly I.S'!S143:U143)</f>
        <v>0</v>
      </c>
      <c r="M143" s="198">
        <f t="shared" si="639"/>
        <v>-1</v>
      </c>
      <c r="N143" s="139"/>
      <c r="O143" s="71">
        <f t="shared" si="653"/>
        <v>0</v>
      </c>
      <c r="P143" s="71">
        <f t="shared" si="654"/>
        <v>253239.2941</v>
      </c>
      <c r="Q143" s="71">
        <f t="shared" si="655"/>
        <v>0</v>
      </c>
      <c r="R143" s="71">
        <f t="shared" si="656"/>
        <v>80995.029580000002</v>
      </c>
      <c r="S143" s="71">
        <f t="shared" si="657"/>
        <v>0</v>
      </c>
      <c r="T143" s="71">
        <f t="shared" si="658"/>
        <v>20868.747439999999</v>
      </c>
      <c r="U143" s="71">
        <f t="shared" si="659"/>
        <v>0</v>
      </c>
      <c r="V143" s="71">
        <f t="shared" si="660"/>
        <v>0</v>
      </c>
      <c r="W143" s="198">
        <f t="shared" si="642"/>
        <v>-1</v>
      </c>
      <c r="X143" s="68"/>
      <c r="Y143" s="71">
        <f t="shared" si="661"/>
        <v>0</v>
      </c>
      <c r="Z143" s="71">
        <f t="shared" si="662"/>
        <v>253239.2941</v>
      </c>
      <c r="AA143" s="71">
        <f t="shared" si="663"/>
        <v>0</v>
      </c>
      <c r="AB143" s="71">
        <f t="shared" si="664"/>
        <v>80995.029580000002</v>
      </c>
      <c r="AC143" s="71">
        <f t="shared" si="665"/>
        <v>0</v>
      </c>
      <c r="AD143" s="71">
        <f t="shared" si="666"/>
        <v>20868.747439999999</v>
      </c>
      <c r="AE143" s="71">
        <f t="shared" si="667"/>
        <v>0</v>
      </c>
      <c r="AF143" s="71">
        <f t="shared" si="668"/>
        <v>0</v>
      </c>
      <c r="AG143" s="68"/>
      <c r="AH143" s="71">
        <f t="shared" si="669"/>
        <v>0</v>
      </c>
      <c r="AI143" s="71">
        <f t="shared" si="670"/>
        <v>253239.2941</v>
      </c>
      <c r="AJ143" s="71">
        <f t="shared" si="671"/>
        <v>0</v>
      </c>
      <c r="AK143" s="71">
        <f t="shared" si="672"/>
        <v>80995.029580000002</v>
      </c>
      <c r="AL143" s="71">
        <f t="shared" si="673"/>
        <v>0</v>
      </c>
      <c r="AM143" s="71">
        <f t="shared" si="674"/>
        <v>20868.747439999999</v>
      </c>
      <c r="AN143" s="71">
        <f t="shared" si="675"/>
        <v>0</v>
      </c>
      <c r="AO143" s="71">
        <f t="shared" si="676"/>
        <v>0</v>
      </c>
      <c r="AP143" s="68"/>
      <c r="AQ143" s="71">
        <f t="shared" si="677"/>
        <v>0</v>
      </c>
      <c r="AR143" s="71">
        <f t="shared" si="678"/>
        <v>253239.2941</v>
      </c>
      <c r="AS143" s="71">
        <f t="shared" si="679"/>
        <v>0</v>
      </c>
      <c r="AT143" s="71">
        <f t="shared" si="680"/>
        <v>80995.029580000002</v>
      </c>
      <c r="AU143" s="71">
        <f t="shared" si="681"/>
        <v>0</v>
      </c>
      <c r="AV143" s="71">
        <f t="shared" si="682"/>
        <v>20868.747439999999</v>
      </c>
      <c r="AW143" s="71">
        <f t="shared" si="683"/>
        <v>0</v>
      </c>
      <c r="AX143" s="71">
        <f t="shared" si="684"/>
        <v>0</v>
      </c>
      <c r="AY143" s="68"/>
      <c r="AZ143" s="71">
        <f t="shared" si="685"/>
        <v>0</v>
      </c>
      <c r="BA143" s="71">
        <f t="shared" si="686"/>
        <v>253239.2941</v>
      </c>
      <c r="BB143" s="71">
        <f t="shared" si="687"/>
        <v>0</v>
      </c>
      <c r="BC143" s="71">
        <f t="shared" si="688"/>
        <v>80995.029580000002</v>
      </c>
      <c r="BD143" s="71">
        <f t="shared" si="689"/>
        <v>0</v>
      </c>
      <c r="BE143" s="71">
        <f t="shared" si="690"/>
        <v>20868.747439999999</v>
      </c>
      <c r="BF143" s="71">
        <f t="shared" si="691"/>
        <v>0</v>
      </c>
      <c r="BG143" s="71">
        <f t="shared" si="692"/>
        <v>0</v>
      </c>
      <c r="BH143" s="68"/>
      <c r="BI143" s="71">
        <f t="shared" si="693"/>
        <v>0</v>
      </c>
      <c r="BJ143" s="71">
        <f t="shared" si="694"/>
        <v>253239.2941</v>
      </c>
      <c r="BK143" s="71">
        <f t="shared" si="695"/>
        <v>0</v>
      </c>
      <c r="BL143" s="71">
        <f t="shared" si="696"/>
        <v>80995.029580000002</v>
      </c>
      <c r="BM143" s="71">
        <f t="shared" si="697"/>
        <v>0</v>
      </c>
      <c r="BN143" s="71">
        <f t="shared" si="698"/>
        <v>20868.747439999999</v>
      </c>
      <c r="BO143" s="71">
        <f t="shared" si="699"/>
        <v>0</v>
      </c>
      <c r="BP143" s="71">
        <f t="shared" si="700"/>
        <v>0</v>
      </c>
      <c r="BQ143" s="68"/>
      <c r="BR143" s="71">
        <f t="shared" si="701"/>
        <v>0</v>
      </c>
      <c r="BS143" s="71">
        <f t="shared" si="702"/>
        <v>253239.2941</v>
      </c>
      <c r="BT143" s="71">
        <f t="shared" si="703"/>
        <v>0</v>
      </c>
      <c r="BU143" s="71">
        <f t="shared" si="704"/>
        <v>80995.029580000002</v>
      </c>
      <c r="BV143" s="71">
        <f t="shared" si="705"/>
        <v>0</v>
      </c>
      <c r="BW143" s="71">
        <f t="shared" si="706"/>
        <v>20868.747439999999</v>
      </c>
      <c r="BX143" s="71">
        <f t="shared" si="707"/>
        <v>0</v>
      </c>
      <c r="BY143" s="71">
        <f t="shared" si="708"/>
        <v>0</v>
      </c>
      <c r="BZ143" s="68"/>
      <c r="CA143" s="71">
        <f t="shared" si="709"/>
        <v>0</v>
      </c>
      <c r="CB143" s="71">
        <f t="shared" si="710"/>
        <v>253239.2941</v>
      </c>
      <c r="CC143" s="71">
        <f t="shared" si="711"/>
        <v>0</v>
      </c>
      <c r="CD143" s="71">
        <f t="shared" si="712"/>
        <v>80995.029580000002</v>
      </c>
      <c r="CE143" s="71">
        <f t="shared" si="713"/>
        <v>0</v>
      </c>
      <c r="CF143" s="71">
        <f t="shared" si="714"/>
        <v>20868.747439999999</v>
      </c>
      <c r="CG143" s="71">
        <f t="shared" si="715"/>
        <v>0</v>
      </c>
      <c r="CH143" s="71">
        <f t="shared" si="716"/>
        <v>0</v>
      </c>
      <c r="CI143" s="71"/>
      <c r="CJ143" s="198">
        <f t="shared" si="650"/>
        <v>-1</v>
      </c>
      <c r="CK143" s="68"/>
      <c r="CL143" s="71">
        <f t="shared" si="717"/>
        <v>0</v>
      </c>
      <c r="CM143" s="71">
        <f t="shared" si="718"/>
        <v>253239.2941</v>
      </c>
      <c r="CN143" s="71">
        <f t="shared" si="719"/>
        <v>0</v>
      </c>
      <c r="CO143" s="71">
        <f t="shared" si="720"/>
        <v>80995.029580000002</v>
      </c>
      <c r="CP143" s="71">
        <f t="shared" si="721"/>
        <v>0</v>
      </c>
      <c r="CQ143" s="71">
        <f t="shared" si="722"/>
        <v>20868.747439999999</v>
      </c>
      <c r="CR143" s="71">
        <f t="shared" si="723"/>
        <v>0</v>
      </c>
      <c r="CS143" s="71">
        <f t="shared" si="724"/>
        <v>0</v>
      </c>
      <c r="CT143" s="68"/>
      <c r="CU143" s="71">
        <f t="shared" si="725"/>
        <v>0</v>
      </c>
      <c r="CV143" s="71">
        <f t="shared" si="726"/>
        <v>253239.2941</v>
      </c>
      <c r="CW143" s="71">
        <f t="shared" si="727"/>
        <v>0</v>
      </c>
      <c r="CX143" s="71">
        <f t="shared" si="728"/>
        <v>80995.029580000002</v>
      </c>
      <c r="CY143" s="71">
        <f t="shared" si="729"/>
        <v>0</v>
      </c>
      <c r="CZ143" s="71">
        <f t="shared" si="730"/>
        <v>20868.747439999999</v>
      </c>
      <c r="DA143" s="71">
        <f t="shared" si="731"/>
        <v>0</v>
      </c>
      <c r="DB143" s="71">
        <f t="shared" si="732"/>
        <v>0</v>
      </c>
    </row>
    <row r="144" spans="2:106" x14ac:dyDescent="0.3">
      <c r="C144" s="69"/>
      <c r="D144" s="82"/>
      <c r="E144" s="66"/>
      <c r="F144" s="66"/>
      <c r="G144" s="66"/>
      <c r="H144" s="66"/>
      <c r="I144" s="66"/>
      <c r="J144" s="66"/>
      <c r="K144" s="66"/>
      <c r="L144" s="66"/>
      <c r="M144" s="138"/>
      <c r="O144" s="66"/>
      <c r="P144" s="66"/>
      <c r="Q144" s="66"/>
      <c r="R144" s="66"/>
      <c r="S144" s="66"/>
      <c r="T144" s="66"/>
      <c r="U144" s="66"/>
      <c r="V144" s="66"/>
      <c r="W144" s="138"/>
      <c r="Y144" s="66"/>
      <c r="Z144" s="66"/>
      <c r="AA144" s="66"/>
      <c r="AB144" s="66"/>
      <c r="AC144" s="66"/>
      <c r="AD144" s="66"/>
      <c r="AE144" s="66"/>
      <c r="AF144" s="66"/>
      <c r="AG144" s="56"/>
      <c r="AH144" s="66"/>
      <c r="AI144" s="66"/>
      <c r="AJ144" s="66"/>
      <c r="AK144" s="66"/>
      <c r="AL144" s="66"/>
      <c r="AM144" s="66"/>
      <c r="AN144" s="66"/>
      <c r="AO144" s="66"/>
      <c r="AP144" s="56"/>
      <c r="AQ144" s="66"/>
      <c r="AR144" s="66"/>
      <c r="AS144" s="66"/>
      <c r="AT144" s="66"/>
      <c r="AU144" s="66"/>
      <c r="AV144" s="66"/>
      <c r="AW144" s="66"/>
      <c r="AX144" s="66"/>
      <c r="AY144" s="56"/>
      <c r="AZ144" s="66"/>
      <c r="BA144" s="66"/>
      <c r="BB144" s="66"/>
      <c r="BC144" s="66"/>
      <c r="BD144" s="66"/>
      <c r="BE144" s="66"/>
      <c r="BF144" s="66"/>
      <c r="BG144" s="66"/>
      <c r="BH144" s="56"/>
      <c r="BI144" s="66"/>
      <c r="BJ144" s="66"/>
      <c r="BK144" s="66"/>
      <c r="BL144" s="66"/>
      <c r="BM144" s="66"/>
      <c r="BN144" s="66"/>
      <c r="BO144" s="66"/>
      <c r="BP144" s="66"/>
      <c r="BR144" s="66"/>
      <c r="BS144" s="66"/>
      <c r="BT144" s="66"/>
      <c r="BU144" s="66"/>
      <c r="BV144" s="66"/>
      <c r="BW144" s="66"/>
      <c r="BX144" s="66"/>
      <c r="BY144" s="66"/>
      <c r="CA144" s="66"/>
      <c r="CB144" s="66"/>
      <c r="CC144" s="66"/>
      <c r="CD144" s="66"/>
      <c r="CE144" s="66"/>
      <c r="CF144" s="66"/>
      <c r="CG144" s="66"/>
      <c r="CH144" s="66"/>
      <c r="CI144" s="66"/>
      <c r="CJ144" s="138"/>
      <c r="CL144" s="66"/>
      <c r="CM144" s="66"/>
      <c r="CN144" s="66"/>
      <c r="CO144" s="66"/>
      <c r="CP144" s="66"/>
      <c r="CQ144" s="66"/>
      <c r="CR144" s="66"/>
      <c r="CS144" s="66"/>
      <c r="CU144" s="66"/>
      <c r="CV144" s="66"/>
      <c r="CW144" s="66"/>
      <c r="CX144" s="66"/>
      <c r="CY144" s="66"/>
      <c r="CZ144" s="66"/>
      <c r="DA144" s="66"/>
      <c r="DB144" s="66"/>
    </row>
    <row r="145" spans="2:106" x14ac:dyDescent="0.3">
      <c r="C145" s="106" t="s">
        <v>130</v>
      </c>
      <c r="D145" s="132"/>
      <c r="E145" s="51">
        <f t="shared" ref="E145:L145" si="733">E146</f>
        <v>0</v>
      </c>
      <c r="F145" s="51">
        <f t="shared" si="733"/>
        <v>436509.18066000001</v>
      </c>
      <c r="G145" s="51">
        <f t="shared" si="733"/>
        <v>0</v>
      </c>
      <c r="H145" s="51">
        <f t="shared" si="733"/>
        <v>141520.33262884998</v>
      </c>
      <c r="I145" s="51">
        <f t="shared" si="733"/>
        <v>0</v>
      </c>
      <c r="J145" s="51">
        <f t="shared" si="733"/>
        <v>128431.871</v>
      </c>
      <c r="K145" s="51"/>
      <c r="L145" s="51">
        <f t="shared" si="733"/>
        <v>113531.5</v>
      </c>
      <c r="M145" s="181">
        <f>L145/J145-1</f>
        <v>-0.11601770560517644</v>
      </c>
      <c r="O145" s="51">
        <f t="shared" ref="O145:CU145" si="734">O146</f>
        <v>0</v>
      </c>
      <c r="P145" s="51">
        <f t="shared" si="734"/>
        <v>436509.18066000001</v>
      </c>
      <c r="Q145" s="51">
        <f t="shared" si="734"/>
        <v>0</v>
      </c>
      <c r="R145" s="51">
        <f t="shared" si="734"/>
        <v>141520.33262884998</v>
      </c>
      <c r="S145" s="51">
        <f t="shared" si="734"/>
        <v>0</v>
      </c>
      <c r="T145" s="51">
        <f t="shared" si="734"/>
        <v>128431.871</v>
      </c>
      <c r="U145" s="51">
        <f t="shared" si="734"/>
        <v>0</v>
      </c>
      <c r="V145" s="51">
        <f t="shared" si="734"/>
        <v>113531.5</v>
      </c>
      <c r="W145" s="181">
        <f>V145/T145-1</f>
        <v>-0.11601770560517644</v>
      </c>
      <c r="Y145" s="51">
        <f t="shared" si="734"/>
        <v>0</v>
      </c>
      <c r="Z145" s="51">
        <f t="shared" si="734"/>
        <v>436509.18066000001</v>
      </c>
      <c r="AA145" s="51">
        <f t="shared" si="734"/>
        <v>0</v>
      </c>
      <c r="AB145" s="51">
        <f t="shared" si="734"/>
        <v>141520.33262884998</v>
      </c>
      <c r="AC145" s="51">
        <f t="shared" si="734"/>
        <v>0</v>
      </c>
      <c r="AD145" s="51">
        <f t="shared" si="734"/>
        <v>128431.871</v>
      </c>
      <c r="AE145" s="51">
        <f t="shared" si="734"/>
        <v>0</v>
      </c>
      <c r="AF145" s="51">
        <f t="shared" si="734"/>
        <v>113531.5</v>
      </c>
      <c r="AG145" s="78"/>
      <c r="AH145" s="51">
        <f t="shared" si="734"/>
        <v>0</v>
      </c>
      <c r="AI145" s="51">
        <f t="shared" si="734"/>
        <v>436509.18066000001</v>
      </c>
      <c r="AJ145" s="51">
        <f t="shared" si="734"/>
        <v>0</v>
      </c>
      <c r="AK145" s="51">
        <f t="shared" si="734"/>
        <v>141520.33262884998</v>
      </c>
      <c r="AL145" s="51">
        <f t="shared" si="734"/>
        <v>0</v>
      </c>
      <c r="AM145" s="51">
        <f t="shared" si="734"/>
        <v>128431.871</v>
      </c>
      <c r="AN145" s="51">
        <f t="shared" si="734"/>
        <v>0</v>
      </c>
      <c r="AO145" s="51">
        <f t="shared" si="734"/>
        <v>113531.5</v>
      </c>
      <c r="AP145" s="78"/>
      <c r="AQ145" s="51">
        <f t="shared" si="734"/>
        <v>0</v>
      </c>
      <c r="AR145" s="51">
        <f t="shared" si="734"/>
        <v>436509.18066000001</v>
      </c>
      <c r="AS145" s="51">
        <f t="shared" si="734"/>
        <v>0</v>
      </c>
      <c r="AT145" s="51">
        <f t="shared" si="734"/>
        <v>141520.33262884998</v>
      </c>
      <c r="AU145" s="51">
        <f t="shared" si="734"/>
        <v>0</v>
      </c>
      <c r="AV145" s="51">
        <f t="shared" si="734"/>
        <v>128431.871</v>
      </c>
      <c r="AW145" s="51">
        <f t="shared" si="734"/>
        <v>0</v>
      </c>
      <c r="AX145" s="51">
        <f t="shared" si="734"/>
        <v>113531.5</v>
      </c>
      <c r="AY145" s="78"/>
      <c r="AZ145" s="51">
        <f t="shared" si="734"/>
        <v>0</v>
      </c>
      <c r="BA145" s="51">
        <f t="shared" si="734"/>
        <v>436509.18066000001</v>
      </c>
      <c r="BB145" s="51">
        <f t="shared" si="734"/>
        <v>0</v>
      </c>
      <c r="BC145" s="51">
        <f t="shared" si="734"/>
        <v>141520.33262884998</v>
      </c>
      <c r="BD145" s="51">
        <f t="shared" si="734"/>
        <v>0</v>
      </c>
      <c r="BE145" s="51">
        <f t="shared" si="734"/>
        <v>128431.871</v>
      </c>
      <c r="BF145" s="51">
        <f t="shared" si="734"/>
        <v>0</v>
      </c>
      <c r="BG145" s="51">
        <f t="shared" si="734"/>
        <v>113531.5</v>
      </c>
      <c r="BH145" s="78"/>
      <c r="BI145" s="51">
        <f t="shared" si="734"/>
        <v>0</v>
      </c>
      <c r="BJ145" s="51">
        <f t="shared" si="734"/>
        <v>436509.18066000001</v>
      </c>
      <c r="BK145" s="51">
        <f t="shared" si="734"/>
        <v>0</v>
      </c>
      <c r="BL145" s="51">
        <f t="shared" si="734"/>
        <v>141520.33262884998</v>
      </c>
      <c r="BM145" s="51">
        <f t="shared" si="734"/>
        <v>0</v>
      </c>
      <c r="BN145" s="51">
        <f t="shared" si="734"/>
        <v>128431.871</v>
      </c>
      <c r="BO145" s="51">
        <f t="shared" si="734"/>
        <v>0</v>
      </c>
      <c r="BP145" s="51">
        <f t="shared" si="734"/>
        <v>113531.5</v>
      </c>
      <c r="BR145" s="51">
        <f t="shared" si="734"/>
        <v>0</v>
      </c>
      <c r="BS145" s="51">
        <f t="shared" si="734"/>
        <v>436509.18066000001</v>
      </c>
      <c r="BT145" s="51">
        <f t="shared" si="734"/>
        <v>0</v>
      </c>
      <c r="BU145" s="51">
        <f t="shared" si="734"/>
        <v>141520.33262884998</v>
      </c>
      <c r="BV145" s="51">
        <f t="shared" si="734"/>
        <v>0</v>
      </c>
      <c r="BW145" s="51">
        <f t="shared" si="734"/>
        <v>128431.871</v>
      </c>
      <c r="BX145" s="51">
        <f t="shared" si="734"/>
        <v>0</v>
      </c>
      <c r="BY145" s="51">
        <f t="shared" si="734"/>
        <v>113531.5</v>
      </c>
      <c r="CA145" s="51">
        <f t="shared" si="734"/>
        <v>0</v>
      </c>
      <c r="CB145" s="51">
        <f t="shared" si="734"/>
        <v>436509.18066000001</v>
      </c>
      <c r="CC145" s="51">
        <f t="shared" si="734"/>
        <v>0</v>
      </c>
      <c r="CD145" s="51">
        <f t="shared" si="734"/>
        <v>141520.33262884998</v>
      </c>
      <c r="CE145" s="51">
        <f t="shared" si="734"/>
        <v>0</v>
      </c>
      <c r="CF145" s="51">
        <f t="shared" si="734"/>
        <v>128431.871</v>
      </c>
      <c r="CG145" s="51">
        <f t="shared" si="734"/>
        <v>0</v>
      </c>
      <c r="CH145" s="51">
        <f t="shared" si="734"/>
        <v>113531.5</v>
      </c>
      <c r="CI145" s="51"/>
      <c r="CJ145" s="181">
        <f>CH145/CF145-1</f>
        <v>-0.11601770560517644</v>
      </c>
      <c r="CL145" s="51">
        <f t="shared" si="734"/>
        <v>0</v>
      </c>
      <c r="CM145" s="51">
        <f t="shared" si="734"/>
        <v>436509.18066000001</v>
      </c>
      <c r="CN145" s="51">
        <f t="shared" si="734"/>
        <v>0</v>
      </c>
      <c r="CO145" s="51">
        <f t="shared" si="734"/>
        <v>141520.33262884998</v>
      </c>
      <c r="CP145" s="51">
        <f t="shared" si="734"/>
        <v>0</v>
      </c>
      <c r="CQ145" s="51">
        <f t="shared" si="734"/>
        <v>128431.871</v>
      </c>
      <c r="CR145" s="51">
        <f t="shared" si="734"/>
        <v>0</v>
      </c>
      <c r="CS145" s="51">
        <f t="shared" si="734"/>
        <v>113531.5</v>
      </c>
      <c r="CU145" s="51">
        <f t="shared" si="734"/>
        <v>0</v>
      </c>
      <c r="CV145" s="51">
        <f t="shared" ref="CV145:DB145" si="735">CV146</f>
        <v>436509.18066000001</v>
      </c>
      <c r="CW145" s="51">
        <f t="shared" si="735"/>
        <v>0</v>
      </c>
      <c r="CX145" s="51">
        <f t="shared" si="735"/>
        <v>141520.33262884998</v>
      </c>
      <c r="CY145" s="51">
        <f t="shared" si="735"/>
        <v>0</v>
      </c>
      <c r="CZ145" s="51">
        <f t="shared" si="735"/>
        <v>128431.871</v>
      </c>
      <c r="DA145" s="51">
        <f t="shared" si="735"/>
        <v>0</v>
      </c>
      <c r="DB145" s="51">
        <f t="shared" si="735"/>
        <v>113531.5</v>
      </c>
    </row>
    <row r="146" spans="2:106" x14ac:dyDescent="0.3">
      <c r="C146" s="69" t="s">
        <v>122</v>
      </c>
      <c r="D146" s="82"/>
      <c r="E146" s="104"/>
      <c r="F146" s="104">
        <f>SUM('Quarterly I.S'!G146:I146)</f>
        <v>436509.18066000001</v>
      </c>
      <c r="G146" s="104"/>
      <c r="H146" s="104">
        <f>SUM('Quarterly I.S'!K146:M146)</f>
        <v>141520.33262884998</v>
      </c>
      <c r="I146" s="104"/>
      <c r="J146" s="104">
        <f>SUM('Quarterly I.S'!O146:Q146)</f>
        <v>128431.871</v>
      </c>
      <c r="K146" s="104"/>
      <c r="L146" s="104">
        <f>SUM('Quarterly I.S'!S146:U146)</f>
        <v>113531.5</v>
      </c>
      <c r="M146" s="198"/>
      <c r="N146" s="139"/>
      <c r="O146" s="71">
        <f>$E146</f>
        <v>0</v>
      </c>
      <c r="P146" s="71">
        <f>$F146</f>
        <v>436509.18066000001</v>
      </c>
      <c r="Q146" s="71">
        <f>$G146</f>
        <v>0</v>
      </c>
      <c r="R146" s="71">
        <f>$H146</f>
        <v>141520.33262884998</v>
      </c>
      <c r="S146" s="71">
        <f t="shared" ref="S146" si="736">$I146</f>
        <v>0</v>
      </c>
      <c r="T146" s="71">
        <f t="shared" ref="T146" si="737">$J146</f>
        <v>128431.871</v>
      </c>
      <c r="U146" s="71">
        <f>$K146</f>
        <v>0</v>
      </c>
      <c r="V146" s="71">
        <f>$L146</f>
        <v>113531.5</v>
      </c>
      <c r="W146" s="198"/>
      <c r="X146" s="68"/>
      <c r="Y146" s="71">
        <f>$E146</f>
        <v>0</v>
      </c>
      <c r="Z146" s="71">
        <f>$F146</f>
        <v>436509.18066000001</v>
      </c>
      <c r="AA146" s="71">
        <f>$G146</f>
        <v>0</v>
      </c>
      <c r="AB146" s="71">
        <f>$H146</f>
        <v>141520.33262884998</v>
      </c>
      <c r="AC146" s="71">
        <f t="shared" ref="AC146" si="738">$I146</f>
        <v>0</v>
      </c>
      <c r="AD146" s="71">
        <f t="shared" ref="AD146" si="739">$J146</f>
        <v>128431.871</v>
      </c>
      <c r="AE146" s="71">
        <f>$K146</f>
        <v>0</v>
      </c>
      <c r="AF146" s="71">
        <f>$L146</f>
        <v>113531.5</v>
      </c>
      <c r="AG146" s="68"/>
      <c r="AH146" s="71">
        <f>$E146</f>
        <v>0</v>
      </c>
      <c r="AI146" s="71">
        <f>$F146</f>
        <v>436509.18066000001</v>
      </c>
      <c r="AJ146" s="71">
        <f>$G146</f>
        <v>0</v>
      </c>
      <c r="AK146" s="71">
        <f>$H146</f>
        <v>141520.33262884998</v>
      </c>
      <c r="AL146" s="71">
        <f t="shared" ref="AL146" si="740">$I146</f>
        <v>0</v>
      </c>
      <c r="AM146" s="71">
        <f t="shared" ref="AM146" si="741">$J146</f>
        <v>128431.871</v>
      </c>
      <c r="AN146" s="71">
        <f>$K146</f>
        <v>0</v>
      </c>
      <c r="AO146" s="71">
        <f>$L146</f>
        <v>113531.5</v>
      </c>
      <c r="AP146" s="68"/>
      <c r="AQ146" s="71">
        <f>$E146</f>
        <v>0</v>
      </c>
      <c r="AR146" s="71">
        <f>$F146</f>
        <v>436509.18066000001</v>
      </c>
      <c r="AS146" s="71">
        <f>$G146</f>
        <v>0</v>
      </c>
      <c r="AT146" s="71">
        <f>$H146</f>
        <v>141520.33262884998</v>
      </c>
      <c r="AU146" s="71">
        <f t="shared" ref="AU146" si="742">$I146</f>
        <v>0</v>
      </c>
      <c r="AV146" s="71">
        <f t="shared" ref="AV146" si="743">$J146</f>
        <v>128431.871</v>
      </c>
      <c r="AW146" s="71">
        <f>$K146</f>
        <v>0</v>
      </c>
      <c r="AX146" s="71">
        <f>$L146</f>
        <v>113531.5</v>
      </c>
      <c r="AY146" s="68"/>
      <c r="AZ146" s="71">
        <f>$E146</f>
        <v>0</v>
      </c>
      <c r="BA146" s="71">
        <f>$F146</f>
        <v>436509.18066000001</v>
      </c>
      <c r="BB146" s="71">
        <f>$G146</f>
        <v>0</v>
      </c>
      <c r="BC146" s="71">
        <f>$H146</f>
        <v>141520.33262884998</v>
      </c>
      <c r="BD146" s="71">
        <f t="shared" ref="BD146" si="744">$I146</f>
        <v>0</v>
      </c>
      <c r="BE146" s="71">
        <f t="shared" ref="BE146" si="745">$J146</f>
        <v>128431.871</v>
      </c>
      <c r="BF146" s="71">
        <f>$K146</f>
        <v>0</v>
      </c>
      <c r="BG146" s="71">
        <f>$L146</f>
        <v>113531.5</v>
      </c>
      <c r="BH146" s="68"/>
      <c r="BI146" s="71">
        <f>$E146</f>
        <v>0</v>
      </c>
      <c r="BJ146" s="71">
        <f>$F146</f>
        <v>436509.18066000001</v>
      </c>
      <c r="BK146" s="71">
        <f>$G146</f>
        <v>0</v>
      </c>
      <c r="BL146" s="71">
        <f>$H146</f>
        <v>141520.33262884998</v>
      </c>
      <c r="BM146" s="71">
        <f t="shared" ref="BM146" si="746">$I146</f>
        <v>0</v>
      </c>
      <c r="BN146" s="71">
        <f t="shared" ref="BN146" si="747">$J146</f>
        <v>128431.871</v>
      </c>
      <c r="BO146" s="71">
        <f>$K146</f>
        <v>0</v>
      </c>
      <c r="BP146" s="71">
        <f>$L146</f>
        <v>113531.5</v>
      </c>
      <c r="BQ146" s="68"/>
      <c r="BR146" s="71">
        <f>$E146</f>
        <v>0</v>
      </c>
      <c r="BS146" s="71">
        <f>$F146</f>
        <v>436509.18066000001</v>
      </c>
      <c r="BT146" s="71">
        <f>$G146</f>
        <v>0</v>
      </c>
      <c r="BU146" s="71">
        <f>$H146</f>
        <v>141520.33262884998</v>
      </c>
      <c r="BV146" s="71">
        <f t="shared" ref="BV146" si="748">$I146</f>
        <v>0</v>
      </c>
      <c r="BW146" s="71">
        <f t="shared" ref="BW146" si="749">$J146</f>
        <v>128431.871</v>
      </c>
      <c r="BX146" s="71">
        <f>$K146</f>
        <v>0</v>
      </c>
      <c r="BY146" s="71">
        <f>$L146</f>
        <v>113531.5</v>
      </c>
      <c r="BZ146" s="68"/>
      <c r="CA146" s="71">
        <f>$E146</f>
        <v>0</v>
      </c>
      <c r="CB146" s="71">
        <f>$F146</f>
        <v>436509.18066000001</v>
      </c>
      <c r="CC146" s="71">
        <f>$G146</f>
        <v>0</v>
      </c>
      <c r="CD146" s="71">
        <f>$H146</f>
        <v>141520.33262884998</v>
      </c>
      <c r="CE146" s="71">
        <f t="shared" ref="CE146" si="750">$I146</f>
        <v>0</v>
      </c>
      <c r="CF146" s="71">
        <f t="shared" ref="CF146" si="751">$J146</f>
        <v>128431.871</v>
      </c>
      <c r="CG146" s="71">
        <f>$K146</f>
        <v>0</v>
      </c>
      <c r="CH146" s="71">
        <f>$L146</f>
        <v>113531.5</v>
      </c>
      <c r="CI146" s="71"/>
      <c r="CJ146" s="198"/>
      <c r="CK146" s="68"/>
      <c r="CL146" s="71">
        <f>$E146</f>
        <v>0</v>
      </c>
      <c r="CM146" s="71">
        <f>$F146</f>
        <v>436509.18066000001</v>
      </c>
      <c r="CN146" s="71">
        <f>$G146</f>
        <v>0</v>
      </c>
      <c r="CO146" s="71">
        <f>$H146</f>
        <v>141520.33262884998</v>
      </c>
      <c r="CP146" s="71">
        <f t="shared" ref="CP146" si="752">$I146</f>
        <v>0</v>
      </c>
      <c r="CQ146" s="71">
        <f t="shared" ref="CQ146" si="753">$J146</f>
        <v>128431.871</v>
      </c>
      <c r="CR146" s="71">
        <f>$K146</f>
        <v>0</v>
      </c>
      <c r="CS146" s="71">
        <f>$L146</f>
        <v>113531.5</v>
      </c>
      <c r="CT146" s="68"/>
      <c r="CU146" s="71">
        <f>$E146</f>
        <v>0</v>
      </c>
      <c r="CV146" s="71">
        <f>$F146</f>
        <v>436509.18066000001</v>
      </c>
      <c r="CW146" s="71">
        <f>$G146</f>
        <v>0</v>
      </c>
      <c r="CX146" s="71">
        <f>$H146</f>
        <v>141520.33262884998</v>
      </c>
      <c r="CY146" s="71">
        <f t="shared" ref="CY146" si="754">$I146</f>
        <v>0</v>
      </c>
      <c r="CZ146" s="71">
        <f t="shared" ref="CZ146" si="755">$J146</f>
        <v>128431.871</v>
      </c>
      <c r="DA146" s="71">
        <f>$K146</f>
        <v>0</v>
      </c>
      <c r="DB146" s="71">
        <f>$L146</f>
        <v>113531.5</v>
      </c>
    </row>
    <row r="147" spans="2:106" x14ac:dyDescent="0.3">
      <c r="C147" s="69"/>
      <c r="D147" s="82"/>
      <c r="E147" s="66"/>
      <c r="F147" s="66"/>
      <c r="G147" s="66"/>
      <c r="H147" s="66"/>
      <c r="I147" s="66"/>
      <c r="J147" s="66"/>
      <c r="K147" s="66"/>
      <c r="L147" s="66"/>
      <c r="M147" s="138"/>
      <c r="O147" s="66"/>
      <c r="P147" s="66"/>
      <c r="Q147" s="66"/>
      <c r="R147" s="66"/>
      <c r="S147" s="66"/>
      <c r="T147" s="66"/>
      <c r="U147" s="66"/>
      <c r="V147" s="66"/>
      <c r="W147" s="138"/>
      <c r="Y147" s="66"/>
      <c r="Z147" s="66"/>
      <c r="AA147" s="66"/>
      <c r="AB147" s="66"/>
      <c r="AC147" s="66"/>
      <c r="AD147" s="66"/>
      <c r="AE147" s="66"/>
      <c r="AF147" s="66"/>
      <c r="AG147" s="56"/>
      <c r="AH147" s="66"/>
      <c r="AI147" s="66"/>
      <c r="AJ147" s="66"/>
      <c r="AK147" s="66"/>
      <c r="AL147" s="66"/>
      <c r="AM147" s="66"/>
      <c r="AN147" s="66"/>
      <c r="AO147" s="66"/>
      <c r="AP147" s="56"/>
      <c r="AQ147" s="66"/>
      <c r="AR147" s="66"/>
      <c r="AS147" s="66"/>
      <c r="AT147" s="66"/>
      <c r="AU147" s="66"/>
      <c r="AV147" s="66"/>
      <c r="AW147" s="66"/>
      <c r="AX147" s="66"/>
      <c r="AY147" s="56"/>
      <c r="AZ147" s="66"/>
      <c r="BA147" s="66"/>
      <c r="BB147" s="66"/>
      <c r="BC147" s="66"/>
      <c r="BD147" s="66"/>
      <c r="BE147" s="66"/>
      <c r="BF147" s="66"/>
      <c r="BG147" s="66"/>
      <c r="BH147" s="56"/>
      <c r="BI147" s="66"/>
      <c r="BJ147" s="66"/>
      <c r="BK147" s="66"/>
      <c r="BL147" s="66"/>
      <c r="BM147" s="66"/>
      <c r="BN147" s="66"/>
      <c r="BO147" s="66"/>
      <c r="BP147" s="66"/>
      <c r="BR147" s="66"/>
      <c r="BS147" s="66"/>
      <c r="BT147" s="66"/>
      <c r="BU147" s="66"/>
      <c r="BV147" s="66"/>
      <c r="BW147" s="66"/>
      <c r="BX147" s="66"/>
      <c r="BY147" s="66"/>
      <c r="CA147" s="66"/>
      <c r="CB147" s="66"/>
      <c r="CC147" s="66"/>
      <c r="CD147" s="66"/>
      <c r="CE147" s="66"/>
      <c r="CF147" s="66"/>
      <c r="CG147" s="66"/>
      <c r="CH147" s="66"/>
      <c r="CI147" s="66"/>
      <c r="CJ147" s="138"/>
      <c r="CL147" s="66"/>
      <c r="CM147" s="66"/>
      <c r="CN147" s="66"/>
      <c r="CO147" s="66"/>
      <c r="CP147" s="66"/>
      <c r="CQ147" s="66"/>
      <c r="CR147" s="66"/>
      <c r="CS147" s="66"/>
      <c r="CU147" s="66"/>
      <c r="CV147" s="66"/>
      <c r="CW147" s="66"/>
      <c r="CX147" s="66"/>
      <c r="CY147" s="66"/>
      <c r="CZ147" s="66"/>
      <c r="DA147" s="66"/>
      <c r="DB147" s="66"/>
    </row>
    <row r="148" spans="2:106" ht="13.5" thickBot="1" x14ac:dyDescent="0.35">
      <c r="C148" s="79" t="s">
        <v>52</v>
      </c>
      <c r="D148" s="133"/>
      <c r="E148" s="80">
        <f t="shared" ref="E148:R148" si="756">E136+E145</f>
        <v>0</v>
      </c>
      <c r="F148" s="80">
        <f t="shared" si="756"/>
        <v>5133272.5611147983</v>
      </c>
      <c r="G148" s="80">
        <f t="shared" si="756"/>
        <v>0</v>
      </c>
      <c r="H148" s="80">
        <f t="shared" si="756"/>
        <v>8295311.8460852494</v>
      </c>
      <c r="I148" s="80">
        <f t="shared" ref="I148:J148" si="757">I136+I145</f>
        <v>0</v>
      </c>
      <c r="J148" s="80">
        <f t="shared" si="757"/>
        <v>12069459.2865078</v>
      </c>
      <c r="K148" s="80"/>
      <c r="L148" s="80">
        <f t="shared" ref="L148" si="758">L136+L145</f>
        <v>8352867.9090887997</v>
      </c>
      <c r="M148" s="199">
        <f>L148/J148-1</f>
        <v>-0.30793354442760346</v>
      </c>
      <c r="O148" s="80">
        <f t="shared" si="756"/>
        <v>0</v>
      </c>
      <c r="P148" s="80">
        <f t="shared" si="756"/>
        <v>5133272.5611147983</v>
      </c>
      <c r="Q148" s="80">
        <f t="shared" si="756"/>
        <v>0</v>
      </c>
      <c r="R148" s="80">
        <f t="shared" si="756"/>
        <v>8295311.8460852494</v>
      </c>
      <c r="S148" s="80">
        <f t="shared" ref="S148:T148" si="759">S136+S145</f>
        <v>0</v>
      </c>
      <c r="T148" s="80">
        <f t="shared" si="759"/>
        <v>12069459.2865078</v>
      </c>
      <c r="U148" s="80">
        <f t="shared" ref="U148:V148" si="760">U136+U145</f>
        <v>0</v>
      </c>
      <c r="V148" s="80">
        <f t="shared" si="760"/>
        <v>8352867.9090887997</v>
      </c>
      <c r="W148" s="199">
        <f>V148/T148-1</f>
        <v>-0.30793354442760346</v>
      </c>
      <c r="Y148" s="80">
        <f t="shared" ref="Y148:AF148" si="761">Y136+Y145</f>
        <v>0</v>
      </c>
      <c r="Z148" s="80">
        <f t="shared" si="761"/>
        <v>5133272.5611147983</v>
      </c>
      <c r="AA148" s="80">
        <f t="shared" si="761"/>
        <v>0</v>
      </c>
      <c r="AB148" s="80">
        <f t="shared" si="761"/>
        <v>8295311.8460852494</v>
      </c>
      <c r="AC148" s="80">
        <f t="shared" si="761"/>
        <v>0</v>
      </c>
      <c r="AD148" s="80">
        <f t="shared" si="761"/>
        <v>12069459.2865078</v>
      </c>
      <c r="AE148" s="80">
        <f t="shared" si="761"/>
        <v>0</v>
      </c>
      <c r="AF148" s="80">
        <f t="shared" si="761"/>
        <v>8352867.9090887997</v>
      </c>
      <c r="AG148" s="56"/>
      <c r="AH148" s="80">
        <f t="shared" ref="AH148:AO148" si="762">AH136+AH145</f>
        <v>0</v>
      </c>
      <c r="AI148" s="80">
        <f t="shared" si="762"/>
        <v>5133272.5611147983</v>
      </c>
      <c r="AJ148" s="80">
        <f t="shared" si="762"/>
        <v>0</v>
      </c>
      <c r="AK148" s="80">
        <f t="shared" si="762"/>
        <v>8295311.8460852494</v>
      </c>
      <c r="AL148" s="80">
        <f t="shared" si="762"/>
        <v>0</v>
      </c>
      <c r="AM148" s="80">
        <f t="shared" si="762"/>
        <v>12069459.2865078</v>
      </c>
      <c r="AN148" s="80">
        <f t="shared" si="762"/>
        <v>0</v>
      </c>
      <c r="AO148" s="80">
        <f t="shared" si="762"/>
        <v>8352867.9090887997</v>
      </c>
      <c r="AP148" s="56"/>
      <c r="AQ148" s="80">
        <f t="shared" ref="AQ148:AX148" si="763">AQ136+AQ145</f>
        <v>0</v>
      </c>
      <c r="AR148" s="80">
        <f t="shared" si="763"/>
        <v>5133272.5611147983</v>
      </c>
      <c r="AS148" s="80">
        <f t="shared" si="763"/>
        <v>0</v>
      </c>
      <c r="AT148" s="80">
        <f t="shared" si="763"/>
        <v>8295311.8460852494</v>
      </c>
      <c r="AU148" s="80">
        <f t="shared" si="763"/>
        <v>0</v>
      </c>
      <c r="AV148" s="80">
        <f t="shared" si="763"/>
        <v>12069459.2865078</v>
      </c>
      <c r="AW148" s="80">
        <f t="shared" si="763"/>
        <v>0</v>
      </c>
      <c r="AX148" s="80">
        <f t="shared" si="763"/>
        <v>8352867.9090887997</v>
      </c>
      <c r="AY148" s="56"/>
      <c r="AZ148" s="80">
        <f t="shared" ref="AZ148:BG148" si="764">AZ136+AZ145</f>
        <v>0</v>
      </c>
      <c r="BA148" s="80">
        <f t="shared" si="764"/>
        <v>5133272.5611147983</v>
      </c>
      <c r="BB148" s="80">
        <f t="shared" si="764"/>
        <v>0</v>
      </c>
      <c r="BC148" s="80">
        <f t="shared" si="764"/>
        <v>8295311.8460852494</v>
      </c>
      <c r="BD148" s="80">
        <f t="shared" si="764"/>
        <v>0</v>
      </c>
      <c r="BE148" s="80">
        <f t="shared" si="764"/>
        <v>12069459.2865078</v>
      </c>
      <c r="BF148" s="80">
        <f t="shared" si="764"/>
        <v>0</v>
      </c>
      <c r="BG148" s="80">
        <f t="shared" si="764"/>
        <v>8352867.9090887997</v>
      </c>
      <c r="BH148" s="56"/>
      <c r="BI148" s="80">
        <f t="shared" ref="BI148:BP148" si="765">BI136+BI145</f>
        <v>0</v>
      </c>
      <c r="BJ148" s="80">
        <f t="shared" si="765"/>
        <v>5133272.5611147983</v>
      </c>
      <c r="BK148" s="80">
        <f t="shared" si="765"/>
        <v>0</v>
      </c>
      <c r="BL148" s="80">
        <f t="shared" si="765"/>
        <v>8295311.8460852494</v>
      </c>
      <c r="BM148" s="80">
        <f t="shared" si="765"/>
        <v>0</v>
      </c>
      <c r="BN148" s="80">
        <f t="shared" si="765"/>
        <v>12069459.2865078</v>
      </c>
      <c r="BO148" s="80">
        <f t="shared" si="765"/>
        <v>0</v>
      </c>
      <c r="BP148" s="80">
        <f t="shared" si="765"/>
        <v>8352867.9090887997</v>
      </c>
      <c r="BR148" s="80">
        <f t="shared" ref="BR148:BY148" si="766">BR136+BR145</f>
        <v>0</v>
      </c>
      <c r="BS148" s="80">
        <f t="shared" si="766"/>
        <v>5133272.5611147983</v>
      </c>
      <c r="BT148" s="80">
        <f t="shared" si="766"/>
        <v>0</v>
      </c>
      <c r="BU148" s="80">
        <f t="shared" si="766"/>
        <v>8295311.8460852494</v>
      </c>
      <c r="BV148" s="80">
        <f t="shared" si="766"/>
        <v>0</v>
      </c>
      <c r="BW148" s="80">
        <f t="shared" si="766"/>
        <v>12069459.2865078</v>
      </c>
      <c r="BX148" s="80">
        <f t="shared" si="766"/>
        <v>0</v>
      </c>
      <c r="BY148" s="80">
        <f t="shared" si="766"/>
        <v>8352867.9090887997</v>
      </c>
      <c r="CA148" s="80">
        <f t="shared" ref="CA148:CH148" si="767">CA136+CA145</f>
        <v>0</v>
      </c>
      <c r="CB148" s="80">
        <f t="shared" si="767"/>
        <v>5133272.5611147983</v>
      </c>
      <c r="CC148" s="80">
        <f t="shared" si="767"/>
        <v>0</v>
      </c>
      <c r="CD148" s="80">
        <f t="shared" si="767"/>
        <v>8295311.8460852494</v>
      </c>
      <c r="CE148" s="80">
        <f t="shared" si="767"/>
        <v>0</v>
      </c>
      <c r="CF148" s="80">
        <f t="shared" si="767"/>
        <v>12069459.2865078</v>
      </c>
      <c r="CG148" s="80">
        <f t="shared" si="767"/>
        <v>0</v>
      </c>
      <c r="CH148" s="80">
        <f t="shared" si="767"/>
        <v>8352867.9090887997</v>
      </c>
      <c r="CI148" s="80"/>
      <c r="CJ148" s="199">
        <f>CH148/CF148-1</f>
        <v>-0.30793354442760346</v>
      </c>
      <c r="CL148" s="80">
        <f t="shared" ref="CL148:CS148" si="768">CL136+CL145</f>
        <v>0</v>
      </c>
      <c r="CM148" s="80">
        <f t="shared" si="768"/>
        <v>5133272.5611147983</v>
      </c>
      <c r="CN148" s="80">
        <f t="shared" si="768"/>
        <v>0</v>
      </c>
      <c r="CO148" s="80">
        <f t="shared" si="768"/>
        <v>8295311.8460852494</v>
      </c>
      <c r="CP148" s="80">
        <f t="shared" si="768"/>
        <v>0</v>
      </c>
      <c r="CQ148" s="80">
        <f t="shared" si="768"/>
        <v>12069459.2865078</v>
      </c>
      <c r="CR148" s="80">
        <f t="shared" si="768"/>
        <v>0</v>
      </c>
      <c r="CS148" s="80">
        <f t="shared" si="768"/>
        <v>8352867.9090887997</v>
      </c>
      <c r="CU148" s="80">
        <f t="shared" ref="CU148:DB148" si="769">CU136+CU145</f>
        <v>0</v>
      </c>
      <c r="CV148" s="80">
        <f t="shared" si="769"/>
        <v>5133272.5611147983</v>
      </c>
      <c r="CW148" s="80">
        <f t="shared" si="769"/>
        <v>0</v>
      </c>
      <c r="CX148" s="80">
        <f t="shared" si="769"/>
        <v>8295311.8460852494</v>
      </c>
      <c r="CY148" s="80">
        <f t="shared" si="769"/>
        <v>0</v>
      </c>
      <c r="CZ148" s="80">
        <f t="shared" si="769"/>
        <v>12069459.2865078</v>
      </c>
      <c r="DA148" s="80">
        <f t="shared" si="769"/>
        <v>0</v>
      </c>
      <c r="DB148" s="80">
        <f t="shared" si="769"/>
        <v>8352867.9090887997</v>
      </c>
    </row>
    <row r="149" spans="2:106" x14ac:dyDescent="0.3">
      <c r="C149" s="69"/>
      <c r="D149" s="82"/>
      <c r="E149" s="66"/>
      <c r="F149" s="66">
        <f>F148-SUM('Quarterly I.S'!G148:I148)</f>
        <v>0</v>
      </c>
      <c r="G149" s="138"/>
      <c r="H149" s="66">
        <f>H148-SUM('Quarterly I.S'!K148:M148)</f>
        <v>0</v>
      </c>
      <c r="I149" s="138"/>
      <c r="J149" s="66">
        <f>J148-SUM('Quarterly I.S'!O148:Q148)</f>
        <v>0</v>
      </c>
      <c r="K149" s="66"/>
      <c r="L149" s="66">
        <f>L148-SUM('Quarterly I.S'!S148:U148)</f>
        <v>0</v>
      </c>
      <c r="M149" s="138"/>
      <c r="O149" s="66"/>
      <c r="P149" s="66"/>
      <c r="Q149" s="66"/>
      <c r="R149" s="66"/>
      <c r="S149" s="66"/>
      <c r="T149" s="66"/>
      <c r="U149" s="66"/>
      <c r="V149" s="66"/>
      <c r="W149" s="138"/>
      <c r="Y149" s="66"/>
      <c r="Z149" s="66"/>
      <c r="AA149" s="66"/>
      <c r="AB149" s="66"/>
      <c r="AC149" s="66"/>
      <c r="AD149" s="66"/>
      <c r="AE149" s="66"/>
      <c r="AF149" s="66"/>
      <c r="AG149" s="56"/>
      <c r="AH149" s="66"/>
      <c r="AI149" s="66"/>
      <c r="AJ149" s="66"/>
      <c r="AK149" s="66"/>
      <c r="AL149" s="66"/>
      <c r="AM149" s="66"/>
      <c r="AN149" s="66"/>
      <c r="AO149" s="66"/>
      <c r="AP149" s="56"/>
      <c r="AQ149" s="66"/>
      <c r="AR149" s="66"/>
      <c r="AS149" s="66"/>
      <c r="AT149" s="66"/>
      <c r="AU149" s="66"/>
      <c r="AV149" s="66"/>
      <c r="AW149" s="66"/>
      <c r="AX149" s="66"/>
      <c r="AY149" s="56"/>
      <c r="AZ149" s="66"/>
      <c r="BA149" s="66"/>
      <c r="BB149" s="66"/>
      <c r="BC149" s="66"/>
      <c r="BD149" s="66"/>
      <c r="BE149" s="66"/>
      <c r="BF149" s="66"/>
      <c r="BG149" s="66"/>
      <c r="BH149" s="56"/>
      <c r="BI149" s="66"/>
      <c r="BJ149" s="66"/>
      <c r="BK149" s="66"/>
      <c r="BL149" s="66"/>
      <c r="BM149" s="66"/>
      <c r="BN149" s="66"/>
      <c r="BO149" s="66"/>
      <c r="BP149" s="66"/>
      <c r="BR149" s="66"/>
      <c r="BS149" s="66"/>
      <c r="BT149" s="66"/>
      <c r="BU149" s="66"/>
      <c r="BV149" s="66"/>
      <c r="BW149" s="66"/>
      <c r="BX149" s="66"/>
      <c r="BY149" s="66"/>
      <c r="CA149" s="66"/>
      <c r="CB149" s="66"/>
      <c r="CC149" s="66"/>
      <c r="CD149" s="66"/>
      <c r="CE149" s="66"/>
      <c r="CF149" s="66"/>
      <c r="CG149" s="66"/>
      <c r="CH149" s="66"/>
      <c r="CI149" s="66"/>
      <c r="CJ149" s="138"/>
      <c r="CL149" s="66"/>
      <c r="CM149" s="66"/>
      <c r="CN149" s="66"/>
      <c r="CO149" s="66"/>
      <c r="CP149" s="66"/>
      <c r="CQ149" s="66"/>
      <c r="CR149" s="66"/>
      <c r="CS149" s="66"/>
      <c r="CU149" s="66"/>
      <c r="CV149" s="66"/>
      <c r="CW149" s="66"/>
      <c r="CX149" s="66"/>
      <c r="CY149" s="66"/>
      <c r="CZ149" s="66"/>
      <c r="DA149" s="66"/>
      <c r="DB149" s="66"/>
    </row>
    <row r="150" spans="2:106" s="48" customFormat="1" x14ac:dyDescent="0.3">
      <c r="C150" s="99" t="s">
        <v>67</v>
      </c>
      <c r="D150" s="134"/>
      <c r="E150" s="100">
        <f t="shared" ref="E150:J150" si="770">SUM(E151:E152)</f>
        <v>0</v>
      </c>
      <c r="F150" s="100">
        <f t="shared" si="770"/>
        <v>3772584</v>
      </c>
      <c r="G150" s="100">
        <f t="shared" si="770"/>
        <v>0</v>
      </c>
      <c r="H150" s="100">
        <f t="shared" si="770"/>
        <v>4218680.9796900032</v>
      </c>
      <c r="I150" s="100">
        <f t="shared" si="770"/>
        <v>0</v>
      </c>
      <c r="J150" s="100">
        <f t="shared" si="770"/>
        <v>8223149.7357899947</v>
      </c>
      <c r="K150" s="100"/>
      <c r="L150" s="100">
        <f t="shared" ref="L150" si="771">SUM(L151:L152)</f>
        <v>4086697.5863099997</v>
      </c>
      <c r="M150" s="200">
        <f>L150/J150-1</f>
        <v>-0.50302527405973452</v>
      </c>
      <c r="O150" s="100">
        <f t="shared" ref="O150:S150" si="772">SUM(O151:O152)</f>
        <v>0</v>
      </c>
      <c r="P150" s="100">
        <f t="shared" si="772"/>
        <v>3772584</v>
      </c>
      <c r="Q150" s="100">
        <f t="shared" si="772"/>
        <v>0</v>
      </c>
      <c r="R150" s="100">
        <f t="shared" si="772"/>
        <v>4218680.9796900032</v>
      </c>
      <c r="S150" s="100">
        <f t="shared" si="772"/>
        <v>0</v>
      </c>
      <c r="T150" s="100">
        <f>SUM(T151:T152)</f>
        <v>8223149.7357899947</v>
      </c>
      <c r="U150" s="100">
        <f t="shared" ref="U150:V150" si="773">SUM(U151:U152)</f>
        <v>0</v>
      </c>
      <c r="V150" s="100">
        <f t="shared" si="773"/>
        <v>4086697.5863099997</v>
      </c>
      <c r="W150" s="200">
        <f>V150/T150-1</f>
        <v>-0.50302527405973452</v>
      </c>
      <c r="Y150" s="100">
        <f t="shared" ref="Y150:AC150" si="774">SUM(Y151:Y152)</f>
        <v>0</v>
      </c>
      <c r="Z150" s="100">
        <f t="shared" si="774"/>
        <v>3772584</v>
      </c>
      <c r="AA150" s="100">
        <f t="shared" si="774"/>
        <v>0</v>
      </c>
      <c r="AB150" s="100">
        <f t="shared" si="774"/>
        <v>4218680.9796900032</v>
      </c>
      <c r="AC150" s="100">
        <f t="shared" si="774"/>
        <v>0</v>
      </c>
      <c r="AD150" s="100">
        <f>SUM(AD151:AD152)</f>
        <v>8223149.7357899947</v>
      </c>
      <c r="AE150" s="100">
        <f t="shared" ref="AE150" si="775">SUM(AE151:AE152)</f>
        <v>0</v>
      </c>
      <c r="AF150" s="100">
        <f t="shared" ref="AF150" si="776">SUM(AF151:AF152)</f>
        <v>4086697.5863099997</v>
      </c>
      <c r="AG150" s="101"/>
      <c r="AH150" s="100">
        <f t="shared" ref="AH150:AL150" si="777">SUM(AH151:AH152)</f>
        <v>0</v>
      </c>
      <c r="AI150" s="100">
        <f t="shared" si="777"/>
        <v>3772584</v>
      </c>
      <c r="AJ150" s="100">
        <f t="shared" si="777"/>
        <v>0</v>
      </c>
      <c r="AK150" s="100">
        <f t="shared" si="777"/>
        <v>4218680.9796900032</v>
      </c>
      <c r="AL150" s="100">
        <f t="shared" si="777"/>
        <v>0</v>
      </c>
      <c r="AM150" s="100">
        <f>SUM(AM151:AM152)</f>
        <v>8223149.7357899947</v>
      </c>
      <c r="AN150" s="100">
        <f t="shared" ref="AN150" si="778">SUM(AN151:AN152)</f>
        <v>0</v>
      </c>
      <c r="AO150" s="100">
        <f t="shared" ref="AO150" si="779">SUM(AO151:AO152)</f>
        <v>4086697.5863099997</v>
      </c>
      <c r="AP150" s="101"/>
      <c r="AQ150" s="100">
        <f t="shared" ref="AQ150:AU150" si="780">SUM(AQ151:AQ152)</f>
        <v>0</v>
      </c>
      <c r="AR150" s="100">
        <f t="shared" si="780"/>
        <v>3772584</v>
      </c>
      <c r="AS150" s="100">
        <f t="shared" si="780"/>
        <v>0</v>
      </c>
      <c r="AT150" s="100">
        <f t="shared" si="780"/>
        <v>4218680.9796900032</v>
      </c>
      <c r="AU150" s="100">
        <f t="shared" si="780"/>
        <v>0</v>
      </c>
      <c r="AV150" s="100">
        <f>SUM(AV151:AV152)</f>
        <v>8223149.7357899947</v>
      </c>
      <c r="AW150" s="100">
        <f t="shared" ref="AW150" si="781">SUM(AW151:AW152)</f>
        <v>0</v>
      </c>
      <c r="AX150" s="100">
        <f t="shared" ref="AX150" si="782">SUM(AX151:AX152)</f>
        <v>4086697.5863099997</v>
      </c>
      <c r="AY150" s="101"/>
      <c r="AZ150" s="100">
        <f t="shared" ref="AZ150:BD150" si="783">SUM(AZ151:AZ152)</f>
        <v>0</v>
      </c>
      <c r="BA150" s="100">
        <f t="shared" si="783"/>
        <v>3772584</v>
      </c>
      <c r="BB150" s="100">
        <f t="shared" si="783"/>
        <v>0</v>
      </c>
      <c r="BC150" s="100">
        <f t="shared" si="783"/>
        <v>4218680.9796900032</v>
      </c>
      <c r="BD150" s="100">
        <f t="shared" si="783"/>
        <v>0</v>
      </c>
      <c r="BE150" s="100">
        <f>SUM(BE151:BE152)</f>
        <v>8223149.7357899947</v>
      </c>
      <c r="BF150" s="100">
        <f t="shared" ref="BF150" si="784">SUM(BF151:BF152)</f>
        <v>0</v>
      </c>
      <c r="BG150" s="100">
        <f t="shared" ref="BG150" si="785">SUM(BG151:BG152)</f>
        <v>4086697.5863099997</v>
      </c>
      <c r="BH150" s="101"/>
      <c r="BI150" s="100">
        <f t="shared" ref="BI150:BM150" si="786">SUM(BI151:BI152)</f>
        <v>0</v>
      </c>
      <c r="BJ150" s="100">
        <f t="shared" si="786"/>
        <v>3772584</v>
      </c>
      <c r="BK150" s="100">
        <f t="shared" si="786"/>
        <v>0</v>
      </c>
      <c r="BL150" s="100">
        <f t="shared" si="786"/>
        <v>4218680.9796900032</v>
      </c>
      <c r="BM150" s="100">
        <f t="shared" si="786"/>
        <v>0</v>
      </c>
      <c r="BN150" s="100">
        <f>SUM(BN151:BN152)</f>
        <v>8223149.7357899947</v>
      </c>
      <c r="BO150" s="100">
        <f t="shared" ref="BO150" si="787">SUM(BO151:BO152)</f>
        <v>0</v>
      </c>
      <c r="BP150" s="100">
        <f t="shared" ref="BP150" si="788">SUM(BP151:BP152)</f>
        <v>4086697.5863099997</v>
      </c>
      <c r="BR150" s="100">
        <f t="shared" ref="BR150:BV150" si="789">SUM(BR151:BR152)</f>
        <v>0</v>
      </c>
      <c r="BS150" s="100">
        <f t="shared" si="789"/>
        <v>3772584</v>
      </c>
      <c r="BT150" s="100">
        <f t="shared" si="789"/>
        <v>0</v>
      </c>
      <c r="BU150" s="100">
        <f t="shared" si="789"/>
        <v>4218680.9796900032</v>
      </c>
      <c r="BV150" s="100">
        <f t="shared" si="789"/>
        <v>0</v>
      </c>
      <c r="BW150" s="100">
        <f>SUM(BW151:BW152)</f>
        <v>8223149.7357899947</v>
      </c>
      <c r="BX150" s="100">
        <f t="shared" ref="BX150" si="790">SUM(BX151:BX152)</f>
        <v>0</v>
      </c>
      <c r="BY150" s="100">
        <f t="shared" ref="BY150" si="791">SUM(BY151:BY152)</f>
        <v>4086697.5863099997</v>
      </c>
      <c r="CA150" s="100">
        <f t="shared" ref="CA150:CE150" si="792">SUM(CA151:CA152)</f>
        <v>0</v>
      </c>
      <c r="CB150" s="100">
        <f t="shared" si="792"/>
        <v>3772584</v>
      </c>
      <c r="CC150" s="100">
        <f t="shared" si="792"/>
        <v>0</v>
      </c>
      <c r="CD150" s="100">
        <f t="shared" si="792"/>
        <v>4218680.9796900032</v>
      </c>
      <c r="CE150" s="100">
        <f t="shared" si="792"/>
        <v>0</v>
      </c>
      <c r="CF150" s="100">
        <f>SUM(CF151:CF152)</f>
        <v>8223149.7357899947</v>
      </c>
      <c r="CG150" s="100">
        <f t="shared" ref="CG150" si="793">SUM(CG151:CG152)</f>
        <v>0</v>
      </c>
      <c r="CH150" s="100">
        <f t="shared" ref="CH150" si="794">SUM(CH151:CH152)</f>
        <v>4086697.5863099997</v>
      </c>
      <c r="CI150" s="100"/>
      <c r="CJ150" s="200">
        <f>CH150/CF150-1</f>
        <v>-0.50302527405973452</v>
      </c>
      <c r="CL150" s="100">
        <f t="shared" ref="CL150:CP150" si="795">SUM(CL151:CL152)</f>
        <v>0</v>
      </c>
      <c r="CM150" s="100">
        <f t="shared" si="795"/>
        <v>3772584</v>
      </c>
      <c r="CN150" s="100">
        <f t="shared" si="795"/>
        <v>0</v>
      </c>
      <c r="CO150" s="100">
        <f t="shared" si="795"/>
        <v>4218680.9796900032</v>
      </c>
      <c r="CP150" s="100">
        <f t="shared" si="795"/>
        <v>0</v>
      </c>
      <c r="CQ150" s="100">
        <f>SUM(CQ151:CQ152)</f>
        <v>8223149.7357899947</v>
      </c>
      <c r="CR150" s="100">
        <f t="shared" ref="CR150" si="796">SUM(CR151:CR152)</f>
        <v>0</v>
      </c>
      <c r="CS150" s="100">
        <f t="shared" ref="CS150" si="797">SUM(CS151:CS152)</f>
        <v>4086697.5863099997</v>
      </c>
      <c r="CU150" s="100">
        <f t="shared" ref="CU150:CY150" si="798">SUM(CU151:CU152)</f>
        <v>0</v>
      </c>
      <c r="CV150" s="100">
        <f t="shared" si="798"/>
        <v>3772584</v>
      </c>
      <c r="CW150" s="100">
        <f t="shared" si="798"/>
        <v>0</v>
      </c>
      <c r="CX150" s="100">
        <f t="shared" si="798"/>
        <v>4218680.9796900032</v>
      </c>
      <c r="CY150" s="100">
        <f t="shared" si="798"/>
        <v>0</v>
      </c>
      <c r="CZ150" s="100">
        <f>SUM(CZ151:CZ152)</f>
        <v>8223149.7357899947</v>
      </c>
      <c r="DA150" s="100">
        <f t="shared" ref="DA150" si="799">SUM(DA151:DA152)</f>
        <v>0</v>
      </c>
      <c r="DB150" s="100">
        <f t="shared" ref="DB150" si="800">SUM(DB151:DB152)</f>
        <v>4086697.5863099997</v>
      </c>
    </row>
    <row r="151" spans="2:106" x14ac:dyDescent="0.3">
      <c r="C151" s="38" t="s">
        <v>68</v>
      </c>
      <c r="E151" s="104"/>
      <c r="F151" s="104">
        <f>SUM('Quarterly I.S'!G151:I151)</f>
        <v>3276152</v>
      </c>
      <c r="G151" s="104"/>
      <c r="H151" s="104">
        <f>SUM('Quarterly I.S'!K151:M151)</f>
        <v>4066246.3353700032</v>
      </c>
      <c r="I151" s="104"/>
      <c r="J151" s="104">
        <f>SUM('Quarterly I.S'!O151:Q151)</f>
        <v>8102192.5399199948</v>
      </c>
      <c r="K151" s="104"/>
      <c r="L151" s="104">
        <f>SUM('Quarterly I.S'!S151:U151)</f>
        <v>4055091.7355699996</v>
      </c>
      <c r="M151" s="198"/>
      <c r="O151" s="98">
        <f>$E151</f>
        <v>0</v>
      </c>
      <c r="P151" s="98">
        <f>$F151</f>
        <v>3276152</v>
      </c>
      <c r="Q151" s="98">
        <f>$G151</f>
        <v>0</v>
      </c>
      <c r="R151" s="98">
        <f>$H151</f>
        <v>4066246.3353700032</v>
      </c>
      <c r="S151" s="98">
        <f t="shared" ref="S151:S152" si="801">$I151</f>
        <v>0</v>
      </c>
      <c r="T151" s="98">
        <f t="shared" ref="T151:T152" si="802">$J151</f>
        <v>8102192.5399199948</v>
      </c>
      <c r="U151" s="98">
        <f>$K151</f>
        <v>0</v>
      </c>
      <c r="V151" s="98">
        <f>$L151</f>
        <v>4055091.7355699996</v>
      </c>
      <c r="W151" s="198"/>
      <c r="Y151" s="98">
        <f>$E151</f>
        <v>0</v>
      </c>
      <c r="Z151" s="98">
        <f>$F151</f>
        <v>3276152</v>
      </c>
      <c r="AA151" s="98">
        <f>$G151</f>
        <v>0</v>
      </c>
      <c r="AB151" s="98">
        <f>$H151</f>
        <v>4066246.3353700032</v>
      </c>
      <c r="AC151" s="98">
        <f t="shared" ref="AC151:AC152" si="803">$I151</f>
        <v>0</v>
      </c>
      <c r="AD151" s="98">
        <f t="shared" ref="AD151:AD152" si="804">$J151</f>
        <v>8102192.5399199948</v>
      </c>
      <c r="AE151" s="98">
        <f>$K151</f>
        <v>0</v>
      </c>
      <c r="AF151" s="98">
        <f>$L151</f>
        <v>4055091.7355699996</v>
      </c>
      <c r="AG151" s="98"/>
      <c r="AH151" s="98">
        <f>$E151</f>
        <v>0</v>
      </c>
      <c r="AI151" s="98">
        <f>$F151</f>
        <v>3276152</v>
      </c>
      <c r="AJ151" s="98">
        <f>$G151</f>
        <v>0</v>
      </c>
      <c r="AK151" s="98">
        <f>$H151</f>
        <v>4066246.3353700032</v>
      </c>
      <c r="AL151" s="98">
        <f t="shared" ref="AL151:AL152" si="805">$I151</f>
        <v>0</v>
      </c>
      <c r="AM151" s="98">
        <f t="shared" ref="AM151:AM152" si="806">$J151</f>
        <v>8102192.5399199948</v>
      </c>
      <c r="AN151" s="98">
        <f>$K151</f>
        <v>0</v>
      </c>
      <c r="AO151" s="98">
        <f>$L151</f>
        <v>4055091.7355699996</v>
      </c>
      <c r="AP151" s="98"/>
      <c r="AQ151" s="98">
        <f>$E151</f>
        <v>0</v>
      </c>
      <c r="AR151" s="98">
        <f>$F151</f>
        <v>3276152</v>
      </c>
      <c r="AS151" s="98">
        <f>$G151</f>
        <v>0</v>
      </c>
      <c r="AT151" s="98">
        <f>$H151</f>
        <v>4066246.3353700032</v>
      </c>
      <c r="AU151" s="98">
        <f t="shared" ref="AU151:AU152" si="807">$I151</f>
        <v>0</v>
      </c>
      <c r="AV151" s="98">
        <f t="shared" ref="AV151:AV152" si="808">$J151</f>
        <v>8102192.5399199948</v>
      </c>
      <c r="AW151" s="98">
        <f>$K151</f>
        <v>0</v>
      </c>
      <c r="AX151" s="98">
        <f>$L151</f>
        <v>4055091.7355699996</v>
      </c>
      <c r="AY151" s="98"/>
      <c r="AZ151" s="98">
        <f>$E151</f>
        <v>0</v>
      </c>
      <c r="BA151" s="98">
        <f>$F151</f>
        <v>3276152</v>
      </c>
      <c r="BB151" s="98">
        <f>$G151</f>
        <v>0</v>
      </c>
      <c r="BC151" s="98">
        <f>$H151</f>
        <v>4066246.3353700032</v>
      </c>
      <c r="BD151" s="98">
        <f t="shared" ref="BD151:BD152" si="809">$I151</f>
        <v>0</v>
      </c>
      <c r="BE151" s="98">
        <f t="shared" ref="BE151:BE152" si="810">$J151</f>
        <v>8102192.5399199948</v>
      </c>
      <c r="BF151" s="98">
        <f>$K151</f>
        <v>0</v>
      </c>
      <c r="BG151" s="98">
        <f>$L151</f>
        <v>4055091.7355699996</v>
      </c>
      <c r="BH151" s="98"/>
      <c r="BI151" s="98">
        <f>$E151</f>
        <v>0</v>
      </c>
      <c r="BJ151" s="98">
        <f>$F151</f>
        <v>3276152</v>
      </c>
      <c r="BK151" s="98">
        <f>$G151</f>
        <v>0</v>
      </c>
      <c r="BL151" s="98">
        <f>$H151</f>
        <v>4066246.3353700032</v>
      </c>
      <c r="BM151" s="98">
        <f t="shared" ref="BM151:BM152" si="811">$I151</f>
        <v>0</v>
      </c>
      <c r="BN151" s="98">
        <f t="shared" ref="BN151:BN152" si="812">$J151</f>
        <v>8102192.5399199948</v>
      </c>
      <c r="BO151" s="98">
        <f>$K151</f>
        <v>0</v>
      </c>
      <c r="BP151" s="98">
        <f>$L151</f>
        <v>4055091.7355699996</v>
      </c>
      <c r="BR151" s="98">
        <f>$E151</f>
        <v>0</v>
      </c>
      <c r="BS151" s="98">
        <f>$F151</f>
        <v>3276152</v>
      </c>
      <c r="BT151" s="98">
        <f>$G151</f>
        <v>0</v>
      </c>
      <c r="BU151" s="98">
        <f>$H151</f>
        <v>4066246.3353700032</v>
      </c>
      <c r="BV151" s="98">
        <f t="shared" ref="BV151:BV152" si="813">$I151</f>
        <v>0</v>
      </c>
      <c r="BW151" s="98">
        <f t="shared" ref="BW151:BW152" si="814">$J151</f>
        <v>8102192.5399199948</v>
      </c>
      <c r="BX151" s="98">
        <f>$K151</f>
        <v>0</v>
      </c>
      <c r="BY151" s="98">
        <f>$L151</f>
        <v>4055091.7355699996</v>
      </c>
      <c r="CA151" s="98">
        <f>$E151</f>
        <v>0</v>
      </c>
      <c r="CB151" s="98">
        <f>$F151</f>
        <v>3276152</v>
      </c>
      <c r="CC151" s="98">
        <f>$G151</f>
        <v>0</v>
      </c>
      <c r="CD151" s="98">
        <f>$H151</f>
        <v>4066246.3353700032</v>
      </c>
      <c r="CE151" s="98">
        <f t="shared" ref="CE151:CE152" si="815">$I151</f>
        <v>0</v>
      </c>
      <c r="CF151" s="98">
        <f t="shared" ref="CF151:CF152" si="816">$J151</f>
        <v>8102192.5399199948</v>
      </c>
      <c r="CG151" s="98">
        <f>$K151</f>
        <v>0</v>
      </c>
      <c r="CH151" s="98">
        <f>$L151</f>
        <v>4055091.7355699996</v>
      </c>
      <c r="CI151" s="98"/>
      <c r="CJ151" s="198"/>
      <c r="CL151" s="98">
        <f>$E151</f>
        <v>0</v>
      </c>
      <c r="CM151" s="98">
        <f>$F151</f>
        <v>3276152</v>
      </c>
      <c r="CN151" s="98">
        <f>$G151</f>
        <v>0</v>
      </c>
      <c r="CO151" s="98">
        <f>$H151</f>
        <v>4066246.3353700032</v>
      </c>
      <c r="CP151" s="98">
        <f t="shared" ref="CP151:CP152" si="817">$I151</f>
        <v>0</v>
      </c>
      <c r="CQ151" s="98">
        <f t="shared" ref="CQ151:CQ152" si="818">$J151</f>
        <v>8102192.5399199948</v>
      </c>
      <c r="CR151" s="98">
        <f>$K151</f>
        <v>0</v>
      </c>
      <c r="CS151" s="98">
        <f>$L151</f>
        <v>4055091.7355699996</v>
      </c>
      <c r="CU151" s="98">
        <f>$E151</f>
        <v>0</v>
      </c>
      <c r="CV151" s="98">
        <f>$F151</f>
        <v>3276152</v>
      </c>
      <c r="CW151" s="98">
        <f>$G151</f>
        <v>0</v>
      </c>
      <c r="CX151" s="98">
        <f>$H151</f>
        <v>4066246.3353700032</v>
      </c>
      <c r="CY151" s="98">
        <f t="shared" ref="CY151:CY152" si="819">$I151</f>
        <v>0</v>
      </c>
      <c r="CZ151" s="98">
        <f t="shared" ref="CZ151:CZ152" si="820">$J151</f>
        <v>8102192.5399199948</v>
      </c>
      <c r="DA151" s="98">
        <f>$K151</f>
        <v>0</v>
      </c>
      <c r="DB151" s="98">
        <f>$L151</f>
        <v>4055091.7355699996</v>
      </c>
    </row>
    <row r="152" spans="2:106" x14ac:dyDescent="0.3">
      <c r="C152" s="38" t="s">
        <v>127</v>
      </c>
      <c r="E152" s="104"/>
      <c r="F152" s="104">
        <f>SUM('Quarterly I.S'!G152:I152)</f>
        <v>496432</v>
      </c>
      <c r="G152" s="104"/>
      <c r="H152" s="104">
        <f>SUM('Quarterly I.S'!K152:M152)</f>
        <v>152434.64431999999</v>
      </c>
      <c r="I152" s="104"/>
      <c r="J152" s="104">
        <f>SUM('Quarterly I.S'!O152:Q152)</f>
        <v>120957.19587</v>
      </c>
      <c r="K152" s="104"/>
      <c r="L152" s="104">
        <f>SUM('Quarterly I.S'!S152:U152)</f>
        <v>31605.850740000002</v>
      </c>
      <c r="M152" s="198"/>
      <c r="O152" s="98">
        <f>$E152</f>
        <v>0</v>
      </c>
      <c r="P152" s="98">
        <f>$F152</f>
        <v>496432</v>
      </c>
      <c r="Q152" s="98">
        <f>$G152</f>
        <v>0</v>
      </c>
      <c r="R152" s="98">
        <f>$H152</f>
        <v>152434.64431999999</v>
      </c>
      <c r="S152" s="98">
        <f t="shared" si="801"/>
        <v>0</v>
      </c>
      <c r="T152" s="98">
        <f t="shared" si="802"/>
        <v>120957.19587</v>
      </c>
      <c r="U152" s="98">
        <f>$K152</f>
        <v>0</v>
      </c>
      <c r="V152" s="98">
        <f>$L152</f>
        <v>31605.850740000002</v>
      </c>
      <c r="W152" s="198"/>
      <c r="Y152" s="98">
        <f>$E152</f>
        <v>0</v>
      </c>
      <c r="Z152" s="98">
        <f>$F152</f>
        <v>496432</v>
      </c>
      <c r="AA152" s="98">
        <f>$G152</f>
        <v>0</v>
      </c>
      <c r="AB152" s="98">
        <f>$H152</f>
        <v>152434.64431999999</v>
      </c>
      <c r="AC152" s="98">
        <f t="shared" si="803"/>
        <v>0</v>
      </c>
      <c r="AD152" s="98">
        <f t="shared" si="804"/>
        <v>120957.19587</v>
      </c>
      <c r="AE152" s="98">
        <f>$K152</f>
        <v>0</v>
      </c>
      <c r="AF152" s="98">
        <f>$L152</f>
        <v>31605.850740000002</v>
      </c>
      <c r="AG152" s="98"/>
      <c r="AH152" s="98">
        <f>$E152</f>
        <v>0</v>
      </c>
      <c r="AI152" s="98">
        <f>$F152</f>
        <v>496432</v>
      </c>
      <c r="AJ152" s="98">
        <f>$G152</f>
        <v>0</v>
      </c>
      <c r="AK152" s="98">
        <f>$H152</f>
        <v>152434.64431999999</v>
      </c>
      <c r="AL152" s="98">
        <f t="shared" si="805"/>
        <v>0</v>
      </c>
      <c r="AM152" s="98">
        <f t="shared" si="806"/>
        <v>120957.19587</v>
      </c>
      <c r="AN152" s="98">
        <f>$K152</f>
        <v>0</v>
      </c>
      <c r="AO152" s="98">
        <f>$L152</f>
        <v>31605.850740000002</v>
      </c>
      <c r="AP152" s="98"/>
      <c r="AQ152" s="98">
        <f>$E152</f>
        <v>0</v>
      </c>
      <c r="AR152" s="98">
        <f>$F152</f>
        <v>496432</v>
      </c>
      <c r="AS152" s="98">
        <f>$G152</f>
        <v>0</v>
      </c>
      <c r="AT152" s="98">
        <f>$H152</f>
        <v>152434.64431999999</v>
      </c>
      <c r="AU152" s="98">
        <f t="shared" si="807"/>
        <v>0</v>
      </c>
      <c r="AV152" s="98">
        <f t="shared" si="808"/>
        <v>120957.19587</v>
      </c>
      <c r="AW152" s="98">
        <f>$K152</f>
        <v>0</v>
      </c>
      <c r="AX152" s="98">
        <f>$L152</f>
        <v>31605.850740000002</v>
      </c>
      <c r="AY152" s="98"/>
      <c r="AZ152" s="98">
        <f>$E152</f>
        <v>0</v>
      </c>
      <c r="BA152" s="98">
        <f>$F152</f>
        <v>496432</v>
      </c>
      <c r="BB152" s="98">
        <f>$G152</f>
        <v>0</v>
      </c>
      <c r="BC152" s="98">
        <f>$H152</f>
        <v>152434.64431999999</v>
      </c>
      <c r="BD152" s="98">
        <f t="shared" si="809"/>
        <v>0</v>
      </c>
      <c r="BE152" s="98">
        <f t="shared" si="810"/>
        <v>120957.19587</v>
      </c>
      <c r="BF152" s="98">
        <f>$K152</f>
        <v>0</v>
      </c>
      <c r="BG152" s="98">
        <f>$L152</f>
        <v>31605.850740000002</v>
      </c>
      <c r="BH152" s="98"/>
      <c r="BI152" s="98">
        <f>$E152</f>
        <v>0</v>
      </c>
      <c r="BJ152" s="98">
        <f>$F152</f>
        <v>496432</v>
      </c>
      <c r="BK152" s="98">
        <f>$G152</f>
        <v>0</v>
      </c>
      <c r="BL152" s="98">
        <f>$H152</f>
        <v>152434.64431999999</v>
      </c>
      <c r="BM152" s="98">
        <f t="shared" si="811"/>
        <v>0</v>
      </c>
      <c r="BN152" s="98">
        <f t="shared" si="812"/>
        <v>120957.19587</v>
      </c>
      <c r="BO152" s="98">
        <f>$K152</f>
        <v>0</v>
      </c>
      <c r="BP152" s="98">
        <f>$L152</f>
        <v>31605.850740000002</v>
      </c>
      <c r="BR152" s="98">
        <f>$E152</f>
        <v>0</v>
      </c>
      <c r="BS152" s="98">
        <f>$F152</f>
        <v>496432</v>
      </c>
      <c r="BT152" s="98">
        <f>$G152</f>
        <v>0</v>
      </c>
      <c r="BU152" s="98">
        <f>$H152</f>
        <v>152434.64431999999</v>
      </c>
      <c r="BV152" s="98">
        <f t="shared" si="813"/>
        <v>0</v>
      </c>
      <c r="BW152" s="98">
        <f t="shared" si="814"/>
        <v>120957.19587</v>
      </c>
      <c r="BX152" s="98">
        <f>$K152</f>
        <v>0</v>
      </c>
      <c r="BY152" s="98">
        <f>$L152</f>
        <v>31605.850740000002</v>
      </c>
      <c r="CA152" s="98">
        <f>$E152</f>
        <v>0</v>
      </c>
      <c r="CB152" s="98">
        <f>$F152</f>
        <v>496432</v>
      </c>
      <c r="CC152" s="98">
        <f>$G152</f>
        <v>0</v>
      </c>
      <c r="CD152" s="98">
        <f>$H152</f>
        <v>152434.64431999999</v>
      </c>
      <c r="CE152" s="98">
        <f t="shared" si="815"/>
        <v>0</v>
      </c>
      <c r="CF152" s="98">
        <f t="shared" si="816"/>
        <v>120957.19587</v>
      </c>
      <c r="CG152" s="98">
        <f>$K152</f>
        <v>0</v>
      </c>
      <c r="CH152" s="98">
        <f>$L152</f>
        <v>31605.850740000002</v>
      </c>
      <c r="CI152" s="98"/>
      <c r="CJ152" s="198"/>
      <c r="CL152" s="98">
        <f>$E152</f>
        <v>0</v>
      </c>
      <c r="CM152" s="98">
        <f>$F152</f>
        <v>496432</v>
      </c>
      <c r="CN152" s="98">
        <f>$G152</f>
        <v>0</v>
      </c>
      <c r="CO152" s="98">
        <f>$H152</f>
        <v>152434.64431999999</v>
      </c>
      <c r="CP152" s="98">
        <f t="shared" si="817"/>
        <v>0</v>
      </c>
      <c r="CQ152" s="98">
        <f t="shared" si="818"/>
        <v>120957.19587</v>
      </c>
      <c r="CR152" s="98">
        <f>$K152</f>
        <v>0</v>
      </c>
      <c r="CS152" s="98">
        <f>$L152</f>
        <v>31605.850740000002</v>
      </c>
      <c r="CU152" s="98">
        <f>$E152</f>
        <v>0</v>
      </c>
      <c r="CV152" s="98">
        <f>$F152</f>
        <v>496432</v>
      </c>
      <c r="CW152" s="98">
        <f>$G152</f>
        <v>0</v>
      </c>
      <c r="CX152" s="98">
        <f>$H152</f>
        <v>152434.64431999999</v>
      </c>
      <c r="CY152" s="98">
        <f t="shared" si="819"/>
        <v>0</v>
      </c>
      <c r="CZ152" s="98">
        <f t="shared" si="820"/>
        <v>120957.19587</v>
      </c>
      <c r="DA152" s="98">
        <f>$K152</f>
        <v>0</v>
      </c>
      <c r="DB152" s="98">
        <f>$L152</f>
        <v>31605.850740000002</v>
      </c>
    </row>
    <row r="153" spans="2:106" x14ac:dyDescent="0.3">
      <c r="C153" s="76"/>
      <c r="D153" s="127"/>
      <c r="E153" s="72"/>
      <c r="F153" s="72"/>
      <c r="G153" s="72"/>
      <c r="H153" s="72"/>
      <c r="I153" s="72"/>
      <c r="J153" s="72"/>
      <c r="K153" s="72"/>
      <c r="L153" s="72"/>
      <c r="M153" s="201"/>
      <c r="O153" s="74"/>
      <c r="P153" s="74"/>
      <c r="Q153" s="74"/>
      <c r="R153" s="74"/>
      <c r="S153" s="74"/>
      <c r="T153" s="74"/>
      <c r="U153" s="74"/>
      <c r="V153" s="74"/>
      <c r="W153" s="201"/>
      <c r="Y153" s="74"/>
      <c r="Z153" s="74"/>
      <c r="AA153" s="74"/>
      <c r="AB153" s="74"/>
      <c r="AC153" s="74"/>
      <c r="AD153" s="74"/>
      <c r="AE153" s="74"/>
      <c r="AF153" s="74"/>
      <c r="AG153" s="72"/>
      <c r="AH153" s="74"/>
      <c r="AI153" s="74"/>
      <c r="AJ153" s="74"/>
      <c r="AK153" s="74"/>
      <c r="AL153" s="74"/>
      <c r="AM153" s="74"/>
      <c r="AN153" s="74"/>
      <c r="AO153" s="74"/>
      <c r="AP153" s="72"/>
      <c r="AQ153" s="74"/>
      <c r="AR153" s="74"/>
      <c r="AS153" s="74"/>
      <c r="AT153" s="74"/>
      <c r="AU153" s="74"/>
      <c r="AV153" s="74"/>
      <c r="AW153" s="74"/>
      <c r="AX153" s="74"/>
      <c r="AY153" s="72"/>
      <c r="AZ153" s="74"/>
      <c r="BA153" s="74"/>
      <c r="BB153" s="74"/>
      <c r="BC153" s="74"/>
      <c r="BD153" s="74"/>
      <c r="BE153" s="74"/>
      <c r="BF153" s="74"/>
      <c r="BG153" s="74"/>
      <c r="BH153" s="72"/>
      <c r="BI153" s="74"/>
      <c r="BJ153" s="74"/>
      <c r="BK153" s="74"/>
      <c r="BL153" s="74"/>
      <c r="BM153" s="74"/>
      <c r="BN153" s="74"/>
      <c r="BO153" s="74"/>
      <c r="BP153" s="74"/>
      <c r="BR153" s="74"/>
      <c r="BS153" s="74"/>
      <c r="BT153" s="74"/>
      <c r="BU153" s="74"/>
      <c r="BV153" s="74"/>
      <c r="BW153" s="74"/>
      <c r="BX153" s="74"/>
      <c r="BY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201"/>
      <c r="CL153" s="74"/>
      <c r="CM153" s="74"/>
      <c r="CN153" s="74"/>
      <c r="CO153" s="74"/>
      <c r="CP153" s="74"/>
      <c r="CQ153" s="74"/>
      <c r="CR153" s="74"/>
      <c r="CS153" s="74"/>
      <c r="CU153" s="74"/>
      <c r="CV153" s="74"/>
      <c r="CW153" s="74"/>
      <c r="CX153" s="74"/>
      <c r="CY153" s="74"/>
      <c r="CZ153" s="74"/>
      <c r="DA153" s="74"/>
      <c r="DB153" s="74"/>
    </row>
    <row r="154" spans="2:106" s="36" customFormat="1" x14ac:dyDescent="0.3">
      <c r="B154" s="34"/>
      <c r="C154" s="67" t="s">
        <v>119</v>
      </c>
      <c r="D154" s="67"/>
      <c r="E154" s="35"/>
      <c r="F154" s="35"/>
      <c r="G154" s="35"/>
      <c r="H154" s="35"/>
      <c r="I154" s="35"/>
      <c r="J154" s="35"/>
      <c r="K154" s="35"/>
      <c r="L154" s="35"/>
      <c r="M154" s="176"/>
      <c r="O154" s="35"/>
      <c r="P154" s="35"/>
      <c r="Q154" s="35"/>
      <c r="R154" s="35"/>
      <c r="S154" s="35"/>
      <c r="T154" s="35"/>
      <c r="U154" s="35"/>
      <c r="V154" s="35"/>
      <c r="W154" s="176"/>
      <c r="Y154" s="35"/>
      <c r="Z154" s="35"/>
      <c r="AA154" s="35"/>
      <c r="AB154" s="35"/>
      <c r="AC154" s="35"/>
      <c r="AD154" s="35"/>
      <c r="AE154" s="35"/>
      <c r="AF154" s="35"/>
      <c r="AG154" s="37"/>
      <c r="AH154" s="35"/>
      <c r="AI154" s="35"/>
      <c r="AJ154" s="35"/>
      <c r="AK154" s="35"/>
      <c r="AL154" s="35"/>
      <c r="AM154" s="35"/>
      <c r="AN154" s="35"/>
      <c r="AO154" s="35"/>
      <c r="AP154" s="37"/>
      <c r="AQ154" s="35"/>
      <c r="AR154" s="35"/>
      <c r="AS154" s="35"/>
      <c r="AT154" s="35"/>
      <c r="AU154" s="35"/>
      <c r="AV154" s="35"/>
      <c r="AW154" s="35"/>
      <c r="AX154" s="35"/>
      <c r="AY154" s="37"/>
      <c r="AZ154" s="35"/>
      <c r="BA154" s="35"/>
      <c r="BB154" s="35"/>
      <c r="BC154" s="35"/>
      <c r="BD154" s="35"/>
      <c r="BE154" s="35"/>
      <c r="BF154" s="35"/>
      <c r="BG154" s="35"/>
      <c r="BH154" s="37"/>
      <c r="BI154" s="35"/>
      <c r="BJ154" s="35"/>
      <c r="BK154" s="35"/>
      <c r="BL154" s="35"/>
      <c r="BM154" s="35"/>
      <c r="BN154" s="35"/>
      <c r="BO154" s="35"/>
      <c r="BP154" s="35"/>
      <c r="BR154" s="35"/>
      <c r="BS154" s="35"/>
      <c r="BT154" s="35"/>
      <c r="BU154" s="35"/>
      <c r="BV154" s="35"/>
      <c r="BW154" s="35"/>
      <c r="BX154" s="35"/>
      <c r="BY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176"/>
      <c r="CL154" s="35"/>
      <c r="CM154" s="35"/>
      <c r="CN154" s="35"/>
      <c r="CO154" s="35"/>
      <c r="CP154" s="35"/>
      <c r="CQ154" s="35"/>
      <c r="CR154" s="35"/>
      <c r="CS154" s="35"/>
      <c r="CT154" s="213"/>
      <c r="CU154" s="35"/>
      <c r="CV154" s="35"/>
      <c r="CW154" s="35"/>
      <c r="CX154" s="35"/>
      <c r="CY154" s="35"/>
      <c r="CZ154" s="35"/>
      <c r="DA154" s="35"/>
      <c r="DB154" s="35"/>
    </row>
    <row r="155" spans="2:106" x14ac:dyDescent="0.3">
      <c r="C155" s="85" t="s">
        <v>115</v>
      </c>
      <c r="D155" s="128"/>
      <c r="E155" s="51">
        <f t="shared" ref="E155:L155" si="821">SUM(E156)</f>
        <v>0</v>
      </c>
      <c r="F155" s="51">
        <f t="shared" si="821"/>
        <v>1958268.388</v>
      </c>
      <c r="G155" s="51">
        <f t="shared" si="821"/>
        <v>0</v>
      </c>
      <c r="H155" s="51">
        <f t="shared" si="821"/>
        <v>4733320.3119999999</v>
      </c>
      <c r="I155" s="51">
        <f t="shared" si="821"/>
        <v>0</v>
      </c>
      <c r="J155" s="51">
        <f t="shared" si="821"/>
        <v>7013374.5851600002</v>
      </c>
      <c r="K155" s="51">
        <f t="shared" si="821"/>
        <v>0</v>
      </c>
      <c r="L155" s="51">
        <f t="shared" si="821"/>
        <v>7530801.2247399995</v>
      </c>
      <c r="M155" s="181">
        <f>L155/J155-1</f>
        <v>7.3777128726997043E-2</v>
      </c>
      <c r="O155" s="107">
        <f t="shared" ref="O155:CU155" si="822">O156</f>
        <v>0</v>
      </c>
      <c r="P155" s="107">
        <f t="shared" si="822"/>
        <v>1958268.388</v>
      </c>
      <c r="Q155" s="107">
        <f t="shared" si="822"/>
        <v>0</v>
      </c>
      <c r="R155" s="107">
        <f t="shared" si="822"/>
        <v>4733320.3119999999</v>
      </c>
      <c r="S155" s="107">
        <f t="shared" si="822"/>
        <v>0</v>
      </c>
      <c r="T155" s="107">
        <f t="shared" si="822"/>
        <v>7013374.5851600002</v>
      </c>
      <c r="U155" s="107">
        <f t="shared" si="822"/>
        <v>0</v>
      </c>
      <c r="V155" s="107">
        <f t="shared" si="822"/>
        <v>7530801.2247399995</v>
      </c>
      <c r="W155" s="181">
        <f>V155/T155-1</f>
        <v>7.3777128726997043E-2</v>
      </c>
      <c r="Y155" s="107">
        <f t="shared" si="822"/>
        <v>0</v>
      </c>
      <c r="Z155" s="107">
        <f t="shared" si="822"/>
        <v>1958268.388</v>
      </c>
      <c r="AA155" s="107">
        <f t="shared" si="822"/>
        <v>0</v>
      </c>
      <c r="AB155" s="107">
        <f t="shared" si="822"/>
        <v>4733320.3119999999</v>
      </c>
      <c r="AC155" s="107">
        <f t="shared" si="822"/>
        <v>0</v>
      </c>
      <c r="AD155" s="107">
        <f t="shared" si="822"/>
        <v>7013374.5851600002</v>
      </c>
      <c r="AE155" s="107">
        <f t="shared" si="822"/>
        <v>0</v>
      </c>
      <c r="AF155" s="107">
        <f t="shared" si="822"/>
        <v>7530801.2247399995</v>
      </c>
      <c r="AG155" s="74"/>
      <c r="AH155" s="107">
        <f t="shared" si="822"/>
        <v>0</v>
      </c>
      <c r="AI155" s="107">
        <f t="shared" si="822"/>
        <v>1958268.388</v>
      </c>
      <c r="AJ155" s="107">
        <f t="shared" si="822"/>
        <v>0</v>
      </c>
      <c r="AK155" s="107">
        <f t="shared" si="822"/>
        <v>4733320.3119999999</v>
      </c>
      <c r="AL155" s="107">
        <f t="shared" si="822"/>
        <v>0</v>
      </c>
      <c r="AM155" s="107">
        <f t="shared" si="822"/>
        <v>7013374.5851600002</v>
      </c>
      <c r="AN155" s="107">
        <f t="shared" si="822"/>
        <v>0</v>
      </c>
      <c r="AO155" s="107">
        <f t="shared" si="822"/>
        <v>7530801.2247399995</v>
      </c>
      <c r="AP155" s="74"/>
      <c r="AQ155" s="107">
        <f t="shared" si="822"/>
        <v>0</v>
      </c>
      <c r="AR155" s="107">
        <f t="shared" si="822"/>
        <v>1958268.388</v>
      </c>
      <c r="AS155" s="107">
        <f t="shared" si="822"/>
        <v>0</v>
      </c>
      <c r="AT155" s="107">
        <f t="shared" si="822"/>
        <v>4733320.3119999999</v>
      </c>
      <c r="AU155" s="107">
        <f t="shared" si="822"/>
        <v>0</v>
      </c>
      <c r="AV155" s="107">
        <f t="shared" si="822"/>
        <v>7013374.5851600002</v>
      </c>
      <c r="AW155" s="107">
        <f t="shared" si="822"/>
        <v>0</v>
      </c>
      <c r="AX155" s="107">
        <f t="shared" si="822"/>
        <v>7530801.2247399995</v>
      </c>
      <c r="AY155" s="74"/>
      <c r="AZ155" s="107">
        <f t="shared" si="822"/>
        <v>0</v>
      </c>
      <c r="BA155" s="107">
        <f t="shared" si="822"/>
        <v>1958268.388</v>
      </c>
      <c r="BB155" s="107">
        <f t="shared" si="822"/>
        <v>0</v>
      </c>
      <c r="BC155" s="107">
        <f t="shared" si="822"/>
        <v>4733320.3119999999</v>
      </c>
      <c r="BD155" s="107">
        <f t="shared" si="822"/>
        <v>0</v>
      </c>
      <c r="BE155" s="107">
        <f t="shared" si="822"/>
        <v>7013374.5851600002</v>
      </c>
      <c r="BF155" s="107">
        <f t="shared" si="822"/>
        <v>0</v>
      </c>
      <c r="BG155" s="107">
        <f t="shared" si="822"/>
        <v>7530801.2247399995</v>
      </c>
      <c r="BH155" s="74"/>
      <c r="BI155" s="107">
        <f t="shared" si="822"/>
        <v>0</v>
      </c>
      <c r="BJ155" s="107">
        <f t="shared" si="822"/>
        <v>1958268.388</v>
      </c>
      <c r="BK155" s="107">
        <f t="shared" si="822"/>
        <v>0</v>
      </c>
      <c r="BL155" s="107">
        <f t="shared" si="822"/>
        <v>4733320.3119999999</v>
      </c>
      <c r="BM155" s="107">
        <f t="shared" si="822"/>
        <v>0</v>
      </c>
      <c r="BN155" s="107">
        <f t="shared" si="822"/>
        <v>7013374.5851600002</v>
      </c>
      <c r="BO155" s="107">
        <f t="shared" si="822"/>
        <v>0</v>
      </c>
      <c r="BP155" s="107">
        <f t="shared" si="822"/>
        <v>7530801.2247399995</v>
      </c>
      <c r="BR155" s="107">
        <f t="shared" si="822"/>
        <v>0</v>
      </c>
      <c r="BS155" s="107">
        <f t="shared" si="822"/>
        <v>1958268.388</v>
      </c>
      <c r="BT155" s="107">
        <f t="shared" si="822"/>
        <v>0</v>
      </c>
      <c r="BU155" s="107">
        <f t="shared" si="822"/>
        <v>4733320.3119999999</v>
      </c>
      <c r="BV155" s="107">
        <f t="shared" si="822"/>
        <v>0</v>
      </c>
      <c r="BW155" s="107">
        <f t="shared" si="822"/>
        <v>7013374.5851600002</v>
      </c>
      <c r="BX155" s="107">
        <f t="shared" si="822"/>
        <v>0</v>
      </c>
      <c r="BY155" s="107">
        <f t="shared" si="822"/>
        <v>7530801.2247399995</v>
      </c>
      <c r="CA155" s="107">
        <f t="shared" si="822"/>
        <v>0</v>
      </c>
      <c r="CB155" s="107">
        <f t="shared" si="822"/>
        <v>1958268.388</v>
      </c>
      <c r="CC155" s="107">
        <f t="shared" si="822"/>
        <v>0</v>
      </c>
      <c r="CD155" s="107">
        <f t="shared" si="822"/>
        <v>4733320.3119999999</v>
      </c>
      <c r="CE155" s="107">
        <f t="shared" si="822"/>
        <v>0</v>
      </c>
      <c r="CF155" s="107">
        <f t="shared" si="822"/>
        <v>7013374.5851600002</v>
      </c>
      <c r="CG155" s="107">
        <f t="shared" si="822"/>
        <v>0</v>
      </c>
      <c r="CH155" s="107">
        <f t="shared" si="822"/>
        <v>7530801.2247399995</v>
      </c>
      <c r="CI155" s="107"/>
      <c r="CJ155" s="181">
        <f>CH155/CF155-1</f>
        <v>7.3777128726997043E-2</v>
      </c>
      <c r="CL155" s="107">
        <f t="shared" si="822"/>
        <v>0</v>
      </c>
      <c r="CM155" s="107">
        <f t="shared" si="822"/>
        <v>1958268.388</v>
      </c>
      <c r="CN155" s="107">
        <f t="shared" si="822"/>
        <v>0</v>
      </c>
      <c r="CO155" s="107">
        <f t="shared" si="822"/>
        <v>4733320.3119999999</v>
      </c>
      <c r="CP155" s="107">
        <f t="shared" si="822"/>
        <v>0</v>
      </c>
      <c r="CQ155" s="107">
        <f t="shared" si="822"/>
        <v>7013374.5851600002</v>
      </c>
      <c r="CR155" s="107">
        <f t="shared" si="822"/>
        <v>0</v>
      </c>
      <c r="CS155" s="107">
        <f t="shared" si="822"/>
        <v>7530801.2247399995</v>
      </c>
      <c r="CU155" s="107">
        <f t="shared" si="822"/>
        <v>0</v>
      </c>
      <c r="CV155" s="107">
        <f t="shared" ref="CV155:DB155" si="823">CV156</f>
        <v>1958268.388</v>
      </c>
      <c r="CW155" s="107">
        <f t="shared" si="823"/>
        <v>0</v>
      </c>
      <c r="CX155" s="107">
        <f t="shared" si="823"/>
        <v>4733320.3119999999</v>
      </c>
      <c r="CY155" s="107">
        <f t="shared" si="823"/>
        <v>0</v>
      </c>
      <c r="CZ155" s="107">
        <f t="shared" si="823"/>
        <v>7013374.5851600002</v>
      </c>
      <c r="DA155" s="107">
        <f t="shared" si="823"/>
        <v>0</v>
      </c>
      <c r="DB155" s="107">
        <f t="shared" si="823"/>
        <v>7530801.2247399995</v>
      </c>
    </row>
    <row r="156" spans="2:106" x14ac:dyDescent="0.3">
      <c r="C156" s="69" t="s">
        <v>116</v>
      </c>
      <c r="D156" s="82">
        <v>37</v>
      </c>
      <c r="E156" s="104"/>
      <c r="F156" s="104">
        <f>'Quarterly I.S'!I156</f>
        <v>1958268.388</v>
      </c>
      <c r="G156" s="104"/>
      <c r="H156" s="104">
        <f>'Quarterly I.S'!M156</f>
        <v>4733320.3119999999</v>
      </c>
      <c r="I156" s="104"/>
      <c r="J156" s="104">
        <f>'Quarterly I.S'!Q156</f>
        <v>7013374.5851600002</v>
      </c>
      <c r="K156" s="104"/>
      <c r="L156" s="104">
        <f>'Quarterly I.S'!U156</f>
        <v>7530801.2247399995</v>
      </c>
      <c r="M156" s="198"/>
      <c r="O156" s="71">
        <f>$E156</f>
        <v>0</v>
      </c>
      <c r="P156" s="71">
        <f>$F156</f>
        <v>1958268.388</v>
      </c>
      <c r="Q156" s="71">
        <f>$G156</f>
        <v>0</v>
      </c>
      <c r="R156" s="71">
        <f>$H156</f>
        <v>4733320.3119999999</v>
      </c>
      <c r="S156" s="71">
        <f t="shared" ref="S156" si="824">$I156</f>
        <v>0</v>
      </c>
      <c r="T156" s="71">
        <f t="shared" ref="T156" si="825">$J156</f>
        <v>7013374.5851600002</v>
      </c>
      <c r="U156" s="71">
        <f>$K156</f>
        <v>0</v>
      </c>
      <c r="V156" s="71">
        <f>$L156</f>
        <v>7530801.2247399995</v>
      </c>
      <c r="W156" s="198"/>
      <c r="X156" s="68"/>
      <c r="Y156" s="71">
        <f>$E156</f>
        <v>0</v>
      </c>
      <c r="Z156" s="71">
        <f>$F156</f>
        <v>1958268.388</v>
      </c>
      <c r="AA156" s="71">
        <f>$G156</f>
        <v>0</v>
      </c>
      <c r="AB156" s="71">
        <f>$H156</f>
        <v>4733320.3119999999</v>
      </c>
      <c r="AC156" s="71">
        <f t="shared" ref="AC156" si="826">$I156</f>
        <v>0</v>
      </c>
      <c r="AD156" s="71">
        <f t="shared" ref="AD156" si="827">$J156</f>
        <v>7013374.5851600002</v>
      </c>
      <c r="AE156" s="71">
        <f>$K156</f>
        <v>0</v>
      </c>
      <c r="AF156" s="71">
        <f>$L156</f>
        <v>7530801.2247399995</v>
      </c>
      <c r="AG156" s="68"/>
      <c r="AH156" s="71">
        <f>$E156</f>
        <v>0</v>
      </c>
      <c r="AI156" s="71">
        <f>$F156</f>
        <v>1958268.388</v>
      </c>
      <c r="AJ156" s="71">
        <f>$G156</f>
        <v>0</v>
      </c>
      <c r="AK156" s="71">
        <f>$H156</f>
        <v>4733320.3119999999</v>
      </c>
      <c r="AL156" s="71">
        <f t="shared" ref="AL156" si="828">$I156</f>
        <v>0</v>
      </c>
      <c r="AM156" s="71">
        <f t="shared" ref="AM156" si="829">$J156</f>
        <v>7013374.5851600002</v>
      </c>
      <c r="AN156" s="71">
        <f>$K156</f>
        <v>0</v>
      </c>
      <c r="AO156" s="71">
        <f>$L156</f>
        <v>7530801.2247399995</v>
      </c>
      <c r="AP156" s="68"/>
      <c r="AQ156" s="71">
        <f>$E156</f>
        <v>0</v>
      </c>
      <c r="AR156" s="71">
        <f>$F156</f>
        <v>1958268.388</v>
      </c>
      <c r="AS156" s="71">
        <f>$G156</f>
        <v>0</v>
      </c>
      <c r="AT156" s="71">
        <f>$H156</f>
        <v>4733320.3119999999</v>
      </c>
      <c r="AU156" s="71">
        <f t="shared" ref="AU156" si="830">$I156</f>
        <v>0</v>
      </c>
      <c r="AV156" s="71">
        <f t="shared" ref="AV156" si="831">$J156</f>
        <v>7013374.5851600002</v>
      </c>
      <c r="AW156" s="71">
        <f>$K156</f>
        <v>0</v>
      </c>
      <c r="AX156" s="71">
        <f>$L156</f>
        <v>7530801.2247399995</v>
      </c>
      <c r="AY156" s="68"/>
      <c r="AZ156" s="71">
        <f>$E156</f>
        <v>0</v>
      </c>
      <c r="BA156" s="71">
        <f>$F156</f>
        <v>1958268.388</v>
      </c>
      <c r="BB156" s="71">
        <f>$G156</f>
        <v>0</v>
      </c>
      <c r="BC156" s="71">
        <f>$H156</f>
        <v>4733320.3119999999</v>
      </c>
      <c r="BD156" s="71">
        <f t="shared" ref="BD156" si="832">$I156</f>
        <v>0</v>
      </c>
      <c r="BE156" s="71">
        <f t="shared" ref="BE156" si="833">$J156</f>
        <v>7013374.5851600002</v>
      </c>
      <c r="BF156" s="71">
        <f>$K156</f>
        <v>0</v>
      </c>
      <c r="BG156" s="71">
        <f>$L156</f>
        <v>7530801.2247399995</v>
      </c>
      <c r="BH156" s="68"/>
      <c r="BI156" s="71">
        <f>$E156</f>
        <v>0</v>
      </c>
      <c r="BJ156" s="71">
        <f>$F156</f>
        <v>1958268.388</v>
      </c>
      <c r="BK156" s="71">
        <f>$G156</f>
        <v>0</v>
      </c>
      <c r="BL156" s="71">
        <f>$H156</f>
        <v>4733320.3119999999</v>
      </c>
      <c r="BM156" s="71">
        <f t="shared" ref="BM156" si="834">$I156</f>
        <v>0</v>
      </c>
      <c r="BN156" s="71">
        <f t="shared" ref="BN156" si="835">$J156</f>
        <v>7013374.5851600002</v>
      </c>
      <c r="BO156" s="71">
        <f>$K156</f>
        <v>0</v>
      </c>
      <c r="BP156" s="71">
        <f>$L156</f>
        <v>7530801.2247399995</v>
      </c>
      <c r="BQ156" s="68"/>
      <c r="BR156" s="71">
        <f>$E156</f>
        <v>0</v>
      </c>
      <c r="BS156" s="71">
        <f>$F156</f>
        <v>1958268.388</v>
      </c>
      <c r="BT156" s="71">
        <f>$G156</f>
        <v>0</v>
      </c>
      <c r="BU156" s="71">
        <f>$H156</f>
        <v>4733320.3119999999</v>
      </c>
      <c r="BV156" s="71">
        <f t="shared" ref="BV156" si="836">$I156</f>
        <v>0</v>
      </c>
      <c r="BW156" s="71">
        <f t="shared" ref="BW156" si="837">$J156</f>
        <v>7013374.5851600002</v>
      </c>
      <c r="BX156" s="71">
        <f>$K156</f>
        <v>0</v>
      </c>
      <c r="BY156" s="71">
        <f>$L156</f>
        <v>7530801.2247399995</v>
      </c>
      <c r="BZ156" s="68"/>
      <c r="CA156" s="71">
        <f>$E156</f>
        <v>0</v>
      </c>
      <c r="CB156" s="71">
        <f>$F156</f>
        <v>1958268.388</v>
      </c>
      <c r="CC156" s="71">
        <f>$G156</f>
        <v>0</v>
      </c>
      <c r="CD156" s="71">
        <f>$H156</f>
        <v>4733320.3119999999</v>
      </c>
      <c r="CE156" s="71">
        <f t="shared" ref="CE156" si="838">$I156</f>
        <v>0</v>
      </c>
      <c r="CF156" s="71">
        <f t="shared" ref="CF156" si="839">$J156</f>
        <v>7013374.5851600002</v>
      </c>
      <c r="CG156" s="71">
        <f>$K156</f>
        <v>0</v>
      </c>
      <c r="CH156" s="71">
        <f>$L156</f>
        <v>7530801.2247399995</v>
      </c>
      <c r="CI156" s="71"/>
      <c r="CJ156" s="198"/>
      <c r="CK156" s="68"/>
      <c r="CL156" s="71">
        <f>$E156</f>
        <v>0</v>
      </c>
      <c r="CM156" s="71">
        <f>$F156</f>
        <v>1958268.388</v>
      </c>
      <c r="CN156" s="71">
        <f>$G156</f>
        <v>0</v>
      </c>
      <c r="CO156" s="71">
        <f>$H156</f>
        <v>4733320.3119999999</v>
      </c>
      <c r="CP156" s="71">
        <f t="shared" ref="CP156" si="840">$I156</f>
        <v>0</v>
      </c>
      <c r="CQ156" s="71">
        <f t="shared" ref="CQ156" si="841">$J156</f>
        <v>7013374.5851600002</v>
      </c>
      <c r="CR156" s="71">
        <f>$K156</f>
        <v>0</v>
      </c>
      <c r="CS156" s="71">
        <f>$L156</f>
        <v>7530801.2247399995</v>
      </c>
      <c r="CT156" s="68"/>
      <c r="CU156" s="71">
        <f>$E156</f>
        <v>0</v>
      </c>
      <c r="CV156" s="71">
        <f>$F156</f>
        <v>1958268.388</v>
      </c>
      <c r="CW156" s="71">
        <f>$G156</f>
        <v>0</v>
      </c>
      <c r="CX156" s="71">
        <f>$H156</f>
        <v>4733320.3119999999</v>
      </c>
      <c r="CY156" s="71">
        <f t="shared" ref="CY156" si="842">$I156</f>
        <v>0</v>
      </c>
      <c r="CZ156" s="71">
        <f t="shared" ref="CZ156" si="843">$J156</f>
        <v>7013374.5851600002</v>
      </c>
      <c r="DA156" s="71">
        <f>$K156</f>
        <v>0</v>
      </c>
      <c r="DB156" s="71">
        <f>$L156</f>
        <v>7530801.2247399995</v>
      </c>
    </row>
    <row r="157" spans="2:106" x14ac:dyDescent="0.3">
      <c r="C157" s="69"/>
      <c r="D157" s="82"/>
      <c r="E157" s="43"/>
      <c r="F157" s="43"/>
      <c r="G157" s="43"/>
      <c r="H157" s="43"/>
      <c r="I157" s="43"/>
      <c r="J157" s="43"/>
      <c r="K157" s="43"/>
      <c r="L157" s="43"/>
      <c r="M157" s="177"/>
      <c r="O157" s="42"/>
      <c r="P157" s="42"/>
      <c r="Q157" s="42"/>
      <c r="R157" s="42"/>
      <c r="S157" s="42"/>
      <c r="T157" s="42"/>
      <c r="U157" s="42"/>
      <c r="V157" s="42"/>
      <c r="W157" s="177"/>
      <c r="Y157" s="42"/>
      <c r="Z157" s="42"/>
      <c r="AA157" s="42"/>
      <c r="AB157" s="42"/>
      <c r="AC157" s="42"/>
      <c r="AD157" s="42"/>
      <c r="AE157" s="42"/>
      <c r="AF157" s="42"/>
      <c r="AG157" s="44"/>
      <c r="AH157" s="42"/>
      <c r="AI157" s="42"/>
      <c r="AJ157" s="42"/>
      <c r="AK157" s="42"/>
      <c r="AL157" s="42"/>
      <c r="AM157" s="42"/>
      <c r="AN157" s="42"/>
      <c r="AO157" s="42"/>
      <c r="AP157" s="44"/>
      <c r="AQ157" s="42"/>
      <c r="AR157" s="42"/>
      <c r="AS157" s="42"/>
      <c r="AT157" s="42"/>
      <c r="AU157" s="42"/>
      <c r="AV157" s="42"/>
      <c r="AW157" s="42"/>
      <c r="AX157" s="42"/>
      <c r="AY157" s="44"/>
      <c r="AZ157" s="42"/>
      <c r="BA157" s="42"/>
      <c r="BB157" s="42"/>
      <c r="BC157" s="42"/>
      <c r="BD157" s="42"/>
      <c r="BE157" s="42"/>
      <c r="BF157" s="42"/>
      <c r="BG157" s="42"/>
      <c r="BH157" s="44"/>
      <c r="BI157" s="42"/>
      <c r="BJ157" s="42"/>
      <c r="BK157" s="42"/>
      <c r="BL157" s="42"/>
      <c r="BM157" s="42"/>
      <c r="BN157" s="42"/>
      <c r="BO157" s="42"/>
      <c r="BP157" s="42"/>
      <c r="BR157" s="42"/>
      <c r="BS157" s="42"/>
      <c r="BT157" s="42"/>
      <c r="BU157" s="42"/>
      <c r="BV157" s="42"/>
      <c r="BW157" s="42"/>
      <c r="BX157" s="42"/>
      <c r="BY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177"/>
      <c r="CL157" s="42"/>
      <c r="CM157" s="42"/>
      <c r="CN157" s="42"/>
      <c r="CO157" s="42"/>
      <c r="CP157" s="42"/>
      <c r="CQ157" s="42"/>
      <c r="CR157" s="42"/>
      <c r="CS157" s="42"/>
      <c r="CU157" s="42"/>
      <c r="CV157" s="42"/>
      <c r="CW157" s="42"/>
      <c r="CX157" s="42"/>
      <c r="CY157" s="42"/>
      <c r="CZ157" s="42"/>
      <c r="DA157" s="42"/>
      <c r="DB157" s="42"/>
    </row>
    <row r="158" spans="2:106" x14ac:dyDescent="0.3">
      <c r="C158" s="86" t="s">
        <v>118</v>
      </c>
      <c r="D158" s="129"/>
      <c r="E158" s="51">
        <f t="shared" ref="E158:J158" si="844">SUM(E159:E162)</f>
        <v>0</v>
      </c>
      <c r="F158" s="51">
        <f t="shared" si="844"/>
        <v>7497299.0793241635</v>
      </c>
      <c r="G158" s="51">
        <f t="shared" si="844"/>
        <v>0</v>
      </c>
      <c r="H158" s="51">
        <f t="shared" si="844"/>
        <v>8296874.3771767002</v>
      </c>
      <c r="I158" s="51">
        <f t="shared" si="844"/>
        <v>0</v>
      </c>
      <c r="J158" s="51">
        <f t="shared" si="844"/>
        <v>14362005.461184949</v>
      </c>
      <c r="K158" s="51">
        <f t="shared" ref="K158:L158" si="845">SUM(K159:K162)</f>
        <v>0</v>
      </c>
      <c r="L158" s="51">
        <f t="shared" si="845"/>
        <v>13049129.769865882</v>
      </c>
      <c r="M158" s="181">
        <f>L158/J158-1</f>
        <v>-9.1413117399744226E-2</v>
      </c>
      <c r="O158" s="107">
        <f t="shared" ref="O158:T158" si="846">SUM(O159:O162)</f>
        <v>0</v>
      </c>
      <c r="P158" s="107">
        <f t="shared" si="846"/>
        <v>7497299.0793241635</v>
      </c>
      <c r="Q158" s="107">
        <f t="shared" si="846"/>
        <v>0</v>
      </c>
      <c r="R158" s="107">
        <f t="shared" si="846"/>
        <v>8296874.3771767002</v>
      </c>
      <c r="S158" s="107">
        <f t="shared" si="846"/>
        <v>0</v>
      </c>
      <c r="T158" s="107">
        <f t="shared" si="846"/>
        <v>14362005.461184949</v>
      </c>
      <c r="U158" s="107">
        <f t="shared" ref="U158:V158" si="847">SUM(U159:U162)</f>
        <v>0</v>
      </c>
      <c r="V158" s="107">
        <f t="shared" si="847"/>
        <v>13049129.769865882</v>
      </c>
      <c r="W158" s="181">
        <f>V158/T158-1</f>
        <v>-9.1413117399744226E-2</v>
      </c>
      <c r="Y158" s="107">
        <f t="shared" ref="Y158:AF158" si="848">SUM(Y159:Y162)</f>
        <v>0</v>
      </c>
      <c r="Z158" s="107">
        <f t="shared" si="848"/>
        <v>7497299.0793241635</v>
      </c>
      <c r="AA158" s="107">
        <f t="shared" si="848"/>
        <v>0</v>
      </c>
      <c r="AB158" s="107">
        <f t="shared" si="848"/>
        <v>8296874.3771767002</v>
      </c>
      <c r="AC158" s="107">
        <f t="shared" si="848"/>
        <v>0</v>
      </c>
      <c r="AD158" s="107">
        <f t="shared" si="848"/>
        <v>14362005.461184949</v>
      </c>
      <c r="AE158" s="107">
        <f t="shared" si="848"/>
        <v>0</v>
      </c>
      <c r="AF158" s="107">
        <f t="shared" si="848"/>
        <v>13049129.769865882</v>
      </c>
      <c r="AG158" s="107"/>
      <c r="AH158" s="107">
        <f t="shared" ref="AH158:AO158" si="849">SUM(AH159:AH162)</f>
        <v>0</v>
      </c>
      <c r="AI158" s="107">
        <f t="shared" si="849"/>
        <v>7497299.0793241635</v>
      </c>
      <c r="AJ158" s="107">
        <f t="shared" si="849"/>
        <v>0</v>
      </c>
      <c r="AK158" s="107">
        <f t="shared" si="849"/>
        <v>8296874.3771767002</v>
      </c>
      <c r="AL158" s="107">
        <f t="shared" si="849"/>
        <v>0</v>
      </c>
      <c r="AM158" s="107">
        <f t="shared" si="849"/>
        <v>14362005.461184949</v>
      </c>
      <c r="AN158" s="107">
        <f t="shared" si="849"/>
        <v>0</v>
      </c>
      <c r="AO158" s="107">
        <f t="shared" si="849"/>
        <v>13049129.769865882</v>
      </c>
      <c r="AP158" s="107"/>
      <c r="AQ158" s="107">
        <f t="shared" ref="AQ158:AX158" si="850">SUM(AQ159:AQ162)</f>
        <v>0</v>
      </c>
      <c r="AR158" s="107">
        <f t="shared" si="850"/>
        <v>7497299.0793241635</v>
      </c>
      <c r="AS158" s="107">
        <f t="shared" si="850"/>
        <v>0</v>
      </c>
      <c r="AT158" s="107">
        <f t="shared" si="850"/>
        <v>8296874.3771767002</v>
      </c>
      <c r="AU158" s="107">
        <f t="shared" si="850"/>
        <v>0</v>
      </c>
      <c r="AV158" s="107">
        <f t="shared" si="850"/>
        <v>14362005.461184949</v>
      </c>
      <c r="AW158" s="107">
        <f t="shared" si="850"/>
        <v>0</v>
      </c>
      <c r="AX158" s="107">
        <f t="shared" si="850"/>
        <v>13049129.769865882</v>
      </c>
      <c r="AY158" s="107"/>
      <c r="AZ158" s="107">
        <f t="shared" ref="AZ158:BG158" si="851">SUM(AZ159:AZ162)</f>
        <v>0</v>
      </c>
      <c r="BA158" s="107">
        <f t="shared" si="851"/>
        <v>7497299.0793241635</v>
      </c>
      <c r="BB158" s="107">
        <f t="shared" si="851"/>
        <v>0</v>
      </c>
      <c r="BC158" s="107">
        <f t="shared" si="851"/>
        <v>8296874.3771767002</v>
      </c>
      <c r="BD158" s="107">
        <f t="shared" si="851"/>
        <v>0</v>
      </c>
      <c r="BE158" s="107">
        <f t="shared" si="851"/>
        <v>14362005.461184949</v>
      </c>
      <c r="BF158" s="107">
        <f t="shared" si="851"/>
        <v>0</v>
      </c>
      <c r="BG158" s="107">
        <f t="shared" si="851"/>
        <v>13049129.769865882</v>
      </c>
      <c r="BH158" s="107"/>
      <c r="BI158" s="107">
        <f t="shared" ref="BI158:BP158" si="852">SUM(BI159:BI162)</f>
        <v>0</v>
      </c>
      <c r="BJ158" s="107">
        <f t="shared" si="852"/>
        <v>7497299.0793241635</v>
      </c>
      <c r="BK158" s="107">
        <f t="shared" si="852"/>
        <v>0</v>
      </c>
      <c r="BL158" s="107">
        <f t="shared" si="852"/>
        <v>8296874.3771767002</v>
      </c>
      <c r="BM158" s="107">
        <f t="shared" si="852"/>
        <v>0</v>
      </c>
      <c r="BN158" s="107">
        <f t="shared" si="852"/>
        <v>14362005.461184949</v>
      </c>
      <c r="BO158" s="107">
        <f t="shared" si="852"/>
        <v>0</v>
      </c>
      <c r="BP158" s="107">
        <f t="shared" si="852"/>
        <v>13049129.769865882</v>
      </c>
      <c r="BQ158" s="107"/>
      <c r="BR158" s="107">
        <f t="shared" ref="BR158:BY158" si="853">SUM(BR159:BR162)</f>
        <v>0</v>
      </c>
      <c r="BS158" s="107">
        <f t="shared" si="853"/>
        <v>7497299.0793241635</v>
      </c>
      <c r="BT158" s="107">
        <f t="shared" si="853"/>
        <v>0</v>
      </c>
      <c r="BU158" s="107">
        <f t="shared" si="853"/>
        <v>8296874.3771767002</v>
      </c>
      <c r="BV158" s="107">
        <f t="shared" si="853"/>
        <v>0</v>
      </c>
      <c r="BW158" s="107">
        <f t="shared" si="853"/>
        <v>14362005.461184949</v>
      </c>
      <c r="BX158" s="107">
        <f t="shared" si="853"/>
        <v>0</v>
      </c>
      <c r="BY158" s="107">
        <f t="shared" si="853"/>
        <v>13049129.769865882</v>
      </c>
      <c r="BZ158" s="107"/>
      <c r="CA158" s="107">
        <f t="shared" ref="CA158:CH158" si="854">SUM(CA159:CA162)</f>
        <v>0</v>
      </c>
      <c r="CB158" s="107">
        <f t="shared" si="854"/>
        <v>7497299.0793241635</v>
      </c>
      <c r="CC158" s="107">
        <f t="shared" si="854"/>
        <v>0</v>
      </c>
      <c r="CD158" s="107">
        <f t="shared" si="854"/>
        <v>8296874.3771767002</v>
      </c>
      <c r="CE158" s="107">
        <f t="shared" si="854"/>
        <v>0</v>
      </c>
      <c r="CF158" s="107">
        <f t="shared" si="854"/>
        <v>14362005.461184949</v>
      </c>
      <c r="CG158" s="107">
        <f t="shared" si="854"/>
        <v>0</v>
      </c>
      <c r="CH158" s="107">
        <f t="shared" si="854"/>
        <v>13049129.769865882</v>
      </c>
      <c r="CI158" s="107"/>
      <c r="CJ158" s="181">
        <f>CH158/CF158-1</f>
        <v>-9.1413117399744226E-2</v>
      </c>
      <c r="CK158" s="107"/>
      <c r="CL158" s="107">
        <f t="shared" ref="CL158:CS158" si="855">SUM(CL159:CL162)</f>
        <v>0</v>
      </c>
      <c r="CM158" s="107">
        <f t="shared" si="855"/>
        <v>7497299.0793241635</v>
      </c>
      <c r="CN158" s="107">
        <f t="shared" si="855"/>
        <v>0</v>
      </c>
      <c r="CO158" s="107">
        <f t="shared" si="855"/>
        <v>8296874.3771767002</v>
      </c>
      <c r="CP158" s="107">
        <f t="shared" si="855"/>
        <v>0</v>
      </c>
      <c r="CQ158" s="107">
        <f t="shared" si="855"/>
        <v>14362005.461184949</v>
      </c>
      <c r="CR158" s="107">
        <f t="shared" si="855"/>
        <v>0</v>
      </c>
      <c r="CS158" s="107">
        <f t="shared" si="855"/>
        <v>13049129.769865882</v>
      </c>
      <c r="CT158" s="74"/>
      <c r="CU158" s="107">
        <f t="shared" ref="CU158:DB158" si="856">SUM(CU159:CU162)</f>
        <v>0</v>
      </c>
      <c r="CV158" s="107">
        <f t="shared" si="856"/>
        <v>7497299.0793241635</v>
      </c>
      <c r="CW158" s="107">
        <f t="shared" si="856"/>
        <v>0</v>
      </c>
      <c r="CX158" s="107">
        <f t="shared" si="856"/>
        <v>8296874.3771767002</v>
      </c>
      <c r="CY158" s="107">
        <f t="shared" si="856"/>
        <v>0</v>
      </c>
      <c r="CZ158" s="107">
        <f t="shared" si="856"/>
        <v>14362005.461184949</v>
      </c>
      <c r="DA158" s="107">
        <f t="shared" si="856"/>
        <v>0</v>
      </c>
      <c r="DB158" s="107">
        <f t="shared" si="856"/>
        <v>13049129.769865882</v>
      </c>
    </row>
    <row r="159" spans="2:106" x14ac:dyDescent="0.3">
      <c r="C159" s="82" t="s">
        <v>149</v>
      </c>
      <c r="D159" s="82">
        <v>48.2</v>
      </c>
      <c r="E159" s="104"/>
      <c r="F159" s="104">
        <f>'Quarterly I.S'!I159</f>
        <v>2879462.7549999999</v>
      </c>
      <c r="G159" s="104"/>
      <c r="H159" s="104">
        <f>'Quarterly I.S'!M159</f>
        <v>1323545.121</v>
      </c>
      <c r="I159" s="104"/>
      <c r="J159" s="104">
        <f>'Quarterly I.S'!Q159</f>
        <v>6066639.8618000001</v>
      </c>
      <c r="K159" s="104"/>
      <c r="L159" s="104">
        <f>'Quarterly I.S'!U159</f>
        <v>5526512</v>
      </c>
      <c r="M159" s="198">
        <f>L159/J159-1</f>
        <v>-8.9032458511513091E-2</v>
      </c>
      <c r="O159" s="71">
        <f>$E159</f>
        <v>0</v>
      </c>
      <c r="P159" s="71">
        <f>$F159</f>
        <v>2879462.7549999999</v>
      </c>
      <c r="Q159" s="71">
        <f>$G159</f>
        <v>0</v>
      </c>
      <c r="R159" s="71">
        <f>$H159</f>
        <v>1323545.121</v>
      </c>
      <c r="S159" s="71">
        <f t="shared" ref="S159:S162" si="857">$I159</f>
        <v>0</v>
      </c>
      <c r="T159" s="71">
        <f t="shared" ref="T159:T162" si="858">$J159</f>
        <v>6066639.8618000001</v>
      </c>
      <c r="U159" s="71">
        <f>$K159</f>
        <v>0</v>
      </c>
      <c r="V159" s="71">
        <f>$L159</f>
        <v>5526512</v>
      </c>
      <c r="W159" s="198">
        <f>V159/T159-1</f>
        <v>-8.9032458511513091E-2</v>
      </c>
      <c r="X159" s="68"/>
      <c r="Y159" s="71">
        <f>$E159</f>
        <v>0</v>
      </c>
      <c r="Z159" s="71">
        <f>$F159</f>
        <v>2879462.7549999999</v>
      </c>
      <c r="AA159" s="71">
        <f>$G159</f>
        <v>0</v>
      </c>
      <c r="AB159" s="71">
        <f>$H159</f>
        <v>1323545.121</v>
      </c>
      <c r="AC159" s="71">
        <f t="shared" ref="AC159:AC162" si="859">$I159</f>
        <v>0</v>
      </c>
      <c r="AD159" s="71">
        <f t="shared" ref="AD159:AD162" si="860">$J159</f>
        <v>6066639.8618000001</v>
      </c>
      <c r="AE159" s="71">
        <f>$K159</f>
        <v>0</v>
      </c>
      <c r="AF159" s="71">
        <f>$L159</f>
        <v>5526512</v>
      </c>
      <c r="AG159" s="68"/>
      <c r="AH159" s="71">
        <f>$E159</f>
        <v>0</v>
      </c>
      <c r="AI159" s="71">
        <f>$F159</f>
        <v>2879462.7549999999</v>
      </c>
      <c r="AJ159" s="71">
        <f>$G159</f>
        <v>0</v>
      </c>
      <c r="AK159" s="71">
        <f>$H159</f>
        <v>1323545.121</v>
      </c>
      <c r="AL159" s="71">
        <f t="shared" ref="AL159:AL162" si="861">$I159</f>
        <v>0</v>
      </c>
      <c r="AM159" s="71">
        <f t="shared" ref="AM159:AM162" si="862">$J159</f>
        <v>6066639.8618000001</v>
      </c>
      <c r="AN159" s="71">
        <f>$K159</f>
        <v>0</v>
      </c>
      <c r="AO159" s="71">
        <f>$L159</f>
        <v>5526512</v>
      </c>
      <c r="AP159" s="68"/>
      <c r="AQ159" s="71">
        <f>$E159</f>
        <v>0</v>
      </c>
      <c r="AR159" s="71">
        <f>$F159</f>
        <v>2879462.7549999999</v>
      </c>
      <c r="AS159" s="71">
        <f>$G159</f>
        <v>0</v>
      </c>
      <c r="AT159" s="71">
        <f>$H159</f>
        <v>1323545.121</v>
      </c>
      <c r="AU159" s="71">
        <f t="shared" ref="AU159:AU162" si="863">$I159</f>
        <v>0</v>
      </c>
      <c r="AV159" s="71">
        <f t="shared" ref="AV159:AV162" si="864">$J159</f>
        <v>6066639.8618000001</v>
      </c>
      <c r="AW159" s="71">
        <f>$K159</f>
        <v>0</v>
      </c>
      <c r="AX159" s="71">
        <f>$L159</f>
        <v>5526512</v>
      </c>
      <c r="AY159" s="68"/>
      <c r="AZ159" s="71">
        <f>$E159</f>
        <v>0</v>
      </c>
      <c r="BA159" s="71">
        <f>$F159</f>
        <v>2879462.7549999999</v>
      </c>
      <c r="BB159" s="71">
        <f>$G159</f>
        <v>0</v>
      </c>
      <c r="BC159" s="71">
        <f>$H159</f>
        <v>1323545.121</v>
      </c>
      <c r="BD159" s="71">
        <f t="shared" ref="BD159:BD162" si="865">$I159</f>
        <v>0</v>
      </c>
      <c r="BE159" s="71">
        <f t="shared" ref="BE159:BE162" si="866">$J159</f>
        <v>6066639.8618000001</v>
      </c>
      <c r="BF159" s="71">
        <f>$K159</f>
        <v>0</v>
      </c>
      <c r="BG159" s="71">
        <f>$L159</f>
        <v>5526512</v>
      </c>
      <c r="BH159" s="68"/>
      <c r="BI159" s="71">
        <f>$E159</f>
        <v>0</v>
      </c>
      <c r="BJ159" s="71">
        <f>$F159</f>
        <v>2879462.7549999999</v>
      </c>
      <c r="BK159" s="71">
        <f>$G159</f>
        <v>0</v>
      </c>
      <c r="BL159" s="71">
        <f>$H159</f>
        <v>1323545.121</v>
      </c>
      <c r="BM159" s="71">
        <f t="shared" ref="BM159:BM162" si="867">$I159</f>
        <v>0</v>
      </c>
      <c r="BN159" s="71">
        <f t="shared" ref="BN159:BN162" si="868">$J159</f>
        <v>6066639.8618000001</v>
      </c>
      <c r="BO159" s="71">
        <f>$K159</f>
        <v>0</v>
      </c>
      <c r="BP159" s="71">
        <f>$L159</f>
        <v>5526512</v>
      </c>
      <c r="BQ159" s="68"/>
      <c r="BR159" s="71">
        <f>$E159</f>
        <v>0</v>
      </c>
      <c r="BS159" s="71">
        <f>$F159</f>
        <v>2879462.7549999999</v>
      </c>
      <c r="BT159" s="71">
        <f>$G159</f>
        <v>0</v>
      </c>
      <c r="BU159" s="71">
        <f>$H159</f>
        <v>1323545.121</v>
      </c>
      <c r="BV159" s="71">
        <f t="shared" ref="BV159:BV162" si="869">$I159</f>
        <v>0</v>
      </c>
      <c r="BW159" s="71">
        <f t="shared" ref="BW159:BW162" si="870">$J159</f>
        <v>6066639.8618000001</v>
      </c>
      <c r="BX159" s="71">
        <f>$K159</f>
        <v>0</v>
      </c>
      <c r="BY159" s="71">
        <f>$L159</f>
        <v>5526512</v>
      </c>
      <c r="BZ159" s="68"/>
      <c r="CA159" s="71">
        <f>$E159</f>
        <v>0</v>
      </c>
      <c r="CB159" s="71">
        <f>$F159</f>
        <v>2879462.7549999999</v>
      </c>
      <c r="CC159" s="71">
        <f>$G159</f>
        <v>0</v>
      </c>
      <c r="CD159" s="71">
        <f>$H159</f>
        <v>1323545.121</v>
      </c>
      <c r="CE159" s="71">
        <f t="shared" ref="CE159:CE162" si="871">$I159</f>
        <v>0</v>
      </c>
      <c r="CF159" s="71">
        <f t="shared" ref="CF159:CF162" si="872">$J159</f>
        <v>6066639.8618000001</v>
      </c>
      <c r="CG159" s="71">
        <f>$K159</f>
        <v>0</v>
      </c>
      <c r="CH159" s="71">
        <f>$L159</f>
        <v>5526512</v>
      </c>
      <c r="CI159" s="71"/>
      <c r="CJ159" s="198">
        <f>CH159/CF159-1</f>
        <v>-8.9032458511513091E-2</v>
      </c>
      <c r="CK159" s="68"/>
      <c r="CL159" s="71">
        <f>$E159</f>
        <v>0</v>
      </c>
      <c r="CM159" s="71">
        <f>$F159</f>
        <v>2879462.7549999999</v>
      </c>
      <c r="CN159" s="71">
        <f>$G159</f>
        <v>0</v>
      </c>
      <c r="CO159" s="71">
        <f>$H159</f>
        <v>1323545.121</v>
      </c>
      <c r="CP159" s="71">
        <f t="shared" ref="CP159:CP162" si="873">$I159</f>
        <v>0</v>
      </c>
      <c r="CQ159" s="71">
        <f t="shared" ref="CQ159:CQ162" si="874">$J159</f>
        <v>6066639.8618000001</v>
      </c>
      <c r="CR159" s="71">
        <f>$K159</f>
        <v>0</v>
      </c>
      <c r="CS159" s="71">
        <f>$L159</f>
        <v>5526512</v>
      </c>
      <c r="CT159" s="68"/>
      <c r="CU159" s="71">
        <f>$E159</f>
        <v>0</v>
      </c>
      <c r="CV159" s="71">
        <f>$F159</f>
        <v>2879462.7549999999</v>
      </c>
      <c r="CW159" s="71">
        <f>$G159</f>
        <v>0</v>
      </c>
      <c r="CX159" s="71">
        <f>$H159</f>
        <v>1323545.121</v>
      </c>
      <c r="CY159" s="71">
        <f t="shared" ref="CY159:CY162" si="875">$I159</f>
        <v>0</v>
      </c>
      <c r="CZ159" s="71">
        <f t="shared" ref="CZ159:CZ162" si="876">$J159</f>
        <v>6066639.8618000001</v>
      </c>
      <c r="DA159" s="71">
        <f>$K159</f>
        <v>0</v>
      </c>
      <c r="DB159" s="71">
        <f>$L159</f>
        <v>5526512</v>
      </c>
    </row>
    <row r="160" spans="2:106" x14ac:dyDescent="0.3">
      <c r="C160" s="82" t="s">
        <v>111</v>
      </c>
      <c r="D160" s="82" t="s">
        <v>156</v>
      </c>
      <c r="E160" s="104"/>
      <c r="F160" s="104">
        <f>'Quarterly I.S'!I160</f>
        <v>2425641.7347900001</v>
      </c>
      <c r="G160" s="104"/>
      <c r="H160" s="104">
        <f>'Quarterly I.S'!M160</f>
        <v>3768306.1971399998</v>
      </c>
      <c r="I160" s="104"/>
      <c r="J160" s="104">
        <f>'Quarterly I.S'!Q160</f>
        <v>4320630.0999999996</v>
      </c>
      <c r="K160" s="104"/>
      <c r="L160" s="104">
        <f>'Quarterly I.S'!U160</f>
        <v>2678254</v>
      </c>
      <c r="M160" s="198">
        <f>L160/J160-1</f>
        <v>-0.3801242091980982</v>
      </c>
      <c r="O160" s="71">
        <f>$E160</f>
        <v>0</v>
      </c>
      <c r="P160" s="71">
        <f>$F160</f>
        <v>2425641.7347900001</v>
      </c>
      <c r="Q160" s="71">
        <f>$G160</f>
        <v>0</v>
      </c>
      <c r="R160" s="71">
        <f>$H160</f>
        <v>3768306.1971399998</v>
      </c>
      <c r="S160" s="71">
        <f t="shared" si="857"/>
        <v>0</v>
      </c>
      <c r="T160" s="71">
        <f t="shared" si="858"/>
        <v>4320630.0999999996</v>
      </c>
      <c r="U160" s="71">
        <f>$K160</f>
        <v>0</v>
      </c>
      <c r="V160" s="71">
        <f>$L160</f>
        <v>2678254</v>
      </c>
      <c r="W160" s="198">
        <f>V160/T160-1</f>
        <v>-0.3801242091980982</v>
      </c>
      <c r="X160" s="68"/>
      <c r="Y160" s="71">
        <f>$E160</f>
        <v>0</v>
      </c>
      <c r="Z160" s="71">
        <f>$F160</f>
        <v>2425641.7347900001</v>
      </c>
      <c r="AA160" s="71">
        <f>$G160</f>
        <v>0</v>
      </c>
      <c r="AB160" s="71">
        <f>$H160</f>
        <v>3768306.1971399998</v>
      </c>
      <c r="AC160" s="71">
        <f t="shared" si="859"/>
        <v>0</v>
      </c>
      <c r="AD160" s="71">
        <f t="shared" si="860"/>
        <v>4320630.0999999996</v>
      </c>
      <c r="AE160" s="71">
        <f>$K160</f>
        <v>0</v>
      </c>
      <c r="AF160" s="71">
        <f>$L160</f>
        <v>2678254</v>
      </c>
      <c r="AG160" s="68"/>
      <c r="AH160" s="71">
        <f>$E160</f>
        <v>0</v>
      </c>
      <c r="AI160" s="71">
        <f>$F160</f>
        <v>2425641.7347900001</v>
      </c>
      <c r="AJ160" s="71">
        <f>$G160</f>
        <v>0</v>
      </c>
      <c r="AK160" s="71">
        <f>$H160</f>
        <v>3768306.1971399998</v>
      </c>
      <c r="AL160" s="71">
        <f t="shared" si="861"/>
        <v>0</v>
      </c>
      <c r="AM160" s="71">
        <f t="shared" si="862"/>
        <v>4320630.0999999996</v>
      </c>
      <c r="AN160" s="71">
        <f>$K160</f>
        <v>0</v>
      </c>
      <c r="AO160" s="71">
        <f>$L160</f>
        <v>2678254</v>
      </c>
      <c r="AP160" s="68"/>
      <c r="AQ160" s="71">
        <f>$E160</f>
        <v>0</v>
      </c>
      <c r="AR160" s="71">
        <f>$F160</f>
        <v>2425641.7347900001</v>
      </c>
      <c r="AS160" s="71">
        <f>$G160</f>
        <v>0</v>
      </c>
      <c r="AT160" s="71">
        <f>$H160</f>
        <v>3768306.1971399998</v>
      </c>
      <c r="AU160" s="71">
        <f t="shared" si="863"/>
        <v>0</v>
      </c>
      <c r="AV160" s="71">
        <f t="shared" si="864"/>
        <v>4320630.0999999996</v>
      </c>
      <c r="AW160" s="71">
        <f>$K160</f>
        <v>0</v>
      </c>
      <c r="AX160" s="71">
        <f>$L160</f>
        <v>2678254</v>
      </c>
      <c r="AY160" s="68"/>
      <c r="AZ160" s="71">
        <f>$E160</f>
        <v>0</v>
      </c>
      <c r="BA160" s="71">
        <f>$F160</f>
        <v>2425641.7347900001</v>
      </c>
      <c r="BB160" s="71">
        <f>$G160</f>
        <v>0</v>
      </c>
      <c r="BC160" s="71">
        <f>$H160</f>
        <v>3768306.1971399998</v>
      </c>
      <c r="BD160" s="71">
        <f t="shared" si="865"/>
        <v>0</v>
      </c>
      <c r="BE160" s="71">
        <f t="shared" si="866"/>
        <v>4320630.0999999996</v>
      </c>
      <c r="BF160" s="71">
        <f>$K160</f>
        <v>0</v>
      </c>
      <c r="BG160" s="71">
        <f>$L160</f>
        <v>2678254</v>
      </c>
      <c r="BH160" s="68"/>
      <c r="BI160" s="71">
        <f>$E160</f>
        <v>0</v>
      </c>
      <c r="BJ160" s="71">
        <f>$F160</f>
        <v>2425641.7347900001</v>
      </c>
      <c r="BK160" s="71">
        <f>$G160</f>
        <v>0</v>
      </c>
      <c r="BL160" s="71">
        <f>$H160</f>
        <v>3768306.1971399998</v>
      </c>
      <c r="BM160" s="71">
        <f t="shared" si="867"/>
        <v>0</v>
      </c>
      <c r="BN160" s="71">
        <f t="shared" si="868"/>
        <v>4320630.0999999996</v>
      </c>
      <c r="BO160" s="71">
        <f>$K160</f>
        <v>0</v>
      </c>
      <c r="BP160" s="71">
        <f>$L160</f>
        <v>2678254</v>
      </c>
      <c r="BQ160" s="68"/>
      <c r="BR160" s="71">
        <f>$E160</f>
        <v>0</v>
      </c>
      <c r="BS160" s="71">
        <f>$F160</f>
        <v>2425641.7347900001</v>
      </c>
      <c r="BT160" s="71">
        <f>$G160</f>
        <v>0</v>
      </c>
      <c r="BU160" s="71">
        <f>$H160</f>
        <v>3768306.1971399998</v>
      </c>
      <c r="BV160" s="71">
        <f t="shared" si="869"/>
        <v>0</v>
      </c>
      <c r="BW160" s="71">
        <f t="shared" si="870"/>
        <v>4320630.0999999996</v>
      </c>
      <c r="BX160" s="71">
        <f>$K160</f>
        <v>0</v>
      </c>
      <c r="BY160" s="71">
        <f>$L160</f>
        <v>2678254</v>
      </c>
      <c r="BZ160" s="68"/>
      <c r="CA160" s="71">
        <f>$E160</f>
        <v>0</v>
      </c>
      <c r="CB160" s="71">
        <f>$F160</f>
        <v>2425641.7347900001</v>
      </c>
      <c r="CC160" s="71">
        <f>$G160</f>
        <v>0</v>
      </c>
      <c r="CD160" s="71">
        <f>$H160</f>
        <v>3768306.1971399998</v>
      </c>
      <c r="CE160" s="71">
        <f t="shared" si="871"/>
        <v>0</v>
      </c>
      <c r="CF160" s="71">
        <f t="shared" si="872"/>
        <v>4320630.0999999996</v>
      </c>
      <c r="CG160" s="71">
        <f>$K160</f>
        <v>0</v>
      </c>
      <c r="CH160" s="71">
        <f>$L160</f>
        <v>2678254</v>
      </c>
      <c r="CI160" s="71"/>
      <c r="CJ160" s="198">
        <f>CH160/CF160-1</f>
        <v>-0.3801242091980982</v>
      </c>
      <c r="CK160" s="68"/>
      <c r="CL160" s="71">
        <f>$E160</f>
        <v>0</v>
      </c>
      <c r="CM160" s="71">
        <f>$F160</f>
        <v>2425641.7347900001</v>
      </c>
      <c r="CN160" s="71">
        <f>$G160</f>
        <v>0</v>
      </c>
      <c r="CO160" s="71">
        <f>$H160</f>
        <v>3768306.1971399998</v>
      </c>
      <c r="CP160" s="71">
        <f t="shared" si="873"/>
        <v>0</v>
      </c>
      <c r="CQ160" s="71">
        <f t="shared" si="874"/>
        <v>4320630.0999999996</v>
      </c>
      <c r="CR160" s="71">
        <f>$K160</f>
        <v>0</v>
      </c>
      <c r="CS160" s="71">
        <f>$L160</f>
        <v>2678254</v>
      </c>
      <c r="CT160" s="68"/>
      <c r="CU160" s="71">
        <f>$E160</f>
        <v>0</v>
      </c>
      <c r="CV160" s="71">
        <f>$F160</f>
        <v>2425641.7347900001</v>
      </c>
      <c r="CW160" s="71">
        <f>$G160</f>
        <v>0</v>
      </c>
      <c r="CX160" s="71">
        <f>$H160</f>
        <v>3768306.1971399998</v>
      </c>
      <c r="CY160" s="71">
        <f t="shared" si="875"/>
        <v>0</v>
      </c>
      <c r="CZ160" s="71">
        <f t="shared" si="876"/>
        <v>4320630.0999999996</v>
      </c>
      <c r="DA160" s="71">
        <f>$K160</f>
        <v>0</v>
      </c>
      <c r="DB160" s="71">
        <f>$L160</f>
        <v>2678254</v>
      </c>
    </row>
    <row r="161" spans="2:106" x14ac:dyDescent="0.3">
      <c r="C161" s="82" t="s">
        <v>112</v>
      </c>
      <c r="D161" s="82" t="s">
        <v>157</v>
      </c>
      <c r="E161" s="104"/>
      <c r="F161" s="104">
        <f>'Quarterly I.S'!I161</f>
        <v>2184447.3611541637</v>
      </c>
      <c r="G161" s="104"/>
      <c r="H161" s="104">
        <f>'Quarterly I.S'!M161</f>
        <v>3147882.955685264</v>
      </c>
      <c r="I161" s="104"/>
      <c r="J161" s="104">
        <f>'Quarterly I.S'!Q161</f>
        <v>3641712.9503493397</v>
      </c>
      <c r="K161" s="104"/>
      <c r="L161" s="104">
        <f>'Quarterly I.S'!U161</f>
        <v>3894294.8849999998</v>
      </c>
      <c r="M161" s="198">
        <f>L161/J161-1</f>
        <v>6.935800215292387E-2</v>
      </c>
      <c r="O161" s="71">
        <f>$E161</f>
        <v>0</v>
      </c>
      <c r="P161" s="71">
        <f>$F161</f>
        <v>2184447.3611541637</v>
      </c>
      <c r="Q161" s="71">
        <f>$G161</f>
        <v>0</v>
      </c>
      <c r="R161" s="71">
        <f>$H161</f>
        <v>3147882.955685264</v>
      </c>
      <c r="S161" s="71">
        <f t="shared" si="857"/>
        <v>0</v>
      </c>
      <c r="T161" s="71">
        <f t="shared" si="858"/>
        <v>3641712.9503493397</v>
      </c>
      <c r="U161" s="71">
        <f>$K161</f>
        <v>0</v>
      </c>
      <c r="V161" s="71">
        <f>$L161</f>
        <v>3894294.8849999998</v>
      </c>
      <c r="W161" s="198">
        <f>V161/T161-1</f>
        <v>6.935800215292387E-2</v>
      </c>
      <c r="X161" s="68"/>
      <c r="Y161" s="71">
        <f>$E161</f>
        <v>0</v>
      </c>
      <c r="Z161" s="71">
        <f>$F161</f>
        <v>2184447.3611541637</v>
      </c>
      <c r="AA161" s="71">
        <f>$G161</f>
        <v>0</v>
      </c>
      <c r="AB161" s="71">
        <f>$H161</f>
        <v>3147882.955685264</v>
      </c>
      <c r="AC161" s="71">
        <f t="shared" si="859"/>
        <v>0</v>
      </c>
      <c r="AD161" s="71">
        <f t="shared" si="860"/>
        <v>3641712.9503493397</v>
      </c>
      <c r="AE161" s="71">
        <f>$K161</f>
        <v>0</v>
      </c>
      <c r="AF161" s="71">
        <f>$L161</f>
        <v>3894294.8849999998</v>
      </c>
      <c r="AG161" s="68"/>
      <c r="AH161" s="71">
        <f>$E161</f>
        <v>0</v>
      </c>
      <c r="AI161" s="71">
        <f>$F161</f>
        <v>2184447.3611541637</v>
      </c>
      <c r="AJ161" s="71">
        <f>$G161</f>
        <v>0</v>
      </c>
      <c r="AK161" s="71">
        <f>$H161</f>
        <v>3147882.955685264</v>
      </c>
      <c r="AL161" s="71">
        <f t="shared" si="861"/>
        <v>0</v>
      </c>
      <c r="AM161" s="71">
        <f t="shared" si="862"/>
        <v>3641712.9503493397</v>
      </c>
      <c r="AN161" s="71">
        <f>$K161</f>
        <v>0</v>
      </c>
      <c r="AO161" s="71">
        <f>$L161</f>
        <v>3894294.8849999998</v>
      </c>
      <c r="AP161" s="68"/>
      <c r="AQ161" s="71">
        <f>$E161</f>
        <v>0</v>
      </c>
      <c r="AR161" s="71">
        <f>$F161</f>
        <v>2184447.3611541637</v>
      </c>
      <c r="AS161" s="71">
        <f>$G161</f>
        <v>0</v>
      </c>
      <c r="AT161" s="71">
        <f>$H161</f>
        <v>3147882.955685264</v>
      </c>
      <c r="AU161" s="71">
        <f t="shared" si="863"/>
        <v>0</v>
      </c>
      <c r="AV161" s="71">
        <f t="shared" si="864"/>
        <v>3641712.9503493397</v>
      </c>
      <c r="AW161" s="71">
        <f>$K161</f>
        <v>0</v>
      </c>
      <c r="AX161" s="71">
        <f>$L161</f>
        <v>3894294.8849999998</v>
      </c>
      <c r="AY161" s="68"/>
      <c r="AZ161" s="71">
        <f>$E161</f>
        <v>0</v>
      </c>
      <c r="BA161" s="71">
        <f>$F161</f>
        <v>2184447.3611541637</v>
      </c>
      <c r="BB161" s="71">
        <f>$G161</f>
        <v>0</v>
      </c>
      <c r="BC161" s="71">
        <f>$H161</f>
        <v>3147882.955685264</v>
      </c>
      <c r="BD161" s="71">
        <f t="shared" si="865"/>
        <v>0</v>
      </c>
      <c r="BE161" s="71">
        <f t="shared" si="866"/>
        <v>3641712.9503493397</v>
      </c>
      <c r="BF161" s="71">
        <f>$K161</f>
        <v>0</v>
      </c>
      <c r="BG161" s="71">
        <f>$L161</f>
        <v>3894294.8849999998</v>
      </c>
      <c r="BH161" s="68"/>
      <c r="BI161" s="71">
        <f>$E161</f>
        <v>0</v>
      </c>
      <c r="BJ161" s="71">
        <f>$F161</f>
        <v>2184447.3611541637</v>
      </c>
      <c r="BK161" s="71">
        <f>$G161</f>
        <v>0</v>
      </c>
      <c r="BL161" s="71">
        <f>$H161</f>
        <v>3147882.955685264</v>
      </c>
      <c r="BM161" s="71">
        <f t="shared" si="867"/>
        <v>0</v>
      </c>
      <c r="BN161" s="71">
        <f t="shared" si="868"/>
        <v>3641712.9503493397</v>
      </c>
      <c r="BO161" s="71">
        <f>$K161</f>
        <v>0</v>
      </c>
      <c r="BP161" s="71">
        <f>$L161</f>
        <v>3894294.8849999998</v>
      </c>
      <c r="BQ161" s="68"/>
      <c r="BR161" s="71">
        <f>$E161</f>
        <v>0</v>
      </c>
      <c r="BS161" s="71">
        <f>$F161</f>
        <v>2184447.3611541637</v>
      </c>
      <c r="BT161" s="71">
        <f>$G161</f>
        <v>0</v>
      </c>
      <c r="BU161" s="71">
        <f>$H161</f>
        <v>3147882.955685264</v>
      </c>
      <c r="BV161" s="71">
        <f t="shared" si="869"/>
        <v>0</v>
      </c>
      <c r="BW161" s="71">
        <f t="shared" si="870"/>
        <v>3641712.9503493397</v>
      </c>
      <c r="BX161" s="71">
        <f>$K161</f>
        <v>0</v>
      </c>
      <c r="BY161" s="71">
        <f>$L161</f>
        <v>3894294.8849999998</v>
      </c>
      <c r="BZ161" s="68"/>
      <c r="CA161" s="71">
        <f>$E161</f>
        <v>0</v>
      </c>
      <c r="CB161" s="71">
        <f>$F161</f>
        <v>2184447.3611541637</v>
      </c>
      <c r="CC161" s="71">
        <f>$G161</f>
        <v>0</v>
      </c>
      <c r="CD161" s="71">
        <f>$H161</f>
        <v>3147882.955685264</v>
      </c>
      <c r="CE161" s="71">
        <f t="shared" si="871"/>
        <v>0</v>
      </c>
      <c r="CF161" s="71">
        <f t="shared" si="872"/>
        <v>3641712.9503493397</v>
      </c>
      <c r="CG161" s="71">
        <f>$K161</f>
        <v>0</v>
      </c>
      <c r="CH161" s="71">
        <f>$L161</f>
        <v>3894294.8849999998</v>
      </c>
      <c r="CI161" s="71"/>
      <c r="CJ161" s="198">
        <f>CH161/CF161-1</f>
        <v>6.935800215292387E-2</v>
      </c>
      <c r="CK161" s="68"/>
      <c r="CL161" s="71">
        <f>$E161</f>
        <v>0</v>
      </c>
      <c r="CM161" s="71">
        <f>$F161</f>
        <v>2184447.3611541637</v>
      </c>
      <c r="CN161" s="71">
        <f>$G161</f>
        <v>0</v>
      </c>
      <c r="CO161" s="71">
        <f>$H161</f>
        <v>3147882.955685264</v>
      </c>
      <c r="CP161" s="71">
        <f t="shared" si="873"/>
        <v>0</v>
      </c>
      <c r="CQ161" s="71">
        <f t="shared" si="874"/>
        <v>3641712.9503493397</v>
      </c>
      <c r="CR161" s="71">
        <f>$K161</f>
        <v>0</v>
      </c>
      <c r="CS161" s="71">
        <f>$L161</f>
        <v>3894294.8849999998</v>
      </c>
      <c r="CT161" s="68"/>
      <c r="CU161" s="71">
        <f>$E161</f>
        <v>0</v>
      </c>
      <c r="CV161" s="71">
        <f>$F161</f>
        <v>2184447.3611541637</v>
      </c>
      <c r="CW161" s="71">
        <f>$G161</f>
        <v>0</v>
      </c>
      <c r="CX161" s="71">
        <f>$H161</f>
        <v>3147882.955685264</v>
      </c>
      <c r="CY161" s="71">
        <f t="shared" si="875"/>
        <v>0</v>
      </c>
      <c r="CZ161" s="71">
        <f t="shared" si="876"/>
        <v>3641712.9503493397</v>
      </c>
      <c r="DA161" s="71">
        <f>$K161</f>
        <v>0</v>
      </c>
      <c r="DB161" s="71">
        <f>$L161</f>
        <v>3894294.8849999998</v>
      </c>
    </row>
    <row r="162" spans="2:106" x14ac:dyDescent="0.3">
      <c r="C162" s="82" t="s">
        <v>113</v>
      </c>
      <c r="D162" s="82">
        <v>46</v>
      </c>
      <c r="E162" s="104"/>
      <c r="F162" s="104">
        <f>'Quarterly I.S'!I162</f>
        <v>7747.2283799999996</v>
      </c>
      <c r="G162" s="104"/>
      <c r="H162" s="104">
        <f>'Quarterly I.S'!M162</f>
        <v>57140.103351436934</v>
      </c>
      <c r="I162" s="104"/>
      <c r="J162" s="104">
        <f>'Quarterly I.S'!Q162</f>
        <v>333022.549035609</v>
      </c>
      <c r="K162" s="104"/>
      <c r="L162" s="104">
        <f>'Quarterly I.S'!U162</f>
        <v>950068.88486588094</v>
      </c>
      <c r="M162" s="198">
        <f>L162/J162-1</f>
        <v>1.8528665329634877</v>
      </c>
      <c r="O162" s="71">
        <f>$E162</f>
        <v>0</v>
      </c>
      <c r="P162" s="71">
        <f>$F162</f>
        <v>7747.2283799999996</v>
      </c>
      <c r="Q162" s="71">
        <f>$G162</f>
        <v>0</v>
      </c>
      <c r="R162" s="71">
        <f>$H162</f>
        <v>57140.103351436934</v>
      </c>
      <c r="S162" s="71">
        <f t="shared" si="857"/>
        <v>0</v>
      </c>
      <c r="T162" s="71">
        <f t="shared" si="858"/>
        <v>333022.549035609</v>
      </c>
      <c r="U162" s="71">
        <f>$K162</f>
        <v>0</v>
      </c>
      <c r="V162" s="71">
        <f>$L162</f>
        <v>950068.88486588094</v>
      </c>
      <c r="W162" s="198">
        <f>V162/T162-1</f>
        <v>1.8528665329634877</v>
      </c>
      <c r="X162" s="68"/>
      <c r="Y162" s="71">
        <f>$E162</f>
        <v>0</v>
      </c>
      <c r="Z162" s="71">
        <f>$F162</f>
        <v>7747.2283799999996</v>
      </c>
      <c r="AA162" s="71">
        <f>$G162</f>
        <v>0</v>
      </c>
      <c r="AB162" s="71">
        <f>$H162</f>
        <v>57140.103351436934</v>
      </c>
      <c r="AC162" s="71">
        <f t="shared" si="859"/>
        <v>0</v>
      </c>
      <c r="AD162" s="71">
        <f t="shared" si="860"/>
        <v>333022.549035609</v>
      </c>
      <c r="AE162" s="71">
        <f>$K162</f>
        <v>0</v>
      </c>
      <c r="AF162" s="71">
        <f>$L162</f>
        <v>950068.88486588094</v>
      </c>
      <c r="AG162" s="68"/>
      <c r="AH162" s="71">
        <f>$E162</f>
        <v>0</v>
      </c>
      <c r="AI162" s="71">
        <f>$F162</f>
        <v>7747.2283799999996</v>
      </c>
      <c r="AJ162" s="71">
        <f>$G162</f>
        <v>0</v>
      </c>
      <c r="AK162" s="71">
        <f>$H162</f>
        <v>57140.103351436934</v>
      </c>
      <c r="AL162" s="71">
        <f t="shared" si="861"/>
        <v>0</v>
      </c>
      <c r="AM162" s="71">
        <f t="shared" si="862"/>
        <v>333022.549035609</v>
      </c>
      <c r="AN162" s="71">
        <f>$K162</f>
        <v>0</v>
      </c>
      <c r="AO162" s="71">
        <f>$L162</f>
        <v>950068.88486588094</v>
      </c>
      <c r="AP162" s="68"/>
      <c r="AQ162" s="71">
        <f>$E162</f>
        <v>0</v>
      </c>
      <c r="AR162" s="71">
        <f>$F162</f>
        <v>7747.2283799999996</v>
      </c>
      <c r="AS162" s="71">
        <f>$G162</f>
        <v>0</v>
      </c>
      <c r="AT162" s="71">
        <f>$H162</f>
        <v>57140.103351436934</v>
      </c>
      <c r="AU162" s="71">
        <f t="shared" si="863"/>
        <v>0</v>
      </c>
      <c r="AV162" s="71">
        <f t="shared" si="864"/>
        <v>333022.549035609</v>
      </c>
      <c r="AW162" s="71">
        <f>$K162</f>
        <v>0</v>
      </c>
      <c r="AX162" s="71">
        <f>$L162</f>
        <v>950068.88486588094</v>
      </c>
      <c r="AY162" s="68"/>
      <c r="AZ162" s="71">
        <f>$E162</f>
        <v>0</v>
      </c>
      <c r="BA162" s="71">
        <f>$F162</f>
        <v>7747.2283799999996</v>
      </c>
      <c r="BB162" s="71">
        <f>$G162</f>
        <v>0</v>
      </c>
      <c r="BC162" s="71">
        <f>$H162</f>
        <v>57140.103351436934</v>
      </c>
      <c r="BD162" s="71">
        <f t="shared" si="865"/>
        <v>0</v>
      </c>
      <c r="BE162" s="71">
        <f t="shared" si="866"/>
        <v>333022.549035609</v>
      </c>
      <c r="BF162" s="71">
        <f>$K162</f>
        <v>0</v>
      </c>
      <c r="BG162" s="71">
        <f>$L162</f>
        <v>950068.88486588094</v>
      </c>
      <c r="BH162" s="68"/>
      <c r="BI162" s="71">
        <f>$E162</f>
        <v>0</v>
      </c>
      <c r="BJ162" s="71">
        <f>$F162</f>
        <v>7747.2283799999996</v>
      </c>
      <c r="BK162" s="71">
        <f>$G162</f>
        <v>0</v>
      </c>
      <c r="BL162" s="71">
        <f>$H162</f>
        <v>57140.103351436934</v>
      </c>
      <c r="BM162" s="71">
        <f t="shared" si="867"/>
        <v>0</v>
      </c>
      <c r="BN162" s="71">
        <f t="shared" si="868"/>
        <v>333022.549035609</v>
      </c>
      <c r="BO162" s="71">
        <f>$K162</f>
        <v>0</v>
      </c>
      <c r="BP162" s="71">
        <f>$L162</f>
        <v>950068.88486588094</v>
      </c>
      <c r="BQ162" s="68"/>
      <c r="BR162" s="71">
        <f>$E162</f>
        <v>0</v>
      </c>
      <c r="BS162" s="71">
        <f>$F162</f>
        <v>7747.2283799999996</v>
      </c>
      <c r="BT162" s="71">
        <f>$G162</f>
        <v>0</v>
      </c>
      <c r="BU162" s="71">
        <f>$H162</f>
        <v>57140.103351436934</v>
      </c>
      <c r="BV162" s="71">
        <f t="shared" si="869"/>
        <v>0</v>
      </c>
      <c r="BW162" s="71">
        <f t="shared" si="870"/>
        <v>333022.549035609</v>
      </c>
      <c r="BX162" s="71">
        <f>$K162</f>
        <v>0</v>
      </c>
      <c r="BY162" s="71">
        <f>$L162</f>
        <v>950068.88486588094</v>
      </c>
      <c r="BZ162" s="68"/>
      <c r="CA162" s="71">
        <f>$E162</f>
        <v>0</v>
      </c>
      <c r="CB162" s="71">
        <f>$F162</f>
        <v>7747.2283799999996</v>
      </c>
      <c r="CC162" s="71">
        <f>$G162</f>
        <v>0</v>
      </c>
      <c r="CD162" s="71">
        <f>$H162</f>
        <v>57140.103351436934</v>
      </c>
      <c r="CE162" s="71">
        <f t="shared" si="871"/>
        <v>0</v>
      </c>
      <c r="CF162" s="71">
        <f t="shared" si="872"/>
        <v>333022.549035609</v>
      </c>
      <c r="CG162" s="71">
        <f>$K162</f>
        <v>0</v>
      </c>
      <c r="CH162" s="71">
        <f>$L162</f>
        <v>950068.88486588094</v>
      </c>
      <c r="CI162" s="71"/>
      <c r="CJ162" s="198">
        <f>CH162/CF162-1</f>
        <v>1.8528665329634877</v>
      </c>
      <c r="CK162" s="68"/>
      <c r="CL162" s="71">
        <f>$E162</f>
        <v>0</v>
      </c>
      <c r="CM162" s="71">
        <f>$F162</f>
        <v>7747.2283799999996</v>
      </c>
      <c r="CN162" s="71">
        <f>$G162</f>
        <v>0</v>
      </c>
      <c r="CO162" s="71">
        <f>$H162</f>
        <v>57140.103351436934</v>
      </c>
      <c r="CP162" s="71">
        <f t="shared" si="873"/>
        <v>0</v>
      </c>
      <c r="CQ162" s="71">
        <f t="shared" si="874"/>
        <v>333022.549035609</v>
      </c>
      <c r="CR162" s="71">
        <f>$K162</f>
        <v>0</v>
      </c>
      <c r="CS162" s="71">
        <f>$L162</f>
        <v>950068.88486588094</v>
      </c>
      <c r="CT162" s="68"/>
      <c r="CU162" s="71">
        <f>$E162</f>
        <v>0</v>
      </c>
      <c r="CV162" s="71">
        <f>$F162</f>
        <v>7747.2283799999996</v>
      </c>
      <c r="CW162" s="71">
        <f>$G162</f>
        <v>0</v>
      </c>
      <c r="CX162" s="71">
        <f>$H162</f>
        <v>57140.103351436934</v>
      </c>
      <c r="CY162" s="71">
        <f t="shared" si="875"/>
        <v>0</v>
      </c>
      <c r="CZ162" s="71">
        <f t="shared" si="876"/>
        <v>333022.549035609</v>
      </c>
      <c r="DA162" s="71">
        <f>$K162</f>
        <v>0</v>
      </c>
      <c r="DB162" s="71">
        <f>$L162</f>
        <v>950068.88486588094</v>
      </c>
    </row>
    <row r="163" spans="2:106" x14ac:dyDescent="0.3">
      <c r="C163" s="82"/>
      <c r="D163" s="82"/>
      <c r="E163" s="43"/>
      <c r="F163" s="43"/>
      <c r="G163" s="43"/>
      <c r="H163" s="43"/>
      <c r="I163" s="43"/>
      <c r="J163" s="43"/>
      <c r="K163" s="43"/>
      <c r="L163" s="43"/>
      <c r="M163" s="177"/>
      <c r="O163" s="42"/>
      <c r="P163" s="42"/>
      <c r="Q163" s="42"/>
      <c r="R163" s="42"/>
      <c r="S163" s="42"/>
      <c r="T163" s="42"/>
      <c r="U163" s="42"/>
      <c r="V163" s="42"/>
      <c r="W163" s="177"/>
      <c r="Y163" s="42"/>
      <c r="Z163" s="42"/>
      <c r="AA163" s="42"/>
      <c r="AB163" s="42"/>
      <c r="AC163" s="42"/>
      <c r="AD163" s="42"/>
      <c r="AE163" s="42"/>
      <c r="AF163" s="42"/>
      <c r="AG163" s="44"/>
      <c r="AH163" s="42"/>
      <c r="AI163" s="42"/>
      <c r="AJ163" s="42"/>
      <c r="AK163" s="42"/>
      <c r="AL163" s="42"/>
      <c r="AM163" s="42"/>
      <c r="AN163" s="42"/>
      <c r="AO163" s="42"/>
      <c r="AP163" s="44"/>
      <c r="AQ163" s="42"/>
      <c r="AR163" s="42"/>
      <c r="AS163" s="42"/>
      <c r="AT163" s="42"/>
      <c r="AU163" s="42"/>
      <c r="AV163" s="42"/>
      <c r="AW163" s="42"/>
      <c r="AX163" s="42"/>
      <c r="AY163" s="44"/>
      <c r="AZ163" s="42"/>
      <c r="BA163" s="42"/>
      <c r="BB163" s="42"/>
      <c r="BC163" s="42"/>
      <c r="BD163" s="42"/>
      <c r="BE163" s="42"/>
      <c r="BF163" s="42"/>
      <c r="BG163" s="42"/>
      <c r="BH163" s="44"/>
      <c r="BI163" s="42"/>
      <c r="BJ163" s="42"/>
      <c r="BK163" s="42"/>
      <c r="BL163" s="42"/>
      <c r="BM163" s="42"/>
      <c r="BN163" s="42"/>
      <c r="BO163" s="42"/>
      <c r="BP163" s="42"/>
      <c r="BR163" s="42"/>
      <c r="BS163" s="42"/>
      <c r="BT163" s="42"/>
      <c r="BU163" s="42"/>
      <c r="BV163" s="42"/>
      <c r="BW163" s="42"/>
      <c r="BX163" s="42"/>
      <c r="BY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177"/>
      <c r="CL163" s="42"/>
      <c r="CM163" s="42"/>
      <c r="CN163" s="42"/>
      <c r="CO163" s="42"/>
      <c r="CP163" s="42"/>
      <c r="CQ163" s="42"/>
      <c r="CR163" s="42"/>
      <c r="CS163" s="42"/>
      <c r="CU163" s="42"/>
      <c r="CV163" s="42"/>
      <c r="CW163" s="42"/>
      <c r="CX163" s="42"/>
      <c r="CY163" s="42"/>
      <c r="CZ163" s="42"/>
      <c r="DA163" s="42"/>
      <c r="DB163" s="42"/>
    </row>
    <row r="164" spans="2:106" ht="13.5" thickBot="1" x14ac:dyDescent="0.35">
      <c r="C164" s="84" t="s">
        <v>117</v>
      </c>
      <c r="D164" s="131"/>
      <c r="E164" s="109">
        <f t="shared" ref="E164:J164" si="877">E155+E158</f>
        <v>0</v>
      </c>
      <c r="F164" s="109">
        <f t="shared" si="877"/>
        <v>9455567.4673241638</v>
      </c>
      <c r="G164" s="109">
        <f t="shared" si="877"/>
        <v>0</v>
      </c>
      <c r="H164" s="109">
        <f t="shared" si="877"/>
        <v>13030194.689176701</v>
      </c>
      <c r="I164" s="109">
        <f t="shared" si="877"/>
        <v>0</v>
      </c>
      <c r="J164" s="109">
        <f t="shared" si="877"/>
        <v>21375380.046344951</v>
      </c>
      <c r="K164" s="109">
        <f t="shared" ref="K164:L164" si="878">K155+K158</f>
        <v>0</v>
      </c>
      <c r="L164" s="109">
        <f t="shared" si="878"/>
        <v>20579930.99460588</v>
      </c>
      <c r="M164" s="202">
        <f>L164/J164-1</f>
        <v>-3.7213329073654822E-2</v>
      </c>
      <c r="N164" s="76"/>
      <c r="O164" s="109">
        <f t="shared" ref="O164:T164" si="879">O155+O158</f>
        <v>0</v>
      </c>
      <c r="P164" s="109">
        <f t="shared" si="879"/>
        <v>9455567.4673241638</v>
      </c>
      <c r="Q164" s="109">
        <f t="shared" si="879"/>
        <v>0</v>
      </c>
      <c r="R164" s="109">
        <f t="shared" si="879"/>
        <v>13030194.689176701</v>
      </c>
      <c r="S164" s="109">
        <f t="shared" si="879"/>
        <v>0</v>
      </c>
      <c r="T164" s="109">
        <f t="shared" si="879"/>
        <v>21375380.046344951</v>
      </c>
      <c r="U164" s="109">
        <f t="shared" ref="U164:V164" si="880">U155+U158</f>
        <v>0</v>
      </c>
      <c r="V164" s="109">
        <f t="shared" si="880"/>
        <v>20579930.99460588</v>
      </c>
      <c r="W164" s="202">
        <f>V164/T164-1</f>
        <v>-3.7213329073654822E-2</v>
      </c>
      <c r="X164" s="76"/>
      <c r="Y164" s="109">
        <f t="shared" ref="Y164:AF164" si="881">Y155+Y158</f>
        <v>0</v>
      </c>
      <c r="Z164" s="109">
        <f t="shared" si="881"/>
        <v>9455567.4673241638</v>
      </c>
      <c r="AA164" s="109">
        <f t="shared" si="881"/>
        <v>0</v>
      </c>
      <c r="AB164" s="109">
        <f t="shared" si="881"/>
        <v>13030194.689176701</v>
      </c>
      <c r="AC164" s="109">
        <f t="shared" si="881"/>
        <v>0</v>
      </c>
      <c r="AD164" s="109">
        <f t="shared" si="881"/>
        <v>21375380.046344951</v>
      </c>
      <c r="AE164" s="109">
        <f t="shared" si="881"/>
        <v>0</v>
      </c>
      <c r="AF164" s="109">
        <f t="shared" si="881"/>
        <v>20579930.99460588</v>
      </c>
      <c r="AG164" s="107"/>
      <c r="AH164" s="109">
        <f t="shared" ref="AH164:AO164" si="882">AH155+AH158</f>
        <v>0</v>
      </c>
      <c r="AI164" s="109">
        <f t="shared" si="882"/>
        <v>9455567.4673241638</v>
      </c>
      <c r="AJ164" s="109">
        <f t="shared" si="882"/>
        <v>0</v>
      </c>
      <c r="AK164" s="109">
        <f t="shared" si="882"/>
        <v>13030194.689176701</v>
      </c>
      <c r="AL164" s="109">
        <f t="shared" si="882"/>
        <v>0</v>
      </c>
      <c r="AM164" s="109">
        <f t="shared" si="882"/>
        <v>21375380.046344951</v>
      </c>
      <c r="AN164" s="109">
        <f t="shared" si="882"/>
        <v>0</v>
      </c>
      <c r="AO164" s="109">
        <f t="shared" si="882"/>
        <v>20579930.99460588</v>
      </c>
      <c r="AP164" s="107"/>
      <c r="AQ164" s="109">
        <f t="shared" ref="AQ164:AX164" si="883">AQ155+AQ158</f>
        <v>0</v>
      </c>
      <c r="AR164" s="109">
        <f t="shared" si="883"/>
        <v>9455567.4673241638</v>
      </c>
      <c r="AS164" s="109">
        <f t="shared" si="883"/>
        <v>0</v>
      </c>
      <c r="AT164" s="109">
        <f t="shared" si="883"/>
        <v>13030194.689176701</v>
      </c>
      <c r="AU164" s="109">
        <f t="shared" si="883"/>
        <v>0</v>
      </c>
      <c r="AV164" s="109">
        <f t="shared" si="883"/>
        <v>21375380.046344951</v>
      </c>
      <c r="AW164" s="109">
        <f t="shared" si="883"/>
        <v>0</v>
      </c>
      <c r="AX164" s="109">
        <f t="shared" si="883"/>
        <v>20579930.99460588</v>
      </c>
      <c r="AY164" s="107"/>
      <c r="AZ164" s="109">
        <f t="shared" ref="AZ164:BG164" si="884">AZ155+AZ158</f>
        <v>0</v>
      </c>
      <c r="BA164" s="109">
        <f t="shared" si="884"/>
        <v>9455567.4673241638</v>
      </c>
      <c r="BB164" s="109">
        <f t="shared" si="884"/>
        <v>0</v>
      </c>
      <c r="BC164" s="109">
        <f t="shared" si="884"/>
        <v>13030194.689176701</v>
      </c>
      <c r="BD164" s="109">
        <f t="shared" si="884"/>
        <v>0</v>
      </c>
      <c r="BE164" s="109">
        <f t="shared" si="884"/>
        <v>21375380.046344951</v>
      </c>
      <c r="BF164" s="109">
        <f t="shared" si="884"/>
        <v>0</v>
      </c>
      <c r="BG164" s="109">
        <f t="shared" si="884"/>
        <v>20579930.99460588</v>
      </c>
      <c r="BH164" s="107"/>
      <c r="BI164" s="109">
        <f t="shared" ref="BI164:BP164" si="885">BI155+BI158</f>
        <v>0</v>
      </c>
      <c r="BJ164" s="109">
        <f t="shared" si="885"/>
        <v>9455567.4673241638</v>
      </c>
      <c r="BK164" s="109">
        <f t="shared" si="885"/>
        <v>0</v>
      </c>
      <c r="BL164" s="109">
        <f t="shared" si="885"/>
        <v>13030194.689176701</v>
      </c>
      <c r="BM164" s="109">
        <f t="shared" si="885"/>
        <v>0</v>
      </c>
      <c r="BN164" s="109">
        <f t="shared" si="885"/>
        <v>21375380.046344951</v>
      </c>
      <c r="BO164" s="109">
        <f t="shared" si="885"/>
        <v>0</v>
      </c>
      <c r="BP164" s="109">
        <f t="shared" si="885"/>
        <v>20579930.99460588</v>
      </c>
      <c r="BQ164" s="107"/>
      <c r="BR164" s="109">
        <f t="shared" ref="BR164:BY164" si="886">BR155+BR158</f>
        <v>0</v>
      </c>
      <c r="BS164" s="109">
        <f t="shared" si="886"/>
        <v>9455567.4673241638</v>
      </c>
      <c r="BT164" s="109">
        <f t="shared" si="886"/>
        <v>0</v>
      </c>
      <c r="BU164" s="109">
        <f t="shared" si="886"/>
        <v>13030194.689176701</v>
      </c>
      <c r="BV164" s="109">
        <f t="shared" si="886"/>
        <v>0</v>
      </c>
      <c r="BW164" s="109">
        <f t="shared" si="886"/>
        <v>21375380.046344951</v>
      </c>
      <c r="BX164" s="109">
        <f t="shared" si="886"/>
        <v>0</v>
      </c>
      <c r="BY164" s="109">
        <f t="shared" si="886"/>
        <v>20579930.99460588</v>
      </c>
      <c r="BZ164" s="107"/>
      <c r="CA164" s="109">
        <f t="shared" ref="CA164:CH164" si="887">CA155+CA158</f>
        <v>0</v>
      </c>
      <c r="CB164" s="109">
        <f t="shared" si="887"/>
        <v>9455567.4673241638</v>
      </c>
      <c r="CC164" s="109">
        <f t="shared" si="887"/>
        <v>0</v>
      </c>
      <c r="CD164" s="109">
        <f t="shared" si="887"/>
        <v>13030194.689176701</v>
      </c>
      <c r="CE164" s="109">
        <f t="shared" si="887"/>
        <v>0</v>
      </c>
      <c r="CF164" s="109">
        <f t="shared" si="887"/>
        <v>21375380.046344951</v>
      </c>
      <c r="CG164" s="109">
        <f t="shared" si="887"/>
        <v>0</v>
      </c>
      <c r="CH164" s="109">
        <f t="shared" si="887"/>
        <v>20579930.99460588</v>
      </c>
      <c r="CI164" s="109"/>
      <c r="CJ164" s="202">
        <f>CH164/CF164-1</f>
        <v>-3.7213329073654822E-2</v>
      </c>
      <c r="CK164" s="107"/>
      <c r="CL164" s="109">
        <f t="shared" ref="CL164:CS164" si="888">CL155+CL158</f>
        <v>0</v>
      </c>
      <c r="CM164" s="109">
        <f t="shared" si="888"/>
        <v>9455567.4673241638</v>
      </c>
      <c r="CN164" s="109">
        <f t="shared" si="888"/>
        <v>0</v>
      </c>
      <c r="CO164" s="109">
        <f t="shared" si="888"/>
        <v>13030194.689176701</v>
      </c>
      <c r="CP164" s="109">
        <f t="shared" si="888"/>
        <v>0</v>
      </c>
      <c r="CQ164" s="109">
        <f t="shared" si="888"/>
        <v>21375380.046344951</v>
      </c>
      <c r="CR164" s="109">
        <f t="shared" si="888"/>
        <v>0</v>
      </c>
      <c r="CS164" s="109">
        <f t="shared" si="888"/>
        <v>20579930.99460588</v>
      </c>
      <c r="CT164" s="74"/>
      <c r="CU164" s="109">
        <f t="shared" ref="CU164:DB164" si="889">CU155+CU158</f>
        <v>0</v>
      </c>
      <c r="CV164" s="109">
        <f t="shared" si="889"/>
        <v>9455567.4673241638</v>
      </c>
      <c r="CW164" s="109">
        <f t="shared" si="889"/>
        <v>0</v>
      </c>
      <c r="CX164" s="109">
        <f t="shared" si="889"/>
        <v>13030194.689176701</v>
      </c>
      <c r="CY164" s="109">
        <f t="shared" si="889"/>
        <v>0</v>
      </c>
      <c r="CZ164" s="109">
        <f t="shared" si="889"/>
        <v>21375380.046344951</v>
      </c>
      <c r="DA164" s="109">
        <f t="shared" si="889"/>
        <v>0</v>
      </c>
      <c r="DB164" s="109">
        <f t="shared" si="889"/>
        <v>20579930.99460588</v>
      </c>
    </row>
    <row r="165" spans="2:106" x14ac:dyDescent="0.3">
      <c r="C165" s="69"/>
      <c r="D165" s="82"/>
      <c r="E165" s="66"/>
      <c r="F165" s="66"/>
      <c r="G165" s="66"/>
      <c r="H165" s="66"/>
      <c r="I165" s="66"/>
      <c r="J165" s="66"/>
      <c r="K165" s="66"/>
      <c r="L165" s="66"/>
      <c r="M165" s="138"/>
      <c r="O165" s="66"/>
      <c r="P165" s="66"/>
      <c r="Q165" s="66"/>
      <c r="R165" s="66"/>
      <c r="S165" s="66"/>
      <c r="T165" s="66"/>
      <c r="U165" s="66"/>
      <c r="V165" s="66"/>
      <c r="W165" s="138"/>
      <c r="Y165" s="66"/>
      <c r="Z165" s="66"/>
      <c r="AA165" s="66"/>
      <c r="AB165" s="66"/>
      <c r="AC165" s="66"/>
      <c r="AD165" s="66"/>
      <c r="AE165" s="66"/>
      <c r="AF165" s="66"/>
      <c r="AG165" s="56"/>
      <c r="AH165" s="66"/>
      <c r="AI165" s="66"/>
      <c r="AJ165" s="66"/>
      <c r="AK165" s="66"/>
      <c r="AL165" s="66"/>
      <c r="AM165" s="66"/>
      <c r="AN165" s="66"/>
      <c r="AO165" s="66"/>
      <c r="AP165" s="56"/>
      <c r="AQ165" s="66"/>
      <c r="AR165" s="66"/>
      <c r="AS165" s="66"/>
      <c r="AT165" s="66"/>
      <c r="AU165" s="66"/>
      <c r="AV165" s="66"/>
      <c r="AW165" s="66"/>
      <c r="AX165" s="66"/>
      <c r="AY165" s="56"/>
      <c r="AZ165" s="66"/>
      <c r="BA165" s="66"/>
      <c r="BB165" s="66"/>
      <c r="BC165" s="66"/>
      <c r="BD165" s="66"/>
      <c r="BE165" s="66"/>
      <c r="BF165" s="66"/>
      <c r="BG165" s="66"/>
      <c r="BH165" s="56"/>
      <c r="BI165" s="66"/>
      <c r="BJ165" s="66"/>
      <c r="BK165" s="66"/>
      <c r="BL165" s="66"/>
      <c r="BM165" s="66"/>
      <c r="BN165" s="66"/>
      <c r="BO165" s="66"/>
      <c r="BP165" s="66"/>
      <c r="BR165" s="66"/>
      <c r="BS165" s="66"/>
      <c r="BT165" s="66"/>
      <c r="BU165" s="66"/>
      <c r="BV165" s="66"/>
      <c r="BW165" s="66"/>
      <c r="BX165" s="66"/>
      <c r="BY165" s="66"/>
      <c r="CA165" s="66"/>
      <c r="CB165" s="66"/>
      <c r="CC165" s="66"/>
      <c r="CD165" s="66"/>
      <c r="CE165" s="66"/>
      <c r="CF165" s="66"/>
      <c r="CG165" s="66"/>
      <c r="CH165" s="66"/>
      <c r="CI165" s="66"/>
      <c r="CJ165" s="138"/>
      <c r="CL165" s="66"/>
      <c r="CM165" s="66"/>
      <c r="CN165" s="66"/>
      <c r="CO165" s="66"/>
      <c r="CP165" s="66"/>
      <c r="CQ165" s="66"/>
      <c r="CR165" s="66"/>
      <c r="CS165" s="66"/>
      <c r="CU165" s="66"/>
      <c r="CV165" s="66"/>
      <c r="CW165" s="66"/>
      <c r="CX165" s="66"/>
      <c r="CY165" s="66"/>
      <c r="CZ165" s="66"/>
      <c r="DA165" s="66"/>
      <c r="DB165" s="66"/>
    </row>
    <row r="166" spans="2:106" s="88" customFormat="1" x14ac:dyDescent="0.3">
      <c r="B166" s="87"/>
      <c r="C166" s="30" t="s">
        <v>98</v>
      </c>
      <c r="D166" s="30"/>
      <c r="E166" s="30"/>
      <c r="F166" s="30"/>
      <c r="G166" s="30"/>
      <c r="H166" s="30"/>
      <c r="I166" s="30"/>
      <c r="J166" s="30"/>
      <c r="K166" s="30"/>
      <c r="L166" s="30"/>
      <c r="M166" s="193"/>
      <c r="O166" s="30"/>
      <c r="P166" s="30"/>
      <c r="Q166" s="30"/>
      <c r="R166" s="30"/>
      <c r="S166" s="30"/>
      <c r="T166" s="30"/>
      <c r="U166" s="30"/>
      <c r="V166" s="30"/>
      <c r="W166" s="193"/>
      <c r="Y166" s="30"/>
      <c r="Z166" s="30"/>
      <c r="AA166" s="30"/>
      <c r="AB166" s="30"/>
      <c r="AC166" s="30"/>
      <c r="AD166" s="30"/>
      <c r="AE166" s="30"/>
      <c r="AF166" s="30"/>
      <c r="AG166" s="89"/>
      <c r="AH166" s="30"/>
      <c r="AI166" s="30"/>
      <c r="AJ166" s="30"/>
      <c r="AK166" s="30"/>
      <c r="AL166" s="30"/>
      <c r="AM166" s="30"/>
      <c r="AN166" s="30"/>
      <c r="AO166" s="30"/>
      <c r="AP166" s="89"/>
      <c r="AQ166" s="30"/>
      <c r="AR166" s="30"/>
      <c r="AS166" s="30"/>
      <c r="AT166" s="30"/>
      <c r="AU166" s="30"/>
      <c r="AV166" s="30"/>
      <c r="AW166" s="30"/>
      <c r="AX166" s="30"/>
      <c r="AY166" s="89"/>
      <c r="AZ166" s="30"/>
      <c r="BA166" s="30"/>
      <c r="BB166" s="30"/>
      <c r="BC166" s="30"/>
      <c r="BD166" s="30"/>
      <c r="BE166" s="30"/>
      <c r="BF166" s="30"/>
      <c r="BG166" s="30"/>
      <c r="BH166" s="89"/>
      <c r="BI166" s="30"/>
      <c r="BJ166" s="30"/>
      <c r="BK166" s="30"/>
      <c r="BL166" s="30"/>
      <c r="BM166" s="30"/>
      <c r="BN166" s="30"/>
      <c r="BO166" s="30"/>
      <c r="BP166" s="30"/>
      <c r="BR166" s="30"/>
      <c r="BS166" s="30"/>
      <c r="BT166" s="30"/>
      <c r="BU166" s="30"/>
      <c r="BV166" s="30"/>
      <c r="BW166" s="30"/>
      <c r="BX166" s="30"/>
      <c r="BY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193"/>
      <c r="CL166" s="30"/>
      <c r="CM166" s="30"/>
      <c r="CN166" s="30"/>
      <c r="CO166" s="30"/>
      <c r="CP166" s="30"/>
      <c r="CQ166" s="30"/>
      <c r="CR166" s="30"/>
      <c r="CS166" s="30"/>
      <c r="CT166" s="117"/>
      <c r="CU166" s="30"/>
      <c r="CV166" s="30"/>
      <c r="CW166" s="30"/>
      <c r="CX166" s="30"/>
      <c r="CY166" s="30"/>
      <c r="CZ166" s="30"/>
      <c r="DA166" s="30"/>
      <c r="DB166" s="30"/>
    </row>
    <row r="167" spans="2:106" s="91" customFormat="1" x14ac:dyDescent="0.3">
      <c r="B167" s="90"/>
      <c r="C167" s="67" t="s">
        <v>142</v>
      </c>
      <c r="D167" s="67"/>
      <c r="E167" s="67"/>
      <c r="F167" s="67"/>
      <c r="G167" s="67"/>
      <c r="H167" s="67"/>
      <c r="I167" s="67"/>
      <c r="J167" s="67"/>
      <c r="K167" s="67"/>
      <c r="L167" s="67"/>
      <c r="M167" s="194"/>
      <c r="O167" s="67"/>
      <c r="P167" s="67"/>
      <c r="Q167" s="67"/>
      <c r="R167" s="67"/>
      <c r="S167" s="67"/>
      <c r="T167" s="67"/>
      <c r="U167" s="67"/>
      <c r="V167" s="67"/>
      <c r="W167" s="194"/>
      <c r="Y167" s="67"/>
      <c r="Z167" s="67"/>
      <c r="AA167" s="67"/>
      <c r="AB167" s="67"/>
      <c r="AC167" s="67"/>
      <c r="AD167" s="67"/>
      <c r="AE167" s="67"/>
      <c r="AF167" s="67"/>
      <c r="AG167" s="83"/>
      <c r="AH167" s="67"/>
      <c r="AI167" s="67"/>
      <c r="AJ167" s="67"/>
      <c r="AK167" s="67"/>
      <c r="AL167" s="67"/>
      <c r="AM167" s="67"/>
      <c r="AN167" s="67"/>
      <c r="AO167" s="67"/>
      <c r="AP167" s="83"/>
      <c r="AQ167" s="67"/>
      <c r="AR167" s="67"/>
      <c r="AS167" s="67"/>
      <c r="AT167" s="67"/>
      <c r="AU167" s="67"/>
      <c r="AV167" s="67"/>
      <c r="AW167" s="67"/>
      <c r="AX167" s="67"/>
      <c r="AY167" s="83"/>
      <c r="AZ167" s="67"/>
      <c r="BA167" s="67"/>
      <c r="BB167" s="67"/>
      <c r="BC167" s="67"/>
      <c r="BD167" s="67"/>
      <c r="BE167" s="67"/>
      <c r="BF167" s="67"/>
      <c r="BG167" s="67"/>
      <c r="BH167" s="83"/>
      <c r="BI167" s="67"/>
      <c r="BJ167" s="67"/>
      <c r="BK167" s="67"/>
      <c r="BL167" s="67"/>
      <c r="BM167" s="67"/>
      <c r="BN167" s="67"/>
      <c r="BO167" s="67"/>
      <c r="BP167" s="67"/>
      <c r="BR167" s="67"/>
      <c r="BS167" s="67"/>
      <c r="BT167" s="67"/>
      <c r="BU167" s="67"/>
      <c r="BV167" s="67"/>
      <c r="BW167" s="67"/>
      <c r="BX167" s="67"/>
      <c r="BY167" s="67"/>
      <c r="CA167" s="67"/>
      <c r="CB167" s="67"/>
      <c r="CC167" s="67"/>
      <c r="CD167" s="67"/>
      <c r="CE167" s="67"/>
      <c r="CF167" s="67"/>
      <c r="CG167" s="67"/>
      <c r="CH167" s="67"/>
      <c r="CI167" s="67"/>
      <c r="CJ167" s="194"/>
      <c r="CL167" s="67"/>
      <c r="CM167" s="67"/>
      <c r="CN167" s="67"/>
      <c r="CO167" s="67"/>
      <c r="CP167" s="67"/>
      <c r="CQ167" s="67"/>
      <c r="CR167" s="67"/>
      <c r="CS167" s="67"/>
      <c r="CT167" s="117"/>
      <c r="CU167" s="67"/>
      <c r="CV167" s="67"/>
      <c r="CW167" s="67"/>
      <c r="CX167" s="67"/>
      <c r="CY167" s="67"/>
      <c r="CZ167" s="67"/>
      <c r="DA167" s="67"/>
      <c r="DB167" s="67"/>
    </row>
    <row r="168" spans="2:106" x14ac:dyDescent="0.3">
      <c r="C168" s="112" t="s">
        <v>24</v>
      </c>
      <c r="D168" s="135"/>
      <c r="E168" s="113">
        <f t="shared" ref="E168:J168" si="890">SUM(E169:E170)</f>
        <v>0</v>
      </c>
      <c r="F168" s="113">
        <f t="shared" si="890"/>
        <v>376196.33248787839</v>
      </c>
      <c r="G168" s="113">
        <f t="shared" si="890"/>
        <v>0</v>
      </c>
      <c r="H168" s="113">
        <f t="shared" si="890"/>
        <v>723601.24374840152</v>
      </c>
      <c r="I168" s="113">
        <f t="shared" si="890"/>
        <v>0</v>
      </c>
      <c r="J168" s="113">
        <f t="shared" si="890"/>
        <v>1168772.4167881408</v>
      </c>
      <c r="K168" s="113">
        <f t="shared" ref="K168:L168" si="891">SUM(K169:K170)</f>
        <v>0</v>
      </c>
      <c r="L168" s="113">
        <f t="shared" si="891"/>
        <v>1756578.8412194795</v>
      </c>
      <c r="M168" s="203">
        <f>L168/J168-1</f>
        <v>0.50292633192582281</v>
      </c>
      <c r="O168" s="113">
        <f t="shared" ref="O168:S168" si="892">SUM(O169:O170)</f>
        <v>0</v>
      </c>
      <c r="P168" s="113">
        <f t="shared" si="892"/>
        <v>376196.33248787839</v>
      </c>
      <c r="Q168" s="113">
        <f t="shared" si="892"/>
        <v>0</v>
      </c>
      <c r="R168" s="113">
        <f t="shared" si="892"/>
        <v>723601.24374840152</v>
      </c>
      <c r="S168" s="113">
        <f t="shared" si="892"/>
        <v>0</v>
      </c>
      <c r="T168" s="113">
        <f>SUM(T169:T170)</f>
        <v>1168772.4167881408</v>
      </c>
      <c r="U168" s="113">
        <f t="shared" ref="U168:V168" si="893">SUM(U169:U170)</f>
        <v>0</v>
      </c>
      <c r="V168" s="113">
        <f t="shared" si="893"/>
        <v>1756578.8412194795</v>
      </c>
      <c r="W168" s="203">
        <f>V168/T168-1</f>
        <v>0.50292633192582281</v>
      </c>
      <c r="X168" s="68"/>
      <c r="Y168" s="113">
        <f t="shared" ref="Y168:AC168" si="894">SUM(Y169:Y170)</f>
        <v>0</v>
      </c>
      <c r="Z168" s="113">
        <f t="shared" si="894"/>
        <v>376196.33248787839</v>
      </c>
      <c r="AA168" s="113">
        <f t="shared" si="894"/>
        <v>0</v>
      </c>
      <c r="AB168" s="113">
        <f t="shared" si="894"/>
        <v>723601.24374840152</v>
      </c>
      <c r="AC168" s="113">
        <f t="shared" si="894"/>
        <v>0</v>
      </c>
      <c r="AD168" s="113">
        <f>SUM(AD169:AD170)</f>
        <v>1168772.4167881408</v>
      </c>
      <c r="AE168" s="113">
        <f t="shared" ref="AE168" si="895">SUM(AE169:AE170)</f>
        <v>0</v>
      </c>
      <c r="AF168" s="113">
        <f t="shared" ref="AF168" si="896">SUM(AF169:AF170)</f>
        <v>1756578.8412194795</v>
      </c>
      <c r="AG168" s="68"/>
      <c r="AH168" s="113">
        <f t="shared" ref="AH168:AL168" si="897">SUM(AH169:AH170)</f>
        <v>0</v>
      </c>
      <c r="AI168" s="113">
        <f t="shared" si="897"/>
        <v>376196.33248787839</v>
      </c>
      <c r="AJ168" s="113">
        <f t="shared" si="897"/>
        <v>0</v>
      </c>
      <c r="AK168" s="113">
        <f t="shared" si="897"/>
        <v>723601.24374840152</v>
      </c>
      <c r="AL168" s="113">
        <f t="shared" si="897"/>
        <v>0</v>
      </c>
      <c r="AM168" s="113">
        <f>SUM(AM169:AM170)</f>
        <v>1168772.4167881408</v>
      </c>
      <c r="AN168" s="113">
        <f t="shared" ref="AN168" si="898">SUM(AN169:AN170)</f>
        <v>0</v>
      </c>
      <c r="AO168" s="113">
        <f t="shared" ref="AO168" si="899">SUM(AO169:AO170)</f>
        <v>1756578.8412194795</v>
      </c>
      <c r="AP168" s="68"/>
      <c r="AQ168" s="113">
        <f t="shared" ref="AQ168:AU168" si="900">SUM(AQ169:AQ170)</f>
        <v>0</v>
      </c>
      <c r="AR168" s="113">
        <f t="shared" si="900"/>
        <v>376196.33248787839</v>
      </c>
      <c r="AS168" s="113">
        <f t="shared" si="900"/>
        <v>0</v>
      </c>
      <c r="AT168" s="113">
        <f t="shared" si="900"/>
        <v>723601.24374840152</v>
      </c>
      <c r="AU168" s="113">
        <f t="shared" si="900"/>
        <v>0</v>
      </c>
      <c r="AV168" s="113">
        <f>SUM(AV169:AV170)</f>
        <v>1168772.4167881408</v>
      </c>
      <c r="AW168" s="113">
        <f t="shared" ref="AW168" si="901">SUM(AW169:AW170)</f>
        <v>0</v>
      </c>
      <c r="AX168" s="113">
        <f t="shared" ref="AX168" si="902">SUM(AX169:AX170)</f>
        <v>1756578.8412194795</v>
      </c>
      <c r="AY168" s="68"/>
      <c r="AZ168" s="113">
        <f t="shared" ref="AZ168:BD168" si="903">SUM(AZ169:AZ170)</f>
        <v>0</v>
      </c>
      <c r="BA168" s="113">
        <f t="shared" si="903"/>
        <v>376196.33248787839</v>
      </c>
      <c r="BB168" s="113">
        <f t="shared" si="903"/>
        <v>0</v>
      </c>
      <c r="BC168" s="113">
        <f t="shared" si="903"/>
        <v>723601.24374840152</v>
      </c>
      <c r="BD168" s="113">
        <f t="shared" si="903"/>
        <v>0</v>
      </c>
      <c r="BE168" s="113">
        <f>SUM(BE169:BE170)</f>
        <v>1168772.4167881408</v>
      </c>
      <c r="BF168" s="113">
        <f t="shared" ref="BF168" si="904">SUM(BF169:BF170)</f>
        <v>0</v>
      </c>
      <c r="BG168" s="113">
        <f t="shared" ref="BG168" si="905">SUM(BG169:BG170)</f>
        <v>1756578.8412194795</v>
      </c>
      <c r="BH168" s="68"/>
      <c r="BI168" s="113">
        <f t="shared" ref="BI168:BM168" si="906">SUM(BI169:BI170)</f>
        <v>0</v>
      </c>
      <c r="BJ168" s="113">
        <f t="shared" si="906"/>
        <v>376196.33248787839</v>
      </c>
      <c r="BK168" s="113">
        <f t="shared" si="906"/>
        <v>0</v>
      </c>
      <c r="BL168" s="113">
        <f t="shared" si="906"/>
        <v>723601.24374840152</v>
      </c>
      <c r="BM168" s="113">
        <f t="shared" si="906"/>
        <v>0</v>
      </c>
      <c r="BN168" s="113">
        <f>SUM(BN169:BN170)</f>
        <v>1168772.4167881408</v>
      </c>
      <c r="BO168" s="113">
        <f t="shared" ref="BO168" si="907">SUM(BO169:BO170)</f>
        <v>0</v>
      </c>
      <c r="BP168" s="113">
        <f t="shared" ref="BP168" si="908">SUM(BP169:BP170)</f>
        <v>1756578.8412194795</v>
      </c>
      <c r="BQ168" s="68"/>
      <c r="BR168" s="113">
        <f t="shared" ref="BR168:BV168" si="909">SUM(BR169:BR170)</f>
        <v>0</v>
      </c>
      <c r="BS168" s="113">
        <f t="shared" si="909"/>
        <v>376196.33248787839</v>
      </c>
      <c r="BT168" s="113">
        <f t="shared" si="909"/>
        <v>0</v>
      </c>
      <c r="BU168" s="113">
        <f t="shared" si="909"/>
        <v>723601.24374840152</v>
      </c>
      <c r="BV168" s="113">
        <f t="shared" si="909"/>
        <v>0</v>
      </c>
      <c r="BW168" s="113">
        <f>SUM(BW169:BW170)</f>
        <v>1168772.4167881408</v>
      </c>
      <c r="BX168" s="113">
        <f t="shared" ref="BX168" si="910">SUM(BX169:BX170)</f>
        <v>0</v>
      </c>
      <c r="BY168" s="113">
        <f t="shared" ref="BY168" si="911">SUM(BY169:BY170)</f>
        <v>1756578.8412194795</v>
      </c>
      <c r="BZ168" s="68"/>
      <c r="CA168" s="113">
        <f t="shared" ref="CA168:CE168" si="912">SUM(CA169:CA170)</f>
        <v>0</v>
      </c>
      <c r="CB168" s="113">
        <f t="shared" si="912"/>
        <v>376196.33248787839</v>
      </c>
      <c r="CC168" s="113">
        <f t="shared" si="912"/>
        <v>0</v>
      </c>
      <c r="CD168" s="113">
        <f t="shared" si="912"/>
        <v>723601.24374840152</v>
      </c>
      <c r="CE168" s="113">
        <f t="shared" si="912"/>
        <v>0</v>
      </c>
      <c r="CF168" s="113">
        <f>SUM(CF169:CF170)</f>
        <v>1168772.4167881408</v>
      </c>
      <c r="CG168" s="113">
        <f t="shared" ref="CG168" si="913">SUM(CG169:CG170)</f>
        <v>0</v>
      </c>
      <c r="CH168" s="113">
        <f t="shared" ref="CH168" si="914">SUM(CH169:CH170)</f>
        <v>1756578.8412194795</v>
      </c>
      <c r="CI168" s="113"/>
      <c r="CJ168" s="203">
        <f>CH168/CF168-1</f>
        <v>0.50292633192582281</v>
      </c>
      <c r="CK168" s="68"/>
      <c r="CL168" s="113">
        <f t="shared" ref="CL168:CP168" si="915">SUM(CL169:CL170)</f>
        <v>0</v>
      </c>
      <c r="CM168" s="113">
        <f t="shared" si="915"/>
        <v>376196.33248787839</v>
      </c>
      <c r="CN168" s="113">
        <f t="shared" si="915"/>
        <v>0</v>
      </c>
      <c r="CO168" s="113">
        <f t="shared" si="915"/>
        <v>723601.24374840152</v>
      </c>
      <c r="CP168" s="113">
        <f t="shared" si="915"/>
        <v>0</v>
      </c>
      <c r="CQ168" s="113">
        <f>SUM(CQ169:CQ170)</f>
        <v>1168772.4167881408</v>
      </c>
      <c r="CR168" s="113">
        <f t="shared" ref="CR168" si="916">SUM(CR169:CR170)</f>
        <v>0</v>
      </c>
      <c r="CS168" s="113">
        <f t="shared" ref="CS168" si="917">SUM(CS169:CS170)</f>
        <v>1756578.8412194795</v>
      </c>
      <c r="CT168" s="68"/>
      <c r="CU168" s="113">
        <f t="shared" ref="CU168:CY168" si="918">SUM(CU169:CU170)</f>
        <v>0</v>
      </c>
      <c r="CV168" s="113">
        <f t="shared" si="918"/>
        <v>376196.33248787839</v>
      </c>
      <c r="CW168" s="113">
        <f t="shared" si="918"/>
        <v>0</v>
      </c>
      <c r="CX168" s="113">
        <f t="shared" si="918"/>
        <v>723601.24374840152</v>
      </c>
      <c r="CY168" s="113">
        <f t="shared" si="918"/>
        <v>0</v>
      </c>
      <c r="CZ168" s="113">
        <f>SUM(CZ169:CZ170)</f>
        <v>1168772.4167881408</v>
      </c>
      <c r="DA168" s="113">
        <f t="shared" ref="DA168" si="919">SUM(DA169:DA170)</f>
        <v>0</v>
      </c>
      <c r="DB168" s="113">
        <f t="shared" ref="DB168" si="920">SUM(DB169:DB170)</f>
        <v>1756578.8412194795</v>
      </c>
    </row>
    <row r="169" spans="2:106" x14ac:dyDescent="0.3">
      <c r="C169" s="69" t="s">
        <v>144</v>
      </c>
      <c r="D169" s="82"/>
      <c r="E169" s="105"/>
      <c r="F169" s="104">
        <f>SUM('Quarterly I.S'!G169:I169)</f>
        <v>264590.23498995003</v>
      </c>
      <c r="G169" s="105"/>
      <c r="H169" s="104">
        <f>SUM('Quarterly I.S'!K169:M169)</f>
        <v>397482.84805509646</v>
      </c>
      <c r="I169" s="105"/>
      <c r="J169" s="104">
        <f>SUM('Quarterly I.S'!O169:Q169)</f>
        <v>564749.72140295454</v>
      </c>
      <c r="K169" s="104"/>
      <c r="L169" s="104">
        <f>SUM('Quarterly I.S'!S169:U169)</f>
        <v>766221.15413561231</v>
      </c>
      <c r="M169" s="198">
        <f>L169/J169-1</f>
        <v>0.35674463412245916</v>
      </c>
      <c r="N169" s="139"/>
      <c r="O169" s="71">
        <f>$E169</f>
        <v>0</v>
      </c>
      <c r="P169" s="71">
        <f>$F169</f>
        <v>264590.23498995003</v>
      </c>
      <c r="Q169" s="71">
        <f>$G169</f>
        <v>0</v>
      </c>
      <c r="R169" s="71">
        <f>$H169</f>
        <v>397482.84805509646</v>
      </c>
      <c r="S169" s="71">
        <f t="shared" ref="S169:S170" si="921">$I169</f>
        <v>0</v>
      </c>
      <c r="T169" s="71">
        <f t="shared" ref="T169:T170" si="922">$J169</f>
        <v>564749.72140295454</v>
      </c>
      <c r="U169" s="71">
        <f>$K169</f>
        <v>0</v>
      </c>
      <c r="V169" s="71">
        <f>$L169</f>
        <v>766221.15413561231</v>
      </c>
      <c r="W169" s="198">
        <f>V169/T169-1</f>
        <v>0.35674463412245916</v>
      </c>
      <c r="X169" s="68"/>
      <c r="Y169" s="71">
        <f>$E169</f>
        <v>0</v>
      </c>
      <c r="Z169" s="71">
        <f>$F169</f>
        <v>264590.23498995003</v>
      </c>
      <c r="AA169" s="71">
        <f>$G169</f>
        <v>0</v>
      </c>
      <c r="AB169" s="71">
        <f>$H169</f>
        <v>397482.84805509646</v>
      </c>
      <c r="AC169" s="71">
        <f t="shared" ref="AC169:AC170" si="923">$I169</f>
        <v>0</v>
      </c>
      <c r="AD169" s="71">
        <f t="shared" ref="AD169:AD170" si="924">$J169</f>
        <v>564749.72140295454</v>
      </c>
      <c r="AE169" s="71">
        <f>$K169</f>
        <v>0</v>
      </c>
      <c r="AF169" s="71">
        <f>$L169</f>
        <v>766221.15413561231</v>
      </c>
      <c r="AG169" s="68"/>
      <c r="AH169" s="71">
        <f>$E169</f>
        <v>0</v>
      </c>
      <c r="AI169" s="71">
        <f>$F169</f>
        <v>264590.23498995003</v>
      </c>
      <c r="AJ169" s="71">
        <f>$G169</f>
        <v>0</v>
      </c>
      <c r="AK169" s="71">
        <f>$H169</f>
        <v>397482.84805509646</v>
      </c>
      <c r="AL169" s="71">
        <f t="shared" ref="AL169:AL170" si="925">$I169</f>
        <v>0</v>
      </c>
      <c r="AM169" s="71">
        <f t="shared" ref="AM169:AM170" si="926">$J169</f>
        <v>564749.72140295454</v>
      </c>
      <c r="AN169" s="71">
        <f>$K169</f>
        <v>0</v>
      </c>
      <c r="AO169" s="71">
        <f>$L169</f>
        <v>766221.15413561231</v>
      </c>
      <c r="AP169" s="68"/>
      <c r="AQ169" s="71">
        <f>$E169</f>
        <v>0</v>
      </c>
      <c r="AR169" s="71">
        <f>$F169</f>
        <v>264590.23498995003</v>
      </c>
      <c r="AS169" s="71">
        <f>$G169</f>
        <v>0</v>
      </c>
      <c r="AT169" s="71">
        <f>$H169</f>
        <v>397482.84805509646</v>
      </c>
      <c r="AU169" s="71">
        <f t="shared" ref="AU169:AU170" si="927">$I169</f>
        <v>0</v>
      </c>
      <c r="AV169" s="71">
        <f t="shared" ref="AV169:AV170" si="928">$J169</f>
        <v>564749.72140295454</v>
      </c>
      <c r="AW169" s="71">
        <f>$K169</f>
        <v>0</v>
      </c>
      <c r="AX169" s="71">
        <f>$L169</f>
        <v>766221.15413561231</v>
      </c>
      <c r="AY169" s="68"/>
      <c r="AZ169" s="71">
        <f>$E169</f>
        <v>0</v>
      </c>
      <c r="BA169" s="71">
        <f>$F169</f>
        <v>264590.23498995003</v>
      </c>
      <c r="BB169" s="71">
        <f>$G169</f>
        <v>0</v>
      </c>
      <c r="BC169" s="71">
        <f>$H169</f>
        <v>397482.84805509646</v>
      </c>
      <c r="BD169" s="71">
        <f t="shared" ref="BD169:BD170" si="929">$I169</f>
        <v>0</v>
      </c>
      <c r="BE169" s="71">
        <f t="shared" ref="BE169:BE170" si="930">$J169</f>
        <v>564749.72140295454</v>
      </c>
      <c r="BF169" s="71">
        <f>$K169</f>
        <v>0</v>
      </c>
      <c r="BG169" s="71">
        <f>$L169</f>
        <v>766221.15413561231</v>
      </c>
      <c r="BH169" s="68"/>
      <c r="BI169" s="71">
        <f>$E169</f>
        <v>0</v>
      </c>
      <c r="BJ169" s="71">
        <f>$F169</f>
        <v>264590.23498995003</v>
      </c>
      <c r="BK169" s="71">
        <f>$G169</f>
        <v>0</v>
      </c>
      <c r="BL169" s="71">
        <f>$H169</f>
        <v>397482.84805509646</v>
      </c>
      <c r="BM169" s="71">
        <f t="shared" ref="BM169:BM170" si="931">$I169</f>
        <v>0</v>
      </c>
      <c r="BN169" s="71">
        <f t="shared" ref="BN169:BN170" si="932">$J169</f>
        <v>564749.72140295454</v>
      </c>
      <c r="BO169" s="71">
        <f>$K169</f>
        <v>0</v>
      </c>
      <c r="BP169" s="71">
        <f>$L169</f>
        <v>766221.15413561231</v>
      </c>
      <c r="BQ169" s="68"/>
      <c r="BR169" s="71">
        <f>$E169</f>
        <v>0</v>
      </c>
      <c r="BS169" s="71">
        <f>$F169</f>
        <v>264590.23498995003</v>
      </c>
      <c r="BT169" s="71">
        <f>$G169</f>
        <v>0</v>
      </c>
      <c r="BU169" s="71">
        <f>$H169</f>
        <v>397482.84805509646</v>
      </c>
      <c r="BV169" s="71">
        <f t="shared" ref="BV169:BV170" si="933">$I169</f>
        <v>0</v>
      </c>
      <c r="BW169" s="71">
        <f t="shared" ref="BW169:BW170" si="934">$J169</f>
        <v>564749.72140295454</v>
      </c>
      <c r="BX169" s="71">
        <f>$K169</f>
        <v>0</v>
      </c>
      <c r="BY169" s="71">
        <f>$L169</f>
        <v>766221.15413561231</v>
      </c>
      <c r="BZ169" s="68"/>
      <c r="CA169" s="71">
        <f>$E169</f>
        <v>0</v>
      </c>
      <c r="CB169" s="71">
        <f>$F169</f>
        <v>264590.23498995003</v>
      </c>
      <c r="CC169" s="71">
        <f>$G169</f>
        <v>0</v>
      </c>
      <c r="CD169" s="71">
        <f>$H169</f>
        <v>397482.84805509646</v>
      </c>
      <c r="CE169" s="71">
        <f t="shared" ref="CE169:CE170" si="935">$I169</f>
        <v>0</v>
      </c>
      <c r="CF169" s="71">
        <f t="shared" ref="CF169:CF170" si="936">$J169</f>
        <v>564749.72140295454</v>
      </c>
      <c r="CG169" s="71">
        <f>$K169</f>
        <v>0</v>
      </c>
      <c r="CH169" s="71">
        <f>$L169</f>
        <v>766221.15413561231</v>
      </c>
      <c r="CI169" s="71"/>
      <c r="CJ169" s="198">
        <f>CH169/CF169-1</f>
        <v>0.35674463412245916</v>
      </c>
      <c r="CK169" s="141"/>
      <c r="CL169" s="71">
        <f>$E169</f>
        <v>0</v>
      </c>
      <c r="CM169" s="71">
        <f>$F169</f>
        <v>264590.23498995003</v>
      </c>
      <c r="CN169" s="71">
        <f>$G169</f>
        <v>0</v>
      </c>
      <c r="CO169" s="71">
        <f>$H169</f>
        <v>397482.84805509646</v>
      </c>
      <c r="CP169" s="71">
        <f t="shared" ref="CP169:CP170" si="937">$I169</f>
        <v>0</v>
      </c>
      <c r="CQ169" s="71">
        <f t="shared" ref="CQ169:CQ170" si="938">$J169</f>
        <v>564749.72140295454</v>
      </c>
      <c r="CR169" s="71">
        <f>$K169</f>
        <v>0</v>
      </c>
      <c r="CS169" s="71">
        <f>$L169</f>
        <v>766221.15413561231</v>
      </c>
      <c r="CT169" s="68"/>
      <c r="CU169" s="71">
        <f>$E169</f>
        <v>0</v>
      </c>
      <c r="CV169" s="71">
        <f>$F169</f>
        <v>264590.23498995003</v>
      </c>
      <c r="CW169" s="71">
        <f>$G169</f>
        <v>0</v>
      </c>
      <c r="CX169" s="71">
        <f>$H169</f>
        <v>397482.84805509646</v>
      </c>
      <c r="CY169" s="71">
        <f t="shared" ref="CY169:CY170" si="939">$I169</f>
        <v>0</v>
      </c>
      <c r="CZ169" s="71">
        <f t="shared" ref="CZ169:CZ170" si="940">$J169</f>
        <v>564749.72140295454</v>
      </c>
      <c r="DA169" s="71">
        <f>$K169</f>
        <v>0</v>
      </c>
      <c r="DB169" s="71">
        <f>$L169</f>
        <v>766221.15413561231</v>
      </c>
    </row>
    <row r="170" spans="2:106" x14ac:dyDescent="0.3">
      <c r="C170" s="69" t="s">
        <v>145</v>
      </c>
      <c r="D170" s="82"/>
      <c r="E170" s="105"/>
      <c r="F170" s="104">
        <f>SUM('Quarterly I.S'!G170:I170)</f>
        <v>111606.09749792839</v>
      </c>
      <c r="G170" s="105"/>
      <c r="H170" s="104">
        <f>SUM('Quarterly I.S'!K170:M170)</f>
        <v>326118.39569330501</v>
      </c>
      <c r="I170" s="105"/>
      <c r="J170" s="104">
        <f>SUM('Quarterly I.S'!O170:Q170)</f>
        <v>604022.69538518612</v>
      </c>
      <c r="K170" s="104"/>
      <c r="L170" s="104">
        <f>SUM('Quarterly I.S'!S170:U170)</f>
        <v>990357.68708386715</v>
      </c>
      <c r="M170" s="198">
        <f>L170/J170-1</f>
        <v>0.63960343651046858</v>
      </c>
      <c r="N170" s="139"/>
      <c r="O170" s="71">
        <f>$E170</f>
        <v>0</v>
      </c>
      <c r="P170" s="71">
        <f>$F170</f>
        <v>111606.09749792839</v>
      </c>
      <c r="Q170" s="71">
        <f>$G170</f>
        <v>0</v>
      </c>
      <c r="R170" s="71">
        <f>$H170</f>
        <v>326118.39569330501</v>
      </c>
      <c r="S170" s="71">
        <f t="shared" si="921"/>
        <v>0</v>
      </c>
      <c r="T170" s="71">
        <f t="shared" si="922"/>
        <v>604022.69538518612</v>
      </c>
      <c r="U170" s="71">
        <f>$K170</f>
        <v>0</v>
      </c>
      <c r="V170" s="71">
        <f>$L170</f>
        <v>990357.68708386715</v>
      </c>
      <c r="W170" s="198">
        <f>V170/T170-1</f>
        <v>0.63960343651046858</v>
      </c>
      <c r="X170" s="68"/>
      <c r="Y170" s="71">
        <f>$E170</f>
        <v>0</v>
      </c>
      <c r="Z170" s="71">
        <f>$F170</f>
        <v>111606.09749792839</v>
      </c>
      <c r="AA170" s="71">
        <f>$G170</f>
        <v>0</v>
      </c>
      <c r="AB170" s="71">
        <f>$H170</f>
        <v>326118.39569330501</v>
      </c>
      <c r="AC170" s="71">
        <f t="shared" si="923"/>
        <v>0</v>
      </c>
      <c r="AD170" s="71">
        <f t="shared" si="924"/>
        <v>604022.69538518612</v>
      </c>
      <c r="AE170" s="71">
        <f>$K170</f>
        <v>0</v>
      </c>
      <c r="AF170" s="71">
        <f>$L170</f>
        <v>990357.68708386715</v>
      </c>
      <c r="AG170" s="68"/>
      <c r="AH170" s="71">
        <f>$E170</f>
        <v>0</v>
      </c>
      <c r="AI170" s="71">
        <f>$F170</f>
        <v>111606.09749792839</v>
      </c>
      <c r="AJ170" s="71">
        <f>$G170</f>
        <v>0</v>
      </c>
      <c r="AK170" s="71">
        <f>$H170</f>
        <v>326118.39569330501</v>
      </c>
      <c r="AL170" s="71">
        <f t="shared" si="925"/>
        <v>0</v>
      </c>
      <c r="AM170" s="71">
        <f t="shared" si="926"/>
        <v>604022.69538518612</v>
      </c>
      <c r="AN170" s="71">
        <f>$K170</f>
        <v>0</v>
      </c>
      <c r="AO170" s="71">
        <f>$L170</f>
        <v>990357.68708386715</v>
      </c>
      <c r="AP170" s="68"/>
      <c r="AQ170" s="71">
        <f>$E170</f>
        <v>0</v>
      </c>
      <c r="AR170" s="71">
        <f>$F170</f>
        <v>111606.09749792839</v>
      </c>
      <c r="AS170" s="71">
        <f>$G170</f>
        <v>0</v>
      </c>
      <c r="AT170" s="71">
        <f>$H170</f>
        <v>326118.39569330501</v>
      </c>
      <c r="AU170" s="71">
        <f t="shared" si="927"/>
        <v>0</v>
      </c>
      <c r="AV170" s="71">
        <f t="shared" si="928"/>
        <v>604022.69538518612</v>
      </c>
      <c r="AW170" s="71">
        <f>$K170</f>
        <v>0</v>
      </c>
      <c r="AX170" s="71">
        <f>$L170</f>
        <v>990357.68708386715</v>
      </c>
      <c r="AY170" s="68"/>
      <c r="AZ170" s="71">
        <f>$E170</f>
        <v>0</v>
      </c>
      <c r="BA170" s="71">
        <f>$F170</f>
        <v>111606.09749792839</v>
      </c>
      <c r="BB170" s="71">
        <f>$G170</f>
        <v>0</v>
      </c>
      <c r="BC170" s="71">
        <f>$H170</f>
        <v>326118.39569330501</v>
      </c>
      <c r="BD170" s="71">
        <f t="shared" si="929"/>
        <v>0</v>
      </c>
      <c r="BE170" s="71">
        <f t="shared" si="930"/>
        <v>604022.69538518612</v>
      </c>
      <c r="BF170" s="71">
        <f>$K170</f>
        <v>0</v>
      </c>
      <c r="BG170" s="71">
        <f>$L170</f>
        <v>990357.68708386715</v>
      </c>
      <c r="BH170" s="68"/>
      <c r="BI170" s="71">
        <f>$E170</f>
        <v>0</v>
      </c>
      <c r="BJ170" s="71">
        <f>$F170</f>
        <v>111606.09749792839</v>
      </c>
      <c r="BK170" s="71">
        <f>$G170</f>
        <v>0</v>
      </c>
      <c r="BL170" s="71">
        <f>$H170</f>
        <v>326118.39569330501</v>
      </c>
      <c r="BM170" s="71">
        <f t="shared" si="931"/>
        <v>0</v>
      </c>
      <c r="BN170" s="71">
        <f t="shared" si="932"/>
        <v>604022.69538518612</v>
      </c>
      <c r="BO170" s="71">
        <f>$K170</f>
        <v>0</v>
      </c>
      <c r="BP170" s="71">
        <f>$L170</f>
        <v>990357.68708386715</v>
      </c>
      <c r="BQ170" s="68"/>
      <c r="BR170" s="71">
        <f>$E170</f>
        <v>0</v>
      </c>
      <c r="BS170" s="71">
        <f>$F170</f>
        <v>111606.09749792839</v>
      </c>
      <c r="BT170" s="71">
        <f>$G170</f>
        <v>0</v>
      </c>
      <c r="BU170" s="71">
        <f>$H170</f>
        <v>326118.39569330501</v>
      </c>
      <c r="BV170" s="71">
        <f t="shared" si="933"/>
        <v>0</v>
      </c>
      <c r="BW170" s="71">
        <f t="shared" si="934"/>
        <v>604022.69538518612</v>
      </c>
      <c r="BX170" s="71">
        <f>$K170</f>
        <v>0</v>
      </c>
      <c r="BY170" s="71">
        <f>$L170</f>
        <v>990357.68708386715</v>
      </c>
      <c r="BZ170" s="68"/>
      <c r="CA170" s="71">
        <f>$E170</f>
        <v>0</v>
      </c>
      <c r="CB170" s="71">
        <f>$F170</f>
        <v>111606.09749792839</v>
      </c>
      <c r="CC170" s="71">
        <f>$G170</f>
        <v>0</v>
      </c>
      <c r="CD170" s="71">
        <f>$H170</f>
        <v>326118.39569330501</v>
      </c>
      <c r="CE170" s="71">
        <f t="shared" si="935"/>
        <v>0</v>
      </c>
      <c r="CF170" s="71">
        <f t="shared" si="936"/>
        <v>604022.69538518612</v>
      </c>
      <c r="CG170" s="71">
        <f>$K170</f>
        <v>0</v>
      </c>
      <c r="CH170" s="71">
        <f>$L170</f>
        <v>990357.68708386715</v>
      </c>
      <c r="CI170" s="71"/>
      <c r="CJ170" s="198">
        <f>CH170/CF170-1</f>
        <v>0.63960343651046858</v>
      </c>
      <c r="CK170" s="141"/>
      <c r="CL170" s="71">
        <f>$E170</f>
        <v>0</v>
      </c>
      <c r="CM170" s="71">
        <f>$F170</f>
        <v>111606.09749792839</v>
      </c>
      <c r="CN170" s="71">
        <f>$G170</f>
        <v>0</v>
      </c>
      <c r="CO170" s="71">
        <f>$H170</f>
        <v>326118.39569330501</v>
      </c>
      <c r="CP170" s="71">
        <f t="shared" si="937"/>
        <v>0</v>
      </c>
      <c r="CQ170" s="71">
        <f t="shared" si="938"/>
        <v>604022.69538518612</v>
      </c>
      <c r="CR170" s="71">
        <f>$K170</f>
        <v>0</v>
      </c>
      <c r="CS170" s="71">
        <f>$L170</f>
        <v>990357.68708386715</v>
      </c>
      <c r="CT170" s="68"/>
      <c r="CU170" s="71">
        <f>$E170</f>
        <v>0</v>
      </c>
      <c r="CV170" s="71">
        <f>$F170</f>
        <v>111606.09749792839</v>
      </c>
      <c r="CW170" s="71">
        <f>$G170</f>
        <v>0</v>
      </c>
      <c r="CX170" s="71">
        <f>$H170</f>
        <v>326118.39569330501</v>
      </c>
      <c r="CY170" s="71">
        <f t="shared" si="939"/>
        <v>0</v>
      </c>
      <c r="CZ170" s="71">
        <f t="shared" si="940"/>
        <v>604022.69538518612</v>
      </c>
      <c r="DA170" s="71">
        <f>$K170</f>
        <v>0</v>
      </c>
      <c r="DB170" s="71">
        <f>$L170</f>
        <v>990357.68708386715</v>
      </c>
    </row>
    <row r="171" spans="2:106" x14ac:dyDescent="0.3">
      <c r="C171" s="69" t="s">
        <v>51</v>
      </c>
      <c r="D171" s="82"/>
      <c r="E171" s="156"/>
      <c r="F171" s="156">
        <f>F168-F42</f>
        <v>-0.40951212157960981</v>
      </c>
      <c r="G171" s="156"/>
      <c r="H171" s="156">
        <f>H168-H42</f>
        <v>8.7484015384688973E-3</v>
      </c>
      <c r="I171" s="156"/>
      <c r="J171" s="156">
        <f>J168-J42</f>
        <v>-2.7211859356611967E-2</v>
      </c>
      <c r="K171" s="156"/>
      <c r="L171" s="156">
        <f t="shared" ref="L171" si="941">L168-L42</f>
        <v>-6.8780520698055625E-2</v>
      </c>
      <c r="M171" s="157"/>
      <c r="N171" s="139"/>
      <c r="O171" s="71"/>
      <c r="P171" s="71"/>
      <c r="Q171" s="71"/>
      <c r="R171" s="71"/>
      <c r="S171" s="71"/>
      <c r="T171" s="71"/>
      <c r="U171" s="71"/>
      <c r="V171" s="71"/>
      <c r="W171" s="157"/>
      <c r="X171" s="68"/>
      <c r="Y171" s="71"/>
      <c r="Z171" s="71"/>
      <c r="AA171" s="71"/>
      <c r="AB171" s="71"/>
      <c r="AC171" s="71"/>
      <c r="AD171" s="71"/>
      <c r="AE171" s="71"/>
      <c r="AF171" s="71"/>
      <c r="AG171" s="68"/>
      <c r="AH171" s="71"/>
      <c r="AI171" s="71"/>
      <c r="AJ171" s="71"/>
      <c r="AK171" s="71"/>
      <c r="AL171" s="71"/>
      <c r="AM171" s="71"/>
      <c r="AN171" s="71"/>
      <c r="AO171" s="71"/>
      <c r="AP171" s="68"/>
      <c r="AQ171" s="71"/>
      <c r="AR171" s="71"/>
      <c r="AS171" s="71"/>
      <c r="AT171" s="71"/>
      <c r="AU171" s="71"/>
      <c r="AV171" s="71"/>
      <c r="AW171" s="71"/>
      <c r="AX171" s="71"/>
      <c r="AY171" s="68"/>
      <c r="AZ171" s="71"/>
      <c r="BA171" s="71"/>
      <c r="BB171" s="71"/>
      <c r="BC171" s="71"/>
      <c r="BD171" s="71"/>
      <c r="BE171" s="71"/>
      <c r="BF171" s="71"/>
      <c r="BG171" s="71"/>
      <c r="BH171" s="68"/>
      <c r="BI171" s="71"/>
      <c r="BJ171" s="71"/>
      <c r="BK171" s="71"/>
      <c r="BL171" s="71"/>
      <c r="BM171" s="71"/>
      <c r="BN171" s="71"/>
      <c r="BO171" s="71"/>
      <c r="BP171" s="71"/>
      <c r="BQ171" s="68"/>
      <c r="BR171" s="71"/>
      <c r="BS171" s="71"/>
      <c r="BT171" s="71"/>
      <c r="BU171" s="71"/>
      <c r="BV171" s="71"/>
      <c r="BW171" s="71"/>
      <c r="BX171" s="71"/>
      <c r="BY171" s="71"/>
      <c r="BZ171" s="68"/>
      <c r="CA171" s="71"/>
      <c r="CB171" s="71"/>
      <c r="CC171" s="71"/>
      <c r="CD171" s="71"/>
      <c r="CE171" s="71"/>
      <c r="CF171" s="71"/>
      <c r="CG171" s="71"/>
      <c r="CH171" s="71"/>
      <c r="CI171" s="71"/>
      <c r="CJ171" s="157"/>
      <c r="CK171" s="141"/>
      <c r="CL171" s="71"/>
      <c r="CM171" s="71"/>
      <c r="CN171" s="71"/>
      <c r="CO171" s="71"/>
      <c r="CP171" s="71"/>
      <c r="CQ171" s="71"/>
      <c r="CR171" s="71"/>
      <c r="CS171" s="71"/>
      <c r="CT171" s="68"/>
      <c r="CU171" s="71"/>
      <c r="CV171" s="71"/>
      <c r="CW171" s="71"/>
      <c r="CX171" s="71"/>
      <c r="CY171" s="71"/>
      <c r="CZ171" s="71"/>
      <c r="DA171" s="71"/>
      <c r="DB171" s="71"/>
    </row>
    <row r="172" spans="2:106" x14ac:dyDescent="0.3">
      <c r="C172" s="69"/>
      <c r="D172" s="82"/>
      <c r="E172" s="156"/>
      <c r="F172" s="156"/>
      <c r="G172" s="156"/>
      <c r="H172" s="157"/>
      <c r="I172" s="156"/>
      <c r="J172" s="157"/>
      <c r="K172" s="157"/>
      <c r="L172" s="157"/>
      <c r="M172" s="157"/>
      <c r="N172" s="139"/>
      <c r="O172" s="71"/>
      <c r="P172" s="71"/>
      <c r="Q172" s="71"/>
      <c r="R172" s="71"/>
      <c r="S172" s="71"/>
      <c r="T172" s="71"/>
      <c r="U172" s="71"/>
      <c r="V172" s="71"/>
      <c r="W172" s="157"/>
      <c r="X172" s="68"/>
      <c r="Y172" s="71"/>
      <c r="Z172" s="71"/>
      <c r="AA172" s="71"/>
      <c r="AB172" s="71"/>
      <c r="AC172" s="71"/>
      <c r="AD172" s="71"/>
      <c r="AE172" s="71"/>
      <c r="AF172" s="71"/>
      <c r="AG172" s="68"/>
      <c r="AH172" s="71"/>
      <c r="AI172" s="71"/>
      <c r="AJ172" s="71"/>
      <c r="AK172" s="71"/>
      <c r="AL172" s="71"/>
      <c r="AM172" s="71"/>
      <c r="AN172" s="71"/>
      <c r="AO172" s="71"/>
      <c r="AP172" s="68"/>
      <c r="AQ172" s="71"/>
      <c r="AR172" s="71"/>
      <c r="AS172" s="71"/>
      <c r="AT172" s="71"/>
      <c r="AU172" s="71"/>
      <c r="AV172" s="71"/>
      <c r="AW172" s="71"/>
      <c r="AX172" s="71"/>
      <c r="AY172" s="68"/>
      <c r="AZ172" s="71"/>
      <c r="BA172" s="71"/>
      <c r="BB172" s="71"/>
      <c r="BC172" s="71"/>
      <c r="BD172" s="71"/>
      <c r="BE172" s="71"/>
      <c r="BF172" s="71"/>
      <c r="BG172" s="71"/>
      <c r="BH172" s="68"/>
      <c r="BI172" s="71"/>
      <c r="BJ172" s="71"/>
      <c r="BK172" s="71"/>
      <c r="BL172" s="71"/>
      <c r="BM172" s="71"/>
      <c r="BN172" s="71"/>
      <c r="BO172" s="71"/>
      <c r="BP172" s="71"/>
      <c r="BQ172" s="68"/>
      <c r="BR172" s="71"/>
      <c r="BS172" s="71"/>
      <c r="BT172" s="71"/>
      <c r="BU172" s="71"/>
      <c r="BV172" s="71"/>
      <c r="BW172" s="71"/>
      <c r="BX172" s="71"/>
      <c r="BY172" s="71"/>
      <c r="BZ172" s="68"/>
      <c r="CA172" s="71"/>
      <c r="CB172" s="71"/>
      <c r="CC172" s="71"/>
      <c r="CD172" s="71"/>
      <c r="CE172" s="71"/>
      <c r="CF172" s="71"/>
      <c r="CG172" s="71"/>
      <c r="CH172" s="71"/>
      <c r="CI172" s="71"/>
      <c r="CJ172" s="157"/>
      <c r="CK172" s="141"/>
      <c r="CL172" s="71"/>
      <c r="CM172" s="71"/>
      <c r="CN172" s="71"/>
      <c r="CO172" s="71"/>
      <c r="CP172" s="71"/>
      <c r="CQ172" s="71"/>
      <c r="CR172" s="71"/>
      <c r="CS172" s="71"/>
      <c r="CT172" s="68"/>
      <c r="CU172" s="71"/>
      <c r="CV172" s="71"/>
      <c r="CW172" s="71"/>
      <c r="CX172" s="71"/>
      <c r="CY172" s="71"/>
      <c r="CZ172" s="71"/>
      <c r="DA172" s="71"/>
      <c r="DB172" s="71"/>
    </row>
    <row r="173" spans="2:106" x14ac:dyDescent="0.3">
      <c r="C173" s="69" t="s">
        <v>177</v>
      </c>
      <c r="D173" s="82"/>
      <c r="E173" s="157"/>
      <c r="F173" s="157">
        <f>F169/F$168</f>
        <v>0.70333018198276964</v>
      </c>
      <c r="G173" s="157"/>
      <c r="H173" s="157">
        <f>H169/H$168</f>
        <v>0.54931200227912058</v>
      </c>
      <c r="I173" s="157"/>
      <c r="J173" s="157">
        <f>J169/J$168</f>
        <v>0.48319904995270324</v>
      </c>
      <c r="K173" s="157"/>
      <c r="L173" s="157">
        <f>L169/L$168</f>
        <v>0.43620083320807529</v>
      </c>
      <c r="M173" s="157"/>
      <c r="N173" s="139"/>
      <c r="O173" s="71"/>
      <c r="P173" s="71"/>
      <c r="Q173" s="71"/>
      <c r="R173" s="71"/>
      <c r="S173" s="71"/>
      <c r="T173" s="71"/>
      <c r="U173" s="71"/>
      <c r="V173" s="71"/>
      <c r="W173" s="157"/>
      <c r="X173" s="68"/>
      <c r="Y173" s="71"/>
      <c r="Z173" s="71"/>
      <c r="AA173" s="71"/>
      <c r="AB173" s="71"/>
      <c r="AC173" s="71"/>
      <c r="AD173" s="71"/>
      <c r="AE173" s="71"/>
      <c r="AF173" s="71"/>
      <c r="AG173" s="68"/>
      <c r="AH173" s="71"/>
      <c r="AI173" s="71"/>
      <c r="AJ173" s="71"/>
      <c r="AK173" s="71"/>
      <c r="AL173" s="71"/>
      <c r="AM173" s="71"/>
      <c r="AN173" s="71"/>
      <c r="AO173" s="71"/>
      <c r="AP173" s="68"/>
      <c r="AQ173" s="71"/>
      <c r="AR173" s="71"/>
      <c r="AS173" s="71"/>
      <c r="AT173" s="71"/>
      <c r="AU173" s="71"/>
      <c r="AV173" s="71"/>
      <c r="AW173" s="71"/>
      <c r="AX173" s="71"/>
      <c r="AY173" s="68"/>
      <c r="AZ173" s="71"/>
      <c r="BA173" s="71"/>
      <c r="BB173" s="71"/>
      <c r="BC173" s="71"/>
      <c r="BD173" s="71"/>
      <c r="BE173" s="71"/>
      <c r="BF173" s="71"/>
      <c r="BG173" s="71"/>
      <c r="BH173" s="68"/>
      <c r="BI173" s="71"/>
      <c r="BJ173" s="71"/>
      <c r="BK173" s="71"/>
      <c r="BL173" s="71"/>
      <c r="BM173" s="71"/>
      <c r="BN173" s="71"/>
      <c r="BO173" s="71"/>
      <c r="BP173" s="71"/>
      <c r="BQ173" s="68"/>
      <c r="BR173" s="71"/>
      <c r="BS173" s="71"/>
      <c r="BT173" s="71"/>
      <c r="BU173" s="71"/>
      <c r="BV173" s="71"/>
      <c r="BW173" s="71"/>
      <c r="BX173" s="71"/>
      <c r="BY173" s="71"/>
      <c r="BZ173" s="68"/>
      <c r="CA173" s="71"/>
      <c r="CB173" s="71"/>
      <c r="CC173" s="71"/>
      <c r="CD173" s="71"/>
      <c r="CE173" s="71"/>
      <c r="CF173" s="71"/>
      <c r="CG173" s="71"/>
      <c r="CH173" s="71"/>
      <c r="CI173" s="71"/>
      <c r="CJ173" s="157"/>
      <c r="CK173" s="141"/>
      <c r="CL173" s="71"/>
      <c r="CM173" s="71"/>
      <c r="CN173" s="71"/>
      <c r="CO173" s="71"/>
      <c r="CP173" s="71"/>
      <c r="CQ173" s="71"/>
      <c r="CR173" s="71"/>
      <c r="CS173" s="71"/>
      <c r="CT173" s="68"/>
      <c r="CU173" s="71"/>
      <c r="CV173" s="71"/>
      <c r="CW173" s="71"/>
      <c r="CX173" s="71"/>
      <c r="CY173" s="71"/>
      <c r="CZ173" s="71"/>
      <c r="DA173" s="71"/>
      <c r="DB173" s="71"/>
    </row>
    <row r="174" spans="2:106" x14ac:dyDescent="0.3">
      <c r="C174" s="69" t="s">
        <v>176</v>
      </c>
      <c r="D174" s="82"/>
      <c r="E174" s="157"/>
      <c r="F174" s="157">
        <f>F170/F$168</f>
        <v>0.29666981801723041</v>
      </c>
      <c r="G174" s="157"/>
      <c r="H174" s="157">
        <f>H170/H$168</f>
        <v>0.45068799772087931</v>
      </c>
      <c r="I174" s="157"/>
      <c r="J174" s="157">
        <f>J170/J$168</f>
        <v>0.51680095004729665</v>
      </c>
      <c r="K174" s="157"/>
      <c r="L174" s="157">
        <f t="shared" ref="L174" si="942">L170/L$168</f>
        <v>0.56379916679192477</v>
      </c>
      <c r="M174" s="157"/>
      <c r="N174" s="139"/>
      <c r="O174" s="71"/>
      <c r="P174" s="71"/>
      <c r="Q174" s="71"/>
      <c r="R174" s="71"/>
      <c r="S174" s="71"/>
      <c r="T174" s="71"/>
      <c r="U174" s="71"/>
      <c r="V174" s="71"/>
      <c r="W174" s="157"/>
      <c r="X174" s="68"/>
      <c r="Y174" s="71"/>
      <c r="Z174" s="71"/>
      <c r="AA174" s="71"/>
      <c r="AB174" s="71"/>
      <c r="AC174" s="71"/>
      <c r="AD174" s="71"/>
      <c r="AE174" s="71"/>
      <c r="AF174" s="71"/>
      <c r="AG174" s="68"/>
      <c r="AH174" s="71"/>
      <c r="AI174" s="71"/>
      <c r="AJ174" s="71"/>
      <c r="AK174" s="71"/>
      <c r="AL174" s="71"/>
      <c r="AM174" s="71"/>
      <c r="AN174" s="71"/>
      <c r="AO174" s="71"/>
      <c r="AP174" s="68"/>
      <c r="AQ174" s="71"/>
      <c r="AR174" s="71"/>
      <c r="AS174" s="71"/>
      <c r="AT174" s="71"/>
      <c r="AU174" s="71"/>
      <c r="AV174" s="71"/>
      <c r="AW174" s="71"/>
      <c r="AX174" s="71"/>
      <c r="AY174" s="68"/>
      <c r="AZ174" s="71"/>
      <c r="BA174" s="71"/>
      <c r="BB174" s="71"/>
      <c r="BC174" s="71"/>
      <c r="BD174" s="71"/>
      <c r="BE174" s="71"/>
      <c r="BF174" s="71"/>
      <c r="BG174" s="71"/>
      <c r="BH174" s="68"/>
      <c r="BI174" s="71"/>
      <c r="BJ174" s="71"/>
      <c r="BK174" s="71"/>
      <c r="BL174" s="71"/>
      <c r="BM174" s="71"/>
      <c r="BN174" s="71"/>
      <c r="BO174" s="71"/>
      <c r="BP174" s="71"/>
      <c r="BQ174" s="68"/>
      <c r="BR174" s="71"/>
      <c r="BS174" s="71"/>
      <c r="BT174" s="71"/>
      <c r="BU174" s="71"/>
      <c r="BV174" s="71"/>
      <c r="BW174" s="71"/>
      <c r="BX174" s="71"/>
      <c r="BY174" s="71"/>
      <c r="BZ174" s="68"/>
      <c r="CA174" s="71"/>
      <c r="CB174" s="71"/>
      <c r="CC174" s="71"/>
      <c r="CD174" s="71"/>
      <c r="CE174" s="71"/>
      <c r="CF174" s="71"/>
      <c r="CG174" s="71"/>
      <c r="CH174" s="71"/>
      <c r="CI174" s="71"/>
      <c r="CJ174" s="157"/>
      <c r="CK174" s="141"/>
      <c r="CL174" s="71"/>
      <c r="CM174" s="71"/>
      <c r="CN174" s="71"/>
      <c r="CO174" s="71"/>
      <c r="CP174" s="71"/>
      <c r="CQ174" s="71"/>
      <c r="CR174" s="71"/>
      <c r="CS174" s="71"/>
      <c r="CT174" s="68"/>
      <c r="CU174" s="71"/>
      <c r="CV174" s="71"/>
      <c r="CW174" s="71"/>
      <c r="CX174" s="71"/>
      <c r="CY174" s="71"/>
      <c r="CZ174" s="71"/>
      <c r="DA174" s="71"/>
      <c r="DB174" s="71"/>
    </row>
    <row r="175" spans="2:106" x14ac:dyDescent="0.3">
      <c r="C175" s="69"/>
      <c r="D175" s="82"/>
      <c r="E175" s="45"/>
      <c r="F175" s="45"/>
      <c r="G175" s="45"/>
      <c r="H175" s="45"/>
      <c r="I175" s="45"/>
      <c r="J175" s="45"/>
      <c r="K175" s="45"/>
      <c r="L175" s="45"/>
      <c r="O175" s="71"/>
      <c r="P175" s="71"/>
      <c r="Q175" s="71"/>
      <c r="R175" s="71"/>
      <c r="S175" s="71"/>
      <c r="T175" s="71"/>
      <c r="U175" s="71"/>
      <c r="V175" s="71"/>
      <c r="X175" s="68"/>
      <c r="Y175" s="71"/>
      <c r="Z175" s="71"/>
      <c r="AA175" s="71"/>
      <c r="AB175" s="71"/>
      <c r="AC175" s="71"/>
      <c r="AD175" s="71"/>
      <c r="AE175" s="71"/>
      <c r="AF175" s="71"/>
      <c r="AG175" s="68"/>
      <c r="AH175" s="71"/>
      <c r="AI175" s="71"/>
      <c r="AJ175" s="71"/>
      <c r="AK175" s="71"/>
      <c r="AL175" s="71"/>
      <c r="AM175" s="71"/>
      <c r="AN175" s="71"/>
      <c r="AO175" s="71"/>
      <c r="AP175" s="68"/>
      <c r="AQ175" s="71"/>
      <c r="AR175" s="71"/>
      <c r="AS175" s="71"/>
      <c r="AT175" s="71"/>
      <c r="AU175" s="71"/>
      <c r="AV175" s="71"/>
      <c r="AW175" s="71"/>
      <c r="AX175" s="71"/>
      <c r="AY175" s="68"/>
      <c r="AZ175" s="71"/>
      <c r="BA175" s="71"/>
      <c r="BB175" s="71"/>
      <c r="BC175" s="71"/>
      <c r="BD175" s="71"/>
      <c r="BE175" s="71"/>
      <c r="BF175" s="71"/>
      <c r="BG175" s="71"/>
      <c r="BH175" s="68"/>
      <c r="BI175" s="71"/>
      <c r="BJ175" s="71"/>
      <c r="BK175" s="71"/>
      <c r="BL175" s="71"/>
      <c r="BM175" s="71"/>
      <c r="BN175" s="71"/>
      <c r="BO175" s="71"/>
      <c r="BP175" s="71"/>
      <c r="BQ175" s="68"/>
      <c r="BR175" s="71"/>
      <c r="BS175" s="71"/>
      <c r="BT175" s="71"/>
      <c r="BU175" s="71"/>
      <c r="BV175" s="71"/>
      <c r="BW175" s="71"/>
      <c r="BX175" s="71"/>
      <c r="BY175" s="71"/>
      <c r="BZ175" s="68"/>
      <c r="CA175" s="71"/>
      <c r="CB175" s="71"/>
      <c r="CC175" s="71"/>
      <c r="CD175" s="71"/>
      <c r="CE175" s="71"/>
      <c r="CF175" s="71"/>
      <c r="CG175" s="71"/>
      <c r="CH175" s="71"/>
      <c r="CI175" s="71"/>
      <c r="CK175" s="68"/>
      <c r="CL175" s="71"/>
      <c r="CM175" s="71"/>
      <c r="CN175" s="71"/>
      <c r="CO175" s="71"/>
      <c r="CP175" s="71"/>
      <c r="CQ175" s="71"/>
      <c r="CR175" s="71"/>
      <c r="CS175" s="71"/>
      <c r="CT175" s="68"/>
      <c r="CU175" s="71"/>
      <c r="CV175" s="71"/>
      <c r="CW175" s="71"/>
      <c r="CX175" s="71"/>
      <c r="CY175" s="71"/>
      <c r="CZ175" s="71"/>
      <c r="DA175" s="71"/>
      <c r="DB175" s="71"/>
    </row>
    <row r="176" spans="2:106" x14ac:dyDescent="0.3">
      <c r="C176" s="112" t="s">
        <v>146</v>
      </c>
      <c r="D176" s="135"/>
      <c r="E176" s="113">
        <f t="shared" ref="E176:J176" si="943">SUM(E177:E178)</f>
        <v>0</v>
      </c>
      <c r="F176" s="113">
        <f t="shared" si="943"/>
        <v>59078</v>
      </c>
      <c r="G176" s="113">
        <f t="shared" si="943"/>
        <v>0</v>
      </c>
      <c r="H176" s="113">
        <f t="shared" si="943"/>
        <v>56638</v>
      </c>
      <c r="I176" s="113">
        <f t="shared" si="943"/>
        <v>0</v>
      </c>
      <c r="J176" s="113">
        <f t="shared" si="943"/>
        <v>60270</v>
      </c>
      <c r="K176" s="113">
        <f t="shared" ref="K176:L176" si="944">SUM(K177:K178)</f>
        <v>0</v>
      </c>
      <c r="L176" s="113">
        <f t="shared" si="944"/>
        <v>120388</v>
      </c>
      <c r="M176" s="203">
        <f>L176/J176-1</f>
        <v>0.99747801559648241</v>
      </c>
      <c r="O176" s="113">
        <f t="shared" ref="O176:S176" si="945">SUM(O177:O178)</f>
        <v>0</v>
      </c>
      <c r="P176" s="113">
        <f t="shared" si="945"/>
        <v>59078</v>
      </c>
      <c r="Q176" s="113">
        <f t="shared" si="945"/>
        <v>0</v>
      </c>
      <c r="R176" s="113">
        <f t="shared" si="945"/>
        <v>56638</v>
      </c>
      <c r="S176" s="113">
        <f t="shared" si="945"/>
        <v>0</v>
      </c>
      <c r="T176" s="113">
        <f>SUM(T177:T178)</f>
        <v>60270</v>
      </c>
      <c r="U176" s="113">
        <f t="shared" ref="U176:V176" si="946">SUM(U177:U178)</f>
        <v>0</v>
      </c>
      <c r="V176" s="113">
        <f t="shared" si="946"/>
        <v>120388</v>
      </c>
      <c r="W176" s="203">
        <f>V176/T176-1</f>
        <v>0.99747801559648241</v>
      </c>
      <c r="X176" s="68"/>
      <c r="Y176" s="113">
        <f t="shared" ref="Y176:AC176" si="947">SUM(Y177:Y178)</f>
        <v>0</v>
      </c>
      <c r="Z176" s="113">
        <f t="shared" si="947"/>
        <v>59078</v>
      </c>
      <c r="AA176" s="113">
        <f t="shared" si="947"/>
        <v>0</v>
      </c>
      <c r="AB176" s="113">
        <f t="shared" si="947"/>
        <v>56638</v>
      </c>
      <c r="AC176" s="113">
        <f t="shared" si="947"/>
        <v>0</v>
      </c>
      <c r="AD176" s="113">
        <f>SUM(AD177:AD178)</f>
        <v>60270</v>
      </c>
      <c r="AE176" s="113">
        <f t="shared" ref="AE176" si="948">SUM(AE177:AE178)</f>
        <v>0</v>
      </c>
      <c r="AF176" s="113">
        <f t="shared" ref="AF176" si="949">SUM(AF177:AF178)</f>
        <v>120388</v>
      </c>
      <c r="AG176" s="68"/>
      <c r="AH176" s="113">
        <f t="shared" ref="AH176:AL176" si="950">SUM(AH177:AH178)</f>
        <v>0</v>
      </c>
      <c r="AI176" s="113">
        <f t="shared" si="950"/>
        <v>59078</v>
      </c>
      <c r="AJ176" s="113">
        <f t="shared" si="950"/>
        <v>0</v>
      </c>
      <c r="AK176" s="113">
        <f t="shared" si="950"/>
        <v>56638</v>
      </c>
      <c r="AL176" s="113">
        <f t="shared" si="950"/>
        <v>0</v>
      </c>
      <c r="AM176" s="113">
        <f>SUM(AM177:AM178)</f>
        <v>60270</v>
      </c>
      <c r="AN176" s="113">
        <f t="shared" ref="AN176" si="951">SUM(AN177:AN178)</f>
        <v>0</v>
      </c>
      <c r="AO176" s="113">
        <f t="shared" ref="AO176" si="952">SUM(AO177:AO178)</f>
        <v>120388</v>
      </c>
      <c r="AP176" s="68"/>
      <c r="AQ176" s="113">
        <f t="shared" ref="AQ176:AU176" si="953">SUM(AQ177:AQ178)</f>
        <v>0</v>
      </c>
      <c r="AR176" s="113">
        <f t="shared" si="953"/>
        <v>59078</v>
      </c>
      <c r="AS176" s="113">
        <f t="shared" si="953"/>
        <v>0</v>
      </c>
      <c r="AT176" s="113">
        <f t="shared" si="953"/>
        <v>56638</v>
      </c>
      <c r="AU176" s="113">
        <f t="shared" si="953"/>
        <v>0</v>
      </c>
      <c r="AV176" s="113">
        <f>SUM(AV177:AV178)</f>
        <v>60270</v>
      </c>
      <c r="AW176" s="113">
        <f t="shared" ref="AW176" si="954">SUM(AW177:AW178)</f>
        <v>0</v>
      </c>
      <c r="AX176" s="113">
        <f t="shared" ref="AX176" si="955">SUM(AX177:AX178)</f>
        <v>120388</v>
      </c>
      <c r="AY176" s="68"/>
      <c r="AZ176" s="113">
        <f t="shared" ref="AZ176:BD176" si="956">SUM(AZ177:AZ178)</f>
        <v>0</v>
      </c>
      <c r="BA176" s="113">
        <f t="shared" si="956"/>
        <v>59078</v>
      </c>
      <c r="BB176" s="113">
        <f t="shared" si="956"/>
        <v>0</v>
      </c>
      <c r="BC176" s="113">
        <f t="shared" si="956"/>
        <v>56638</v>
      </c>
      <c r="BD176" s="113">
        <f t="shared" si="956"/>
        <v>0</v>
      </c>
      <c r="BE176" s="113">
        <f>SUM(BE177:BE178)</f>
        <v>60270</v>
      </c>
      <c r="BF176" s="113">
        <f t="shared" ref="BF176" si="957">SUM(BF177:BF178)</f>
        <v>0</v>
      </c>
      <c r="BG176" s="113">
        <f t="shared" ref="BG176" si="958">SUM(BG177:BG178)</f>
        <v>120388</v>
      </c>
      <c r="BH176" s="68"/>
      <c r="BI176" s="113">
        <f t="shared" ref="BI176:BM176" si="959">SUM(BI177:BI178)</f>
        <v>0</v>
      </c>
      <c r="BJ176" s="113">
        <f t="shared" si="959"/>
        <v>59078</v>
      </c>
      <c r="BK176" s="113">
        <f t="shared" si="959"/>
        <v>0</v>
      </c>
      <c r="BL176" s="113">
        <f t="shared" si="959"/>
        <v>56638</v>
      </c>
      <c r="BM176" s="113">
        <f t="shared" si="959"/>
        <v>0</v>
      </c>
      <c r="BN176" s="113">
        <f>SUM(BN177:BN178)</f>
        <v>60270</v>
      </c>
      <c r="BO176" s="113">
        <f t="shared" ref="BO176" si="960">SUM(BO177:BO178)</f>
        <v>0</v>
      </c>
      <c r="BP176" s="113">
        <f t="shared" ref="BP176" si="961">SUM(BP177:BP178)</f>
        <v>120388</v>
      </c>
      <c r="BQ176" s="68"/>
      <c r="BR176" s="113">
        <f t="shared" ref="BR176:BV176" si="962">SUM(BR177:BR178)</f>
        <v>0</v>
      </c>
      <c r="BS176" s="113">
        <f t="shared" si="962"/>
        <v>59078</v>
      </c>
      <c r="BT176" s="113">
        <f t="shared" si="962"/>
        <v>0</v>
      </c>
      <c r="BU176" s="113">
        <f t="shared" si="962"/>
        <v>56638</v>
      </c>
      <c r="BV176" s="113">
        <f t="shared" si="962"/>
        <v>0</v>
      </c>
      <c r="BW176" s="113">
        <f>SUM(BW177:BW178)</f>
        <v>60270</v>
      </c>
      <c r="BX176" s="113">
        <f t="shared" ref="BX176" si="963">SUM(BX177:BX178)</f>
        <v>0</v>
      </c>
      <c r="BY176" s="113">
        <f t="shared" ref="BY176" si="964">SUM(BY177:BY178)</f>
        <v>120388</v>
      </c>
      <c r="BZ176" s="68"/>
      <c r="CA176" s="113">
        <f t="shared" ref="CA176:CE176" si="965">SUM(CA177:CA178)</f>
        <v>0</v>
      </c>
      <c r="CB176" s="113">
        <f t="shared" si="965"/>
        <v>59078</v>
      </c>
      <c r="CC176" s="113">
        <f t="shared" si="965"/>
        <v>0</v>
      </c>
      <c r="CD176" s="113">
        <f t="shared" si="965"/>
        <v>56638</v>
      </c>
      <c r="CE176" s="113">
        <f t="shared" si="965"/>
        <v>0</v>
      </c>
      <c r="CF176" s="113">
        <f>SUM(CF177:CF178)</f>
        <v>60270</v>
      </c>
      <c r="CG176" s="113">
        <f t="shared" ref="CG176" si="966">SUM(CG177:CG178)</f>
        <v>0</v>
      </c>
      <c r="CH176" s="113">
        <f t="shared" ref="CH176" si="967">SUM(CH177:CH178)</f>
        <v>120388</v>
      </c>
      <c r="CI176" s="113"/>
      <c r="CJ176" s="203">
        <f>CH176/CF176-1</f>
        <v>0.99747801559648241</v>
      </c>
      <c r="CK176" s="68"/>
      <c r="CL176" s="113">
        <f t="shared" ref="CL176:CP176" si="968">SUM(CL177:CL178)</f>
        <v>0</v>
      </c>
      <c r="CM176" s="113">
        <f t="shared" si="968"/>
        <v>59078</v>
      </c>
      <c r="CN176" s="113">
        <f t="shared" si="968"/>
        <v>0</v>
      </c>
      <c r="CO176" s="113">
        <f t="shared" si="968"/>
        <v>56638</v>
      </c>
      <c r="CP176" s="113">
        <f t="shared" si="968"/>
        <v>0</v>
      </c>
      <c r="CQ176" s="113">
        <f>SUM(CQ177:CQ178)</f>
        <v>60270</v>
      </c>
      <c r="CR176" s="113">
        <f t="shared" ref="CR176" si="969">SUM(CR177:CR178)</f>
        <v>0</v>
      </c>
      <c r="CS176" s="113">
        <f t="shared" ref="CS176" si="970">SUM(CS177:CS178)</f>
        <v>120388</v>
      </c>
      <c r="CT176" s="68"/>
      <c r="CU176" s="113">
        <f t="shared" ref="CU176:CY176" si="971">SUM(CU177:CU178)</f>
        <v>0</v>
      </c>
      <c r="CV176" s="113">
        <f t="shared" si="971"/>
        <v>59078</v>
      </c>
      <c r="CW176" s="113">
        <f t="shared" si="971"/>
        <v>0</v>
      </c>
      <c r="CX176" s="113">
        <f t="shared" si="971"/>
        <v>56638</v>
      </c>
      <c r="CY176" s="113">
        <f t="shared" si="971"/>
        <v>0</v>
      </c>
      <c r="CZ176" s="113">
        <f>SUM(CZ177:CZ178)</f>
        <v>60270</v>
      </c>
      <c r="DA176" s="113">
        <f t="shared" ref="DA176" si="972">SUM(DA177:DA178)</f>
        <v>0</v>
      </c>
      <c r="DB176" s="113">
        <f t="shared" ref="DB176" si="973">SUM(DB177:DB178)</f>
        <v>120388</v>
      </c>
    </row>
    <row r="177" spans="2:106" x14ac:dyDescent="0.3">
      <c r="C177" s="69" t="s">
        <v>144</v>
      </c>
      <c r="D177" s="82"/>
      <c r="E177" s="105"/>
      <c r="F177" s="104">
        <f>SUM('Quarterly I.S'!G177:I177)</f>
        <v>58788</v>
      </c>
      <c r="G177" s="105"/>
      <c r="H177" s="104">
        <f>SUM('Quarterly I.S'!K177:M177)</f>
        <v>54444</v>
      </c>
      <c r="I177" s="105"/>
      <c r="J177" s="104">
        <f>SUM('Quarterly I.S'!O177:Q177)</f>
        <v>52008</v>
      </c>
      <c r="K177" s="104"/>
      <c r="L177" s="104">
        <f>SUM('Quarterly I.S'!S177:U177)</f>
        <v>91247</v>
      </c>
      <c r="M177" s="198">
        <f>L177/J177-1</f>
        <v>0.75448007998769429</v>
      </c>
      <c r="O177" s="71">
        <f>$E177</f>
        <v>0</v>
      </c>
      <c r="P177" s="71">
        <f>$F177</f>
        <v>58788</v>
      </c>
      <c r="Q177" s="71">
        <f>$G177</f>
        <v>0</v>
      </c>
      <c r="R177" s="71">
        <f t="shared" ref="R177:V182" si="974">$H177</f>
        <v>54444</v>
      </c>
      <c r="S177" s="71">
        <f t="shared" ref="S177:S178" si="975">$I177</f>
        <v>0</v>
      </c>
      <c r="T177" s="71">
        <f t="shared" ref="T177:T178" si="976">$J177</f>
        <v>52008</v>
      </c>
      <c r="U177" s="71">
        <f>$K177</f>
        <v>0</v>
      </c>
      <c r="V177" s="71">
        <f>$L177</f>
        <v>91247</v>
      </c>
      <c r="W177" s="198">
        <f>V177/T177-1</f>
        <v>0.75448007998769429</v>
      </c>
      <c r="X177" s="68"/>
      <c r="Y177" s="71">
        <f>$E177</f>
        <v>0</v>
      </c>
      <c r="Z177" s="71">
        <f>$F177</f>
        <v>58788</v>
      </c>
      <c r="AA177" s="71">
        <f>$G177</f>
        <v>0</v>
      </c>
      <c r="AB177" s="71">
        <f t="shared" ref="AB177:AF182" si="977">$H177</f>
        <v>54444</v>
      </c>
      <c r="AC177" s="71">
        <f t="shared" ref="AC177:AC178" si="978">$I177</f>
        <v>0</v>
      </c>
      <c r="AD177" s="71">
        <f t="shared" ref="AD177:AD178" si="979">$J177</f>
        <v>52008</v>
      </c>
      <c r="AE177" s="71">
        <f>$K177</f>
        <v>0</v>
      </c>
      <c r="AF177" s="71">
        <f>$L177</f>
        <v>91247</v>
      </c>
      <c r="AG177" s="68"/>
      <c r="AH177" s="71">
        <f>$E177</f>
        <v>0</v>
      </c>
      <c r="AI177" s="71">
        <f>$F177</f>
        <v>58788</v>
      </c>
      <c r="AJ177" s="71">
        <f>$G177</f>
        <v>0</v>
      </c>
      <c r="AK177" s="71">
        <f t="shared" ref="AK177:AO182" si="980">$H177</f>
        <v>54444</v>
      </c>
      <c r="AL177" s="71">
        <f t="shared" ref="AL177:AL178" si="981">$I177</f>
        <v>0</v>
      </c>
      <c r="AM177" s="71">
        <f t="shared" ref="AM177:AM178" si="982">$J177</f>
        <v>52008</v>
      </c>
      <c r="AN177" s="71">
        <f>$K177</f>
        <v>0</v>
      </c>
      <c r="AO177" s="71">
        <f>$L177</f>
        <v>91247</v>
      </c>
      <c r="AP177" s="68"/>
      <c r="AQ177" s="71">
        <f>$E177</f>
        <v>0</v>
      </c>
      <c r="AR177" s="71">
        <f>$F177</f>
        <v>58788</v>
      </c>
      <c r="AS177" s="71">
        <f>$G177</f>
        <v>0</v>
      </c>
      <c r="AT177" s="71">
        <f t="shared" ref="AT177:AX182" si="983">$H177</f>
        <v>54444</v>
      </c>
      <c r="AU177" s="71">
        <f t="shared" ref="AU177:AU178" si="984">$I177</f>
        <v>0</v>
      </c>
      <c r="AV177" s="71">
        <f t="shared" ref="AV177:AV178" si="985">$J177</f>
        <v>52008</v>
      </c>
      <c r="AW177" s="71">
        <f>$K177</f>
        <v>0</v>
      </c>
      <c r="AX177" s="71">
        <f>$L177</f>
        <v>91247</v>
      </c>
      <c r="AY177" s="68"/>
      <c r="AZ177" s="71">
        <f>$E177</f>
        <v>0</v>
      </c>
      <c r="BA177" s="71">
        <f>$F177</f>
        <v>58788</v>
      </c>
      <c r="BB177" s="71">
        <f>$G177</f>
        <v>0</v>
      </c>
      <c r="BC177" s="71">
        <f t="shared" ref="BC177:BG182" si="986">$H177</f>
        <v>54444</v>
      </c>
      <c r="BD177" s="71">
        <f t="shared" ref="BD177:BD178" si="987">$I177</f>
        <v>0</v>
      </c>
      <c r="BE177" s="71">
        <f t="shared" ref="BE177:BE178" si="988">$J177</f>
        <v>52008</v>
      </c>
      <c r="BF177" s="71">
        <f>$K177</f>
        <v>0</v>
      </c>
      <c r="BG177" s="71">
        <f>$L177</f>
        <v>91247</v>
      </c>
      <c r="BH177" s="68"/>
      <c r="BI177" s="71">
        <f>$E177</f>
        <v>0</v>
      </c>
      <c r="BJ177" s="71">
        <f>$F177</f>
        <v>58788</v>
      </c>
      <c r="BK177" s="71">
        <f>$G177</f>
        <v>0</v>
      </c>
      <c r="BL177" s="71">
        <f t="shared" ref="BL177:BP182" si="989">$H177</f>
        <v>54444</v>
      </c>
      <c r="BM177" s="71">
        <f t="shared" ref="BM177:BM178" si="990">$I177</f>
        <v>0</v>
      </c>
      <c r="BN177" s="71">
        <f t="shared" ref="BN177:BN178" si="991">$J177</f>
        <v>52008</v>
      </c>
      <c r="BO177" s="71">
        <f>$K177</f>
        <v>0</v>
      </c>
      <c r="BP177" s="71">
        <f>$L177</f>
        <v>91247</v>
      </c>
      <c r="BQ177" s="68"/>
      <c r="BR177" s="71">
        <f>$E177</f>
        <v>0</v>
      </c>
      <c r="BS177" s="71">
        <f>$F177</f>
        <v>58788</v>
      </c>
      <c r="BT177" s="71">
        <f>$G177</f>
        <v>0</v>
      </c>
      <c r="BU177" s="71">
        <f t="shared" ref="BU177:BY182" si="992">$H177</f>
        <v>54444</v>
      </c>
      <c r="BV177" s="71">
        <f t="shared" ref="BV177:BV178" si="993">$I177</f>
        <v>0</v>
      </c>
      <c r="BW177" s="71">
        <f t="shared" ref="BW177:BW178" si="994">$J177</f>
        <v>52008</v>
      </c>
      <c r="BX177" s="71">
        <f>$K177</f>
        <v>0</v>
      </c>
      <c r="BY177" s="71">
        <f>$L177</f>
        <v>91247</v>
      </c>
      <c r="BZ177" s="68"/>
      <c r="CA177" s="71">
        <f>$E177</f>
        <v>0</v>
      </c>
      <c r="CB177" s="71">
        <f>$F177</f>
        <v>58788</v>
      </c>
      <c r="CC177" s="71">
        <f>$G177</f>
        <v>0</v>
      </c>
      <c r="CD177" s="71">
        <f t="shared" ref="CD177:CH182" si="995">$H177</f>
        <v>54444</v>
      </c>
      <c r="CE177" s="71">
        <f t="shared" ref="CE177:CE178" si="996">$I177</f>
        <v>0</v>
      </c>
      <c r="CF177" s="71">
        <f t="shared" ref="CF177:CF178" si="997">$J177</f>
        <v>52008</v>
      </c>
      <c r="CG177" s="71">
        <f>$K177</f>
        <v>0</v>
      </c>
      <c r="CH177" s="71">
        <f>$L177</f>
        <v>91247</v>
      </c>
      <c r="CI177" s="71"/>
      <c r="CJ177" s="198">
        <f>CH177/CF177-1</f>
        <v>0.75448007998769429</v>
      </c>
      <c r="CK177" s="68"/>
      <c r="CL177" s="71">
        <f>$E177</f>
        <v>0</v>
      </c>
      <c r="CM177" s="71">
        <f>$F177</f>
        <v>58788</v>
      </c>
      <c r="CN177" s="71">
        <f>$G177</f>
        <v>0</v>
      </c>
      <c r="CO177" s="71">
        <f t="shared" ref="CO177:CS182" si="998">$H177</f>
        <v>54444</v>
      </c>
      <c r="CP177" s="71">
        <f t="shared" ref="CP177:CP178" si="999">$I177</f>
        <v>0</v>
      </c>
      <c r="CQ177" s="71">
        <f t="shared" ref="CQ177:CQ178" si="1000">$J177</f>
        <v>52008</v>
      </c>
      <c r="CR177" s="71">
        <f>$K177</f>
        <v>0</v>
      </c>
      <c r="CS177" s="71">
        <f>$L177</f>
        <v>91247</v>
      </c>
      <c r="CT177" s="68"/>
      <c r="CU177" s="71">
        <f>$E177</f>
        <v>0</v>
      </c>
      <c r="CV177" s="71">
        <f>$F177</f>
        <v>58788</v>
      </c>
      <c r="CW177" s="71">
        <f>$G177</f>
        <v>0</v>
      </c>
      <c r="CX177" s="71">
        <f t="shared" ref="CX177:DB182" si="1001">$H177</f>
        <v>54444</v>
      </c>
      <c r="CY177" s="71">
        <f t="shared" ref="CY177:CY178" si="1002">$I177</f>
        <v>0</v>
      </c>
      <c r="CZ177" s="71">
        <f t="shared" ref="CZ177:CZ178" si="1003">$J177</f>
        <v>52008</v>
      </c>
      <c r="DA177" s="71">
        <f>$K177</f>
        <v>0</v>
      </c>
      <c r="DB177" s="71">
        <f>$L177</f>
        <v>91247</v>
      </c>
    </row>
    <row r="178" spans="2:106" x14ac:dyDescent="0.3">
      <c r="C178" s="69" t="s">
        <v>145</v>
      </c>
      <c r="D178" s="82"/>
      <c r="E178" s="105"/>
      <c r="F178" s="104">
        <f>SUM('Quarterly I.S'!G178:I178)</f>
        <v>290</v>
      </c>
      <c r="G178" s="105"/>
      <c r="H178" s="104">
        <f>SUM('Quarterly I.S'!K178:M178)</f>
        <v>2194</v>
      </c>
      <c r="I178" s="105"/>
      <c r="J178" s="104">
        <f>SUM('Quarterly I.S'!O178:Q178)</f>
        <v>8262</v>
      </c>
      <c r="K178" s="104"/>
      <c r="L178" s="104">
        <f>SUM('Quarterly I.S'!S178:U178)</f>
        <v>29141</v>
      </c>
      <c r="M178" s="198">
        <f>L178/J178-1</f>
        <v>2.5271120793996613</v>
      </c>
      <c r="O178" s="71">
        <f>$E178</f>
        <v>0</v>
      </c>
      <c r="P178" s="71">
        <f>$F178</f>
        <v>290</v>
      </c>
      <c r="Q178" s="71">
        <f>$G178</f>
        <v>0</v>
      </c>
      <c r="R178" s="71">
        <f t="shared" si="974"/>
        <v>2194</v>
      </c>
      <c r="S178" s="71">
        <f t="shared" si="975"/>
        <v>0</v>
      </c>
      <c r="T178" s="71">
        <f t="shared" si="976"/>
        <v>8262</v>
      </c>
      <c r="U178" s="71">
        <f>$K178</f>
        <v>0</v>
      </c>
      <c r="V178" s="71">
        <f>$L178</f>
        <v>29141</v>
      </c>
      <c r="W178" s="198">
        <f>V178/T178-1</f>
        <v>2.5271120793996613</v>
      </c>
      <c r="X178" s="68"/>
      <c r="Y178" s="71">
        <f>$E178</f>
        <v>0</v>
      </c>
      <c r="Z178" s="71">
        <f>$F178</f>
        <v>290</v>
      </c>
      <c r="AA178" s="71">
        <f>$G178</f>
        <v>0</v>
      </c>
      <c r="AB178" s="71">
        <f t="shared" si="977"/>
        <v>2194</v>
      </c>
      <c r="AC178" s="71">
        <f t="shared" si="978"/>
        <v>0</v>
      </c>
      <c r="AD178" s="71">
        <f t="shared" si="979"/>
        <v>8262</v>
      </c>
      <c r="AE178" s="71">
        <f>$K178</f>
        <v>0</v>
      </c>
      <c r="AF178" s="71">
        <f>$L178</f>
        <v>29141</v>
      </c>
      <c r="AG178" s="68"/>
      <c r="AH178" s="71">
        <f>$E178</f>
        <v>0</v>
      </c>
      <c r="AI178" s="71">
        <f>$F178</f>
        <v>290</v>
      </c>
      <c r="AJ178" s="71">
        <f>$G178</f>
        <v>0</v>
      </c>
      <c r="AK178" s="71">
        <f t="shared" si="980"/>
        <v>2194</v>
      </c>
      <c r="AL178" s="71">
        <f t="shared" si="981"/>
        <v>0</v>
      </c>
      <c r="AM178" s="71">
        <f t="shared" si="982"/>
        <v>8262</v>
      </c>
      <c r="AN178" s="71">
        <f>$K178</f>
        <v>0</v>
      </c>
      <c r="AO178" s="71">
        <f>$L178</f>
        <v>29141</v>
      </c>
      <c r="AP178" s="68"/>
      <c r="AQ178" s="71">
        <f>$E178</f>
        <v>0</v>
      </c>
      <c r="AR178" s="71">
        <f>$F178</f>
        <v>290</v>
      </c>
      <c r="AS178" s="71">
        <f>$G178</f>
        <v>0</v>
      </c>
      <c r="AT178" s="71">
        <f t="shared" si="983"/>
        <v>2194</v>
      </c>
      <c r="AU178" s="71">
        <f t="shared" si="984"/>
        <v>0</v>
      </c>
      <c r="AV178" s="71">
        <f t="shared" si="985"/>
        <v>8262</v>
      </c>
      <c r="AW178" s="71">
        <f>$K178</f>
        <v>0</v>
      </c>
      <c r="AX178" s="71">
        <f>$L178</f>
        <v>29141</v>
      </c>
      <c r="AY178" s="68"/>
      <c r="AZ178" s="71">
        <f>$E178</f>
        <v>0</v>
      </c>
      <c r="BA178" s="71">
        <f>$F178</f>
        <v>290</v>
      </c>
      <c r="BB178" s="71">
        <f>$G178</f>
        <v>0</v>
      </c>
      <c r="BC178" s="71">
        <f t="shared" si="986"/>
        <v>2194</v>
      </c>
      <c r="BD178" s="71">
        <f t="shared" si="987"/>
        <v>0</v>
      </c>
      <c r="BE178" s="71">
        <f t="shared" si="988"/>
        <v>8262</v>
      </c>
      <c r="BF178" s="71">
        <f>$K178</f>
        <v>0</v>
      </c>
      <c r="BG178" s="71">
        <f>$L178</f>
        <v>29141</v>
      </c>
      <c r="BH178" s="68"/>
      <c r="BI178" s="71">
        <f>$E178</f>
        <v>0</v>
      </c>
      <c r="BJ178" s="71">
        <f>$F178</f>
        <v>290</v>
      </c>
      <c r="BK178" s="71">
        <f>$G178</f>
        <v>0</v>
      </c>
      <c r="BL178" s="71">
        <f t="shared" si="989"/>
        <v>2194</v>
      </c>
      <c r="BM178" s="71">
        <f t="shared" si="990"/>
        <v>0</v>
      </c>
      <c r="BN178" s="71">
        <f t="shared" si="991"/>
        <v>8262</v>
      </c>
      <c r="BO178" s="71">
        <f>$K178</f>
        <v>0</v>
      </c>
      <c r="BP178" s="71">
        <f>$L178</f>
        <v>29141</v>
      </c>
      <c r="BQ178" s="68"/>
      <c r="BR178" s="71">
        <f>$E178</f>
        <v>0</v>
      </c>
      <c r="BS178" s="71">
        <f>$F178</f>
        <v>290</v>
      </c>
      <c r="BT178" s="71">
        <f>$G178</f>
        <v>0</v>
      </c>
      <c r="BU178" s="71">
        <f t="shared" si="992"/>
        <v>2194</v>
      </c>
      <c r="BV178" s="71">
        <f t="shared" si="993"/>
        <v>0</v>
      </c>
      <c r="BW178" s="71">
        <f t="shared" si="994"/>
        <v>8262</v>
      </c>
      <c r="BX178" s="71">
        <f>$K178</f>
        <v>0</v>
      </c>
      <c r="BY178" s="71">
        <f>$L178</f>
        <v>29141</v>
      </c>
      <c r="BZ178" s="68"/>
      <c r="CA178" s="71">
        <f>$E178</f>
        <v>0</v>
      </c>
      <c r="CB178" s="71">
        <f>$F178</f>
        <v>290</v>
      </c>
      <c r="CC178" s="71">
        <f>$G178</f>
        <v>0</v>
      </c>
      <c r="CD178" s="71">
        <f t="shared" si="995"/>
        <v>2194</v>
      </c>
      <c r="CE178" s="71">
        <f t="shared" si="996"/>
        <v>0</v>
      </c>
      <c r="CF178" s="71">
        <f t="shared" si="997"/>
        <v>8262</v>
      </c>
      <c r="CG178" s="71">
        <f>$K178</f>
        <v>0</v>
      </c>
      <c r="CH178" s="71">
        <f>$L178</f>
        <v>29141</v>
      </c>
      <c r="CI178" s="71"/>
      <c r="CJ178" s="198">
        <f>CH178/CF178-1</f>
        <v>2.5271120793996613</v>
      </c>
      <c r="CK178" s="68"/>
      <c r="CL178" s="71">
        <f>$E178</f>
        <v>0</v>
      </c>
      <c r="CM178" s="71">
        <f>$F178</f>
        <v>290</v>
      </c>
      <c r="CN178" s="71">
        <f>$G178</f>
        <v>0</v>
      </c>
      <c r="CO178" s="71">
        <f t="shared" si="998"/>
        <v>2194</v>
      </c>
      <c r="CP178" s="71">
        <f t="shared" si="999"/>
        <v>0</v>
      </c>
      <c r="CQ178" s="71">
        <f t="shared" si="1000"/>
        <v>8262</v>
      </c>
      <c r="CR178" s="71">
        <f>$K178</f>
        <v>0</v>
      </c>
      <c r="CS178" s="71">
        <f>$L178</f>
        <v>29141</v>
      </c>
      <c r="CT178" s="68"/>
      <c r="CU178" s="71">
        <f>$E178</f>
        <v>0</v>
      </c>
      <c r="CV178" s="71">
        <f>$F178</f>
        <v>290</v>
      </c>
      <c r="CW178" s="71">
        <f>$G178</f>
        <v>0</v>
      </c>
      <c r="CX178" s="71">
        <f t="shared" si="1001"/>
        <v>2194</v>
      </c>
      <c r="CY178" s="71">
        <f t="shared" si="1002"/>
        <v>0</v>
      </c>
      <c r="CZ178" s="71">
        <f t="shared" si="1003"/>
        <v>8262</v>
      </c>
      <c r="DA178" s="71">
        <f>$K178</f>
        <v>0</v>
      </c>
      <c r="DB178" s="71">
        <f>$L178</f>
        <v>29141</v>
      </c>
    </row>
    <row r="179" spans="2:106" x14ac:dyDescent="0.3">
      <c r="C179" s="69"/>
      <c r="D179" s="82"/>
      <c r="E179" s="45"/>
      <c r="F179" s="45"/>
      <c r="G179" s="45"/>
      <c r="H179" s="45"/>
      <c r="I179" s="45"/>
      <c r="J179" s="45"/>
      <c r="K179" s="45"/>
      <c r="L179" s="45"/>
      <c r="O179" s="71"/>
      <c r="P179" s="71"/>
      <c r="Q179" s="71"/>
      <c r="R179" s="71">
        <f t="shared" si="974"/>
        <v>0</v>
      </c>
      <c r="S179" s="71"/>
      <c r="T179" s="71">
        <f t="shared" si="974"/>
        <v>0</v>
      </c>
      <c r="U179" s="71">
        <f t="shared" si="974"/>
        <v>0</v>
      </c>
      <c r="V179" s="71">
        <f t="shared" si="974"/>
        <v>0</v>
      </c>
      <c r="X179" s="68"/>
      <c r="Y179" s="71"/>
      <c r="Z179" s="71"/>
      <c r="AA179" s="71"/>
      <c r="AB179" s="71">
        <f t="shared" si="977"/>
        <v>0</v>
      </c>
      <c r="AC179" s="71"/>
      <c r="AD179" s="71">
        <f t="shared" si="977"/>
        <v>0</v>
      </c>
      <c r="AE179" s="71">
        <f t="shared" si="977"/>
        <v>0</v>
      </c>
      <c r="AF179" s="71">
        <f t="shared" si="977"/>
        <v>0</v>
      </c>
      <c r="AG179" s="68"/>
      <c r="AH179" s="71"/>
      <c r="AI179" s="71"/>
      <c r="AJ179" s="71"/>
      <c r="AK179" s="71">
        <f t="shared" si="980"/>
        <v>0</v>
      </c>
      <c r="AL179" s="71"/>
      <c r="AM179" s="71">
        <f t="shared" si="980"/>
        <v>0</v>
      </c>
      <c r="AN179" s="71">
        <f t="shared" si="980"/>
        <v>0</v>
      </c>
      <c r="AO179" s="71">
        <f t="shared" si="980"/>
        <v>0</v>
      </c>
      <c r="AP179" s="68"/>
      <c r="AQ179" s="71"/>
      <c r="AR179" s="71"/>
      <c r="AS179" s="71"/>
      <c r="AT179" s="71">
        <f t="shared" si="983"/>
        <v>0</v>
      </c>
      <c r="AU179" s="71"/>
      <c r="AV179" s="71">
        <f t="shared" si="983"/>
        <v>0</v>
      </c>
      <c r="AW179" s="71">
        <f t="shared" si="983"/>
        <v>0</v>
      </c>
      <c r="AX179" s="71">
        <f t="shared" si="983"/>
        <v>0</v>
      </c>
      <c r="AY179" s="68"/>
      <c r="AZ179" s="71"/>
      <c r="BA179" s="71"/>
      <c r="BB179" s="71"/>
      <c r="BC179" s="71">
        <f t="shared" si="986"/>
        <v>0</v>
      </c>
      <c r="BD179" s="71"/>
      <c r="BE179" s="71">
        <f t="shared" si="986"/>
        <v>0</v>
      </c>
      <c r="BF179" s="71">
        <f t="shared" si="986"/>
        <v>0</v>
      </c>
      <c r="BG179" s="71">
        <f t="shared" si="986"/>
        <v>0</v>
      </c>
      <c r="BH179" s="68"/>
      <c r="BI179" s="71"/>
      <c r="BJ179" s="71"/>
      <c r="BK179" s="71"/>
      <c r="BL179" s="71">
        <f t="shared" si="989"/>
        <v>0</v>
      </c>
      <c r="BM179" s="71"/>
      <c r="BN179" s="71">
        <f t="shared" si="989"/>
        <v>0</v>
      </c>
      <c r="BO179" s="71">
        <f t="shared" si="989"/>
        <v>0</v>
      </c>
      <c r="BP179" s="71">
        <f t="shared" si="989"/>
        <v>0</v>
      </c>
      <c r="BQ179" s="68"/>
      <c r="BR179" s="71"/>
      <c r="BS179" s="71"/>
      <c r="BT179" s="71"/>
      <c r="BU179" s="71">
        <f t="shared" si="992"/>
        <v>0</v>
      </c>
      <c r="BV179" s="71"/>
      <c r="BW179" s="71">
        <f t="shared" si="992"/>
        <v>0</v>
      </c>
      <c r="BX179" s="71">
        <f t="shared" si="992"/>
        <v>0</v>
      </c>
      <c r="BY179" s="71">
        <f t="shared" si="992"/>
        <v>0</v>
      </c>
      <c r="BZ179" s="68"/>
      <c r="CA179" s="71"/>
      <c r="CB179" s="71"/>
      <c r="CC179" s="71"/>
      <c r="CD179" s="71">
        <f t="shared" si="995"/>
        <v>0</v>
      </c>
      <c r="CE179" s="71"/>
      <c r="CF179" s="71">
        <f t="shared" si="995"/>
        <v>0</v>
      </c>
      <c r="CG179" s="71">
        <f t="shared" si="995"/>
        <v>0</v>
      </c>
      <c r="CH179" s="71">
        <f t="shared" si="995"/>
        <v>0</v>
      </c>
      <c r="CI179" s="71"/>
      <c r="CK179" s="68"/>
      <c r="CL179" s="71"/>
      <c r="CM179" s="71"/>
      <c r="CN179" s="71"/>
      <c r="CO179" s="71">
        <f t="shared" si="998"/>
        <v>0</v>
      </c>
      <c r="CP179" s="71"/>
      <c r="CQ179" s="71">
        <f t="shared" si="998"/>
        <v>0</v>
      </c>
      <c r="CR179" s="71">
        <f t="shared" si="998"/>
        <v>0</v>
      </c>
      <c r="CS179" s="71">
        <f t="shared" si="998"/>
        <v>0</v>
      </c>
      <c r="CT179" s="68"/>
      <c r="CU179" s="71"/>
      <c r="CV179" s="71"/>
      <c r="CW179" s="71"/>
      <c r="CX179" s="71">
        <f t="shared" si="1001"/>
        <v>0</v>
      </c>
      <c r="CY179" s="71"/>
      <c r="CZ179" s="71">
        <f t="shared" si="1001"/>
        <v>0</v>
      </c>
      <c r="DA179" s="71">
        <f t="shared" si="1001"/>
        <v>0</v>
      </c>
      <c r="DB179" s="71">
        <f t="shared" si="1001"/>
        <v>0</v>
      </c>
    </row>
    <row r="180" spans="2:106" x14ac:dyDescent="0.3">
      <c r="C180" s="69" t="s">
        <v>121</v>
      </c>
      <c r="D180" s="82"/>
      <c r="E180" s="105"/>
      <c r="F180" s="105">
        <f>'Quarterly I.S'!I180</f>
        <v>172989.30100000001</v>
      </c>
      <c r="G180" s="105"/>
      <c r="H180" s="105">
        <f>'Quarterly I.S'!M180</f>
        <v>295560.11200000002</v>
      </c>
      <c r="I180" s="105"/>
      <c r="J180" s="105">
        <f>'Quarterly I.S'!Q180</f>
        <v>545256.16</v>
      </c>
      <c r="K180" s="105"/>
      <c r="L180" s="105">
        <f>'Quarterly I.S'!U180</f>
        <v>830184.821</v>
      </c>
      <c r="M180" s="204">
        <f>L180/J180-1</f>
        <v>0.5225592701236057</v>
      </c>
      <c r="O180" s="71">
        <f>$E180</f>
        <v>0</v>
      </c>
      <c r="P180" s="71">
        <f>$F180</f>
        <v>172989.30100000001</v>
      </c>
      <c r="Q180" s="71">
        <f>$G180</f>
        <v>0</v>
      </c>
      <c r="R180" s="71">
        <f t="shared" si="974"/>
        <v>295560.11200000002</v>
      </c>
      <c r="S180" s="71">
        <f t="shared" ref="S180:S182" si="1004">$I180</f>
        <v>0</v>
      </c>
      <c r="T180" s="71">
        <f t="shared" ref="T180:T182" si="1005">$J180</f>
        <v>545256.16</v>
      </c>
      <c r="U180" s="71">
        <f>$K180</f>
        <v>0</v>
      </c>
      <c r="V180" s="71">
        <f>$L180</f>
        <v>830184.821</v>
      </c>
      <c r="W180" s="204">
        <f>V180/T180-1</f>
        <v>0.5225592701236057</v>
      </c>
      <c r="X180" s="68"/>
      <c r="Y180" s="71">
        <f>$E180</f>
        <v>0</v>
      </c>
      <c r="Z180" s="71">
        <f>$F180</f>
        <v>172989.30100000001</v>
      </c>
      <c r="AA180" s="71">
        <f>$G180</f>
        <v>0</v>
      </c>
      <c r="AB180" s="71">
        <f t="shared" si="977"/>
        <v>295560.11200000002</v>
      </c>
      <c r="AC180" s="71">
        <f t="shared" ref="AC180:AC182" si="1006">$I180</f>
        <v>0</v>
      </c>
      <c r="AD180" s="71">
        <f t="shared" ref="AD180:AD182" si="1007">$J180</f>
        <v>545256.16</v>
      </c>
      <c r="AE180" s="71">
        <f>$K180</f>
        <v>0</v>
      </c>
      <c r="AF180" s="71">
        <f>$L180</f>
        <v>830184.821</v>
      </c>
      <c r="AG180" s="68"/>
      <c r="AH180" s="71">
        <f>$E180</f>
        <v>0</v>
      </c>
      <c r="AI180" s="71">
        <f>$F180</f>
        <v>172989.30100000001</v>
      </c>
      <c r="AJ180" s="71">
        <f>$G180</f>
        <v>0</v>
      </c>
      <c r="AK180" s="71">
        <f t="shared" si="980"/>
        <v>295560.11200000002</v>
      </c>
      <c r="AL180" s="71">
        <f t="shared" ref="AL180:AL182" si="1008">$I180</f>
        <v>0</v>
      </c>
      <c r="AM180" s="71">
        <f t="shared" ref="AM180:AM182" si="1009">$J180</f>
        <v>545256.16</v>
      </c>
      <c r="AN180" s="71">
        <f>$K180</f>
        <v>0</v>
      </c>
      <c r="AO180" s="71">
        <f>$L180</f>
        <v>830184.821</v>
      </c>
      <c r="AP180" s="68"/>
      <c r="AQ180" s="71">
        <f>$E180</f>
        <v>0</v>
      </c>
      <c r="AR180" s="71">
        <f>$F180</f>
        <v>172989.30100000001</v>
      </c>
      <c r="AS180" s="71">
        <f>$G180</f>
        <v>0</v>
      </c>
      <c r="AT180" s="71">
        <f t="shared" si="983"/>
        <v>295560.11200000002</v>
      </c>
      <c r="AU180" s="71">
        <f t="shared" ref="AU180:AU182" si="1010">$I180</f>
        <v>0</v>
      </c>
      <c r="AV180" s="71">
        <f t="shared" ref="AV180:AV182" si="1011">$J180</f>
        <v>545256.16</v>
      </c>
      <c r="AW180" s="71">
        <f>$K180</f>
        <v>0</v>
      </c>
      <c r="AX180" s="71">
        <f>$L180</f>
        <v>830184.821</v>
      </c>
      <c r="AY180" s="68"/>
      <c r="AZ180" s="71">
        <f>$E180</f>
        <v>0</v>
      </c>
      <c r="BA180" s="71">
        <f>$F180</f>
        <v>172989.30100000001</v>
      </c>
      <c r="BB180" s="71">
        <f>$G180</f>
        <v>0</v>
      </c>
      <c r="BC180" s="71">
        <f t="shared" si="986"/>
        <v>295560.11200000002</v>
      </c>
      <c r="BD180" s="71">
        <f t="shared" ref="BD180:BD182" si="1012">$I180</f>
        <v>0</v>
      </c>
      <c r="BE180" s="71">
        <f t="shared" ref="BE180:BE182" si="1013">$J180</f>
        <v>545256.16</v>
      </c>
      <c r="BF180" s="71">
        <f>$K180</f>
        <v>0</v>
      </c>
      <c r="BG180" s="71">
        <f>$L180</f>
        <v>830184.821</v>
      </c>
      <c r="BH180" s="68"/>
      <c r="BI180" s="71">
        <f>$E180</f>
        <v>0</v>
      </c>
      <c r="BJ180" s="71">
        <f>$F180</f>
        <v>172989.30100000001</v>
      </c>
      <c r="BK180" s="71">
        <f>$G180</f>
        <v>0</v>
      </c>
      <c r="BL180" s="71">
        <f t="shared" si="989"/>
        <v>295560.11200000002</v>
      </c>
      <c r="BM180" s="71">
        <f t="shared" ref="BM180:BM182" si="1014">$I180</f>
        <v>0</v>
      </c>
      <c r="BN180" s="71">
        <f t="shared" ref="BN180:BN182" si="1015">$J180</f>
        <v>545256.16</v>
      </c>
      <c r="BO180" s="71">
        <f>$K180</f>
        <v>0</v>
      </c>
      <c r="BP180" s="71">
        <f>$L180</f>
        <v>830184.821</v>
      </c>
      <c r="BQ180" s="68"/>
      <c r="BR180" s="71">
        <f>$E180</f>
        <v>0</v>
      </c>
      <c r="BS180" s="71">
        <f>$F180</f>
        <v>172989.30100000001</v>
      </c>
      <c r="BT180" s="71">
        <f>$G180</f>
        <v>0</v>
      </c>
      <c r="BU180" s="71">
        <f t="shared" si="992"/>
        <v>295560.11200000002</v>
      </c>
      <c r="BV180" s="71">
        <f t="shared" ref="BV180:BV182" si="1016">$I180</f>
        <v>0</v>
      </c>
      <c r="BW180" s="71">
        <f t="shared" ref="BW180:BW182" si="1017">$J180</f>
        <v>545256.16</v>
      </c>
      <c r="BX180" s="71">
        <f>$K180</f>
        <v>0</v>
      </c>
      <c r="BY180" s="71">
        <f>$L180</f>
        <v>830184.821</v>
      </c>
      <c r="BZ180" s="68"/>
      <c r="CA180" s="71">
        <f>$E180</f>
        <v>0</v>
      </c>
      <c r="CB180" s="71">
        <f>$F180</f>
        <v>172989.30100000001</v>
      </c>
      <c r="CC180" s="71">
        <f>$G180</f>
        <v>0</v>
      </c>
      <c r="CD180" s="71">
        <f t="shared" si="995"/>
        <v>295560.11200000002</v>
      </c>
      <c r="CE180" s="71">
        <f t="shared" ref="CE180:CE182" si="1018">$I180</f>
        <v>0</v>
      </c>
      <c r="CF180" s="71">
        <f t="shared" ref="CF180:CF182" si="1019">$J180</f>
        <v>545256.16</v>
      </c>
      <c r="CG180" s="71">
        <f>$K180</f>
        <v>0</v>
      </c>
      <c r="CH180" s="71">
        <f>$L180</f>
        <v>830184.821</v>
      </c>
      <c r="CI180" s="71"/>
      <c r="CJ180" s="204">
        <f>CH180/CF180-1</f>
        <v>0.5225592701236057</v>
      </c>
      <c r="CK180" s="68"/>
      <c r="CL180" s="71">
        <f>$E180</f>
        <v>0</v>
      </c>
      <c r="CM180" s="71">
        <f>$F180</f>
        <v>172989.30100000001</v>
      </c>
      <c r="CN180" s="71">
        <f>$G180</f>
        <v>0</v>
      </c>
      <c r="CO180" s="71">
        <f t="shared" si="998"/>
        <v>295560.11200000002</v>
      </c>
      <c r="CP180" s="71">
        <f t="shared" ref="CP180:CP182" si="1020">$I180</f>
        <v>0</v>
      </c>
      <c r="CQ180" s="71">
        <f t="shared" ref="CQ180:CQ182" si="1021">$J180</f>
        <v>545256.16</v>
      </c>
      <c r="CR180" s="71">
        <f>$K180</f>
        <v>0</v>
      </c>
      <c r="CS180" s="71">
        <f>$L180</f>
        <v>830184.821</v>
      </c>
      <c r="CT180" s="68"/>
      <c r="CU180" s="71">
        <f>$E180</f>
        <v>0</v>
      </c>
      <c r="CV180" s="71">
        <f>$F180</f>
        <v>172989.30100000001</v>
      </c>
      <c r="CW180" s="71">
        <f>$G180</f>
        <v>0</v>
      </c>
      <c r="CX180" s="71">
        <f t="shared" si="1001"/>
        <v>295560.11200000002</v>
      </c>
      <c r="CY180" s="71">
        <f t="shared" ref="CY180:CY182" si="1022">$I180</f>
        <v>0</v>
      </c>
      <c r="CZ180" s="71">
        <f t="shared" ref="CZ180:CZ182" si="1023">$J180</f>
        <v>545256.16</v>
      </c>
      <c r="DA180" s="71">
        <f>$K180</f>
        <v>0</v>
      </c>
      <c r="DB180" s="71">
        <f>$L180</f>
        <v>830184.821</v>
      </c>
    </row>
    <row r="181" spans="2:106" x14ac:dyDescent="0.3">
      <c r="C181" s="69" t="s">
        <v>129</v>
      </c>
      <c r="D181" s="82"/>
      <c r="E181" s="105"/>
      <c r="F181" s="105">
        <f>'Quarterly I.S'!I181</f>
        <v>361769.58900000004</v>
      </c>
      <c r="G181" s="105"/>
      <c r="H181" s="105">
        <f>'Quarterly I.S'!M181</f>
        <v>490743.81400000001</v>
      </c>
      <c r="I181" s="105"/>
      <c r="J181" s="105">
        <f>'Quarterly I.S'!Q181</f>
        <v>811520.10400000005</v>
      </c>
      <c r="K181" s="105"/>
      <c r="L181" s="105">
        <f>'Quarterly I.S'!U181</f>
        <v>1137845.92</v>
      </c>
      <c r="M181" s="204">
        <f>L181/J181-1</f>
        <v>0.40211673671611203</v>
      </c>
      <c r="O181" s="71">
        <f>$E181</f>
        <v>0</v>
      </c>
      <c r="P181" s="71">
        <f>$F181</f>
        <v>361769.58900000004</v>
      </c>
      <c r="Q181" s="71">
        <f>$G181</f>
        <v>0</v>
      </c>
      <c r="R181" s="71">
        <f t="shared" si="974"/>
        <v>490743.81400000001</v>
      </c>
      <c r="S181" s="71">
        <f t="shared" si="1004"/>
        <v>0</v>
      </c>
      <c r="T181" s="71">
        <f t="shared" si="1005"/>
        <v>811520.10400000005</v>
      </c>
      <c r="U181" s="71">
        <f>$K181</f>
        <v>0</v>
      </c>
      <c r="V181" s="71">
        <f>$L181</f>
        <v>1137845.92</v>
      </c>
      <c r="W181" s="204">
        <f>V181/T181-1</f>
        <v>0.40211673671611203</v>
      </c>
      <c r="X181" s="68"/>
      <c r="Y181" s="71">
        <f>$E181</f>
        <v>0</v>
      </c>
      <c r="Z181" s="71">
        <f>$F181</f>
        <v>361769.58900000004</v>
      </c>
      <c r="AA181" s="71">
        <f>$G181</f>
        <v>0</v>
      </c>
      <c r="AB181" s="71">
        <f t="shared" si="977"/>
        <v>490743.81400000001</v>
      </c>
      <c r="AC181" s="71">
        <f t="shared" si="1006"/>
        <v>0</v>
      </c>
      <c r="AD181" s="71">
        <f t="shared" si="1007"/>
        <v>811520.10400000005</v>
      </c>
      <c r="AE181" s="71">
        <f>$K181</f>
        <v>0</v>
      </c>
      <c r="AF181" s="71">
        <f>$L181</f>
        <v>1137845.92</v>
      </c>
      <c r="AG181" s="68"/>
      <c r="AH181" s="71">
        <f>$E181</f>
        <v>0</v>
      </c>
      <c r="AI181" s="71">
        <f>$F181</f>
        <v>361769.58900000004</v>
      </c>
      <c r="AJ181" s="71">
        <f>$G181</f>
        <v>0</v>
      </c>
      <c r="AK181" s="71">
        <f t="shared" si="980"/>
        <v>490743.81400000001</v>
      </c>
      <c r="AL181" s="71">
        <f t="shared" si="1008"/>
        <v>0</v>
      </c>
      <c r="AM181" s="71">
        <f t="shared" si="1009"/>
        <v>811520.10400000005</v>
      </c>
      <c r="AN181" s="71">
        <f>$K181</f>
        <v>0</v>
      </c>
      <c r="AO181" s="71">
        <f>$L181</f>
        <v>1137845.92</v>
      </c>
      <c r="AP181" s="68"/>
      <c r="AQ181" s="71">
        <f>$E181</f>
        <v>0</v>
      </c>
      <c r="AR181" s="71">
        <f>$F181</f>
        <v>361769.58900000004</v>
      </c>
      <c r="AS181" s="71">
        <f>$G181</f>
        <v>0</v>
      </c>
      <c r="AT181" s="71">
        <f t="shared" si="983"/>
        <v>490743.81400000001</v>
      </c>
      <c r="AU181" s="71">
        <f t="shared" si="1010"/>
        <v>0</v>
      </c>
      <c r="AV181" s="71">
        <f t="shared" si="1011"/>
        <v>811520.10400000005</v>
      </c>
      <c r="AW181" s="71">
        <f>$K181</f>
        <v>0</v>
      </c>
      <c r="AX181" s="71">
        <f>$L181</f>
        <v>1137845.92</v>
      </c>
      <c r="AY181" s="68"/>
      <c r="AZ181" s="71">
        <f>$E181</f>
        <v>0</v>
      </c>
      <c r="BA181" s="71">
        <f>$F181</f>
        <v>361769.58900000004</v>
      </c>
      <c r="BB181" s="71">
        <f>$G181</f>
        <v>0</v>
      </c>
      <c r="BC181" s="71">
        <f t="shared" si="986"/>
        <v>490743.81400000001</v>
      </c>
      <c r="BD181" s="71">
        <f t="shared" si="1012"/>
        <v>0</v>
      </c>
      <c r="BE181" s="71">
        <f t="shared" si="1013"/>
        <v>811520.10400000005</v>
      </c>
      <c r="BF181" s="71">
        <f>$K181</f>
        <v>0</v>
      </c>
      <c r="BG181" s="71">
        <f>$L181</f>
        <v>1137845.92</v>
      </c>
      <c r="BH181" s="68"/>
      <c r="BI181" s="71">
        <f>$E181</f>
        <v>0</v>
      </c>
      <c r="BJ181" s="71">
        <f>$F181</f>
        <v>361769.58900000004</v>
      </c>
      <c r="BK181" s="71">
        <f>$G181</f>
        <v>0</v>
      </c>
      <c r="BL181" s="71">
        <f t="shared" si="989"/>
        <v>490743.81400000001</v>
      </c>
      <c r="BM181" s="71">
        <f t="shared" si="1014"/>
        <v>0</v>
      </c>
      <c r="BN181" s="71">
        <f t="shared" si="1015"/>
        <v>811520.10400000005</v>
      </c>
      <c r="BO181" s="71">
        <f>$K181</f>
        <v>0</v>
      </c>
      <c r="BP181" s="71">
        <f>$L181</f>
        <v>1137845.92</v>
      </c>
      <c r="BQ181" s="68"/>
      <c r="BR181" s="71">
        <f>$E181</f>
        <v>0</v>
      </c>
      <c r="BS181" s="71">
        <f>$F181</f>
        <v>361769.58900000004</v>
      </c>
      <c r="BT181" s="71">
        <f>$G181</f>
        <v>0</v>
      </c>
      <c r="BU181" s="71">
        <f t="shared" si="992"/>
        <v>490743.81400000001</v>
      </c>
      <c r="BV181" s="71">
        <f t="shared" si="1016"/>
        <v>0</v>
      </c>
      <c r="BW181" s="71">
        <f t="shared" si="1017"/>
        <v>811520.10400000005</v>
      </c>
      <c r="BX181" s="71">
        <f>$K181</f>
        <v>0</v>
      </c>
      <c r="BY181" s="71">
        <f>$L181</f>
        <v>1137845.92</v>
      </c>
      <c r="BZ181" s="68"/>
      <c r="CA181" s="71">
        <f>$E181</f>
        <v>0</v>
      </c>
      <c r="CB181" s="71">
        <f>$F181</f>
        <v>361769.58900000004</v>
      </c>
      <c r="CC181" s="71">
        <f>$G181</f>
        <v>0</v>
      </c>
      <c r="CD181" s="71">
        <f t="shared" si="995"/>
        <v>490743.81400000001</v>
      </c>
      <c r="CE181" s="71">
        <f t="shared" si="1018"/>
        <v>0</v>
      </c>
      <c r="CF181" s="71">
        <f t="shared" si="1019"/>
        <v>811520.10400000005</v>
      </c>
      <c r="CG181" s="71">
        <f>$K181</f>
        <v>0</v>
      </c>
      <c r="CH181" s="71">
        <f>$L181</f>
        <v>1137845.92</v>
      </c>
      <c r="CI181" s="71"/>
      <c r="CJ181" s="204">
        <f>CH181/CF181-1</f>
        <v>0.40211673671611203</v>
      </c>
      <c r="CK181" s="68"/>
      <c r="CL181" s="71">
        <f>$E181</f>
        <v>0</v>
      </c>
      <c r="CM181" s="71">
        <f>$F181</f>
        <v>361769.58900000004</v>
      </c>
      <c r="CN181" s="71">
        <f>$G181</f>
        <v>0</v>
      </c>
      <c r="CO181" s="71">
        <f t="shared" si="998"/>
        <v>490743.81400000001</v>
      </c>
      <c r="CP181" s="71">
        <f t="shared" si="1020"/>
        <v>0</v>
      </c>
      <c r="CQ181" s="71">
        <f t="shared" si="1021"/>
        <v>811520.10400000005</v>
      </c>
      <c r="CR181" s="71">
        <f>$K181</f>
        <v>0</v>
      </c>
      <c r="CS181" s="71">
        <f>$L181</f>
        <v>1137845.92</v>
      </c>
      <c r="CT181" s="68"/>
      <c r="CU181" s="71">
        <f>$E181</f>
        <v>0</v>
      </c>
      <c r="CV181" s="71">
        <f>$F181</f>
        <v>361769.58900000004</v>
      </c>
      <c r="CW181" s="71">
        <f>$G181</f>
        <v>0</v>
      </c>
      <c r="CX181" s="71">
        <f t="shared" si="1001"/>
        <v>490743.81400000001</v>
      </c>
      <c r="CY181" s="71">
        <f t="shared" si="1022"/>
        <v>0</v>
      </c>
      <c r="CZ181" s="71">
        <f t="shared" si="1023"/>
        <v>811520.10400000005</v>
      </c>
      <c r="DA181" s="71">
        <f>$K181</f>
        <v>0</v>
      </c>
      <c r="DB181" s="71">
        <f>$L181</f>
        <v>1137845.92</v>
      </c>
    </row>
    <row r="182" spans="2:106" x14ac:dyDescent="0.3">
      <c r="C182" s="69" t="s">
        <v>140</v>
      </c>
      <c r="D182" s="82"/>
      <c r="E182" s="105"/>
      <c r="F182" s="105">
        <f>'Quarterly I.S'!I182</f>
        <v>510086.87563000002</v>
      </c>
      <c r="G182" s="105"/>
      <c r="H182" s="105">
        <f>'Quarterly I.S'!M182</f>
        <v>209422.84777000002</v>
      </c>
      <c r="I182" s="105"/>
      <c r="J182" s="105">
        <f>'Quarterly I.S'!Q182</f>
        <v>219085.67048</v>
      </c>
      <c r="K182" s="105"/>
      <c r="L182" s="105">
        <f>'Quarterly I.S'!U182</f>
        <v>254340</v>
      </c>
      <c r="M182" s="204">
        <f>L182/J182-1</f>
        <v>0.16091572508033258</v>
      </c>
      <c r="O182" s="71">
        <f>$E182</f>
        <v>0</v>
      </c>
      <c r="P182" s="71">
        <f>$F182</f>
        <v>510086.87563000002</v>
      </c>
      <c r="Q182" s="71">
        <f>$G182</f>
        <v>0</v>
      </c>
      <c r="R182" s="71">
        <f t="shared" si="974"/>
        <v>209422.84777000002</v>
      </c>
      <c r="S182" s="71">
        <f t="shared" si="1004"/>
        <v>0</v>
      </c>
      <c r="T182" s="71">
        <f t="shared" si="1005"/>
        <v>219085.67048</v>
      </c>
      <c r="U182" s="71">
        <f>$K182</f>
        <v>0</v>
      </c>
      <c r="V182" s="71">
        <f>$L182</f>
        <v>254340</v>
      </c>
      <c r="W182" s="204">
        <f>V182/T182-1</f>
        <v>0.16091572508033258</v>
      </c>
      <c r="X182" s="68"/>
      <c r="Y182" s="71">
        <f>$E182</f>
        <v>0</v>
      </c>
      <c r="Z182" s="71">
        <f>$F182</f>
        <v>510086.87563000002</v>
      </c>
      <c r="AA182" s="71">
        <f>$G182</f>
        <v>0</v>
      </c>
      <c r="AB182" s="71">
        <f t="shared" si="977"/>
        <v>209422.84777000002</v>
      </c>
      <c r="AC182" s="71">
        <f t="shared" si="1006"/>
        <v>0</v>
      </c>
      <c r="AD182" s="71">
        <f t="shared" si="1007"/>
        <v>219085.67048</v>
      </c>
      <c r="AE182" s="71">
        <f>$K182</f>
        <v>0</v>
      </c>
      <c r="AF182" s="71">
        <f>$L182</f>
        <v>254340</v>
      </c>
      <c r="AG182" s="68"/>
      <c r="AH182" s="71">
        <f>$E182</f>
        <v>0</v>
      </c>
      <c r="AI182" s="71">
        <f>$F182</f>
        <v>510086.87563000002</v>
      </c>
      <c r="AJ182" s="71">
        <f>$G182</f>
        <v>0</v>
      </c>
      <c r="AK182" s="71">
        <f t="shared" si="980"/>
        <v>209422.84777000002</v>
      </c>
      <c r="AL182" s="71">
        <f t="shared" si="1008"/>
        <v>0</v>
      </c>
      <c r="AM182" s="71">
        <f t="shared" si="1009"/>
        <v>219085.67048</v>
      </c>
      <c r="AN182" s="71">
        <f>$K182</f>
        <v>0</v>
      </c>
      <c r="AO182" s="71">
        <f>$L182</f>
        <v>254340</v>
      </c>
      <c r="AP182" s="68"/>
      <c r="AQ182" s="71">
        <f>$E182</f>
        <v>0</v>
      </c>
      <c r="AR182" s="71">
        <f>$F182</f>
        <v>510086.87563000002</v>
      </c>
      <c r="AS182" s="71">
        <f>$G182</f>
        <v>0</v>
      </c>
      <c r="AT182" s="71">
        <f t="shared" si="983"/>
        <v>209422.84777000002</v>
      </c>
      <c r="AU182" s="71">
        <f t="shared" si="1010"/>
        <v>0</v>
      </c>
      <c r="AV182" s="71">
        <f t="shared" si="1011"/>
        <v>219085.67048</v>
      </c>
      <c r="AW182" s="71">
        <f>$K182</f>
        <v>0</v>
      </c>
      <c r="AX182" s="71">
        <f>$L182</f>
        <v>254340</v>
      </c>
      <c r="AY182" s="68"/>
      <c r="AZ182" s="71">
        <f>$E182</f>
        <v>0</v>
      </c>
      <c r="BA182" s="71">
        <f>$F182</f>
        <v>510086.87563000002</v>
      </c>
      <c r="BB182" s="71">
        <f>$G182</f>
        <v>0</v>
      </c>
      <c r="BC182" s="71">
        <f t="shared" si="986"/>
        <v>209422.84777000002</v>
      </c>
      <c r="BD182" s="71">
        <f t="shared" si="1012"/>
        <v>0</v>
      </c>
      <c r="BE182" s="71">
        <f t="shared" si="1013"/>
        <v>219085.67048</v>
      </c>
      <c r="BF182" s="71">
        <f>$K182</f>
        <v>0</v>
      </c>
      <c r="BG182" s="71">
        <f>$L182</f>
        <v>254340</v>
      </c>
      <c r="BH182" s="68"/>
      <c r="BI182" s="71">
        <f>$E182</f>
        <v>0</v>
      </c>
      <c r="BJ182" s="71">
        <f>$F182</f>
        <v>510086.87563000002</v>
      </c>
      <c r="BK182" s="71">
        <f>$G182</f>
        <v>0</v>
      </c>
      <c r="BL182" s="71">
        <f t="shared" si="989"/>
        <v>209422.84777000002</v>
      </c>
      <c r="BM182" s="71">
        <f t="shared" si="1014"/>
        <v>0</v>
      </c>
      <c r="BN182" s="71">
        <f t="shared" si="1015"/>
        <v>219085.67048</v>
      </c>
      <c r="BO182" s="71">
        <f>$K182</f>
        <v>0</v>
      </c>
      <c r="BP182" s="71">
        <f>$L182</f>
        <v>254340</v>
      </c>
      <c r="BQ182" s="68"/>
      <c r="BR182" s="71">
        <f>$E182</f>
        <v>0</v>
      </c>
      <c r="BS182" s="71">
        <f>$F182</f>
        <v>510086.87563000002</v>
      </c>
      <c r="BT182" s="71">
        <f>$G182</f>
        <v>0</v>
      </c>
      <c r="BU182" s="71">
        <f t="shared" si="992"/>
        <v>209422.84777000002</v>
      </c>
      <c r="BV182" s="71">
        <f t="shared" si="1016"/>
        <v>0</v>
      </c>
      <c r="BW182" s="71">
        <f t="shared" si="1017"/>
        <v>219085.67048</v>
      </c>
      <c r="BX182" s="71">
        <f>$K182</f>
        <v>0</v>
      </c>
      <c r="BY182" s="71">
        <f>$L182</f>
        <v>254340</v>
      </c>
      <c r="BZ182" s="68"/>
      <c r="CA182" s="71">
        <f>$E182</f>
        <v>0</v>
      </c>
      <c r="CB182" s="71">
        <f>$F182</f>
        <v>510086.87563000002</v>
      </c>
      <c r="CC182" s="71">
        <f>$G182</f>
        <v>0</v>
      </c>
      <c r="CD182" s="71">
        <f t="shared" si="995"/>
        <v>209422.84777000002</v>
      </c>
      <c r="CE182" s="71">
        <f t="shared" si="1018"/>
        <v>0</v>
      </c>
      <c r="CF182" s="71">
        <f t="shared" si="1019"/>
        <v>219085.67048</v>
      </c>
      <c r="CG182" s="71">
        <f>$K182</f>
        <v>0</v>
      </c>
      <c r="CH182" s="71">
        <f>$L182</f>
        <v>254340</v>
      </c>
      <c r="CI182" s="71"/>
      <c r="CJ182" s="204">
        <f>CH182/CF182-1</f>
        <v>0.16091572508033258</v>
      </c>
      <c r="CK182" s="68"/>
      <c r="CL182" s="71">
        <f>$E182</f>
        <v>0</v>
      </c>
      <c r="CM182" s="71">
        <f>$F182</f>
        <v>510086.87563000002</v>
      </c>
      <c r="CN182" s="71">
        <f>$G182</f>
        <v>0</v>
      </c>
      <c r="CO182" s="71">
        <f t="shared" si="998"/>
        <v>209422.84777000002</v>
      </c>
      <c r="CP182" s="71">
        <f t="shared" si="1020"/>
        <v>0</v>
      </c>
      <c r="CQ182" s="71">
        <f t="shared" si="1021"/>
        <v>219085.67048</v>
      </c>
      <c r="CR182" s="71">
        <f>$K182</f>
        <v>0</v>
      </c>
      <c r="CS182" s="71">
        <f>$L182</f>
        <v>254340</v>
      </c>
      <c r="CT182" s="68"/>
      <c r="CU182" s="71">
        <f>$E182</f>
        <v>0</v>
      </c>
      <c r="CV182" s="71">
        <f>$F182</f>
        <v>510086.87563000002</v>
      </c>
      <c r="CW182" s="71">
        <f>$G182</f>
        <v>0</v>
      </c>
      <c r="CX182" s="71">
        <f t="shared" si="1001"/>
        <v>209422.84777000002</v>
      </c>
      <c r="CY182" s="71">
        <f t="shared" si="1022"/>
        <v>0</v>
      </c>
      <c r="CZ182" s="71">
        <f t="shared" si="1023"/>
        <v>219085.67048</v>
      </c>
      <c r="DA182" s="71">
        <f>$K182</f>
        <v>0</v>
      </c>
      <c r="DB182" s="71">
        <f>$L182</f>
        <v>254340</v>
      </c>
    </row>
    <row r="183" spans="2:106" x14ac:dyDescent="0.3">
      <c r="C183" s="69"/>
      <c r="D183" s="82"/>
      <c r="E183" s="66"/>
      <c r="F183" s="66"/>
      <c r="G183" s="66"/>
      <c r="H183" s="66"/>
      <c r="I183" s="66"/>
      <c r="J183" s="66"/>
      <c r="K183" s="66"/>
      <c r="L183" s="66"/>
      <c r="M183" s="138"/>
      <c r="O183" s="66"/>
      <c r="P183" s="66"/>
      <c r="Q183" s="66"/>
      <c r="R183" s="66"/>
      <c r="S183" s="66"/>
      <c r="T183" s="66"/>
      <c r="U183" s="66"/>
      <c r="V183" s="66"/>
      <c r="W183" s="138"/>
      <c r="Y183" s="66"/>
      <c r="Z183" s="66"/>
      <c r="AA183" s="66"/>
      <c r="AB183" s="66"/>
      <c r="AC183" s="66"/>
      <c r="AD183" s="66"/>
      <c r="AE183" s="66"/>
      <c r="AF183" s="66"/>
      <c r="AG183" s="56"/>
      <c r="AH183" s="66"/>
      <c r="AI183" s="66"/>
      <c r="AJ183" s="66"/>
      <c r="AK183" s="66"/>
      <c r="AL183" s="66"/>
      <c r="AM183" s="66"/>
      <c r="AN183" s="66"/>
      <c r="AO183" s="66"/>
      <c r="AP183" s="56"/>
      <c r="AQ183" s="66"/>
      <c r="AR183" s="66"/>
      <c r="AS183" s="66"/>
      <c r="AT183" s="66"/>
      <c r="AU183" s="66"/>
      <c r="AV183" s="66"/>
      <c r="AW183" s="66"/>
      <c r="AX183" s="66"/>
      <c r="AY183" s="56"/>
      <c r="AZ183" s="66"/>
      <c r="BA183" s="66"/>
      <c r="BB183" s="66"/>
      <c r="BC183" s="66"/>
      <c r="BD183" s="66"/>
      <c r="BE183" s="66"/>
      <c r="BF183" s="66"/>
      <c r="BG183" s="66"/>
      <c r="BH183" s="56"/>
      <c r="BI183" s="66"/>
      <c r="BJ183" s="66"/>
      <c r="BK183" s="66"/>
      <c r="BL183" s="66"/>
      <c r="BM183" s="66"/>
      <c r="BN183" s="66"/>
      <c r="BO183" s="66"/>
      <c r="BP183" s="66"/>
      <c r="BR183" s="66"/>
      <c r="BS183" s="66"/>
      <c r="BT183" s="66"/>
      <c r="BU183" s="66"/>
      <c r="BV183" s="66"/>
      <c r="BW183" s="66"/>
      <c r="BX183" s="66"/>
      <c r="BY183" s="66"/>
      <c r="CA183" s="66"/>
      <c r="CB183" s="66"/>
      <c r="CC183" s="66"/>
      <c r="CD183" s="66"/>
      <c r="CE183" s="66"/>
      <c r="CF183" s="66"/>
      <c r="CG183" s="66"/>
      <c r="CH183" s="66"/>
      <c r="CI183" s="66"/>
      <c r="CJ183" s="138"/>
      <c r="CL183" s="66"/>
      <c r="CM183" s="66"/>
      <c r="CN183" s="66"/>
      <c r="CO183" s="66"/>
      <c r="CP183" s="66"/>
      <c r="CQ183" s="66"/>
      <c r="CR183" s="66"/>
      <c r="CS183" s="66"/>
      <c r="CU183" s="66"/>
      <c r="CV183" s="66"/>
      <c r="CW183" s="66"/>
      <c r="CX183" s="66"/>
      <c r="CY183" s="66"/>
      <c r="CZ183" s="66"/>
      <c r="DA183" s="66"/>
      <c r="DB183" s="66"/>
    </row>
    <row r="184" spans="2:106" x14ac:dyDescent="0.3">
      <c r="C184" s="69"/>
      <c r="D184" s="82"/>
      <c r="E184" s="66"/>
      <c r="F184" s="66"/>
      <c r="G184" s="66"/>
      <c r="H184" s="66"/>
      <c r="I184" s="66"/>
      <c r="J184" s="66"/>
      <c r="K184" s="66"/>
      <c r="L184" s="66"/>
      <c r="M184" s="138"/>
      <c r="O184" s="66"/>
      <c r="P184" s="66"/>
      <c r="Q184" s="66"/>
      <c r="R184" s="66"/>
      <c r="S184" s="66"/>
      <c r="T184" s="66"/>
      <c r="U184" s="66"/>
      <c r="V184" s="66"/>
      <c r="W184" s="138"/>
      <c r="Y184" s="66"/>
      <c r="Z184" s="66"/>
      <c r="AA184" s="66"/>
      <c r="AB184" s="66"/>
      <c r="AC184" s="66"/>
      <c r="AD184" s="66"/>
      <c r="AE184" s="66"/>
      <c r="AF184" s="66"/>
      <c r="AG184" s="56"/>
      <c r="AH184" s="66"/>
      <c r="AI184" s="66"/>
      <c r="AJ184" s="66"/>
      <c r="AK184" s="66"/>
      <c r="AL184" s="66"/>
      <c r="AM184" s="66"/>
      <c r="AN184" s="66"/>
      <c r="AO184" s="66"/>
      <c r="AP184" s="56"/>
      <c r="AQ184" s="66"/>
      <c r="AR184" s="66"/>
      <c r="AS184" s="66"/>
      <c r="AT184" s="66"/>
      <c r="AU184" s="66"/>
      <c r="AV184" s="66"/>
      <c r="AW184" s="66"/>
      <c r="AX184" s="66"/>
      <c r="AY184" s="56"/>
      <c r="AZ184" s="66"/>
      <c r="BA184" s="66"/>
      <c r="BB184" s="66"/>
      <c r="BC184" s="66"/>
      <c r="BD184" s="66"/>
      <c r="BE184" s="66"/>
      <c r="BF184" s="66"/>
      <c r="BG184" s="66"/>
      <c r="BH184" s="56"/>
      <c r="BI184" s="66"/>
      <c r="BJ184" s="66"/>
      <c r="BK184" s="66"/>
      <c r="BL184" s="66"/>
      <c r="BM184" s="66"/>
      <c r="BN184" s="66"/>
      <c r="BO184" s="66"/>
      <c r="BP184" s="66"/>
      <c r="BR184" s="66"/>
      <c r="BS184" s="66"/>
      <c r="BT184" s="66"/>
      <c r="BU184" s="66"/>
      <c r="BV184" s="66"/>
      <c r="BW184" s="66"/>
      <c r="BX184" s="66"/>
      <c r="BY184" s="66"/>
      <c r="CA184" s="66"/>
      <c r="CB184" s="66"/>
      <c r="CC184" s="66"/>
      <c r="CD184" s="66"/>
      <c r="CE184" s="66"/>
      <c r="CF184" s="66"/>
      <c r="CG184" s="66"/>
      <c r="CH184" s="66"/>
      <c r="CI184" s="66"/>
      <c r="CJ184" s="138"/>
      <c r="CL184" s="66"/>
      <c r="CM184" s="66"/>
      <c r="CN184" s="66"/>
      <c r="CO184" s="66"/>
      <c r="CP184" s="66"/>
      <c r="CQ184" s="66"/>
      <c r="CR184" s="66"/>
      <c r="CS184" s="66"/>
      <c r="CU184" s="66"/>
      <c r="CV184" s="66"/>
      <c r="CW184" s="66"/>
      <c r="CX184" s="66"/>
      <c r="CY184" s="66"/>
      <c r="CZ184" s="66"/>
      <c r="DA184" s="66"/>
      <c r="DB184" s="66"/>
    </row>
    <row r="185" spans="2:106" s="91" customFormat="1" x14ac:dyDescent="0.3">
      <c r="B185" s="90"/>
      <c r="C185" s="67" t="s">
        <v>143</v>
      </c>
      <c r="D185" s="67"/>
      <c r="E185" s="67"/>
      <c r="F185" s="67"/>
      <c r="G185" s="67"/>
      <c r="H185" s="67"/>
      <c r="I185" s="67"/>
      <c r="J185" s="67"/>
      <c r="K185" s="67"/>
      <c r="L185" s="67"/>
      <c r="M185" s="194"/>
      <c r="O185" s="67"/>
      <c r="P185" s="67"/>
      <c r="Q185" s="67"/>
      <c r="R185" s="67"/>
      <c r="S185" s="67"/>
      <c r="T185" s="67"/>
      <c r="U185" s="67"/>
      <c r="V185" s="67"/>
      <c r="W185" s="194"/>
      <c r="Y185" s="67"/>
      <c r="Z185" s="67"/>
      <c r="AA185" s="67"/>
      <c r="AB185" s="67"/>
      <c r="AC185" s="67"/>
      <c r="AD185" s="67"/>
      <c r="AE185" s="67"/>
      <c r="AF185" s="67"/>
      <c r="AG185" s="83"/>
      <c r="AH185" s="67"/>
      <c r="AI185" s="67"/>
      <c r="AJ185" s="67"/>
      <c r="AK185" s="67"/>
      <c r="AL185" s="67"/>
      <c r="AM185" s="67"/>
      <c r="AN185" s="67"/>
      <c r="AO185" s="67"/>
      <c r="AP185" s="83"/>
      <c r="AQ185" s="67"/>
      <c r="AR185" s="67"/>
      <c r="AS185" s="67"/>
      <c r="AT185" s="67"/>
      <c r="AU185" s="67"/>
      <c r="AV185" s="67"/>
      <c r="AW185" s="67"/>
      <c r="AX185" s="67"/>
      <c r="AY185" s="83"/>
      <c r="AZ185" s="67"/>
      <c r="BA185" s="67"/>
      <c r="BB185" s="67"/>
      <c r="BC185" s="67"/>
      <c r="BD185" s="67"/>
      <c r="BE185" s="67"/>
      <c r="BF185" s="67"/>
      <c r="BG185" s="67"/>
      <c r="BH185" s="83"/>
      <c r="BI185" s="67"/>
      <c r="BJ185" s="67"/>
      <c r="BK185" s="67"/>
      <c r="BL185" s="67"/>
      <c r="BM185" s="67"/>
      <c r="BN185" s="67"/>
      <c r="BO185" s="67"/>
      <c r="BP185" s="67"/>
      <c r="BR185" s="67"/>
      <c r="BS185" s="67"/>
      <c r="BT185" s="67"/>
      <c r="BU185" s="67"/>
      <c r="BV185" s="67"/>
      <c r="BW185" s="67"/>
      <c r="BX185" s="67"/>
      <c r="BY185" s="67"/>
      <c r="CA185" s="67"/>
      <c r="CB185" s="67"/>
      <c r="CC185" s="67"/>
      <c r="CD185" s="67"/>
      <c r="CE185" s="67"/>
      <c r="CF185" s="67"/>
      <c r="CG185" s="67"/>
      <c r="CH185" s="67"/>
      <c r="CI185" s="67"/>
      <c r="CJ185" s="194"/>
      <c r="CL185" s="67"/>
      <c r="CM185" s="67"/>
      <c r="CN185" s="67"/>
      <c r="CO185" s="67"/>
      <c r="CP185" s="67"/>
      <c r="CQ185" s="67"/>
      <c r="CR185" s="67"/>
      <c r="CS185" s="67"/>
      <c r="CT185" s="117"/>
      <c r="CU185" s="67"/>
      <c r="CV185" s="67"/>
      <c r="CW185" s="67"/>
      <c r="CX185" s="67"/>
      <c r="CY185" s="67"/>
      <c r="CZ185" s="67"/>
      <c r="DA185" s="67"/>
      <c r="DB185" s="67"/>
    </row>
    <row r="186" spans="2:106" x14ac:dyDescent="0.3">
      <c r="C186" s="38" t="s">
        <v>53</v>
      </c>
      <c r="E186" s="73"/>
      <c r="F186" s="104">
        <f>SUM('Quarterly I.S'!G186:I186)</f>
        <v>124968.71848000058</v>
      </c>
      <c r="G186" s="73"/>
      <c r="H186" s="104">
        <f>SUM('Quarterly I.S'!K186:M186)</f>
        <v>155891.71486600145</v>
      </c>
      <c r="I186" s="73"/>
      <c r="J186" s="104">
        <f>SUM('Quarterly I.S'!O186:Q186)</f>
        <v>278200.3411869994</v>
      </c>
      <c r="K186" s="104"/>
      <c r="L186" s="104">
        <f>SUM('Quarterly I.S'!S186:U186)</f>
        <v>385858.50252266414</v>
      </c>
      <c r="M186" s="198">
        <f>L186/J186-1</f>
        <v>0.38698069483422959</v>
      </c>
      <c r="O186" s="74">
        <f>$E186</f>
        <v>0</v>
      </c>
      <c r="P186" s="74">
        <f>$F186</f>
        <v>124968.71848000058</v>
      </c>
      <c r="Q186" s="74">
        <f>$G186</f>
        <v>0</v>
      </c>
      <c r="R186" s="74">
        <f>$H186</f>
        <v>155891.71486600145</v>
      </c>
      <c r="S186" s="74">
        <f t="shared" ref="S186:S187" si="1024">$I186</f>
        <v>0</v>
      </c>
      <c r="T186" s="74">
        <f t="shared" ref="T186:T187" si="1025">$J186</f>
        <v>278200.3411869994</v>
      </c>
      <c r="U186" s="74">
        <f>$K186</f>
        <v>0</v>
      </c>
      <c r="V186" s="74">
        <f>$L186</f>
        <v>385858.50252266414</v>
      </c>
      <c r="W186" s="198">
        <f>V186/T186-1</f>
        <v>0.38698069483422959</v>
      </c>
      <c r="Y186" s="74">
        <f>$E186</f>
        <v>0</v>
      </c>
      <c r="Z186" s="74">
        <f>$F186</f>
        <v>124968.71848000058</v>
      </c>
      <c r="AA186" s="74">
        <f>$G186</f>
        <v>0</v>
      </c>
      <c r="AB186" s="74">
        <f>$H186</f>
        <v>155891.71486600145</v>
      </c>
      <c r="AC186" s="74">
        <f t="shared" ref="AC186:AC187" si="1026">$I186</f>
        <v>0</v>
      </c>
      <c r="AD186" s="74">
        <f t="shared" ref="AD186:AD187" si="1027">$J186</f>
        <v>278200.3411869994</v>
      </c>
      <c r="AE186" s="74">
        <f>$K186</f>
        <v>0</v>
      </c>
      <c r="AF186" s="74">
        <f>$L186</f>
        <v>385858.50252266414</v>
      </c>
      <c r="AG186" s="72"/>
      <c r="AH186" s="74">
        <f>$E186</f>
        <v>0</v>
      </c>
      <c r="AI186" s="74">
        <f>$F186</f>
        <v>124968.71848000058</v>
      </c>
      <c r="AJ186" s="74">
        <f>$G186</f>
        <v>0</v>
      </c>
      <c r="AK186" s="74">
        <f>$H186</f>
        <v>155891.71486600145</v>
      </c>
      <c r="AL186" s="74">
        <f t="shared" ref="AL186:AL187" si="1028">$I186</f>
        <v>0</v>
      </c>
      <c r="AM186" s="74">
        <f t="shared" ref="AM186:AM187" si="1029">$J186</f>
        <v>278200.3411869994</v>
      </c>
      <c r="AN186" s="74">
        <f>$K186</f>
        <v>0</v>
      </c>
      <c r="AO186" s="74">
        <f>$L186</f>
        <v>385858.50252266414</v>
      </c>
      <c r="AP186" s="72"/>
      <c r="AQ186" s="74">
        <f>$E186</f>
        <v>0</v>
      </c>
      <c r="AR186" s="74">
        <f>$F186</f>
        <v>124968.71848000058</v>
      </c>
      <c r="AS186" s="74">
        <f>$G186</f>
        <v>0</v>
      </c>
      <c r="AT186" s="74">
        <f>$H186</f>
        <v>155891.71486600145</v>
      </c>
      <c r="AU186" s="74">
        <f t="shared" ref="AU186:AU187" si="1030">$I186</f>
        <v>0</v>
      </c>
      <c r="AV186" s="74">
        <f t="shared" ref="AV186:AV187" si="1031">$J186</f>
        <v>278200.3411869994</v>
      </c>
      <c r="AW186" s="74">
        <f>$K186</f>
        <v>0</v>
      </c>
      <c r="AX186" s="74">
        <f>$L186</f>
        <v>385858.50252266414</v>
      </c>
      <c r="AY186" s="72"/>
      <c r="AZ186" s="74">
        <f>$E186</f>
        <v>0</v>
      </c>
      <c r="BA186" s="74">
        <f>$F186</f>
        <v>124968.71848000058</v>
      </c>
      <c r="BB186" s="74">
        <f>$G186</f>
        <v>0</v>
      </c>
      <c r="BC186" s="74">
        <f>$H186</f>
        <v>155891.71486600145</v>
      </c>
      <c r="BD186" s="74">
        <f t="shared" ref="BD186:BD187" si="1032">$I186</f>
        <v>0</v>
      </c>
      <c r="BE186" s="74">
        <f t="shared" ref="BE186:BE187" si="1033">$J186</f>
        <v>278200.3411869994</v>
      </c>
      <c r="BF186" s="74">
        <f>$K186</f>
        <v>0</v>
      </c>
      <c r="BG186" s="74">
        <f>$L186</f>
        <v>385858.50252266414</v>
      </c>
      <c r="BH186" s="72"/>
      <c r="BI186" s="74">
        <f>$E186</f>
        <v>0</v>
      </c>
      <c r="BJ186" s="74">
        <f>$F186</f>
        <v>124968.71848000058</v>
      </c>
      <c r="BK186" s="74">
        <f>$G186</f>
        <v>0</v>
      </c>
      <c r="BL186" s="74">
        <f>$H186</f>
        <v>155891.71486600145</v>
      </c>
      <c r="BM186" s="74">
        <f t="shared" ref="BM186:BM187" si="1034">$I186</f>
        <v>0</v>
      </c>
      <c r="BN186" s="74">
        <f t="shared" ref="BN186:BN187" si="1035">$J186</f>
        <v>278200.3411869994</v>
      </c>
      <c r="BO186" s="74">
        <f>$K186</f>
        <v>0</v>
      </c>
      <c r="BP186" s="74">
        <f>$L186</f>
        <v>385858.50252266414</v>
      </c>
      <c r="BR186" s="74">
        <f>$E186</f>
        <v>0</v>
      </c>
      <c r="BS186" s="74">
        <f>$F186</f>
        <v>124968.71848000058</v>
      </c>
      <c r="BT186" s="74">
        <f>$G186</f>
        <v>0</v>
      </c>
      <c r="BU186" s="74">
        <f>$H186</f>
        <v>155891.71486600145</v>
      </c>
      <c r="BV186" s="74">
        <f t="shared" ref="BV186:BV187" si="1036">$I186</f>
        <v>0</v>
      </c>
      <c r="BW186" s="74">
        <f t="shared" ref="BW186:BW187" si="1037">$J186</f>
        <v>278200.3411869994</v>
      </c>
      <c r="BX186" s="74">
        <f>$K186</f>
        <v>0</v>
      </c>
      <c r="BY186" s="74">
        <f>$L186</f>
        <v>385858.50252266414</v>
      </c>
      <c r="CA186" s="74">
        <f>$E186</f>
        <v>0</v>
      </c>
      <c r="CB186" s="74">
        <f>$F186</f>
        <v>124968.71848000058</v>
      </c>
      <c r="CC186" s="74">
        <f>$G186</f>
        <v>0</v>
      </c>
      <c r="CD186" s="74">
        <f>$H186</f>
        <v>155891.71486600145</v>
      </c>
      <c r="CE186" s="74">
        <f t="shared" ref="CE186:CE187" si="1038">$I186</f>
        <v>0</v>
      </c>
      <c r="CF186" s="74">
        <f t="shared" ref="CF186:CF187" si="1039">$J186</f>
        <v>278200.3411869994</v>
      </c>
      <c r="CG186" s="74">
        <f>$K186</f>
        <v>0</v>
      </c>
      <c r="CH186" s="74">
        <f>$L186</f>
        <v>385858.50252266414</v>
      </c>
      <c r="CI186" s="74"/>
      <c r="CJ186" s="198">
        <f>CH186/CF186-1</f>
        <v>0.38698069483422959</v>
      </c>
      <c r="CL186" s="74">
        <f>$E186</f>
        <v>0</v>
      </c>
      <c r="CM186" s="74">
        <f>$F186</f>
        <v>124968.71848000058</v>
      </c>
      <c r="CN186" s="74">
        <f>$G186</f>
        <v>0</v>
      </c>
      <c r="CO186" s="74">
        <f>$H186</f>
        <v>155891.71486600145</v>
      </c>
      <c r="CP186" s="74">
        <f t="shared" ref="CP186:CP187" si="1040">$I186</f>
        <v>0</v>
      </c>
      <c r="CQ186" s="74">
        <f t="shared" ref="CQ186:CQ187" si="1041">$J186</f>
        <v>278200.3411869994</v>
      </c>
      <c r="CR186" s="74">
        <f>$K186</f>
        <v>0</v>
      </c>
      <c r="CS186" s="74">
        <f>$L186</f>
        <v>385858.50252266414</v>
      </c>
      <c r="CU186" s="74">
        <f>$E186</f>
        <v>0</v>
      </c>
      <c r="CV186" s="74">
        <f>$F186</f>
        <v>124968.71848000058</v>
      </c>
      <c r="CW186" s="74">
        <f>$G186</f>
        <v>0</v>
      </c>
      <c r="CX186" s="74">
        <f>$H186</f>
        <v>155891.71486600145</v>
      </c>
      <c r="CY186" s="74">
        <f t="shared" ref="CY186:CY187" si="1042">$I186</f>
        <v>0</v>
      </c>
      <c r="CZ186" s="74">
        <f t="shared" ref="CZ186:CZ187" si="1043">$J186</f>
        <v>278200.3411869994</v>
      </c>
      <c r="DA186" s="74">
        <f>$K186</f>
        <v>0</v>
      </c>
      <c r="DB186" s="74">
        <f>$L186</f>
        <v>385858.50252266414</v>
      </c>
    </row>
    <row r="187" spans="2:106" x14ac:dyDescent="0.3">
      <c r="C187" s="38" t="s">
        <v>141</v>
      </c>
      <c r="E187" s="73"/>
      <c r="F187" s="104">
        <f>SUM('Quarterly I.S'!G187:I187)</f>
        <v>46114</v>
      </c>
      <c r="G187" s="73"/>
      <c r="H187" s="104">
        <f>SUM('Quarterly I.S'!K187:M187)</f>
        <v>46354</v>
      </c>
      <c r="I187" s="73"/>
      <c r="J187" s="104">
        <f>SUM('Quarterly I.S'!O187:Q187)</f>
        <v>44443</v>
      </c>
      <c r="K187" s="104"/>
      <c r="L187" s="104">
        <f>SUM('Quarterly I.S'!S187:U187)</f>
        <v>48107</v>
      </c>
      <c r="M187" s="198">
        <f>L187/J187-1</f>
        <v>8.2442679387080053E-2</v>
      </c>
      <c r="O187" s="74">
        <f>$E187</f>
        <v>0</v>
      </c>
      <c r="P187" s="74">
        <f>$F187</f>
        <v>46114</v>
      </c>
      <c r="Q187" s="74">
        <f>$G187</f>
        <v>0</v>
      </c>
      <c r="R187" s="74">
        <f>$H187</f>
        <v>46354</v>
      </c>
      <c r="S187" s="74">
        <f t="shared" si="1024"/>
        <v>0</v>
      </c>
      <c r="T187" s="74">
        <f t="shared" si="1025"/>
        <v>44443</v>
      </c>
      <c r="U187" s="74">
        <f>$K187</f>
        <v>0</v>
      </c>
      <c r="V187" s="74">
        <f>$L187</f>
        <v>48107</v>
      </c>
      <c r="W187" s="198">
        <f>V187/T187-1</f>
        <v>8.2442679387080053E-2</v>
      </c>
      <c r="Y187" s="74">
        <f>$E187</f>
        <v>0</v>
      </c>
      <c r="Z187" s="74">
        <f>$F187</f>
        <v>46114</v>
      </c>
      <c r="AA187" s="74">
        <f>$G187</f>
        <v>0</v>
      </c>
      <c r="AB187" s="74">
        <f>$H187</f>
        <v>46354</v>
      </c>
      <c r="AC187" s="74">
        <f t="shared" si="1026"/>
        <v>0</v>
      </c>
      <c r="AD187" s="74">
        <f t="shared" si="1027"/>
        <v>44443</v>
      </c>
      <c r="AE187" s="74">
        <f>$K187</f>
        <v>0</v>
      </c>
      <c r="AF187" s="74">
        <f>$L187</f>
        <v>48107</v>
      </c>
      <c r="AG187" s="72"/>
      <c r="AH187" s="74">
        <f>$E187</f>
        <v>0</v>
      </c>
      <c r="AI187" s="74">
        <f>$F187</f>
        <v>46114</v>
      </c>
      <c r="AJ187" s="74">
        <f>$G187</f>
        <v>0</v>
      </c>
      <c r="AK187" s="74">
        <f>$H187</f>
        <v>46354</v>
      </c>
      <c r="AL187" s="74">
        <f t="shared" si="1028"/>
        <v>0</v>
      </c>
      <c r="AM187" s="74">
        <f t="shared" si="1029"/>
        <v>44443</v>
      </c>
      <c r="AN187" s="74">
        <f>$K187</f>
        <v>0</v>
      </c>
      <c r="AO187" s="74">
        <f>$L187</f>
        <v>48107</v>
      </c>
      <c r="AP187" s="72"/>
      <c r="AQ187" s="74">
        <f>$E187</f>
        <v>0</v>
      </c>
      <c r="AR187" s="74">
        <f>$F187</f>
        <v>46114</v>
      </c>
      <c r="AS187" s="74">
        <f>$G187</f>
        <v>0</v>
      </c>
      <c r="AT187" s="74">
        <f>$H187</f>
        <v>46354</v>
      </c>
      <c r="AU187" s="74">
        <f t="shared" si="1030"/>
        <v>0</v>
      </c>
      <c r="AV187" s="74">
        <f t="shared" si="1031"/>
        <v>44443</v>
      </c>
      <c r="AW187" s="74">
        <f>$K187</f>
        <v>0</v>
      </c>
      <c r="AX187" s="74">
        <f>$L187</f>
        <v>48107</v>
      </c>
      <c r="AY187" s="72"/>
      <c r="AZ187" s="74">
        <f>$E187</f>
        <v>0</v>
      </c>
      <c r="BA187" s="74">
        <f>$F187</f>
        <v>46114</v>
      </c>
      <c r="BB187" s="74">
        <f>$G187</f>
        <v>0</v>
      </c>
      <c r="BC187" s="74">
        <f>$H187</f>
        <v>46354</v>
      </c>
      <c r="BD187" s="74">
        <f t="shared" si="1032"/>
        <v>0</v>
      </c>
      <c r="BE187" s="74">
        <f t="shared" si="1033"/>
        <v>44443</v>
      </c>
      <c r="BF187" s="74">
        <f>$K187</f>
        <v>0</v>
      </c>
      <c r="BG187" s="74">
        <f>$L187</f>
        <v>48107</v>
      </c>
      <c r="BH187" s="72"/>
      <c r="BI187" s="74">
        <f>$E187</f>
        <v>0</v>
      </c>
      <c r="BJ187" s="74">
        <f>$F187</f>
        <v>46114</v>
      </c>
      <c r="BK187" s="74">
        <f>$G187</f>
        <v>0</v>
      </c>
      <c r="BL187" s="74">
        <f>$H187</f>
        <v>46354</v>
      </c>
      <c r="BM187" s="74">
        <f t="shared" si="1034"/>
        <v>0</v>
      </c>
      <c r="BN187" s="74">
        <f t="shared" si="1035"/>
        <v>44443</v>
      </c>
      <c r="BO187" s="74">
        <f>$K187</f>
        <v>0</v>
      </c>
      <c r="BP187" s="74">
        <f>$L187</f>
        <v>48107</v>
      </c>
      <c r="BR187" s="74">
        <f>$E187</f>
        <v>0</v>
      </c>
      <c r="BS187" s="74">
        <f>$F187</f>
        <v>46114</v>
      </c>
      <c r="BT187" s="74">
        <f>$G187</f>
        <v>0</v>
      </c>
      <c r="BU187" s="74">
        <f>$H187</f>
        <v>46354</v>
      </c>
      <c r="BV187" s="74">
        <f t="shared" si="1036"/>
        <v>0</v>
      </c>
      <c r="BW187" s="74">
        <f t="shared" si="1037"/>
        <v>44443</v>
      </c>
      <c r="BX187" s="74">
        <f>$K187</f>
        <v>0</v>
      </c>
      <c r="BY187" s="74">
        <f>$L187</f>
        <v>48107</v>
      </c>
      <c r="CA187" s="74">
        <f>$E187</f>
        <v>0</v>
      </c>
      <c r="CB187" s="74">
        <f>$F187</f>
        <v>46114</v>
      </c>
      <c r="CC187" s="74">
        <f>$G187</f>
        <v>0</v>
      </c>
      <c r="CD187" s="74">
        <f>$H187</f>
        <v>46354</v>
      </c>
      <c r="CE187" s="74">
        <f t="shared" si="1038"/>
        <v>0</v>
      </c>
      <c r="CF187" s="74">
        <f t="shared" si="1039"/>
        <v>44443</v>
      </c>
      <c r="CG187" s="74">
        <f>$K187</f>
        <v>0</v>
      </c>
      <c r="CH187" s="74">
        <f>$L187</f>
        <v>48107</v>
      </c>
      <c r="CI187" s="74"/>
      <c r="CJ187" s="198">
        <f>CH187/CF187-1</f>
        <v>8.2442679387080053E-2</v>
      </c>
      <c r="CL187" s="74">
        <f>$E187</f>
        <v>0</v>
      </c>
      <c r="CM187" s="74">
        <f>$F187</f>
        <v>46114</v>
      </c>
      <c r="CN187" s="74">
        <f>$G187</f>
        <v>0</v>
      </c>
      <c r="CO187" s="74">
        <f>$H187</f>
        <v>46354</v>
      </c>
      <c r="CP187" s="74">
        <f t="shared" si="1040"/>
        <v>0</v>
      </c>
      <c r="CQ187" s="74">
        <f t="shared" si="1041"/>
        <v>44443</v>
      </c>
      <c r="CR187" s="74">
        <f>$K187</f>
        <v>0</v>
      </c>
      <c r="CS187" s="74">
        <f>$L187</f>
        <v>48107</v>
      </c>
      <c r="CU187" s="74">
        <f>$E187</f>
        <v>0</v>
      </c>
      <c r="CV187" s="74">
        <f>$F187</f>
        <v>46114</v>
      </c>
      <c r="CW187" s="74">
        <f>$G187</f>
        <v>0</v>
      </c>
      <c r="CX187" s="74">
        <f>$H187</f>
        <v>46354</v>
      </c>
      <c r="CY187" s="74">
        <f t="shared" si="1042"/>
        <v>0</v>
      </c>
      <c r="CZ187" s="74">
        <f t="shared" si="1043"/>
        <v>44443</v>
      </c>
      <c r="DA187" s="74">
        <f>$K187</f>
        <v>0</v>
      </c>
      <c r="DB187" s="74">
        <f>$L187</f>
        <v>48107</v>
      </c>
    </row>
    <row r="188" spans="2:106" x14ac:dyDescent="0.3">
      <c r="C188" s="69"/>
      <c r="D188" s="82"/>
      <c r="E188" s="66"/>
      <c r="F188" s="66"/>
      <c r="G188" s="66"/>
      <c r="H188" s="66"/>
      <c r="I188" s="66"/>
      <c r="J188" s="66"/>
      <c r="K188" s="66"/>
      <c r="L188" s="138"/>
      <c r="M188" s="138"/>
      <c r="O188" s="66"/>
      <c r="P188" s="66"/>
      <c r="Q188" s="66"/>
      <c r="R188" s="66"/>
      <c r="S188" s="66"/>
      <c r="T188" s="66"/>
      <c r="U188" s="66"/>
      <c r="V188" s="66"/>
      <c r="W188" s="138"/>
      <c r="Y188" s="66"/>
      <c r="Z188" s="66"/>
      <c r="AA188" s="66"/>
      <c r="AB188" s="66"/>
      <c r="AC188" s="66"/>
      <c r="AD188" s="66"/>
      <c r="AE188" s="66"/>
      <c r="AF188" s="66"/>
      <c r="AG188" s="56"/>
      <c r="AH188" s="66"/>
      <c r="AI188" s="66"/>
      <c r="AJ188" s="66"/>
      <c r="AK188" s="66"/>
      <c r="AL188" s="66"/>
      <c r="AM188" s="66"/>
      <c r="AN188" s="66"/>
      <c r="AO188" s="66"/>
      <c r="AP188" s="56"/>
      <c r="AQ188" s="66"/>
      <c r="AR188" s="66"/>
      <c r="AS188" s="66"/>
      <c r="AT188" s="66"/>
      <c r="AU188" s="66"/>
      <c r="AV188" s="66"/>
      <c r="AW188" s="66"/>
      <c r="AX188" s="66"/>
      <c r="AY188" s="56"/>
      <c r="AZ188" s="66"/>
      <c r="BA188" s="66"/>
      <c r="BB188" s="66"/>
      <c r="BC188" s="66"/>
      <c r="BD188" s="66"/>
      <c r="BE188" s="66"/>
      <c r="BF188" s="66"/>
      <c r="BG188" s="66"/>
      <c r="BH188" s="56"/>
      <c r="BI188" s="66"/>
      <c r="BJ188" s="66"/>
      <c r="BK188" s="66"/>
      <c r="BL188" s="66"/>
      <c r="BM188" s="66"/>
      <c r="BN188" s="66"/>
      <c r="BO188" s="66"/>
      <c r="BP188" s="66"/>
      <c r="BR188" s="66"/>
      <c r="BS188" s="66"/>
      <c r="BT188" s="66"/>
      <c r="BU188" s="66"/>
      <c r="BV188" s="66"/>
      <c r="BW188" s="66"/>
      <c r="BX188" s="66"/>
      <c r="BY188" s="66"/>
      <c r="CA188" s="66"/>
      <c r="CB188" s="66"/>
      <c r="CC188" s="66"/>
      <c r="CD188" s="66"/>
      <c r="CE188" s="66"/>
      <c r="CF188" s="66"/>
      <c r="CG188" s="66"/>
      <c r="CH188" s="66"/>
      <c r="CI188" s="66"/>
      <c r="CJ188" s="138"/>
      <c r="CL188" s="66"/>
      <c r="CM188" s="66"/>
      <c r="CN188" s="66"/>
      <c r="CO188" s="66"/>
      <c r="CP188" s="66"/>
      <c r="CQ188" s="66"/>
      <c r="CR188" s="66"/>
      <c r="CS188" s="66"/>
      <c r="CU188" s="66"/>
      <c r="CV188" s="66"/>
      <c r="CW188" s="66"/>
      <c r="CX188" s="66"/>
      <c r="CY188" s="66"/>
      <c r="CZ188" s="66"/>
      <c r="DA188" s="66"/>
      <c r="DB188" s="66"/>
    </row>
    <row r="189" spans="2:106" s="88" customFormat="1" x14ac:dyDescent="0.3">
      <c r="B189" s="87"/>
      <c r="C189" s="30" t="s">
        <v>100</v>
      </c>
      <c r="D189" s="30"/>
      <c r="E189" s="30"/>
      <c r="F189" s="30"/>
      <c r="G189" s="30"/>
      <c r="H189" s="30"/>
      <c r="I189" s="30"/>
      <c r="J189" s="30"/>
      <c r="K189" s="30"/>
      <c r="L189" s="30"/>
      <c r="M189" s="193"/>
      <c r="O189" s="30"/>
      <c r="P189" s="30"/>
      <c r="Q189" s="30"/>
      <c r="R189" s="30"/>
      <c r="S189" s="30"/>
      <c r="T189" s="30"/>
      <c r="U189" s="30"/>
      <c r="V189" s="30"/>
      <c r="W189" s="193"/>
      <c r="Y189" s="30"/>
      <c r="Z189" s="30"/>
      <c r="AA189" s="30"/>
      <c r="AB189" s="30"/>
      <c r="AC189" s="30"/>
      <c r="AD189" s="30"/>
      <c r="AE189" s="30"/>
      <c r="AF189" s="30"/>
      <c r="AG189" s="89"/>
      <c r="AH189" s="30"/>
      <c r="AI189" s="30"/>
      <c r="AJ189" s="30"/>
      <c r="AK189" s="30"/>
      <c r="AL189" s="30"/>
      <c r="AM189" s="30"/>
      <c r="AN189" s="30"/>
      <c r="AO189" s="30"/>
      <c r="AP189" s="89"/>
      <c r="AQ189" s="30"/>
      <c r="AR189" s="30"/>
      <c r="AS189" s="30"/>
      <c r="AT189" s="30"/>
      <c r="AU189" s="30"/>
      <c r="AV189" s="30"/>
      <c r="AW189" s="30"/>
      <c r="AX189" s="30"/>
      <c r="AY189" s="89"/>
      <c r="AZ189" s="30"/>
      <c r="BA189" s="30"/>
      <c r="BB189" s="30"/>
      <c r="BC189" s="30"/>
      <c r="BD189" s="30"/>
      <c r="BE189" s="30"/>
      <c r="BF189" s="30"/>
      <c r="BG189" s="30"/>
      <c r="BH189" s="89"/>
      <c r="BI189" s="30"/>
      <c r="BJ189" s="30"/>
      <c r="BK189" s="30"/>
      <c r="BL189" s="30"/>
      <c r="BM189" s="30"/>
      <c r="BN189" s="30"/>
      <c r="BO189" s="30"/>
      <c r="BP189" s="30"/>
      <c r="BR189" s="30"/>
      <c r="BS189" s="30"/>
      <c r="BT189" s="30"/>
      <c r="BU189" s="30"/>
      <c r="BV189" s="30"/>
      <c r="BW189" s="30"/>
      <c r="BX189" s="30"/>
      <c r="BY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193"/>
      <c r="CL189" s="30"/>
      <c r="CM189" s="30"/>
      <c r="CN189" s="30"/>
      <c r="CO189" s="30"/>
      <c r="CP189" s="30"/>
      <c r="CQ189" s="30"/>
      <c r="CR189" s="30"/>
      <c r="CS189" s="30"/>
      <c r="CT189" s="117"/>
      <c r="CU189" s="30"/>
      <c r="CV189" s="30"/>
      <c r="CW189" s="30"/>
      <c r="CX189" s="30"/>
      <c r="CY189" s="30"/>
      <c r="CZ189" s="30"/>
      <c r="DA189" s="30"/>
      <c r="DB189" s="30"/>
    </row>
    <row r="190" spans="2:106" x14ac:dyDescent="0.3">
      <c r="C190" s="38" t="s">
        <v>15</v>
      </c>
      <c r="E190" s="45"/>
      <c r="F190" s="45">
        <f>F22</f>
        <v>95785.369670000015</v>
      </c>
      <c r="G190" s="45"/>
      <c r="H190" s="45">
        <f>H22</f>
        <v>163925.39999000001</v>
      </c>
      <c r="I190" s="45"/>
      <c r="J190" s="45">
        <f>J22</f>
        <v>250633.18448</v>
      </c>
      <c r="K190" s="45"/>
      <c r="L190" s="45">
        <f>L22</f>
        <v>151821.84018000003</v>
      </c>
      <c r="M190" s="205"/>
      <c r="O190" s="45">
        <f t="shared" ref="O190:V190" si="1044">O22</f>
        <v>0</v>
      </c>
      <c r="P190" s="45">
        <f t="shared" si="1044"/>
        <v>95785.369670000015</v>
      </c>
      <c r="Q190" s="45">
        <f t="shared" si="1044"/>
        <v>0</v>
      </c>
      <c r="R190" s="45">
        <f t="shared" si="1044"/>
        <v>153501.50180999999</v>
      </c>
      <c r="S190" s="45">
        <f t="shared" si="1044"/>
        <v>0</v>
      </c>
      <c r="T190" s="45">
        <f t="shared" si="1044"/>
        <v>238541.79831000001</v>
      </c>
      <c r="U190" s="45">
        <f t="shared" si="1044"/>
        <v>0</v>
      </c>
      <c r="V190" s="45">
        <f t="shared" si="1044"/>
        <v>140371.26548</v>
      </c>
      <c r="W190" s="205"/>
      <c r="Y190" s="45">
        <f t="shared" ref="Y190:AF190" si="1045">Y22</f>
        <v>0</v>
      </c>
      <c r="Z190" s="45">
        <f t="shared" si="1045"/>
        <v>6219.1357200000002</v>
      </c>
      <c r="AA190" s="45">
        <f t="shared" si="1045"/>
        <v>0</v>
      </c>
      <c r="AB190" s="45">
        <f t="shared" si="1045"/>
        <v>3902.6498082937596</v>
      </c>
      <c r="AC190" s="45">
        <f t="shared" si="1045"/>
        <v>0</v>
      </c>
      <c r="AD190" s="45">
        <f t="shared" si="1045"/>
        <v>8701.6710757916699</v>
      </c>
      <c r="AE190" s="45">
        <f t="shared" si="1045"/>
        <v>0</v>
      </c>
      <c r="AF190" s="45">
        <f t="shared" si="1045"/>
        <v>7443.0999234930459</v>
      </c>
      <c r="AH190" s="45">
        <f t="shared" ref="AH190:AO190" si="1046">AH22</f>
        <v>0</v>
      </c>
      <c r="AI190" s="45">
        <f t="shared" si="1046"/>
        <v>0</v>
      </c>
      <c r="AJ190" s="45">
        <f t="shared" si="1046"/>
        <v>0</v>
      </c>
      <c r="AK190" s="45">
        <f t="shared" si="1046"/>
        <v>0</v>
      </c>
      <c r="AL190" s="45">
        <f t="shared" si="1046"/>
        <v>0</v>
      </c>
      <c r="AM190" s="45">
        <f t="shared" si="1046"/>
        <v>0</v>
      </c>
      <c r="AN190" s="45">
        <f t="shared" si="1046"/>
        <v>0</v>
      </c>
      <c r="AO190" s="45">
        <f t="shared" si="1046"/>
        <v>0</v>
      </c>
      <c r="AQ190" s="45">
        <f t="shared" ref="AQ190:AX190" si="1047">AQ22</f>
        <v>0</v>
      </c>
      <c r="AR190" s="45">
        <f t="shared" si="1047"/>
        <v>0</v>
      </c>
      <c r="AS190" s="45">
        <f t="shared" si="1047"/>
        <v>0</v>
      </c>
      <c r="AT190" s="45">
        <f t="shared" si="1047"/>
        <v>0</v>
      </c>
      <c r="AU190" s="45">
        <f t="shared" si="1047"/>
        <v>0</v>
      </c>
      <c r="AV190" s="45">
        <f t="shared" si="1047"/>
        <v>0</v>
      </c>
      <c r="AW190" s="45">
        <f t="shared" si="1047"/>
        <v>0</v>
      </c>
      <c r="AX190" s="45">
        <f t="shared" si="1047"/>
        <v>0</v>
      </c>
      <c r="AZ190" s="45">
        <f t="shared" ref="AZ190:BG190" si="1048">AZ22</f>
        <v>0</v>
      </c>
      <c r="BA190" s="45">
        <f t="shared" si="1048"/>
        <v>102004.50539000002</v>
      </c>
      <c r="BB190" s="45">
        <f t="shared" si="1048"/>
        <v>0</v>
      </c>
      <c r="BC190" s="45">
        <f t="shared" si="1048"/>
        <v>157404.15161829375</v>
      </c>
      <c r="BD190" s="45">
        <f t="shared" si="1048"/>
        <v>0</v>
      </c>
      <c r="BE190" s="45">
        <f t="shared" si="1048"/>
        <v>247243.46938579169</v>
      </c>
      <c r="BF190" s="45">
        <f t="shared" si="1048"/>
        <v>0</v>
      </c>
      <c r="BG190" s="45">
        <f t="shared" si="1048"/>
        <v>147814.36540349305</v>
      </c>
      <c r="BI190" s="45">
        <f t="shared" ref="BI190:BP190" si="1049">BI22</f>
        <v>0</v>
      </c>
      <c r="BJ190" s="45">
        <f t="shared" si="1049"/>
        <v>0</v>
      </c>
      <c r="BK190" s="45">
        <f t="shared" si="1049"/>
        <v>0</v>
      </c>
      <c r="BL190" s="45">
        <f t="shared" si="1049"/>
        <v>0</v>
      </c>
      <c r="BM190" s="45">
        <f t="shared" si="1049"/>
        <v>0</v>
      </c>
      <c r="BN190" s="45">
        <f t="shared" si="1049"/>
        <v>0</v>
      </c>
      <c r="BO190" s="45">
        <f t="shared" si="1049"/>
        <v>0</v>
      </c>
      <c r="BP190" s="45">
        <f t="shared" si="1049"/>
        <v>0</v>
      </c>
      <c r="BR190" s="45">
        <f t="shared" ref="BR190:BY190" si="1050">BR22</f>
        <v>0</v>
      </c>
      <c r="BS190" s="45">
        <f t="shared" si="1050"/>
        <v>0</v>
      </c>
      <c r="BT190" s="45">
        <f t="shared" si="1050"/>
        <v>0</v>
      </c>
      <c r="BU190" s="45">
        <f t="shared" si="1050"/>
        <v>0</v>
      </c>
      <c r="BV190" s="45">
        <f t="shared" si="1050"/>
        <v>0</v>
      </c>
      <c r="BW190" s="45">
        <f t="shared" si="1050"/>
        <v>0</v>
      </c>
      <c r="BX190" s="45">
        <f t="shared" si="1050"/>
        <v>0</v>
      </c>
      <c r="BY190" s="45">
        <f t="shared" si="1050"/>
        <v>0</v>
      </c>
      <c r="CA190" s="45">
        <f t="shared" ref="CA190:CH190" si="1051">CA22</f>
        <v>0</v>
      </c>
      <c r="CB190" s="45">
        <f t="shared" si="1051"/>
        <v>0</v>
      </c>
      <c r="CC190" s="45">
        <f t="shared" si="1051"/>
        <v>0</v>
      </c>
      <c r="CD190" s="45">
        <f t="shared" si="1051"/>
        <v>0</v>
      </c>
      <c r="CE190" s="45">
        <f t="shared" si="1051"/>
        <v>0</v>
      </c>
      <c r="CF190" s="45">
        <f t="shared" si="1051"/>
        <v>0</v>
      </c>
      <c r="CG190" s="45">
        <f t="shared" si="1051"/>
        <v>0</v>
      </c>
      <c r="CH190" s="45">
        <f t="shared" si="1051"/>
        <v>0</v>
      </c>
      <c r="CI190" s="45"/>
      <c r="CJ190" s="205"/>
      <c r="CL190" s="45">
        <f t="shared" ref="CL190:CS190" si="1052">CL22</f>
        <v>0</v>
      </c>
      <c r="CM190" s="45">
        <f t="shared" si="1052"/>
        <v>0</v>
      </c>
      <c r="CN190" s="45">
        <f t="shared" si="1052"/>
        <v>0</v>
      </c>
      <c r="CO190" s="45">
        <f t="shared" si="1052"/>
        <v>10423.89818</v>
      </c>
      <c r="CP190" s="45">
        <f t="shared" si="1052"/>
        <v>0</v>
      </c>
      <c r="CQ190" s="45">
        <f t="shared" si="1052"/>
        <v>12091.38617</v>
      </c>
      <c r="CR190" s="45">
        <f t="shared" si="1052"/>
        <v>0</v>
      </c>
      <c r="CS190" s="45">
        <f t="shared" si="1052"/>
        <v>11450.574699999999</v>
      </c>
      <c r="CU190" s="45">
        <f t="shared" ref="CU190:DB190" si="1053">CU22</f>
        <v>0</v>
      </c>
      <c r="CV190" s="45">
        <f t="shared" si="1053"/>
        <v>102004.50539000002</v>
      </c>
      <c r="CW190" s="45">
        <f t="shared" si="1053"/>
        <v>0</v>
      </c>
      <c r="CX190" s="45">
        <f t="shared" si="1053"/>
        <v>167828.04979829374</v>
      </c>
      <c r="CY190" s="45">
        <f t="shared" si="1053"/>
        <v>0</v>
      </c>
      <c r="CZ190" s="45">
        <f t="shared" si="1053"/>
        <v>259334.8555557917</v>
      </c>
      <c r="DA190" s="45">
        <f t="shared" si="1053"/>
        <v>0</v>
      </c>
      <c r="DB190" s="45">
        <f t="shared" si="1053"/>
        <v>159264.94010349305</v>
      </c>
    </row>
    <row r="191" spans="2:106" x14ac:dyDescent="0.3">
      <c r="C191" s="38" t="s">
        <v>101</v>
      </c>
      <c r="E191" s="148"/>
      <c r="F191" s="148">
        <f>SUM('Quarterly I.S'!G191:I191)</f>
        <v>19107.5</v>
      </c>
      <c r="G191" s="148"/>
      <c r="H191" s="148">
        <f>SUM('Quarterly I.S'!K191:M191)</f>
        <v>34382.5</v>
      </c>
      <c r="I191" s="148"/>
      <c r="J191" s="148">
        <f>SUM('Quarterly I.S'!O191:Q191)</f>
        <v>65490</v>
      </c>
      <c r="K191" s="148"/>
      <c r="L191" s="148">
        <f>SUM('Quarterly I.S'!S191:U191)</f>
        <v>10364</v>
      </c>
      <c r="M191" s="206"/>
      <c r="O191" s="74">
        <f>$E191</f>
        <v>0</v>
      </c>
      <c r="P191" s="74">
        <f>$F191</f>
        <v>19107.5</v>
      </c>
      <c r="Q191" s="74">
        <f>$G191</f>
        <v>0</v>
      </c>
      <c r="R191" s="74">
        <f>$H191</f>
        <v>34382.5</v>
      </c>
      <c r="S191" s="74">
        <f t="shared" ref="S191" si="1054">$I191</f>
        <v>0</v>
      </c>
      <c r="T191" s="74">
        <f t="shared" ref="T191" si="1055">$J191</f>
        <v>65490</v>
      </c>
      <c r="U191" s="74">
        <f>$K191</f>
        <v>0</v>
      </c>
      <c r="V191" s="74">
        <f>$L191</f>
        <v>10364</v>
      </c>
      <c r="W191" s="206"/>
      <c r="Y191" s="74">
        <f>$E191</f>
        <v>0</v>
      </c>
      <c r="Z191" s="74">
        <f>$F191</f>
        <v>19107.5</v>
      </c>
      <c r="AA191" s="74">
        <f>$G191</f>
        <v>0</v>
      </c>
      <c r="AB191" s="74">
        <f>$H191</f>
        <v>34382.5</v>
      </c>
      <c r="AC191" s="74">
        <f t="shared" ref="AC191" si="1056">$I191</f>
        <v>0</v>
      </c>
      <c r="AD191" s="74">
        <f t="shared" ref="AD191" si="1057">$J191</f>
        <v>65490</v>
      </c>
      <c r="AE191" s="74">
        <f>$K191</f>
        <v>0</v>
      </c>
      <c r="AF191" s="74">
        <f>$L191</f>
        <v>10364</v>
      </c>
      <c r="AH191" s="74">
        <f>$E191</f>
        <v>0</v>
      </c>
      <c r="AI191" s="74">
        <f>$F191</f>
        <v>19107.5</v>
      </c>
      <c r="AJ191" s="74">
        <f>$G191</f>
        <v>0</v>
      </c>
      <c r="AK191" s="74">
        <f>$H191</f>
        <v>34382.5</v>
      </c>
      <c r="AL191" s="74">
        <f t="shared" ref="AL191" si="1058">$I191</f>
        <v>0</v>
      </c>
      <c r="AM191" s="74">
        <f t="shared" ref="AM191" si="1059">$J191</f>
        <v>65490</v>
      </c>
      <c r="AN191" s="74">
        <f>$K191</f>
        <v>0</v>
      </c>
      <c r="AO191" s="74">
        <f>$L191</f>
        <v>10364</v>
      </c>
      <c r="AQ191" s="74">
        <f>$E191</f>
        <v>0</v>
      </c>
      <c r="AR191" s="74">
        <f>$F191</f>
        <v>19107.5</v>
      </c>
      <c r="AS191" s="74">
        <f>$G191</f>
        <v>0</v>
      </c>
      <c r="AT191" s="74">
        <f>$H191</f>
        <v>34382.5</v>
      </c>
      <c r="AU191" s="74">
        <f t="shared" ref="AU191" si="1060">$I191</f>
        <v>0</v>
      </c>
      <c r="AV191" s="74">
        <f t="shared" ref="AV191" si="1061">$J191</f>
        <v>65490</v>
      </c>
      <c r="AW191" s="74">
        <f>$K191</f>
        <v>0</v>
      </c>
      <c r="AX191" s="74">
        <f>$L191</f>
        <v>10364</v>
      </c>
      <c r="AZ191" s="74">
        <f>$E191</f>
        <v>0</v>
      </c>
      <c r="BA191" s="74">
        <f>$F191</f>
        <v>19107.5</v>
      </c>
      <c r="BB191" s="74">
        <f>$G191</f>
        <v>0</v>
      </c>
      <c r="BC191" s="74">
        <f>$H191</f>
        <v>34382.5</v>
      </c>
      <c r="BD191" s="74">
        <f t="shared" ref="BD191" si="1062">$I191</f>
        <v>0</v>
      </c>
      <c r="BE191" s="74">
        <f t="shared" ref="BE191" si="1063">$J191</f>
        <v>65490</v>
      </c>
      <c r="BF191" s="74">
        <f>$K191</f>
        <v>0</v>
      </c>
      <c r="BG191" s="74">
        <f>$L191</f>
        <v>10364</v>
      </c>
      <c r="BI191" s="74">
        <f>$E191</f>
        <v>0</v>
      </c>
      <c r="BJ191" s="74">
        <f>$F191</f>
        <v>19107.5</v>
      </c>
      <c r="BK191" s="74">
        <f>$G191</f>
        <v>0</v>
      </c>
      <c r="BL191" s="74">
        <f>$H191</f>
        <v>34382.5</v>
      </c>
      <c r="BM191" s="74">
        <f t="shared" ref="BM191" si="1064">$I191</f>
        <v>0</v>
      </c>
      <c r="BN191" s="74">
        <f t="shared" ref="BN191" si="1065">$J191</f>
        <v>65490</v>
      </c>
      <c r="BO191" s="74">
        <f>$K191</f>
        <v>0</v>
      </c>
      <c r="BP191" s="74">
        <f>$L191</f>
        <v>10364</v>
      </c>
      <c r="BR191" s="74">
        <f>$E191</f>
        <v>0</v>
      </c>
      <c r="BS191" s="74">
        <f>$F191</f>
        <v>19107.5</v>
      </c>
      <c r="BT191" s="74">
        <f>$G191</f>
        <v>0</v>
      </c>
      <c r="BU191" s="74">
        <f>$H191</f>
        <v>34382.5</v>
      </c>
      <c r="BV191" s="74">
        <f t="shared" ref="BV191" si="1066">$I191</f>
        <v>0</v>
      </c>
      <c r="BW191" s="74">
        <f t="shared" ref="BW191" si="1067">$J191</f>
        <v>65490</v>
      </c>
      <c r="BX191" s="74">
        <f>$K191</f>
        <v>0</v>
      </c>
      <c r="BY191" s="74">
        <f>$L191</f>
        <v>10364</v>
      </c>
      <c r="CA191" s="74">
        <f>$E191</f>
        <v>0</v>
      </c>
      <c r="CB191" s="74">
        <f>$F191</f>
        <v>19107.5</v>
      </c>
      <c r="CC191" s="74">
        <f>$G191</f>
        <v>0</v>
      </c>
      <c r="CD191" s="74">
        <f>$H191</f>
        <v>34382.5</v>
      </c>
      <c r="CE191" s="74">
        <f t="shared" ref="CE191" si="1068">$I191</f>
        <v>0</v>
      </c>
      <c r="CF191" s="74">
        <f t="shared" ref="CF191" si="1069">$J191</f>
        <v>65490</v>
      </c>
      <c r="CG191" s="74">
        <f>$K191</f>
        <v>0</v>
      </c>
      <c r="CH191" s="74">
        <f>$L191</f>
        <v>10364</v>
      </c>
      <c r="CI191" s="74"/>
      <c r="CJ191" s="206"/>
      <c r="CL191" s="74">
        <f>$E191</f>
        <v>0</v>
      </c>
      <c r="CM191" s="74">
        <f>$F191</f>
        <v>19107.5</v>
      </c>
      <c r="CN191" s="74">
        <f>$G191</f>
        <v>0</v>
      </c>
      <c r="CO191" s="74">
        <f>$H191</f>
        <v>34382.5</v>
      </c>
      <c r="CP191" s="74">
        <f t="shared" ref="CP191" si="1070">$I191</f>
        <v>0</v>
      </c>
      <c r="CQ191" s="74">
        <f t="shared" ref="CQ191" si="1071">$J191</f>
        <v>65490</v>
      </c>
      <c r="CR191" s="74">
        <f>$K191</f>
        <v>0</v>
      </c>
      <c r="CS191" s="74">
        <f>$L191</f>
        <v>10364</v>
      </c>
      <c r="CU191" s="74">
        <f>$E191</f>
        <v>0</v>
      </c>
      <c r="CV191" s="74">
        <f>$F191</f>
        <v>19107.5</v>
      </c>
      <c r="CW191" s="74">
        <f>$G191</f>
        <v>0</v>
      </c>
      <c r="CX191" s="74">
        <f>$H191</f>
        <v>34382.5</v>
      </c>
      <c r="CY191" s="74">
        <f t="shared" ref="CY191" si="1072">$I191</f>
        <v>0</v>
      </c>
      <c r="CZ191" s="74">
        <f t="shared" ref="CZ191" si="1073">$J191</f>
        <v>65490</v>
      </c>
      <c r="DA191" s="74">
        <f>$K191</f>
        <v>0</v>
      </c>
      <c r="DB191" s="74">
        <f>$L191</f>
        <v>10364</v>
      </c>
    </row>
    <row r="192" spans="2:106" x14ac:dyDescent="0.3">
      <c r="C192" s="38" t="s">
        <v>102</v>
      </c>
      <c r="E192" s="61">
        <f t="shared" ref="E192:J192" si="1074">E190-E191</f>
        <v>0</v>
      </c>
      <c r="F192" s="61">
        <f t="shared" si="1074"/>
        <v>76677.869670000015</v>
      </c>
      <c r="G192" s="61">
        <f t="shared" si="1074"/>
        <v>0</v>
      </c>
      <c r="H192" s="61">
        <f t="shared" si="1074"/>
        <v>129542.89999000001</v>
      </c>
      <c r="I192" s="61">
        <f t="shared" si="1074"/>
        <v>0</v>
      </c>
      <c r="J192" s="61">
        <f t="shared" si="1074"/>
        <v>185143.18448</v>
      </c>
      <c r="K192" s="61">
        <f t="shared" ref="K192:L192" si="1075">K190-K191</f>
        <v>0</v>
      </c>
      <c r="L192" s="61">
        <f t="shared" si="1075"/>
        <v>141457.84018000003</v>
      </c>
      <c r="M192" s="207"/>
      <c r="O192" s="61">
        <f t="shared" ref="O192:T192" si="1076">O190-O191</f>
        <v>0</v>
      </c>
      <c r="P192" s="61">
        <f t="shared" si="1076"/>
        <v>76677.869670000015</v>
      </c>
      <c r="Q192" s="61">
        <f t="shared" si="1076"/>
        <v>0</v>
      </c>
      <c r="R192" s="61">
        <f t="shared" si="1076"/>
        <v>119119.00180999999</v>
      </c>
      <c r="S192" s="61">
        <f t="shared" si="1076"/>
        <v>0</v>
      </c>
      <c r="T192" s="61">
        <f t="shared" si="1076"/>
        <v>173051.79831000001</v>
      </c>
      <c r="U192" s="61">
        <f t="shared" ref="U192:V192" si="1077">U190-U191</f>
        <v>0</v>
      </c>
      <c r="V192" s="61">
        <f t="shared" si="1077"/>
        <v>130007.26548</v>
      </c>
      <c r="W192" s="207"/>
      <c r="Y192" s="61">
        <f t="shared" ref="Y192:AF192" si="1078">Y190-Y191</f>
        <v>0</v>
      </c>
      <c r="Z192" s="61">
        <f t="shared" si="1078"/>
        <v>-12888.36428</v>
      </c>
      <c r="AA192" s="61">
        <f t="shared" si="1078"/>
        <v>0</v>
      </c>
      <c r="AB192" s="61">
        <f t="shared" si="1078"/>
        <v>-30479.850191706239</v>
      </c>
      <c r="AC192" s="61">
        <f t="shared" si="1078"/>
        <v>0</v>
      </c>
      <c r="AD192" s="61">
        <f t="shared" si="1078"/>
        <v>-56788.328924208326</v>
      </c>
      <c r="AE192" s="61">
        <f t="shared" si="1078"/>
        <v>0</v>
      </c>
      <c r="AF192" s="61">
        <f t="shared" si="1078"/>
        <v>-2920.9000765069541</v>
      </c>
      <c r="AH192" s="61">
        <f t="shared" ref="AH192:AO192" si="1079">AH190-AH191</f>
        <v>0</v>
      </c>
      <c r="AI192" s="61">
        <f t="shared" si="1079"/>
        <v>-19107.5</v>
      </c>
      <c r="AJ192" s="61">
        <f t="shared" si="1079"/>
        <v>0</v>
      </c>
      <c r="AK192" s="61">
        <f t="shared" si="1079"/>
        <v>-34382.5</v>
      </c>
      <c r="AL192" s="61">
        <f t="shared" si="1079"/>
        <v>0</v>
      </c>
      <c r="AM192" s="61">
        <f t="shared" si="1079"/>
        <v>-65490</v>
      </c>
      <c r="AN192" s="61">
        <f t="shared" si="1079"/>
        <v>0</v>
      </c>
      <c r="AO192" s="61">
        <f t="shared" si="1079"/>
        <v>-10364</v>
      </c>
      <c r="AQ192" s="61">
        <f t="shared" ref="AQ192:AX192" si="1080">AQ190-AQ191</f>
        <v>0</v>
      </c>
      <c r="AR192" s="61">
        <f t="shared" si="1080"/>
        <v>-19107.5</v>
      </c>
      <c r="AS192" s="61">
        <f t="shared" si="1080"/>
        <v>0</v>
      </c>
      <c r="AT192" s="61">
        <f t="shared" si="1080"/>
        <v>-34382.5</v>
      </c>
      <c r="AU192" s="61">
        <f t="shared" si="1080"/>
        <v>0</v>
      </c>
      <c r="AV192" s="61">
        <f t="shared" si="1080"/>
        <v>-65490</v>
      </c>
      <c r="AW192" s="61">
        <f t="shared" si="1080"/>
        <v>0</v>
      </c>
      <c r="AX192" s="61">
        <f t="shared" si="1080"/>
        <v>-10364</v>
      </c>
      <c r="AZ192" s="61">
        <f t="shared" ref="AZ192:BG192" si="1081">AZ190-AZ191</f>
        <v>0</v>
      </c>
      <c r="BA192" s="61">
        <f t="shared" si="1081"/>
        <v>82897.00539000002</v>
      </c>
      <c r="BB192" s="61">
        <f t="shared" si="1081"/>
        <v>0</v>
      </c>
      <c r="BC192" s="61">
        <f t="shared" si="1081"/>
        <v>123021.65161829375</v>
      </c>
      <c r="BD192" s="61">
        <f t="shared" si="1081"/>
        <v>0</v>
      </c>
      <c r="BE192" s="61">
        <f t="shared" si="1081"/>
        <v>181753.46938579169</v>
      </c>
      <c r="BF192" s="61">
        <f t="shared" si="1081"/>
        <v>0</v>
      </c>
      <c r="BG192" s="61">
        <f t="shared" si="1081"/>
        <v>137450.36540349305</v>
      </c>
      <c r="BI192" s="61">
        <f t="shared" ref="BI192:BP192" si="1082">BI190-BI191</f>
        <v>0</v>
      </c>
      <c r="BJ192" s="61">
        <f t="shared" si="1082"/>
        <v>-19107.5</v>
      </c>
      <c r="BK192" s="61">
        <f t="shared" si="1082"/>
        <v>0</v>
      </c>
      <c r="BL192" s="61">
        <f t="shared" si="1082"/>
        <v>-34382.5</v>
      </c>
      <c r="BM192" s="61">
        <f t="shared" si="1082"/>
        <v>0</v>
      </c>
      <c r="BN192" s="61">
        <f t="shared" si="1082"/>
        <v>-65490</v>
      </c>
      <c r="BO192" s="61">
        <f t="shared" si="1082"/>
        <v>0</v>
      </c>
      <c r="BP192" s="61">
        <f t="shared" si="1082"/>
        <v>-10364</v>
      </c>
      <c r="BR192" s="61">
        <f t="shared" ref="BR192:BY192" si="1083">BR190-BR191</f>
        <v>0</v>
      </c>
      <c r="BS192" s="61">
        <f t="shared" si="1083"/>
        <v>-19107.5</v>
      </c>
      <c r="BT192" s="61">
        <f t="shared" si="1083"/>
        <v>0</v>
      </c>
      <c r="BU192" s="61">
        <f t="shared" si="1083"/>
        <v>-34382.5</v>
      </c>
      <c r="BV192" s="61">
        <f t="shared" si="1083"/>
        <v>0</v>
      </c>
      <c r="BW192" s="61">
        <f t="shared" si="1083"/>
        <v>-65490</v>
      </c>
      <c r="BX192" s="61">
        <f t="shared" si="1083"/>
        <v>0</v>
      </c>
      <c r="BY192" s="61">
        <f t="shared" si="1083"/>
        <v>-10364</v>
      </c>
      <c r="CA192" s="61">
        <f t="shared" ref="CA192:CH192" si="1084">CA190-CA191</f>
        <v>0</v>
      </c>
      <c r="CB192" s="61">
        <f t="shared" si="1084"/>
        <v>-19107.5</v>
      </c>
      <c r="CC192" s="61">
        <f t="shared" si="1084"/>
        <v>0</v>
      </c>
      <c r="CD192" s="61">
        <f t="shared" si="1084"/>
        <v>-34382.5</v>
      </c>
      <c r="CE192" s="61">
        <f t="shared" si="1084"/>
        <v>0</v>
      </c>
      <c r="CF192" s="61">
        <f t="shared" si="1084"/>
        <v>-65490</v>
      </c>
      <c r="CG192" s="61">
        <f t="shared" si="1084"/>
        <v>0</v>
      </c>
      <c r="CH192" s="61">
        <f t="shared" si="1084"/>
        <v>-10364</v>
      </c>
      <c r="CI192" s="61"/>
      <c r="CJ192" s="207"/>
      <c r="CL192" s="61">
        <f t="shared" ref="CL192:CS192" si="1085">CL190-CL191</f>
        <v>0</v>
      </c>
      <c r="CM192" s="61">
        <f t="shared" si="1085"/>
        <v>-19107.5</v>
      </c>
      <c r="CN192" s="61">
        <f t="shared" si="1085"/>
        <v>0</v>
      </c>
      <c r="CO192" s="61">
        <f t="shared" si="1085"/>
        <v>-23958.60182</v>
      </c>
      <c r="CP192" s="61">
        <f t="shared" si="1085"/>
        <v>0</v>
      </c>
      <c r="CQ192" s="61">
        <f t="shared" si="1085"/>
        <v>-53398.613830000002</v>
      </c>
      <c r="CR192" s="61">
        <f t="shared" si="1085"/>
        <v>0</v>
      </c>
      <c r="CS192" s="61">
        <f t="shared" si="1085"/>
        <v>1086.5746999999992</v>
      </c>
      <c r="CU192" s="61">
        <f t="shared" ref="CU192:DB192" si="1086">CU190-CU191</f>
        <v>0</v>
      </c>
      <c r="CV192" s="61">
        <f t="shared" si="1086"/>
        <v>82897.00539000002</v>
      </c>
      <c r="CW192" s="61">
        <f t="shared" si="1086"/>
        <v>0</v>
      </c>
      <c r="CX192" s="61">
        <f t="shared" si="1086"/>
        <v>133445.54979829374</v>
      </c>
      <c r="CY192" s="61">
        <f t="shared" si="1086"/>
        <v>0</v>
      </c>
      <c r="CZ192" s="61">
        <f t="shared" si="1086"/>
        <v>193844.8555557917</v>
      </c>
      <c r="DA192" s="61">
        <f t="shared" si="1086"/>
        <v>0</v>
      </c>
      <c r="DB192" s="61">
        <f t="shared" si="1086"/>
        <v>148900.94010349305</v>
      </c>
    </row>
    <row r="193" spans="3:106" x14ac:dyDescent="0.3">
      <c r="M193" s="205"/>
      <c r="W193" s="205"/>
      <c r="CJ193" s="205"/>
    </row>
    <row r="194" spans="3:106" x14ac:dyDescent="0.3">
      <c r="C194" s="38" t="s">
        <v>135</v>
      </c>
      <c r="E194" s="45"/>
      <c r="F194" s="45">
        <f>F25</f>
        <v>-40895.879629999989</v>
      </c>
      <c r="G194" s="45"/>
      <c r="H194" s="45">
        <f>H25</f>
        <v>-61605.141250000001</v>
      </c>
      <c r="I194" s="45"/>
      <c r="J194" s="45">
        <f>J25</f>
        <v>-113611.14556999998</v>
      </c>
      <c r="K194" s="45"/>
      <c r="L194" s="45">
        <f>L25</f>
        <v>-84525.671658474574</v>
      </c>
      <c r="M194" s="205"/>
      <c r="O194" s="45">
        <f t="shared" ref="O194:V194" si="1087">O25</f>
        <v>0</v>
      </c>
      <c r="P194" s="45">
        <f t="shared" si="1087"/>
        <v>-40895.879629999989</v>
      </c>
      <c r="Q194" s="45">
        <f t="shared" si="1087"/>
        <v>0</v>
      </c>
      <c r="R194" s="45">
        <f t="shared" si="1087"/>
        <v>-61605.141250000001</v>
      </c>
      <c r="S194" s="45">
        <f t="shared" si="1087"/>
        <v>0</v>
      </c>
      <c r="T194" s="45">
        <f t="shared" si="1087"/>
        <v>-113611.14556999998</v>
      </c>
      <c r="U194" s="45">
        <f t="shared" si="1087"/>
        <v>0</v>
      </c>
      <c r="V194" s="45">
        <f t="shared" si="1087"/>
        <v>-84525.671658474574</v>
      </c>
      <c r="W194" s="205"/>
      <c r="Y194" s="45">
        <f t="shared" ref="Y194:AF194" si="1088">Y25</f>
        <v>0</v>
      </c>
      <c r="Z194" s="45">
        <f t="shared" si="1088"/>
        <v>-5089.9548200000008</v>
      </c>
      <c r="AA194" s="45">
        <f t="shared" si="1088"/>
        <v>0</v>
      </c>
      <c r="AB194" s="45">
        <f t="shared" si="1088"/>
        <v>-2562.5959299999995</v>
      </c>
      <c r="AC194" s="45">
        <f t="shared" si="1088"/>
        <v>0</v>
      </c>
      <c r="AD194" s="45">
        <f t="shared" si="1088"/>
        <v>-5095.3244100000002</v>
      </c>
      <c r="AE194" s="45">
        <f t="shared" si="1088"/>
        <v>0</v>
      </c>
      <c r="AF194" s="45">
        <f t="shared" si="1088"/>
        <v>-1797.2278600707123</v>
      </c>
      <c r="AH194" s="45">
        <f t="shared" ref="AH194:AO194" si="1089">AH25</f>
        <v>0</v>
      </c>
      <c r="AI194" s="45">
        <f t="shared" si="1089"/>
        <v>0</v>
      </c>
      <c r="AJ194" s="45">
        <f t="shared" si="1089"/>
        <v>0</v>
      </c>
      <c r="AK194" s="45">
        <f t="shared" si="1089"/>
        <v>0</v>
      </c>
      <c r="AL194" s="45">
        <f t="shared" si="1089"/>
        <v>0</v>
      </c>
      <c r="AM194" s="45">
        <f t="shared" si="1089"/>
        <v>0</v>
      </c>
      <c r="AN194" s="45">
        <f t="shared" si="1089"/>
        <v>0</v>
      </c>
      <c r="AO194" s="45">
        <f t="shared" si="1089"/>
        <v>0</v>
      </c>
      <c r="AQ194" s="45">
        <f t="shared" ref="AQ194:AX194" si="1090">AQ25</f>
        <v>0</v>
      </c>
      <c r="AR194" s="45">
        <f t="shared" si="1090"/>
        <v>0</v>
      </c>
      <c r="AS194" s="45">
        <f t="shared" si="1090"/>
        <v>0</v>
      </c>
      <c r="AT194" s="45">
        <f t="shared" si="1090"/>
        <v>0</v>
      </c>
      <c r="AU194" s="45">
        <f t="shared" si="1090"/>
        <v>0</v>
      </c>
      <c r="AV194" s="45">
        <f t="shared" si="1090"/>
        <v>0</v>
      </c>
      <c r="AW194" s="45">
        <f t="shared" si="1090"/>
        <v>0</v>
      </c>
      <c r="AX194" s="45">
        <f t="shared" si="1090"/>
        <v>0</v>
      </c>
      <c r="AZ194" s="45">
        <f t="shared" ref="AZ194:BG194" si="1091">AZ25</f>
        <v>0</v>
      </c>
      <c r="BA194" s="45">
        <f t="shared" si="1091"/>
        <v>-45985.834449999988</v>
      </c>
      <c r="BB194" s="45">
        <f t="shared" si="1091"/>
        <v>0</v>
      </c>
      <c r="BC194" s="45">
        <f t="shared" si="1091"/>
        <v>-64167.737179999996</v>
      </c>
      <c r="BD194" s="45">
        <f t="shared" si="1091"/>
        <v>0</v>
      </c>
      <c r="BE194" s="45">
        <f t="shared" si="1091"/>
        <v>-118706.46997999998</v>
      </c>
      <c r="BF194" s="45">
        <f t="shared" si="1091"/>
        <v>0</v>
      </c>
      <c r="BG194" s="45">
        <f t="shared" si="1091"/>
        <v>-86322.89951854528</v>
      </c>
      <c r="BI194" s="45">
        <f t="shared" ref="BI194:BP194" si="1092">BI25</f>
        <v>0</v>
      </c>
      <c r="BJ194" s="45">
        <f t="shared" si="1092"/>
        <v>0</v>
      </c>
      <c r="BK194" s="45">
        <f t="shared" si="1092"/>
        <v>0</v>
      </c>
      <c r="BL194" s="45">
        <f t="shared" si="1092"/>
        <v>0</v>
      </c>
      <c r="BM194" s="45">
        <f t="shared" si="1092"/>
        <v>0</v>
      </c>
      <c r="BN194" s="45">
        <f t="shared" si="1092"/>
        <v>0</v>
      </c>
      <c r="BO194" s="45">
        <f t="shared" si="1092"/>
        <v>0</v>
      </c>
      <c r="BP194" s="45">
        <f t="shared" si="1092"/>
        <v>0</v>
      </c>
      <c r="BR194" s="45">
        <f t="shared" ref="BR194:BY194" si="1093">BR25</f>
        <v>0</v>
      </c>
      <c r="BS194" s="45">
        <f t="shared" si="1093"/>
        <v>0</v>
      </c>
      <c r="BT194" s="45">
        <f t="shared" si="1093"/>
        <v>0</v>
      </c>
      <c r="BU194" s="45">
        <f t="shared" si="1093"/>
        <v>0</v>
      </c>
      <c r="BV194" s="45">
        <f t="shared" si="1093"/>
        <v>0</v>
      </c>
      <c r="BW194" s="45">
        <f t="shared" si="1093"/>
        <v>0</v>
      </c>
      <c r="BX194" s="45">
        <f t="shared" si="1093"/>
        <v>0</v>
      </c>
      <c r="BY194" s="45">
        <f t="shared" si="1093"/>
        <v>0</v>
      </c>
      <c r="CA194" s="45">
        <f t="shared" ref="CA194:CH194" si="1094">CA25</f>
        <v>0</v>
      </c>
      <c r="CB194" s="45">
        <f t="shared" si="1094"/>
        <v>0</v>
      </c>
      <c r="CC194" s="45">
        <f t="shared" si="1094"/>
        <v>0</v>
      </c>
      <c r="CD194" s="45">
        <f t="shared" si="1094"/>
        <v>0</v>
      </c>
      <c r="CE194" s="45">
        <f t="shared" si="1094"/>
        <v>0</v>
      </c>
      <c r="CF194" s="45">
        <f t="shared" si="1094"/>
        <v>0</v>
      </c>
      <c r="CG194" s="45">
        <f t="shared" si="1094"/>
        <v>0</v>
      </c>
      <c r="CH194" s="45">
        <f t="shared" si="1094"/>
        <v>0</v>
      </c>
      <c r="CI194" s="45"/>
      <c r="CJ194" s="205"/>
      <c r="CL194" s="45">
        <f t="shared" ref="CL194:CS194" si="1095">CL25</f>
        <v>0</v>
      </c>
      <c r="CM194" s="45">
        <f t="shared" si="1095"/>
        <v>0</v>
      </c>
      <c r="CN194" s="45">
        <f t="shared" si="1095"/>
        <v>0</v>
      </c>
      <c r="CO194" s="45">
        <f t="shared" si="1095"/>
        <v>0</v>
      </c>
      <c r="CP194" s="45">
        <f t="shared" si="1095"/>
        <v>0</v>
      </c>
      <c r="CQ194" s="45">
        <f t="shared" si="1095"/>
        <v>0</v>
      </c>
      <c r="CR194" s="45">
        <f t="shared" si="1095"/>
        <v>0</v>
      </c>
      <c r="CS194" s="45">
        <f t="shared" si="1095"/>
        <v>0</v>
      </c>
      <c r="CU194" s="45">
        <f t="shared" ref="CU194:DB194" si="1096">CU25</f>
        <v>0</v>
      </c>
      <c r="CV194" s="45">
        <f t="shared" si="1096"/>
        <v>-45985.834449999988</v>
      </c>
      <c r="CW194" s="45">
        <f t="shared" si="1096"/>
        <v>0</v>
      </c>
      <c r="CX194" s="45">
        <f t="shared" si="1096"/>
        <v>-64167.737179999996</v>
      </c>
      <c r="CY194" s="45">
        <f t="shared" si="1096"/>
        <v>0</v>
      </c>
      <c r="CZ194" s="45">
        <f t="shared" si="1096"/>
        <v>-118706.46997999998</v>
      </c>
      <c r="DA194" s="45">
        <f t="shared" si="1096"/>
        <v>0</v>
      </c>
      <c r="DB194" s="45">
        <f t="shared" si="1096"/>
        <v>-86322.89951854528</v>
      </c>
    </row>
    <row r="195" spans="3:106" x14ac:dyDescent="0.3">
      <c r="C195" s="38" t="s">
        <v>101</v>
      </c>
      <c r="E195" s="148"/>
      <c r="F195" s="148">
        <f>SUM('Quarterly I.S'!G195:I195)</f>
        <v>7698.1200000000008</v>
      </c>
      <c r="G195" s="148"/>
      <c r="H195" s="148">
        <f>SUM('Quarterly I.S'!K195:M195)</f>
        <v>-10840</v>
      </c>
      <c r="I195" s="148"/>
      <c r="J195" s="148">
        <f>SUM('Quarterly I.S'!O195:Q195)</f>
        <v>-19757.5</v>
      </c>
      <c r="K195" s="148"/>
      <c r="L195" s="148">
        <f>SUM('Quarterly I.S'!S195:U195)</f>
        <v>-7303.5093799999995</v>
      </c>
      <c r="M195" s="206"/>
      <c r="O195" s="74">
        <f>$E195</f>
        <v>0</v>
      </c>
      <c r="P195" s="74">
        <f>$F195</f>
        <v>7698.1200000000008</v>
      </c>
      <c r="Q195" s="74">
        <f>$G195</f>
        <v>0</v>
      </c>
      <c r="R195" s="74">
        <f>$H195</f>
        <v>-10840</v>
      </c>
      <c r="S195" s="74">
        <f t="shared" ref="S195" si="1097">$I195</f>
        <v>0</v>
      </c>
      <c r="T195" s="74">
        <f t="shared" ref="T195" si="1098">$J195</f>
        <v>-19757.5</v>
      </c>
      <c r="U195" s="74">
        <f>$K195</f>
        <v>0</v>
      </c>
      <c r="V195" s="74">
        <f>$L195</f>
        <v>-7303.5093799999995</v>
      </c>
      <c r="W195" s="206"/>
      <c r="Y195" s="74">
        <f>$E195</f>
        <v>0</v>
      </c>
      <c r="Z195" s="74">
        <f>$F195</f>
        <v>7698.1200000000008</v>
      </c>
      <c r="AA195" s="74">
        <f>$G195</f>
        <v>0</v>
      </c>
      <c r="AB195" s="74">
        <f>$H195</f>
        <v>-10840</v>
      </c>
      <c r="AC195" s="74">
        <f t="shared" ref="AC195" si="1099">$I195</f>
        <v>0</v>
      </c>
      <c r="AD195" s="74">
        <f t="shared" ref="AD195" si="1100">$J195</f>
        <v>-19757.5</v>
      </c>
      <c r="AE195" s="74">
        <f>$K195</f>
        <v>0</v>
      </c>
      <c r="AF195" s="74">
        <f>$L195</f>
        <v>-7303.5093799999995</v>
      </c>
      <c r="AH195" s="74">
        <f>$E195</f>
        <v>0</v>
      </c>
      <c r="AI195" s="74">
        <f>$F195</f>
        <v>7698.1200000000008</v>
      </c>
      <c r="AJ195" s="74">
        <f>$G195</f>
        <v>0</v>
      </c>
      <c r="AK195" s="74">
        <f>$H195</f>
        <v>-10840</v>
      </c>
      <c r="AL195" s="74">
        <f t="shared" ref="AL195" si="1101">$I195</f>
        <v>0</v>
      </c>
      <c r="AM195" s="74">
        <f t="shared" ref="AM195" si="1102">$J195</f>
        <v>-19757.5</v>
      </c>
      <c r="AN195" s="74">
        <f>$K195</f>
        <v>0</v>
      </c>
      <c r="AO195" s="74">
        <f>$L195</f>
        <v>-7303.5093799999995</v>
      </c>
      <c r="AQ195" s="74">
        <f>$E195</f>
        <v>0</v>
      </c>
      <c r="AR195" s="74">
        <f>$F195</f>
        <v>7698.1200000000008</v>
      </c>
      <c r="AS195" s="74">
        <f>$G195</f>
        <v>0</v>
      </c>
      <c r="AT195" s="74">
        <f>$H195</f>
        <v>-10840</v>
      </c>
      <c r="AU195" s="74">
        <f t="shared" ref="AU195" si="1103">$I195</f>
        <v>0</v>
      </c>
      <c r="AV195" s="74">
        <f t="shared" ref="AV195" si="1104">$J195</f>
        <v>-19757.5</v>
      </c>
      <c r="AW195" s="74">
        <f>$K195</f>
        <v>0</v>
      </c>
      <c r="AX195" s="74">
        <f>$L195</f>
        <v>-7303.5093799999995</v>
      </c>
      <c r="AZ195" s="74">
        <f>$E195</f>
        <v>0</v>
      </c>
      <c r="BA195" s="74">
        <f>$F195</f>
        <v>7698.1200000000008</v>
      </c>
      <c r="BB195" s="74">
        <f>$G195</f>
        <v>0</v>
      </c>
      <c r="BC195" s="74">
        <f>$H195</f>
        <v>-10840</v>
      </c>
      <c r="BD195" s="74">
        <f t="shared" ref="BD195" si="1105">$I195</f>
        <v>0</v>
      </c>
      <c r="BE195" s="74">
        <f t="shared" ref="BE195" si="1106">$J195</f>
        <v>-19757.5</v>
      </c>
      <c r="BF195" s="74">
        <f>$K195</f>
        <v>0</v>
      </c>
      <c r="BG195" s="74">
        <f>$L195</f>
        <v>-7303.5093799999995</v>
      </c>
      <c r="BI195" s="74">
        <f>$E195</f>
        <v>0</v>
      </c>
      <c r="BJ195" s="74">
        <f>$F195</f>
        <v>7698.1200000000008</v>
      </c>
      <c r="BK195" s="74">
        <f>$G195</f>
        <v>0</v>
      </c>
      <c r="BL195" s="74">
        <f>$H195</f>
        <v>-10840</v>
      </c>
      <c r="BM195" s="74">
        <f t="shared" ref="BM195" si="1107">$I195</f>
        <v>0</v>
      </c>
      <c r="BN195" s="74">
        <f t="shared" ref="BN195" si="1108">$J195</f>
        <v>-19757.5</v>
      </c>
      <c r="BO195" s="74">
        <f>$K195</f>
        <v>0</v>
      </c>
      <c r="BP195" s="74">
        <f>$L195</f>
        <v>-7303.5093799999995</v>
      </c>
      <c r="BR195" s="74">
        <f>$E195</f>
        <v>0</v>
      </c>
      <c r="BS195" s="74">
        <f>$F195</f>
        <v>7698.1200000000008</v>
      </c>
      <c r="BT195" s="74">
        <f>$G195</f>
        <v>0</v>
      </c>
      <c r="BU195" s="74">
        <f>$H195</f>
        <v>-10840</v>
      </c>
      <c r="BV195" s="74">
        <f t="shared" ref="BV195" si="1109">$I195</f>
        <v>0</v>
      </c>
      <c r="BW195" s="74">
        <f t="shared" ref="BW195" si="1110">$J195</f>
        <v>-19757.5</v>
      </c>
      <c r="BX195" s="74">
        <f>$K195</f>
        <v>0</v>
      </c>
      <c r="BY195" s="74">
        <f>$L195</f>
        <v>-7303.5093799999995</v>
      </c>
      <c r="CA195" s="74">
        <f>$E195</f>
        <v>0</v>
      </c>
      <c r="CB195" s="74">
        <f>$F195</f>
        <v>7698.1200000000008</v>
      </c>
      <c r="CC195" s="74">
        <f>$G195</f>
        <v>0</v>
      </c>
      <c r="CD195" s="74">
        <f>$H195</f>
        <v>-10840</v>
      </c>
      <c r="CE195" s="74">
        <f t="shared" ref="CE195" si="1111">$I195</f>
        <v>0</v>
      </c>
      <c r="CF195" s="74">
        <f t="shared" ref="CF195" si="1112">$J195</f>
        <v>-19757.5</v>
      </c>
      <c r="CG195" s="74">
        <f>$K195</f>
        <v>0</v>
      </c>
      <c r="CH195" s="74">
        <f>$L195</f>
        <v>-7303.5093799999995</v>
      </c>
      <c r="CI195" s="74"/>
      <c r="CJ195" s="206"/>
      <c r="CL195" s="74">
        <f>$E195</f>
        <v>0</v>
      </c>
      <c r="CM195" s="74">
        <f>$F195</f>
        <v>7698.1200000000008</v>
      </c>
      <c r="CN195" s="74">
        <f>$G195</f>
        <v>0</v>
      </c>
      <c r="CO195" s="74">
        <f>$H195</f>
        <v>-10840</v>
      </c>
      <c r="CP195" s="74">
        <f t="shared" ref="CP195" si="1113">$I195</f>
        <v>0</v>
      </c>
      <c r="CQ195" s="74">
        <f t="shared" ref="CQ195" si="1114">$J195</f>
        <v>-19757.5</v>
      </c>
      <c r="CR195" s="74">
        <f>$K195</f>
        <v>0</v>
      </c>
      <c r="CS195" s="74">
        <f>$L195</f>
        <v>-7303.5093799999995</v>
      </c>
      <c r="CU195" s="74">
        <f>$E195</f>
        <v>0</v>
      </c>
      <c r="CV195" s="74">
        <f>$F195</f>
        <v>7698.1200000000008</v>
      </c>
      <c r="CW195" s="74">
        <f>$G195</f>
        <v>0</v>
      </c>
      <c r="CX195" s="74">
        <f>$H195</f>
        <v>-10840</v>
      </c>
      <c r="CY195" s="74">
        <f t="shared" ref="CY195" si="1115">$I195</f>
        <v>0</v>
      </c>
      <c r="CZ195" s="74">
        <f t="shared" ref="CZ195" si="1116">$J195</f>
        <v>-19757.5</v>
      </c>
      <c r="DA195" s="74">
        <f>$K195</f>
        <v>0</v>
      </c>
      <c r="DB195" s="74">
        <f>$L195</f>
        <v>-7303.5093799999995</v>
      </c>
    </row>
    <row r="196" spans="3:106" x14ac:dyDescent="0.3">
      <c r="C196" s="38" t="s">
        <v>102</v>
      </c>
      <c r="E196" s="61">
        <f t="shared" ref="E196:J196" si="1117">E194-E195</f>
        <v>0</v>
      </c>
      <c r="F196" s="61">
        <f t="shared" si="1117"/>
        <v>-48593.999629999991</v>
      </c>
      <c r="G196" s="61">
        <f t="shared" si="1117"/>
        <v>0</v>
      </c>
      <c r="H196" s="61">
        <f t="shared" si="1117"/>
        <v>-50765.141250000001</v>
      </c>
      <c r="I196" s="61">
        <f t="shared" si="1117"/>
        <v>0</v>
      </c>
      <c r="J196" s="61">
        <f t="shared" si="1117"/>
        <v>-93853.645569999979</v>
      </c>
      <c r="K196" s="61">
        <f t="shared" ref="K196:L196" si="1118">K194-K195</f>
        <v>0</v>
      </c>
      <c r="L196" s="61">
        <f t="shared" si="1118"/>
        <v>-77222.16227847457</v>
      </c>
      <c r="M196" s="184"/>
      <c r="O196" s="61">
        <f t="shared" ref="O196:T196" si="1119">O194-O195</f>
        <v>0</v>
      </c>
      <c r="P196" s="61">
        <f t="shared" si="1119"/>
        <v>-48593.999629999991</v>
      </c>
      <c r="Q196" s="61">
        <f t="shared" si="1119"/>
        <v>0</v>
      </c>
      <c r="R196" s="61">
        <f t="shared" si="1119"/>
        <v>-50765.141250000001</v>
      </c>
      <c r="S196" s="61">
        <f t="shared" si="1119"/>
        <v>0</v>
      </c>
      <c r="T196" s="61">
        <f t="shared" si="1119"/>
        <v>-93853.645569999979</v>
      </c>
      <c r="U196" s="61">
        <f t="shared" ref="U196:V196" si="1120">U194-U195</f>
        <v>0</v>
      </c>
      <c r="V196" s="61">
        <f t="shared" si="1120"/>
        <v>-77222.16227847457</v>
      </c>
      <c r="W196" s="184"/>
      <c r="Y196" s="61">
        <f t="shared" ref="Y196:AF196" si="1121">Y194-Y195</f>
        <v>0</v>
      </c>
      <c r="Z196" s="61">
        <f t="shared" si="1121"/>
        <v>-12788.074820000002</v>
      </c>
      <c r="AA196" s="61">
        <f t="shared" si="1121"/>
        <v>0</v>
      </c>
      <c r="AB196" s="61">
        <f t="shared" si="1121"/>
        <v>8277.4040700000005</v>
      </c>
      <c r="AC196" s="61">
        <f t="shared" si="1121"/>
        <v>0</v>
      </c>
      <c r="AD196" s="61">
        <f t="shared" si="1121"/>
        <v>14662.175589999999</v>
      </c>
      <c r="AE196" s="61">
        <f t="shared" si="1121"/>
        <v>0</v>
      </c>
      <c r="AF196" s="61">
        <f t="shared" si="1121"/>
        <v>5506.2815199292872</v>
      </c>
      <c r="AH196" s="61">
        <f t="shared" ref="AH196:AO196" si="1122">AH194-AH195</f>
        <v>0</v>
      </c>
      <c r="AI196" s="61">
        <f t="shared" si="1122"/>
        <v>-7698.1200000000008</v>
      </c>
      <c r="AJ196" s="61">
        <f t="shared" si="1122"/>
        <v>0</v>
      </c>
      <c r="AK196" s="61">
        <f t="shared" si="1122"/>
        <v>10840</v>
      </c>
      <c r="AL196" s="61">
        <f t="shared" si="1122"/>
        <v>0</v>
      </c>
      <c r="AM196" s="61">
        <f t="shared" si="1122"/>
        <v>19757.5</v>
      </c>
      <c r="AN196" s="61">
        <f t="shared" si="1122"/>
        <v>0</v>
      </c>
      <c r="AO196" s="61">
        <f t="shared" si="1122"/>
        <v>7303.5093799999995</v>
      </c>
      <c r="AQ196" s="61">
        <f t="shared" ref="AQ196:AX196" si="1123">AQ194-AQ195</f>
        <v>0</v>
      </c>
      <c r="AR196" s="61">
        <f t="shared" si="1123"/>
        <v>-7698.1200000000008</v>
      </c>
      <c r="AS196" s="61">
        <f t="shared" si="1123"/>
        <v>0</v>
      </c>
      <c r="AT196" s="61">
        <f t="shared" si="1123"/>
        <v>10840</v>
      </c>
      <c r="AU196" s="61">
        <f t="shared" si="1123"/>
        <v>0</v>
      </c>
      <c r="AV196" s="61">
        <f t="shared" si="1123"/>
        <v>19757.5</v>
      </c>
      <c r="AW196" s="61">
        <f t="shared" si="1123"/>
        <v>0</v>
      </c>
      <c r="AX196" s="61">
        <f t="shared" si="1123"/>
        <v>7303.5093799999995</v>
      </c>
      <c r="AZ196" s="61">
        <f t="shared" ref="AZ196:BG196" si="1124">AZ194-AZ195</f>
        <v>0</v>
      </c>
      <c r="BA196" s="61">
        <f t="shared" si="1124"/>
        <v>-53683.95444999999</v>
      </c>
      <c r="BB196" s="61">
        <f t="shared" si="1124"/>
        <v>0</v>
      </c>
      <c r="BC196" s="61">
        <f t="shared" si="1124"/>
        <v>-53327.737179999996</v>
      </c>
      <c r="BD196" s="61">
        <f t="shared" si="1124"/>
        <v>0</v>
      </c>
      <c r="BE196" s="61">
        <f t="shared" si="1124"/>
        <v>-98948.96997999998</v>
      </c>
      <c r="BF196" s="61">
        <f t="shared" si="1124"/>
        <v>0</v>
      </c>
      <c r="BG196" s="61">
        <f t="shared" si="1124"/>
        <v>-79019.390138545277</v>
      </c>
      <c r="BI196" s="61">
        <f t="shared" ref="BI196:BP196" si="1125">BI194-BI195</f>
        <v>0</v>
      </c>
      <c r="BJ196" s="61">
        <f t="shared" si="1125"/>
        <v>-7698.1200000000008</v>
      </c>
      <c r="BK196" s="61">
        <f t="shared" si="1125"/>
        <v>0</v>
      </c>
      <c r="BL196" s="61">
        <f t="shared" si="1125"/>
        <v>10840</v>
      </c>
      <c r="BM196" s="61">
        <f t="shared" si="1125"/>
        <v>0</v>
      </c>
      <c r="BN196" s="61">
        <f t="shared" si="1125"/>
        <v>19757.5</v>
      </c>
      <c r="BO196" s="61">
        <f t="shared" si="1125"/>
        <v>0</v>
      </c>
      <c r="BP196" s="61">
        <f t="shared" si="1125"/>
        <v>7303.5093799999995</v>
      </c>
      <c r="BR196" s="61">
        <f t="shared" ref="BR196:BY196" si="1126">BR194-BR195</f>
        <v>0</v>
      </c>
      <c r="BS196" s="61">
        <f t="shared" si="1126"/>
        <v>-7698.1200000000008</v>
      </c>
      <c r="BT196" s="61">
        <f t="shared" si="1126"/>
        <v>0</v>
      </c>
      <c r="BU196" s="61">
        <f t="shared" si="1126"/>
        <v>10840</v>
      </c>
      <c r="BV196" s="61">
        <f t="shared" si="1126"/>
        <v>0</v>
      </c>
      <c r="BW196" s="61">
        <f t="shared" si="1126"/>
        <v>19757.5</v>
      </c>
      <c r="BX196" s="61">
        <f t="shared" si="1126"/>
        <v>0</v>
      </c>
      <c r="BY196" s="61">
        <f t="shared" si="1126"/>
        <v>7303.5093799999995</v>
      </c>
      <c r="CA196" s="61">
        <f t="shared" ref="CA196:CH196" si="1127">CA194-CA195</f>
        <v>0</v>
      </c>
      <c r="CB196" s="61">
        <f t="shared" si="1127"/>
        <v>-7698.1200000000008</v>
      </c>
      <c r="CC196" s="61">
        <f t="shared" si="1127"/>
        <v>0</v>
      </c>
      <c r="CD196" s="61">
        <f t="shared" si="1127"/>
        <v>10840</v>
      </c>
      <c r="CE196" s="61">
        <f t="shared" si="1127"/>
        <v>0</v>
      </c>
      <c r="CF196" s="61">
        <f t="shared" si="1127"/>
        <v>19757.5</v>
      </c>
      <c r="CG196" s="61">
        <f t="shared" si="1127"/>
        <v>0</v>
      </c>
      <c r="CH196" s="61">
        <f t="shared" si="1127"/>
        <v>7303.5093799999995</v>
      </c>
      <c r="CI196" s="61"/>
      <c r="CJ196" s="184"/>
      <c r="CL196" s="61">
        <f t="shared" ref="CL196:CS196" si="1128">CL194-CL195</f>
        <v>0</v>
      </c>
      <c r="CM196" s="61">
        <f t="shared" si="1128"/>
        <v>-7698.1200000000008</v>
      </c>
      <c r="CN196" s="61">
        <f t="shared" si="1128"/>
        <v>0</v>
      </c>
      <c r="CO196" s="61">
        <f t="shared" si="1128"/>
        <v>10840</v>
      </c>
      <c r="CP196" s="61">
        <f t="shared" si="1128"/>
        <v>0</v>
      </c>
      <c r="CQ196" s="61">
        <f t="shared" si="1128"/>
        <v>19757.5</v>
      </c>
      <c r="CR196" s="61">
        <f t="shared" si="1128"/>
        <v>0</v>
      </c>
      <c r="CS196" s="61">
        <f t="shared" si="1128"/>
        <v>7303.5093799999995</v>
      </c>
      <c r="CU196" s="61">
        <f t="shared" ref="CU196:DB196" si="1129">CU194-CU195</f>
        <v>0</v>
      </c>
      <c r="CV196" s="61">
        <f t="shared" si="1129"/>
        <v>-53683.95444999999</v>
      </c>
      <c r="CW196" s="61">
        <f t="shared" si="1129"/>
        <v>0</v>
      </c>
      <c r="CX196" s="61">
        <f t="shared" si="1129"/>
        <v>-53327.737179999996</v>
      </c>
      <c r="CY196" s="61">
        <f t="shared" si="1129"/>
        <v>0</v>
      </c>
      <c r="CZ196" s="61">
        <f t="shared" si="1129"/>
        <v>-98948.96997999998</v>
      </c>
      <c r="DA196" s="61">
        <f t="shared" si="1129"/>
        <v>0</v>
      </c>
      <c r="DB196" s="61">
        <f t="shared" si="1129"/>
        <v>-79019.390138545277</v>
      </c>
    </row>
  </sheetData>
  <pageMargins left="0.7" right="0.7" top="1.3149999999999999" bottom="0.75" header="0.3" footer="0.3"/>
  <pageSetup paperSize="9" scale="9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03F6B-91E2-4C18-BAB7-34C46B196CED}">
  <sheetPr>
    <tabColor rgb="FFFF0000"/>
  </sheetPr>
  <dimension ref="B2:DA205"/>
  <sheetViews>
    <sheetView showGridLines="0" zoomScale="85" zoomScaleNormal="85" workbookViewId="0">
      <pane xSplit="3" ySplit="3" topLeftCell="D4" activePane="bottomRight" state="frozen"/>
      <selection activeCell="C82" sqref="C82"/>
      <selection pane="topRight" activeCell="C82" sqref="C82"/>
      <selection pane="bottomLeft" activeCell="C82" sqref="C82"/>
      <selection pane="bottomRight" activeCell="D4" sqref="D4"/>
    </sheetView>
  </sheetViews>
  <sheetFormatPr defaultColWidth="8.81640625" defaultRowHeight="13" x14ac:dyDescent="0.3"/>
  <cols>
    <col min="1" max="1" width="2.54296875" style="38" customWidth="1"/>
    <col min="2" max="2" width="4.1796875" style="38" bestFit="1" customWidth="1"/>
    <col min="3" max="3" width="38.54296875" style="38" bestFit="1" customWidth="1"/>
    <col min="4" max="4" width="6.81640625" style="117" bestFit="1" customWidth="1"/>
    <col min="5" max="12" width="13.81640625" style="38" bestFit="1" customWidth="1"/>
    <col min="13" max="13" width="13.81640625" style="139" bestFit="1" customWidth="1"/>
    <col min="14" max="14" width="5.453125" style="38" bestFit="1" customWidth="1"/>
    <col min="15" max="15" width="9.81640625" style="38" bestFit="1" customWidth="1"/>
    <col min="16" max="18" width="10.1796875" style="38" bestFit="1" customWidth="1"/>
    <col min="19" max="22" width="11.26953125" style="38" bestFit="1" customWidth="1"/>
    <col min="23" max="23" width="13.81640625" style="139" bestFit="1" customWidth="1"/>
    <col min="24" max="24" width="1.7265625" style="38" customWidth="1"/>
    <col min="25" max="25" width="9.81640625" style="38" bestFit="1" customWidth="1"/>
    <col min="26" max="28" width="10.54296875" style="38" bestFit="1" customWidth="1"/>
    <col min="29" max="32" width="11.26953125" style="38" bestFit="1" customWidth="1"/>
    <col min="33" max="33" width="2.54296875" style="38" customWidth="1"/>
    <col min="34" max="37" width="9.81640625" style="38" bestFit="1" customWidth="1"/>
    <col min="38" max="41" width="11.26953125" style="38" bestFit="1" customWidth="1"/>
    <col min="42" max="42" width="2.7265625" style="38" customWidth="1"/>
    <col min="43" max="46" width="9.81640625" style="38" bestFit="1" customWidth="1"/>
    <col min="47" max="50" width="10.7265625" style="38" bestFit="1" customWidth="1"/>
    <col min="51" max="51" width="2.7265625" style="38" customWidth="1"/>
    <col min="52" max="52" width="9.81640625" style="38" bestFit="1" customWidth="1"/>
    <col min="53" max="55" width="10.54296875" style="38" bestFit="1" customWidth="1"/>
    <col min="56" max="59" width="10.7265625" style="38" bestFit="1" customWidth="1"/>
    <col min="60" max="60" width="3.1796875" style="38" bestFit="1" customWidth="1"/>
    <col min="61" max="64" width="9.81640625" style="38" bestFit="1" customWidth="1"/>
    <col min="65" max="68" width="10.7265625" style="38" bestFit="1" customWidth="1"/>
    <col min="69" max="69" width="5.81640625" style="38" bestFit="1" customWidth="1"/>
    <col min="70" max="73" width="9.81640625" style="38" bestFit="1" customWidth="1"/>
    <col min="74" max="77" width="10.7265625" style="38" bestFit="1" customWidth="1"/>
    <col min="78" max="78" width="1.26953125" style="38" customWidth="1"/>
    <col min="79" max="82" width="9.81640625" style="38" bestFit="1" customWidth="1"/>
    <col min="83" max="86" width="10.7265625" style="38" bestFit="1" customWidth="1"/>
    <col min="87" max="87" width="13.81640625" style="139" bestFit="1" customWidth="1"/>
    <col min="88" max="88" width="5" style="38" bestFit="1" customWidth="1"/>
    <col min="89" max="92" width="9.81640625" style="38" bestFit="1" customWidth="1"/>
    <col min="93" max="96" width="10.7265625" style="38" bestFit="1" customWidth="1"/>
    <col min="97" max="97" width="1.54296875" style="38" customWidth="1"/>
    <col min="98" max="98" width="9.81640625" style="38" bestFit="1" customWidth="1"/>
    <col min="99" max="101" width="10.1796875" style="38" bestFit="1" customWidth="1"/>
    <col min="102" max="105" width="10.7265625" style="38" bestFit="1" customWidth="1"/>
    <col min="106" max="16384" width="8.81640625" style="38"/>
  </cols>
  <sheetData>
    <row r="2" spans="2:105" s="32" customFormat="1" ht="14.5" customHeight="1" x14ac:dyDescent="0.3">
      <c r="B2" s="29"/>
      <c r="C2" s="30" t="s">
        <v>73</v>
      </c>
      <c r="D2" s="30"/>
      <c r="E2" s="30"/>
      <c r="F2" s="31"/>
      <c r="G2" s="31"/>
      <c r="H2" s="31"/>
      <c r="I2" s="31"/>
      <c r="J2" s="31"/>
      <c r="K2" s="31"/>
      <c r="L2" s="31"/>
      <c r="M2" s="175"/>
      <c r="O2" s="31" t="s">
        <v>75</v>
      </c>
      <c r="P2" s="31"/>
      <c r="Q2" s="31"/>
      <c r="R2" s="31"/>
      <c r="S2" s="31"/>
      <c r="T2" s="31"/>
      <c r="U2" s="31"/>
      <c r="V2" s="31"/>
      <c r="W2" s="175"/>
      <c r="Y2" s="31" t="s">
        <v>78</v>
      </c>
      <c r="Z2" s="31"/>
      <c r="AA2" s="31"/>
      <c r="AB2" s="31"/>
      <c r="AC2" s="31"/>
      <c r="AD2" s="31"/>
      <c r="AE2" s="31"/>
      <c r="AF2" s="31"/>
      <c r="AG2" s="33"/>
      <c r="AH2" s="31"/>
      <c r="AI2" s="31" t="s">
        <v>76</v>
      </c>
      <c r="AJ2" s="31"/>
      <c r="AK2" s="31"/>
      <c r="AL2" s="31"/>
      <c r="AM2" s="31"/>
      <c r="AN2" s="31"/>
      <c r="AO2" s="31"/>
      <c r="AP2" s="33"/>
      <c r="AQ2" s="31" t="s">
        <v>128</v>
      </c>
      <c r="AR2" s="31"/>
      <c r="AS2" s="31"/>
      <c r="AT2" s="31"/>
      <c r="AU2" s="31"/>
      <c r="AV2" s="31"/>
      <c r="AW2" s="31"/>
      <c r="AX2" s="31"/>
      <c r="AY2" s="33"/>
      <c r="AZ2" s="31" t="str">
        <f>Segment!C76</f>
        <v xml:space="preserve">Total Financing </v>
      </c>
      <c r="BA2" s="31"/>
      <c r="BB2" s="31"/>
      <c r="BC2" s="31"/>
      <c r="BD2" s="31"/>
      <c r="BE2" s="31"/>
      <c r="BF2" s="31"/>
      <c r="BG2" s="31"/>
      <c r="BH2" s="33"/>
      <c r="BI2" s="31" t="str">
        <f>Segment!D76</f>
        <v>Insurance Activities</v>
      </c>
      <c r="BJ2" s="31"/>
      <c r="BK2" s="31"/>
      <c r="BL2" s="31"/>
      <c r="BM2" s="31"/>
      <c r="BN2" s="31"/>
      <c r="BO2" s="31"/>
      <c r="BP2" s="31"/>
      <c r="BR2" s="31" t="str">
        <f>Segment!E76</f>
        <v>Brokerage Activities</v>
      </c>
      <c r="BS2" s="31"/>
      <c r="BT2" s="31"/>
      <c r="BU2" s="31"/>
      <c r="BV2" s="31"/>
      <c r="BW2" s="31"/>
      <c r="BX2" s="31"/>
      <c r="BY2" s="31"/>
      <c r="CA2" s="31" t="s">
        <v>77</v>
      </c>
      <c r="CB2" s="31"/>
      <c r="CC2" s="31"/>
      <c r="CD2" s="31"/>
      <c r="CE2" s="31"/>
      <c r="CF2" s="31"/>
      <c r="CG2" s="31"/>
      <c r="CH2" s="31"/>
      <c r="CI2" s="175"/>
      <c r="CJ2" s="38"/>
      <c r="CK2" s="31" t="s">
        <v>79</v>
      </c>
      <c r="CL2" s="31"/>
      <c r="CM2" s="31"/>
      <c r="CN2" s="31"/>
      <c r="CO2" s="31"/>
      <c r="CP2" s="31"/>
      <c r="CQ2" s="31"/>
      <c r="CR2" s="31"/>
      <c r="CT2" s="31" t="s">
        <v>80</v>
      </c>
      <c r="CU2" s="31"/>
      <c r="CV2" s="31"/>
      <c r="CW2" s="31"/>
      <c r="CX2" s="31"/>
      <c r="CY2" s="31"/>
      <c r="CZ2" s="31"/>
      <c r="DA2" s="31"/>
    </row>
    <row r="3" spans="2:105" s="36" customFormat="1" x14ac:dyDescent="0.3">
      <c r="B3" s="34"/>
      <c r="C3" s="35"/>
      <c r="D3" s="136" t="s">
        <v>155</v>
      </c>
      <c r="E3" s="35">
        <v>2017</v>
      </c>
      <c r="F3" s="35">
        <v>2018</v>
      </c>
      <c r="G3" s="35">
        <v>2019</v>
      </c>
      <c r="H3" s="35">
        <v>2020</v>
      </c>
      <c r="I3" s="35">
        <v>2021</v>
      </c>
      <c r="J3" s="35">
        <v>2022</v>
      </c>
      <c r="K3" s="35">
        <v>2023</v>
      </c>
      <c r="L3" s="35">
        <v>2024</v>
      </c>
      <c r="M3" s="176" t="s">
        <v>236</v>
      </c>
      <c r="O3" s="35">
        <f t="shared" ref="O3:V3" si="0">E3</f>
        <v>2017</v>
      </c>
      <c r="P3" s="35">
        <f t="shared" si="0"/>
        <v>2018</v>
      </c>
      <c r="Q3" s="35">
        <f t="shared" si="0"/>
        <v>2019</v>
      </c>
      <c r="R3" s="35">
        <f t="shared" si="0"/>
        <v>2020</v>
      </c>
      <c r="S3" s="35">
        <f t="shared" si="0"/>
        <v>2021</v>
      </c>
      <c r="T3" s="35">
        <f t="shared" si="0"/>
        <v>2022</v>
      </c>
      <c r="U3" s="35">
        <f t="shared" si="0"/>
        <v>2023</v>
      </c>
      <c r="V3" s="35">
        <f t="shared" si="0"/>
        <v>2024</v>
      </c>
      <c r="W3" s="35" t="str">
        <f t="shared" ref="W3" si="1">M3</f>
        <v>FY-24 vs. FY-23</v>
      </c>
      <c r="Y3" s="35">
        <f t="shared" ref="Y3:AF3" si="2">E3</f>
        <v>2017</v>
      </c>
      <c r="Z3" s="35">
        <f t="shared" si="2"/>
        <v>2018</v>
      </c>
      <c r="AA3" s="35">
        <f t="shared" si="2"/>
        <v>2019</v>
      </c>
      <c r="AB3" s="35">
        <f t="shared" si="2"/>
        <v>2020</v>
      </c>
      <c r="AC3" s="35">
        <f t="shared" si="2"/>
        <v>2021</v>
      </c>
      <c r="AD3" s="35">
        <f t="shared" si="2"/>
        <v>2022</v>
      </c>
      <c r="AE3" s="35">
        <f t="shared" si="2"/>
        <v>2023</v>
      </c>
      <c r="AF3" s="35">
        <f t="shared" si="2"/>
        <v>2024</v>
      </c>
      <c r="AG3" s="34"/>
      <c r="AH3" s="35">
        <f t="shared" ref="AH3:AO3" si="3">E3</f>
        <v>2017</v>
      </c>
      <c r="AI3" s="35">
        <f t="shared" si="3"/>
        <v>2018</v>
      </c>
      <c r="AJ3" s="35">
        <f t="shared" si="3"/>
        <v>2019</v>
      </c>
      <c r="AK3" s="35">
        <f t="shared" si="3"/>
        <v>2020</v>
      </c>
      <c r="AL3" s="35">
        <f t="shared" si="3"/>
        <v>2021</v>
      </c>
      <c r="AM3" s="35">
        <f t="shared" si="3"/>
        <v>2022</v>
      </c>
      <c r="AN3" s="35">
        <f t="shared" si="3"/>
        <v>2023</v>
      </c>
      <c r="AO3" s="35">
        <f t="shared" si="3"/>
        <v>2024</v>
      </c>
      <c r="AP3" s="37"/>
      <c r="AQ3" s="35">
        <f t="shared" ref="AQ3:AX3" si="4">E3</f>
        <v>2017</v>
      </c>
      <c r="AR3" s="35">
        <f t="shared" si="4"/>
        <v>2018</v>
      </c>
      <c r="AS3" s="35">
        <f t="shared" si="4"/>
        <v>2019</v>
      </c>
      <c r="AT3" s="35">
        <f t="shared" si="4"/>
        <v>2020</v>
      </c>
      <c r="AU3" s="35">
        <f t="shared" si="4"/>
        <v>2021</v>
      </c>
      <c r="AV3" s="35">
        <f t="shared" si="4"/>
        <v>2022</v>
      </c>
      <c r="AW3" s="35">
        <f t="shared" si="4"/>
        <v>2023</v>
      </c>
      <c r="AX3" s="35">
        <f t="shared" si="4"/>
        <v>2024</v>
      </c>
      <c r="AY3" s="37"/>
      <c r="AZ3" s="35">
        <f t="shared" ref="AZ3:BG3" si="5">E3</f>
        <v>2017</v>
      </c>
      <c r="BA3" s="35">
        <f t="shared" si="5"/>
        <v>2018</v>
      </c>
      <c r="BB3" s="35">
        <f t="shared" si="5"/>
        <v>2019</v>
      </c>
      <c r="BC3" s="35">
        <f t="shared" si="5"/>
        <v>2020</v>
      </c>
      <c r="BD3" s="35">
        <f t="shared" si="5"/>
        <v>2021</v>
      </c>
      <c r="BE3" s="35">
        <f t="shared" si="5"/>
        <v>2022</v>
      </c>
      <c r="BF3" s="35">
        <f t="shared" si="5"/>
        <v>2023</v>
      </c>
      <c r="BG3" s="35">
        <f t="shared" si="5"/>
        <v>2024</v>
      </c>
      <c r="BH3" s="37"/>
      <c r="BI3" s="35">
        <f t="shared" ref="BI3:BP3" si="6">E3</f>
        <v>2017</v>
      </c>
      <c r="BJ3" s="35">
        <f t="shared" si="6"/>
        <v>2018</v>
      </c>
      <c r="BK3" s="35">
        <f t="shared" si="6"/>
        <v>2019</v>
      </c>
      <c r="BL3" s="35">
        <f t="shared" si="6"/>
        <v>2020</v>
      </c>
      <c r="BM3" s="35">
        <f t="shared" si="6"/>
        <v>2021</v>
      </c>
      <c r="BN3" s="35">
        <f t="shared" si="6"/>
        <v>2022</v>
      </c>
      <c r="BO3" s="35">
        <f t="shared" si="6"/>
        <v>2023</v>
      </c>
      <c r="BP3" s="35">
        <f t="shared" si="6"/>
        <v>2024</v>
      </c>
      <c r="BR3" s="35">
        <f t="shared" ref="BR3:BY3" si="7">E3</f>
        <v>2017</v>
      </c>
      <c r="BS3" s="35">
        <f t="shared" si="7"/>
        <v>2018</v>
      </c>
      <c r="BT3" s="35">
        <f t="shared" si="7"/>
        <v>2019</v>
      </c>
      <c r="BU3" s="35">
        <f t="shared" si="7"/>
        <v>2020</v>
      </c>
      <c r="BV3" s="35">
        <f t="shared" si="7"/>
        <v>2021</v>
      </c>
      <c r="BW3" s="35">
        <f t="shared" si="7"/>
        <v>2022</v>
      </c>
      <c r="BX3" s="35">
        <f t="shared" si="7"/>
        <v>2023</v>
      </c>
      <c r="BY3" s="35">
        <f t="shared" si="7"/>
        <v>2024</v>
      </c>
      <c r="CA3" s="35">
        <f t="shared" ref="CA3:CH3" si="8">E3</f>
        <v>2017</v>
      </c>
      <c r="CB3" s="35">
        <f t="shared" si="8"/>
        <v>2018</v>
      </c>
      <c r="CC3" s="35">
        <f t="shared" si="8"/>
        <v>2019</v>
      </c>
      <c r="CD3" s="35">
        <f t="shared" si="8"/>
        <v>2020</v>
      </c>
      <c r="CE3" s="35">
        <f t="shared" si="8"/>
        <v>2021</v>
      </c>
      <c r="CF3" s="35">
        <f t="shared" si="8"/>
        <v>2022</v>
      </c>
      <c r="CG3" s="35">
        <f t="shared" si="8"/>
        <v>2023</v>
      </c>
      <c r="CH3" s="35">
        <f t="shared" si="8"/>
        <v>2024</v>
      </c>
      <c r="CI3" s="35" t="str">
        <f t="shared" ref="CI3" si="9">M3</f>
        <v>FY-24 vs. FY-23</v>
      </c>
      <c r="CJ3" s="213"/>
      <c r="CK3" s="35">
        <f t="shared" ref="CK3:CR3" si="10">E3</f>
        <v>2017</v>
      </c>
      <c r="CL3" s="35">
        <f t="shared" si="10"/>
        <v>2018</v>
      </c>
      <c r="CM3" s="35">
        <f t="shared" si="10"/>
        <v>2019</v>
      </c>
      <c r="CN3" s="35">
        <f t="shared" si="10"/>
        <v>2020</v>
      </c>
      <c r="CO3" s="35">
        <f t="shared" si="10"/>
        <v>2021</v>
      </c>
      <c r="CP3" s="35">
        <f t="shared" si="10"/>
        <v>2022</v>
      </c>
      <c r="CQ3" s="35">
        <f t="shared" si="10"/>
        <v>2023</v>
      </c>
      <c r="CR3" s="35">
        <f t="shared" si="10"/>
        <v>2024</v>
      </c>
      <c r="CT3" s="35">
        <f t="shared" ref="CT3:DA3" si="11">E3</f>
        <v>2017</v>
      </c>
      <c r="CU3" s="35">
        <f t="shared" si="11"/>
        <v>2018</v>
      </c>
      <c r="CV3" s="35">
        <f t="shared" si="11"/>
        <v>2019</v>
      </c>
      <c r="CW3" s="35">
        <f t="shared" si="11"/>
        <v>2020</v>
      </c>
      <c r="CX3" s="35">
        <f t="shared" si="11"/>
        <v>2021</v>
      </c>
      <c r="CY3" s="35">
        <f t="shared" si="11"/>
        <v>2022</v>
      </c>
      <c r="CZ3" s="35">
        <f t="shared" si="11"/>
        <v>2023</v>
      </c>
      <c r="DA3" s="35">
        <f t="shared" si="11"/>
        <v>2024</v>
      </c>
    </row>
    <row r="4" spans="2:105" x14ac:dyDescent="0.3">
      <c r="C4" s="39" t="s">
        <v>74</v>
      </c>
      <c r="D4" s="114"/>
      <c r="E4" s="39"/>
      <c r="F4" s="39"/>
      <c r="O4" s="39"/>
      <c r="P4" s="39"/>
      <c r="Y4" s="39"/>
      <c r="Z4" s="39"/>
      <c r="AH4" s="39"/>
      <c r="AI4" s="39"/>
      <c r="AQ4" s="39"/>
      <c r="AR4" s="39"/>
      <c r="AU4" s="45"/>
      <c r="AV4" s="45"/>
      <c r="AW4" s="45"/>
      <c r="AX4" s="45"/>
      <c r="AZ4" s="39"/>
      <c r="BA4" s="39"/>
      <c r="BI4" s="39"/>
      <c r="BJ4" s="39"/>
      <c r="BR4" s="39"/>
      <c r="BS4" s="39"/>
      <c r="CA4" s="39"/>
      <c r="CB4" s="39"/>
      <c r="CC4" s="40"/>
      <c r="CD4" s="40"/>
      <c r="CE4" s="40"/>
      <c r="CF4" s="40"/>
      <c r="CG4" s="40"/>
      <c r="CH4" s="40"/>
      <c r="CK4" s="39"/>
      <c r="CL4" s="39"/>
      <c r="CT4" s="39"/>
      <c r="CU4" s="39"/>
    </row>
    <row r="5" spans="2:105" x14ac:dyDescent="0.3">
      <c r="C5" s="38" t="s">
        <v>88</v>
      </c>
      <c r="D5" s="115">
        <v>17746</v>
      </c>
      <c r="F5" s="40">
        <f>VLOOKUP($C5,Segment!$B$4:$G$71,6,0)/1000</f>
        <v>20112.456340000001</v>
      </c>
      <c r="G5" s="40">
        <f>VLOOKUP($C5,Segment!$B$77:$G$146,6,0)/1000</f>
        <v>213712.40599999999</v>
      </c>
      <c r="H5" s="40">
        <f>VLOOKUP($C5,Segment!$B$152:$G$223,6,0)/1000</f>
        <v>320398.20724000002</v>
      </c>
      <c r="I5" s="40">
        <f>VLOOKUP($C5,Segment!$B$229:$G$300,6,0)/1000</f>
        <v>486812.53448999999</v>
      </c>
      <c r="J5" s="40">
        <f>VLOOKUP($C5,Segment!$B$306:$G$377,6,0)/1000</f>
        <v>767103.65547</v>
      </c>
      <c r="K5" s="40">
        <f>VLOOKUP($C5,Segment!$B$383:$G$454,6,0)/1000</f>
        <v>1005772.2510400002</v>
      </c>
      <c r="L5" s="40">
        <f>VLOOKUP($C5,Segment!$B$460:$G$531,6,0)/1000</f>
        <v>839977.15400999994</v>
      </c>
      <c r="M5" s="139">
        <f>L5/K5-1</f>
        <v>-0.1648435785124942</v>
      </c>
      <c r="O5" s="39"/>
      <c r="P5" s="40">
        <f>VLOOKUP($C5,Segment!$B$4:$G$71,2,0)/1000</f>
        <v>20112.456340000001</v>
      </c>
      <c r="Q5" s="40">
        <f>VLOOKUP($C5,Segment!$B$77:$G$146,2,0)/1000</f>
        <v>213712.40599999999</v>
      </c>
      <c r="R5" s="40">
        <f>VLOOKUP($C5,Segment!$B$152:$G$223,2,0)/1000</f>
        <v>320398.20724000002</v>
      </c>
      <c r="S5" s="40">
        <f>VLOOKUP($C5,Segment!$B$229:$G$300,2,0)/1000</f>
        <v>486812.53448999999</v>
      </c>
      <c r="T5" s="40">
        <f>VLOOKUP($C5,Segment!$B$306:$G$377,2,0)/1000</f>
        <v>767103.65547</v>
      </c>
      <c r="U5" s="40">
        <f>VLOOKUP($C5,Segment!$B$383:$G$454,2,0)/1000</f>
        <v>1005772.2510400002</v>
      </c>
      <c r="V5" s="40">
        <f>VLOOKUP($C5,Segment!$B$460:$G$531,2,0)/1000</f>
        <v>839977.15400999994</v>
      </c>
      <c r="W5" s="139">
        <f>V5/U5-1</f>
        <v>-0.1648435785124942</v>
      </c>
      <c r="Y5" s="39"/>
      <c r="Z5" s="40">
        <f>VLOOKUP($C5,'Securitization Profit   loss &amp; '!$A$3:$C$70,3,0)/1000</f>
        <v>96501.444000000003</v>
      </c>
      <c r="AA5" s="40">
        <f>VLOOKUP($C5,'Securitization Profit   loss &amp; '!$A$78:$C$147,3,0)/1000</f>
        <v>125586.841</v>
      </c>
      <c r="AB5" s="40">
        <f>VLOOKUP($C5,'Securitization Profit   loss &amp; '!$A$153:$C$224,3,0)/1000</f>
        <v>45790.360430000008</v>
      </c>
      <c r="AC5" s="40">
        <f>VLOOKUP($C5,'Securitization Profit   loss &amp; '!$A$230:$C$301,3,0)/1000</f>
        <v>42648.651400000002</v>
      </c>
      <c r="AD5" s="40">
        <f>VLOOKUP($C5,'Securitization Profit   loss &amp; '!$A$306:$C$377,3,0)/1000</f>
        <v>17304.47911</v>
      </c>
      <c r="AE5" s="40">
        <f>VLOOKUP($C5,'Securitization Profit   loss &amp; '!$A$383:$C$454,3,0)/1000</f>
        <v>6029.8041199999998</v>
      </c>
      <c r="AF5" s="40">
        <f>VLOOKUP($C5,'Securitization Profit   loss &amp; '!$A$460:$C$531,3,0)/1000</f>
        <v>17472.124310000003</v>
      </c>
      <c r="AH5" s="39"/>
      <c r="AI5" s="40">
        <f>VLOOKUP($C5,'Securitization Profit   loss &amp; '!$A$3:$C$70,2,0)/1000</f>
        <v>0</v>
      </c>
      <c r="AJ5" s="40">
        <f>VLOOKUP($C5,'Securitization Profit   loss &amp; '!$A$78:$C$147,2,0)/1000</f>
        <v>0</v>
      </c>
      <c r="AK5" s="40">
        <f>VLOOKUP($C5,'Securitization Profit   loss &amp; '!$A$153:$C$224,2,0)/1000</f>
        <v>0</v>
      </c>
      <c r="AL5" s="40">
        <f>VLOOKUP($C5,'Securitization Profit   loss &amp; '!$A$230:$C$301,2,0)/1000</f>
        <v>0</v>
      </c>
      <c r="AM5" s="40">
        <f>VLOOKUP($C5,'Securitization Profit   loss &amp; '!$A$306:$C$377,2,0)/1000</f>
        <v>0</v>
      </c>
      <c r="AN5" s="40">
        <f>VLOOKUP($C5,'Securitization Profit   loss &amp; '!$A$383:$C$454,2,0)/1000</f>
        <v>0</v>
      </c>
      <c r="AO5" s="40">
        <f>VLOOKUP($C5,'Securitization Profit   loss &amp; '!$A$460:$C$531,2,0)/1000</f>
        <v>0</v>
      </c>
      <c r="AQ5" s="39"/>
      <c r="AR5" s="39"/>
      <c r="AV5" s="45"/>
      <c r="AW5" s="45"/>
      <c r="AX5" s="45"/>
      <c r="AZ5" s="39"/>
      <c r="BA5" s="40">
        <f t="shared" ref="BA5:BG5" si="12">P5+Z5+AI5+AR5</f>
        <v>116613.90034000001</v>
      </c>
      <c r="BB5" s="40">
        <f t="shared" si="12"/>
        <v>339299.24699999997</v>
      </c>
      <c r="BC5" s="40">
        <f t="shared" si="12"/>
        <v>366188.56767000002</v>
      </c>
      <c r="BD5" s="40">
        <f t="shared" si="12"/>
        <v>529461.18588999996</v>
      </c>
      <c r="BE5" s="40">
        <f t="shared" si="12"/>
        <v>784408.13457999995</v>
      </c>
      <c r="BF5" s="40">
        <f t="shared" si="12"/>
        <v>1011802.0551600002</v>
      </c>
      <c r="BG5" s="40">
        <f t="shared" si="12"/>
        <v>857449.27831999992</v>
      </c>
      <c r="BI5" s="39"/>
      <c r="BJ5" s="40">
        <f>VLOOKUP($C5,Segment!$B$4:$G$71,3,0)/1000</f>
        <v>0</v>
      </c>
      <c r="BK5" s="40">
        <f>VLOOKUP($C5,Segment!$B$77:$G$146,3,0)/1000</f>
        <v>0</v>
      </c>
      <c r="BL5" s="40">
        <f>VLOOKUP($C5,Segment!$B$152:$G$223,3,0)/1000</f>
        <v>0</v>
      </c>
      <c r="BM5" s="40">
        <f>VLOOKUP($C5,Segment!$B$229:$G$300,3,0)/1000</f>
        <v>0</v>
      </c>
      <c r="BN5" s="40">
        <f>VLOOKUP($C5,Segment!$B$306:$G$377,3,0)/1000</f>
        <v>0</v>
      </c>
      <c r="BO5" s="40">
        <f>VLOOKUP($C5,Segment!$B$383:$G$454,3,0)/1000</f>
        <v>0</v>
      </c>
      <c r="BP5" s="40">
        <f>VLOOKUP($C5,Segment!$B$460:$G$531,3,0)/1000</f>
        <v>0</v>
      </c>
      <c r="BR5" s="39"/>
      <c r="BS5" s="40">
        <f>VLOOKUP($C5,Segment!$B$4:$G$71,4,0)/1000</f>
        <v>0</v>
      </c>
      <c r="BT5" s="40">
        <f>VLOOKUP($C5,Segment!$B$77:$G$146,4,0)/1000</f>
        <v>0</v>
      </c>
      <c r="BU5" s="40">
        <f>VLOOKUP($C5,Segment!$B$152:$G$223,4,0)/1000</f>
        <v>0</v>
      </c>
      <c r="BV5" s="40">
        <f>VLOOKUP($C5,Segment!$B$229:$G$300,4,0)/1000</f>
        <v>0</v>
      </c>
      <c r="BW5" s="40">
        <f>VLOOKUP($C5,Segment!$B$306:$G$377,4,0)/1000</f>
        <v>0</v>
      </c>
      <c r="BX5" s="40">
        <f>VLOOKUP($C5,Segment!$B$383:$G$454,4,0)/1000</f>
        <v>0</v>
      </c>
      <c r="BY5" s="40">
        <f>VLOOKUP($C5,Segment!$B$460:$G$531,4,0)/1000</f>
        <v>0</v>
      </c>
      <c r="CA5" s="39"/>
      <c r="CB5" s="40">
        <f t="shared" ref="CB5:CH5" si="13">BJ5+BS5</f>
        <v>0</v>
      </c>
      <c r="CC5" s="40">
        <f t="shared" si="13"/>
        <v>0</v>
      </c>
      <c r="CD5" s="40">
        <f t="shared" si="13"/>
        <v>0</v>
      </c>
      <c r="CE5" s="40">
        <f t="shared" si="13"/>
        <v>0</v>
      </c>
      <c r="CF5" s="40">
        <f t="shared" si="13"/>
        <v>0</v>
      </c>
      <c r="CG5" s="40">
        <f t="shared" si="13"/>
        <v>0</v>
      </c>
      <c r="CH5" s="40">
        <f t="shared" si="13"/>
        <v>0</v>
      </c>
      <c r="CK5" s="39"/>
      <c r="CL5" s="40">
        <f>VLOOKUP($C5,Segment!$B$4:$G$71,5,0)/1000</f>
        <v>0</v>
      </c>
      <c r="CM5" s="40">
        <f>VLOOKUP($C5,Segment!$B$77:$G$146,5,0)/1000</f>
        <v>0</v>
      </c>
      <c r="CN5" s="40">
        <f>VLOOKUP($C5,Segment!$B$152:$G$223,5,0)/1000</f>
        <v>0</v>
      </c>
      <c r="CO5" s="40">
        <f>VLOOKUP($C5,Segment!$B$229:$G$300,5,0)/1000</f>
        <v>0</v>
      </c>
      <c r="CP5" s="40">
        <f>VLOOKUP($C5,Segment!$B$306:$G$377,5,0)/1000</f>
        <v>0</v>
      </c>
      <c r="CQ5" s="40">
        <f>VLOOKUP($C5,Segment!$B$383:$G$454,5,0)/1000</f>
        <v>0</v>
      </c>
      <c r="CR5" s="40">
        <f>VLOOKUP($C5,Segment!$B$460:$G$531,5,0)/1000</f>
        <v>0</v>
      </c>
      <c r="CT5" s="39"/>
      <c r="CU5" s="40">
        <f t="shared" ref="CU5:DA5" si="14">BA5+CB5+CL5</f>
        <v>116613.90034000001</v>
      </c>
      <c r="CV5" s="40">
        <f t="shared" si="14"/>
        <v>339299.24699999997</v>
      </c>
      <c r="CW5" s="40">
        <f t="shared" si="14"/>
        <v>366188.56767000002</v>
      </c>
      <c r="CX5" s="40">
        <f t="shared" si="14"/>
        <v>529461.18588999996</v>
      </c>
      <c r="CY5" s="40">
        <f t="shared" si="14"/>
        <v>784408.13457999995</v>
      </c>
      <c r="CZ5" s="40">
        <f t="shared" si="14"/>
        <v>1011802.0551600002</v>
      </c>
      <c r="DA5" s="40">
        <f t="shared" si="14"/>
        <v>857449.27831999992</v>
      </c>
    </row>
    <row r="6" spans="2:105" x14ac:dyDescent="0.3">
      <c r="C6" s="41" t="s">
        <v>95</v>
      </c>
      <c r="D6" s="116"/>
      <c r="E6" s="41"/>
      <c r="F6" s="42">
        <f t="shared" ref="F6:L6" si="15">F5/F$153</f>
        <v>7.9005359789726896E-3</v>
      </c>
      <c r="G6" s="42">
        <f t="shared" si="15"/>
        <v>0.11168252768838524</v>
      </c>
      <c r="H6" s="42">
        <f t="shared" si="15"/>
        <v>8.1129218393119332E-2</v>
      </c>
      <c r="I6" s="42">
        <f t="shared" si="15"/>
        <v>0.10190873719108401</v>
      </c>
      <c r="J6" s="42">
        <f t="shared" si="15"/>
        <v>0.11464235579509746</v>
      </c>
      <c r="K6" s="42">
        <f t="shared" si="15"/>
        <v>9.8373681306430483E-2</v>
      </c>
      <c r="L6" s="42">
        <f t="shared" si="15"/>
        <v>0.13813618455815985</v>
      </c>
      <c r="M6" s="177"/>
      <c r="O6" s="43"/>
      <c r="P6" s="42">
        <f t="shared" ref="P6:V6" si="16">P5/P$153</f>
        <v>7.9005359789726896E-3</v>
      </c>
      <c r="Q6" s="42">
        <f t="shared" si="16"/>
        <v>0.11168252768838524</v>
      </c>
      <c r="R6" s="42">
        <f t="shared" si="16"/>
        <v>8.1129218393119332E-2</v>
      </c>
      <c r="S6" s="42">
        <f t="shared" si="16"/>
        <v>0.10190873719108401</v>
      </c>
      <c r="T6" s="42">
        <f t="shared" si="16"/>
        <v>0.11464235579509746</v>
      </c>
      <c r="U6" s="42">
        <f t="shared" si="16"/>
        <v>9.8373681306430483E-2</v>
      </c>
      <c r="V6" s="42">
        <f t="shared" si="16"/>
        <v>0.13813618455815985</v>
      </c>
      <c r="W6" s="177"/>
      <c r="Y6" s="43"/>
      <c r="Z6" s="42">
        <f t="shared" ref="Z6:AF6" si="17">Z5/Z$154</f>
        <v>7.6890533321124818E-2</v>
      </c>
      <c r="AA6" s="42">
        <f t="shared" si="17"/>
        <v>8.7699367282904755E-2</v>
      </c>
      <c r="AB6" s="42">
        <f t="shared" si="17"/>
        <v>6.4506389851026788E-2</v>
      </c>
      <c r="AC6" s="42">
        <f t="shared" si="17"/>
        <v>6.5592925583126474E-2</v>
      </c>
      <c r="AD6" s="42">
        <f t="shared" si="17"/>
        <v>8.6821948044754779E-2</v>
      </c>
      <c r="AE6" s="42">
        <f t="shared" si="17"/>
        <v>4.5263501168525191E-2</v>
      </c>
      <c r="AF6" s="42">
        <f t="shared" si="17"/>
        <v>0.13234042358259307</v>
      </c>
      <c r="AG6" s="44"/>
      <c r="AH6" s="43"/>
      <c r="AI6" s="42">
        <f t="shared" ref="AI6:AO6" si="18">AI5/AI$152</f>
        <v>0</v>
      </c>
      <c r="AJ6" s="42">
        <f t="shared" si="18"/>
        <v>0</v>
      </c>
      <c r="AK6" s="42">
        <f t="shared" si="18"/>
        <v>0</v>
      </c>
      <c r="AL6" s="42">
        <f t="shared" si="18"/>
        <v>0</v>
      </c>
      <c r="AM6" s="42">
        <f t="shared" si="18"/>
        <v>0</v>
      </c>
      <c r="AN6" s="42">
        <f t="shared" si="18"/>
        <v>0</v>
      </c>
      <c r="AO6" s="42">
        <f t="shared" si="18"/>
        <v>0</v>
      </c>
      <c r="AP6" s="44"/>
      <c r="AQ6" s="43"/>
      <c r="AR6" s="42"/>
      <c r="AS6" s="42"/>
      <c r="AT6" s="42"/>
      <c r="AU6" s="42"/>
      <c r="AV6" s="42"/>
      <c r="AW6" s="42"/>
      <c r="AX6" s="42"/>
      <c r="AY6" s="44"/>
      <c r="AZ6" s="43"/>
      <c r="BA6" s="42">
        <f t="shared" ref="BA6:BG6" si="19">BA5/BA$152</f>
        <v>3.0681751726983644E-2</v>
      </c>
      <c r="BB6" s="42">
        <f t="shared" si="19"/>
        <v>0.10141698554453539</v>
      </c>
      <c r="BC6" s="42">
        <f t="shared" si="19"/>
        <v>7.8596569088262069E-2</v>
      </c>
      <c r="BD6" s="42">
        <f t="shared" si="19"/>
        <v>9.7557904426044756E-2</v>
      </c>
      <c r="BE6" s="42">
        <f t="shared" si="19"/>
        <v>0.1138376514718762</v>
      </c>
      <c r="BF6" s="42">
        <f t="shared" si="19"/>
        <v>9.769057242496193E-2</v>
      </c>
      <c r="BG6" s="42">
        <f t="shared" si="19"/>
        <v>0.13801302296834653</v>
      </c>
      <c r="BH6" s="44"/>
      <c r="BI6" s="43"/>
      <c r="BJ6" s="42"/>
      <c r="BK6" s="42"/>
      <c r="BL6" s="42"/>
      <c r="BM6" s="42"/>
      <c r="BN6" s="42"/>
      <c r="BO6" s="42"/>
      <c r="BP6" s="42"/>
      <c r="BR6" s="43"/>
      <c r="BS6" s="42"/>
      <c r="BT6" s="42"/>
      <c r="BU6" s="42"/>
      <c r="BV6" s="42"/>
      <c r="BW6" s="42"/>
      <c r="BX6" s="42"/>
      <c r="BY6" s="42"/>
      <c r="CA6" s="43"/>
      <c r="CB6" s="42"/>
      <c r="CC6" s="42"/>
      <c r="CD6" s="42"/>
      <c r="CE6" s="42"/>
      <c r="CF6" s="42"/>
      <c r="CG6" s="42"/>
      <c r="CH6" s="42"/>
      <c r="CI6" s="177"/>
      <c r="CK6" s="43"/>
      <c r="CL6" s="42">
        <f t="shared" ref="CL6:CR6" si="20">CL5/CL$153</f>
        <v>0</v>
      </c>
      <c r="CM6" s="42">
        <f t="shared" si="20"/>
        <v>0</v>
      </c>
      <c r="CN6" s="42">
        <f t="shared" si="20"/>
        <v>0</v>
      </c>
      <c r="CO6" s="42">
        <f t="shared" si="20"/>
        <v>0</v>
      </c>
      <c r="CP6" s="42">
        <f t="shared" si="20"/>
        <v>0</v>
      </c>
      <c r="CQ6" s="42">
        <f t="shared" si="20"/>
        <v>0</v>
      </c>
      <c r="CR6" s="42">
        <f t="shared" si="20"/>
        <v>0</v>
      </c>
      <c r="CT6" s="43"/>
      <c r="CU6" s="42">
        <f t="shared" ref="CU6:DA6" si="21">CU5/CU$152</f>
        <v>3.0681751726983644E-2</v>
      </c>
      <c r="CV6" s="42">
        <f t="shared" si="21"/>
        <v>0.10141698554453539</v>
      </c>
      <c r="CW6" s="42">
        <f t="shared" si="21"/>
        <v>7.8596569088262069E-2</v>
      </c>
      <c r="CX6" s="42">
        <f t="shared" si="21"/>
        <v>9.7557904426044756E-2</v>
      </c>
      <c r="CY6" s="42">
        <f t="shared" si="21"/>
        <v>0.1138376514718762</v>
      </c>
      <c r="CZ6" s="42">
        <f t="shared" si="21"/>
        <v>9.769057242496193E-2</v>
      </c>
      <c r="DA6" s="42">
        <f t="shared" si="21"/>
        <v>0.13801302296834653</v>
      </c>
    </row>
    <row r="7" spans="2:105" x14ac:dyDescent="0.3">
      <c r="C7" s="38" t="s">
        <v>19</v>
      </c>
      <c r="D7" s="117">
        <v>9</v>
      </c>
      <c r="F7" s="40">
        <f>VLOOKUP($C7,Segment!$B$4:$G$71,6,0)/1000</f>
        <v>172546.36248295999</v>
      </c>
      <c r="G7" s="45">
        <f>VLOOKUP($C7,Segment!$B$77:$G$146,6,0)/1000</f>
        <v>107127.05202599999</v>
      </c>
      <c r="H7" s="45">
        <f>VLOOKUP($C7,Segment!$B$152:$G$223,6,0)/1000</f>
        <v>103794.947556</v>
      </c>
      <c r="I7" s="45">
        <f>VLOOKUP($C7,Segment!$B$229:$G$300,6,0)/1000</f>
        <v>156799.43112995999</v>
      </c>
      <c r="J7" s="45">
        <f>VLOOKUP($C7,Segment!$B$306:$G$377,6,0)/1000</f>
        <v>199247.95304187995</v>
      </c>
      <c r="K7" s="45">
        <f>VLOOKUP($C7,Segment!$B$383:$G$454,6,0)/1000</f>
        <v>326240.53633795999</v>
      </c>
      <c r="L7" s="45">
        <f>VLOOKUP($C7,Segment!$B$460:$G$531,6,0)/1000</f>
        <v>394751.81396303995</v>
      </c>
      <c r="M7" s="139">
        <f>L7/K7-1</f>
        <v>0.21000234487754632</v>
      </c>
      <c r="P7" s="40">
        <f>VLOOKUP($C7,Segment!$B$4:$G$71,2,0)/1000</f>
        <v>172546.36248295999</v>
      </c>
      <c r="Q7" s="45">
        <f>VLOOKUP($C7,Segment!$B$77:$G$146,2,0)/1000</f>
        <v>107127.05202599999</v>
      </c>
      <c r="R7" s="45">
        <f>VLOOKUP($C7,Segment!$B$152:$G$223,2,0)/1000</f>
        <v>103794.947556</v>
      </c>
      <c r="S7" s="45">
        <f>VLOOKUP($C7,Segment!$B$229:$G$300,2,0)/1000</f>
        <v>156799.43112995999</v>
      </c>
      <c r="T7" s="45">
        <f>VLOOKUP($C7,Segment!$B$306:$G$377,2,0)/1000</f>
        <v>199247.95304187995</v>
      </c>
      <c r="U7" s="45">
        <f>VLOOKUP($C7,Segment!$B$383:$G$454,2,0)/1000</f>
        <v>326240.53633795999</v>
      </c>
      <c r="V7" s="45">
        <f>VLOOKUP($C7,Segment!$B$460:$G$531,2,0)/1000</f>
        <v>394751.81396303995</v>
      </c>
      <c r="W7" s="139">
        <f>V7/U7-1</f>
        <v>0.21000234487754632</v>
      </c>
      <c r="Z7" s="45">
        <f>VLOOKUP($C7,'Securitization Profit   loss &amp; '!$A$3:$C$70,3,0)/1000</f>
        <v>0</v>
      </c>
      <c r="AA7" s="45">
        <f>VLOOKUP($C7,'Securitization Profit   loss &amp; '!$A$78:$C$147,3,0)/1000</f>
        <v>0</v>
      </c>
      <c r="AB7" s="45">
        <f>VLOOKUP($C7,'Securitization Profit   loss &amp; '!$A$153:$C$224,3,0)/1000</f>
        <v>0</v>
      </c>
      <c r="AC7" s="45">
        <f>VLOOKUP($C7,'Securitization Profit   loss &amp; '!$A$230:$C$301,3,0)/1000</f>
        <v>56.015389999999996</v>
      </c>
      <c r="AD7" s="45">
        <f>VLOOKUP($C7,'Securitization Profit   loss &amp; '!$A$306:$C$377,3,0)/1000</f>
        <v>88.899779999999993</v>
      </c>
      <c r="AE7" s="45">
        <f>VLOOKUP($C7,'Securitization Profit   loss &amp; '!$A$383:$C$454,3,0)/1000</f>
        <v>117.2107</v>
      </c>
      <c r="AF7" s="45">
        <f>VLOOKUP($C7,'Securitization Profit   loss &amp; '!$A$460:$C$531,3,0)/1000</f>
        <v>149.96000000000004</v>
      </c>
      <c r="AI7" s="45">
        <f>VLOOKUP($C7,'Securitization Profit   loss &amp; '!$A$3:$C$70,2,0)/1000</f>
        <v>0</v>
      </c>
      <c r="AJ7" s="45">
        <f>VLOOKUP($C7,'Securitization Profit   loss &amp; '!$A$78:$C$147,2,0)/1000</f>
        <v>0</v>
      </c>
      <c r="AK7" s="45">
        <f>VLOOKUP($C7,'Securitization Profit   loss &amp; '!$A$153:$C$224,2,0)/1000</f>
        <v>0</v>
      </c>
      <c r="AL7" s="45">
        <f>VLOOKUP($C7,'Securitization Profit   loss &amp; '!$A$230:$C$301,2,0)/1000</f>
        <v>0</v>
      </c>
      <c r="AM7" s="45">
        <f>VLOOKUP($C7,'Securitization Profit   loss &amp; '!$A$306:$C$377,2,0)/1000</f>
        <v>0</v>
      </c>
      <c r="AN7" s="45">
        <f>VLOOKUP($C7,'Securitization Profit   loss &amp; '!$A$383:$C$454,2,0)/1000</f>
        <v>0</v>
      </c>
      <c r="AO7" s="45">
        <f>VLOOKUP($C7,'Securitization Profit   loss &amp; '!$A$460:$C$531,2,0)/1000</f>
        <v>0</v>
      </c>
      <c r="AR7" s="45">
        <f>-P7-Z7</f>
        <v>-172546.36248295999</v>
      </c>
      <c r="AS7" s="45">
        <f>-Q7-AA7</f>
        <v>-107127.05202599999</v>
      </c>
      <c r="AT7" s="45">
        <f>-R7-AB7</f>
        <v>-103794.947556</v>
      </c>
      <c r="AU7" s="45">
        <f>-S7-AC7</f>
        <v>-156855.44651995998</v>
      </c>
      <c r="AV7" s="45">
        <f>-T7-AD7</f>
        <v>-199336.85282187996</v>
      </c>
      <c r="AW7" s="40">
        <f>SUM('Quarterly I.S'!CO7:CR7)</f>
        <v>-326240.53633795999</v>
      </c>
      <c r="AX7" s="40">
        <f>SUM('Quarterly I.S'!CS7:CV7)</f>
        <v>-394751.81396303989</v>
      </c>
      <c r="BA7" s="45">
        <f t="shared" ref="BA7:BG7" si="22">P7+Z7+AI7+AR7</f>
        <v>0</v>
      </c>
      <c r="BB7" s="45">
        <f t="shared" si="22"/>
        <v>0</v>
      </c>
      <c r="BC7" s="45">
        <f t="shared" si="22"/>
        <v>0</v>
      </c>
      <c r="BD7" s="45">
        <f t="shared" si="22"/>
        <v>0</v>
      </c>
      <c r="BE7" s="45">
        <f t="shared" si="22"/>
        <v>0</v>
      </c>
      <c r="BF7" s="45">
        <f t="shared" si="22"/>
        <v>117.210699999996</v>
      </c>
      <c r="BG7" s="45">
        <f t="shared" si="22"/>
        <v>149.96000000007916</v>
      </c>
      <c r="BJ7" s="45">
        <f>VLOOKUP($C7,Segment!$B$4:$G$71,3,0)/1000</f>
        <v>0</v>
      </c>
      <c r="BK7" s="45">
        <f>VLOOKUP($C7,Segment!$B$77:$G$146,3,0)/1000</f>
        <v>0</v>
      </c>
      <c r="BL7" s="45">
        <f>VLOOKUP($C7,Segment!$B$152:$G$223,3,0)/1000</f>
        <v>0</v>
      </c>
      <c r="BM7" s="45">
        <f>VLOOKUP($C7,Segment!$B$229:$G$300,3,0)/1000</f>
        <v>0</v>
      </c>
      <c r="BN7" s="45">
        <f>VLOOKUP($C7,Segment!$B$306:$G$377,3,0)/1000</f>
        <v>0</v>
      </c>
      <c r="BO7" s="45">
        <f>VLOOKUP($C7,Segment!$B$383:$G$454,3,0)/1000</f>
        <v>0</v>
      </c>
      <c r="BP7" s="45">
        <f>VLOOKUP($C7,Segment!$B$460:$G$531,3,0)/1000</f>
        <v>0</v>
      </c>
      <c r="BS7" s="40">
        <f>VLOOKUP($C7,Segment!$B$4:$G$71,4,0)/1000</f>
        <v>0</v>
      </c>
      <c r="BT7" s="45">
        <f>VLOOKUP($C7,Segment!$B$77:$G$146,4,0)/1000</f>
        <v>0</v>
      </c>
      <c r="BU7" s="45">
        <f>VLOOKUP($C7,Segment!$B$152:$G$223,4,0)/1000</f>
        <v>0</v>
      </c>
      <c r="BV7" s="45">
        <f>VLOOKUP($C7,Segment!$B$229:$G$300,4,0)/1000</f>
        <v>0</v>
      </c>
      <c r="BW7" s="45">
        <f>VLOOKUP($C7,Segment!$B$306:$G$377,4,0)/1000</f>
        <v>0</v>
      </c>
      <c r="BX7" s="45">
        <f>VLOOKUP($C7,Segment!$B$383:$G$454,4,0)/1000</f>
        <v>0</v>
      </c>
      <c r="BY7" s="45">
        <f>VLOOKUP($C7,Segment!$B$460:$G$531,4,0)/1000</f>
        <v>0</v>
      </c>
      <c r="CB7" s="45">
        <f t="shared" ref="CB7:CH7" si="23">BJ7+BS7</f>
        <v>0</v>
      </c>
      <c r="CC7" s="45">
        <f t="shared" si="23"/>
        <v>0</v>
      </c>
      <c r="CD7" s="45">
        <f t="shared" si="23"/>
        <v>0</v>
      </c>
      <c r="CE7" s="45">
        <f t="shared" si="23"/>
        <v>0</v>
      </c>
      <c r="CF7" s="45">
        <f t="shared" si="23"/>
        <v>0</v>
      </c>
      <c r="CG7" s="45">
        <f t="shared" si="23"/>
        <v>0</v>
      </c>
      <c r="CH7" s="45">
        <f t="shared" si="23"/>
        <v>0</v>
      </c>
      <c r="CL7" s="45">
        <f>VLOOKUP($C7,Segment!$B$4:$G$71,5,0)/1000</f>
        <v>0</v>
      </c>
      <c r="CM7" s="45">
        <f>VLOOKUP($C7,Segment!$B$77:$G$146,5,0)/1000</f>
        <v>0</v>
      </c>
      <c r="CN7" s="45">
        <f>VLOOKUP($C7,Segment!$B$152:$G$223,5,0)/1000</f>
        <v>0</v>
      </c>
      <c r="CO7" s="45">
        <f>VLOOKUP($C7,Segment!$B$229:$G$300,5,0)/1000</f>
        <v>0</v>
      </c>
      <c r="CP7" s="45">
        <f>VLOOKUP($C7,Segment!$B$306:$G$377,5,0)/1000</f>
        <v>0</v>
      </c>
      <c r="CQ7" s="45">
        <f>VLOOKUP($C7,Segment!$B$383:$G$454,5,0)/1000</f>
        <v>0</v>
      </c>
      <c r="CR7" s="45">
        <f>VLOOKUP($C7,Segment!$B$460:$G$531,5,0)/1000</f>
        <v>0</v>
      </c>
      <c r="CU7" s="45">
        <f t="shared" ref="CU7:DA7" si="24">BA7+CB7+CL7</f>
        <v>0</v>
      </c>
      <c r="CV7" s="45">
        <f t="shared" si="24"/>
        <v>0</v>
      </c>
      <c r="CW7" s="45">
        <f t="shared" si="24"/>
        <v>0</v>
      </c>
      <c r="CX7" s="45">
        <f t="shared" si="24"/>
        <v>0</v>
      </c>
      <c r="CY7" s="45">
        <f t="shared" si="24"/>
        <v>0</v>
      </c>
      <c r="CZ7" s="45">
        <f t="shared" si="24"/>
        <v>117.210699999996</v>
      </c>
      <c r="DA7" s="45">
        <f t="shared" si="24"/>
        <v>149.96000000007916</v>
      </c>
    </row>
    <row r="8" spans="2:105" x14ac:dyDescent="0.3">
      <c r="C8" s="41" t="s">
        <v>57</v>
      </c>
      <c r="D8" s="116"/>
      <c r="E8" s="41"/>
      <c r="F8" s="42">
        <f t="shared" ref="F8:L8" si="25">F7/AVERAGE(E128:F128)</f>
        <v>4.5749476700861852E-2</v>
      </c>
      <c r="G8" s="42">
        <f t="shared" si="25"/>
        <v>2.5596741432025196E-2</v>
      </c>
      <c r="H8" s="42">
        <f t="shared" si="25"/>
        <v>2.1797171278439425E-2</v>
      </c>
      <c r="I8" s="215">
        <f t="shared" si="25"/>
        <v>2.4867418008109113E-2</v>
      </c>
      <c r="J8" s="215">
        <f t="shared" si="25"/>
        <v>2.4548019852770504E-2</v>
      </c>
      <c r="K8" s="215">
        <f t="shared" si="25"/>
        <v>2.9867521542265022E-2</v>
      </c>
      <c r="L8" s="215">
        <f t="shared" si="25"/>
        <v>3.1342095339628166E-2</v>
      </c>
      <c r="M8" s="177"/>
      <c r="O8" s="43"/>
      <c r="P8" s="42">
        <f t="shared" ref="P8:V8" si="26">P7/AVERAGE(O128:P128)</f>
        <v>4.5749476700861852E-2</v>
      </c>
      <c r="Q8" s="42">
        <f t="shared" si="26"/>
        <v>2.5596741432025196E-2</v>
      </c>
      <c r="R8" s="42">
        <f t="shared" si="26"/>
        <v>2.1797171278439425E-2</v>
      </c>
      <c r="S8" s="42">
        <f t="shared" si="26"/>
        <v>2.4867418008109113E-2</v>
      </c>
      <c r="T8" s="42">
        <f t="shared" si="26"/>
        <v>2.4548019852770504E-2</v>
      </c>
      <c r="U8" s="42">
        <f t="shared" si="26"/>
        <v>2.9867521542265022E-2</v>
      </c>
      <c r="V8" s="42">
        <f t="shared" si="26"/>
        <v>3.1342095339628166E-2</v>
      </c>
      <c r="W8" s="177"/>
      <c r="Y8" s="43"/>
      <c r="Z8" s="42"/>
      <c r="AA8" s="42"/>
      <c r="AB8" s="42"/>
      <c r="AC8" s="42"/>
      <c r="AD8" s="42"/>
      <c r="AE8" s="42"/>
      <c r="AF8" s="42"/>
      <c r="AG8" s="44"/>
      <c r="AH8" s="43"/>
      <c r="AI8" s="42"/>
      <c r="AJ8" s="42"/>
      <c r="AK8" s="42"/>
      <c r="AL8" s="42"/>
      <c r="AM8" s="42"/>
      <c r="AN8" s="42"/>
      <c r="AO8" s="42"/>
      <c r="AP8" s="44"/>
      <c r="AQ8" s="43"/>
      <c r="AR8" s="42"/>
      <c r="AS8" s="42"/>
      <c r="AT8" s="42"/>
      <c r="AU8" s="42"/>
      <c r="AV8" s="42"/>
      <c r="AW8" s="42"/>
      <c r="AX8" s="42"/>
      <c r="AY8" s="44"/>
      <c r="AZ8" s="43"/>
      <c r="BA8" s="42"/>
      <c r="BB8" s="42"/>
      <c r="BC8" s="42"/>
      <c r="BD8" s="42"/>
      <c r="BE8" s="42"/>
      <c r="BF8" s="42"/>
      <c r="BG8" s="42"/>
      <c r="BH8" s="44"/>
      <c r="BI8" s="43"/>
      <c r="BJ8" s="42"/>
      <c r="BK8" s="42"/>
      <c r="BL8" s="42"/>
      <c r="BM8" s="42"/>
      <c r="BN8" s="42"/>
      <c r="BO8" s="42"/>
      <c r="BP8" s="42"/>
      <c r="BR8" s="43"/>
      <c r="BS8" s="42"/>
      <c r="BT8" s="42"/>
      <c r="BU8" s="42"/>
      <c r="BV8" s="42"/>
      <c r="BW8" s="42"/>
      <c r="BX8" s="42"/>
      <c r="BY8" s="42"/>
      <c r="CA8" s="43"/>
      <c r="CB8" s="42"/>
      <c r="CC8" s="42"/>
      <c r="CD8" s="42"/>
      <c r="CE8" s="42"/>
      <c r="CF8" s="42"/>
      <c r="CG8" s="42"/>
      <c r="CH8" s="42"/>
      <c r="CI8" s="177"/>
      <c r="CK8" s="43"/>
      <c r="CL8" s="42"/>
      <c r="CM8" s="42"/>
      <c r="CN8" s="42"/>
      <c r="CO8" s="42"/>
      <c r="CP8" s="42"/>
      <c r="CQ8" s="42"/>
      <c r="CR8" s="42"/>
      <c r="CT8" s="43"/>
      <c r="CU8" s="42"/>
      <c r="CV8" s="42"/>
      <c r="CW8" s="42"/>
      <c r="CX8" s="42"/>
      <c r="CY8" s="42"/>
      <c r="CZ8" s="42"/>
      <c r="DA8" s="42"/>
    </row>
    <row r="9" spans="2:105" x14ac:dyDescent="0.3">
      <c r="C9" s="38" t="s">
        <v>89</v>
      </c>
      <c r="D9" s="117">
        <v>10</v>
      </c>
      <c r="F9" s="40">
        <f>VLOOKUP($C9,Segment!$B$4:$G$71,6,0)/1000</f>
        <v>132136.98863999985</v>
      </c>
      <c r="G9" s="45">
        <f>VLOOKUP($C9,Segment!$B$77:$G$146,6,0)/1000</f>
        <v>85219.998000000007</v>
      </c>
      <c r="H9" s="45">
        <f>VLOOKUP($C9,Segment!$B$152:$G$223,6,0)/1000</f>
        <v>-9278.7184399998932</v>
      </c>
      <c r="I9" s="45">
        <f>VLOOKUP($C9,Segment!$B$229:$G$300,6,0)/1000</f>
        <v>-12369.870460000016</v>
      </c>
      <c r="J9" s="45">
        <f>VLOOKUP($C9,Segment!$B$306:$G$377,6,0)/1000</f>
        <v>-16758.973619999972</v>
      </c>
      <c r="K9" s="45">
        <f>VLOOKUP($C9,Segment!$B$383:$G$454,6,0)/1000</f>
        <v>8569.4678900000144</v>
      </c>
      <c r="L9" s="45">
        <f>VLOOKUP($C9,Segment!$B$460:$G$531,6,0)/1000</f>
        <v>17789.960580000006</v>
      </c>
      <c r="M9" s="139">
        <f>L9/K9-1</f>
        <v>1.0759702712416579</v>
      </c>
      <c r="P9" s="40">
        <f>VLOOKUP($C9,Segment!$B$4:$G$71,2,0)/1000</f>
        <v>132136.98863999985</v>
      </c>
      <c r="Q9" s="45">
        <f>VLOOKUP($C9,Segment!$B$77:$G$146,2,0)/1000</f>
        <v>85219.998000000007</v>
      </c>
      <c r="R9" s="45">
        <f>VLOOKUP($C9,Segment!$B$152:$G$223,2,0)/1000</f>
        <v>-9278.7184399998932</v>
      </c>
      <c r="S9" s="45">
        <f>VLOOKUP($C9,Segment!$B$229:$G$300,2,0)/1000</f>
        <v>-12369.870460000016</v>
      </c>
      <c r="T9" s="45">
        <f>VLOOKUP($C9,Segment!$B$306:$G$377,2,0)/1000</f>
        <v>-16758.973619999972</v>
      </c>
      <c r="U9" s="45">
        <f>VLOOKUP($C9,Segment!$B$383:$G$454,2,0)/1000</f>
        <v>8569.4678900000144</v>
      </c>
      <c r="V9" s="45">
        <f>VLOOKUP($C9,Segment!$B$460:$G$531,2,0)/1000</f>
        <v>17789.960580000006</v>
      </c>
      <c r="W9" s="139">
        <f>V9/U9-1</f>
        <v>1.0759702712416579</v>
      </c>
      <c r="Z9" s="45">
        <f>VLOOKUP($C9,'Securitization Profit   loss &amp; '!$A$3:$C$70,3,0)/1000</f>
        <v>0</v>
      </c>
      <c r="AA9" s="45">
        <f>VLOOKUP($C9,'Securitization Profit   loss &amp; '!$A$78:$C$147,3,0)/1000</f>
        <v>0</v>
      </c>
      <c r="AB9" s="45">
        <f>VLOOKUP($C9,'Securitization Profit   loss &amp; '!$A$153:$C$224,3,0)/1000</f>
        <v>0</v>
      </c>
      <c r="AC9" s="45">
        <f>VLOOKUP($C9,'Securitization Profit   loss &amp; '!$A$230:$C$301,3,0)/1000</f>
        <v>0</v>
      </c>
      <c r="AD9" s="45">
        <f>VLOOKUP($C9,'Securitization Profit   loss &amp; '!$A$306:$C$377,3,0)/1000</f>
        <v>0</v>
      </c>
      <c r="AE9" s="45">
        <f>VLOOKUP($C9,'Securitization Profit   loss &amp; '!$A$383:$C$454,3,0)/1000</f>
        <v>0</v>
      </c>
      <c r="AF9" s="45">
        <f>VLOOKUP($C9,'Securitization Profit   loss &amp; '!$A$460:$C$531,3,0)/1000</f>
        <v>0</v>
      </c>
      <c r="AI9" s="45">
        <f>VLOOKUP($C9,'Securitization Profit   loss &amp; '!$A$3:$C$70,2,0)/1000</f>
        <v>0</v>
      </c>
      <c r="AJ9" s="45">
        <f>VLOOKUP($C9,'Securitization Profit   loss &amp; '!$A$78:$C$147,2,0)/1000</f>
        <v>0</v>
      </c>
      <c r="AK9" s="45">
        <f>VLOOKUP($C9,'Securitization Profit   loss &amp; '!$A$153:$C$224,2,0)/1000</f>
        <v>0</v>
      </c>
      <c r="AL9" s="45">
        <f>VLOOKUP($C9,'Securitization Profit   loss &amp; '!$A$230:$C$301,2,0)/1000</f>
        <v>0</v>
      </c>
      <c r="AM9" s="45">
        <f>VLOOKUP($C9,'Securitization Profit   loss &amp; '!$A$306:$C$377,2,0)/1000</f>
        <v>0</v>
      </c>
      <c r="AN9" s="45">
        <f>VLOOKUP($C9,'Securitization Profit   loss &amp; '!$A$383:$C$454,2,0)/1000</f>
        <v>0</v>
      </c>
      <c r="AO9" s="45">
        <f>VLOOKUP($C9,'Securitization Profit   loss &amp; '!$A$460:$C$531,2,0)/1000</f>
        <v>0</v>
      </c>
      <c r="AR9" s="45">
        <f>-P9-Z9</f>
        <v>-132136.98863999985</v>
      </c>
      <c r="AS9" s="45">
        <f>-Q9-AA9</f>
        <v>-85219.998000000007</v>
      </c>
      <c r="AT9" s="45">
        <f>-R9-AB9</f>
        <v>9278.7184399998932</v>
      </c>
      <c r="AU9" s="45">
        <f>-S9-AC9</f>
        <v>12369.870460000016</v>
      </c>
      <c r="AV9" s="45">
        <f>-T9-AD9</f>
        <v>16758.973619999972</v>
      </c>
      <c r="AW9" s="40">
        <f>SUM('Quarterly I.S'!CO9:CR9)</f>
        <v>-8569.4678900000144</v>
      </c>
      <c r="AX9" s="40">
        <f>SUM('Quarterly I.S'!CS9:CV9)</f>
        <v>-17789.960580000006</v>
      </c>
      <c r="BA9" s="45">
        <f t="shared" ref="BA9:BG10" si="27">P9+Z9+AI9+AR9</f>
        <v>0</v>
      </c>
      <c r="BB9" s="45">
        <f t="shared" si="27"/>
        <v>0</v>
      </c>
      <c r="BC9" s="45">
        <f t="shared" si="27"/>
        <v>0</v>
      </c>
      <c r="BD9" s="45">
        <f t="shared" si="27"/>
        <v>0</v>
      </c>
      <c r="BE9" s="45">
        <f t="shared" si="27"/>
        <v>0</v>
      </c>
      <c r="BF9" s="45">
        <f t="shared" si="27"/>
        <v>0</v>
      </c>
      <c r="BG9" s="45">
        <f t="shared" si="27"/>
        <v>0</v>
      </c>
      <c r="BJ9" s="45">
        <f>VLOOKUP($C9,Segment!$B$4:$G$71,3,0)/1000</f>
        <v>0</v>
      </c>
      <c r="BK9" s="45">
        <f>VLOOKUP($C9,Segment!$B$77:$G$146,3,0)/1000</f>
        <v>0</v>
      </c>
      <c r="BL9" s="45">
        <f>VLOOKUP($C9,Segment!$B$152:$G$223,3,0)/1000</f>
        <v>0</v>
      </c>
      <c r="BM9" s="45">
        <f>VLOOKUP($C9,Segment!$B$229:$G$300,3,0)/1000</f>
        <v>0</v>
      </c>
      <c r="BN9" s="45">
        <f>VLOOKUP($C9,Segment!$B$306:$G$377,3,0)/1000</f>
        <v>0</v>
      </c>
      <c r="BO9" s="45">
        <f>VLOOKUP($C9,Segment!$B$383:$G$454,3,0)/1000</f>
        <v>0</v>
      </c>
      <c r="BP9" s="45">
        <f>VLOOKUP($C9,Segment!$B$460:$G$531,3,0)/1000</f>
        <v>0</v>
      </c>
      <c r="BS9" s="40">
        <f>VLOOKUP($C9,Segment!$B$4:$G$71,4,0)/1000</f>
        <v>0</v>
      </c>
      <c r="BT9" s="45">
        <f>VLOOKUP($C9,Segment!$B$77:$G$146,4,0)/1000</f>
        <v>0</v>
      </c>
      <c r="BU9" s="45">
        <f>VLOOKUP($C9,Segment!$B$152:$G$223,4,0)/1000</f>
        <v>0</v>
      </c>
      <c r="BV9" s="45">
        <f>VLOOKUP($C9,Segment!$B$229:$G$300,4,0)/1000</f>
        <v>0</v>
      </c>
      <c r="BW9" s="45">
        <f>VLOOKUP($C9,Segment!$B$306:$G$377,4,0)/1000</f>
        <v>0</v>
      </c>
      <c r="BX9" s="45">
        <f>VLOOKUP($C9,Segment!$B$383:$G$454,4,0)/1000</f>
        <v>0</v>
      </c>
      <c r="BY9" s="45">
        <f>VLOOKUP($C9,Segment!$B$460:$G$531,4,0)/1000</f>
        <v>0</v>
      </c>
      <c r="CB9" s="45">
        <f t="shared" ref="CB9:CH10" si="28">BJ9+BS9</f>
        <v>0</v>
      </c>
      <c r="CC9" s="45">
        <f t="shared" si="28"/>
        <v>0</v>
      </c>
      <c r="CD9" s="45">
        <f t="shared" si="28"/>
        <v>0</v>
      </c>
      <c r="CE9" s="45">
        <f t="shared" si="28"/>
        <v>0</v>
      </c>
      <c r="CF9" s="45">
        <f t="shared" si="28"/>
        <v>0</v>
      </c>
      <c r="CG9" s="45">
        <f t="shared" si="28"/>
        <v>0</v>
      </c>
      <c r="CH9" s="45">
        <f t="shared" si="28"/>
        <v>0</v>
      </c>
      <c r="CL9" s="45">
        <f>VLOOKUP($C9,Segment!$B$4:$G$71,5,0)/1000</f>
        <v>0</v>
      </c>
      <c r="CM9" s="45">
        <f>VLOOKUP($C9,Segment!$B$77:$G$146,5,0)/1000</f>
        <v>0</v>
      </c>
      <c r="CN9" s="45">
        <f>VLOOKUP($C9,Segment!$B$152:$G$223,5,0)/1000</f>
        <v>0</v>
      </c>
      <c r="CO9" s="45">
        <f>VLOOKUP($C9,Segment!$B$229:$G$300,5,0)/1000</f>
        <v>0</v>
      </c>
      <c r="CP9" s="45">
        <f>VLOOKUP($C9,Segment!$B$306:$G$377,5,0)/1000</f>
        <v>0</v>
      </c>
      <c r="CQ9" s="45">
        <f>VLOOKUP($C9,Segment!$B$383:$G$454,5,0)/1000</f>
        <v>0</v>
      </c>
      <c r="CR9" s="45">
        <f>VLOOKUP($C9,Segment!$B$460:$G$531,5,0)/1000</f>
        <v>0</v>
      </c>
      <c r="CU9" s="45">
        <f t="shared" ref="CU9:DA10" si="29">BA9+CB9+CL9</f>
        <v>0</v>
      </c>
      <c r="CV9" s="45">
        <f t="shared" si="29"/>
        <v>0</v>
      </c>
      <c r="CW9" s="45">
        <f t="shared" si="29"/>
        <v>0</v>
      </c>
      <c r="CX9" s="45">
        <f t="shared" si="29"/>
        <v>0</v>
      </c>
      <c r="CY9" s="45">
        <f t="shared" si="29"/>
        <v>0</v>
      </c>
      <c r="CZ9" s="45">
        <f t="shared" si="29"/>
        <v>0</v>
      </c>
      <c r="DA9" s="45">
        <f t="shared" si="29"/>
        <v>0</v>
      </c>
    </row>
    <row r="10" spans="2:105" x14ac:dyDescent="0.3">
      <c r="C10" s="38" t="s">
        <v>90</v>
      </c>
      <c r="F10" s="40">
        <f>VLOOKUP($C10,Segment!$B$4:$G$71,6,0)/1000</f>
        <v>-280.27479000000005</v>
      </c>
      <c r="G10" s="45">
        <f>VLOOKUP($C10,Segment!$B$77:$G$146,6,0)/1000</f>
        <v>-74.317999999999998</v>
      </c>
      <c r="H10" s="45">
        <f>VLOOKUP($C10,Segment!$B$152:$G$223,6,0)/1000</f>
        <v>-51.753</v>
      </c>
      <c r="I10" s="45">
        <f>VLOOKUP($C10,Segment!$B$229:$G$300,6,0)/1000</f>
        <v>-32621.420729999998</v>
      </c>
      <c r="J10" s="45">
        <f>VLOOKUP($C10,Segment!$B$306:$G$377,6,0)/1000</f>
        <v>-152474.00962999999</v>
      </c>
      <c r="K10" s="45">
        <f>VLOOKUP($C10,Segment!$B$383:$G$454,6,0)/1000</f>
        <v>-331235.78084000002</v>
      </c>
      <c r="L10" s="45">
        <f>VLOOKUP($C10,Segment!$B$460:$G$531,6,0)/1000</f>
        <v>-261669.26326999997</v>
      </c>
      <c r="M10" s="139">
        <f>L10/K10-1</f>
        <v>-0.21002114383169079</v>
      </c>
      <c r="P10" s="40">
        <f>VLOOKUP($C10,Segment!$B$4:$G$71,2,0)/1000</f>
        <v>-280.27479000000005</v>
      </c>
      <c r="Q10" s="45">
        <f>VLOOKUP($C10,Segment!$B$77:$G$146,2,0)/1000</f>
        <v>-74.317999999999998</v>
      </c>
      <c r="R10" s="45">
        <f>VLOOKUP($C10,Segment!$B$152:$G$223,2,0)/1000</f>
        <v>-51.753</v>
      </c>
      <c r="S10" s="45">
        <f>VLOOKUP($C10,Segment!$B$229:$G$300,2,0)/1000</f>
        <v>-32621.420729999998</v>
      </c>
      <c r="T10" s="45">
        <f>VLOOKUP($C10,Segment!$B$306:$G$377,2,0)/1000</f>
        <v>-152474.00962999999</v>
      </c>
      <c r="U10" s="45">
        <f>VLOOKUP($C10,Segment!$B$383:$G$454,2,0)/1000</f>
        <v>-331235.78084000002</v>
      </c>
      <c r="V10" s="45">
        <f>VLOOKUP($C10,Segment!$B$460:$G$531,2,0)/1000</f>
        <v>-261669.26326999997</v>
      </c>
      <c r="W10" s="139">
        <f>V10/U10-1</f>
        <v>-0.21002114383169079</v>
      </c>
      <c r="Z10" s="45">
        <f>VLOOKUP($C10,'Securitization Profit   loss &amp; '!$A$3:$C$70,3,0)/1000</f>
        <v>-233.03899999999999</v>
      </c>
      <c r="AA10" s="45">
        <f>VLOOKUP($C10,'Securitization Profit   loss &amp; '!$A$78:$C$147,3,0)/1000</f>
        <v>-76.620999999999995</v>
      </c>
      <c r="AB10" s="45">
        <f>VLOOKUP($C10,'Securitization Profit   loss &amp; '!$A$153:$C$224,3,0)/1000</f>
        <v>-6.4416700000000002</v>
      </c>
      <c r="AC10" s="45">
        <f>VLOOKUP($C10,'Securitization Profit   loss &amp; '!$A$230:$C$301,3,0)/1000</f>
        <v>0</v>
      </c>
      <c r="AD10" s="45">
        <f>VLOOKUP($C10,'Securitization Profit   loss &amp; '!$A$306:$C$377,3,0)/1000</f>
        <v>0</v>
      </c>
      <c r="AE10" s="45">
        <f>VLOOKUP($C10,'Securitization Profit   loss &amp; '!$A$383:$C$454,3,0)/1000</f>
        <v>0</v>
      </c>
      <c r="AF10" s="45">
        <f>VLOOKUP($C10,'Securitization Profit   loss &amp; '!$A$460:$C$531,3,0)/1000</f>
        <v>0</v>
      </c>
      <c r="AI10" s="45">
        <f>VLOOKUP($C10,'Securitization Profit   loss &amp; '!$A$3:$C$70,2,0)/1000</f>
        <v>0</v>
      </c>
      <c r="AJ10" s="45">
        <f>VLOOKUP($C10,'Securitization Profit   loss &amp; '!$A$78:$C$147,2,0)/1000</f>
        <v>0</v>
      </c>
      <c r="AK10" s="45">
        <f>VLOOKUP($C10,'Securitization Profit   loss &amp; '!$A$153:$C$224,2,0)/1000</f>
        <v>0</v>
      </c>
      <c r="AL10" s="45">
        <f>VLOOKUP($C10,'Securitization Profit   loss &amp; '!$A$230:$C$301,2,0)/1000</f>
        <v>0</v>
      </c>
      <c r="AM10" s="45">
        <f>VLOOKUP($C10,'Securitization Profit   loss &amp; '!$A$306:$C$377,2,0)/1000</f>
        <v>0</v>
      </c>
      <c r="AN10" s="45">
        <f>VLOOKUP($C10,'Securitization Profit   loss &amp; '!$A$383:$C$454,2,0)/1000</f>
        <v>0</v>
      </c>
      <c r="AO10" s="45">
        <f>VLOOKUP($C10,'Securitization Profit   loss &amp; '!$A$460:$C$531,2,0)/1000</f>
        <v>0</v>
      </c>
      <c r="BA10" s="45">
        <f t="shared" si="27"/>
        <v>-513.31379000000004</v>
      </c>
      <c r="BB10" s="45">
        <f t="shared" si="27"/>
        <v>-150.93899999999999</v>
      </c>
      <c r="BC10" s="45">
        <f t="shared" si="27"/>
        <v>-58.194670000000002</v>
      </c>
      <c r="BD10" s="45">
        <f t="shared" si="27"/>
        <v>-32621.420729999998</v>
      </c>
      <c r="BE10" s="45">
        <f t="shared" si="27"/>
        <v>-152474.00962999999</v>
      </c>
      <c r="BF10" s="45">
        <f t="shared" si="27"/>
        <v>-331235.78084000002</v>
      </c>
      <c r="BG10" s="45">
        <f t="shared" si="27"/>
        <v>-261669.26326999997</v>
      </c>
      <c r="BJ10" s="45">
        <f>VLOOKUP($C10,Segment!$B$4:$G$71,3,0)/1000</f>
        <v>0</v>
      </c>
      <c r="BK10" s="45">
        <f>VLOOKUP($C10,Segment!$B$77:$G$146,3,0)/1000</f>
        <v>0</v>
      </c>
      <c r="BL10" s="45">
        <f>VLOOKUP($C10,Segment!$B$152:$G$223,3,0)/1000</f>
        <v>0</v>
      </c>
      <c r="BM10" s="45">
        <f>VLOOKUP($C10,Segment!$B$229:$G$300,3,0)/1000</f>
        <v>0</v>
      </c>
      <c r="BN10" s="45">
        <f>VLOOKUP($C10,Segment!$B$306:$G$377,3,0)/1000</f>
        <v>0</v>
      </c>
      <c r="BO10" s="45">
        <f>VLOOKUP($C10,Segment!$B$383:$G$454,3,0)/1000</f>
        <v>0</v>
      </c>
      <c r="BP10" s="45">
        <f>VLOOKUP($C10,Segment!$B$460:$G$531,3,0)/1000</f>
        <v>0</v>
      </c>
      <c r="BS10" s="40">
        <f>VLOOKUP($C10,Segment!$B$4:$G$71,4,0)/1000</f>
        <v>0</v>
      </c>
      <c r="BT10" s="45">
        <f>VLOOKUP($C10,Segment!$B$77:$G$146,4,0)/1000</f>
        <v>0</v>
      </c>
      <c r="BU10" s="45">
        <f>VLOOKUP($C10,Segment!$B$152:$G$223,4,0)/1000</f>
        <v>0</v>
      </c>
      <c r="BV10" s="45">
        <f>VLOOKUP($C10,Segment!$B$229:$G$300,4,0)/1000</f>
        <v>0</v>
      </c>
      <c r="BW10" s="45">
        <f>VLOOKUP($C10,Segment!$B$306:$G$377,4,0)/1000</f>
        <v>0</v>
      </c>
      <c r="BX10" s="45">
        <f>VLOOKUP($C10,Segment!$B$383:$G$454,4,0)/1000</f>
        <v>0</v>
      </c>
      <c r="BY10" s="45">
        <f>VLOOKUP($C10,Segment!$B$460:$G$531,4,0)/1000</f>
        <v>0</v>
      </c>
      <c r="CB10" s="45">
        <f t="shared" si="28"/>
        <v>0</v>
      </c>
      <c r="CC10" s="45">
        <f t="shared" si="28"/>
        <v>0</v>
      </c>
      <c r="CD10" s="45">
        <f t="shared" si="28"/>
        <v>0</v>
      </c>
      <c r="CE10" s="45">
        <f t="shared" si="28"/>
        <v>0</v>
      </c>
      <c r="CF10" s="45">
        <f t="shared" si="28"/>
        <v>0</v>
      </c>
      <c r="CG10" s="45">
        <f t="shared" si="28"/>
        <v>0</v>
      </c>
      <c r="CH10" s="45">
        <f t="shared" si="28"/>
        <v>0</v>
      </c>
      <c r="CL10" s="45">
        <f>VLOOKUP($C10,Segment!$B$4:$G$71,5,0)/1000</f>
        <v>0</v>
      </c>
      <c r="CM10" s="45">
        <f>VLOOKUP($C10,Segment!$B$77:$G$146,5,0)/1000</f>
        <v>0</v>
      </c>
      <c r="CN10" s="45">
        <f>VLOOKUP($C10,Segment!$B$152:$G$223,5,0)/1000</f>
        <v>0</v>
      </c>
      <c r="CO10" s="45">
        <f>VLOOKUP($C10,Segment!$B$229:$G$300,5,0)/1000</f>
        <v>0</v>
      </c>
      <c r="CP10" s="45">
        <f>VLOOKUP($C10,Segment!$B$306:$G$377,5,0)/1000</f>
        <v>0</v>
      </c>
      <c r="CQ10" s="45">
        <f>VLOOKUP($C10,Segment!$B$383:$G$454,5,0)/1000</f>
        <v>0</v>
      </c>
      <c r="CR10" s="45">
        <f>VLOOKUP($C10,Segment!$B$460:$G$531,5,0)/1000</f>
        <v>0</v>
      </c>
      <c r="CU10" s="45">
        <f t="shared" si="29"/>
        <v>-513.31379000000004</v>
      </c>
      <c r="CV10" s="45">
        <f t="shared" si="29"/>
        <v>-150.93899999999999</v>
      </c>
      <c r="CW10" s="45">
        <f t="shared" si="29"/>
        <v>-58.194670000000002</v>
      </c>
      <c r="CX10" s="45">
        <f t="shared" si="29"/>
        <v>-32621.420729999998</v>
      </c>
      <c r="CY10" s="45">
        <f t="shared" si="29"/>
        <v>-152474.00962999999</v>
      </c>
      <c r="CZ10" s="45">
        <f t="shared" si="29"/>
        <v>-331235.78084000002</v>
      </c>
      <c r="DA10" s="45">
        <f t="shared" si="29"/>
        <v>-261669.26326999997</v>
      </c>
    </row>
    <row r="11" spans="2:105" x14ac:dyDescent="0.3">
      <c r="C11" s="46" t="s">
        <v>18</v>
      </c>
      <c r="D11" s="118"/>
      <c r="E11" s="46"/>
      <c r="F11" s="47">
        <f t="shared" ref="F11:K11" si="30">F5+F7+F9+F10</f>
        <v>324515.53267295985</v>
      </c>
      <c r="G11" s="47">
        <f t="shared" si="30"/>
        <v>405985.13802599994</v>
      </c>
      <c r="H11" s="47">
        <f t="shared" si="30"/>
        <v>414862.68335600005</v>
      </c>
      <c r="I11" s="47">
        <f t="shared" si="30"/>
        <v>598620.67442995997</v>
      </c>
      <c r="J11" s="47">
        <f t="shared" si="30"/>
        <v>797118.62526187999</v>
      </c>
      <c r="K11" s="47">
        <f t="shared" si="30"/>
        <v>1009346.4744279602</v>
      </c>
      <c r="L11" s="47">
        <f t="shared" ref="L11" si="31">L5+L7+L9+L10</f>
        <v>990849.66528303991</v>
      </c>
      <c r="M11" s="178">
        <f>L11/K11-1</f>
        <v>-1.8325530046957583E-2</v>
      </c>
      <c r="O11" s="46"/>
      <c r="P11" s="47">
        <f t="shared" ref="P11:U11" si="32">P5+P7+P9+P10</f>
        <v>324515.53267295985</v>
      </c>
      <c r="Q11" s="47">
        <f t="shared" si="32"/>
        <v>405985.13802599994</v>
      </c>
      <c r="R11" s="47">
        <f t="shared" si="32"/>
        <v>414862.68335600005</v>
      </c>
      <c r="S11" s="47">
        <f t="shared" si="32"/>
        <v>598620.67442995997</v>
      </c>
      <c r="T11" s="47">
        <f t="shared" si="32"/>
        <v>797118.62526187999</v>
      </c>
      <c r="U11" s="47">
        <f t="shared" si="32"/>
        <v>1009346.4744279602</v>
      </c>
      <c r="V11" s="47">
        <f t="shared" ref="V11" si="33">V5+V7+V9+V10</f>
        <v>990849.66528303991</v>
      </c>
      <c r="W11" s="178">
        <f>V11/U11-1</f>
        <v>-1.8325530046957583E-2</v>
      </c>
      <c r="Y11" s="46"/>
      <c r="Z11" s="47">
        <f t="shared" ref="Z11:AE11" si="34">Z5+Z7+Z9+Z10</f>
        <v>96268.404999999999</v>
      </c>
      <c r="AA11" s="47">
        <f t="shared" si="34"/>
        <v>125510.22</v>
      </c>
      <c r="AB11" s="47">
        <f t="shared" si="34"/>
        <v>45783.918760000008</v>
      </c>
      <c r="AC11" s="47">
        <f t="shared" si="34"/>
        <v>42704.666790000003</v>
      </c>
      <c r="AD11" s="47">
        <f t="shared" si="34"/>
        <v>17393.37889</v>
      </c>
      <c r="AE11" s="47">
        <f t="shared" si="34"/>
        <v>6147.0148199999994</v>
      </c>
      <c r="AF11" s="47">
        <f t="shared" ref="AF11" si="35">AF5+AF7+AF9+AF10</f>
        <v>17622.084310000002</v>
      </c>
      <c r="AH11" s="46"/>
      <c r="AI11" s="47">
        <f t="shared" ref="AI11:AN11" si="36">AI5+AI7+AI9+AI10</f>
        <v>0</v>
      </c>
      <c r="AJ11" s="47">
        <f t="shared" si="36"/>
        <v>0</v>
      </c>
      <c r="AK11" s="47">
        <f t="shared" si="36"/>
        <v>0</v>
      </c>
      <c r="AL11" s="47">
        <f t="shared" si="36"/>
        <v>0</v>
      </c>
      <c r="AM11" s="47">
        <f t="shared" si="36"/>
        <v>0</v>
      </c>
      <c r="AN11" s="47">
        <f t="shared" si="36"/>
        <v>0</v>
      </c>
      <c r="AO11" s="47">
        <f t="shared" ref="AO11" si="37">AO5+AO7+AO9+AO10</f>
        <v>0</v>
      </c>
      <c r="AQ11" s="46"/>
      <c r="AR11" s="47">
        <f t="shared" ref="AR11:AW11" si="38">AR5+AR7+AR9+AR10</f>
        <v>-304683.35112295987</v>
      </c>
      <c r="AS11" s="47">
        <f t="shared" si="38"/>
        <v>-192347.05002600001</v>
      </c>
      <c r="AT11" s="47">
        <f t="shared" si="38"/>
        <v>-94516.229116000104</v>
      </c>
      <c r="AU11" s="47">
        <f t="shared" si="38"/>
        <v>-144485.57605995997</v>
      </c>
      <c r="AV11" s="47">
        <f t="shared" si="38"/>
        <v>-182577.87920187999</v>
      </c>
      <c r="AW11" s="47">
        <f t="shared" si="38"/>
        <v>-334810.00422796002</v>
      </c>
      <c r="AX11" s="47">
        <f t="shared" ref="AX11" si="39">AX5+AX7+AX9+AX10</f>
        <v>-412541.77454303991</v>
      </c>
      <c r="AZ11" s="46"/>
      <c r="BA11" s="47">
        <f t="shared" ref="BA11:BF11" si="40">BA5+BA7+BA9+BA10</f>
        <v>116100.58655000001</v>
      </c>
      <c r="BB11" s="47">
        <f t="shared" si="40"/>
        <v>339148.30799999996</v>
      </c>
      <c r="BC11" s="47">
        <f t="shared" si="40"/>
        <v>366130.37300000002</v>
      </c>
      <c r="BD11" s="47">
        <f t="shared" si="40"/>
        <v>496839.76515999995</v>
      </c>
      <c r="BE11" s="47">
        <f t="shared" si="40"/>
        <v>631934.12494999997</v>
      </c>
      <c r="BF11" s="47">
        <f t="shared" si="40"/>
        <v>680683.48502000014</v>
      </c>
      <c r="BG11" s="47">
        <f t="shared" ref="BG11" si="41">BG5+BG7+BG9+BG10</f>
        <v>595929.97505000001</v>
      </c>
      <c r="BI11" s="46"/>
      <c r="BJ11" s="47">
        <f t="shared" ref="BJ11:BO11" si="42">BJ5+BJ7+BJ9+BJ10</f>
        <v>0</v>
      </c>
      <c r="BK11" s="47">
        <f t="shared" si="42"/>
        <v>0</v>
      </c>
      <c r="BL11" s="47">
        <f t="shared" si="42"/>
        <v>0</v>
      </c>
      <c r="BM11" s="47">
        <f t="shared" si="42"/>
        <v>0</v>
      </c>
      <c r="BN11" s="47">
        <f t="shared" si="42"/>
        <v>0</v>
      </c>
      <c r="BO11" s="47">
        <f t="shared" si="42"/>
        <v>0</v>
      </c>
      <c r="BP11" s="47">
        <f t="shared" ref="BP11" si="43">BP5+BP7+BP9+BP10</f>
        <v>0</v>
      </c>
      <c r="BR11" s="46"/>
      <c r="BS11" s="47">
        <f t="shared" ref="BS11:BX11" si="44">BS5+BS7+BS9+BS10</f>
        <v>0</v>
      </c>
      <c r="BT11" s="47">
        <f t="shared" si="44"/>
        <v>0</v>
      </c>
      <c r="BU11" s="47">
        <f t="shared" si="44"/>
        <v>0</v>
      </c>
      <c r="BV11" s="47">
        <f t="shared" si="44"/>
        <v>0</v>
      </c>
      <c r="BW11" s="47">
        <f t="shared" si="44"/>
        <v>0</v>
      </c>
      <c r="BX11" s="47">
        <f t="shared" si="44"/>
        <v>0</v>
      </c>
      <c r="BY11" s="47">
        <f t="shared" ref="BY11" si="45">BY5+BY7+BY9+BY10</f>
        <v>0</v>
      </c>
      <c r="CA11" s="46"/>
      <c r="CB11" s="47">
        <f t="shared" ref="CB11:CG11" si="46">CB5+CB7+CB9+CB10</f>
        <v>0</v>
      </c>
      <c r="CC11" s="47">
        <f t="shared" si="46"/>
        <v>0</v>
      </c>
      <c r="CD11" s="47">
        <f t="shared" si="46"/>
        <v>0</v>
      </c>
      <c r="CE11" s="47">
        <f t="shared" si="46"/>
        <v>0</v>
      </c>
      <c r="CF11" s="47">
        <f t="shared" si="46"/>
        <v>0</v>
      </c>
      <c r="CG11" s="47">
        <f t="shared" si="46"/>
        <v>0</v>
      </c>
      <c r="CH11" s="47">
        <f t="shared" ref="CH11" si="47">CH5+CH7+CH9+CH10</f>
        <v>0</v>
      </c>
      <c r="CI11" s="178"/>
      <c r="CK11" s="46"/>
      <c r="CL11" s="47">
        <f t="shared" ref="CL11:CQ11" si="48">CL5+CL7+CL9+CL10</f>
        <v>0</v>
      </c>
      <c r="CM11" s="47">
        <f t="shared" si="48"/>
        <v>0</v>
      </c>
      <c r="CN11" s="47">
        <f t="shared" si="48"/>
        <v>0</v>
      </c>
      <c r="CO11" s="47">
        <f t="shared" si="48"/>
        <v>0</v>
      </c>
      <c r="CP11" s="47">
        <f t="shared" si="48"/>
        <v>0</v>
      </c>
      <c r="CQ11" s="47">
        <f t="shared" si="48"/>
        <v>0</v>
      </c>
      <c r="CR11" s="47">
        <f t="shared" ref="CR11" si="49">CR5+CR7+CR9+CR10</f>
        <v>0</v>
      </c>
      <c r="CT11" s="46"/>
      <c r="CU11" s="47">
        <f t="shared" ref="CU11:CZ11" si="50">CU5+CU7+CU9+CU10</f>
        <v>116100.58655000001</v>
      </c>
      <c r="CV11" s="47">
        <f t="shared" si="50"/>
        <v>339148.30799999996</v>
      </c>
      <c r="CW11" s="47">
        <f t="shared" si="50"/>
        <v>366130.37300000002</v>
      </c>
      <c r="CX11" s="47">
        <f t="shared" si="50"/>
        <v>496839.76515999995</v>
      </c>
      <c r="CY11" s="47">
        <f t="shared" si="50"/>
        <v>631934.12494999997</v>
      </c>
      <c r="CZ11" s="47">
        <f t="shared" si="50"/>
        <v>680683.48502000014</v>
      </c>
      <c r="DA11" s="47">
        <f t="shared" ref="DA11" si="51">DA5+DA7+DA9+DA10</f>
        <v>595929.97505000001</v>
      </c>
    </row>
    <row r="12" spans="2:105" x14ac:dyDescent="0.3">
      <c r="C12" s="41" t="s">
        <v>56</v>
      </c>
      <c r="D12" s="116"/>
      <c r="E12" s="41"/>
      <c r="F12" s="42">
        <f t="shared" ref="F12:L12" si="52">F11/F$153</f>
        <v>0.12747556033318438</v>
      </c>
      <c r="G12" s="42">
        <f t="shared" si="52"/>
        <v>0.2121610404716591</v>
      </c>
      <c r="H12" s="42">
        <f t="shared" si="52"/>
        <v>0.10504891875357061</v>
      </c>
      <c r="I12" s="42">
        <f t="shared" si="52"/>
        <v>0.12531451568218691</v>
      </c>
      <c r="J12" s="215">
        <f t="shared" si="52"/>
        <v>0.11912804273130628</v>
      </c>
      <c r="K12" s="215">
        <f t="shared" si="52"/>
        <v>9.8723272888542227E-2</v>
      </c>
      <c r="L12" s="215">
        <f t="shared" si="52"/>
        <v>0.16294751777415539</v>
      </c>
      <c r="M12" s="177"/>
      <c r="O12" s="43"/>
      <c r="P12" s="42">
        <f t="shared" ref="P12:V12" si="53">P11/P$153</f>
        <v>0.12747556033318438</v>
      </c>
      <c r="Q12" s="42">
        <f t="shared" si="53"/>
        <v>0.2121610404716591</v>
      </c>
      <c r="R12" s="42">
        <f t="shared" si="53"/>
        <v>0.10504891875357061</v>
      </c>
      <c r="S12" s="42">
        <f t="shared" si="53"/>
        <v>0.12531451568218691</v>
      </c>
      <c r="T12" s="42">
        <f t="shared" si="53"/>
        <v>0.11912804273130628</v>
      </c>
      <c r="U12" s="42">
        <f t="shared" si="53"/>
        <v>9.8723272888542227E-2</v>
      </c>
      <c r="V12" s="42">
        <f t="shared" si="53"/>
        <v>0.16294751777415539</v>
      </c>
      <c r="W12" s="177"/>
      <c r="Y12" s="43"/>
      <c r="Z12" s="42">
        <f t="shared" ref="Z12:AF12" si="54">Z11/Z$154</f>
        <v>7.6704852234377327E-2</v>
      </c>
      <c r="AA12" s="42">
        <f t="shared" si="54"/>
        <v>8.76458615718997E-2</v>
      </c>
      <c r="AB12" s="42">
        <f t="shared" si="54"/>
        <v>6.4497315258199614E-2</v>
      </c>
      <c r="AC12" s="42">
        <f t="shared" si="54"/>
        <v>6.5679076333201067E-2</v>
      </c>
      <c r="AD12" s="42">
        <f t="shared" si="54"/>
        <v>8.7267985861396696E-2</v>
      </c>
      <c r="AE12" s="42">
        <f t="shared" si="54"/>
        <v>4.614335838292731E-2</v>
      </c>
      <c r="AF12" s="42">
        <f t="shared" si="54"/>
        <v>0.13347627687486199</v>
      </c>
      <c r="AG12" s="44"/>
      <c r="AH12" s="43"/>
      <c r="AI12" s="42">
        <f t="shared" ref="AI12:AO12" si="55">AI11/AI$152</f>
        <v>0</v>
      </c>
      <c r="AJ12" s="42">
        <f t="shared" si="55"/>
        <v>0</v>
      </c>
      <c r="AK12" s="42">
        <f t="shared" si="55"/>
        <v>0</v>
      </c>
      <c r="AL12" s="42">
        <f t="shared" si="55"/>
        <v>0</v>
      </c>
      <c r="AM12" s="42">
        <f t="shared" si="55"/>
        <v>0</v>
      </c>
      <c r="AN12" s="42">
        <f t="shared" si="55"/>
        <v>0</v>
      </c>
      <c r="AO12" s="42">
        <f t="shared" si="55"/>
        <v>0</v>
      </c>
      <c r="AP12" s="44"/>
      <c r="AQ12" s="43"/>
      <c r="AR12" s="42"/>
      <c r="AS12" s="42"/>
      <c r="AT12" s="42"/>
      <c r="AU12" s="42"/>
      <c r="AV12" s="42"/>
      <c r="AW12" s="42"/>
      <c r="AX12" s="42"/>
      <c r="AY12" s="44"/>
      <c r="AZ12" s="43"/>
      <c r="BA12" s="42">
        <f t="shared" ref="BA12:BG12" si="56">BA11/BA$152</f>
        <v>3.0546696075668508E-2</v>
      </c>
      <c r="BB12" s="42">
        <f t="shared" si="56"/>
        <v>0.101371869681425</v>
      </c>
      <c r="BC12" s="42">
        <f t="shared" si="56"/>
        <v>7.8584078525188714E-2</v>
      </c>
      <c r="BD12" s="42">
        <f t="shared" si="56"/>
        <v>9.1547119253058876E-2</v>
      </c>
      <c r="BE12" s="42">
        <f t="shared" si="56"/>
        <v>9.1709779001413944E-2</v>
      </c>
      <c r="BF12" s="42">
        <f t="shared" si="56"/>
        <v>6.5720719732385288E-2</v>
      </c>
      <c r="BG12" s="42">
        <f t="shared" si="56"/>
        <v>9.5919489832968982E-2</v>
      </c>
      <c r="BH12" s="44"/>
      <c r="BI12" s="43"/>
      <c r="BJ12" s="42"/>
      <c r="BK12" s="42"/>
      <c r="BL12" s="42"/>
      <c r="BM12" s="42"/>
      <c r="BN12" s="42"/>
      <c r="BO12" s="42"/>
      <c r="BP12" s="42"/>
      <c r="BR12" s="43"/>
      <c r="BS12" s="42"/>
      <c r="BT12" s="42"/>
      <c r="BU12" s="42"/>
      <c r="BV12" s="42"/>
      <c r="BW12" s="42"/>
      <c r="BX12" s="42"/>
      <c r="BY12" s="42"/>
      <c r="CA12" s="43"/>
      <c r="CB12" s="42"/>
      <c r="CC12" s="42"/>
      <c r="CD12" s="42"/>
      <c r="CE12" s="42"/>
      <c r="CF12" s="42"/>
      <c r="CG12" s="42"/>
      <c r="CH12" s="42"/>
      <c r="CI12" s="177"/>
      <c r="CK12" s="43"/>
      <c r="CL12" s="42">
        <f t="shared" ref="CL12:CR12" si="57">CL11/CL$153</f>
        <v>0</v>
      </c>
      <c r="CM12" s="42">
        <f t="shared" si="57"/>
        <v>0</v>
      </c>
      <c r="CN12" s="42">
        <f t="shared" si="57"/>
        <v>0</v>
      </c>
      <c r="CO12" s="42">
        <f t="shared" si="57"/>
        <v>0</v>
      </c>
      <c r="CP12" s="42">
        <f t="shared" si="57"/>
        <v>0</v>
      </c>
      <c r="CQ12" s="42">
        <f t="shared" si="57"/>
        <v>0</v>
      </c>
      <c r="CR12" s="42">
        <f t="shared" si="57"/>
        <v>0</v>
      </c>
      <c r="CT12" s="43"/>
      <c r="CU12" s="42">
        <f t="shared" ref="CU12:DA12" si="58">CU11/CU$152</f>
        <v>3.0546696075668508E-2</v>
      </c>
      <c r="CV12" s="42">
        <f t="shared" si="58"/>
        <v>0.101371869681425</v>
      </c>
      <c r="CW12" s="42">
        <f t="shared" si="58"/>
        <v>7.8584078525188714E-2</v>
      </c>
      <c r="CX12" s="42">
        <f t="shared" si="58"/>
        <v>9.1547119253058876E-2</v>
      </c>
      <c r="CY12" s="42">
        <f t="shared" si="58"/>
        <v>9.1709779001413944E-2</v>
      </c>
      <c r="CZ12" s="42">
        <f t="shared" si="58"/>
        <v>6.5720719732385288E-2</v>
      </c>
      <c r="DA12" s="42">
        <f t="shared" si="58"/>
        <v>9.5919489832968982E-2</v>
      </c>
    </row>
    <row r="13" spans="2:105" x14ac:dyDescent="0.3">
      <c r="C13" s="39"/>
      <c r="D13" s="114"/>
      <c r="E13" s="39"/>
      <c r="F13" s="39"/>
      <c r="G13" s="39"/>
      <c r="H13" s="39"/>
      <c r="I13" s="39"/>
      <c r="J13" s="39"/>
      <c r="K13" s="39"/>
      <c r="L13" s="39"/>
      <c r="M13" s="179"/>
      <c r="O13" s="39"/>
      <c r="P13" s="39"/>
      <c r="Q13" s="39"/>
      <c r="R13" s="39"/>
      <c r="S13" s="39"/>
      <c r="T13" s="39"/>
      <c r="U13" s="39"/>
      <c r="V13" s="39"/>
      <c r="W13" s="179"/>
      <c r="Y13" s="39"/>
      <c r="Z13" s="39"/>
      <c r="AA13" s="39"/>
      <c r="AB13" s="39"/>
      <c r="AC13" s="39"/>
      <c r="AD13" s="39"/>
      <c r="AE13" s="39"/>
      <c r="AF13" s="39"/>
      <c r="AH13" s="39"/>
      <c r="AI13" s="39"/>
      <c r="AJ13" s="39"/>
      <c r="AK13" s="39"/>
      <c r="AL13" s="39"/>
      <c r="AM13" s="39"/>
      <c r="AN13" s="39"/>
      <c r="AO13" s="39"/>
      <c r="AQ13" s="39"/>
      <c r="AR13" s="39"/>
      <c r="AS13" s="39"/>
      <c r="AT13" s="39"/>
      <c r="AU13" s="39"/>
      <c r="AV13" s="39"/>
      <c r="AW13" s="39"/>
      <c r="AX13" s="39"/>
      <c r="AZ13" s="39"/>
      <c r="BA13" s="39"/>
      <c r="BB13" s="39"/>
      <c r="BC13" s="39"/>
      <c r="BD13" s="39"/>
      <c r="BE13" s="39"/>
      <c r="BF13" s="39"/>
      <c r="BG13" s="39"/>
      <c r="BI13" s="39"/>
      <c r="BJ13" s="39"/>
      <c r="BK13" s="39"/>
      <c r="BL13" s="39"/>
      <c r="BM13" s="39"/>
      <c r="BN13" s="39"/>
      <c r="BO13" s="39"/>
      <c r="BP13" s="39"/>
      <c r="BR13" s="39"/>
      <c r="BS13" s="39"/>
      <c r="BT13" s="39"/>
      <c r="BU13" s="39"/>
      <c r="BV13" s="39"/>
      <c r="BW13" s="39"/>
      <c r="BX13" s="39"/>
      <c r="BY13" s="39"/>
      <c r="CA13" s="39"/>
      <c r="CB13" s="39"/>
      <c r="CC13" s="39"/>
      <c r="CD13" s="39"/>
      <c r="CE13" s="39"/>
      <c r="CF13" s="39"/>
      <c r="CG13" s="39"/>
      <c r="CH13" s="39"/>
      <c r="CI13" s="179"/>
      <c r="CK13" s="39"/>
      <c r="CL13" s="39"/>
      <c r="CM13" s="39"/>
      <c r="CN13" s="39"/>
      <c r="CO13" s="39"/>
      <c r="CP13" s="39"/>
      <c r="CQ13" s="39"/>
      <c r="CR13" s="39"/>
      <c r="CT13" s="39"/>
      <c r="CU13" s="39"/>
      <c r="CV13" s="39"/>
      <c r="CW13" s="39"/>
      <c r="CX13" s="39"/>
      <c r="CY13" s="39"/>
      <c r="CZ13" s="39"/>
      <c r="DA13" s="39"/>
    </row>
    <row r="14" spans="2:105" x14ac:dyDescent="0.3">
      <c r="C14" s="38" t="s">
        <v>12</v>
      </c>
      <c r="D14" s="117">
        <v>11</v>
      </c>
      <c r="F14" s="40">
        <f>VLOOKUP($C14,Segment!$B$4:$G$71,6,0)/1000</f>
        <v>394995.95607999997</v>
      </c>
      <c r="G14" s="45">
        <f>VLOOKUP($C14,Segment!$B$77:$G$146,6,0)/1000</f>
        <v>373115.63500000001</v>
      </c>
      <c r="H14" s="45">
        <f>VLOOKUP($C14,Segment!$B$152:$G$223,6,0)/1000</f>
        <v>475836.30160000001</v>
      </c>
      <c r="I14" s="45">
        <f>VLOOKUP($C14,Segment!$B$229:$G$300,6,0)/1000</f>
        <v>465594.91821000009</v>
      </c>
      <c r="J14" s="45">
        <f>VLOOKUP($C14,Segment!$B$306:$G$377,6,0)/1000</f>
        <v>801931.53403999971</v>
      </c>
      <c r="K14" s="45">
        <f>VLOOKUP($C14,Segment!$B$383:$G$454,6,0)/1000</f>
        <v>1388051.1420000002</v>
      </c>
      <c r="L14" s="45">
        <f>VLOOKUP($C14,Segment!$B$460:$G$531,6,0)/1000</f>
        <v>2302151.1121499995</v>
      </c>
      <c r="M14" s="139">
        <f>L14/K14-1</f>
        <v>0.65854920073975132</v>
      </c>
      <c r="P14" s="45">
        <f>VLOOKUP($C14,Segment!$B$4:$G$71,2,0)/1000</f>
        <v>394995.95607999997</v>
      </c>
      <c r="Q14" s="45">
        <f>VLOOKUP($C14,Segment!$B$77:$G$146,2,0)/1000</f>
        <v>373115.63500000001</v>
      </c>
      <c r="R14" s="45">
        <f>VLOOKUP($C14,Segment!$B$152:$G$223,2,0)/1000</f>
        <v>475836.30160000001</v>
      </c>
      <c r="S14" s="45">
        <f>VLOOKUP($C14,Segment!$B$229:$G$300,2,0)/1000</f>
        <v>465594.91821000009</v>
      </c>
      <c r="T14" s="45">
        <f>VLOOKUP($C14,Segment!$B$306:$G$377,2,0)/1000</f>
        <v>801931.53403999971</v>
      </c>
      <c r="U14" s="45">
        <f>VLOOKUP($C14,Segment!$B$383:$G$454,2,0)/1000</f>
        <v>1388051.1420000002</v>
      </c>
      <c r="V14" s="45">
        <f>VLOOKUP($C14,Segment!$B$460:$G$531,2,0)/1000</f>
        <v>2302151.1121499995</v>
      </c>
      <c r="W14" s="139">
        <f>V14/U14-1</f>
        <v>0.65854920073975132</v>
      </c>
      <c r="Z14" s="45">
        <f>VLOOKUP($C14,'Securitization Profit   loss &amp; '!$A$3:$C$70,3,0)/1000</f>
        <v>143901.01199999999</v>
      </c>
      <c r="AA14" s="45">
        <f>VLOOKUP($C14,'Securitization Profit   loss &amp; '!$A$78:$C$147,3,0)/1000</f>
        <v>114920.489</v>
      </c>
      <c r="AB14" s="45">
        <f>VLOOKUP($C14,'Securitization Profit   loss &amp; '!$A$153:$C$224,3,0)/1000</f>
        <v>49479.880480000007</v>
      </c>
      <c r="AC14" s="45">
        <f>VLOOKUP($C14,'Securitization Profit   loss &amp; '!$A$230:$C$301,3,0)/1000</f>
        <v>22977.791949999995</v>
      </c>
      <c r="AD14" s="45">
        <f>VLOOKUP($C14,'Securitization Profit   loss &amp; '!$A$306:$C$377,3,0)/1000</f>
        <v>19943.798407474591</v>
      </c>
      <c r="AE14" s="45">
        <f>VLOOKUP($C14,'Securitization Profit   loss &amp; '!$A$383:$C$454,3,0)/1000</f>
        <v>64721.09055778342</v>
      </c>
      <c r="AF14" s="45">
        <f>VLOOKUP($C14,'Securitization Profit   loss &amp; '!$A$460:$C$531,3,0)/1000</f>
        <v>150555.54692305817</v>
      </c>
      <c r="AI14" s="45">
        <f>VLOOKUP($C14,'Securitization Profit   loss &amp; '!$A$3:$C$70,2,0)/1000</f>
        <v>651128.42431999999</v>
      </c>
      <c r="AJ14" s="45">
        <f>VLOOKUP($C14,'Securitization Profit   loss &amp; '!$A$78:$C$147,2,0)/1000</f>
        <v>782501.97600000002</v>
      </c>
      <c r="AK14" s="45">
        <f>VLOOKUP($C14,'Securitization Profit   loss &amp; '!$A$153:$C$224,2,0)/1000</f>
        <v>670175.75877000007</v>
      </c>
      <c r="AL14" s="45">
        <f>VLOOKUP($C14,'Securitization Profit   loss &amp; '!$A$230:$C$301,2,0)/1000</f>
        <v>515434.9682</v>
      </c>
      <c r="AM14" s="45">
        <f>VLOOKUP($C14,'Securitization Profit   loss &amp; '!$A$306:$C$377,2,0)/1000</f>
        <v>245043.23470000003</v>
      </c>
      <c r="AN14" s="45">
        <f>VLOOKUP($C14,'Securitization Profit   loss &amp; '!$A$383:$C$454,2,0)/1000</f>
        <v>103675.87092</v>
      </c>
      <c r="AO14" s="45">
        <f>VLOOKUP($C14,'Securitization Profit   loss &amp; '!$A$460:$C$531,2,0)/1000</f>
        <v>35554.710099999997</v>
      </c>
      <c r="AR14" s="40">
        <v>89501</v>
      </c>
      <c r="AS14" s="40">
        <v>5903</v>
      </c>
      <c r="AT14" s="40">
        <v>12635</v>
      </c>
      <c r="AU14" s="40">
        <v>76625</v>
      </c>
      <c r="AV14" s="40">
        <f>166982+89</f>
        <v>167071</v>
      </c>
      <c r="AW14" s="40">
        <f>SUM('Quarterly I.S'!CO14:CR14)</f>
        <v>326659</v>
      </c>
      <c r="AX14" s="40">
        <f>SUM('Quarterly I.S'!CS14:CV14)</f>
        <v>417431</v>
      </c>
      <c r="BA14" s="45">
        <f t="shared" ref="BA14:BG16" si="59">P14+Z14+AI14+AR14</f>
        <v>1279526.3924</v>
      </c>
      <c r="BB14" s="45">
        <f t="shared" si="59"/>
        <v>1276441.1000000001</v>
      </c>
      <c r="BC14" s="45">
        <f t="shared" si="59"/>
        <v>1208126.9408500001</v>
      </c>
      <c r="BD14" s="45">
        <f t="shared" si="59"/>
        <v>1080632.67836</v>
      </c>
      <c r="BE14" s="45">
        <f t="shared" si="59"/>
        <v>1233989.5671474743</v>
      </c>
      <c r="BF14" s="45">
        <f t="shared" si="59"/>
        <v>1883107.1034777835</v>
      </c>
      <c r="BG14" s="45">
        <f t="shared" si="59"/>
        <v>2905692.3691730574</v>
      </c>
      <c r="BJ14" s="45">
        <f>VLOOKUP($C14,Segment!$B$4:$G$71,3,0)/1000</f>
        <v>0</v>
      </c>
      <c r="BK14" s="45">
        <f>VLOOKUP($C14,Segment!$B$77:$G$146,3,0)/1000</f>
        <v>0</v>
      </c>
      <c r="BL14" s="45">
        <f>VLOOKUP($C14,Segment!$B$152:$G$223,3,0)/1000</f>
        <v>0</v>
      </c>
      <c r="BM14" s="45">
        <f>VLOOKUP($C14,Segment!$B$229:$G$300,3,0)/1000</f>
        <v>0</v>
      </c>
      <c r="BN14" s="45">
        <f>VLOOKUP($C14,Segment!$B$306:$G$377,3,0)/1000</f>
        <v>0</v>
      </c>
      <c r="BO14" s="45">
        <f>VLOOKUP($C14,Segment!$B$383:$G$454,3,0)/1000</f>
        <v>0</v>
      </c>
      <c r="BP14" s="45">
        <f>VLOOKUP($C14,Segment!$B$460:$G$531,3,0)/1000</f>
        <v>0</v>
      </c>
      <c r="BS14" s="45">
        <f>VLOOKUP($C14,Segment!$B$4:$G$71,4,0)/1000</f>
        <v>0</v>
      </c>
      <c r="BT14" s="45">
        <f>VLOOKUP($C14,Segment!$B$77:$G$146,4,0)/1000</f>
        <v>0</v>
      </c>
      <c r="BU14" s="45">
        <f>VLOOKUP($C14,Segment!$B$152:$G$223,4,0)/1000</f>
        <v>0</v>
      </c>
      <c r="BV14" s="45">
        <f>VLOOKUP($C14,Segment!$B$229:$G$300,4,0)/1000</f>
        <v>0</v>
      </c>
      <c r="BW14" s="45">
        <f>VLOOKUP($C14,Segment!$B$306:$G$377,4,0)/1000</f>
        <v>0</v>
      </c>
      <c r="BX14" s="45">
        <f>VLOOKUP($C14,Segment!$B$383:$G$454,4,0)/1000</f>
        <v>0</v>
      </c>
      <c r="BY14" s="45">
        <f>VLOOKUP($C14,Segment!$B$460:$G$531,4,0)/1000</f>
        <v>0</v>
      </c>
      <c r="CB14" s="45">
        <f t="shared" ref="CB14:CB16" si="60">BJ14+BS14</f>
        <v>0</v>
      </c>
      <c r="CC14" s="45">
        <f t="shared" ref="CC14:CC16" si="61">BK14+BT14</f>
        <v>0</v>
      </c>
      <c r="CD14" s="45">
        <f t="shared" ref="CD14:CD16" si="62">BL14+BU14</f>
        <v>0</v>
      </c>
      <c r="CE14" s="45">
        <f t="shared" ref="CE14:CE16" si="63">BM14+BV14</f>
        <v>0</v>
      </c>
      <c r="CF14" s="45">
        <f t="shared" ref="CF14:CF16" si="64">BN14+BW14</f>
        <v>0</v>
      </c>
      <c r="CG14" s="45">
        <f t="shared" ref="CG14:CH16" si="65">BO14+BX14</f>
        <v>0</v>
      </c>
      <c r="CH14" s="45">
        <f t="shared" si="65"/>
        <v>0</v>
      </c>
      <c r="CL14" s="45">
        <f>VLOOKUP($C14,Segment!$B$4:$G$71,5,0)/1000</f>
        <v>0</v>
      </c>
      <c r="CM14" s="45">
        <f>VLOOKUP($C14,Segment!$B$77:$G$146,5,0)/1000</f>
        <v>0</v>
      </c>
      <c r="CN14" s="45">
        <f>VLOOKUP($C14,Segment!$B$152:$G$223,5,0)/1000</f>
        <v>0</v>
      </c>
      <c r="CO14" s="45">
        <f>VLOOKUP($C14,Segment!$B$229:$G$300,5,0)/1000</f>
        <v>0</v>
      </c>
      <c r="CP14" s="45">
        <f>VLOOKUP($C14,Segment!$B$306:$G$377,5,0)/1000</f>
        <v>0</v>
      </c>
      <c r="CQ14" s="45">
        <f>VLOOKUP($C14,Segment!$B$383:$G$454,5,0)/1000</f>
        <v>0</v>
      </c>
      <c r="CR14" s="45">
        <f>VLOOKUP($C14,Segment!$B$460:$G$531,5,0)/1000</f>
        <v>0</v>
      </c>
      <c r="CU14" s="45">
        <f t="shared" ref="CU14:DA16" si="66">BA14+CB14+CL14</f>
        <v>1279526.3924</v>
      </c>
      <c r="CV14" s="45">
        <f t="shared" si="66"/>
        <v>1276441.1000000001</v>
      </c>
      <c r="CW14" s="45">
        <f t="shared" si="66"/>
        <v>1208126.9408500001</v>
      </c>
      <c r="CX14" s="45">
        <f t="shared" si="66"/>
        <v>1080632.67836</v>
      </c>
      <c r="CY14" s="45">
        <f t="shared" si="66"/>
        <v>1233989.5671474743</v>
      </c>
      <c r="CZ14" s="45">
        <f t="shared" si="66"/>
        <v>1883107.1034777835</v>
      </c>
      <c r="DA14" s="45">
        <f t="shared" si="66"/>
        <v>2905692.3691730574</v>
      </c>
    </row>
    <row r="15" spans="2:105" x14ac:dyDescent="0.3">
      <c r="F15" s="40"/>
      <c r="G15" s="45"/>
      <c r="H15" s="139">
        <f>H14/AVERAGE(G125:H125)</f>
        <v>0.19717599726217727</v>
      </c>
      <c r="I15" s="139">
        <f t="shared" ref="I15:L15" si="67">I14/AVERAGE(H125:I125)</f>
        <v>0.17159665469718741</v>
      </c>
      <c r="J15" s="139">
        <f t="shared" si="67"/>
        <v>0.17983830651331376</v>
      </c>
      <c r="K15" s="139">
        <f t="shared" si="67"/>
        <v>0.19623812675951297</v>
      </c>
      <c r="L15" s="139">
        <f t="shared" si="67"/>
        <v>0.26956841590365738</v>
      </c>
      <c r="P15" s="45"/>
      <c r="Q15" s="45"/>
      <c r="R15" s="45"/>
      <c r="S15" s="45"/>
      <c r="T15" s="45"/>
      <c r="U15" s="45"/>
      <c r="V15" s="45"/>
      <c r="Z15" s="45"/>
      <c r="AA15" s="45"/>
      <c r="AB15" s="45"/>
      <c r="AC15" s="45"/>
      <c r="AD15" s="45"/>
      <c r="AE15" s="45"/>
      <c r="AF15" s="45"/>
      <c r="AI15" s="45"/>
      <c r="AJ15" s="45"/>
      <c r="AK15" s="45"/>
      <c r="AL15" s="45"/>
      <c r="AM15" s="45"/>
      <c r="AN15" s="45"/>
      <c r="AO15" s="45"/>
      <c r="AR15" s="40"/>
      <c r="AS15" s="40"/>
      <c r="AT15" s="40"/>
      <c r="AU15" s="40"/>
      <c r="AV15" s="40"/>
      <c r="AW15" s="40"/>
      <c r="AX15" s="40"/>
      <c r="BA15" s="45"/>
      <c r="BB15" s="45"/>
      <c r="BC15" s="45"/>
      <c r="BD15" s="45"/>
      <c r="BE15" s="45"/>
      <c r="BF15" s="45"/>
      <c r="BG15" s="45"/>
      <c r="BJ15" s="45"/>
      <c r="BK15" s="45"/>
      <c r="BL15" s="45"/>
      <c r="BM15" s="45"/>
      <c r="BN15" s="45"/>
      <c r="BO15" s="45"/>
      <c r="BP15" s="45"/>
      <c r="BS15" s="45"/>
      <c r="BT15" s="45"/>
      <c r="BU15" s="45"/>
      <c r="BV15" s="45"/>
      <c r="BW15" s="45"/>
      <c r="BX15" s="45"/>
      <c r="BY15" s="45"/>
      <c r="CB15" s="45"/>
      <c r="CC15" s="45"/>
      <c r="CD15" s="45"/>
      <c r="CE15" s="45"/>
      <c r="CF15" s="45"/>
      <c r="CG15" s="45"/>
      <c r="CH15" s="45"/>
      <c r="CL15" s="45"/>
      <c r="CM15" s="45"/>
      <c r="CN15" s="45"/>
      <c r="CO15" s="45"/>
      <c r="CP15" s="45"/>
      <c r="CQ15" s="45"/>
      <c r="CR15" s="45"/>
      <c r="CU15" s="45"/>
      <c r="CV15" s="45"/>
      <c r="CW15" s="45"/>
      <c r="CX15" s="45"/>
      <c r="CY15" s="45"/>
      <c r="CZ15" s="45"/>
      <c r="DA15" s="45"/>
    </row>
    <row r="16" spans="2:105" x14ac:dyDescent="0.3">
      <c r="C16" s="38" t="s">
        <v>3</v>
      </c>
      <c r="F16" s="40">
        <f>VLOOKUP($C16,Segment!$B$4:$G$71,6,0)/1000</f>
        <v>-280150.99266000005</v>
      </c>
      <c r="G16" s="45">
        <f>VLOOKUP($C16,Segment!$B$77:$G$146,6,0)/1000</f>
        <v>-212985.52832000001</v>
      </c>
      <c r="H16" s="45">
        <f>VLOOKUP($C16,Segment!$B$152:$G$223,6,0)/1000</f>
        <v>-201022.23971000005</v>
      </c>
      <c r="I16" s="45">
        <f>VLOOKUP($C16,Segment!$B$229:$G$300,6,0)/1000</f>
        <v>-161072.95791999996</v>
      </c>
      <c r="J16" s="45">
        <f>VLOOKUP($C16,Segment!$B$306:$G$377,6,0)/1000</f>
        <v>-395152.17026999994</v>
      </c>
      <c r="K16" s="45">
        <f>VLOOKUP($C16,Segment!$B$383:$G$454,6,0)/1000</f>
        <v>-880296.16928999987</v>
      </c>
      <c r="L16" s="45">
        <f>VLOOKUP($C16,Segment!$B$460:$G$531,6,0)/1000</f>
        <v>-1490314.0028859726</v>
      </c>
      <c r="M16" s="139">
        <f>L16/K16-1</f>
        <v>0.69296886079599851</v>
      </c>
      <c r="P16" s="45">
        <f>VLOOKUP($C16,Segment!$B$4:$G$71,2,0)/1000</f>
        <v>-280150.99266000005</v>
      </c>
      <c r="Q16" s="45">
        <f>VLOOKUP($C16,Segment!$B$77:$G$146,2,0)/1000</f>
        <v>-212985.52832000001</v>
      </c>
      <c r="R16" s="45">
        <f>VLOOKUP($C16,Segment!$B$152:$G$223,2,0)/1000</f>
        <v>-201022.23971000005</v>
      </c>
      <c r="S16" s="45">
        <f>VLOOKUP($C16,Segment!$B$229:$G$300,2,0)/1000</f>
        <v>-161070.60856999995</v>
      </c>
      <c r="T16" s="45">
        <f>VLOOKUP($C16,Segment!$B$306:$G$377,2,0)/1000</f>
        <v>-395099.12889999989</v>
      </c>
      <c r="U16" s="45">
        <f>VLOOKUP($C16,Segment!$B$383:$G$454,2,0)/1000</f>
        <v>-880203.23387999984</v>
      </c>
      <c r="V16" s="45">
        <f>VLOOKUP($C16,Segment!$B$460:$G$531,2,0)/1000</f>
        <v>-1490234.3975959725</v>
      </c>
      <c r="W16" s="139">
        <f>V16/U16-1</f>
        <v>0.69305717161127767</v>
      </c>
      <c r="Z16" s="45">
        <f>VLOOKUP($C16,'Securitization Profit   loss &amp; '!$A$3:$C$70,3,0)/1000</f>
        <v>-94038.028999999995</v>
      </c>
      <c r="AA16" s="45">
        <f>VLOOKUP($C16,'Securitization Profit   loss &amp; '!$A$78:$C$147,3,0)/1000</f>
        <v>-91198.611000000004</v>
      </c>
      <c r="AB16" s="45">
        <f>VLOOKUP($C16,'Securitization Profit   loss &amp; '!$A$153:$C$224,3,0)/1000</f>
        <v>-22419.625589999996</v>
      </c>
      <c r="AC16" s="45">
        <f>VLOOKUP($C16,'Securitization Profit   loss &amp; '!$A$230:$C$301,3,0)/1000</f>
        <v>-2807.9201500000004</v>
      </c>
      <c r="AD16" s="45">
        <f>VLOOKUP($C16,'Securitization Profit   loss &amp; '!$A$306:$C$377,3,0)/1000</f>
        <v>-1291.1892054950001</v>
      </c>
      <c r="AE16" s="45">
        <f>VLOOKUP($C16,'Securitization Profit   loss &amp; '!$A$383:$C$454,3,0)/1000</f>
        <v>-11269.690470524893</v>
      </c>
      <c r="AF16" s="45">
        <f>VLOOKUP($C16,'Securitization Profit   loss &amp; '!$A$460:$C$531,3,0)/1000</f>
        <v>-22234.764734928329</v>
      </c>
      <c r="AI16" s="45">
        <f>VLOOKUP($C16,'Securitization Profit   loss &amp; '!$A$3:$C$70,2,0)/1000</f>
        <v>-496554.29857000004</v>
      </c>
      <c r="AJ16" s="45">
        <f>VLOOKUP($C16,'Securitization Profit   loss &amp; '!$A$78:$C$147,2,0)/1000</f>
        <v>-659507.03200000001</v>
      </c>
      <c r="AK16" s="45">
        <f>VLOOKUP($C16,'Securitization Profit   loss &amp; '!$A$153:$C$224,2,0)/1000</f>
        <v>-580684.13199999998</v>
      </c>
      <c r="AL16" s="45">
        <f>VLOOKUP($C16,'Securitization Profit   loss &amp; '!$A$230:$C$301,2,0)/1000</f>
        <v>-462395.78801999992</v>
      </c>
      <c r="AM16" s="45">
        <f>VLOOKUP($C16,'Securitization Profit   loss &amp; '!$A$306:$C$377,2,0)/1000</f>
        <v>-230836.70153000002</v>
      </c>
      <c r="AN16" s="45">
        <f>VLOOKUP($C16,'Securitization Profit   loss &amp; '!$A$383:$C$454,2,0)/1000</f>
        <v>-98058.306410000005</v>
      </c>
      <c r="AO16" s="45">
        <f>VLOOKUP($C16,'Securitization Profit   loss &amp; '!$A$460:$C$531,2,0)/1000</f>
        <v>-30627.281539999996</v>
      </c>
      <c r="BA16" s="45">
        <f t="shared" si="59"/>
        <v>-870743.32023000007</v>
      </c>
      <c r="BB16" s="45">
        <f t="shared" si="59"/>
        <v>-963691.17131999996</v>
      </c>
      <c r="BC16" s="45">
        <f t="shared" si="59"/>
        <v>-804125.99730000005</v>
      </c>
      <c r="BD16" s="45">
        <f t="shared" si="59"/>
        <v>-626274.31673999992</v>
      </c>
      <c r="BE16" s="45">
        <f t="shared" si="59"/>
        <v>-627227.01963549491</v>
      </c>
      <c r="BF16" s="45">
        <f t="shared" si="59"/>
        <v>-989531.23076052475</v>
      </c>
      <c r="BG16" s="45">
        <f t="shared" si="59"/>
        <v>-1543096.4438709007</v>
      </c>
      <c r="BJ16" s="45">
        <f>VLOOKUP($C16,Segment!$B$4:$G$71,3,0)/1000</f>
        <v>0</v>
      </c>
      <c r="BK16" s="45">
        <f>VLOOKUP($C16,Segment!$B$77:$G$146,3,0)/1000</f>
        <v>0</v>
      </c>
      <c r="BL16" s="45">
        <f>VLOOKUP($C16,Segment!$B$152:$G$223,3,0)/1000</f>
        <v>0</v>
      </c>
      <c r="BM16" s="45">
        <f>VLOOKUP($C16,Segment!$B$229:$G$300,3,0)/1000</f>
        <v>0</v>
      </c>
      <c r="BN16" s="45">
        <f>VLOOKUP($C16,Segment!$B$306:$G$377,3,0)/1000</f>
        <v>0</v>
      </c>
      <c r="BO16" s="45">
        <f>VLOOKUP($C16,Segment!$B$383:$G$454,3,0)/1000</f>
        <v>0</v>
      </c>
      <c r="BP16" s="45">
        <f>VLOOKUP($C16,Segment!$B$460:$G$531,3,0)/1000</f>
        <v>0</v>
      </c>
      <c r="BS16" s="45">
        <f>VLOOKUP($C16,Segment!$B$4:$G$71,4,0)/1000</f>
        <v>0</v>
      </c>
      <c r="BT16" s="45">
        <f>VLOOKUP($C16,Segment!$B$77:$G$146,4,0)/1000</f>
        <v>0</v>
      </c>
      <c r="BU16" s="45">
        <f>VLOOKUP($C16,Segment!$B$152:$G$223,4,0)/1000</f>
        <v>0</v>
      </c>
      <c r="BV16" s="45">
        <f>VLOOKUP($C16,Segment!$B$229:$G$300,4,0)/1000</f>
        <v>0</v>
      </c>
      <c r="BW16" s="45">
        <f>VLOOKUP($C16,Segment!$B$306:$G$377,4,0)/1000</f>
        <v>0</v>
      </c>
      <c r="BX16" s="45">
        <f>VLOOKUP($C16,Segment!$B$383:$G$454,4,0)/1000</f>
        <v>0</v>
      </c>
      <c r="BY16" s="45">
        <f>VLOOKUP($C16,Segment!$B$460:$G$531,4,0)/1000</f>
        <v>0</v>
      </c>
      <c r="CB16" s="45">
        <f t="shared" si="60"/>
        <v>0</v>
      </c>
      <c r="CC16" s="45">
        <f t="shared" si="61"/>
        <v>0</v>
      </c>
      <c r="CD16" s="45">
        <f t="shared" si="62"/>
        <v>0</v>
      </c>
      <c r="CE16" s="45">
        <f t="shared" si="63"/>
        <v>0</v>
      </c>
      <c r="CF16" s="45">
        <f t="shared" si="64"/>
        <v>0</v>
      </c>
      <c r="CG16" s="45">
        <f t="shared" si="65"/>
        <v>0</v>
      </c>
      <c r="CH16" s="45">
        <f t="shared" si="65"/>
        <v>0</v>
      </c>
      <c r="CL16" s="45">
        <f>VLOOKUP($C16,Segment!$B$4:$G$71,5,0)/1000</f>
        <v>0</v>
      </c>
      <c r="CM16" s="45">
        <f>VLOOKUP($C16,Segment!$B$77:$G$146,5,0)/1000</f>
        <v>0</v>
      </c>
      <c r="CN16" s="45">
        <f>VLOOKUP($C16,Segment!$B$152:$G$223,5,0)/1000</f>
        <v>0</v>
      </c>
      <c r="CO16" s="45">
        <f>VLOOKUP($C16,Segment!$B$229:$G$300,5,0)/1000</f>
        <v>-2.3493499999999998</v>
      </c>
      <c r="CP16" s="45">
        <f>VLOOKUP($C16,Segment!$B$306:$G$377,5,0)/1000</f>
        <v>-53.041369999999993</v>
      </c>
      <c r="CQ16" s="45">
        <f>VLOOKUP($C16,Segment!$B$383:$G$454,5,0)/1000</f>
        <v>-92.935410000000005</v>
      </c>
      <c r="CR16" s="45">
        <f>VLOOKUP($C16,Segment!$B$460:$G$531,5,0)/1000</f>
        <v>-79.605289999999997</v>
      </c>
      <c r="CU16" s="45">
        <f t="shared" si="66"/>
        <v>-870743.32023000007</v>
      </c>
      <c r="CV16" s="45">
        <f t="shared" si="66"/>
        <v>-963691.17131999996</v>
      </c>
      <c r="CW16" s="45">
        <f t="shared" si="66"/>
        <v>-804125.99730000005</v>
      </c>
      <c r="CX16" s="45">
        <f t="shared" si="66"/>
        <v>-626276.66608999996</v>
      </c>
      <c r="CY16" s="45">
        <f t="shared" si="66"/>
        <v>-627280.06100549491</v>
      </c>
      <c r="CZ16" s="45">
        <f t="shared" si="66"/>
        <v>-989624.16617052478</v>
      </c>
      <c r="DA16" s="45">
        <f t="shared" si="66"/>
        <v>-1543176.0491609008</v>
      </c>
    </row>
    <row r="17" spans="3:105" x14ac:dyDescent="0.3">
      <c r="C17" s="41" t="s">
        <v>54</v>
      </c>
      <c r="D17" s="116"/>
      <c r="E17" s="41"/>
      <c r="F17" s="42">
        <f t="shared" ref="F17:L17" si="68">SUM(F14:F16)/AVERAGE(E125:F125)</f>
        <v>6.3973448797046112E-2</v>
      </c>
      <c r="G17" s="42">
        <f t="shared" si="68"/>
        <v>7.2381481396413747E-2</v>
      </c>
      <c r="H17" s="42">
        <f t="shared" si="68"/>
        <v>0.1138769266048035</v>
      </c>
      <c r="I17" s="42">
        <f t="shared" si="68"/>
        <v>0.11223270931285549</v>
      </c>
      <c r="J17" s="42">
        <f t="shared" si="68"/>
        <v>9.1222930065158872E-2</v>
      </c>
      <c r="K17" s="42">
        <f t="shared" si="68"/>
        <v>7.1784763681884925E-2</v>
      </c>
      <c r="L17" s="42">
        <f t="shared" si="68"/>
        <v>9.5061403670785541E-2</v>
      </c>
      <c r="M17" s="177"/>
      <c r="O17" s="43"/>
      <c r="P17" s="42">
        <f t="shared" ref="P17:V17" si="69">SUM(P14:P16)/AVERAGE(O125:P125)</f>
        <v>6.3973448797046112E-2</v>
      </c>
      <c r="Q17" s="42">
        <f t="shared" si="69"/>
        <v>7.2381481396413747E-2</v>
      </c>
      <c r="R17" s="42">
        <f t="shared" si="69"/>
        <v>0.1138768448994486</v>
      </c>
      <c r="S17" s="42">
        <f t="shared" si="69"/>
        <v>0.11223351193155727</v>
      </c>
      <c r="T17" s="42">
        <f t="shared" si="69"/>
        <v>9.1234784603777111E-2</v>
      </c>
      <c r="U17" s="42">
        <f t="shared" si="69"/>
        <v>7.1797874842428624E-2</v>
      </c>
      <c r="V17" s="42">
        <f t="shared" si="69"/>
        <v>9.5070693419264329E-2</v>
      </c>
      <c r="W17" s="177"/>
      <c r="Y17" s="43"/>
      <c r="Z17" s="42">
        <f t="shared" ref="Z17:AF17" si="70">SUM(Z14:Z16)/AVERAGE(Y131:Z131)</f>
        <v>7.7980400432893421E-2</v>
      </c>
      <c r="AA17" s="42">
        <f t="shared" si="70"/>
        <v>4.1926130761800531E-2</v>
      </c>
      <c r="AB17" s="42">
        <f t="shared" si="70"/>
        <v>0.13512177769749575</v>
      </c>
      <c r="AC17" s="42">
        <f t="shared" si="70"/>
        <v>0.19525952800435117</v>
      </c>
      <c r="AD17" s="42">
        <f t="shared" si="70"/>
        <v>0.39476934507572964</v>
      </c>
      <c r="AE17" s="42">
        <f t="shared" si="70"/>
        <v>1.0507304672786515</v>
      </c>
      <c r="AF17" s="42">
        <f t="shared" si="70"/>
        <v>2.0577886986859277</v>
      </c>
      <c r="AG17" s="44"/>
      <c r="AH17" s="43"/>
      <c r="AI17" s="42">
        <f t="shared" ref="AI17:AO17" si="71">SUM(AI14:AI16)/AVERAGE(AH129:AI129)</f>
        <v>6.1625747294044887E-2</v>
      </c>
      <c r="AJ17" s="42">
        <f t="shared" si="71"/>
        <v>3.4852023523915643E-2</v>
      </c>
      <c r="AK17" s="42">
        <f t="shared" si="71"/>
        <v>2.3015084496373805E-2</v>
      </c>
      <c r="AL17" s="42">
        <f t="shared" si="71"/>
        <v>1.7552941373898158E-2</v>
      </c>
      <c r="AM17" s="42">
        <f t="shared" si="71"/>
        <v>7.2354097886464181E-3</v>
      </c>
      <c r="AN17" s="42">
        <f t="shared" si="71"/>
        <v>1.4287521099619152E-3</v>
      </c>
      <c r="AO17" s="42">
        <f t="shared" si="71"/>
        <v>8.6355630509693385E-4</v>
      </c>
      <c r="AP17" s="44"/>
      <c r="AQ17" s="43"/>
      <c r="AR17" s="42"/>
      <c r="AS17" s="42"/>
      <c r="AT17" s="42"/>
      <c r="AU17" s="42"/>
      <c r="AV17" s="42"/>
      <c r="AW17" s="42"/>
      <c r="AX17" s="42"/>
      <c r="AY17" s="44"/>
      <c r="AZ17" s="43"/>
      <c r="BA17" s="42">
        <f t="shared" ref="BA17:BG17" si="72">SUM(BA14:BA16)/AVERAGE(AZ133:BA133)</f>
        <v>7.3433042982444685E-2</v>
      </c>
      <c r="BB17" s="42">
        <f t="shared" si="72"/>
        <v>4.8886342356575484E-2</v>
      </c>
      <c r="BC17" s="42">
        <f t="shared" si="72"/>
        <v>5.6305882677430516E-2</v>
      </c>
      <c r="BD17" s="42">
        <f t="shared" si="72"/>
        <v>5.0379436075993628E-2</v>
      </c>
      <c r="BE17" s="42">
        <f t="shared" si="72"/>
        <v>4.8248265118518728E-2</v>
      </c>
      <c r="BF17" s="42">
        <f t="shared" si="72"/>
        <v>4.9653532396210093E-2</v>
      </c>
      <c r="BG17" s="42">
        <f t="shared" si="72"/>
        <v>6.4470829198948504E-2</v>
      </c>
      <c r="BH17" s="44"/>
      <c r="BI17" s="43"/>
      <c r="BJ17" s="42"/>
      <c r="BK17" s="42"/>
      <c r="BL17" s="42"/>
      <c r="BM17" s="42"/>
      <c r="BN17" s="42"/>
      <c r="BO17" s="42"/>
      <c r="BP17" s="42"/>
      <c r="BR17" s="43"/>
      <c r="BS17" s="42"/>
      <c r="BT17" s="42"/>
      <c r="BU17" s="42"/>
      <c r="BV17" s="42"/>
      <c r="BW17" s="42"/>
      <c r="BX17" s="42"/>
      <c r="BY17" s="42"/>
      <c r="CA17" s="43"/>
      <c r="CB17" s="42"/>
      <c r="CC17" s="42"/>
      <c r="CD17" s="42"/>
      <c r="CE17" s="42"/>
      <c r="CF17" s="42"/>
      <c r="CG17" s="42"/>
      <c r="CH17" s="42"/>
      <c r="CI17" s="177"/>
      <c r="CK17" s="43"/>
      <c r="CL17" s="42"/>
      <c r="CM17" s="42"/>
      <c r="CN17" s="42"/>
      <c r="CO17" s="42"/>
      <c r="CP17" s="42"/>
      <c r="CQ17" s="42"/>
      <c r="CR17" s="42"/>
      <c r="CT17" s="43"/>
      <c r="CU17" s="42">
        <f t="shared" ref="CU17:DA17" si="73">SUM(CU14:CU16)/AVERAGE(CT133:CU133)</f>
        <v>7.3433042982444685E-2</v>
      </c>
      <c r="CV17" s="42">
        <f t="shared" si="73"/>
        <v>4.8886342356575484E-2</v>
      </c>
      <c r="CW17" s="42">
        <f t="shared" si="73"/>
        <v>5.6305882677430516E-2</v>
      </c>
      <c r="CX17" s="42">
        <f t="shared" si="73"/>
        <v>5.0379175579130041E-2</v>
      </c>
      <c r="CY17" s="42">
        <f t="shared" si="73"/>
        <v>4.8244047399260179E-2</v>
      </c>
      <c r="CZ17" s="42">
        <f t="shared" si="73"/>
        <v>4.9648368233286624E-2</v>
      </c>
      <c r="DA17" s="42">
        <f t="shared" si="73"/>
        <v>6.4467062697845995E-2</v>
      </c>
    </row>
    <row r="18" spans="3:105" x14ac:dyDescent="0.3">
      <c r="C18" s="38" t="s">
        <v>91</v>
      </c>
      <c r="F18" s="40">
        <f>VLOOKUP($C18,Segment!$B$4:$G$71,6,0)/1000</f>
        <v>58547.587309999995</v>
      </c>
      <c r="G18" s="45">
        <f>VLOOKUP($C18,Segment!$B$77:$G$146,6,0)/1000</f>
        <v>120578.48154000001</v>
      </c>
      <c r="H18" s="45">
        <f>VLOOKUP($C18,Segment!$B$152:$G$223,6,0)/1000</f>
        <v>96463.867040000012</v>
      </c>
      <c r="I18" s="45">
        <f>VLOOKUP($C18,Segment!$B$229:$G$300,6,0)/1000</f>
        <v>93288.836089999953</v>
      </c>
      <c r="J18" s="45">
        <f>VLOOKUP($C18,Segment!$B$306:$G$377,6,0)/1000</f>
        <v>91040.108720000004</v>
      </c>
      <c r="K18" s="45">
        <f>VLOOKUP($C18,Segment!$B$383:$G$454,6,0)/1000</f>
        <v>70494.975309999994</v>
      </c>
      <c r="L18" s="45">
        <f>VLOOKUP($C18,Segment!$B$460:$G$531,6,0)/1000</f>
        <v>124362.27235037956</v>
      </c>
      <c r="M18" s="139">
        <f>L18/K18-1</f>
        <v>0.76412959652087808</v>
      </c>
      <c r="P18" s="45">
        <f>VLOOKUP($C18,Segment!$B$4:$G$71,2,0)/1000</f>
        <v>58547.587309999995</v>
      </c>
      <c r="Q18" s="45">
        <f>VLOOKUP($C18,Segment!$B$77:$G$146,2,0)/1000</f>
        <v>120578.48154000001</v>
      </c>
      <c r="R18" s="45">
        <f>VLOOKUP($C18,Segment!$B$152:$G$223,2,0)/1000</f>
        <v>96463.867040000012</v>
      </c>
      <c r="S18" s="45">
        <f>VLOOKUP($C18,Segment!$B$229:$G$300,2,0)/1000</f>
        <v>92718.443899999955</v>
      </c>
      <c r="T18" s="45">
        <f>VLOOKUP($C18,Segment!$B$306:$G$377,2,0)/1000</f>
        <v>90530.377999999997</v>
      </c>
      <c r="U18" s="45">
        <f>VLOOKUP($C18,Segment!$B$383:$G$454,2,0)/1000</f>
        <v>70476.765049999987</v>
      </c>
      <c r="V18" s="45">
        <f>VLOOKUP($C18,Segment!$B$460:$G$531,2,0)/1000</f>
        <v>121227.68231037955</v>
      </c>
      <c r="W18" s="139">
        <f>V18/U18-1</f>
        <v>0.72010849567760582</v>
      </c>
      <c r="Z18" s="45">
        <f>VLOOKUP($C18,'Securitization Profit   loss &amp; '!$A$3:$C$70,3,0)/1000</f>
        <v>5140.0420000000004</v>
      </c>
      <c r="AA18" s="45">
        <f>VLOOKUP($C18,'Securitization Profit   loss &amp; '!$A$78:$C$147,3,0)/1000</f>
        <v>7572.7910000000002</v>
      </c>
      <c r="AB18" s="45">
        <f>VLOOKUP($C18,'Securitization Profit   loss &amp; '!$A$153:$C$224,3,0)/1000</f>
        <v>7453.5984399999998</v>
      </c>
      <c r="AC18" s="45">
        <f>VLOOKUP($C18,'Securitization Profit   loss &amp; '!$A$230:$C$301,3,0)/1000</f>
        <v>4884.3395199999995</v>
      </c>
      <c r="AD18" s="45">
        <f>VLOOKUP($C18,'Securitization Profit   loss &amp; '!$A$306:$C$377,3,0)/1000</f>
        <v>9636.8075965743992</v>
      </c>
      <c r="AE18" s="45">
        <f>VLOOKUP($C18,'Securitization Profit   loss &amp; '!$A$383:$C$454,3,0)/1000</f>
        <v>11653.157011253774</v>
      </c>
      <c r="AF18" s="45">
        <f>VLOOKUP($C18,'Securitization Profit   loss &amp; '!$A$460:$C$531,3,0)/1000</f>
        <v>39199.903843821747</v>
      </c>
      <c r="AI18" s="45">
        <f>VLOOKUP($C18,'Securitization Profit   loss &amp; '!$A$3:$C$70,2,0)/1000</f>
        <v>69365.690690000003</v>
      </c>
      <c r="AJ18" s="45">
        <f>VLOOKUP($C18,'Securitization Profit   loss &amp; '!$A$78:$C$147,2,0)/1000</f>
        <v>83575.819000000003</v>
      </c>
      <c r="AK18" s="45">
        <f>VLOOKUP($C18,'Securitization Profit   loss &amp; '!$A$153:$C$224,2,0)/1000</f>
        <v>47654.476999999999</v>
      </c>
      <c r="AL18" s="45">
        <f>VLOOKUP($C18,'Securitization Profit   loss &amp; '!$A$230:$C$301,2,0)/1000</f>
        <v>39299.107550000001</v>
      </c>
      <c r="AM18" s="45">
        <f>VLOOKUP($C18,'Securitization Profit   loss &amp; '!$A$306:$C$377,2,0)/1000</f>
        <v>19958.68059</v>
      </c>
      <c r="AN18" s="45">
        <f>VLOOKUP($C18,'Securitization Profit   loss &amp; '!$A$383:$C$454,2,0)/1000</f>
        <v>23700.466479999995</v>
      </c>
      <c r="AO18" s="45">
        <f>VLOOKUP($C18,'Securitization Profit   loss &amp; '!$A$460:$C$531,2,0)/1000</f>
        <v>16910.792089999999</v>
      </c>
      <c r="BA18" s="45">
        <f t="shared" ref="BA18:BG19" si="74">P18+Z18+AI18+AR18</f>
        <v>133053.32</v>
      </c>
      <c r="BB18" s="45">
        <f t="shared" si="74"/>
        <v>211727.09153999999</v>
      </c>
      <c r="BC18" s="45">
        <f t="shared" si="74"/>
        <v>151571.94248000003</v>
      </c>
      <c r="BD18" s="45">
        <f t="shared" si="74"/>
        <v>136901.89096999995</v>
      </c>
      <c r="BE18" s="45">
        <f t="shared" si="74"/>
        <v>120125.86618657439</v>
      </c>
      <c r="BF18" s="45">
        <f t="shared" si="74"/>
        <v>105830.38854125375</v>
      </c>
      <c r="BG18" s="45">
        <f t="shared" si="74"/>
        <v>177338.3782442013</v>
      </c>
      <c r="BJ18" s="45">
        <f>VLOOKUP($C18,Segment!$B$4:$G$71,3,0)/1000</f>
        <v>0</v>
      </c>
      <c r="BK18" s="45">
        <f>VLOOKUP($C18,Segment!$B$77:$G$146,3,0)/1000</f>
        <v>0</v>
      </c>
      <c r="BL18" s="45">
        <f>VLOOKUP($C18,Segment!$B$152:$G$223,3,0)/1000</f>
        <v>0</v>
      </c>
      <c r="BM18" s="45">
        <f>VLOOKUP($C18,Segment!$B$229:$G$300,3,0)/1000</f>
        <v>0</v>
      </c>
      <c r="BN18" s="45">
        <f>VLOOKUP($C18,Segment!$B$306:$G$377,3,0)/1000</f>
        <v>0</v>
      </c>
      <c r="BO18" s="45">
        <f>VLOOKUP($C18,Segment!$B$383:$G$454,3,0)/1000</f>
        <v>0</v>
      </c>
      <c r="BP18" s="45">
        <f>VLOOKUP($C18,Segment!$B$460:$G$531,3,0)/1000</f>
        <v>0</v>
      </c>
      <c r="BS18" s="45">
        <f>VLOOKUP($C18,Segment!$B$4:$G$71,4,0)/1000</f>
        <v>0</v>
      </c>
      <c r="BT18" s="45">
        <f>VLOOKUP($C18,Segment!$B$77:$G$146,4,0)/1000</f>
        <v>0</v>
      </c>
      <c r="BU18" s="45">
        <f>VLOOKUP($C18,Segment!$B$152:$G$223,4,0)/1000</f>
        <v>0</v>
      </c>
      <c r="BV18" s="45">
        <f>VLOOKUP($C18,Segment!$B$229:$G$300,4,0)/1000</f>
        <v>0</v>
      </c>
      <c r="BW18" s="45">
        <f>VLOOKUP($C18,Segment!$B$306:$G$377,4,0)/1000</f>
        <v>0</v>
      </c>
      <c r="BX18" s="45">
        <f>VLOOKUP($C18,Segment!$B$383:$G$454,4,0)/1000</f>
        <v>0</v>
      </c>
      <c r="BY18" s="45">
        <f>VLOOKUP($C18,Segment!$B$460:$G$531,4,0)/1000</f>
        <v>0</v>
      </c>
      <c r="CB18" s="45">
        <f t="shared" ref="CB18:CB19" si="75">BJ18+BS18</f>
        <v>0</v>
      </c>
      <c r="CC18" s="45">
        <f t="shared" ref="CC18:CC19" si="76">BK18+BT18</f>
        <v>0</v>
      </c>
      <c r="CD18" s="45">
        <f t="shared" ref="CD18:CD19" si="77">BL18+BU18</f>
        <v>0</v>
      </c>
      <c r="CE18" s="45">
        <f t="shared" ref="CE18:CE19" si="78">BM18+BV18</f>
        <v>0</v>
      </c>
      <c r="CF18" s="45">
        <f t="shared" ref="CF18:CF19" si="79">BN18+BW18</f>
        <v>0</v>
      </c>
      <c r="CG18" s="45">
        <f t="shared" ref="CG18:CH19" si="80">BO18+BX18</f>
        <v>0</v>
      </c>
      <c r="CH18" s="45">
        <f t="shared" si="80"/>
        <v>0</v>
      </c>
      <c r="CL18" s="45">
        <f>VLOOKUP($C18,Segment!$B$4:$G$71,5,0)/1000</f>
        <v>0</v>
      </c>
      <c r="CM18" s="45">
        <f>VLOOKUP($C18,Segment!$B$77:$G$146,5,0)/1000</f>
        <v>0</v>
      </c>
      <c r="CN18" s="45">
        <f>VLOOKUP($C18,Segment!$B$152:$G$223,5,0)/1000</f>
        <v>0</v>
      </c>
      <c r="CO18" s="45">
        <f>VLOOKUP($C18,Segment!$B$229:$G$300,5,0)/1000</f>
        <v>570.39218999999991</v>
      </c>
      <c r="CP18" s="45">
        <f>VLOOKUP($C18,Segment!$B$306:$G$377,5,0)/1000</f>
        <v>509.73072000000002</v>
      </c>
      <c r="CQ18" s="45">
        <f>VLOOKUP($C18,Segment!$B$383:$G$454,5,0)/1000</f>
        <v>18.210260000000002</v>
      </c>
      <c r="CR18" s="45">
        <f>VLOOKUP($C18,Segment!$B$460:$G$531,5,0)/1000</f>
        <v>3134.59004</v>
      </c>
      <c r="CU18" s="45">
        <f t="shared" ref="CU18:DA19" si="81">BA18+CB18+CL18</f>
        <v>133053.32</v>
      </c>
      <c r="CV18" s="45">
        <f t="shared" si="81"/>
        <v>211727.09153999999</v>
      </c>
      <c r="CW18" s="45">
        <f t="shared" si="81"/>
        <v>151571.94248000003</v>
      </c>
      <c r="CX18" s="45">
        <f t="shared" si="81"/>
        <v>137472.28315999996</v>
      </c>
      <c r="CY18" s="45">
        <f t="shared" si="81"/>
        <v>120635.5969065744</v>
      </c>
      <c r="CZ18" s="45">
        <f t="shared" si="81"/>
        <v>105848.59880125376</v>
      </c>
      <c r="DA18" s="45">
        <f t="shared" si="81"/>
        <v>180472.96828420131</v>
      </c>
    </row>
    <row r="19" spans="3:105" x14ac:dyDescent="0.3">
      <c r="C19" s="38" t="s">
        <v>13</v>
      </c>
      <c r="F19" s="40">
        <f>VLOOKUP($C19,Segment!$B$4:$G$71,6,0)/1000</f>
        <v>-18636.346579999998</v>
      </c>
      <c r="G19" s="45">
        <f>VLOOKUP($C19,Segment!$B$77:$G$146,6,0)/1000</f>
        <v>-3112.0540000000001</v>
      </c>
      <c r="H19" s="45">
        <f>VLOOKUP($C19,Segment!$B$152:$G$223,6,0)/1000</f>
        <v>-5676.9316099999996</v>
      </c>
      <c r="I19" s="45">
        <f>VLOOKUP($C19,Segment!$B$229:$G$300,6,0)/1000</f>
        <v>-5853.4210800000001</v>
      </c>
      <c r="J19" s="45">
        <f>VLOOKUP($C19,Segment!$B$306:$G$377,6,0)/1000</f>
        <v>-10148.613370000001</v>
      </c>
      <c r="K19" s="45">
        <f>VLOOKUP($C19,Segment!$B$383:$G$454,6,0)/1000</f>
        <v>-14094.944939999999</v>
      </c>
      <c r="L19" s="45">
        <f>VLOOKUP($C19,Segment!$B$460:$G$531,6,0)/1000</f>
        <v>-15913.55636</v>
      </c>
      <c r="M19" s="139">
        <f>L19/K19-1</f>
        <v>0.12902579100106792</v>
      </c>
      <c r="P19" s="45">
        <f>VLOOKUP($C19,Segment!$B$4:$G$71,2,0)/1000</f>
        <v>-18636.346579999998</v>
      </c>
      <c r="Q19" s="45">
        <f>VLOOKUP($C19,Segment!$B$77:$G$146,2,0)/1000</f>
        <v>-3112.0540000000001</v>
      </c>
      <c r="R19" s="45">
        <f>VLOOKUP($C19,Segment!$B$152:$G$223,2,0)/1000</f>
        <v>-5676.9316099999996</v>
      </c>
      <c r="S19" s="45">
        <f>VLOOKUP($C19,Segment!$B$229:$G$300,2,0)/1000</f>
        <v>-5853.4210800000001</v>
      </c>
      <c r="T19" s="45">
        <f>VLOOKUP($C19,Segment!$B$306:$G$377,2,0)/1000</f>
        <v>-10148.613370000001</v>
      </c>
      <c r="U19" s="45">
        <f>VLOOKUP($C19,Segment!$B$383:$G$454,2,0)/1000</f>
        <v>-14094.944939999999</v>
      </c>
      <c r="V19" s="45">
        <f>VLOOKUP($C19,Segment!$B$460:$G$531,2,0)/1000</f>
        <v>-15913.55636</v>
      </c>
      <c r="W19" s="139">
        <f>V19/U19-1</f>
        <v>0.12902579100106792</v>
      </c>
      <c r="Z19" s="45">
        <f>VLOOKUP($C19,'Securitization Profit   loss &amp; '!$A$3:$C$70,3,0)/1000</f>
        <v>-3734.643</v>
      </c>
      <c r="AA19" s="45">
        <f>VLOOKUP($C19,'Securitization Profit   loss &amp; '!$A$78:$C$147,3,0)/1000</f>
        <v>-2999.2559999999999</v>
      </c>
      <c r="AB19" s="45">
        <f>VLOOKUP($C19,'Securitization Profit   loss &amp; '!$A$153:$C$224,3,0)/1000</f>
        <v>-1299.1791000000001</v>
      </c>
      <c r="AC19" s="45">
        <f>VLOOKUP($C19,'Securitization Profit   loss &amp; '!$A$230:$C$301,3,0)/1000</f>
        <v>-856.14670000000001</v>
      </c>
      <c r="AD19" s="45">
        <f>VLOOKUP($C19,'Securitization Profit   loss &amp; '!$A$306:$C$377,3,0)/1000</f>
        <v>-226.20262</v>
      </c>
      <c r="AE19" s="45">
        <f>VLOOKUP($C19,'Securitization Profit   loss &amp; '!$A$383:$C$454,3,0)/1000</f>
        <v>-269.29327000000001</v>
      </c>
      <c r="AF19" s="45">
        <f>VLOOKUP($C19,'Securitization Profit   loss &amp; '!$A$460:$C$531,3,0)/1000</f>
        <v>-814.51396999999997</v>
      </c>
      <c r="AI19" s="45">
        <f>VLOOKUP($C19,'Securitization Profit   loss &amp; '!$A$3:$C$70,2,0)/1000</f>
        <v>-22541.36105</v>
      </c>
      <c r="AJ19" s="45">
        <f>VLOOKUP($C19,'Securitization Profit   loss &amp; '!$A$78:$C$147,2,0)/1000</f>
        <v>-32391.623</v>
      </c>
      <c r="AK19" s="45">
        <f>VLOOKUP($C19,'Securitization Profit   loss &amp; '!$A$153:$C$224,2,0)/1000</f>
        <v>-61110.984210000002</v>
      </c>
      <c r="AL19" s="45">
        <f>VLOOKUP($C19,'Securitization Profit   loss &amp; '!$A$230:$C$301,2,0)/1000</f>
        <v>-29460.594990000001</v>
      </c>
      <c r="AM19" s="45">
        <f>VLOOKUP($C19,'Securitization Profit   loss &amp; '!$A$306:$C$377,2,0)/1000</f>
        <v>-13712.737519999999</v>
      </c>
      <c r="AN19" s="45">
        <f>VLOOKUP($C19,'Securitization Profit   loss &amp; '!$A$383:$C$454,2,0)/1000</f>
        <v>-5618.0949800000008</v>
      </c>
      <c r="AO19" s="45">
        <f>VLOOKUP($C19,'Securitization Profit   loss &amp; '!$A$460:$C$531,2,0)/1000</f>
        <v>-1761.0897299999999</v>
      </c>
      <c r="BA19" s="45">
        <f t="shared" si="74"/>
        <v>-44912.350630000001</v>
      </c>
      <c r="BB19" s="45">
        <f t="shared" si="74"/>
        <v>-38502.932999999997</v>
      </c>
      <c r="BC19" s="45">
        <f t="shared" si="74"/>
        <v>-68087.094920000003</v>
      </c>
      <c r="BD19" s="45">
        <f t="shared" si="74"/>
        <v>-36170.162770000003</v>
      </c>
      <c r="BE19" s="45">
        <f t="shared" si="74"/>
        <v>-24087.553509999998</v>
      </c>
      <c r="BF19" s="45">
        <f t="shared" si="74"/>
        <v>-19982.333190000001</v>
      </c>
      <c r="BG19" s="45">
        <f t="shared" si="74"/>
        <v>-18489.160060000002</v>
      </c>
      <c r="BJ19" s="45">
        <f>VLOOKUP($C19,Segment!$B$4:$G$71,3,0)/1000</f>
        <v>0</v>
      </c>
      <c r="BK19" s="45">
        <f>VLOOKUP($C19,Segment!$B$77:$G$146,3,0)/1000</f>
        <v>0</v>
      </c>
      <c r="BL19" s="45">
        <f>VLOOKUP($C19,Segment!$B$152:$G$223,3,0)/1000</f>
        <v>0</v>
      </c>
      <c r="BM19" s="45">
        <f>VLOOKUP($C19,Segment!$B$229:$G$300,3,0)/1000</f>
        <v>0</v>
      </c>
      <c r="BN19" s="45">
        <f>VLOOKUP($C19,Segment!$B$306:$G$377,3,0)/1000</f>
        <v>0</v>
      </c>
      <c r="BO19" s="45">
        <f>VLOOKUP($C19,Segment!$B$383:$G$454,3,0)/1000</f>
        <v>0</v>
      </c>
      <c r="BP19" s="45">
        <f>VLOOKUP($C19,Segment!$B$460:$G$531,3,0)/1000</f>
        <v>0</v>
      </c>
      <c r="BS19" s="45">
        <f>VLOOKUP($C19,Segment!$B$4:$G$71,4,0)/1000</f>
        <v>0</v>
      </c>
      <c r="BT19" s="45">
        <f>VLOOKUP($C19,Segment!$B$77:$G$146,4,0)/1000</f>
        <v>0</v>
      </c>
      <c r="BU19" s="45">
        <f>VLOOKUP($C19,Segment!$B$152:$G$223,4,0)/1000</f>
        <v>0</v>
      </c>
      <c r="BV19" s="45">
        <f>VLOOKUP($C19,Segment!$B$229:$G$300,4,0)/1000</f>
        <v>0</v>
      </c>
      <c r="BW19" s="45">
        <f>VLOOKUP($C19,Segment!$B$306:$G$377,4,0)/1000</f>
        <v>0</v>
      </c>
      <c r="BX19" s="45">
        <f>VLOOKUP($C19,Segment!$B$383:$G$454,4,0)/1000</f>
        <v>0</v>
      </c>
      <c r="BY19" s="45">
        <f>VLOOKUP($C19,Segment!$B$460:$G$531,4,0)/1000</f>
        <v>0</v>
      </c>
      <c r="CB19" s="45">
        <f t="shared" si="75"/>
        <v>0</v>
      </c>
      <c r="CC19" s="45">
        <f t="shared" si="76"/>
        <v>0</v>
      </c>
      <c r="CD19" s="45">
        <f t="shared" si="77"/>
        <v>0</v>
      </c>
      <c r="CE19" s="45">
        <f t="shared" si="78"/>
        <v>0</v>
      </c>
      <c r="CF19" s="45">
        <f t="shared" si="79"/>
        <v>0</v>
      </c>
      <c r="CG19" s="45">
        <f t="shared" si="80"/>
        <v>0</v>
      </c>
      <c r="CH19" s="45">
        <f t="shared" si="80"/>
        <v>0</v>
      </c>
      <c r="CL19" s="45">
        <f>VLOOKUP($C19,Segment!$B$4:$G$71,5,0)/1000</f>
        <v>0</v>
      </c>
      <c r="CM19" s="45">
        <f>VLOOKUP($C19,Segment!$B$77:$G$146,5,0)/1000</f>
        <v>0</v>
      </c>
      <c r="CN19" s="45">
        <f>VLOOKUP($C19,Segment!$B$152:$G$223,5,0)/1000</f>
        <v>0</v>
      </c>
      <c r="CO19" s="45">
        <f>VLOOKUP($C19,Segment!$B$229:$G$300,5,0)/1000</f>
        <v>0</v>
      </c>
      <c r="CP19" s="45">
        <f>VLOOKUP($C19,Segment!$B$306:$G$377,5,0)/1000</f>
        <v>0</v>
      </c>
      <c r="CQ19" s="45">
        <f>VLOOKUP($C19,Segment!$B$383:$G$454,5,0)/1000</f>
        <v>0</v>
      </c>
      <c r="CR19" s="45">
        <f>VLOOKUP($C19,Segment!$B$460:$G$531,5,0)/1000</f>
        <v>0</v>
      </c>
      <c r="CU19" s="45">
        <f t="shared" si="81"/>
        <v>-44912.350630000001</v>
      </c>
      <c r="CV19" s="45">
        <f t="shared" si="81"/>
        <v>-38502.932999999997</v>
      </c>
      <c r="CW19" s="45">
        <f t="shared" si="81"/>
        <v>-68087.094920000003</v>
      </c>
      <c r="CX19" s="45">
        <f t="shared" si="81"/>
        <v>-36170.162770000003</v>
      </c>
      <c r="CY19" s="45">
        <f t="shared" si="81"/>
        <v>-24087.553509999998</v>
      </c>
      <c r="CZ19" s="45">
        <f t="shared" si="81"/>
        <v>-19982.333190000001</v>
      </c>
      <c r="DA19" s="45">
        <f t="shared" si="81"/>
        <v>-18489.160060000002</v>
      </c>
    </row>
    <row r="20" spans="3:105" x14ac:dyDescent="0.3">
      <c r="F20" s="40"/>
      <c r="G20" s="45"/>
      <c r="H20" s="140">
        <f t="shared" ref="H20:K20" si="82">(H16+H18+H19)/AVERAGE(G125:H125)</f>
        <v>-4.5679062277976828E-2</v>
      </c>
      <c r="I20" s="140">
        <f t="shared" si="82"/>
        <v>-2.7139377019096498E-2</v>
      </c>
      <c r="J20" s="140">
        <f t="shared" si="82"/>
        <v>-7.0474978451869702E-2</v>
      </c>
      <c r="K20" s="140">
        <f t="shared" si="82"/>
        <v>-0.11647973914930593</v>
      </c>
      <c r="L20" s="140">
        <f>(L16+L18+L19)/AVERAGE(K125:L125)</f>
        <v>-0.16180833413355314</v>
      </c>
      <c r="P20" s="45"/>
      <c r="Q20" s="45"/>
      <c r="R20" s="45"/>
      <c r="S20" s="45"/>
      <c r="T20" s="45"/>
      <c r="U20" s="45"/>
      <c r="V20" s="45"/>
      <c r="Z20" s="45"/>
      <c r="AA20" s="45"/>
      <c r="AB20" s="45"/>
      <c r="AC20" s="45"/>
      <c r="AD20" s="45"/>
      <c r="AE20" s="45"/>
      <c r="AF20" s="45"/>
      <c r="AI20" s="45"/>
      <c r="AJ20" s="45"/>
      <c r="AK20" s="45"/>
      <c r="AL20" s="45"/>
      <c r="AM20" s="45"/>
      <c r="AN20" s="45"/>
      <c r="AO20" s="45"/>
      <c r="BA20" s="45"/>
      <c r="BB20" s="45"/>
      <c r="BC20" s="45"/>
      <c r="BD20" s="45"/>
      <c r="BE20" s="45"/>
      <c r="BF20" s="45"/>
      <c r="BG20" s="45"/>
      <c r="BJ20" s="45"/>
      <c r="BK20" s="45"/>
      <c r="BL20" s="45"/>
      <c r="BM20" s="45"/>
      <c r="BN20" s="45"/>
      <c r="BO20" s="45"/>
      <c r="BP20" s="45"/>
      <c r="BS20" s="45"/>
      <c r="BT20" s="45"/>
      <c r="BU20" s="45"/>
      <c r="BV20" s="45"/>
      <c r="BW20" s="45"/>
      <c r="BX20" s="45"/>
      <c r="BY20" s="45"/>
      <c r="CB20" s="45"/>
      <c r="CC20" s="45"/>
      <c r="CD20" s="45"/>
      <c r="CE20" s="45"/>
      <c r="CF20" s="45"/>
      <c r="CG20" s="45"/>
      <c r="CH20" s="45"/>
      <c r="CL20" s="45"/>
      <c r="CM20" s="45"/>
      <c r="CN20" s="45"/>
      <c r="CO20" s="45"/>
      <c r="CP20" s="45"/>
      <c r="CQ20" s="45"/>
      <c r="CR20" s="45"/>
      <c r="CU20" s="45"/>
      <c r="CV20" s="45"/>
      <c r="CW20" s="45"/>
      <c r="CX20" s="45"/>
      <c r="CY20" s="45"/>
      <c r="CZ20" s="45"/>
      <c r="DA20" s="45"/>
    </row>
    <row r="21" spans="3:105" x14ac:dyDescent="0.3">
      <c r="C21" s="46" t="s">
        <v>14</v>
      </c>
      <c r="D21" s="118"/>
      <c r="E21" s="46"/>
      <c r="F21" s="47">
        <f t="shared" ref="F21:K21" si="83">F14+F16+F18+F19</f>
        <v>154756.20414999995</v>
      </c>
      <c r="G21" s="47">
        <f t="shared" si="83"/>
        <v>277596.53422000003</v>
      </c>
      <c r="H21" s="47">
        <f t="shared" si="83"/>
        <v>365600.99731999997</v>
      </c>
      <c r="I21" s="47">
        <f t="shared" si="83"/>
        <v>391957.37530000007</v>
      </c>
      <c r="J21" s="47">
        <f t="shared" si="83"/>
        <v>487670.8591199998</v>
      </c>
      <c r="K21" s="47">
        <f t="shared" si="83"/>
        <v>564155.0030800004</v>
      </c>
      <c r="L21" s="47">
        <f t="shared" ref="L21" si="84">L14+L16+L18+L19</f>
        <v>920285.82525440631</v>
      </c>
      <c r="M21" s="178">
        <f>L21/K21-1</f>
        <v>0.63126413880956855</v>
      </c>
      <c r="O21" s="46"/>
      <c r="P21" s="47">
        <f t="shared" ref="P21:U21" si="85">P14+P16+P18+P19</f>
        <v>154756.20414999995</v>
      </c>
      <c r="Q21" s="47">
        <f t="shared" si="85"/>
        <v>277596.53422000003</v>
      </c>
      <c r="R21" s="47">
        <f t="shared" si="85"/>
        <v>365600.99731999997</v>
      </c>
      <c r="S21" s="47">
        <f t="shared" si="85"/>
        <v>391389.33246000006</v>
      </c>
      <c r="T21" s="47">
        <f t="shared" si="85"/>
        <v>487214.16976999986</v>
      </c>
      <c r="U21" s="47">
        <f t="shared" si="85"/>
        <v>564229.72823000036</v>
      </c>
      <c r="V21" s="47">
        <f t="shared" ref="V21" si="86">V14+V16+V18+V19</f>
        <v>917230.84050440649</v>
      </c>
      <c r="W21" s="178">
        <f>V21/U21-1</f>
        <v>0.62563366411368904</v>
      </c>
      <c r="Y21" s="46"/>
      <c r="Z21" s="47">
        <f t="shared" ref="Z21:AE21" si="87">Z14+Z16+Z18+Z19</f>
        <v>51268.381999999998</v>
      </c>
      <c r="AA21" s="47">
        <f t="shared" si="87"/>
        <v>28295.412999999997</v>
      </c>
      <c r="AB21" s="47">
        <f t="shared" si="87"/>
        <v>33214.674230000011</v>
      </c>
      <c r="AC21" s="47">
        <f t="shared" si="87"/>
        <v>24198.064619999994</v>
      </c>
      <c r="AD21" s="47">
        <f t="shared" si="87"/>
        <v>28063.21417855399</v>
      </c>
      <c r="AE21" s="47">
        <f t="shared" si="87"/>
        <v>64835.263828512303</v>
      </c>
      <c r="AF21" s="47">
        <f t="shared" ref="AF21" si="88">AF14+AF16+AF18+AF19</f>
        <v>166706.1720619516</v>
      </c>
      <c r="AH21" s="46"/>
      <c r="AI21" s="47">
        <f t="shared" ref="AI21:AN21" si="89">AI14+AI16+AI18+AI19</f>
        <v>201398.45538999996</v>
      </c>
      <c r="AJ21" s="47">
        <f t="shared" si="89"/>
        <v>174179.14000000004</v>
      </c>
      <c r="AK21" s="47">
        <f t="shared" si="89"/>
        <v>76035.119560000108</v>
      </c>
      <c r="AL21" s="47">
        <f t="shared" si="89"/>
        <v>62877.692740000086</v>
      </c>
      <c r="AM21" s="47">
        <f t="shared" si="89"/>
        <v>20452.476240000015</v>
      </c>
      <c r="AN21" s="47">
        <f t="shared" si="89"/>
        <v>23699.93600999999</v>
      </c>
      <c r="AO21" s="47">
        <f t="shared" ref="AO21" si="90">AO14+AO16+AO18+AO19</f>
        <v>20077.13092</v>
      </c>
      <c r="AQ21" s="46"/>
      <c r="AR21" s="47">
        <f t="shared" ref="AR21:AW21" si="91">AR14+AR16+AR18+AR19</f>
        <v>89501</v>
      </c>
      <c r="AS21" s="47">
        <f t="shared" si="91"/>
        <v>5903</v>
      </c>
      <c r="AT21" s="47">
        <f t="shared" si="91"/>
        <v>12635</v>
      </c>
      <c r="AU21" s="47">
        <f t="shared" si="91"/>
        <v>76625</v>
      </c>
      <c r="AV21" s="47">
        <f t="shared" si="91"/>
        <v>167071</v>
      </c>
      <c r="AW21" s="47">
        <f t="shared" si="91"/>
        <v>326659</v>
      </c>
      <c r="AX21" s="47">
        <f t="shared" ref="AX21" si="92">AX14+AX16+AX18+AX19</f>
        <v>417431</v>
      </c>
      <c r="AZ21" s="46"/>
      <c r="BA21" s="47">
        <f t="shared" ref="BA21:BF21" si="93">BA14+BA16+BA18+BA19</f>
        <v>496924.04153999989</v>
      </c>
      <c r="BB21" s="47">
        <f t="shared" si="93"/>
        <v>485974.08722000004</v>
      </c>
      <c r="BC21" s="47">
        <f t="shared" si="93"/>
        <v>487485.79111000017</v>
      </c>
      <c r="BD21" s="47">
        <f t="shared" si="93"/>
        <v>555090.08981999999</v>
      </c>
      <c r="BE21" s="47">
        <f t="shared" si="93"/>
        <v>702800.86018855381</v>
      </c>
      <c r="BF21" s="47">
        <f t="shared" si="93"/>
        <v>979423.92806851247</v>
      </c>
      <c r="BG21" s="47">
        <f t="shared" ref="BG21" si="94">BG14+BG16+BG18+BG19</f>
        <v>1521445.143486358</v>
      </c>
      <c r="BI21" s="46"/>
      <c r="BJ21" s="47">
        <f t="shared" ref="BJ21:BO21" si="95">BJ14+BJ16+BJ18+BJ19</f>
        <v>0</v>
      </c>
      <c r="BK21" s="47">
        <f t="shared" si="95"/>
        <v>0</v>
      </c>
      <c r="BL21" s="47">
        <f t="shared" si="95"/>
        <v>0</v>
      </c>
      <c r="BM21" s="47">
        <f t="shared" si="95"/>
        <v>0</v>
      </c>
      <c r="BN21" s="47">
        <f t="shared" si="95"/>
        <v>0</v>
      </c>
      <c r="BO21" s="47">
        <f t="shared" si="95"/>
        <v>0</v>
      </c>
      <c r="BP21" s="47">
        <f t="shared" ref="BP21" si="96">BP14+BP16+BP18+BP19</f>
        <v>0</v>
      </c>
      <c r="BR21" s="46"/>
      <c r="BS21" s="47">
        <f t="shared" ref="BS21:BX21" si="97">BS14+BS16+BS18+BS19</f>
        <v>0</v>
      </c>
      <c r="BT21" s="47">
        <f t="shared" si="97"/>
        <v>0</v>
      </c>
      <c r="BU21" s="47">
        <f t="shared" si="97"/>
        <v>0</v>
      </c>
      <c r="BV21" s="47">
        <f t="shared" si="97"/>
        <v>0</v>
      </c>
      <c r="BW21" s="47">
        <f t="shared" si="97"/>
        <v>0</v>
      </c>
      <c r="BX21" s="47">
        <f t="shared" si="97"/>
        <v>0</v>
      </c>
      <c r="BY21" s="47">
        <f t="shared" ref="BY21" si="98">BY14+BY16+BY18+BY19</f>
        <v>0</v>
      </c>
      <c r="CA21" s="46"/>
      <c r="CB21" s="47">
        <f t="shared" ref="CB21:CG21" si="99">CB14+CB16+CB18+CB19</f>
        <v>0</v>
      </c>
      <c r="CC21" s="47">
        <f t="shared" si="99"/>
        <v>0</v>
      </c>
      <c r="CD21" s="47">
        <f t="shared" si="99"/>
        <v>0</v>
      </c>
      <c r="CE21" s="47">
        <f t="shared" si="99"/>
        <v>0</v>
      </c>
      <c r="CF21" s="47">
        <f t="shared" si="99"/>
        <v>0</v>
      </c>
      <c r="CG21" s="47">
        <f t="shared" si="99"/>
        <v>0</v>
      </c>
      <c r="CH21" s="47">
        <f t="shared" ref="CH21" si="100">CH14+CH16+CH18+CH19</f>
        <v>0</v>
      </c>
      <c r="CI21" s="178"/>
      <c r="CK21" s="46"/>
      <c r="CL21" s="47">
        <f t="shared" ref="CL21:CQ21" si="101">CL14+CL16+CL18+CL19</f>
        <v>0</v>
      </c>
      <c r="CM21" s="47">
        <f t="shared" si="101"/>
        <v>0</v>
      </c>
      <c r="CN21" s="47">
        <f t="shared" si="101"/>
        <v>0</v>
      </c>
      <c r="CO21" s="47">
        <f t="shared" si="101"/>
        <v>568.04283999999996</v>
      </c>
      <c r="CP21" s="47">
        <f t="shared" si="101"/>
        <v>456.68935000000005</v>
      </c>
      <c r="CQ21" s="47">
        <f t="shared" si="101"/>
        <v>-74.725149999999999</v>
      </c>
      <c r="CR21" s="47">
        <f t="shared" ref="CR21" si="102">CR14+CR16+CR18+CR19</f>
        <v>3054.9847500000001</v>
      </c>
      <c r="CT21" s="46"/>
      <c r="CU21" s="47">
        <f t="shared" ref="CU21:CZ21" si="103">CU14+CU16+CU18+CU19</f>
        <v>496924.04153999989</v>
      </c>
      <c r="CV21" s="47">
        <f t="shared" si="103"/>
        <v>485974.08722000004</v>
      </c>
      <c r="CW21" s="47">
        <f t="shared" si="103"/>
        <v>487485.79111000017</v>
      </c>
      <c r="CX21" s="47">
        <f t="shared" si="103"/>
        <v>555658.13266</v>
      </c>
      <c r="CY21" s="47">
        <f t="shared" si="103"/>
        <v>703257.54953855381</v>
      </c>
      <c r="CZ21" s="47">
        <f t="shared" si="103"/>
        <v>979349.2029185124</v>
      </c>
      <c r="DA21" s="47">
        <f t="shared" ref="DA21" si="104">DA14+DA16+DA18+DA19</f>
        <v>1524500.1282363581</v>
      </c>
    </row>
    <row r="22" spans="3:105" x14ac:dyDescent="0.3">
      <c r="C22" s="41" t="s">
        <v>54</v>
      </c>
      <c r="D22" s="116"/>
      <c r="E22" s="41"/>
      <c r="F22" s="42">
        <f t="shared" ref="F22:L22" si="105">F21/AVERAGE(E125:F125)</f>
        <v>8.6205679442892577E-2</v>
      </c>
      <c r="G22" s="42">
        <f t="shared" si="105"/>
        <v>0.12547826760339897</v>
      </c>
      <c r="H22" s="42">
        <f t="shared" si="105"/>
        <v>0.15149693498420044</v>
      </c>
      <c r="I22" s="42">
        <f t="shared" si="105"/>
        <v>0.14445727767809088</v>
      </c>
      <c r="J22" s="215">
        <f t="shared" si="105"/>
        <v>0.10936332806144405</v>
      </c>
      <c r="K22" s="215">
        <f t="shared" si="105"/>
        <v>7.9758387610207038E-2</v>
      </c>
      <c r="L22" s="215">
        <f t="shared" si="105"/>
        <v>0.10776008177010424</v>
      </c>
      <c r="M22" s="177"/>
      <c r="O22" s="43"/>
      <c r="P22" s="42">
        <f t="shared" ref="P22:V22" si="106">P21/AVERAGE(O125:P125)</f>
        <v>8.6205679442892577E-2</v>
      </c>
      <c r="Q22" s="42">
        <f t="shared" si="106"/>
        <v>0.12547826760339897</v>
      </c>
      <c r="R22" s="42">
        <f t="shared" si="106"/>
        <v>0.15149693498420044</v>
      </c>
      <c r="S22" s="42">
        <f t="shared" si="106"/>
        <v>0.14424792347928769</v>
      </c>
      <c r="T22" s="215">
        <f t="shared" si="106"/>
        <v>0.10926091253615239</v>
      </c>
      <c r="U22" s="215">
        <f t="shared" si="106"/>
        <v>7.9768952007306049E-2</v>
      </c>
      <c r="V22" s="215">
        <f t="shared" si="106"/>
        <v>0.10740236094312595</v>
      </c>
      <c r="W22" s="177"/>
      <c r="Y22" s="43"/>
      <c r="Z22" s="42">
        <f t="shared" ref="Z22:AF22" si="107">Z21/AVERAGE(Y131:Z131)</f>
        <v>8.0178294946905718E-2</v>
      </c>
      <c r="AA22" s="42">
        <f t="shared" si="107"/>
        <v>5.0009412635759726E-2</v>
      </c>
      <c r="AB22" s="42">
        <f t="shared" si="107"/>
        <v>0.16585305075080173</v>
      </c>
      <c r="AC22" s="42">
        <f t="shared" si="107"/>
        <v>0.23425546394994881</v>
      </c>
      <c r="AD22" s="42">
        <f t="shared" si="107"/>
        <v>0.59393817572781904</v>
      </c>
      <c r="AE22" s="42">
        <f t="shared" si="107"/>
        <v>1.2745108069658688</v>
      </c>
      <c r="AF22" s="42">
        <f t="shared" si="107"/>
        <v>2.6733477697115284</v>
      </c>
      <c r="AG22" s="44"/>
      <c r="AH22" s="43"/>
      <c r="AI22" s="42">
        <f t="shared" ref="AI22:AO22" si="108">AI21/AVERAGE(AH129:AI129)</f>
        <v>8.0293711881305033E-2</v>
      </c>
      <c r="AJ22" s="42">
        <f t="shared" si="108"/>
        <v>4.9355650624593128E-2</v>
      </c>
      <c r="AK22" s="42">
        <f t="shared" si="108"/>
        <v>1.9554395919774665E-2</v>
      </c>
      <c r="AL22" s="42">
        <f t="shared" si="108"/>
        <v>2.08089274880493E-2</v>
      </c>
      <c r="AM22" s="42">
        <f t="shared" si="108"/>
        <v>1.0416478462278795E-2</v>
      </c>
      <c r="AN22" s="42">
        <f t="shared" si="108"/>
        <v>6.0277605214808429E-3</v>
      </c>
      <c r="AO22" s="42">
        <f t="shared" si="108"/>
        <v>3.5186168166835082E-3</v>
      </c>
      <c r="AP22" s="44"/>
      <c r="AQ22" s="43"/>
      <c r="AR22" s="42"/>
      <c r="AS22" s="42"/>
      <c r="AT22" s="42"/>
      <c r="AU22" s="42"/>
      <c r="AV22" s="42"/>
      <c r="AW22" s="42"/>
      <c r="AX22" s="42"/>
      <c r="AY22" s="44"/>
      <c r="AZ22" s="43"/>
      <c r="BA22" s="42">
        <f t="shared" ref="BA22:BG22" si="109">BA21/AVERAGE(AZ133:BA133)</f>
        <v>8.9266525415811815E-2</v>
      </c>
      <c r="BB22" s="42">
        <f t="shared" si="109"/>
        <v>7.5963232684121321E-2</v>
      </c>
      <c r="BC22" s="42">
        <f t="shared" si="109"/>
        <v>6.7941221918846842E-2</v>
      </c>
      <c r="BD22" s="42">
        <f t="shared" si="109"/>
        <v>6.1548610213302768E-2</v>
      </c>
      <c r="BE22" s="42">
        <f t="shared" si="109"/>
        <v>5.5884995484548908E-2</v>
      </c>
      <c r="BF22" s="42">
        <f t="shared" si="109"/>
        <v>5.4423870682731718E-2</v>
      </c>
      <c r="BG22" s="42">
        <f t="shared" si="109"/>
        <v>7.1986733674935521E-2</v>
      </c>
      <c r="BH22" s="44"/>
      <c r="BI22" s="43"/>
      <c r="BJ22" s="42"/>
      <c r="BK22" s="42"/>
      <c r="BL22" s="42"/>
      <c r="BM22" s="42"/>
      <c r="BN22" s="42"/>
      <c r="BO22" s="42"/>
      <c r="BP22" s="42"/>
      <c r="BR22" s="43"/>
      <c r="BS22" s="42"/>
      <c r="BT22" s="42"/>
      <c r="BU22" s="42"/>
      <c r="BV22" s="42"/>
      <c r="BW22" s="42"/>
      <c r="BX22" s="42"/>
      <c r="BY22" s="42"/>
      <c r="CA22" s="43"/>
      <c r="CB22" s="42"/>
      <c r="CC22" s="42"/>
      <c r="CD22" s="42"/>
      <c r="CE22" s="42"/>
      <c r="CF22" s="42"/>
      <c r="CG22" s="42"/>
      <c r="CH22" s="42"/>
      <c r="CI22" s="177"/>
      <c r="CK22" s="43"/>
      <c r="CL22" s="42"/>
      <c r="CM22" s="42"/>
      <c r="CN22" s="42"/>
      <c r="CO22" s="42"/>
      <c r="CP22" s="42"/>
      <c r="CQ22" s="42"/>
      <c r="CR22" s="42"/>
      <c r="CT22" s="43"/>
      <c r="CU22" s="42">
        <f t="shared" ref="CU22:DA22" si="110">CU21/AVERAGE(CT133:CU133)</f>
        <v>8.9266525415811815E-2</v>
      </c>
      <c r="CV22" s="42">
        <f t="shared" si="110"/>
        <v>7.5963232684121321E-2</v>
      </c>
      <c r="CW22" s="42">
        <f t="shared" si="110"/>
        <v>6.7941221918846842E-2</v>
      </c>
      <c r="CX22" s="42">
        <f t="shared" si="110"/>
        <v>6.1611595029614219E-2</v>
      </c>
      <c r="CY22" s="42">
        <f t="shared" si="110"/>
        <v>5.592131029818722E-2</v>
      </c>
      <c r="CZ22" s="42">
        <f t="shared" si="110"/>
        <v>5.441971841343974E-2</v>
      </c>
      <c r="DA22" s="42">
        <f t="shared" si="110"/>
        <v>7.2131279388279679E-2</v>
      </c>
    </row>
    <row r="23" spans="3:105" x14ac:dyDescent="0.3">
      <c r="C23" s="48"/>
      <c r="D23" s="119"/>
      <c r="E23" s="48"/>
      <c r="F23" s="48"/>
      <c r="G23" s="48"/>
      <c r="H23" s="48"/>
      <c r="I23" s="48"/>
      <c r="J23" s="48"/>
      <c r="K23" s="48"/>
      <c r="L23" s="48"/>
      <c r="M23" s="180"/>
      <c r="O23" s="48"/>
      <c r="P23" s="48"/>
      <c r="Q23" s="48"/>
      <c r="R23" s="48"/>
      <c r="S23" s="48"/>
      <c r="T23" s="48"/>
      <c r="U23" s="48"/>
      <c r="V23" s="48"/>
      <c r="W23" s="180"/>
      <c r="Y23" s="48"/>
      <c r="Z23" s="48"/>
      <c r="AA23" s="48"/>
      <c r="AB23" s="48"/>
      <c r="AC23" s="48"/>
      <c r="AD23" s="48"/>
      <c r="AE23" s="48"/>
      <c r="AF23" s="48"/>
      <c r="AH23" s="48"/>
      <c r="AI23" s="48"/>
      <c r="AJ23" s="48"/>
      <c r="AK23" s="48"/>
      <c r="AL23" s="48"/>
      <c r="AM23" s="48"/>
      <c r="AN23" s="48"/>
      <c r="AO23" s="48"/>
      <c r="AQ23" s="48"/>
      <c r="AR23" s="48"/>
      <c r="AS23" s="48"/>
      <c r="AT23" s="48"/>
      <c r="AU23" s="48"/>
      <c r="AV23" s="48"/>
      <c r="AW23" s="48"/>
      <c r="AX23" s="48"/>
      <c r="AZ23" s="48"/>
      <c r="BA23" s="48"/>
      <c r="BB23" s="48"/>
      <c r="BC23" s="48"/>
      <c r="BD23" s="48"/>
      <c r="BE23" s="48"/>
      <c r="BF23" s="48"/>
      <c r="BG23" s="48"/>
      <c r="BI23" s="48"/>
      <c r="BJ23" s="48"/>
      <c r="BK23" s="48"/>
      <c r="BL23" s="48"/>
      <c r="BM23" s="48"/>
      <c r="BN23" s="48"/>
      <c r="BO23" s="48"/>
      <c r="BP23" s="48"/>
      <c r="BR23" s="48"/>
      <c r="BS23" s="48"/>
      <c r="BT23" s="48"/>
      <c r="BU23" s="48"/>
      <c r="BV23" s="48"/>
      <c r="BW23" s="48"/>
      <c r="BX23" s="48"/>
      <c r="BY23" s="48"/>
      <c r="CA23" s="48"/>
      <c r="CB23" s="48"/>
      <c r="CC23" s="48"/>
      <c r="CD23" s="48"/>
      <c r="CE23" s="48"/>
      <c r="CF23" s="48"/>
      <c r="CG23" s="48"/>
      <c r="CH23" s="48"/>
      <c r="CI23" s="180"/>
      <c r="CK23" s="48"/>
      <c r="CL23" s="48"/>
      <c r="CM23" s="48"/>
      <c r="CN23" s="48"/>
      <c r="CO23" s="48"/>
      <c r="CP23" s="48"/>
      <c r="CQ23" s="48"/>
      <c r="CR23" s="48"/>
      <c r="CT23" s="48"/>
      <c r="CU23" s="48"/>
      <c r="CV23" s="48"/>
      <c r="CW23" s="48"/>
      <c r="CX23" s="48"/>
      <c r="CY23" s="48"/>
      <c r="CZ23" s="48"/>
      <c r="DA23" s="48"/>
    </row>
    <row r="24" spans="3:105" x14ac:dyDescent="0.3">
      <c r="C24" s="38" t="s">
        <v>15</v>
      </c>
      <c r="D24" s="117">
        <v>12</v>
      </c>
      <c r="F24" s="40">
        <f>VLOOKUP($C24,Segment!$B$4:$G$71,6,0)/1000</f>
        <v>59725.768449999996</v>
      </c>
      <c r="G24" s="45">
        <f>VLOOKUP($C24,Segment!$B$77:$G$146,6,0)/1000</f>
        <v>80069.782749999998</v>
      </c>
      <c r="H24" s="45">
        <f>VLOOKUP($C24,Segment!$B$152:$G$223,6,0)/1000</f>
        <v>108182.99397</v>
      </c>
      <c r="I24" s="45">
        <f>VLOOKUP($C24,Segment!$B$229:$G$300,6,0)/1000</f>
        <v>132525.21821000002</v>
      </c>
      <c r="J24" s="45">
        <f>VLOOKUP($C24,Segment!$B$306:$G$377,6,0)/1000</f>
        <v>248447.03735999999</v>
      </c>
      <c r="K24" s="45">
        <f>VLOOKUP($C24,Segment!$B$383:$G$454,6,0)/1000</f>
        <v>327129.06857999996</v>
      </c>
      <c r="L24" s="45">
        <f>VLOOKUP($C24,Segment!$B$460:$G$531,6,0)/1000</f>
        <v>218654.67965330815</v>
      </c>
      <c r="M24" s="139">
        <f>L24/K24-1</f>
        <v>-0.33159507773967267</v>
      </c>
      <c r="P24" s="45">
        <f>VLOOKUP($C24,Segment!$B$4:$G$71,2,0)/1000</f>
        <v>59725.768449999996</v>
      </c>
      <c r="Q24" s="45">
        <f>VLOOKUP($C24,Segment!$B$77:$G$146,2,0)/1000</f>
        <v>80069.782749999998</v>
      </c>
      <c r="R24" s="45">
        <f>VLOOKUP($C24,Segment!$B$152:$G$223,2,0)/1000</f>
        <v>108182.99397</v>
      </c>
      <c r="S24" s="45">
        <f>VLOOKUP($C24,Segment!$B$229:$G$300,2,0)/1000</f>
        <v>132518.02545000002</v>
      </c>
      <c r="T24" s="45">
        <f>VLOOKUP($C24,Segment!$B$306:$G$377,2,0)/1000</f>
        <v>234183.19245999999</v>
      </c>
      <c r="U24" s="45">
        <f>VLOOKUP($C24,Segment!$B$383:$G$454,2,0)/1000</f>
        <v>310765.24540999997</v>
      </c>
      <c r="V24" s="45">
        <f>VLOOKUP($C24,Segment!$B$460:$G$531,2,0)/1000</f>
        <v>203864.51470330817</v>
      </c>
      <c r="W24" s="139">
        <f>V24/U24-1</f>
        <v>-0.3439919112114842</v>
      </c>
      <c r="Z24" s="45">
        <f>VLOOKUP($C24,'Securitization Profit   loss &amp; '!$A$3:$C$70,3,0)/1000</f>
        <v>31445.85</v>
      </c>
      <c r="AA24" s="45">
        <f>VLOOKUP($C24,'Securitization Profit   loss &amp; '!$A$78:$C$147,3,0)/1000</f>
        <v>16265.375</v>
      </c>
      <c r="AB24" s="45">
        <f>VLOOKUP($C24,'Securitization Profit   loss &amp; '!$A$153:$C$224,3,0)/1000</f>
        <v>10540.66583</v>
      </c>
      <c r="AC24" s="45">
        <f>VLOOKUP($C24,'Securitization Profit   loss &amp; '!$A$230:$C$301,3,0)/1000</f>
        <v>8078.7993200000001</v>
      </c>
      <c r="AD24" s="45">
        <f>VLOOKUP($C24,'Securitization Profit   loss &amp; '!$A$306:$C$377,3,0)/1000</f>
        <v>4598.012800666932</v>
      </c>
      <c r="AE24" s="45">
        <f>VLOOKUP($C24,'Securitization Profit   loss &amp; '!$A$383:$C$454,3,0)/1000</f>
        <v>10793.721042620669</v>
      </c>
      <c r="AF24" s="45">
        <f>VLOOKUP($C24,'Securitization Profit   loss &amp; '!$A$460:$C$531,3,0)/1000</f>
        <v>12327.127519728572</v>
      </c>
      <c r="AI24" s="45">
        <f>VLOOKUP($C24,'Securitization Profit   loss &amp; '!$A$3:$C$70,2,0)/1000</f>
        <v>0</v>
      </c>
      <c r="AJ24" s="45">
        <f>VLOOKUP($C24,'Securitization Profit   loss &amp; '!$A$78:$C$147,2,0)/1000</f>
        <v>0</v>
      </c>
      <c r="AK24" s="45">
        <f>VLOOKUP($C24,'Securitization Profit   loss &amp; '!$A$153:$C$224,2,0)/1000</f>
        <v>0</v>
      </c>
      <c r="AL24" s="45">
        <f>VLOOKUP($C24,'Securitization Profit   loss &amp; '!$A$230:$C$301,2,0)/1000</f>
        <v>0</v>
      </c>
      <c r="AM24" s="45">
        <f>VLOOKUP($C24,'Securitization Profit   loss &amp; '!$A$306:$C$377,2,0)/1000</f>
        <v>0</v>
      </c>
      <c r="AN24" s="45">
        <f>VLOOKUP($C24,'Securitization Profit   loss &amp; '!$A$383:$C$454,2,0)/1000</f>
        <v>0</v>
      </c>
      <c r="AO24" s="45">
        <f>VLOOKUP($C24,'Securitization Profit   loss &amp; '!$A$460:$C$531,2,0)/1000</f>
        <v>0</v>
      </c>
      <c r="BA24" s="45">
        <f t="shared" ref="BA24:BG24" si="111">P24+Z24+AI24+AR24</f>
        <v>91171.618449999994</v>
      </c>
      <c r="BB24" s="45">
        <f t="shared" si="111"/>
        <v>96335.157749999998</v>
      </c>
      <c r="BC24" s="45">
        <f t="shared" si="111"/>
        <v>118723.65979999999</v>
      </c>
      <c r="BD24" s="45">
        <f t="shared" si="111"/>
        <v>140596.82477000001</v>
      </c>
      <c r="BE24" s="45">
        <f t="shared" si="111"/>
        <v>238781.20526066693</v>
      </c>
      <c r="BF24" s="45">
        <f t="shared" si="111"/>
        <v>321558.96645262063</v>
      </c>
      <c r="BG24" s="45">
        <f t="shared" si="111"/>
        <v>216191.64222303673</v>
      </c>
      <c r="BJ24" s="45">
        <f>VLOOKUP($C24,Segment!$B$4:$G$71,3,0)/1000</f>
        <v>0</v>
      </c>
      <c r="BK24" s="45">
        <f>VLOOKUP($C24,Segment!$B$77:$G$146,3,0)/1000</f>
        <v>0</v>
      </c>
      <c r="BL24" s="45">
        <f>VLOOKUP($C24,Segment!$B$152:$G$223,3,0)/1000</f>
        <v>0</v>
      </c>
      <c r="BM24" s="45">
        <f>VLOOKUP($C24,Segment!$B$229:$G$300,3,0)/1000</f>
        <v>0</v>
      </c>
      <c r="BN24" s="45">
        <f>VLOOKUP($C24,Segment!$B$306:$G$377,3,0)/1000</f>
        <v>0</v>
      </c>
      <c r="BO24" s="45">
        <f>VLOOKUP($C24,Segment!$B$383:$G$454,3,0)/1000</f>
        <v>0</v>
      </c>
      <c r="BP24" s="45">
        <f>VLOOKUP($C24,Segment!$B$460:$G$531,3,0)/1000</f>
        <v>0</v>
      </c>
      <c r="BS24" s="45">
        <f>VLOOKUP($C24,Segment!$B$4:$G$71,4,0)/1000</f>
        <v>0</v>
      </c>
      <c r="BT24" s="45">
        <f>VLOOKUP($C24,Segment!$B$77:$G$146,4,0)/1000</f>
        <v>0</v>
      </c>
      <c r="BU24" s="45">
        <f>VLOOKUP($C24,Segment!$B$152:$G$223,4,0)/1000</f>
        <v>0</v>
      </c>
      <c r="BV24" s="45">
        <f>VLOOKUP($C24,Segment!$B$229:$G$300,4,0)/1000</f>
        <v>0</v>
      </c>
      <c r="BW24" s="45">
        <f>VLOOKUP($C24,Segment!$B$306:$G$377,4,0)/1000</f>
        <v>0</v>
      </c>
      <c r="BX24" s="45">
        <f>VLOOKUP($C24,Segment!$B$383:$G$454,4,0)/1000</f>
        <v>0</v>
      </c>
      <c r="BY24" s="45">
        <f>VLOOKUP($C24,Segment!$B$460:$G$531,4,0)/1000</f>
        <v>0</v>
      </c>
      <c r="CB24" s="45">
        <f t="shared" ref="CB24:CH24" si="112">BJ24+BS24</f>
        <v>0</v>
      </c>
      <c r="CC24" s="45">
        <f t="shared" si="112"/>
        <v>0</v>
      </c>
      <c r="CD24" s="45">
        <f t="shared" si="112"/>
        <v>0</v>
      </c>
      <c r="CE24" s="45">
        <f t="shared" si="112"/>
        <v>0</v>
      </c>
      <c r="CF24" s="45">
        <f t="shared" si="112"/>
        <v>0</v>
      </c>
      <c r="CG24" s="45">
        <f t="shared" si="112"/>
        <v>0</v>
      </c>
      <c r="CH24" s="45">
        <f t="shared" si="112"/>
        <v>0</v>
      </c>
      <c r="CL24" s="45">
        <f>VLOOKUP($C24,Segment!$B$4:$G$71,5,0)/1000</f>
        <v>0</v>
      </c>
      <c r="CM24" s="45">
        <f>VLOOKUP($C24,Segment!$B$77:$G$146,5,0)/1000</f>
        <v>0</v>
      </c>
      <c r="CN24" s="45">
        <f>VLOOKUP($C24,Segment!$B$152:$G$223,5,0)/1000</f>
        <v>0</v>
      </c>
      <c r="CO24" s="45">
        <f>VLOOKUP($C24,Segment!$B$229:$G$300,5,0)/1000</f>
        <v>7.1927599999999998</v>
      </c>
      <c r="CP24" s="45">
        <f>VLOOKUP($C24,Segment!$B$306:$G$377,5,0)/1000</f>
        <v>14263.844899999998</v>
      </c>
      <c r="CQ24" s="45">
        <f>VLOOKUP($C24,Segment!$B$383:$G$454,5,0)/1000</f>
        <v>16363.82317</v>
      </c>
      <c r="CR24" s="45">
        <f>VLOOKUP($C24,Segment!$B$460:$G$531,5,0)/1000</f>
        <v>14790.164949999998</v>
      </c>
      <c r="CU24" s="45">
        <f t="shared" ref="CU24:DA24" si="113">BA24+CB24+CL24</f>
        <v>91171.618449999994</v>
      </c>
      <c r="CV24" s="45">
        <f t="shared" si="113"/>
        <v>96335.157749999998</v>
      </c>
      <c r="CW24" s="45">
        <f t="shared" si="113"/>
        <v>118723.65979999999</v>
      </c>
      <c r="CX24" s="45">
        <f t="shared" si="113"/>
        <v>140604.01753000001</v>
      </c>
      <c r="CY24" s="45">
        <f t="shared" si="113"/>
        <v>253045.05016066693</v>
      </c>
      <c r="CZ24" s="45">
        <f t="shared" si="113"/>
        <v>337922.78962262062</v>
      </c>
      <c r="DA24" s="45">
        <f t="shared" si="113"/>
        <v>230981.80717303674</v>
      </c>
    </row>
    <row r="25" spans="3:105" x14ac:dyDescent="0.3">
      <c r="C25" s="41" t="s">
        <v>55</v>
      </c>
      <c r="D25" s="116"/>
      <c r="E25" s="41"/>
      <c r="F25" s="42">
        <f t="shared" ref="F25:L25" si="114">F24/F$138</f>
        <v>2.6137745779046668E-2</v>
      </c>
      <c r="G25" s="42">
        <f t="shared" si="114"/>
        <v>2.8203260383041173E-2</v>
      </c>
      <c r="H25" s="42">
        <f t="shared" si="114"/>
        <v>2.7792775491289563E-2</v>
      </c>
      <c r="I25" s="42">
        <f t="shared" si="114"/>
        <v>2.0354142382209579E-2</v>
      </c>
      <c r="J25" s="42">
        <f t="shared" si="114"/>
        <v>2.218518728902838E-2</v>
      </c>
      <c r="K25" s="42">
        <f t="shared" si="114"/>
        <v>1.9898215428591621E-2</v>
      </c>
      <c r="L25" s="42">
        <f t="shared" si="114"/>
        <v>1.908413168604893E-2</v>
      </c>
      <c r="M25" s="177"/>
      <c r="O25" s="43"/>
      <c r="P25" s="42">
        <f t="shared" ref="P25:V25" si="115">P24/P$138</f>
        <v>2.6137745779046668E-2</v>
      </c>
      <c r="Q25" s="42">
        <f t="shared" si="115"/>
        <v>2.8203260383041173E-2</v>
      </c>
      <c r="R25" s="42">
        <f t="shared" si="115"/>
        <v>2.7792775491289563E-2</v>
      </c>
      <c r="S25" s="42">
        <f t="shared" si="115"/>
        <v>2.0353037668230319E-2</v>
      </c>
      <c r="T25" s="42">
        <f t="shared" si="115"/>
        <v>2.0911490995722929E-2</v>
      </c>
      <c r="U25" s="42">
        <f t="shared" si="115"/>
        <v>1.8902856379377657E-2</v>
      </c>
      <c r="V25" s="42">
        <f t="shared" si="115"/>
        <v>1.779324938702051E-2</v>
      </c>
      <c r="W25" s="177"/>
      <c r="Y25" s="43"/>
      <c r="Z25" s="42">
        <f t="shared" ref="Z25:AF25" si="116">Z24/Z$147</f>
        <v>1.5614574109677036E-2</v>
      </c>
      <c r="AA25" s="42">
        <f t="shared" si="116"/>
        <v>1.5653945039629271E-2</v>
      </c>
      <c r="AB25" s="42">
        <f t="shared" si="116"/>
        <v>1.4494666421833863E-2</v>
      </c>
      <c r="AC25" s="42">
        <f t="shared" si="116"/>
        <v>1.4578211115015735E-2</v>
      </c>
      <c r="AD25" s="42">
        <f t="shared" si="116"/>
        <v>2.3298502990855265E-2</v>
      </c>
      <c r="AE25" s="42">
        <f t="shared" si="116"/>
        <v>6.5109010903903808E-2</v>
      </c>
      <c r="AF25" s="42">
        <f t="shared" si="116"/>
        <v>7.1269542557288415E-2</v>
      </c>
      <c r="AG25" s="44"/>
      <c r="AH25" s="43"/>
      <c r="AI25" s="42">
        <f t="shared" ref="AI25:AO25" si="117">AI24/AI$138</f>
        <v>0</v>
      </c>
      <c r="AJ25" s="42">
        <f t="shared" si="117"/>
        <v>0</v>
      </c>
      <c r="AK25" s="42">
        <f t="shared" si="117"/>
        <v>0</v>
      </c>
      <c r="AL25" s="42">
        <f t="shared" si="117"/>
        <v>0</v>
      </c>
      <c r="AM25" s="42">
        <f t="shared" si="117"/>
        <v>0</v>
      </c>
      <c r="AN25" s="42">
        <f t="shared" si="117"/>
        <v>0</v>
      </c>
      <c r="AO25" s="42">
        <f t="shared" si="117"/>
        <v>0</v>
      </c>
      <c r="AP25" s="44"/>
      <c r="AQ25" s="43"/>
      <c r="AR25" s="42"/>
      <c r="AS25" s="42"/>
      <c r="AT25" s="42"/>
      <c r="AU25" s="42"/>
      <c r="AV25" s="42"/>
      <c r="AW25" s="42"/>
      <c r="AX25" s="42"/>
      <c r="AY25" s="44"/>
      <c r="AZ25" s="43"/>
      <c r="BA25" s="42">
        <f t="shared" ref="BA25:BG25" si="118">BA24/BA$138</f>
        <v>3.9899370860423666E-2</v>
      </c>
      <c r="BB25" s="42">
        <f t="shared" si="118"/>
        <v>3.3932470462018291E-2</v>
      </c>
      <c r="BC25" s="42">
        <f t="shared" si="118"/>
        <v>3.0500727528770942E-2</v>
      </c>
      <c r="BD25" s="42">
        <f t="shared" si="118"/>
        <v>2.1593835712991959E-2</v>
      </c>
      <c r="BE25" s="42">
        <f t="shared" si="118"/>
        <v>2.1322072567651021E-2</v>
      </c>
      <c r="BF25" s="42">
        <f t="shared" si="118"/>
        <v>1.9559403923484594E-2</v>
      </c>
      <c r="BG25" s="42">
        <f t="shared" si="118"/>
        <v>1.8869158328325707E-2</v>
      </c>
      <c r="BH25" s="44"/>
      <c r="BI25" s="43"/>
      <c r="BJ25" s="42"/>
      <c r="BK25" s="42"/>
      <c r="BL25" s="42"/>
      <c r="BM25" s="42"/>
      <c r="BN25" s="42"/>
      <c r="BO25" s="42"/>
      <c r="BP25" s="42"/>
      <c r="BR25" s="43"/>
      <c r="BS25" s="42"/>
      <c r="BT25" s="42"/>
      <c r="BU25" s="42"/>
      <c r="BV25" s="42"/>
      <c r="BW25" s="42"/>
      <c r="BX25" s="42"/>
      <c r="BY25" s="42"/>
      <c r="CA25" s="43"/>
      <c r="CB25" s="42"/>
      <c r="CC25" s="42"/>
      <c r="CD25" s="42"/>
      <c r="CE25" s="42"/>
      <c r="CF25" s="42"/>
      <c r="CG25" s="42"/>
      <c r="CH25" s="42"/>
      <c r="CI25" s="177"/>
      <c r="CK25" s="43"/>
      <c r="CL25" s="42">
        <f t="shared" ref="CL25:CR25" si="119">CL24/CL$138</f>
        <v>0</v>
      </c>
      <c r="CM25" s="42">
        <f t="shared" si="119"/>
        <v>0</v>
      </c>
      <c r="CN25" s="42">
        <f t="shared" si="119"/>
        <v>0</v>
      </c>
      <c r="CO25" s="42">
        <f t="shared" si="119"/>
        <v>1.1047139792599459E-6</v>
      </c>
      <c r="CP25" s="42">
        <f t="shared" si="119"/>
        <v>1.2736962933054482E-3</v>
      </c>
      <c r="CQ25" s="42">
        <f t="shared" si="119"/>
        <v>9.9535904921396593E-4</v>
      </c>
      <c r="CR25" s="42">
        <f t="shared" si="119"/>
        <v>1.2908822990284207E-3</v>
      </c>
      <c r="CT25" s="43"/>
      <c r="CU25" s="42">
        <f t="shared" ref="CU25:DA25" si="120">CU24/CU$150</f>
        <v>2.1208042578200522E-2</v>
      </c>
      <c r="CV25" s="42">
        <f t="shared" si="120"/>
        <v>2.4840909806106131E-2</v>
      </c>
      <c r="CW25" s="42">
        <f t="shared" si="120"/>
        <v>2.5699452219925468E-2</v>
      </c>
      <c r="CX25" s="42">
        <f t="shared" si="120"/>
        <v>1.9901094776596295E-2</v>
      </c>
      <c r="CY25" s="42">
        <f t="shared" si="120"/>
        <v>2.2204467110216657E-2</v>
      </c>
      <c r="CZ25" s="42">
        <f t="shared" si="120"/>
        <v>2.0349561656570547E-2</v>
      </c>
      <c r="DA25" s="42">
        <f t="shared" si="120"/>
        <v>1.9860224018033942E-2</v>
      </c>
    </row>
    <row r="26" spans="3:105" x14ac:dyDescent="0.3">
      <c r="C26" s="41" t="s">
        <v>103</v>
      </c>
      <c r="D26" s="116"/>
      <c r="E26" s="41"/>
      <c r="F26" s="42">
        <f t="shared" ref="F26:L26" si="121">F195/F$138</f>
        <v>1.6484847071388815E-2</v>
      </c>
      <c r="G26" s="42">
        <f t="shared" si="121"/>
        <v>1.6477759168401527E-2</v>
      </c>
      <c r="H26" s="42">
        <f t="shared" si="121"/>
        <v>1.8044507049861231E-2</v>
      </c>
      <c r="I26" s="42">
        <f t="shared" si="121"/>
        <v>1.6522148296137521E-2</v>
      </c>
      <c r="J26" s="42">
        <f t="shared" si="121"/>
        <v>1.6232530081400267E-2</v>
      </c>
      <c r="K26" s="42">
        <f t="shared" si="121"/>
        <v>1.50746499462064E-2</v>
      </c>
      <c r="L26" s="42">
        <f t="shared" si="121"/>
        <v>1.7119987583833519E-2</v>
      </c>
      <c r="M26" s="177"/>
      <c r="O26" s="43"/>
      <c r="P26" s="42">
        <f t="shared" ref="P26:V26" si="122">P195/P$138</f>
        <v>1.6484847071388815E-2</v>
      </c>
      <c r="Q26" s="42">
        <f t="shared" si="122"/>
        <v>1.6477759168401527E-2</v>
      </c>
      <c r="R26" s="42">
        <f t="shared" si="122"/>
        <v>1.8044507049861231E-2</v>
      </c>
      <c r="S26" s="42">
        <f t="shared" si="122"/>
        <v>1.6521043582158262E-2</v>
      </c>
      <c r="T26" s="42">
        <f t="shared" si="122"/>
        <v>1.495883378809482E-2</v>
      </c>
      <c r="U26" s="42">
        <f t="shared" si="122"/>
        <v>1.4079290896992435E-2</v>
      </c>
      <c r="V26" s="42">
        <f t="shared" si="122"/>
        <v>1.5829105284805099E-2</v>
      </c>
      <c r="W26" s="177"/>
      <c r="Y26" s="43"/>
      <c r="Z26" s="42"/>
      <c r="AA26" s="42"/>
      <c r="AB26" s="42"/>
      <c r="AC26" s="42"/>
      <c r="AD26" s="42"/>
      <c r="AE26" s="42"/>
      <c r="AF26" s="42"/>
      <c r="AG26" s="44"/>
      <c r="AH26" s="43"/>
      <c r="AI26" s="42"/>
      <c r="AJ26" s="42"/>
      <c r="AK26" s="42"/>
      <c r="AL26" s="42"/>
      <c r="AM26" s="42"/>
      <c r="AN26" s="42"/>
      <c r="AO26" s="42"/>
      <c r="AP26" s="44"/>
      <c r="AQ26" s="43"/>
      <c r="AR26" s="42"/>
      <c r="AS26" s="42"/>
      <c r="AT26" s="42"/>
      <c r="AU26" s="42"/>
      <c r="AV26" s="42"/>
      <c r="AW26" s="42"/>
      <c r="AX26" s="42"/>
      <c r="AY26" s="44"/>
      <c r="AZ26" s="43"/>
      <c r="BA26" s="42">
        <f t="shared" ref="BA26:BG26" si="123">BA195/BA$138</f>
        <v>3.024647215276581E-2</v>
      </c>
      <c r="BB26" s="42">
        <f t="shared" si="123"/>
        <v>2.2206969247378645E-2</v>
      </c>
      <c r="BC26" s="42">
        <f t="shared" si="123"/>
        <v>2.075245908734261E-2</v>
      </c>
      <c r="BD26" s="42">
        <f t="shared" si="123"/>
        <v>1.7761841626919902E-2</v>
      </c>
      <c r="BE26" s="42">
        <f t="shared" si="123"/>
        <v>1.5369415360022912E-2</v>
      </c>
      <c r="BF26" s="42">
        <f t="shared" si="123"/>
        <v>1.4735838441099372E-2</v>
      </c>
      <c r="BG26" s="42">
        <f t="shared" si="123"/>
        <v>1.6905014226110297E-2</v>
      </c>
      <c r="BH26" s="44"/>
      <c r="BI26" s="43"/>
      <c r="BJ26" s="42"/>
      <c r="BK26" s="42"/>
      <c r="BL26" s="42"/>
      <c r="BM26" s="42"/>
      <c r="BN26" s="42"/>
      <c r="BO26" s="42"/>
      <c r="BP26" s="42"/>
      <c r="BR26" s="43"/>
      <c r="BS26" s="42"/>
      <c r="BT26" s="42"/>
      <c r="BU26" s="42"/>
      <c r="BV26" s="42"/>
      <c r="BW26" s="42"/>
      <c r="BX26" s="42"/>
      <c r="BY26" s="42"/>
      <c r="CA26" s="43"/>
      <c r="CB26" s="42"/>
      <c r="CC26" s="42"/>
      <c r="CD26" s="42"/>
      <c r="CE26" s="42"/>
      <c r="CF26" s="42"/>
      <c r="CG26" s="42"/>
      <c r="CH26" s="42"/>
      <c r="CI26" s="177"/>
      <c r="CK26" s="43"/>
      <c r="CL26" s="42"/>
      <c r="CM26" s="42"/>
      <c r="CN26" s="42"/>
      <c r="CO26" s="42"/>
      <c r="CP26" s="42"/>
      <c r="CQ26" s="42"/>
      <c r="CR26" s="42"/>
      <c r="CT26" s="43"/>
      <c r="CU26" s="42">
        <f t="shared" ref="CU26:DA26" si="124">CU195/CU$138</f>
        <v>3.024647215276581E-2</v>
      </c>
      <c r="CV26" s="42">
        <f t="shared" si="124"/>
        <v>2.2206969247378645E-2</v>
      </c>
      <c r="CW26" s="42">
        <f t="shared" si="124"/>
        <v>2.075245908734261E-2</v>
      </c>
      <c r="CX26" s="42">
        <f t="shared" si="124"/>
        <v>1.7762946340899161E-2</v>
      </c>
      <c r="CY26" s="42">
        <f t="shared" si="124"/>
        <v>1.6643111653328359E-2</v>
      </c>
      <c r="CZ26" s="42">
        <f t="shared" si="124"/>
        <v>1.5731197490313337E-2</v>
      </c>
      <c r="DA26" s="42">
        <f t="shared" si="124"/>
        <v>1.8195896525138717E-2</v>
      </c>
    </row>
    <row r="27" spans="3:105" x14ac:dyDescent="0.3">
      <c r="C27" s="38" t="s">
        <v>16</v>
      </c>
      <c r="D27" s="117">
        <v>13</v>
      </c>
      <c r="F27" s="40">
        <f>VLOOKUP($C27,Segment!$B$4:$G$71,6,0)/1000</f>
        <v>-37584.866149999994</v>
      </c>
      <c r="G27" s="45">
        <f>VLOOKUP($C27,Segment!$B$77:$G$146,6,0)/1000</f>
        <v>-32776.743999999999</v>
      </c>
      <c r="H27" s="45">
        <f>VLOOKUP($C27,Segment!$B$152:$G$223,6,0)/1000</f>
        <v>-46137.948710000004</v>
      </c>
      <c r="I27" s="45">
        <f>VLOOKUP($C27,Segment!$B$229:$G$300,6,0)/1000</f>
        <v>-56649.270799999998</v>
      </c>
      <c r="J27" s="45">
        <f>VLOOKUP($C27,Segment!$B$306:$G$377,6,0)/1000</f>
        <v>-83437.473309999987</v>
      </c>
      <c r="K27" s="45">
        <f>VLOOKUP($C27,Segment!$B$383:$G$454,6,0)/1000</f>
        <v>-163538.94128</v>
      </c>
      <c r="L27" s="45">
        <f>VLOOKUP($C27,Segment!$B$460:$G$531,6,0)/1000</f>
        <v>-110908.27507647724</v>
      </c>
      <c r="M27" s="139">
        <f>L27/K27-1</f>
        <v>-0.32182344945851271</v>
      </c>
      <c r="P27" s="45">
        <f>VLOOKUP($C27,Segment!$B$4:$G$71,2,0)/1000</f>
        <v>-37584.866149999994</v>
      </c>
      <c r="Q27" s="45">
        <f>VLOOKUP($C27,Segment!$B$77:$G$146,2,0)/1000</f>
        <v>-32776.743999999999</v>
      </c>
      <c r="R27" s="45">
        <f>VLOOKUP($C27,Segment!$B$152:$G$223,2,0)/1000</f>
        <v>-46137.948710000004</v>
      </c>
      <c r="S27" s="45">
        <f>VLOOKUP($C27,Segment!$B$229:$G$300,2,0)/1000</f>
        <v>-56649.270799999998</v>
      </c>
      <c r="T27" s="45">
        <f>VLOOKUP($C27,Segment!$B$306:$G$377,2,0)/1000</f>
        <v>-83437.473309999987</v>
      </c>
      <c r="U27" s="45">
        <f>VLOOKUP($C27,Segment!$B$383:$G$454,2,0)/1000</f>
        <v>-163538.94128</v>
      </c>
      <c r="V27" s="45">
        <f>VLOOKUP($C27,Segment!$B$460:$G$531,2,0)/1000</f>
        <v>-110908.27507647724</v>
      </c>
      <c r="W27" s="139">
        <f>V27/U27-1</f>
        <v>-0.32182344945851271</v>
      </c>
      <c r="Z27" s="45">
        <f>VLOOKUP($C27,'Securitization Profit   loss &amp; '!$A$3:$C$70,3,0)/1000</f>
        <v>-12403.954</v>
      </c>
      <c r="AA27" s="45">
        <f>VLOOKUP($C27,'Securitization Profit   loss &amp; '!$A$78:$C$147,3,0)/1000</f>
        <v>-6960.9930000000004</v>
      </c>
      <c r="AB27" s="45">
        <f>VLOOKUP($C27,'Securitization Profit   loss &amp; '!$A$153:$C$224,3,0)/1000</f>
        <v>-10113.765800000001</v>
      </c>
      <c r="AC27" s="45">
        <f>VLOOKUP($C27,'Securitization Profit   loss &amp; '!$A$230:$C$301,3,0)/1000</f>
        <v>-6440.6149999999998</v>
      </c>
      <c r="AD27" s="45">
        <f>VLOOKUP($C27,'Securitization Profit   loss &amp; '!$A$306:$C$377,3,0)/1000</f>
        <v>-4067.8678399999999</v>
      </c>
      <c r="AE27" s="45">
        <f>VLOOKUP($C27,'Securitization Profit   loss &amp; '!$A$383:$C$454,3,0)/1000</f>
        <v>-2663.97091</v>
      </c>
      <c r="AF27" s="45">
        <f>VLOOKUP($C27,'Securitization Profit   loss &amp; '!$A$460:$C$531,3,0)/1000</f>
        <v>-3124.4993468530952</v>
      </c>
      <c r="AI27" s="45">
        <f>VLOOKUP($C27,'Securitization Profit   loss &amp; '!$A$3:$C$70,2,0)/1000</f>
        <v>0</v>
      </c>
      <c r="AJ27" s="45">
        <f>VLOOKUP($C27,'Securitization Profit   loss &amp; '!$A$78:$C$147,2,0)/1000</f>
        <v>0</v>
      </c>
      <c r="AK27" s="45">
        <f>VLOOKUP($C27,'Securitization Profit   loss &amp; '!$A$153:$C$224,2,0)/1000</f>
        <v>0</v>
      </c>
      <c r="AL27" s="45">
        <f>VLOOKUP($C27,'Securitization Profit   loss &amp; '!$A$230:$C$301,2,0)/1000</f>
        <v>0</v>
      </c>
      <c r="AM27" s="45">
        <f>VLOOKUP($C27,'Securitization Profit   loss &amp; '!$A$306:$C$377,2,0)/1000</f>
        <v>0</v>
      </c>
      <c r="AN27" s="45">
        <f>VLOOKUP($C27,'Securitization Profit   loss &amp; '!$A$383:$C$454,2,0)/1000</f>
        <v>0</v>
      </c>
      <c r="AO27" s="45">
        <f>VLOOKUP($C27,'Securitization Profit   loss &amp; '!$A$460:$C$531,2,0)/1000</f>
        <v>0</v>
      </c>
      <c r="BA27" s="45">
        <f t="shared" ref="BA27:BG27" si="125">P27+Z27+AI27+AR27</f>
        <v>-49988.820149999992</v>
      </c>
      <c r="BB27" s="45">
        <f t="shared" si="125"/>
        <v>-39737.737000000001</v>
      </c>
      <c r="BC27" s="45">
        <f t="shared" si="125"/>
        <v>-56251.714510000005</v>
      </c>
      <c r="BD27" s="45">
        <f t="shared" si="125"/>
        <v>-63089.885799999996</v>
      </c>
      <c r="BE27" s="45">
        <f t="shared" si="125"/>
        <v>-87505.341149999993</v>
      </c>
      <c r="BF27" s="45">
        <f t="shared" si="125"/>
        <v>-166202.91219</v>
      </c>
      <c r="BG27" s="45">
        <f t="shared" si="125"/>
        <v>-114032.77442333032</v>
      </c>
      <c r="BJ27" s="45">
        <f>VLOOKUP($C27,Segment!$B$4:$G$71,3,0)/1000</f>
        <v>0</v>
      </c>
      <c r="BK27" s="45">
        <f>VLOOKUP($C27,Segment!$B$77:$G$146,3,0)/1000</f>
        <v>0</v>
      </c>
      <c r="BL27" s="45">
        <f>VLOOKUP($C27,Segment!$B$152:$G$223,3,0)/1000</f>
        <v>0</v>
      </c>
      <c r="BM27" s="45">
        <f>VLOOKUP($C27,Segment!$B$229:$G$300,3,0)/1000</f>
        <v>0</v>
      </c>
      <c r="BN27" s="45">
        <f>VLOOKUP($C27,Segment!$B$306:$G$377,3,0)/1000</f>
        <v>0</v>
      </c>
      <c r="BO27" s="45">
        <f>VLOOKUP($C27,Segment!$B$383:$G$454,3,0)/1000</f>
        <v>0</v>
      </c>
      <c r="BP27" s="45">
        <f>VLOOKUP($C27,Segment!$B$460:$G$531,3,0)/1000</f>
        <v>0</v>
      </c>
      <c r="BS27" s="45">
        <f>VLOOKUP($C27,Segment!$B$4:$G$71,4,0)/1000</f>
        <v>0</v>
      </c>
      <c r="BT27" s="45">
        <f>VLOOKUP($C27,Segment!$B$77:$G$146,4,0)/1000</f>
        <v>0</v>
      </c>
      <c r="BU27" s="45">
        <f>VLOOKUP($C27,Segment!$B$152:$G$223,4,0)/1000</f>
        <v>0</v>
      </c>
      <c r="BV27" s="45">
        <f>VLOOKUP($C27,Segment!$B$229:$G$300,4,0)/1000</f>
        <v>0</v>
      </c>
      <c r="BW27" s="45">
        <f>VLOOKUP($C27,Segment!$B$306:$G$377,4,0)/1000</f>
        <v>0</v>
      </c>
      <c r="BX27" s="45">
        <f>VLOOKUP($C27,Segment!$B$383:$G$454,4,0)/1000</f>
        <v>0</v>
      </c>
      <c r="BY27" s="45">
        <f>VLOOKUP($C27,Segment!$B$460:$G$531,4,0)/1000</f>
        <v>0</v>
      </c>
      <c r="CB27" s="45">
        <f t="shared" ref="CB27:CH27" si="126">BJ27+BS27</f>
        <v>0</v>
      </c>
      <c r="CC27" s="45">
        <f t="shared" si="126"/>
        <v>0</v>
      </c>
      <c r="CD27" s="45">
        <f t="shared" si="126"/>
        <v>0</v>
      </c>
      <c r="CE27" s="45">
        <f t="shared" si="126"/>
        <v>0</v>
      </c>
      <c r="CF27" s="45">
        <f t="shared" si="126"/>
        <v>0</v>
      </c>
      <c r="CG27" s="45">
        <f t="shared" si="126"/>
        <v>0</v>
      </c>
      <c r="CH27" s="45">
        <f t="shared" si="126"/>
        <v>0</v>
      </c>
      <c r="CL27" s="45">
        <f>VLOOKUP($C27,Segment!$B$4:$G$71,5,0)/1000</f>
        <v>0</v>
      </c>
      <c r="CM27" s="45">
        <f>VLOOKUP($C27,Segment!$B$77:$G$146,5,0)/1000</f>
        <v>0</v>
      </c>
      <c r="CN27" s="45">
        <f>VLOOKUP($C27,Segment!$B$152:$G$223,5,0)/1000</f>
        <v>0</v>
      </c>
      <c r="CO27" s="45">
        <f>VLOOKUP($C27,Segment!$B$229:$G$300,5,0)/1000</f>
        <v>0</v>
      </c>
      <c r="CP27" s="45">
        <f>VLOOKUP($C27,Segment!$B$306:$G$377,5,0)/1000</f>
        <v>0</v>
      </c>
      <c r="CQ27" s="45">
        <f>VLOOKUP($C27,Segment!$B$383:$G$454,5,0)/1000</f>
        <v>0</v>
      </c>
      <c r="CR27" s="45">
        <f>VLOOKUP($C27,Segment!$B$460:$G$531,5,0)/1000</f>
        <v>0</v>
      </c>
      <c r="CU27" s="45">
        <f t="shared" ref="CU27:DA27" si="127">BA27+CB27+CL27</f>
        <v>-49988.820149999992</v>
      </c>
      <c r="CV27" s="45">
        <f t="shared" si="127"/>
        <v>-39737.737000000001</v>
      </c>
      <c r="CW27" s="45">
        <f t="shared" si="127"/>
        <v>-56251.714510000005</v>
      </c>
      <c r="CX27" s="45">
        <f t="shared" si="127"/>
        <v>-63089.885799999996</v>
      </c>
      <c r="CY27" s="45">
        <f t="shared" si="127"/>
        <v>-87505.341149999993</v>
      </c>
      <c r="CZ27" s="45">
        <f t="shared" si="127"/>
        <v>-166202.91219</v>
      </c>
      <c r="DA27" s="45">
        <f t="shared" si="127"/>
        <v>-114032.77442333032</v>
      </c>
    </row>
    <row r="28" spans="3:105" x14ac:dyDescent="0.3">
      <c r="C28" s="41" t="s">
        <v>133</v>
      </c>
      <c r="D28" s="116"/>
      <c r="E28" s="41"/>
      <c r="F28" s="42">
        <f t="shared" ref="F28:L28" si="128">-F27/F$138</f>
        <v>1.6448238374540267E-2</v>
      </c>
      <c r="G28" s="42">
        <f t="shared" si="128"/>
        <v>1.1545067487276059E-2</v>
      </c>
      <c r="H28" s="42">
        <f t="shared" si="128"/>
        <v>1.1853079703832706E-2</v>
      </c>
      <c r="I28" s="42">
        <f t="shared" si="128"/>
        <v>8.700588003442665E-3</v>
      </c>
      <c r="J28" s="42">
        <f t="shared" si="128"/>
        <v>7.4505858148891727E-3</v>
      </c>
      <c r="K28" s="42">
        <f t="shared" si="128"/>
        <v>9.9475509733169178E-3</v>
      </c>
      <c r="L28" s="42">
        <f t="shared" si="128"/>
        <v>9.6800495191231416E-3</v>
      </c>
      <c r="M28" s="177"/>
      <c r="O28" s="43"/>
      <c r="P28" s="42">
        <f t="shared" ref="P28:V28" si="129">-P27/P$138</f>
        <v>1.6448238374540267E-2</v>
      </c>
      <c r="Q28" s="42">
        <f t="shared" si="129"/>
        <v>1.1545067487276059E-2</v>
      </c>
      <c r="R28" s="42">
        <f t="shared" si="129"/>
        <v>1.1853079703832706E-2</v>
      </c>
      <c r="S28" s="42">
        <f t="shared" si="129"/>
        <v>8.700588003442665E-3</v>
      </c>
      <c r="T28" s="42">
        <f t="shared" si="129"/>
        <v>7.4505858148891727E-3</v>
      </c>
      <c r="U28" s="42">
        <f t="shared" si="129"/>
        <v>9.9475509733169178E-3</v>
      </c>
      <c r="V28" s="42">
        <f t="shared" si="129"/>
        <v>9.6800495191231416E-3</v>
      </c>
      <c r="W28" s="177"/>
      <c r="Y28" s="43"/>
      <c r="Z28" s="42">
        <f t="shared" ref="Z28:AF28" si="130">-Z27/Z$147</f>
        <v>6.1592375142037799E-3</v>
      </c>
      <c r="AA28" s="42">
        <f t="shared" si="130"/>
        <v>6.6993230616105744E-3</v>
      </c>
      <c r="AB28" s="42">
        <f t="shared" si="130"/>
        <v>1.3907628218544113E-2</v>
      </c>
      <c r="AC28" s="42">
        <f t="shared" si="130"/>
        <v>1.1622103911913617E-2</v>
      </c>
      <c r="AD28" s="42">
        <f t="shared" si="130"/>
        <v>2.0612215569059966E-2</v>
      </c>
      <c r="AE28" s="42">
        <f t="shared" si="130"/>
        <v>1.606938981857919E-2</v>
      </c>
      <c r="AF28" s="42">
        <f t="shared" si="130"/>
        <v>1.8064357557296504E-2</v>
      </c>
      <c r="AG28" s="44"/>
      <c r="AH28" s="43"/>
      <c r="AI28" s="42">
        <f t="shared" ref="AI28:AO28" si="131">-AI27/AI$138</f>
        <v>0</v>
      </c>
      <c r="AJ28" s="42">
        <f t="shared" si="131"/>
        <v>0</v>
      </c>
      <c r="AK28" s="42">
        <f t="shared" si="131"/>
        <v>0</v>
      </c>
      <c r="AL28" s="42">
        <f t="shared" si="131"/>
        <v>0</v>
      </c>
      <c r="AM28" s="42">
        <f t="shared" si="131"/>
        <v>0</v>
      </c>
      <c r="AN28" s="42">
        <f t="shared" si="131"/>
        <v>0</v>
      </c>
      <c r="AO28" s="42">
        <f t="shared" si="131"/>
        <v>0</v>
      </c>
      <c r="AP28" s="44"/>
      <c r="AQ28" s="43"/>
      <c r="AR28" s="42"/>
      <c r="AS28" s="42"/>
      <c r="AT28" s="42"/>
      <c r="AU28" s="42"/>
      <c r="AV28" s="42"/>
      <c r="AW28" s="42"/>
      <c r="AX28" s="42"/>
      <c r="AY28" s="44"/>
      <c r="AZ28" s="43"/>
      <c r="BA28" s="42">
        <f t="shared" ref="BA28:BG28" si="132">-BA27/BA$138</f>
        <v>2.1876571985323456E-2</v>
      </c>
      <c r="BB28" s="42">
        <f t="shared" si="132"/>
        <v>1.3996962463892901E-2</v>
      </c>
      <c r="BC28" s="42">
        <f t="shared" si="132"/>
        <v>1.4451358896668052E-2</v>
      </c>
      <c r="BD28" s="42">
        <f t="shared" si="132"/>
        <v>9.689782335733926E-3</v>
      </c>
      <c r="BE28" s="42">
        <f t="shared" si="132"/>
        <v>7.8138278597787974E-3</v>
      </c>
      <c r="BF28" s="42">
        <f t="shared" si="132"/>
        <v>1.0109591807207894E-2</v>
      </c>
      <c r="BG28" s="42">
        <f t="shared" si="132"/>
        <v>9.9527551254374579E-3</v>
      </c>
      <c r="BH28" s="44"/>
      <c r="BI28" s="43"/>
      <c r="BJ28" s="42"/>
      <c r="BK28" s="42"/>
      <c r="BL28" s="42"/>
      <c r="BM28" s="42"/>
      <c r="BN28" s="42"/>
      <c r="BO28" s="42"/>
      <c r="BP28" s="42"/>
      <c r="BR28" s="43"/>
      <c r="BS28" s="42"/>
      <c r="BT28" s="42"/>
      <c r="BU28" s="42"/>
      <c r="BV28" s="42"/>
      <c r="BW28" s="42"/>
      <c r="BX28" s="42"/>
      <c r="BY28" s="42"/>
      <c r="CA28" s="43"/>
      <c r="CB28" s="42"/>
      <c r="CC28" s="42"/>
      <c r="CD28" s="42"/>
      <c r="CE28" s="42"/>
      <c r="CF28" s="42"/>
      <c r="CG28" s="42"/>
      <c r="CH28" s="42"/>
      <c r="CI28" s="177"/>
      <c r="CK28" s="43"/>
      <c r="CL28" s="42">
        <f t="shared" ref="CL28:CR28" si="133">-CL27/CL$138</f>
        <v>0</v>
      </c>
      <c r="CM28" s="42">
        <f t="shared" si="133"/>
        <v>0</v>
      </c>
      <c r="CN28" s="42">
        <f t="shared" si="133"/>
        <v>0</v>
      </c>
      <c r="CO28" s="42">
        <f t="shared" si="133"/>
        <v>0</v>
      </c>
      <c r="CP28" s="42">
        <f t="shared" si="133"/>
        <v>0</v>
      </c>
      <c r="CQ28" s="42">
        <f t="shared" si="133"/>
        <v>0</v>
      </c>
      <c r="CR28" s="42">
        <f t="shared" si="133"/>
        <v>0</v>
      </c>
      <c r="CT28" s="43"/>
      <c r="CU28" s="42">
        <f t="shared" ref="CU28:DA28" si="134">-CU27/CU$150</f>
        <v>1.1628235235909735E-2</v>
      </c>
      <c r="CV28" s="42">
        <f t="shared" si="134"/>
        <v>1.0246742350050976E-2</v>
      </c>
      <c r="CW28" s="42">
        <f t="shared" si="134"/>
        <v>1.2176496679549238E-2</v>
      </c>
      <c r="CX28" s="42">
        <f t="shared" si="134"/>
        <v>8.9297433942991302E-3</v>
      </c>
      <c r="CY28" s="42">
        <f t="shared" si="134"/>
        <v>7.6785120605986175E-3</v>
      </c>
      <c r="CZ28" s="42">
        <f t="shared" si="134"/>
        <v>1.0008666218958033E-2</v>
      </c>
      <c r="DA28" s="42">
        <f t="shared" si="134"/>
        <v>9.8047394864682631E-3</v>
      </c>
    </row>
    <row r="29" spans="3:105" x14ac:dyDescent="0.3">
      <c r="C29" s="41" t="s">
        <v>134</v>
      </c>
      <c r="D29" s="116"/>
      <c r="E29" s="41"/>
      <c r="F29" s="42">
        <f t="shared" ref="F29:L29" si="135">-F199/F$138</f>
        <v>9.1073133366563475E-3</v>
      </c>
      <c r="G29" s="42">
        <f t="shared" si="135"/>
        <v>5.8233863995111393E-3</v>
      </c>
      <c r="H29" s="42">
        <f t="shared" si="135"/>
        <v>7.5332184877932445E-3</v>
      </c>
      <c r="I29" s="42">
        <f t="shared" si="135"/>
        <v>6.8123061840063941E-3</v>
      </c>
      <c r="J29" s="42">
        <f t="shared" si="135"/>
        <v>6.3333212811281688E-3</v>
      </c>
      <c r="K29" s="42">
        <f t="shared" si="135"/>
        <v>8.3354886253104322E-3</v>
      </c>
      <c r="L29" s="42">
        <f t="shared" si="135"/>
        <v>8.6791790335572581E-3</v>
      </c>
      <c r="M29" s="177"/>
      <c r="O29" s="43"/>
      <c r="P29" s="42">
        <f t="shared" ref="P29:V29" si="136">-P199/P$138</f>
        <v>9.1073133366563475E-3</v>
      </c>
      <c r="Q29" s="42">
        <f t="shared" si="136"/>
        <v>5.8233863995111393E-3</v>
      </c>
      <c r="R29" s="42">
        <f t="shared" si="136"/>
        <v>7.5332184877932445E-3</v>
      </c>
      <c r="S29" s="42">
        <f t="shared" si="136"/>
        <v>6.8123061840063941E-3</v>
      </c>
      <c r="T29" s="42">
        <f t="shared" si="136"/>
        <v>6.3333212811281688E-3</v>
      </c>
      <c r="U29" s="42">
        <f t="shared" si="136"/>
        <v>8.3354886253104322E-3</v>
      </c>
      <c r="V29" s="42">
        <f t="shared" si="136"/>
        <v>8.6791790335572581E-3</v>
      </c>
      <c r="W29" s="177"/>
      <c r="Y29" s="43"/>
      <c r="Z29" s="42"/>
      <c r="AA29" s="42"/>
      <c r="AB29" s="42"/>
      <c r="AC29" s="42"/>
      <c r="AD29" s="42"/>
      <c r="AE29" s="42"/>
      <c r="AF29" s="42"/>
      <c r="AG29" s="44"/>
      <c r="AH29" s="43"/>
      <c r="AI29" s="42"/>
      <c r="AJ29" s="42"/>
      <c r="AK29" s="42"/>
      <c r="AL29" s="42"/>
      <c r="AM29" s="42"/>
      <c r="AN29" s="42"/>
      <c r="AO29" s="42"/>
      <c r="AP29" s="44"/>
      <c r="AQ29" s="43"/>
      <c r="AR29" s="42"/>
      <c r="AS29" s="42"/>
      <c r="AT29" s="42"/>
      <c r="AU29" s="42"/>
      <c r="AV29" s="42"/>
      <c r="AW29" s="42"/>
      <c r="AX29" s="42"/>
      <c r="AY29" s="44"/>
      <c r="AZ29" s="43"/>
      <c r="BA29" s="42">
        <f t="shared" ref="BA29:BG29" si="137">-BA199/BA$138</f>
        <v>1.4535646947439536E-2</v>
      </c>
      <c r="BB29" s="42">
        <f t="shared" si="137"/>
        <v>8.2752813761279818E-3</v>
      </c>
      <c r="BC29" s="42">
        <f t="shared" si="137"/>
        <v>1.013149768062859E-2</v>
      </c>
      <c r="BD29" s="42">
        <f t="shared" si="137"/>
        <v>7.8015005162976559E-3</v>
      </c>
      <c r="BE29" s="42">
        <f t="shared" si="137"/>
        <v>6.6965633260177944E-3</v>
      </c>
      <c r="BF29" s="42">
        <f t="shared" si="137"/>
        <v>8.4975294592014063E-3</v>
      </c>
      <c r="BG29" s="42">
        <f t="shared" si="137"/>
        <v>8.9518846398715761E-3</v>
      </c>
      <c r="BH29" s="44"/>
      <c r="BI29" s="43"/>
      <c r="BJ29" s="42"/>
      <c r="BK29" s="42"/>
      <c r="BL29" s="42"/>
      <c r="BM29" s="42"/>
      <c r="BN29" s="42"/>
      <c r="BO29" s="42"/>
      <c r="BP29" s="42"/>
      <c r="BR29" s="43"/>
      <c r="BS29" s="42"/>
      <c r="BT29" s="42"/>
      <c r="BU29" s="42"/>
      <c r="BV29" s="42"/>
      <c r="BW29" s="42"/>
      <c r="BX29" s="42"/>
      <c r="BY29" s="42"/>
      <c r="CA29" s="43"/>
      <c r="CB29" s="42"/>
      <c r="CC29" s="42"/>
      <c r="CD29" s="42"/>
      <c r="CE29" s="42"/>
      <c r="CF29" s="42"/>
      <c r="CG29" s="42"/>
      <c r="CH29" s="42"/>
      <c r="CI29" s="177"/>
      <c r="CK29" s="43"/>
      <c r="CL29" s="42"/>
      <c r="CM29" s="42"/>
      <c r="CN29" s="42"/>
      <c r="CO29" s="42"/>
      <c r="CP29" s="42"/>
      <c r="CQ29" s="42"/>
      <c r="CR29" s="42"/>
      <c r="CT29" s="43"/>
      <c r="CU29" s="42">
        <f t="shared" ref="CU29:DA29" si="138">-CU199/CU$138</f>
        <v>1.4535646947439536E-2</v>
      </c>
      <c r="CV29" s="42">
        <f t="shared" si="138"/>
        <v>8.2752813761279818E-3</v>
      </c>
      <c r="CW29" s="42">
        <f t="shared" si="138"/>
        <v>1.013149768062859E-2</v>
      </c>
      <c r="CX29" s="42">
        <f t="shared" si="138"/>
        <v>7.8015005162976559E-3</v>
      </c>
      <c r="CY29" s="42">
        <f t="shared" si="138"/>
        <v>6.6965633260177944E-3</v>
      </c>
      <c r="CZ29" s="42">
        <f t="shared" si="138"/>
        <v>8.4975294592014063E-3</v>
      </c>
      <c r="DA29" s="42">
        <f t="shared" si="138"/>
        <v>8.9518846398715761E-3</v>
      </c>
    </row>
    <row r="30" spans="3:105" x14ac:dyDescent="0.3">
      <c r="C30" s="46" t="s">
        <v>17</v>
      </c>
      <c r="D30" s="118"/>
      <c r="E30" s="46"/>
      <c r="F30" s="47">
        <f t="shared" ref="F30:K30" si="139">F24+F27</f>
        <v>22140.902300000002</v>
      </c>
      <c r="G30" s="47">
        <f t="shared" si="139"/>
        <v>47293.03875</v>
      </c>
      <c r="H30" s="47">
        <f t="shared" si="139"/>
        <v>62045.045259999992</v>
      </c>
      <c r="I30" s="47">
        <f t="shared" si="139"/>
        <v>75875.947410000023</v>
      </c>
      <c r="J30" s="47">
        <f t="shared" si="139"/>
        <v>165009.56404999999</v>
      </c>
      <c r="K30" s="47">
        <f t="shared" si="139"/>
        <v>163590.12729999996</v>
      </c>
      <c r="L30" s="47">
        <f t="shared" ref="L30" si="140">L24+L27</f>
        <v>107746.40457683092</v>
      </c>
      <c r="M30" s="178">
        <f>L30/K30-1</f>
        <v>-0.3413636485578373</v>
      </c>
      <c r="O30" s="46"/>
      <c r="P30" s="47">
        <f t="shared" ref="P30:U30" si="141">P24+P27</f>
        <v>22140.902300000002</v>
      </c>
      <c r="Q30" s="47">
        <f t="shared" si="141"/>
        <v>47293.03875</v>
      </c>
      <c r="R30" s="47">
        <f t="shared" si="141"/>
        <v>62045.045259999992</v>
      </c>
      <c r="S30" s="47">
        <f t="shared" si="141"/>
        <v>75868.754650000017</v>
      </c>
      <c r="T30" s="47">
        <f t="shared" si="141"/>
        <v>150745.71915000002</v>
      </c>
      <c r="U30" s="47">
        <f t="shared" si="141"/>
        <v>147226.30412999997</v>
      </c>
      <c r="V30" s="47">
        <f t="shared" ref="V30" si="142">V24+V27</f>
        <v>92956.239626830939</v>
      </c>
      <c r="W30" s="178">
        <f>V30/U30-1</f>
        <v>-0.36861663290310465</v>
      </c>
      <c r="Y30" s="46"/>
      <c r="Z30" s="47">
        <f t="shared" ref="Z30:AE30" si="143">Z24+Z27</f>
        <v>19041.896000000001</v>
      </c>
      <c r="AA30" s="47">
        <f t="shared" si="143"/>
        <v>9304.3819999999996</v>
      </c>
      <c r="AB30" s="47">
        <f t="shared" si="143"/>
        <v>426.90002999999888</v>
      </c>
      <c r="AC30" s="47">
        <f t="shared" si="143"/>
        <v>1638.1843200000003</v>
      </c>
      <c r="AD30" s="47">
        <f t="shared" si="143"/>
        <v>530.14496066693209</v>
      </c>
      <c r="AE30" s="47">
        <f t="shared" si="143"/>
        <v>8129.7501326206693</v>
      </c>
      <c r="AF30" s="47">
        <f t="shared" ref="AF30" si="144">AF24+AF27</f>
        <v>9202.6281728754766</v>
      </c>
      <c r="AH30" s="46"/>
      <c r="AI30" s="47">
        <f t="shared" ref="AI30:AN30" si="145">AI24+AI27</f>
        <v>0</v>
      </c>
      <c r="AJ30" s="47">
        <f t="shared" si="145"/>
        <v>0</v>
      </c>
      <c r="AK30" s="47">
        <f t="shared" si="145"/>
        <v>0</v>
      </c>
      <c r="AL30" s="47">
        <f t="shared" si="145"/>
        <v>0</v>
      </c>
      <c r="AM30" s="47">
        <f t="shared" si="145"/>
        <v>0</v>
      </c>
      <c r="AN30" s="47">
        <f t="shared" si="145"/>
        <v>0</v>
      </c>
      <c r="AO30" s="47">
        <f t="shared" ref="AO30" si="146">AO24+AO27</f>
        <v>0</v>
      </c>
      <c r="AP30" s="47"/>
      <c r="AQ30" s="47"/>
      <c r="AR30" s="47">
        <f t="shared" ref="AR30:AW30" si="147">AR24+AR27</f>
        <v>0</v>
      </c>
      <c r="AS30" s="47">
        <f t="shared" si="147"/>
        <v>0</v>
      </c>
      <c r="AT30" s="47">
        <f t="shared" si="147"/>
        <v>0</v>
      </c>
      <c r="AU30" s="47">
        <f t="shared" si="147"/>
        <v>0</v>
      </c>
      <c r="AV30" s="47">
        <f t="shared" si="147"/>
        <v>0</v>
      </c>
      <c r="AW30" s="47">
        <f t="shared" si="147"/>
        <v>0</v>
      </c>
      <c r="AX30" s="47">
        <f t="shared" ref="AX30" si="148">AX24+AX27</f>
        <v>0</v>
      </c>
      <c r="AY30" s="47"/>
      <c r="AZ30" s="47"/>
      <c r="BA30" s="47">
        <f t="shared" ref="BA30:BF30" si="149">BA24+BA27</f>
        <v>41182.798300000002</v>
      </c>
      <c r="BB30" s="47">
        <f t="shared" si="149"/>
        <v>56597.420749999997</v>
      </c>
      <c r="BC30" s="47">
        <f t="shared" si="149"/>
        <v>62471.945289999989</v>
      </c>
      <c r="BD30" s="47">
        <f t="shared" si="149"/>
        <v>77506.938970000017</v>
      </c>
      <c r="BE30" s="47">
        <f t="shared" si="149"/>
        <v>151275.86411066694</v>
      </c>
      <c r="BF30" s="47">
        <f t="shared" si="149"/>
        <v>155356.05426262063</v>
      </c>
      <c r="BG30" s="47">
        <f t="shared" ref="BG30" si="150">BG24+BG27</f>
        <v>102158.86779970641</v>
      </c>
      <c r="BH30" s="47"/>
      <c r="BI30" s="47"/>
      <c r="BJ30" s="47">
        <f t="shared" ref="BJ30:BO30" si="151">BJ24+BJ27</f>
        <v>0</v>
      </c>
      <c r="BK30" s="47">
        <f t="shared" si="151"/>
        <v>0</v>
      </c>
      <c r="BL30" s="47">
        <f t="shared" si="151"/>
        <v>0</v>
      </c>
      <c r="BM30" s="47">
        <f t="shared" si="151"/>
        <v>0</v>
      </c>
      <c r="BN30" s="47">
        <f t="shared" si="151"/>
        <v>0</v>
      </c>
      <c r="BO30" s="47">
        <f t="shared" si="151"/>
        <v>0</v>
      </c>
      <c r="BP30" s="47">
        <f t="shared" ref="BP30" si="152">BP24+BP27</f>
        <v>0</v>
      </c>
      <c r="BQ30" s="47"/>
      <c r="BR30" s="47"/>
      <c r="BS30" s="47">
        <f t="shared" ref="BS30:BX30" si="153">BS24+BS27</f>
        <v>0</v>
      </c>
      <c r="BT30" s="47">
        <f t="shared" si="153"/>
        <v>0</v>
      </c>
      <c r="BU30" s="47">
        <f t="shared" si="153"/>
        <v>0</v>
      </c>
      <c r="BV30" s="47">
        <f t="shared" si="153"/>
        <v>0</v>
      </c>
      <c r="BW30" s="47">
        <f t="shared" si="153"/>
        <v>0</v>
      </c>
      <c r="BX30" s="47">
        <f t="shared" si="153"/>
        <v>0</v>
      </c>
      <c r="BY30" s="47">
        <f t="shared" ref="BY30" si="154">BY24+BY27</f>
        <v>0</v>
      </c>
      <c r="BZ30" s="47"/>
      <c r="CA30" s="47"/>
      <c r="CB30" s="47">
        <f t="shared" ref="CB30:CG30" si="155">CB24+CB27</f>
        <v>0</v>
      </c>
      <c r="CC30" s="47">
        <f t="shared" si="155"/>
        <v>0</v>
      </c>
      <c r="CD30" s="47">
        <f t="shared" si="155"/>
        <v>0</v>
      </c>
      <c r="CE30" s="47">
        <f t="shared" si="155"/>
        <v>0</v>
      </c>
      <c r="CF30" s="47">
        <f t="shared" si="155"/>
        <v>0</v>
      </c>
      <c r="CG30" s="47">
        <f t="shared" si="155"/>
        <v>0</v>
      </c>
      <c r="CH30" s="47">
        <f t="shared" ref="CH30" si="156">CH24+CH27</f>
        <v>0</v>
      </c>
      <c r="CI30" s="178"/>
      <c r="CJ30" s="52"/>
      <c r="CK30" s="47"/>
      <c r="CL30" s="47">
        <f t="shared" ref="CL30:CQ30" si="157">CL24+CL27</f>
        <v>0</v>
      </c>
      <c r="CM30" s="47">
        <f t="shared" si="157"/>
        <v>0</v>
      </c>
      <c r="CN30" s="47">
        <f t="shared" si="157"/>
        <v>0</v>
      </c>
      <c r="CO30" s="47">
        <f t="shared" si="157"/>
        <v>7.1927599999999998</v>
      </c>
      <c r="CP30" s="47">
        <f t="shared" si="157"/>
        <v>14263.844899999998</v>
      </c>
      <c r="CQ30" s="47">
        <f t="shared" si="157"/>
        <v>16363.82317</v>
      </c>
      <c r="CR30" s="47">
        <f t="shared" ref="CR30" si="158">CR24+CR27</f>
        <v>14790.164949999998</v>
      </c>
      <c r="CS30" s="47"/>
      <c r="CT30" s="47"/>
      <c r="CU30" s="47">
        <f t="shared" ref="CU30:CZ30" si="159">CU24+CU27</f>
        <v>41182.798300000002</v>
      </c>
      <c r="CV30" s="47">
        <f t="shared" si="159"/>
        <v>56597.420749999997</v>
      </c>
      <c r="CW30" s="47">
        <f t="shared" si="159"/>
        <v>62471.945289999989</v>
      </c>
      <c r="CX30" s="47">
        <f t="shared" si="159"/>
        <v>77514.131730000023</v>
      </c>
      <c r="CY30" s="47">
        <f t="shared" si="159"/>
        <v>165539.70901066693</v>
      </c>
      <c r="CZ30" s="47">
        <f t="shared" si="159"/>
        <v>171719.87743262062</v>
      </c>
      <c r="DA30" s="47">
        <f t="shared" ref="DA30" si="160">DA24+DA27</f>
        <v>116949.03274970641</v>
      </c>
    </row>
    <row r="31" spans="3:105" x14ac:dyDescent="0.3">
      <c r="C31" s="41" t="s">
        <v>94</v>
      </c>
      <c r="D31" s="116"/>
      <c r="E31" s="41"/>
      <c r="F31" s="42">
        <f t="shared" ref="F31:L31" si="161">F30/F$138</f>
        <v>9.6895074045064006E-3</v>
      </c>
      <c r="G31" s="42">
        <f t="shared" si="161"/>
        <v>1.6658192895765114E-2</v>
      </c>
      <c r="H31" s="42">
        <f t="shared" si="161"/>
        <v>1.5939695787456857E-2</v>
      </c>
      <c r="I31" s="42">
        <f t="shared" si="161"/>
        <v>1.1653554378766915E-2</v>
      </c>
      <c r="J31" s="42">
        <f t="shared" si="161"/>
        <v>1.4734601474139204E-2</v>
      </c>
      <c r="K31" s="42">
        <f t="shared" si="161"/>
        <v>9.9506644552747048E-3</v>
      </c>
      <c r="L31" s="42">
        <f t="shared" si="161"/>
        <v>9.4040821669257885E-3</v>
      </c>
      <c r="M31" s="177"/>
      <c r="O31" s="43"/>
      <c r="P31" s="42">
        <f t="shared" ref="P31:V31" si="162">P30/P$138</f>
        <v>9.6895074045064006E-3</v>
      </c>
      <c r="Q31" s="42">
        <f t="shared" si="162"/>
        <v>1.6658192895765114E-2</v>
      </c>
      <c r="R31" s="42">
        <f t="shared" si="162"/>
        <v>1.5939695787456857E-2</v>
      </c>
      <c r="S31" s="42">
        <f t="shared" si="162"/>
        <v>1.1652449664787654E-2</v>
      </c>
      <c r="T31" s="42">
        <f t="shared" si="162"/>
        <v>1.3460905180833758E-2</v>
      </c>
      <c r="U31" s="42">
        <f t="shared" si="162"/>
        <v>8.9553054060607391E-3</v>
      </c>
      <c r="V31" s="42">
        <f t="shared" si="162"/>
        <v>8.11319986789737E-3</v>
      </c>
      <c r="W31" s="177"/>
      <c r="Y31" s="43"/>
      <c r="Z31" s="42">
        <f t="shared" ref="Z31:AF31" si="163">Z30/Z$147</f>
        <v>9.4553365954732575E-3</v>
      </c>
      <c r="AA31" s="42">
        <f t="shared" si="163"/>
        <v>8.9546219780186984E-3</v>
      </c>
      <c r="AB31" s="42">
        <f t="shared" si="163"/>
        <v>5.870382032897492E-4</v>
      </c>
      <c r="AC31" s="42">
        <f t="shared" si="163"/>
        <v>2.9561072031021188E-3</v>
      </c>
      <c r="AD31" s="42">
        <f t="shared" si="163"/>
        <v>2.6862874217953013E-3</v>
      </c>
      <c r="AE31" s="42">
        <f t="shared" si="163"/>
        <v>4.9039621085324621E-2</v>
      </c>
      <c r="AF31" s="42">
        <f t="shared" si="163"/>
        <v>5.3205184999991918E-2</v>
      </c>
      <c r="AG31" s="44"/>
      <c r="AH31" s="43"/>
      <c r="AI31" s="42">
        <f t="shared" ref="AI31:AO31" si="164">AI30/AI$138</f>
        <v>0</v>
      </c>
      <c r="AJ31" s="42">
        <f t="shared" si="164"/>
        <v>0</v>
      </c>
      <c r="AK31" s="42">
        <f t="shared" si="164"/>
        <v>0</v>
      </c>
      <c r="AL31" s="42">
        <f t="shared" si="164"/>
        <v>0</v>
      </c>
      <c r="AM31" s="42">
        <f t="shared" si="164"/>
        <v>0</v>
      </c>
      <c r="AN31" s="42">
        <f t="shared" si="164"/>
        <v>0</v>
      </c>
      <c r="AO31" s="42">
        <f t="shared" si="164"/>
        <v>0</v>
      </c>
      <c r="AP31" s="44"/>
      <c r="AQ31" s="43"/>
      <c r="AR31" s="42"/>
      <c r="AS31" s="42"/>
      <c r="AT31" s="42"/>
      <c r="AU31" s="42"/>
      <c r="AV31" s="42"/>
      <c r="AW31" s="42"/>
      <c r="AX31" s="42"/>
      <c r="AY31" s="44"/>
      <c r="AZ31" s="43"/>
      <c r="BA31" s="42">
        <f t="shared" ref="BA31:BG31" si="165">BA30/BA$138</f>
        <v>1.8022798875100207E-2</v>
      </c>
      <c r="BB31" s="42">
        <f t="shared" si="165"/>
        <v>1.993550799812539E-2</v>
      </c>
      <c r="BC31" s="42">
        <f t="shared" si="165"/>
        <v>1.6049368632102892E-2</v>
      </c>
      <c r="BD31" s="42">
        <f t="shared" si="165"/>
        <v>1.1904053377258033E-2</v>
      </c>
      <c r="BE31" s="42">
        <f t="shared" si="165"/>
        <v>1.3508244707872223E-2</v>
      </c>
      <c r="BF31" s="42">
        <f t="shared" si="165"/>
        <v>9.4498121162766985E-3</v>
      </c>
      <c r="BG31" s="42">
        <f t="shared" si="165"/>
        <v>8.9164032028882477E-3</v>
      </c>
      <c r="BH31" s="44"/>
      <c r="BI31" s="43"/>
      <c r="BJ31" s="42"/>
      <c r="BK31" s="42"/>
      <c r="BL31" s="42"/>
      <c r="BM31" s="42"/>
      <c r="BN31" s="42"/>
      <c r="BO31" s="42"/>
      <c r="BP31" s="42"/>
      <c r="BR31" s="43"/>
      <c r="BS31" s="42"/>
      <c r="BT31" s="42"/>
      <c r="BU31" s="42"/>
      <c r="BV31" s="42"/>
      <c r="BW31" s="42"/>
      <c r="BX31" s="42"/>
      <c r="BY31" s="42"/>
      <c r="CA31" s="43"/>
      <c r="CB31" s="42"/>
      <c r="CC31" s="42"/>
      <c r="CD31" s="42"/>
      <c r="CE31" s="42"/>
      <c r="CF31" s="42"/>
      <c r="CG31" s="42"/>
      <c r="CH31" s="42"/>
      <c r="CI31" s="177"/>
      <c r="CK31" s="43"/>
      <c r="CL31" s="42">
        <f t="shared" ref="CL31:CR31" si="166">CL30/CL$138</f>
        <v>0</v>
      </c>
      <c r="CM31" s="42">
        <f t="shared" si="166"/>
        <v>0</v>
      </c>
      <c r="CN31" s="42">
        <f t="shared" si="166"/>
        <v>0</v>
      </c>
      <c r="CO31" s="42">
        <f t="shared" si="166"/>
        <v>1.1047139792599459E-6</v>
      </c>
      <c r="CP31" s="42">
        <f t="shared" si="166"/>
        <v>1.2736962933054482E-3</v>
      </c>
      <c r="CQ31" s="42">
        <f t="shared" si="166"/>
        <v>9.9535904921396593E-4</v>
      </c>
      <c r="CR31" s="42">
        <f t="shared" si="166"/>
        <v>1.2908822990284207E-3</v>
      </c>
      <c r="CT31" s="43"/>
      <c r="CU31" s="42">
        <f t="shared" ref="CU31:DA31" si="167">CU30/CU$150</f>
        <v>9.5798073422907869E-3</v>
      </c>
      <c r="CV31" s="42">
        <f t="shared" si="167"/>
        <v>1.4594167456055154E-2</v>
      </c>
      <c r="CW31" s="42">
        <f t="shared" si="167"/>
        <v>1.352295554037623E-2</v>
      </c>
      <c r="CX31" s="42">
        <f t="shared" si="167"/>
        <v>1.0971351382297165E-2</v>
      </c>
      <c r="CY31" s="42">
        <f t="shared" si="167"/>
        <v>1.4525955049618041E-2</v>
      </c>
      <c r="CZ31" s="42">
        <f t="shared" si="167"/>
        <v>1.0340895437612511E-2</v>
      </c>
      <c r="DA31" s="42">
        <f t="shared" si="167"/>
        <v>1.0055484531565679E-2</v>
      </c>
    </row>
    <row r="32" spans="3:105" x14ac:dyDescent="0.3">
      <c r="F32" s="111"/>
      <c r="G32" s="111"/>
      <c r="H32" s="111"/>
      <c r="I32" s="111"/>
      <c r="J32" s="111"/>
      <c r="K32" s="111"/>
      <c r="L32" s="111"/>
    </row>
    <row r="33" spans="3:105" x14ac:dyDescent="0.3">
      <c r="C33" s="49" t="s">
        <v>20</v>
      </c>
      <c r="D33" s="120"/>
      <c r="E33" s="49"/>
      <c r="F33" s="50">
        <f>VLOOKUP($C33,Segment!$B$4:$G$71,6,0)/1000</f>
        <v>51526.217909040002</v>
      </c>
      <c r="G33" s="50">
        <f>VLOOKUP($C33,Segment!$B$77:$G$146,6,0)/1000</f>
        <v>53683.307986999993</v>
      </c>
      <c r="H33" s="50">
        <f>VLOOKUP($C33,Segment!$B$152:$G$223,6,0)/1000</f>
        <v>29041.02526070004</v>
      </c>
      <c r="I33" s="50">
        <f>VLOOKUP($C33,Segment!$B$229:$G$300,6,0)/1000</f>
        <v>22221.534382499984</v>
      </c>
      <c r="J33" s="50">
        <f>VLOOKUP($C33,Segment!$B$306:$G$377,6,0)/1000</f>
        <v>2372.6736052154097</v>
      </c>
      <c r="K33" s="50">
        <f>VLOOKUP($C33,Segment!$B$383:$G$454,6,0)/1000</f>
        <v>3561.4276548356788</v>
      </c>
      <c r="L33" s="50">
        <f>VLOOKUP($C33,Segment!$B$460:$G$531,6,0)/1000</f>
        <v>-39603.531091287499</v>
      </c>
      <c r="M33" s="181">
        <f>L33/K33-1</f>
        <v>-12.120127917666426</v>
      </c>
      <c r="O33" s="49"/>
      <c r="P33" s="50">
        <f>VLOOKUP($C33,Segment!$B$4:$G$71,2,0)/1000</f>
        <v>51526.217909040002</v>
      </c>
      <c r="Q33" s="50">
        <f>VLOOKUP($C33,Segment!$B$77:$G$146,2,0)/1000</f>
        <v>53683.307986999993</v>
      </c>
      <c r="R33" s="50">
        <f>VLOOKUP($C33,Segment!$B$152:$G$223,2,0)/1000</f>
        <v>29041.02526070004</v>
      </c>
      <c r="S33" s="50">
        <f>VLOOKUP($C33,Segment!$B$229:$G$300,2,0)/1000</f>
        <v>22221.534382499984</v>
      </c>
      <c r="T33" s="50">
        <f>VLOOKUP($C33,Segment!$B$306:$G$377,2,0)/1000</f>
        <v>10385.698217857383</v>
      </c>
      <c r="U33" s="50">
        <f>VLOOKUP($C33,Segment!$B$383:$G$454,2,0)/1000</f>
        <v>20376.877520894421</v>
      </c>
      <c r="V33" s="50">
        <f>VLOOKUP($C33,Segment!$B$460:$G$531,2,0)/1000</f>
        <v>-14226.626895275222</v>
      </c>
      <c r="W33" s="181">
        <f>V33/U33-1</f>
        <v>-1.6981750212066231</v>
      </c>
      <c r="Y33" s="49"/>
      <c r="Z33" s="50">
        <f>VLOOKUP($C33,'Securitization Profit   loss &amp; '!$A$3:$C$70,3,0)/1000</f>
        <v>0</v>
      </c>
      <c r="AA33" s="50">
        <f>VLOOKUP($C33,'Securitization Profit   loss &amp; '!$A$78:$C$147,3,0)/1000</f>
        <v>0</v>
      </c>
      <c r="AB33" s="50">
        <f>VLOOKUP($C33,'Securitization Profit   loss &amp; '!$A$153:$C$224,3,0)/1000</f>
        <v>0</v>
      </c>
      <c r="AC33" s="50">
        <f>VLOOKUP($C33,'Securitization Profit   loss &amp; '!$A$230:$C$301,3,0)/1000</f>
        <v>0</v>
      </c>
      <c r="AD33" s="50">
        <f>VLOOKUP($C33,'Securitization Profit   loss &amp; '!$A$306:$C$377,3,0)/1000</f>
        <v>0</v>
      </c>
      <c r="AE33" s="50">
        <f>VLOOKUP($C33,'Securitization Profit   loss &amp; '!$A$383:$C$454,3,0)/1000</f>
        <v>0</v>
      </c>
      <c r="AF33" s="50">
        <f>VLOOKUP($C33,'Securitization Profit   loss &amp; '!$A$460:$C$531,3,0)/1000</f>
        <v>0</v>
      </c>
      <c r="AH33" s="49"/>
      <c r="AI33" s="50">
        <f>VLOOKUP($C33,'Securitization Profit   loss &amp; '!$A$3:$C$70,2,0)/1000</f>
        <v>0</v>
      </c>
      <c r="AJ33" s="50">
        <f>VLOOKUP($C33,'Securitization Profit   loss &amp; '!$A$78:$C$147,2,0)/1000</f>
        <v>0</v>
      </c>
      <c r="AK33" s="50">
        <f>VLOOKUP($C33,'Securitization Profit   loss &amp; '!$A$153:$C$224,2,0)/1000</f>
        <v>0</v>
      </c>
      <c r="AL33" s="50">
        <f>VLOOKUP($C33,'Securitization Profit   loss &amp; '!$A$230:$C$301,2,0)/1000</f>
        <v>0</v>
      </c>
      <c r="AM33" s="50">
        <f>VLOOKUP($C33,'Securitization Profit   loss &amp; '!$A$306:$C$377,2,0)/1000</f>
        <v>0</v>
      </c>
      <c r="AN33" s="50">
        <f>VLOOKUP($C33,'Securitization Profit   loss &amp; '!$A$383:$C$454,2,0)/1000</f>
        <v>0</v>
      </c>
      <c r="AO33" s="50">
        <f>VLOOKUP($C33,'Securitization Profit   loss &amp; '!$A$460:$C$531,2,0)/1000</f>
        <v>0</v>
      </c>
      <c r="AQ33" s="49"/>
      <c r="AR33" s="51">
        <f>-P33-Z33</f>
        <v>-51526.217909040002</v>
      </c>
      <c r="AS33" s="51">
        <f>-Q33-AA33</f>
        <v>-53683.307986999993</v>
      </c>
      <c r="AT33" s="51">
        <f>-R33-AB33</f>
        <v>-29041.02526070004</v>
      </c>
      <c r="AU33" s="51">
        <f>-S33-AC33</f>
        <v>-22221.534382499984</v>
      </c>
      <c r="AV33" s="51">
        <f>-T33-AD33</f>
        <v>-10385.698217857383</v>
      </c>
      <c r="AW33" s="51">
        <f>SUM('Quarterly I.S'!CO31:CR31)</f>
        <v>-20376.877520894421</v>
      </c>
      <c r="AX33" s="51">
        <f>SUM('Quarterly I.S'!CS31:CV31)</f>
        <v>14226.626895275222</v>
      </c>
      <c r="AZ33" s="49"/>
      <c r="BA33" s="50">
        <f t="shared" ref="BA33:BG33" si="168">P33+Z33+AI33+AR33</f>
        <v>0</v>
      </c>
      <c r="BB33" s="50">
        <f t="shared" si="168"/>
        <v>0</v>
      </c>
      <c r="BC33" s="50">
        <f t="shared" si="168"/>
        <v>0</v>
      </c>
      <c r="BD33" s="50">
        <f t="shared" si="168"/>
        <v>0</v>
      </c>
      <c r="BE33" s="50">
        <f t="shared" si="168"/>
        <v>0</v>
      </c>
      <c r="BF33" s="50">
        <f t="shared" si="168"/>
        <v>0</v>
      </c>
      <c r="BG33" s="50">
        <f t="shared" si="168"/>
        <v>0</v>
      </c>
      <c r="BI33" s="49"/>
      <c r="BJ33" s="50">
        <f>VLOOKUP($C33,Segment!$B$4:$G$71,3,0)/1000</f>
        <v>0</v>
      </c>
      <c r="BK33" s="50">
        <f>VLOOKUP($C33,Segment!$B$77:$G$146,3,0)/1000</f>
        <v>0</v>
      </c>
      <c r="BL33" s="50">
        <f>VLOOKUP($C33,Segment!$B$152:$G$223,3,0)/1000</f>
        <v>0</v>
      </c>
      <c r="BM33" s="50">
        <f>VLOOKUP($C33,Segment!$B$229:$G$300,3,0)/1000</f>
        <v>0</v>
      </c>
      <c r="BN33" s="50">
        <f>VLOOKUP($C33,Segment!$B$306:$G$377,3,0)/1000</f>
        <v>0</v>
      </c>
      <c r="BO33" s="50">
        <f>VLOOKUP($C33,Segment!$B$383:$G$454,3,0)/1000</f>
        <v>0</v>
      </c>
      <c r="BP33" s="50">
        <f>VLOOKUP($C33,Segment!$B$460:$G$531,3,0)/1000</f>
        <v>0</v>
      </c>
      <c r="BR33" s="49"/>
      <c r="BS33" s="50">
        <f>VLOOKUP($C33,Segment!$B$4:$G$71,4,0)/1000</f>
        <v>0</v>
      </c>
      <c r="BT33" s="50">
        <f>VLOOKUP($C33,Segment!$B$77:$G$146,4,0)/1000</f>
        <v>0</v>
      </c>
      <c r="BU33" s="50">
        <f>VLOOKUP($C33,Segment!$B$152:$G$223,4,0)/1000</f>
        <v>0</v>
      </c>
      <c r="BV33" s="50">
        <f>VLOOKUP($C33,Segment!$B$229:$G$300,4,0)/1000</f>
        <v>0</v>
      </c>
      <c r="BW33" s="50">
        <f>VLOOKUP($C33,Segment!$B$306:$G$377,4,0)/1000</f>
        <v>0</v>
      </c>
      <c r="BX33" s="50">
        <f>VLOOKUP($C33,Segment!$B$383:$G$454,4,0)/1000</f>
        <v>0</v>
      </c>
      <c r="BY33" s="50">
        <f>VLOOKUP($C33,Segment!$B$460:$G$531,4,0)/1000</f>
        <v>0</v>
      </c>
      <c r="CA33" s="49"/>
      <c r="CB33" s="50">
        <f t="shared" ref="CB33:CH33" si="169">BJ33+BS33</f>
        <v>0</v>
      </c>
      <c r="CC33" s="50">
        <f t="shared" si="169"/>
        <v>0</v>
      </c>
      <c r="CD33" s="50">
        <f t="shared" si="169"/>
        <v>0</v>
      </c>
      <c r="CE33" s="50">
        <f t="shared" si="169"/>
        <v>0</v>
      </c>
      <c r="CF33" s="50">
        <f t="shared" si="169"/>
        <v>0</v>
      </c>
      <c r="CG33" s="50">
        <f t="shared" si="169"/>
        <v>0</v>
      </c>
      <c r="CH33" s="50">
        <f t="shared" si="169"/>
        <v>0</v>
      </c>
      <c r="CI33" s="181"/>
      <c r="CK33" s="49"/>
      <c r="CL33" s="50">
        <f>VLOOKUP($C33,Segment!$B$4:$G$71,5,0)/1000</f>
        <v>0</v>
      </c>
      <c r="CM33" s="50">
        <f>VLOOKUP($C33,Segment!$B$77:$G$146,5,0)/1000</f>
        <v>0</v>
      </c>
      <c r="CN33" s="50">
        <f>VLOOKUP($C33,Segment!$B$152:$G$223,5,0)/1000</f>
        <v>0</v>
      </c>
      <c r="CO33" s="50">
        <f>VLOOKUP($C33,Segment!$B$229:$G$300,5,0)/1000</f>
        <v>0</v>
      </c>
      <c r="CP33" s="50">
        <f>VLOOKUP($C33,Segment!$B$306:$G$377,5,0)/1000</f>
        <v>-8013.0246126419734</v>
      </c>
      <c r="CQ33" s="50">
        <f>VLOOKUP($C33,Segment!$B$383:$G$454,5,0)/1000</f>
        <v>-16815.449866058741</v>
      </c>
      <c r="CR33" s="50">
        <f>VLOOKUP($C33,Segment!$B$460:$G$531,5,0)/1000</f>
        <v>-25376.904196012278</v>
      </c>
      <c r="CT33" s="49"/>
      <c r="CU33" s="50">
        <f t="shared" ref="CU33:DA33" si="170">BA33+CB33+CL33</f>
        <v>0</v>
      </c>
      <c r="CV33" s="50">
        <f t="shared" si="170"/>
        <v>0</v>
      </c>
      <c r="CW33" s="50">
        <f t="shared" si="170"/>
        <v>0</v>
      </c>
      <c r="CX33" s="50">
        <f t="shared" si="170"/>
        <v>0</v>
      </c>
      <c r="CY33" s="50">
        <f t="shared" si="170"/>
        <v>-8013.0246126419734</v>
      </c>
      <c r="CZ33" s="50">
        <f t="shared" si="170"/>
        <v>-16815.449866058741</v>
      </c>
      <c r="DA33" s="50">
        <f t="shared" si="170"/>
        <v>-25376.904196012278</v>
      </c>
    </row>
    <row r="35" spans="3:105" x14ac:dyDescent="0.3">
      <c r="C35" s="38" t="s">
        <v>0</v>
      </c>
      <c r="F35" s="45">
        <f>VLOOKUP($C35,Segment!$B$4:$G$71,6,0)/1000</f>
        <v>2369588.1238599997</v>
      </c>
      <c r="G35" s="45">
        <f>VLOOKUP($C35,Segment!$B$77:$G$146,6,0)/1000</f>
        <v>2867065.7749999999</v>
      </c>
      <c r="H35" s="45">
        <f>VLOOKUP($C35,Segment!$B$152:$G$223,6,0)/1000</f>
        <v>2102289.9799100002</v>
      </c>
      <c r="I35" s="45">
        <f>VLOOKUP($C35,Segment!$B$229:$G$300,6,0)/1000</f>
        <v>117435.58031000002</v>
      </c>
      <c r="J35" s="45">
        <f>VLOOKUP($C35,Segment!$B$306:$G$377,6,0)/1000</f>
        <v>105959.04891999999</v>
      </c>
      <c r="K35" s="45">
        <f>VLOOKUP($C35,Segment!$B$383:$G$454,6,0)/1000</f>
        <v>0</v>
      </c>
      <c r="L35" s="45">
        <f>VLOOKUP($C35,Segment!$B$460:$G$531,6,0)/1000</f>
        <v>5.0000000000000002E-5</v>
      </c>
      <c r="M35" s="139" t="e">
        <f>L35/K35-1</f>
        <v>#DIV/0!</v>
      </c>
      <c r="P35" s="45">
        <f>VLOOKUP($C35,Segment!$B$4:$G$71,2,0)/1000</f>
        <v>2369588.1238599997</v>
      </c>
      <c r="Q35" s="45">
        <f>VLOOKUP($C35,Segment!$B$77:$G$146,2,0)/1000</f>
        <v>2867065.7749999999</v>
      </c>
      <c r="R35" s="45">
        <f>VLOOKUP($C35,Segment!$B$152:$G$223,2,0)/1000</f>
        <v>2102289.9799100002</v>
      </c>
      <c r="S35" s="45">
        <f>VLOOKUP($C35,Segment!$B$229:$G$300,2,0)/1000</f>
        <v>117435.58031000002</v>
      </c>
      <c r="T35" s="45">
        <f>VLOOKUP($C35,Segment!$B$306:$G$377,2,0)/1000</f>
        <v>105959.04891999999</v>
      </c>
      <c r="U35" s="45">
        <f>VLOOKUP($C35,Segment!$B$383:$G$454,2,0)/1000</f>
        <v>0</v>
      </c>
      <c r="V35" s="45">
        <f>VLOOKUP($C35,Segment!$B$460:$G$531,2,0)/1000</f>
        <v>5.0000000000000002E-5</v>
      </c>
      <c r="W35" s="139" t="e">
        <f>V35/U35-1</f>
        <v>#DIV/0!</v>
      </c>
      <c r="Z35" s="45">
        <f>VLOOKUP($C35,'Securitization Profit   loss &amp; '!$A$3:$C$70,3,0)/1000</f>
        <v>3383106.727</v>
      </c>
      <c r="AA35" s="45">
        <f>VLOOKUP($C35,'Securitization Profit   loss &amp; '!$A$78:$C$147,3,0)/1000</f>
        <v>1698430.5209999999</v>
      </c>
      <c r="AB35" s="45">
        <f>VLOOKUP($C35,'Securitization Profit   loss &amp; '!$A$153:$C$224,3,0)/1000</f>
        <v>1032258.9116300001</v>
      </c>
      <c r="AC35" s="45">
        <f>VLOOKUP($C35,'Securitization Profit   loss &amp; '!$A$230:$C$301,3,0)/1000</f>
        <v>342579.81094</v>
      </c>
      <c r="AD35" s="45">
        <f>VLOOKUP($C35,'Securitization Profit   loss &amp; '!$A$306:$C$377,3,0)/1000</f>
        <v>22303.987000000001</v>
      </c>
      <c r="AE35" s="45">
        <f>VLOOKUP($C35,'Securitization Profit   loss &amp; '!$A$383:$C$454,3,0)/1000</f>
        <v>16402.468000000001</v>
      </c>
      <c r="AF35" s="45">
        <f>VLOOKUP($C35,'Securitization Profit   loss &amp; '!$A$460:$C$531,3,0)/1000</f>
        <v>21478.646000000001</v>
      </c>
      <c r="AI35" s="45">
        <f>VLOOKUP($C35,'Securitization Profit   loss &amp; '!$A$3:$C$70,2,0)/1000</f>
        <v>0</v>
      </c>
      <c r="AJ35" s="45">
        <f>VLOOKUP($C35,'Securitization Profit   loss &amp; '!$A$78:$C$147,2,0)/1000</f>
        <v>0</v>
      </c>
      <c r="AK35" s="45">
        <f>VLOOKUP($C35,'Securitization Profit   loss &amp; '!$A$153:$C$224,2,0)/1000</f>
        <v>0</v>
      </c>
      <c r="AL35" s="45">
        <f>VLOOKUP($C35,'Securitization Profit   loss &amp; '!$A$230:$C$301,2,0)/1000</f>
        <v>0</v>
      </c>
      <c r="AM35" s="45">
        <f>VLOOKUP($C35,'Securitization Profit   loss &amp; '!$A$306:$C$377,2,0)/1000</f>
        <v>0</v>
      </c>
      <c r="AN35" s="45">
        <f>VLOOKUP($C35,'Securitization Profit   loss &amp; '!$A$383:$C$454,2,0)/1000</f>
        <v>0</v>
      </c>
      <c r="AO35" s="45">
        <f>VLOOKUP($C35,'Securitization Profit   loss &amp; '!$A$460:$C$531,2,0)/1000</f>
        <v>0</v>
      </c>
      <c r="BA35" s="45">
        <f t="shared" ref="BA35:BG36" si="171">P35+Z35+AI35+AR35</f>
        <v>5752694.8508599997</v>
      </c>
      <c r="BB35" s="45">
        <f t="shared" si="171"/>
        <v>4565496.2960000001</v>
      </c>
      <c r="BC35" s="45">
        <f t="shared" si="171"/>
        <v>3134548.8915400002</v>
      </c>
      <c r="BD35" s="45">
        <f t="shared" si="171"/>
        <v>460015.39124999999</v>
      </c>
      <c r="BE35" s="45">
        <f t="shared" si="171"/>
        <v>128263.03591999999</v>
      </c>
      <c r="BF35" s="45">
        <f t="shared" si="171"/>
        <v>16402.468000000001</v>
      </c>
      <c r="BG35" s="45">
        <f t="shared" si="171"/>
        <v>21478.646049999999</v>
      </c>
      <c r="BJ35" s="45">
        <f>VLOOKUP($C35,Segment!$B$4:$G$71,3,0)/1000</f>
        <v>0</v>
      </c>
      <c r="BK35" s="45">
        <f>VLOOKUP($C35,Segment!$B$77:$G$146,3,0)/1000</f>
        <v>0</v>
      </c>
      <c r="BL35" s="45">
        <f>VLOOKUP($C35,Segment!$B$152:$G$223,3,0)/1000</f>
        <v>0</v>
      </c>
      <c r="BM35" s="45">
        <f>VLOOKUP($C35,Segment!$B$229:$G$300,3,0)/1000</f>
        <v>0</v>
      </c>
      <c r="BN35" s="45">
        <f>VLOOKUP($C35,Segment!$B$306:$G$377,3,0)/1000</f>
        <v>0</v>
      </c>
      <c r="BO35" s="45">
        <f>VLOOKUP($C35,Segment!$B$383:$G$454,3,0)/1000</f>
        <v>0</v>
      </c>
      <c r="BP35" s="45">
        <f>VLOOKUP($C35,Segment!$B$460:$G$531,3,0)/1000</f>
        <v>0</v>
      </c>
      <c r="BS35" s="45">
        <f>VLOOKUP($C35,Segment!$B$4:$G$71,4,0)/1000</f>
        <v>0</v>
      </c>
      <c r="BT35" s="45">
        <f>VLOOKUP($C35,Segment!$B$77:$G$146,4,0)/1000</f>
        <v>0</v>
      </c>
      <c r="BU35" s="45">
        <f>VLOOKUP($C35,Segment!$B$152:$G$223,4,0)/1000</f>
        <v>0</v>
      </c>
      <c r="BV35" s="45">
        <f>VLOOKUP($C35,Segment!$B$229:$G$300,4,0)/1000</f>
        <v>0</v>
      </c>
      <c r="BW35" s="45">
        <f>VLOOKUP($C35,Segment!$B$306:$G$377,4,0)/1000</f>
        <v>0</v>
      </c>
      <c r="BX35" s="45">
        <f>VLOOKUP($C35,Segment!$B$383:$G$454,4,0)/1000</f>
        <v>0</v>
      </c>
      <c r="BY35" s="45">
        <f>VLOOKUP($C35,Segment!$B$460:$G$531,4,0)/1000</f>
        <v>0</v>
      </c>
      <c r="CB35" s="45">
        <f t="shared" ref="CB35:CB36" si="172">BJ35+BS35</f>
        <v>0</v>
      </c>
      <c r="CC35" s="45">
        <f t="shared" ref="CC35:CC36" si="173">BK35+BT35</f>
        <v>0</v>
      </c>
      <c r="CD35" s="45">
        <f t="shared" ref="CD35:CD36" si="174">BL35+BU35</f>
        <v>0</v>
      </c>
      <c r="CE35" s="45">
        <f t="shared" ref="CE35:CE36" si="175">BM35+BV35</f>
        <v>0</v>
      </c>
      <c r="CF35" s="45">
        <f t="shared" ref="CF35:CF36" si="176">BN35+BW35</f>
        <v>0</v>
      </c>
      <c r="CG35" s="45">
        <f t="shared" ref="CG35:CH36" si="177">BO35+BX35</f>
        <v>0</v>
      </c>
      <c r="CH35" s="45">
        <f t="shared" si="177"/>
        <v>0</v>
      </c>
      <c r="CL35" s="45">
        <f>VLOOKUP($C35,Segment!$B$4:$G$71,5,0)/1000</f>
        <v>0</v>
      </c>
      <c r="CM35" s="45">
        <f>VLOOKUP($C35,Segment!$B$77:$G$146,5,0)/1000</f>
        <v>0</v>
      </c>
      <c r="CN35" s="45">
        <f>VLOOKUP($C35,Segment!$B$152:$G$223,5,0)/1000</f>
        <v>0</v>
      </c>
      <c r="CO35" s="45">
        <f>VLOOKUP($C35,Segment!$B$229:$G$300,5,0)/1000</f>
        <v>0</v>
      </c>
      <c r="CP35" s="45">
        <f>VLOOKUP($C35,Segment!$B$306:$G$377,5,0)/1000</f>
        <v>0</v>
      </c>
      <c r="CQ35" s="45">
        <f>VLOOKUP($C35,Segment!$B$383:$G$454,5,0)/1000</f>
        <v>0</v>
      </c>
      <c r="CR35" s="45">
        <f>VLOOKUP($C35,Segment!$B$460:$G$531,5,0)/1000</f>
        <v>0</v>
      </c>
      <c r="CU35" s="45">
        <f t="shared" ref="CU35:DA36" si="178">BA35+CB35+CL35</f>
        <v>5752694.8508599997</v>
      </c>
      <c r="CV35" s="45">
        <f t="shared" si="178"/>
        <v>4565496.2960000001</v>
      </c>
      <c r="CW35" s="45">
        <f t="shared" si="178"/>
        <v>3134548.8915400002</v>
      </c>
      <c r="CX35" s="45">
        <f t="shared" si="178"/>
        <v>460015.39124999999</v>
      </c>
      <c r="CY35" s="45">
        <f t="shared" si="178"/>
        <v>128263.03591999999</v>
      </c>
      <c r="CZ35" s="45">
        <f t="shared" si="178"/>
        <v>16402.468000000001</v>
      </c>
      <c r="DA35" s="45">
        <f t="shared" si="178"/>
        <v>21478.646049999999</v>
      </c>
    </row>
    <row r="36" spans="3:105" x14ac:dyDescent="0.3">
      <c r="C36" s="38" t="s">
        <v>2</v>
      </c>
      <c r="F36" s="45">
        <f>VLOOKUP($C36,Segment!$B$4:$G$71,6,0)/1000</f>
        <v>-2369587.0380099998</v>
      </c>
      <c r="G36" s="45">
        <f>VLOOKUP($C36,Segment!$B$77:$G$146,6,0)/1000</f>
        <v>-2867065.7749999999</v>
      </c>
      <c r="H36" s="45">
        <f>VLOOKUP($C36,Segment!$B$152:$G$223,6,0)/1000</f>
        <v>-2102289.9799100002</v>
      </c>
      <c r="I36" s="45">
        <f>VLOOKUP($C36,Segment!$B$229:$G$300,6,0)/1000</f>
        <v>-117435.57972000002</v>
      </c>
      <c r="J36" s="45">
        <f>VLOOKUP($C36,Segment!$B$306:$G$377,6,0)/1000</f>
        <v>-105959.04886</v>
      </c>
      <c r="K36" s="45">
        <f>VLOOKUP($C36,Segment!$B$383:$G$454,6,0)/1000</f>
        <v>-4.6999999999999999E-4</v>
      </c>
      <c r="L36" s="45">
        <f>VLOOKUP($C36,Segment!$B$460:$G$531,6,0)/1000</f>
        <v>-5.2000000000000006E-4</v>
      </c>
      <c r="M36" s="139">
        <f>L36/K36-1</f>
        <v>0.10638297872340452</v>
      </c>
      <c r="P36" s="45">
        <f>VLOOKUP($C36,Segment!$B$4:$G$71,2,0)/1000</f>
        <v>-2369587.0380099998</v>
      </c>
      <c r="Q36" s="45">
        <f>VLOOKUP($C36,Segment!$B$77:$G$146,2,0)/1000</f>
        <v>-2867065.7749999999</v>
      </c>
      <c r="R36" s="45">
        <f>VLOOKUP($C36,Segment!$B$152:$G$223,2,0)/1000</f>
        <v>-2102289.9799100002</v>
      </c>
      <c r="S36" s="45">
        <f>VLOOKUP($C36,Segment!$B$229:$G$300,2,0)/1000</f>
        <v>-117435.57972000002</v>
      </c>
      <c r="T36" s="45">
        <f>VLOOKUP($C36,Segment!$B$306:$G$377,2,0)/1000</f>
        <v>-105959.04886</v>
      </c>
      <c r="U36" s="45">
        <f>VLOOKUP($C36,Segment!$B$383:$G$454,2,0)/1000</f>
        <v>-4.6999999999999999E-4</v>
      </c>
      <c r="V36" s="45">
        <f>VLOOKUP($C36,Segment!$B$460:$G$531,2,0)/1000</f>
        <v>-5.2000000000000006E-4</v>
      </c>
      <c r="W36" s="139">
        <f>V36/U36-1</f>
        <v>0.10638297872340452</v>
      </c>
      <c r="Z36" s="45">
        <f>VLOOKUP($C36,'Securitization Profit   loss &amp; '!$A$3:$C$70,3,0)/1000</f>
        <v>-3377981.4530000002</v>
      </c>
      <c r="AA36" s="45">
        <f>VLOOKUP($C36,'Securitization Profit   loss &amp; '!$A$78:$C$147,3,0)/1000</f>
        <v>-1694146.2239999999</v>
      </c>
      <c r="AB36" s="45">
        <f>VLOOKUP($C36,'Securitization Profit   loss &amp; '!$A$153:$C$224,3,0)/1000</f>
        <v>-1026883.59062</v>
      </c>
      <c r="AC36" s="45">
        <f>VLOOKUP($C36,'Securitization Profit   loss &amp; '!$A$230:$C$301,3,0)/1000</f>
        <v>-333430.06491000002</v>
      </c>
      <c r="AD36" s="45">
        <f>VLOOKUP($C36,'Securitization Profit   loss &amp; '!$A$306:$C$377,3,0)/1000</f>
        <v>-12469.79480517961</v>
      </c>
      <c r="AE36" s="45">
        <f>VLOOKUP($C36,'Securitization Profit   loss &amp; '!$A$383:$C$454,3,0)/1000</f>
        <v>-12565.722381027917</v>
      </c>
      <c r="AF36" s="45">
        <f>VLOOKUP($C36,'Securitization Profit   loss &amp; '!$A$460:$C$531,3,0)/1000</f>
        <v>-14507.16153011733</v>
      </c>
      <c r="AI36" s="45">
        <f>VLOOKUP($C36,'Securitization Profit   loss &amp; '!$A$3:$C$70,2,0)/1000</f>
        <v>0</v>
      </c>
      <c r="AJ36" s="45">
        <f>VLOOKUP($C36,'Securitization Profit   loss &amp; '!$A$78:$C$147,2,0)/1000</f>
        <v>0</v>
      </c>
      <c r="AK36" s="45">
        <f>VLOOKUP($C36,'Securitization Profit   loss &amp; '!$A$153:$C$224,2,0)/1000</f>
        <v>0</v>
      </c>
      <c r="AL36" s="45">
        <f>VLOOKUP($C36,'Securitization Profit   loss &amp; '!$A$230:$C$301,2,0)/1000</f>
        <v>0</v>
      </c>
      <c r="AM36" s="45">
        <f>VLOOKUP($C36,'Securitization Profit   loss &amp; '!$A$306:$C$377,2,0)/1000</f>
        <v>0</v>
      </c>
      <c r="AN36" s="45">
        <f>VLOOKUP($C36,'Securitization Profit   loss &amp; '!$A$383:$C$454,2,0)/1000</f>
        <v>0</v>
      </c>
      <c r="AO36" s="45">
        <f>VLOOKUP($C36,'Securitization Profit   loss &amp; '!$A$460:$C$531,2,0)/1000</f>
        <v>0</v>
      </c>
      <c r="BA36" s="45">
        <f t="shared" si="171"/>
        <v>-5747568.49101</v>
      </c>
      <c r="BB36" s="45">
        <f t="shared" si="171"/>
        <v>-4561211.9989999998</v>
      </c>
      <c r="BC36" s="45">
        <f t="shared" si="171"/>
        <v>-3129173.5705300001</v>
      </c>
      <c r="BD36" s="45">
        <f t="shared" si="171"/>
        <v>-450865.64463000005</v>
      </c>
      <c r="BE36" s="45">
        <f t="shared" si="171"/>
        <v>-118428.84366517961</v>
      </c>
      <c r="BF36" s="45">
        <f t="shared" si="171"/>
        <v>-12565.722851027918</v>
      </c>
      <c r="BG36" s="45">
        <f t="shared" si="171"/>
        <v>-14507.162050117329</v>
      </c>
      <c r="BJ36" s="45">
        <f>VLOOKUP($C36,Segment!$B$4:$G$71,3,0)/1000</f>
        <v>0</v>
      </c>
      <c r="BK36" s="45">
        <f>VLOOKUP($C36,Segment!$B$77:$G$146,3,0)/1000</f>
        <v>0</v>
      </c>
      <c r="BL36" s="45">
        <f>VLOOKUP($C36,Segment!$B$152:$G$223,3,0)/1000</f>
        <v>0</v>
      </c>
      <c r="BM36" s="45">
        <f>VLOOKUP($C36,Segment!$B$229:$G$300,3,0)/1000</f>
        <v>0</v>
      </c>
      <c r="BN36" s="45">
        <f>VLOOKUP($C36,Segment!$B$306:$G$377,3,0)/1000</f>
        <v>0</v>
      </c>
      <c r="BO36" s="45">
        <f>VLOOKUP($C36,Segment!$B$383:$G$454,3,0)/1000</f>
        <v>0</v>
      </c>
      <c r="BP36" s="45">
        <f>VLOOKUP($C36,Segment!$B$460:$G$531,3,0)/1000</f>
        <v>0</v>
      </c>
      <c r="BS36" s="45">
        <f>VLOOKUP($C36,Segment!$B$4:$G$71,4,0)/1000</f>
        <v>0</v>
      </c>
      <c r="BT36" s="45">
        <f>VLOOKUP($C36,Segment!$B$77:$G$146,4,0)/1000</f>
        <v>0</v>
      </c>
      <c r="BU36" s="45">
        <f>VLOOKUP($C36,Segment!$B$152:$G$223,4,0)/1000</f>
        <v>0</v>
      </c>
      <c r="BV36" s="45">
        <f>VLOOKUP($C36,Segment!$B$229:$G$300,4,0)/1000</f>
        <v>0</v>
      </c>
      <c r="BW36" s="45">
        <f>VLOOKUP($C36,Segment!$B$306:$G$377,4,0)/1000</f>
        <v>0</v>
      </c>
      <c r="BX36" s="45">
        <f>VLOOKUP($C36,Segment!$B$383:$G$454,4,0)/1000</f>
        <v>0</v>
      </c>
      <c r="BY36" s="45">
        <f>VLOOKUP($C36,Segment!$B$460:$G$531,4,0)/1000</f>
        <v>0</v>
      </c>
      <c r="CB36" s="45">
        <f t="shared" si="172"/>
        <v>0</v>
      </c>
      <c r="CC36" s="45">
        <f t="shared" si="173"/>
        <v>0</v>
      </c>
      <c r="CD36" s="45">
        <f t="shared" si="174"/>
        <v>0</v>
      </c>
      <c r="CE36" s="45">
        <f t="shared" si="175"/>
        <v>0</v>
      </c>
      <c r="CF36" s="45">
        <f t="shared" si="176"/>
        <v>0</v>
      </c>
      <c r="CG36" s="45">
        <f t="shared" si="177"/>
        <v>0</v>
      </c>
      <c r="CH36" s="45">
        <f t="shared" si="177"/>
        <v>0</v>
      </c>
      <c r="CL36" s="45">
        <f>VLOOKUP($C36,Segment!$B$4:$G$71,5,0)/1000</f>
        <v>0</v>
      </c>
      <c r="CM36" s="45">
        <f>VLOOKUP($C36,Segment!$B$77:$G$146,5,0)/1000</f>
        <v>0</v>
      </c>
      <c r="CN36" s="45">
        <f>VLOOKUP($C36,Segment!$B$152:$G$223,5,0)/1000</f>
        <v>0</v>
      </c>
      <c r="CO36" s="45">
        <f>VLOOKUP($C36,Segment!$B$229:$G$300,5,0)/1000</f>
        <v>0</v>
      </c>
      <c r="CP36" s="45">
        <f>VLOOKUP($C36,Segment!$B$306:$G$377,5,0)/1000</f>
        <v>0</v>
      </c>
      <c r="CQ36" s="45">
        <f>VLOOKUP($C36,Segment!$B$383:$G$454,5,0)/1000</f>
        <v>0</v>
      </c>
      <c r="CR36" s="45">
        <f>VLOOKUP($C36,Segment!$B$460:$G$531,5,0)/1000</f>
        <v>0</v>
      </c>
      <c r="CU36" s="45">
        <f t="shared" si="178"/>
        <v>-5747568.49101</v>
      </c>
      <c r="CV36" s="45">
        <f t="shared" si="178"/>
        <v>-4561211.9989999998</v>
      </c>
      <c r="CW36" s="45">
        <f t="shared" si="178"/>
        <v>-3129173.5705300001</v>
      </c>
      <c r="CX36" s="45">
        <f t="shared" si="178"/>
        <v>-450865.64463000005</v>
      </c>
      <c r="CY36" s="45">
        <f t="shared" si="178"/>
        <v>-118428.84366517961</v>
      </c>
      <c r="CZ36" s="45">
        <f t="shared" si="178"/>
        <v>-12565.722851027918</v>
      </c>
      <c r="DA36" s="45">
        <f t="shared" si="178"/>
        <v>-14507.162050117329</v>
      </c>
    </row>
    <row r="37" spans="3:105" x14ac:dyDescent="0.3">
      <c r="C37" s="46" t="s">
        <v>21</v>
      </c>
      <c r="D37" s="118"/>
      <c r="E37" s="46"/>
      <c r="F37" s="47">
        <f t="shared" ref="F37:K37" si="179">SUM(F35:F36)</f>
        <v>1.0858499999158084</v>
      </c>
      <c r="G37" s="47">
        <f t="shared" si="179"/>
        <v>0</v>
      </c>
      <c r="H37" s="47">
        <f t="shared" si="179"/>
        <v>0</v>
      </c>
      <c r="I37" s="47">
        <f t="shared" si="179"/>
        <v>5.8999999600928277E-4</v>
      </c>
      <c r="J37" s="47">
        <f t="shared" si="179"/>
        <v>5.9999991208314896E-5</v>
      </c>
      <c r="K37" s="47">
        <f t="shared" si="179"/>
        <v>-4.6999999999999999E-4</v>
      </c>
      <c r="L37" s="47">
        <f t="shared" ref="L37" si="180">SUM(L35:L36)</f>
        <v>-4.7000000000000004E-4</v>
      </c>
      <c r="M37" s="178"/>
      <c r="O37" s="46"/>
      <c r="P37" s="47">
        <f t="shared" ref="P37:U37" si="181">SUM(P35:P36)</f>
        <v>1.0858499999158084</v>
      </c>
      <c r="Q37" s="47">
        <f t="shared" si="181"/>
        <v>0</v>
      </c>
      <c r="R37" s="47">
        <f t="shared" si="181"/>
        <v>0</v>
      </c>
      <c r="S37" s="47">
        <f t="shared" si="181"/>
        <v>5.8999999600928277E-4</v>
      </c>
      <c r="T37" s="47">
        <f t="shared" si="181"/>
        <v>5.9999991208314896E-5</v>
      </c>
      <c r="U37" s="47">
        <f t="shared" si="181"/>
        <v>-4.6999999999999999E-4</v>
      </c>
      <c r="V37" s="47">
        <f t="shared" ref="V37" si="182">SUM(V35:V36)</f>
        <v>-4.7000000000000004E-4</v>
      </c>
      <c r="W37" s="178"/>
      <c r="X37" s="47"/>
      <c r="Y37" s="47"/>
      <c r="Z37" s="47">
        <f t="shared" ref="Z37:AE37" si="183">SUM(Z35:Z36)</f>
        <v>5125.273999999743</v>
      </c>
      <c r="AA37" s="47">
        <f t="shared" si="183"/>
        <v>4284.2970000000205</v>
      </c>
      <c r="AB37" s="47">
        <f t="shared" si="183"/>
        <v>5375.3210100000724</v>
      </c>
      <c r="AC37" s="47">
        <f t="shared" si="183"/>
        <v>9149.7460299999802</v>
      </c>
      <c r="AD37" s="47">
        <f t="shared" si="183"/>
        <v>9834.1921948203908</v>
      </c>
      <c r="AE37" s="47">
        <f t="shared" si="183"/>
        <v>3836.7456189720833</v>
      </c>
      <c r="AF37" s="47">
        <f t="shared" ref="AF37" si="184">SUM(AF35:AF36)</f>
        <v>6971.484469882671</v>
      </c>
      <c r="AG37" s="52"/>
      <c r="AH37" s="47"/>
      <c r="AI37" s="47">
        <f t="shared" ref="AI37:AN37" si="185">SUM(AI35:AI36)</f>
        <v>0</v>
      </c>
      <c r="AJ37" s="47">
        <f t="shared" si="185"/>
        <v>0</v>
      </c>
      <c r="AK37" s="47">
        <f t="shared" si="185"/>
        <v>0</v>
      </c>
      <c r="AL37" s="47">
        <f t="shared" si="185"/>
        <v>0</v>
      </c>
      <c r="AM37" s="47">
        <f t="shared" si="185"/>
        <v>0</v>
      </c>
      <c r="AN37" s="47">
        <f t="shared" si="185"/>
        <v>0</v>
      </c>
      <c r="AO37" s="47">
        <f t="shared" ref="AO37" si="186">SUM(AO35:AO36)</f>
        <v>0</v>
      </c>
      <c r="AP37" s="47"/>
      <c r="AQ37" s="47"/>
      <c r="AR37" s="47">
        <f t="shared" ref="AR37:AW37" si="187">SUM(AR35:AR36)</f>
        <v>0</v>
      </c>
      <c r="AS37" s="47">
        <f t="shared" si="187"/>
        <v>0</v>
      </c>
      <c r="AT37" s="47">
        <f t="shared" si="187"/>
        <v>0</v>
      </c>
      <c r="AU37" s="47">
        <f t="shared" si="187"/>
        <v>0</v>
      </c>
      <c r="AV37" s="47">
        <f t="shared" si="187"/>
        <v>0</v>
      </c>
      <c r="AW37" s="47">
        <f t="shared" si="187"/>
        <v>0</v>
      </c>
      <c r="AX37" s="47">
        <f t="shared" ref="AX37" si="188">SUM(AX35:AX36)</f>
        <v>0</v>
      </c>
      <c r="AY37" s="47"/>
      <c r="AZ37" s="47"/>
      <c r="BA37" s="47">
        <f t="shared" ref="BA37:BF37" si="189">SUM(BA35:BA36)</f>
        <v>5126.3598499996588</v>
      </c>
      <c r="BB37" s="47">
        <f t="shared" si="189"/>
        <v>4284.2970000002533</v>
      </c>
      <c r="BC37" s="47">
        <f t="shared" si="189"/>
        <v>5375.3210100000724</v>
      </c>
      <c r="BD37" s="47">
        <f t="shared" si="189"/>
        <v>9149.7466199999326</v>
      </c>
      <c r="BE37" s="47">
        <f t="shared" si="189"/>
        <v>9834.1922548203875</v>
      </c>
      <c r="BF37" s="47">
        <f t="shared" si="189"/>
        <v>3836.7451489720825</v>
      </c>
      <c r="BG37" s="47">
        <f t="shared" ref="BG37" si="190">SUM(BG35:BG36)</f>
        <v>6971.4839998826701</v>
      </c>
      <c r="BH37" s="47"/>
      <c r="BI37" s="47"/>
      <c r="BJ37" s="47">
        <f t="shared" ref="BJ37:BO37" si="191">SUM(BJ35:BJ36)</f>
        <v>0</v>
      </c>
      <c r="BK37" s="47">
        <f t="shared" si="191"/>
        <v>0</v>
      </c>
      <c r="BL37" s="47">
        <f t="shared" si="191"/>
        <v>0</v>
      </c>
      <c r="BM37" s="47">
        <f t="shared" si="191"/>
        <v>0</v>
      </c>
      <c r="BN37" s="47">
        <f t="shared" si="191"/>
        <v>0</v>
      </c>
      <c r="BO37" s="47">
        <f t="shared" si="191"/>
        <v>0</v>
      </c>
      <c r="BP37" s="47">
        <f t="shared" ref="BP37" si="192">SUM(BP35:BP36)</f>
        <v>0</v>
      </c>
      <c r="BQ37" s="47"/>
      <c r="BR37" s="47"/>
      <c r="BS37" s="47">
        <f t="shared" ref="BS37:BX37" si="193">SUM(BS35:BS36)</f>
        <v>0</v>
      </c>
      <c r="BT37" s="47">
        <f t="shared" si="193"/>
        <v>0</v>
      </c>
      <c r="BU37" s="47">
        <f t="shared" si="193"/>
        <v>0</v>
      </c>
      <c r="BV37" s="47">
        <f t="shared" si="193"/>
        <v>0</v>
      </c>
      <c r="BW37" s="47">
        <f t="shared" si="193"/>
        <v>0</v>
      </c>
      <c r="BX37" s="47">
        <f t="shared" si="193"/>
        <v>0</v>
      </c>
      <c r="BY37" s="47">
        <f t="shared" ref="BY37" si="194">SUM(BY35:BY36)</f>
        <v>0</v>
      </c>
      <c r="BZ37" s="47"/>
      <c r="CA37" s="47"/>
      <c r="CB37" s="47">
        <f t="shared" ref="CB37:CG37" si="195">SUM(CB35:CB36)</f>
        <v>0</v>
      </c>
      <c r="CC37" s="47">
        <f t="shared" si="195"/>
        <v>0</v>
      </c>
      <c r="CD37" s="47">
        <f t="shared" si="195"/>
        <v>0</v>
      </c>
      <c r="CE37" s="47">
        <f t="shared" si="195"/>
        <v>0</v>
      </c>
      <c r="CF37" s="47">
        <f t="shared" si="195"/>
        <v>0</v>
      </c>
      <c r="CG37" s="47">
        <f t="shared" si="195"/>
        <v>0</v>
      </c>
      <c r="CH37" s="47">
        <f t="shared" ref="CH37" si="196">SUM(CH35:CH36)</f>
        <v>0</v>
      </c>
      <c r="CI37" s="178"/>
      <c r="CJ37" s="52"/>
      <c r="CK37" s="47"/>
      <c r="CL37" s="47">
        <f t="shared" ref="CL37:CQ37" si="197">SUM(CL35:CL36)</f>
        <v>0</v>
      </c>
      <c r="CM37" s="47">
        <f t="shared" si="197"/>
        <v>0</v>
      </c>
      <c r="CN37" s="47">
        <f t="shared" si="197"/>
        <v>0</v>
      </c>
      <c r="CO37" s="47">
        <f t="shared" si="197"/>
        <v>0</v>
      </c>
      <c r="CP37" s="47">
        <f t="shared" si="197"/>
        <v>0</v>
      </c>
      <c r="CQ37" s="47">
        <f t="shared" si="197"/>
        <v>0</v>
      </c>
      <c r="CR37" s="47">
        <f t="shared" ref="CR37" si="198">SUM(CR35:CR36)</f>
        <v>0</v>
      </c>
      <c r="CS37" s="47"/>
      <c r="CT37" s="47"/>
      <c r="CU37" s="47">
        <f t="shared" ref="CU37:CZ37" si="199">SUM(CU35:CU36)</f>
        <v>5126.3598499996588</v>
      </c>
      <c r="CV37" s="47">
        <f t="shared" si="199"/>
        <v>4284.2970000002533</v>
      </c>
      <c r="CW37" s="47">
        <f t="shared" si="199"/>
        <v>5375.3210100000724</v>
      </c>
      <c r="CX37" s="47">
        <f t="shared" si="199"/>
        <v>9149.7466199999326</v>
      </c>
      <c r="CY37" s="47">
        <f t="shared" si="199"/>
        <v>9834.1922548203875</v>
      </c>
      <c r="CZ37" s="47">
        <f t="shared" si="199"/>
        <v>3836.7451489720825</v>
      </c>
      <c r="DA37" s="47">
        <f t="shared" ref="DA37" si="200">SUM(DA35:DA36)</f>
        <v>6971.4839998826701</v>
      </c>
    </row>
    <row r="38" spans="3:105" ht="13.5" thickBot="1" x14ac:dyDescent="0.35">
      <c r="C38" s="53" t="s">
        <v>22</v>
      </c>
      <c r="D38" s="121"/>
      <c r="E38" s="53"/>
      <c r="F38" s="54">
        <f t="shared" ref="F38:K38" si="201">ROUND(F21+F30+F11+F33+F37,0)</f>
        <v>552940</v>
      </c>
      <c r="G38" s="54">
        <f t="shared" si="201"/>
        <v>784558</v>
      </c>
      <c r="H38" s="54">
        <f t="shared" si="201"/>
        <v>871550</v>
      </c>
      <c r="I38" s="54">
        <f t="shared" si="201"/>
        <v>1088676</v>
      </c>
      <c r="J38" s="54">
        <f t="shared" si="201"/>
        <v>1452172</v>
      </c>
      <c r="K38" s="54">
        <f t="shared" si="201"/>
        <v>1740653</v>
      </c>
      <c r="L38" s="54">
        <f t="shared" ref="L38" si="202">ROUND(L21+L30+L11+L33+L37,0)</f>
        <v>1979278</v>
      </c>
      <c r="M38" s="182">
        <f>L38/K38-1</f>
        <v>0.13708935669544697</v>
      </c>
      <c r="N38" s="140"/>
      <c r="O38" s="53"/>
      <c r="P38" s="54">
        <f t="shared" ref="P38:U38" si="203">ROUND(P21+P30+P11+P33+P37,0)</f>
        <v>552940</v>
      </c>
      <c r="Q38" s="54">
        <f t="shared" si="203"/>
        <v>784558</v>
      </c>
      <c r="R38" s="54">
        <f t="shared" si="203"/>
        <v>871550</v>
      </c>
      <c r="S38" s="54">
        <f t="shared" si="203"/>
        <v>1088100</v>
      </c>
      <c r="T38" s="54">
        <f t="shared" si="203"/>
        <v>1445464</v>
      </c>
      <c r="U38" s="54">
        <f t="shared" si="203"/>
        <v>1741179</v>
      </c>
      <c r="V38" s="54">
        <f t="shared" ref="V38" si="204">ROUND(V21+V30+V11+V33+V37,0)</f>
        <v>1986810</v>
      </c>
      <c r="W38" s="182">
        <f>V38/U38-1</f>
        <v>0.14107165317293635</v>
      </c>
      <c r="X38" s="55"/>
      <c r="Y38" s="54"/>
      <c r="Z38" s="54">
        <f t="shared" ref="Z38:AE38" si="205">ROUND(Z21+Z30+Z11+Z33+Z37,0)</f>
        <v>171704</v>
      </c>
      <c r="AA38" s="54">
        <f t="shared" si="205"/>
        <v>167394</v>
      </c>
      <c r="AB38" s="54">
        <f t="shared" si="205"/>
        <v>84801</v>
      </c>
      <c r="AC38" s="54">
        <f t="shared" si="205"/>
        <v>77691</v>
      </c>
      <c r="AD38" s="54">
        <f t="shared" si="205"/>
        <v>55821</v>
      </c>
      <c r="AE38" s="54">
        <f t="shared" si="205"/>
        <v>82949</v>
      </c>
      <c r="AF38" s="54">
        <f t="shared" ref="AF38" si="206">ROUND(AF21+AF30+AF11+AF33+AF37,0)</f>
        <v>200502</v>
      </c>
      <c r="AG38" s="56"/>
      <c r="AH38" s="54"/>
      <c r="AI38" s="54">
        <f t="shared" ref="AI38:AN38" si="207">ROUND(AI21+AI30+AI11+AI33+AI37,0)</f>
        <v>201398</v>
      </c>
      <c r="AJ38" s="54">
        <f t="shared" si="207"/>
        <v>174179</v>
      </c>
      <c r="AK38" s="54">
        <f t="shared" si="207"/>
        <v>76035</v>
      </c>
      <c r="AL38" s="54">
        <f t="shared" si="207"/>
        <v>62878</v>
      </c>
      <c r="AM38" s="54">
        <f t="shared" si="207"/>
        <v>20452</v>
      </c>
      <c r="AN38" s="54">
        <f t="shared" si="207"/>
        <v>23700</v>
      </c>
      <c r="AO38" s="54">
        <f t="shared" ref="AO38" si="208">ROUND(AO21+AO30+AO11+AO33+AO37,0)</f>
        <v>20077</v>
      </c>
      <c r="AP38" s="55"/>
      <c r="AQ38" s="54"/>
      <c r="AR38" s="54">
        <f t="shared" ref="AR38:AW38" si="209">ROUND(AR21+AR30+AR11+AR33+AR37,0)</f>
        <v>-266709</v>
      </c>
      <c r="AS38" s="54">
        <f t="shared" si="209"/>
        <v>-240127</v>
      </c>
      <c r="AT38" s="54">
        <f t="shared" si="209"/>
        <v>-110922</v>
      </c>
      <c r="AU38" s="54">
        <f t="shared" si="209"/>
        <v>-90082</v>
      </c>
      <c r="AV38" s="54">
        <f t="shared" si="209"/>
        <v>-25893</v>
      </c>
      <c r="AW38" s="54">
        <f t="shared" si="209"/>
        <v>-28528</v>
      </c>
      <c r="AX38" s="54">
        <f t="shared" ref="AX38" si="210">ROUND(AX21+AX30+AX11+AX33+AX37,0)</f>
        <v>19116</v>
      </c>
      <c r="AY38" s="55"/>
      <c r="AZ38" s="54"/>
      <c r="BA38" s="54">
        <f t="shared" ref="BA38:BF38" si="211">ROUND(BA21+BA30+BA11+BA33+BA37,0)</f>
        <v>659334</v>
      </c>
      <c r="BB38" s="54">
        <f t="shared" si="211"/>
        <v>886004</v>
      </c>
      <c r="BC38" s="54">
        <f t="shared" si="211"/>
        <v>921463</v>
      </c>
      <c r="BD38" s="54">
        <f t="shared" si="211"/>
        <v>1138587</v>
      </c>
      <c r="BE38" s="54">
        <f t="shared" si="211"/>
        <v>1495845</v>
      </c>
      <c r="BF38" s="54">
        <f t="shared" si="211"/>
        <v>1819300</v>
      </c>
      <c r="BG38" s="54">
        <f t="shared" ref="BG38" si="212">ROUND(BG21+BG30+BG11+BG33+BG37,0)</f>
        <v>2226505</v>
      </c>
      <c r="BH38" s="55"/>
      <c r="BI38" s="54"/>
      <c r="BJ38" s="54">
        <f t="shared" ref="BJ38:BO38" si="213">ROUND(BJ21+BJ30+BJ11+BJ33+BJ37,0)</f>
        <v>0</v>
      </c>
      <c r="BK38" s="54">
        <f t="shared" si="213"/>
        <v>0</v>
      </c>
      <c r="BL38" s="54">
        <f t="shared" si="213"/>
        <v>0</v>
      </c>
      <c r="BM38" s="54">
        <f t="shared" si="213"/>
        <v>0</v>
      </c>
      <c r="BN38" s="54">
        <f t="shared" si="213"/>
        <v>0</v>
      </c>
      <c r="BO38" s="54">
        <f t="shared" si="213"/>
        <v>0</v>
      </c>
      <c r="BP38" s="54">
        <f t="shared" ref="BP38" si="214">ROUND(BP21+BP30+BP11+BP33+BP37,0)</f>
        <v>0</v>
      </c>
      <c r="BQ38" s="55"/>
      <c r="BR38" s="54"/>
      <c r="BS38" s="54">
        <f t="shared" ref="BS38:BX38" si="215">ROUND(BS21+BS30+BS11+BS33+BS37,0)</f>
        <v>0</v>
      </c>
      <c r="BT38" s="54">
        <f t="shared" si="215"/>
        <v>0</v>
      </c>
      <c r="BU38" s="54">
        <f t="shared" si="215"/>
        <v>0</v>
      </c>
      <c r="BV38" s="54">
        <f t="shared" si="215"/>
        <v>0</v>
      </c>
      <c r="BW38" s="54">
        <f t="shared" si="215"/>
        <v>0</v>
      </c>
      <c r="BX38" s="54">
        <f t="shared" si="215"/>
        <v>0</v>
      </c>
      <c r="BY38" s="54">
        <f t="shared" ref="BY38" si="216">ROUND(BY21+BY30+BY11+BY33+BY37,0)</f>
        <v>0</v>
      </c>
      <c r="BZ38" s="55"/>
      <c r="CA38" s="54"/>
      <c r="CB38" s="54">
        <f t="shared" ref="CB38:CG38" si="217">ROUND(CB21+CB30+CB11+CB33+CB37,0)</f>
        <v>0</v>
      </c>
      <c r="CC38" s="54">
        <f t="shared" si="217"/>
        <v>0</v>
      </c>
      <c r="CD38" s="54">
        <f t="shared" si="217"/>
        <v>0</v>
      </c>
      <c r="CE38" s="54">
        <f t="shared" si="217"/>
        <v>0</v>
      </c>
      <c r="CF38" s="54">
        <f t="shared" si="217"/>
        <v>0</v>
      </c>
      <c r="CG38" s="54">
        <f t="shared" si="217"/>
        <v>0</v>
      </c>
      <c r="CH38" s="54">
        <f t="shared" ref="CH38" si="218">ROUND(CH21+CH30+CH11+CH33+CH37,0)</f>
        <v>0</v>
      </c>
      <c r="CI38" s="182"/>
      <c r="CJ38" s="56"/>
      <c r="CK38" s="54"/>
      <c r="CL38" s="54">
        <f t="shared" ref="CL38:CQ38" si="219">ROUND(CL21+CL30+CL11+CL33+CL37,0)</f>
        <v>0</v>
      </c>
      <c r="CM38" s="54">
        <f t="shared" si="219"/>
        <v>0</v>
      </c>
      <c r="CN38" s="54">
        <f t="shared" si="219"/>
        <v>0</v>
      </c>
      <c r="CO38" s="54">
        <f t="shared" si="219"/>
        <v>575</v>
      </c>
      <c r="CP38" s="54">
        <f t="shared" si="219"/>
        <v>6708</v>
      </c>
      <c r="CQ38" s="54">
        <f t="shared" si="219"/>
        <v>-526</v>
      </c>
      <c r="CR38" s="54">
        <f t="shared" ref="CR38" si="220">ROUND(CR21+CR30+CR11+CR33+CR37,0)</f>
        <v>-7532</v>
      </c>
      <c r="CS38" s="55"/>
      <c r="CT38" s="54"/>
      <c r="CU38" s="54">
        <f t="shared" ref="CU38:CZ38" si="221">ROUND(CU21+CU30+CU11+CU33+CU37,0)</f>
        <v>659334</v>
      </c>
      <c r="CV38" s="54">
        <f t="shared" si="221"/>
        <v>886004</v>
      </c>
      <c r="CW38" s="54">
        <f t="shared" si="221"/>
        <v>921463</v>
      </c>
      <c r="CX38" s="54">
        <f t="shared" si="221"/>
        <v>1139162</v>
      </c>
      <c r="CY38" s="54">
        <f t="shared" si="221"/>
        <v>1502553</v>
      </c>
      <c r="CZ38" s="54">
        <f t="shared" si="221"/>
        <v>1818774</v>
      </c>
      <c r="DA38" s="54">
        <f t="shared" ref="DA38" si="222">ROUND(DA21+DA30+DA11+DA33+DA37,0)</f>
        <v>2218974</v>
      </c>
    </row>
    <row r="39" spans="3:105" ht="13.5" thickTop="1" x14ac:dyDescent="0.3">
      <c r="C39" s="41" t="s">
        <v>58</v>
      </c>
      <c r="D39" s="116"/>
      <c r="E39" s="41"/>
      <c r="F39" s="43">
        <f t="shared" ref="F39:K39" si="223">(F38-F27-F19-F16-F10)/1000</f>
        <v>889.59248018000005</v>
      </c>
      <c r="G39" s="43">
        <f t="shared" si="223"/>
        <v>1033.5066443199999</v>
      </c>
      <c r="H39" s="43">
        <f t="shared" si="223"/>
        <v>1124.4388730300002</v>
      </c>
      <c r="I39" s="43">
        <f t="shared" si="223"/>
        <v>1344.8730705299999</v>
      </c>
      <c r="J39" s="43">
        <f t="shared" si="223"/>
        <v>2093.3842665799998</v>
      </c>
      <c r="K39" s="43">
        <f t="shared" si="223"/>
        <v>3129.8188363499999</v>
      </c>
      <c r="L39" s="43">
        <f t="shared" ref="L39" si="224">(L38-L27-L19-L16-L10)/1000</f>
        <v>3858.0830975924496</v>
      </c>
      <c r="M39" s="177">
        <f>L39/K39-1</f>
        <v>0.23268575573267136</v>
      </c>
      <c r="N39" s="111"/>
      <c r="O39" s="43"/>
      <c r="P39" s="43">
        <f t="shared" ref="P39:U39" si="225">(P38-P27-P19-P16-P10)/1000</f>
        <v>889.59248018000005</v>
      </c>
      <c r="Q39" s="43">
        <f t="shared" si="225"/>
        <v>1033.5066443199999</v>
      </c>
      <c r="R39" s="43">
        <f t="shared" si="225"/>
        <v>1124.4388730300002</v>
      </c>
      <c r="S39" s="43">
        <f t="shared" si="225"/>
        <v>1344.2947211799999</v>
      </c>
      <c r="T39" s="43">
        <f t="shared" si="225"/>
        <v>2086.6232252099999</v>
      </c>
      <c r="U39" s="43">
        <f t="shared" si="225"/>
        <v>3130.2519009400003</v>
      </c>
      <c r="V39" s="43">
        <f t="shared" ref="V39" si="226">(V38-V27-V19-V16-V10)/1000</f>
        <v>3865.5354923024493</v>
      </c>
      <c r="W39" s="177">
        <f>V39/U39-1</f>
        <v>0.23489598110032195</v>
      </c>
      <c r="Y39" s="43"/>
      <c r="Z39" s="43">
        <f t="shared" ref="Z39:AE39" si="227">(Z38-Z27-Z19-Z16-Z10)/1000</f>
        <v>282.11366499999997</v>
      </c>
      <c r="AA39" s="43">
        <f t="shared" si="227"/>
        <v>268.629481</v>
      </c>
      <c r="AB39" s="43">
        <f t="shared" si="227"/>
        <v>118.64001215999998</v>
      </c>
      <c r="AC39" s="43">
        <f t="shared" si="227"/>
        <v>87.795681850000008</v>
      </c>
      <c r="AD39" s="43">
        <f t="shared" si="227"/>
        <v>61.406259665494993</v>
      </c>
      <c r="AE39" s="43">
        <f t="shared" si="227"/>
        <v>97.151954650524885</v>
      </c>
      <c r="AF39" s="43">
        <f t="shared" ref="AF39" si="228">(AF38-AF27-AF19-AF16-AF10)/1000</f>
        <v>226.67577805178141</v>
      </c>
      <c r="AG39" s="57"/>
      <c r="AH39" s="43"/>
      <c r="AI39" s="43">
        <f t="shared" ref="AI39:AN39" si="229">(AI38-AI27-AI19-AI16-AI10)/1000</f>
        <v>720.49365962000002</v>
      </c>
      <c r="AJ39" s="43">
        <f t="shared" si="229"/>
        <v>866.07765500000005</v>
      </c>
      <c r="AK39" s="43">
        <f t="shared" si="229"/>
        <v>717.83011621000003</v>
      </c>
      <c r="AL39" s="43">
        <f t="shared" si="229"/>
        <v>554.73438300999987</v>
      </c>
      <c r="AM39" s="43">
        <f t="shared" si="229"/>
        <v>265.00143905000004</v>
      </c>
      <c r="AN39" s="43">
        <f t="shared" si="229"/>
        <v>127.37640139000001</v>
      </c>
      <c r="AO39" s="43">
        <f t="shared" ref="AO39" si="230">(AO38-AO27-AO19-AO16-AO10)/1000</f>
        <v>52.465371269999999</v>
      </c>
      <c r="AP39" s="57"/>
      <c r="AQ39" s="43"/>
      <c r="AR39" s="43"/>
      <c r="AS39" s="43"/>
      <c r="AT39" s="43"/>
      <c r="AU39" s="43"/>
      <c r="AV39" s="43"/>
      <c r="AW39" s="43"/>
      <c r="AX39" s="43"/>
      <c r="AY39" s="57"/>
      <c r="AZ39" s="43"/>
      <c r="BA39" s="43">
        <f t="shared" ref="BA39:BF39" si="231">(BA38-BA27-BA19-BA16-BA10)/1000</f>
        <v>1625.4918048</v>
      </c>
      <c r="BB39" s="43">
        <f t="shared" si="231"/>
        <v>1928.0867803199999</v>
      </c>
      <c r="BC39" s="43">
        <f t="shared" si="231"/>
        <v>1849.9860013999999</v>
      </c>
      <c r="BD39" s="43">
        <f t="shared" si="231"/>
        <v>1896.7427860399998</v>
      </c>
      <c r="BE39" s="43">
        <f t="shared" si="231"/>
        <v>2387.138923925495</v>
      </c>
      <c r="BF39" s="43">
        <f t="shared" si="231"/>
        <v>3326.2522569805251</v>
      </c>
      <c r="BG39" s="43">
        <f t="shared" ref="BG39" si="232">(BG38-BG27-BG19-BG16-BG10)/1000</f>
        <v>4163.7926416242308</v>
      </c>
      <c r="BH39" s="57"/>
      <c r="BI39" s="43"/>
      <c r="BJ39" s="43"/>
      <c r="BK39" s="43"/>
      <c r="BL39" s="43"/>
      <c r="BM39" s="43"/>
      <c r="BN39" s="43"/>
      <c r="BO39" s="43"/>
      <c r="BP39" s="43"/>
      <c r="BR39" s="43"/>
      <c r="BS39" s="43"/>
      <c r="BT39" s="43"/>
      <c r="BU39" s="43"/>
      <c r="BV39" s="43"/>
      <c r="BW39" s="43"/>
      <c r="BX39" s="43"/>
      <c r="BY39" s="43"/>
      <c r="CA39" s="43"/>
      <c r="CB39" s="43"/>
      <c r="CC39" s="43"/>
      <c r="CD39" s="43"/>
      <c r="CE39" s="43"/>
      <c r="CF39" s="43"/>
      <c r="CG39" s="43"/>
      <c r="CH39" s="43"/>
      <c r="CI39" s="177"/>
      <c r="CK39" s="43"/>
      <c r="CL39" s="43">
        <f t="shared" ref="CL39:CQ39" si="233">(CL38-CL27-CL19-CL16-CL10)/1000</f>
        <v>0</v>
      </c>
      <c r="CM39" s="43">
        <f t="shared" si="233"/>
        <v>0</v>
      </c>
      <c r="CN39" s="43">
        <f t="shared" si="233"/>
        <v>0</v>
      </c>
      <c r="CO39" s="43">
        <f t="shared" si="233"/>
        <v>0.57734934999999998</v>
      </c>
      <c r="CP39" s="43">
        <f t="shared" si="233"/>
        <v>6.7610413700000001</v>
      </c>
      <c r="CQ39" s="43">
        <f t="shared" si="233"/>
        <v>-0.43306459000000003</v>
      </c>
      <c r="CR39" s="43">
        <f t="shared" ref="CR39" si="234">(CR38-CR27-CR19-CR16-CR10)/1000</f>
        <v>-7.4523947099999992</v>
      </c>
      <c r="CT39" s="43"/>
      <c r="CU39" s="43">
        <f t="shared" ref="CU39:CZ39" si="235">(CU38-CU27-CU19-CU16-CU10)/1000</f>
        <v>1625.4918048</v>
      </c>
      <c r="CV39" s="43">
        <f t="shared" si="235"/>
        <v>1928.0867803199999</v>
      </c>
      <c r="CW39" s="43">
        <f t="shared" si="235"/>
        <v>1849.9860013999999</v>
      </c>
      <c r="CX39" s="43">
        <f t="shared" si="235"/>
        <v>1897.3201353899999</v>
      </c>
      <c r="CY39" s="43">
        <f t="shared" si="235"/>
        <v>2393.8999652954944</v>
      </c>
      <c r="CZ39" s="43">
        <f t="shared" si="235"/>
        <v>3325.8191923905247</v>
      </c>
      <c r="DA39" s="43">
        <f t="shared" ref="DA39" si="236">(DA38-DA27-DA19-DA16-DA10)/1000</f>
        <v>4156.3412469142313</v>
      </c>
    </row>
    <row r="40" spans="3:105" x14ac:dyDescent="0.3">
      <c r="C40" s="41" t="s">
        <v>59</v>
      </c>
      <c r="D40" s="116"/>
      <c r="E40" s="41"/>
      <c r="F40" s="42">
        <f t="shared" ref="F40:L40" si="237">(F39*1000)/F150</f>
        <v>0.20693408231259108</v>
      </c>
      <c r="G40" s="42">
        <f t="shared" si="237"/>
        <v>0.26649922972243772</v>
      </c>
      <c r="H40" s="42">
        <f t="shared" si="237"/>
        <v>0.24340104693825593</v>
      </c>
      <c r="I40" s="42">
        <f t="shared" si="237"/>
        <v>0.1903533548278519</v>
      </c>
      <c r="J40" s="42">
        <f t="shared" si="237"/>
        <v>0.18369251667561692</v>
      </c>
      <c r="K40" s="42">
        <f t="shared" si="237"/>
        <v>0.18847631275572529</v>
      </c>
      <c r="L40" s="42">
        <f t="shared" si="237"/>
        <v>0.33172480350790473</v>
      </c>
      <c r="M40" s="177"/>
      <c r="N40" s="111"/>
      <c r="O40" s="43"/>
      <c r="P40" s="42">
        <f t="shared" ref="P40:V40" si="238">(P39*1000)/P150</f>
        <v>0.20693408231259108</v>
      </c>
      <c r="Q40" s="42">
        <f t="shared" si="238"/>
        <v>0.26649922972243772</v>
      </c>
      <c r="R40" s="42">
        <f t="shared" si="238"/>
        <v>0.24340104693825593</v>
      </c>
      <c r="S40" s="42">
        <f t="shared" si="238"/>
        <v>0.19027149525206932</v>
      </c>
      <c r="T40" s="42">
        <f t="shared" si="238"/>
        <v>0.18309924160212443</v>
      </c>
      <c r="U40" s="42">
        <f t="shared" si="238"/>
        <v>0.18850239171472455</v>
      </c>
      <c r="V40" s="42">
        <f t="shared" si="238"/>
        <v>0.33236557357643454</v>
      </c>
      <c r="W40" s="177"/>
      <c r="Y40" s="43"/>
      <c r="Z40" s="42">
        <f t="shared" ref="Z40:AF40" si="239">(Z39*1000)/Z147</f>
        <v>0.14008477206038636</v>
      </c>
      <c r="AA40" s="42">
        <f t="shared" si="239"/>
        <v>0.25853145910242681</v>
      </c>
      <c r="AB40" s="42">
        <f t="shared" si="239"/>
        <v>0.16314409623414775</v>
      </c>
      <c r="AC40" s="42">
        <f t="shared" si="239"/>
        <v>0.15842750070886219</v>
      </c>
      <c r="AD40" s="42">
        <f t="shared" si="239"/>
        <v>0.31115048750326535</v>
      </c>
      <c r="AE40" s="42">
        <f t="shared" si="239"/>
        <v>0.58603216163355631</v>
      </c>
      <c r="AF40" s="42">
        <f t="shared" si="239"/>
        <v>1.3105306961993377</v>
      </c>
      <c r="AG40" s="44"/>
      <c r="AH40" s="43"/>
      <c r="AI40" s="42">
        <f t="shared" ref="AI40:AO40" si="240">(AI39*1000)/AI150</f>
        <v>0.16759886980534869</v>
      </c>
      <c r="AJ40" s="42">
        <f t="shared" si="240"/>
        <v>0.22332611909735417</v>
      </c>
      <c r="AK40" s="42">
        <f t="shared" si="240"/>
        <v>0.15538470431790413</v>
      </c>
      <c r="AL40" s="42">
        <f t="shared" si="240"/>
        <v>7.8517112996171409E-2</v>
      </c>
      <c r="AM40" s="42">
        <f t="shared" si="240"/>
        <v>2.3253629082290766E-2</v>
      </c>
      <c r="AN40" s="42">
        <f t="shared" si="240"/>
        <v>7.6705508278165887E-3</v>
      </c>
      <c r="AO40" s="42">
        <f t="shared" si="240"/>
        <v>4.511065349103195E-3</v>
      </c>
      <c r="AP40" s="44"/>
      <c r="AQ40" s="43"/>
      <c r="AR40" s="42"/>
      <c r="AS40" s="42"/>
      <c r="AT40" s="42"/>
      <c r="AU40" s="42"/>
      <c r="AV40" s="42"/>
      <c r="AW40" s="42"/>
      <c r="AX40" s="42"/>
      <c r="AY40" s="44"/>
      <c r="AZ40" s="43"/>
      <c r="BA40" s="42">
        <f t="shared" ref="BA40:BG40" si="241">(BA39*1000)/BA150</f>
        <v>0.37811656733526394</v>
      </c>
      <c r="BB40" s="42">
        <f t="shared" si="241"/>
        <v>0.49717497668471594</v>
      </c>
      <c r="BC40" s="42">
        <f t="shared" si="241"/>
        <v>0.4004562100814742</v>
      </c>
      <c r="BD40" s="42">
        <f t="shared" si="241"/>
        <v>0.26846500274256668</v>
      </c>
      <c r="BE40" s="42">
        <f t="shared" si="241"/>
        <v>0.20946921384222636</v>
      </c>
      <c r="BF40" s="42">
        <f t="shared" si="241"/>
        <v>0.20030544688721133</v>
      </c>
      <c r="BG40" s="42">
        <f t="shared" si="241"/>
        <v>0.35801025041487194</v>
      </c>
      <c r="BH40" s="44"/>
      <c r="BI40" s="43"/>
      <c r="BJ40" s="42"/>
      <c r="BK40" s="42"/>
      <c r="BL40" s="42"/>
      <c r="BM40" s="42"/>
      <c r="BN40" s="42"/>
      <c r="BO40" s="42"/>
      <c r="BP40" s="42"/>
      <c r="BR40" s="43"/>
      <c r="BS40" s="42"/>
      <c r="BT40" s="42"/>
      <c r="BU40" s="42"/>
      <c r="BV40" s="42"/>
      <c r="BW40" s="42"/>
      <c r="BX40" s="42"/>
      <c r="BY40" s="42"/>
      <c r="CA40" s="43"/>
      <c r="CB40" s="42"/>
      <c r="CC40" s="42"/>
      <c r="CD40" s="42"/>
      <c r="CE40" s="42"/>
      <c r="CF40" s="42"/>
      <c r="CG40" s="42"/>
      <c r="CH40" s="42"/>
      <c r="CI40" s="177"/>
      <c r="CK40" s="43"/>
      <c r="CL40" s="42">
        <f t="shared" ref="CL40:CR40" si="242">(CL39*1000)/CL150</f>
        <v>0</v>
      </c>
      <c r="CM40" s="42">
        <f t="shared" si="242"/>
        <v>0</v>
      </c>
      <c r="CN40" s="42">
        <f t="shared" si="242"/>
        <v>0</v>
      </c>
      <c r="CO40" s="42">
        <f t="shared" si="242"/>
        <v>8.1718035767397066E-5</v>
      </c>
      <c r="CP40" s="42">
        <f t="shared" si="242"/>
        <v>5.9327507349248476E-4</v>
      </c>
      <c r="CQ40" s="42">
        <f t="shared" si="242"/>
        <v>-2.6078958999255736E-5</v>
      </c>
      <c r="CR40" s="42">
        <f t="shared" si="242"/>
        <v>-6.4077006852983147E-4</v>
      </c>
      <c r="CT40" s="43"/>
      <c r="CU40" s="42">
        <f t="shared" ref="CU40:DA40" si="243">(CU39*1000)/CU150</f>
        <v>0.37811656733526394</v>
      </c>
      <c r="CV40" s="42">
        <f t="shared" si="243"/>
        <v>0.49717497668471594</v>
      </c>
      <c r="CW40" s="42">
        <f t="shared" si="243"/>
        <v>0.4004562100814742</v>
      </c>
      <c r="CX40" s="42">
        <f t="shared" si="243"/>
        <v>0.26854672077833408</v>
      </c>
      <c r="CY40" s="42">
        <f t="shared" si="243"/>
        <v>0.21006248891571883</v>
      </c>
      <c r="CZ40" s="42">
        <f t="shared" si="243"/>
        <v>0.20027936792821208</v>
      </c>
      <c r="DA40" s="42">
        <f t="shared" si="243"/>
        <v>0.35736956632810951</v>
      </c>
    </row>
    <row r="41" spans="3:105" x14ac:dyDescent="0.3">
      <c r="C41" s="41" t="s">
        <v>60</v>
      </c>
      <c r="D41" s="116"/>
      <c r="E41" s="41"/>
      <c r="F41" s="42">
        <f t="shared" ref="F41:L41" si="244">(F39*1000)/AVERAGE(E133:F133)</f>
        <v>0.1598047651218559</v>
      </c>
      <c r="G41" s="42">
        <f t="shared" si="244"/>
        <v>0.16154874872479533</v>
      </c>
      <c r="H41" s="42">
        <f t="shared" si="244"/>
        <v>0.15671380048381911</v>
      </c>
      <c r="I41" s="42">
        <f t="shared" si="244"/>
        <v>0.14912006163046473</v>
      </c>
      <c r="J41" s="42">
        <f t="shared" si="244"/>
        <v>0.1664607670711476</v>
      </c>
      <c r="K41" s="42">
        <f t="shared" si="244"/>
        <v>0.17391535036907418</v>
      </c>
      <c r="L41" s="42">
        <f t="shared" si="244"/>
        <v>0.18254407766930325</v>
      </c>
      <c r="M41" s="177"/>
      <c r="N41" s="111"/>
      <c r="O41" s="43"/>
      <c r="P41" s="42">
        <f t="shared" ref="P41:V41" si="245">(P39*1000)/AVERAGE(O133:P133)</f>
        <v>0.1598047651218559</v>
      </c>
      <c r="Q41" s="42">
        <f t="shared" si="245"/>
        <v>0.16154874872479533</v>
      </c>
      <c r="R41" s="42">
        <f t="shared" si="245"/>
        <v>0.15671380048381911</v>
      </c>
      <c r="S41" s="42">
        <f t="shared" si="245"/>
        <v>0.14905593402422013</v>
      </c>
      <c r="T41" s="42">
        <f t="shared" si="245"/>
        <v>0.16592314569383179</v>
      </c>
      <c r="U41" s="42">
        <f t="shared" si="245"/>
        <v>0.17393941456698481</v>
      </c>
      <c r="V41" s="42">
        <f t="shared" si="245"/>
        <v>0.18289668555367292</v>
      </c>
      <c r="W41" s="177"/>
      <c r="Y41" s="43"/>
      <c r="Z41" s="42">
        <f t="shared" ref="Z41:AF41" si="246">(Z39*1000)/AVERAGE(Y131:Z131)</f>
        <v>0.44119575766839203</v>
      </c>
      <c r="AA41" s="42">
        <f t="shared" si="246"/>
        <v>0.47477669124175631</v>
      </c>
      <c r="AB41" s="42">
        <f t="shared" si="246"/>
        <v>0.59241309493488314</v>
      </c>
      <c r="AC41" s="42">
        <f t="shared" si="246"/>
        <v>0.84992822804412604</v>
      </c>
      <c r="AD41" s="42">
        <f t="shared" si="246"/>
        <v>1.2996202648755937</v>
      </c>
      <c r="AE41" s="42">
        <f t="shared" si="246"/>
        <v>1.9097819428552965</v>
      </c>
      <c r="AF41" s="42">
        <f t="shared" si="246"/>
        <v>3.6350374926559943</v>
      </c>
      <c r="AG41" s="44"/>
      <c r="AH41" s="43"/>
      <c r="AI41" s="42">
        <f t="shared" ref="AI41:AO41" si="247">(AI39*1000)/AVERAGE(AH129:AI129)</f>
        <v>0.28724704072734325</v>
      </c>
      <c r="AJ41" s="42">
        <f t="shared" si="247"/>
        <v>0.24541300498984489</v>
      </c>
      <c r="AK41" s="42">
        <f t="shared" si="247"/>
        <v>0.18460856478869167</v>
      </c>
      <c r="AL41" s="42">
        <f t="shared" si="247"/>
        <v>0.18358541874166803</v>
      </c>
      <c r="AM41" s="42">
        <f t="shared" si="247"/>
        <v>0.13496565158885671</v>
      </c>
      <c r="AN41" s="42">
        <f t="shared" si="247"/>
        <v>3.2396477498630172E-2</v>
      </c>
      <c r="AO41" s="42">
        <f t="shared" si="247"/>
        <v>9.1948166488404707E-3</v>
      </c>
      <c r="AP41" s="44"/>
      <c r="AQ41" s="43"/>
      <c r="AR41" s="42"/>
      <c r="AS41" s="42"/>
      <c r="AT41" s="42"/>
      <c r="AU41" s="42"/>
      <c r="AV41" s="42"/>
      <c r="AW41" s="42"/>
      <c r="AX41" s="42"/>
      <c r="AY41" s="44"/>
      <c r="AZ41" s="43"/>
      <c r="BA41" s="42">
        <f t="shared" ref="BA41:BG41" si="248">(BA39*1000)/AVERAGE(AZ133:BA133)</f>
        <v>0.29200037304834858</v>
      </c>
      <c r="BB41" s="42">
        <f t="shared" si="248"/>
        <v>0.30138171680401238</v>
      </c>
      <c r="BC41" s="42">
        <f t="shared" si="248"/>
        <v>0.25783379076892055</v>
      </c>
      <c r="BD41" s="42">
        <f t="shared" si="248"/>
        <v>0.21031159545782194</v>
      </c>
      <c r="BE41" s="42">
        <f t="shared" si="248"/>
        <v>0.18981941477529787</v>
      </c>
      <c r="BF41" s="42">
        <f t="shared" si="248"/>
        <v>0.1848306106315481</v>
      </c>
      <c r="BG41" s="42">
        <f t="shared" si="248"/>
        <v>0.19700863567346052</v>
      </c>
      <c r="BH41" s="44"/>
      <c r="BI41" s="43"/>
      <c r="BJ41" s="42"/>
      <c r="BK41" s="42"/>
      <c r="BL41" s="42"/>
      <c r="BM41" s="42"/>
      <c r="BN41" s="42"/>
      <c r="BO41" s="42"/>
      <c r="BP41" s="42"/>
      <c r="BR41" s="43"/>
      <c r="BS41" s="42"/>
      <c r="BT41" s="42"/>
      <c r="BU41" s="42"/>
      <c r="BV41" s="42"/>
      <c r="BW41" s="42"/>
      <c r="BX41" s="42"/>
      <c r="BY41" s="42"/>
      <c r="CA41" s="43"/>
      <c r="CB41" s="42"/>
      <c r="CC41" s="42"/>
      <c r="CD41" s="42"/>
      <c r="CE41" s="42"/>
      <c r="CF41" s="42"/>
      <c r="CG41" s="42"/>
      <c r="CH41" s="42"/>
      <c r="CI41" s="177"/>
      <c r="CK41" s="43"/>
      <c r="CL41" s="42">
        <f t="shared" ref="CL41:CR41" si="249">(CL39*1000)/AVERAGE(CK133:CL133)</f>
        <v>0</v>
      </c>
      <c r="CM41" s="42">
        <f t="shared" si="249"/>
        <v>0</v>
      </c>
      <c r="CN41" s="42">
        <f t="shared" si="249"/>
        <v>0</v>
      </c>
      <c r="CO41" s="42">
        <f t="shared" si="249"/>
        <v>6.4016725846387788E-5</v>
      </c>
      <c r="CP41" s="42">
        <f t="shared" si="249"/>
        <v>5.3762137731579868E-4</v>
      </c>
      <c r="CQ41" s="42">
        <f t="shared" si="249"/>
        <v>-2.4064197910612549E-5</v>
      </c>
      <c r="CR41" s="42">
        <f t="shared" si="249"/>
        <v>-3.5260788436969277E-4</v>
      </c>
      <c r="CT41" s="43"/>
      <c r="CU41" s="42">
        <f t="shared" ref="CU41:DA41" si="250">(CU39*1000)/AVERAGE(CT133:CU133)</f>
        <v>0.29200037304834858</v>
      </c>
      <c r="CV41" s="42">
        <f t="shared" si="250"/>
        <v>0.30138171680401238</v>
      </c>
      <c r="CW41" s="42">
        <f t="shared" si="250"/>
        <v>0.25783379076892055</v>
      </c>
      <c r="CX41" s="42">
        <f t="shared" si="250"/>
        <v>0.21037561218366835</v>
      </c>
      <c r="CY41" s="42">
        <f t="shared" si="250"/>
        <v>0.19035703615261365</v>
      </c>
      <c r="CZ41" s="42">
        <f t="shared" si="250"/>
        <v>0.18480654643363748</v>
      </c>
      <c r="DA41" s="42">
        <f t="shared" si="250"/>
        <v>0.19665607510379948</v>
      </c>
    </row>
    <row r="42" spans="3:105" x14ac:dyDescent="0.3">
      <c r="C42" s="48"/>
      <c r="D42" s="119"/>
      <c r="E42" s="48"/>
      <c r="F42" s="48"/>
      <c r="G42" s="48"/>
      <c r="H42" s="48"/>
      <c r="I42" s="48"/>
      <c r="J42" s="48"/>
      <c r="K42" s="48"/>
      <c r="L42" s="48"/>
      <c r="M42" s="180"/>
      <c r="N42" s="111"/>
      <c r="O42" s="48"/>
      <c r="P42" s="48"/>
      <c r="Q42" s="48"/>
      <c r="R42" s="48"/>
      <c r="S42" s="48"/>
      <c r="T42" s="48"/>
      <c r="U42" s="48"/>
      <c r="V42" s="48"/>
      <c r="W42" s="180"/>
      <c r="Y42" s="48"/>
      <c r="Z42" s="48"/>
      <c r="AA42" s="48"/>
      <c r="AB42" s="48"/>
      <c r="AC42" s="48"/>
      <c r="AD42" s="48"/>
      <c r="AE42" s="48"/>
      <c r="AF42" s="48"/>
      <c r="AH42" s="48"/>
      <c r="AI42" s="48"/>
      <c r="AJ42" s="48"/>
      <c r="AK42" s="48"/>
      <c r="AL42" s="48"/>
      <c r="AM42" s="48"/>
      <c r="AN42" s="48"/>
      <c r="AO42" s="48"/>
      <c r="AQ42" s="48"/>
      <c r="AR42" s="48"/>
      <c r="AS42" s="48"/>
      <c r="AT42" s="48"/>
      <c r="AU42" s="48"/>
      <c r="AV42" s="48"/>
      <c r="AW42" s="48"/>
      <c r="AX42" s="48"/>
      <c r="AZ42" s="48"/>
      <c r="BA42" s="48"/>
      <c r="BB42" s="48"/>
      <c r="BC42" s="48"/>
      <c r="BD42" s="48"/>
      <c r="BE42" s="48"/>
      <c r="BF42" s="48"/>
      <c r="BG42" s="48"/>
      <c r="BI42" s="48"/>
      <c r="BJ42" s="48"/>
      <c r="BK42" s="48"/>
      <c r="BL42" s="48"/>
      <c r="BM42" s="48"/>
      <c r="BN42" s="48"/>
      <c r="BO42" s="48"/>
      <c r="BP42" s="48"/>
      <c r="BR42" s="48"/>
      <c r="BS42" s="48"/>
      <c r="BT42" s="48"/>
      <c r="BU42" s="48"/>
      <c r="BV42" s="48"/>
      <c r="BW42" s="48"/>
      <c r="BX42" s="48"/>
      <c r="BY42" s="48"/>
      <c r="CA42" s="48"/>
      <c r="CB42" s="48"/>
      <c r="CC42" s="48"/>
      <c r="CD42" s="48"/>
      <c r="CE42" s="48"/>
      <c r="CF42" s="48"/>
      <c r="CG42" s="48"/>
      <c r="CH42" s="48"/>
      <c r="CI42" s="180"/>
      <c r="CK42" s="48"/>
      <c r="CL42" s="48"/>
      <c r="CM42" s="48"/>
      <c r="CN42" s="48"/>
      <c r="CO42" s="48"/>
      <c r="CP42" s="48"/>
      <c r="CQ42" s="48"/>
      <c r="CR42" s="48"/>
      <c r="CT42" s="48"/>
      <c r="CU42" s="48"/>
      <c r="CV42" s="48"/>
      <c r="CW42" s="48"/>
      <c r="CX42" s="48"/>
      <c r="CY42" s="48"/>
      <c r="CZ42" s="48"/>
      <c r="DA42" s="48"/>
    </row>
    <row r="43" spans="3:105" x14ac:dyDescent="0.3">
      <c r="C43" s="39" t="s">
        <v>23</v>
      </c>
      <c r="D43" s="114"/>
      <c r="E43" s="39"/>
      <c r="F43" s="39"/>
      <c r="G43" s="39"/>
      <c r="H43" s="39"/>
      <c r="I43" s="39"/>
      <c r="J43" s="39"/>
      <c r="K43" s="39"/>
      <c r="L43" s="39"/>
      <c r="M43" s="179"/>
      <c r="N43" s="111"/>
      <c r="O43" s="39"/>
      <c r="P43" s="39"/>
      <c r="Q43" s="39"/>
      <c r="R43" s="39"/>
      <c r="S43" s="39"/>
      <c r="T43" s="39"/>
      <c r="U43" s="39"/>
      <c r="V43" s="39"/>
      <c r="W43" s="179"/>
      <c r="Y43" s="39"/>
      <c r="Z43" s="39"/>
      <c r="AA43" s="39"/>
      <c r="AB43" s="39"/>
      <c r="AC43" s="39"/>
      <c r="AD43" s="39"/>
      <c r="AE43" s="39"/>
      <c r="AF43" s="39"/>
      <c r="AH43" s="39"/>
      <c r="AI43" s="39"/>
      <c r="AJ43" s="39"/>
      <c r="AK43" s="39"/>
      <c r="AL43" s="39"/>
      <c r="AM43" s="39"/>
      <c r="AN43" s="39"/>
      <c r="AO43" s="39"/>
      <c r="AQ43" s="39"/>
      <c r="AR43" s="39"/>
      <c r="AS43" s="39"/>
      <c r="AT43" s="39"/>
      <c r="AU43" s="39"/>
      <c r="AV43" s="39"/>
      <c r="AW43" s="39"/>
      <c r="AX43" s="39"/>
      <c r="AZ43" s="39"/>
      <c r="BA43" s="39"/>
      <c r="BB43" s="39"/>
      <c r="BC43" s="39"/>
      <c r="BD43" s="39"/>
      <c r="BE43" s="39"/>
      <c r="BF43" s="39"/>
      <c r="BG43" s="39"/>
      <c r="BI43" s="39"/>
      <c r="BJ43" s="39"/>
      <c r="BK43" s="39"/>
      <c r="BL43" s="39"/>
      <c r="BM43" s="39"/>
      <c r="BN43" s="39"/>
      <c r="BO43" s="39"/>
      <c r="BP43" s="39"/>
      <c r="BR43" s="39"/>
      <c r="BS43" s="39"/>
      <c r="BT43" s="39"/>
      <c r="BU43" s="39"/>
      <c r="BV43" s="39"/>
      <c r="BW43" s="39"/>
      <c r="BX43" s="39"/>
      <c r="BY43" s="39"/>
      <c r="CA43" s="39"/>
      <c r="CB43" s="39"/>
      <c r="CC43" s="39"/>
      <c r="CD43" s="39"/>
      <c r="CE43" s="39"/>
      <c r="CF43" s="39"/>
      <c r="CG43" s="39"/>
      <c r="CH43" s="39"/>
      <c r="CI43" s="179"/>
      <c r="CK43" s="39"/>
      <c r="CL43" s="39"/>
      <c r="CM43" s="39"/>
      <c r="CN43" s="39"/>
      <c r="CO43" s="39"/>
      <c r="CP43" s="39"/>
      <c r="CQ43" s="39"/>
      <c r="CR43" s="39"/>
      <c r="CT43" s="39"/>
      <c r="CU43" s="39"/>
      <c r="CV43" s="39"/>
      <c r="CW43" s="39"/>
      <c r="CX43" s="39"/>
      <c r="CY43" s="39"/>
      <c r="CZ43" s="39"/>
      <c r="DA43" s="39"/>
    </row>
    <row r="44" spans="3:105" x14ac:dyDescent="0.3">
      <c r="C44" s="38" t="s">
        <v>24</v>
      </c>
      <c r="F44" s="45">
        <f>VLOOKUP($C44,Segment!$B$4:$G$71,6,0)/1000</f>
        <v>0</v>
      </c>
      <c r="G44" s="45">
        <f>VLOOKUP($C44,Segment!$B$77:$G$146,6,0)/1000</f>
        <v>109227.579</v>
      </c>
      <c r="H44" s="45">
        <f>VLOOKUP($C44,Segment!$B$152:$G$223,6,0)/1000</f>
        <v>283856.09399999998</v>
      </c>
      <c r="I44" s="45">
        <f>VLOOKUP($C44,Segment!$B$229:$G$300,6,0)/1000</f>
        <v>516835.18900000001</v>
      </c>
      <c r="J44" s="45">
        <f>VLOOKUP($C44,Segment!$B$306:$G$377,6,0)/1000</f>
        <v>948315.995</v>
      </c>
      <c r="K44" s="45">
        <f>VLOOKUP($C44,Segment!$B$383:$G$454,6,0)/1000</f>
        <v>1491843.453</v>
      </c>
      <c r="L44" s="45">
        <f>VLOOKUP($C44,Segment!$B$460:$G$531,6,0)/1000</f>
        <v>2282730.071</v>
      </c>
      <c r="M44" s="139">
        <f>L44/K44-1</f>
        <v>0.53014048921123624</v>
      </c>
      <c r="N44" s="111"/>
      <c r="P44" s="45">
        <f>VLOOKUP($C44,Segment!$B$4:$G$71,2,0)/1000</f>
        <v>0</v>
      </c>
      <c r="Q44" s="45">
        <f>VLOOKUP($C44,Segment!$B$77:$G$146,2,0)/1000</f>
        <v>0</v>
      </c>
      <c r="R44" s="45">
        <f>VLOOKUP($C44,Segment!$B$152:$G$223,2,0)/1000</f>
        <v>0</v>
      </c>
      <c r="S44" s="45">
        <f>VLOOKUP($C44,Segment!$B$229:$G$300,2,0)/1000</f>
        <v>0</v>
      </c>
      <c r="T44" s="45">
        <f>VLOOKUP($C44,Segment!$B$306:$G$377,2,0)/1000</f>
        <v>0</v>
      </c>
      <c r="U44" s="45">
        <f>VLOOKUP($C44,Segment!$B$383:$G$454,2,0)/1000</f>
        <v>0</v>
      </c>
      <c r="V44" s="45">
        <f>VLOOKUP($C44,Segment!$B$460:$G$531,2,0)/1000</f>
        <v>0</v>
      </c>
      <c r="Z44" s="45">
        <f>VLOOKUP($C44,'Securitization Profit   loss &amp; '!$A$3:$C$70,3,0)/1000</f>
        <v>0</v>
      </c>
      <c r="AA44" s="45">
        <f>VLOOKUP($C44,'Securitization Profit   loss &amp; '!$A$78:$C$147,3,0)/1000</f>
        <v>0</v>
      </c>
      <c r="AB44" s="45">
        <f>VLOOKUP($C44,'Securitization Profit   loss &amp; '!$A$153:$C$224,3,0)/1000</f>
        <v>0</v>
      </c>
      <c r="AC44" s="45">
        <f>VLOOKUP($C44,'Securitization Profit   loss &amp; '!$A$230:$C$301,3,0)/1000</f>
        <v>0</v>
      </c>
      <c r="AD44" s="45">
        <f>VLOOKUP($C44,'Securitization Profit   loss &amp; '!$A$306:$C$377,3,0)/1000</f>
        <v>0</v>
      </c>
      <c r="AE44" s="45">
        <f>VLOOKUP($C44,'Securitization Profit   loss &amp; '!$A$383:$C$454,3,0)/1000</f>
        <v>0</v>
      </c>
      <c r="AF44" s="45">
        <f>VLOOKUP($C44,'Securitization Profit   loss &amp; '!$A$460:$C$531,3,0)/1000</f>
        <v>0</v>
      </c>
      <c r="AI44" s="45">
        <f>VLOOKUP($C44,'Securitization Profit   loss &amp; '!$A$3:$C$70,2,0)/1000</f>
        <v>0</v>
      </c>
      <c r="AJ44" s="45">
        <f>VLOOKUP($C44,'Securitization Profit   loss &amp; '!$A$78:$C$147,2,0)/1000</f>
        <v>0</v>
      </c>
      <c r="AK44" s="45">
        <f>VLOOKUP($C44,'Securitization Profit   loss &amp; '!$A$153:$C$224,2,0)/1000</f>
        <v>0</v>
      </c>
      <c r="AL44" s="45">
        <f>VLOOKUP($C44,'Securitization Profit   loss &amp; '!$A$230:$C$301,2,0)/1000</f>
        <v>0</v>
      </c>
      <c r="AM44" s="45">
        <f>VLOOKUP($C44,'Securitization Profit   loss &amp; '!$A$306:$C$377,2,0)/1000</f>
        <v>0</v>
      </c>
      <c r="AN44" s="45">
        <f>VLOOKUP($C44,'Securitization Profit   loss &amp; '!$A$383:$C$454,2,0)/1000</f>
        <v>0</v>
      </c>
      <c r="AO44" s="45">
        <f>VLOOKUP($C44,'Securitization Profit   loss &amp; '!$A$460:$C$531,2,0)/1000</f>
        <v>0</v>
      </c>
      <c r="BA44" s="45">
        <f t="shared" ref="BA44:BG46" si="251">P44+Z44+AI44+AR44</f>
        <v>0</v>
      </c>
      <c r="BB44" s="45">
        <f t="shared" si="251"/>
        <v>0</v>
      </c>
      <c r="BC44" s="45">
        <f t="shared" si="251"/>
        <v>0</v>
      </c>
      <c r="BD44" s="45">
        <f t="shared" si="251"/>
        <v>0</v>
      </c>
      <c r="BE44" s="45">
        <f t="shared" si="251"/>
        <v>0</v>
      </c>
      <c r="BF44" s="45">
        <f t="shared" si="251"/>
        <v>0</v>
      </c>
      <c r="BG44" s="45">
        <f t="shared" si="251"/>
        <v>0</v>
      </c>
      <c r="BJ44" s="45">
        <f>VLOOKUP($C44,Segment!$B$4:$G$71,3,0)/1000</f>
        <v>0</v>
      </c>
      <c r="BK44" s="45">
        <f>VLOOKUP($C44,Segment!$B$77:$G$146,3,0)/1000</f>
        <v>109227.579</v>
      </c>
      <c r="BL44" s="45">
        <f>VLOOKUP($C44,Segment!$B$152:$G$223,3,0)/1000</f>
        <v>283856.09399999998</v>
      </c>
      <c r="BM44" s="45">
        <f>VLOOKUP($C44,Segment!$B$229:$G$300,3,0)/1000</f>
        <v>516835.18900000001</v>
      </c>
      <c r="BN44" s="45">
        <f>VLOOKUP($C44,Segment!$B$306:$G$377,3,0)/1000</f>
        <v>948315.995</v>
      </c>
      <c r="BO44" s="45">
        <f>VLOOKUP($C44,Segment!$B$383:$G$454,3,0)/1000</f>
        <v>1491843.453</v>
      </c>
      <c r="BP44" s="45">
        <f>VLOOKUP($C44,Segment!$B$460:$G$531,3,0)/1000</f>
        <v>2282730.071</v>
      </c>
      <c r="BS44" s="45">
        <f>VLOOKUP($C44,Segment!$B$4:$G$71,4,0)/1000</f>
        <v>0</v>
      </c>
      <c r="BT44" s="45">
        <f>VLOOKUP($C44,Segment!$B$77:$G$146,4,0)/1000</f>
        <v>0</v>
      </c>
      <c r="BU44" s="45">
        <f>VLOOKUP($C44,Segment!$B$152:$G$223,4,0)/1000</f>
        <v>0</v>
      </c>
      <c r="BV44" s="45">
        <f>VLOOKUP($C44,Segment!$B$229:$G$300,4,0)/1000</f>
        <v>0</v>
      </c>
      <c r="BW44" s="45">
        <f>VLOOKUP($C44,Segment!$B$306:$G$377,4,0)/1000</f>
        <v>0</v>
      </c>
      <c r="BX44" s="45">
        <f>VLOOKUP($C44,Segment!$B$383:$G$454,4,0)/1000</f>
        <v>0</v>
      </c>
      <c r="BY44" s="45">
        <f>VLOOKUP($C44,Segment!$B$460:$G$531,4,0)/1000</f>
        <v>0</v>
      </c>
      <c r="CB44" s="45">
        <f t="shared" ref="CB44:CB46" si="252">BJ44+BS44</f>
        <v>0</v>
      </c>
      <c r="CC44" s="45">
        <f t="shared" ref="CC44:CC46" si="253">BK44+BT44</f>
        <v>109227.579</v>
      </c>
      <c r="CD44" s="45">
        <f t="shared" ref="CD44:CD46" si="254">BL44+BU44</f>
        <v>283856.09399999998</v>
      </c>
      <c r="CE44" s="45">
        <f t="shared" ref="CE44:CE46" si="255">BM44+BV44</f>
        <v>516835.18900000001</v>
      </c>
      <c r="CF44" s="45">
        <f t="shared" ref="CF44:CF46" si="256">BN44+BW44</f>
        <v>948315.995</v>
      </c>
      <c r="CG44" s="45">
        <f t="shared" ref="CG44:CH46" si="257">BO44+BX44</f>
        <v>1491843.453</v>
      </c>
      <c r="CH44" s="45">
        <f t="shared" si="257"/>
        <v>2282730.071</v>
      </c>
      <c r="CI44" s="139">
        <f>CH44/CG44-1</f>
        <v>0.53014048921123624</v>
      </c>
      <c r="CL44" s="45">
        <f>VLOOKUP($C44,Segment!$B$4:$G$71,5,0)/1000</f>
        <v>0</v>
      </c>
      <c r="CM44" s="45">
        <f>VLOOKUP($C44,Segment!$B$77:$G$146,5,0)/1000</f>
        <v>0</v>
      </c>
      <c r="CN44" s="45">
        <f>VLOOKUP($C44,Segment!$B$152:$G$223,5,0)/1000</f>
        <v>0</v>
      </c>
      <c r="CO44" s="45">
        <f>VLOOKUP($C44,Segment!$B$229:$G$300,5,0)/1000</f>
        <v>0</v>
      </c>
      <c r="CP44" s="45">
        <f>VLOOKUP($C44,Segment!$B$306:$G$377,5,0)/1000</f>
        <v>0</v>
      </c>
      <c r="CQ44" s="45">
        <f>VLOOKUP($C44,Segment!$B$383:$G$454,5,0)/1000</f>
        <v>0</v>
      </c>
      <c r="CR44" s="45">
        <f>VLOOKUP($C44,Segment!$B$460:$G$531,5,0)/1000</f>
        <v>0</v>
      </c>
      <c r="CU44" s="45">
        <f t="shared" ref="CU44:DA46" si="258">BA44+CB44+CL44</f>
        <v>0</v>
      </c>
      <c r="CV44" s="45">
        <f t="shared" si="258"/>
        <v>109227.579</v>
      </c>
      <c r="CW44" s="45">
        <f t="shared" si="258"/>
        <v>283856.09399999998</v>
      </c>
      <c r="CX44" s="45">
        <f t="shared" si="258"/>
        <v>516835.18900000001</v>
      </c>
      <c r="CY44" s="45">
        <f t="shared" si="258"/>
        <v>948315.995</v>
      </c>
      <c r="CZ44" s="45">
        <f t="shared" si="258"/>
        <v>1491843.453</v>
      </c>
      <c r="DA44" s="45">
        <f t="shared" si="258"/>
        <v>2282730.071</v>
      </c>
    </row>
    <row r="45" spans="3:105" x14ac:dyDescent="0.3">
      <c r="C45" s="38" t="s">
        <v>25</v>
      </c>
      <c r="F45" s="45">
        <f>VLOOKUP($C45,Segment!$B$4:$G$71,6,0)/1000</f>
        <v>0</v>
      </c>
      <c r="G45" s="45">
        <f>VLOOKUP($C45,Segment!$B$77:$G$146,6,0)/1000</f>
        <v>-49136.896000000001</v>
      </c>
      <c r="H45" s="45">
        <f>VLOOKUP($C45,Segment!$B$152:$G$223,6,0)/1000</f>
        <v>-49818.883000000002</v>
      </c>
      <c r="I45" s="45">
        <f>VLOOKUP($C45,Segment!$B$229:$G$300,6,0)/1000</f>
        <v>-44152.114999999998</v>
      </c>
      <c r="J45" s="45">
        <f>VLOOKUP($C45,Segment!$B$306:$G$377,6,0)/1000</f>
        <v>-105733.553</v>
      </c>
      <c r="K45" s="45">
        <f>VLOOKUP($C45,Segment!$B$383:$G$454,6,0)/1000</f>
        <v>-194195.128</v>
      </c>
      <c r="L45" s="45">
        <f>VLOOKUP($C45,Segment!$B$460:$G$531,6,0)/1000</f>
        <v>-255954.31400000001</v>
      </c>
      <c r="M45" s="139">
        <f>L45/K45-1</f>
        <v>0.31802644400018121</v>
      </c>
      <c r="N45" s="111"/>
      <c r="P45" s="45">
        <f>VLOOKUP($C45,Segment!$B$4:$G$71,2,0)/1000</f>
        <v>0</v>
      </c>
      <c r="Q45" s="45">
        <f>VLOOKUP($C45,Segment!$B$77:$G$146,2,0)/1000</f>
        <v>0</v>
      </c>
      <c r="R45" s="45">
        <f>VLOOKUP($C45,Segment!$B$152:$G$223,2,0)/1000</f>
        <v>0</v>
      </c>
      <c r="S45" s="45">
        <f>VLOOKUP($C45,Segment!$B$229:$G$300,2,0)/1000</f>
        <v>0</v>
      </c>
      <c r="T45" s="45">
        <f>VLOOKUP($C45,Segment!$B$306:$G$377,2,0)/1000</f>
        <v>0</v>
      </c>
      <c r="U45" s="45">
        <f>VLOOKUP($C45,Segment!$B$383:$G$454,2,0)/1000</f>
        <v>0</v>
      </c>
      <c r="V45" s="45">
        <f>VLOOKUP($C45,Segment!$B$460:$G$531,2,0)/1000</f>
        <v>0</v>
      </c>
      <c r="Z45" s="45">
        <f>VLOOKUP($C45,'Securitization Profit   loss &amp; '!$A$3:$C$70,3,0)/1000</f>
        <v>0</v>
      </c>
      <c r="AA45" s="45">
        <f>VLOOKUP($C45,'Securitization Profit   loss &amp; '!$A$78:$C$147,3,0)/1000</f>
        <v>0</v>
      </c>
      <c r="AB45" s="45">
        <f>VLOOKUP($C45,'Securitization Profit   loss &amp; '!$A$153:$C$224,3,0)/1000</f>
        <v>0</v>
      </c>
      <c r="AC45" s="45">
        <f>VLOOKUP($C45,'Securitization Profit   loss &amp; '!$A$230:$C$301,3,0)/1000</f>
        <v>0</v>
      </c>
      <c r="AD45" s="45">
        <f>VLOOKUP($C45,'Securitization Profit   loss &amp; '!$A$306:$C$377,3,0)/1000</f>
        <v>0</v>
      </c>
      <c r="AE45" s="45">
        <f>VLOOKUP($C45,'Securitization Profit   loss &amp; '!$A$383:$C$454,3,0)/1000</f>
        <v>0</v>
      </c>
      <c r="AF45" s="45">
        <f>VLOOKUP($C45,'Securitization Profit   loss &amp; '!$A$460:$C$531,3,0)/1000</f>
        <v>0</v>
      </c>
      <c r="AI45" s="45">
        <f>VLOOKUP($C45,'Securitization Profit   loss &amp; '!$A$3:$C$70,2,0)/1000</f>
        <v>0</v>
      </c>
      <c r="AJ45" s="45">
        <f>VLOOKUP($C45,'Securitization Profit   loss &amp; '!$A$78:$C$147,2,0)/1000</f>
        <v>0</v>
      </c>
      <c r="AK45" s="45">
        <f>VLOOKUP($C45,'Securitization Profit   loss &amp; '!$A$153:$C$224,2,0)/1000</f>
        <v>0</v>
      </c>
      <c r="AL45" s="45">
        <f>VLOOKUP($C45,'Securitization Profit   loss &amp; '!$A$230:$C$301,2,0)/1000</f>
        <v>0</v>
      </c>
      <c r="AM45" s="45">
        <f>VLOOKUP($C45,'Securitization Profit   loss &amp; '!$A$306:$C$377,2,0)/1000</f>
        <v>0</v>
      </c>
      <c r="AN45" s="45">
        <f>VLOOKUP($C45,'Securitization Profit   loss &amp; '!$A$383:$C$454,2,0)/1000</f>
        <v>0</v>
      </c>
      <c r="AO45" s="45">
        <f>VLOOKUP($C45,'Securitization Profit   loss &amp; '!$A$460:$C$531,2,0)/1000</f>
        <v>0</v>
      </c>
      <c r="BA45" s="45">
        <f t="shared" si="251"/>
        <v>0</v>
      </c>
      <c r="BB45" s="45">
        <f t="shared" si="251"/>
        <v>0</v>
      </c>
      <c r="BC45" s="45">
        <f t="shared" si="251"/>
        <v>0</v>
      </c>
      <c r="BD45" s="45">
        <f t="shared" si="251"/>
        <v>0</v>
      </c>
      <c r="BE45" s="45">
        <f t="shared" si="251"/>
        <v>0</v>
      </c>
      <c r="BF45" s="45">
        <f t="shared" si="251"/>
        <v>0</v>
      </c>
      <c r="BG45" s="45">
        <f t="shared" si="251"/>
        <v>0</v>
      </c>
      <c r="BJ45" s="45">
        <f>VLOOKUP($C45,Segment!$B$4:$G$71,3,0)/1000</f>
        <v>0</v>
      </c>
      <c r="BK45" s="45">
        <f>VLOOKUP($C45,Segment!$B$77:$G$146,3,0)/1000</f>
        <v>-49136.896000000001</v>
      </c>
      <c r="BL45" s="45">
        <f>VLOOKUP($C45,Segment!$B$152:$G$223,3,0)/1000</f>
        <v>-49818.883000000002</v>
      </c>
      <c r="BM45" s="45">
        <f>VLOOKUP($C45,Segment!$B$229:$G$300,3,0)/1000</f>
        <v>-44152.114999999998</v>
      </c>
      <c r="BN45" s="45">
        <f>VLOOKUP($C45,Segment!$B$306:$G$377,3,0)/1000</f>
        <v>-105733.553</v>
      </c>
      <c r="BO45" s="45">
        <f>VLOOKUP($C45,Segment!$B$383:$G$454,3,0)/1000</f>
        <v>-194195.128</v>
      </c>
      <c r="BP45" s="45">
        <f>VLOOKUP($C45,Segment!$B$460:$G$531,3,0)/1000</f>
        <v>-255954.31400000001</v>
      </c>
      <c r="BS45" s="45">
        <f>VLOOKUP($C45,Segment!$B$4:$G$71,4,0)/1000</f>
        <v>0</v>
      </c>
      <c r="BT45" s="45">
        <f>VLOOKUP($C45,Segment!$B$77:$G$146,4,0)/1000</f>
        <v>0</v>
      </c>
      <c r="BU45" s="45">
        <f>VLOOKUP($C45,Segment!$B$152:$G$223,4,0)/1000</f>
        <v>0</v>
      </c>
      <c r="BV45" s="45">
        <f>VLOOKUP($C45,Segment!$B$229:$G$300,4,0)/1000</f>
        <v>0</v>
      </c>
      <c r="BW45" s="45">
        <f>VLOOKUP($C45,Segment!$B$306:$G$377,4,0)/1000</f>
        <v>0</v>
      </c>
      <c r="BX45" s="45">
        <f>VLOOKUP($C45,Segment!$B$383:$G$454,4,0)/1000</f>
        <v>0</v>
      </c>
      <c r="BY45" s="45">
        <f>VLOOKUP($C45,Segment!$B$460:$G$531,4,0)/1000</f>
        <v>0</v>
      </c>
      <c r="CB45" s="45">
        <f t="shared" si="252"/>
        <v>0</v>
      </c>
      <c r="CC45" s="45">
        <f t="shared" si="253"/>
        <v>-49136.896000000001</v>
      </c>
      <c r="CD45" s="45">
        <f t="shared" si="254"/>
        <v>-49818.883000000002</v>
      </c>
      <c r="CE45" s="45">
        <f t="shared" si="255"/>
        <v>-44152.114999999998</v>
      </c>
      <c r="CF45" s="45">
        <f t="shared" si="256"/>
        <v>-105733.553</v>
      </c>
      <c r="CG45" s="45">
        <f t="shared" si="257"/>
        <v>-194195.128</v>
      </c>
      <c r="CH45" s="45">
        <f t="shared" si="257"/>
        <v>-255954.31400000001</v>
      </c>
      <c r="CI45" s="139">
        <f>CH45/CG45-1</f>
        <v>0.31802644400018121</v>
      </c>
      <c r="CL45" s="45">
        <f>VLOOKUP($C45,Segment!$B$4:$G$71,5,0)/1000</f>
        <v>0</v>
      </c>
      <c r="CM45" s="45">
        <f>VLOOKUP($C45,Segment!$B$77:$G$146,5,0)/1000</f>
        <v>0</v>
      </c>
      <c r="CN45" s="45">
        <f>VLOOKUP($C45,Segment!$B$152:$G$223,5,0)/1000</f>
        <v>0</v>
      </c>
      <c r="CO45" s="45">
        <f>VLOOKUP($C45,Segment!$B$229:$G$300,5,0)/1000</f>
        <v>0</v>
      </c>
      <c r="CP45" s="45">
        <f>VLOOKUP($C45,Segment!$B$306:$G$377,5,0)/1000</f>
        <v>0</v>
      </c>
      <c r="CQ45" s="45">
        <f>VLOOKUP($C45,Segment!$B$383:$G$454,5,0)/1000</f>
        <v>0</v>
      </c>
      <c r="CR45" s="45">
        <f>VLOOKUP($C45,Segment!$B$460:$G$531,5,0)/1000</f>
        <v>0</v>
      </c>
      <c r="CU45" s="45">
        <f t="shared" si="258"/>
        <v>0</v>
      </c>
      <c r="CV45" s="45">
        <f t="shared" si="258"/>
        <v>-49136.896000000001</v>
      </c>
      <c r="CW45" s="45">
        <f t="shared" si="258"/>
        <v>-49818.883000000002</v>
      </c>
      <c r="CX45" s="45">
        <f t="shared" si="258"/>
        <v>-44152.114999999998</v>
      </c>
      <c r="CY45" s="45">
        <f t="shared" si="258"/>
        <v>-105733.553</v>
      </c>
      <c r="CZ45" s="45">
        <f t="shared" si="258"/>
        <v>-194195.128</v>
      </c>
      <c r="DA45" s="45">
        <f t="shared" si="258"/>
        <v>-255954.31400000001</v>
      </c>
    </row>
    <row r="46" spans="3:105" x14ac:dyDescent="0.3">
      <c r="C46" s="38" t="s">
        <v>26</v>
      </c>
      <c r="F46" s="45">
        <f>VLOOKUP($C46,Segment!$B$4:$G$71,6,0)/1000</f>
        <v>0</v>
      </c>
      <c r="G46" s="45">
        <f>VLOOKUP($C46,Segment!$B$77:$G$146,6,0)/1000</f>
        <v>-20847.330999999998</v>
      </c>
      <c r="H46" s="45">
        <f>VLOOKUP($C46,Segment!$B$152:$G$223,6,0)/1000</f>
        <v>-73108.785000000003</v>
      </c>
      <c r="I46" s="45">
        <f>VLOOKUP($C46,Segment!$B$229:$G$300,6,0)/1000</f>
        <v>-154647.94200000001</v>
      </c>
      <c r="J46" s="45">
        <f>VLOOKUP($C46,Segment!$B$306:$G$377,6,0)/1000</f>
        <v>-284414.63400000002</v>
      </c>
      <c r="K46" s="45">
        <f>VLOOKUP($C46,Segment!$B$383:$G$454,6,0)/1000</f>
        <v>-382737.88699999999</v>
      </c>
      <c r="L46" s="45">
        <f>VLOOKUP($C46,Segment!$B$460:$G$531,6,0)/1000</f>
        <v>-676442.16099999996</v>
      </c>
      <c r="M46" s="139">
        <f>L46/K46-1</f>
        <v>0.76737705875457274</v>
      </c>
      <c r="N46" s="111"/>
      <c r="P46" s="45">
        <f>VLOOKUP($C46,Segment!$B$4:$G$71,2,0)/1000</f>
        <v>0</v>
      </c>
      <c r="Q46" s="45">
        <f>VLOOKUP($C46,Segment!$B$77:$G$146,2,0)/1000</f>
        <v>0</v>
      </c>
      <c r="R46" s="45">
        <f>VLOOKUP($C46,Segment!$B$152:$G$223,2,0)/1000</f>
        <v>0</v>
      </c>
      <c r="S46" s="45">
        <f>VLOOKUP($C46,Segment!$B$229:$G$300,2,0)/1000</f>
        <v>0</v>
      </c>
      <c r="T46" s="45">
        <f>VLOOKUP($C46,Segment!$B$306:$G$377,2,0)/1000</f>
        <v>0</v>
      </c>
      <c r="U46" s="45">
        <f>VLOOKUP($C46,Segment!$B$383:$G$454,2,0)/1000</f>
        <v>0</v>
      </c>
      <c r="V46" s="45">
        <f>VLOOKUP($C46,Segment!$B$460:$G$531,2,0)/1000</f>
        <v>0</v>
      </c>
      <c r="Z46" s="45">
        <f>VLOOKUP($C46,'Securitization Profit   loss &amp; '!$A$3:$C$70,3,0)/1000</f>
        <v>0</v>
      </c>
      <c r="AA46" s="45">
        <f>VLOOKUP($C46,'Securitization Profit   loss &amp; '!$A$78:$C$147,3,0)/1000</f>
        <v>0</v>
      </c>
      <c r="AB46" s="45">
        <f>VLOOKUP($C46,'Securitization Profit   loss &amp; '!$A$153:$C$224,3,0)/1000</f>
        <v>0</v>
      </c>
      <c r="AC46" s="45">
        <f>VLOOKUP($C46,'Securitization Profit   loss &amp; '!$A$230:$C$301,3,0)/1000</f>
        <v>0</v>
      </c>
      <c r="AD46" s="45">
        <f>VLOOKUP($C46,'Securitization Profit   loss &amp; '!$A$306:$C$377,3,0)/1000</f>
        <v>0</v>
      </c>
      <c r="AE46" s="45">
        <f>VLOOKUP($C46,'Securitization Profit   loss &amp; '!$A$383:$C$454,3,0)/1000</f>
        <v>0</v>
      </c>
      <c r="AF46" s="45">
        <f>VLOOKUP($C46,'Securitization Profit   loss &amp; '!$A$460:$C$531,3,0)/1000</f>
        <v>0</v>
      </c>
      <c r="AI46" s="45">
        <f>VLOOKUP($C46,'Securitization Profit   loss &amp; '!$A$3:$C$70,2,0)/1000</f>
        <v>0</v>
      </c>
      <c r="AJ46" s="45">
        <f>VLOOKUP($C46,'Securitization Profit   loss &amp; '!$A$78:$C$147,2,0)/1000</f>
        <v>0</v>
      </c>
      <c r="AK46" s="45">
        <f>VLOOKUP($C46,'Securitization Profit   loss &amp; '!$A$153:$C$224,2,0)/1000</f>
        <v>0</v>
      </c>
      <c r="AL46" s="45">
        <f>VLOOKUP($C46,'Securitization Profit   loss &amp; '!$A$230:$C$301,2,0)/1000</f>
        <v>0</v>
      </c>
      <c r="AM46" s="45">
        <f>VLOOKUP($C46,'Securitization Profit   loss &amp; '!$A$306:$C$377,2,0)/1000</f>
        <v>0</v>
      </c>
      <c r="AN46" s="45">
        <f>VLOOKUP($C46,'Securitization Profit   loss &amp; '!$A$383:$C$454,2,0)/1000</f>
        <v>0</v>
      </c>
      <c r="AO46" s="45">
        <f>VLOOKUP($C46,'Securitization Profit   loss &amp; '!$A$460:$C$531,2,0)/1000</f>
        <v>0</v>
      </c>
      <c r="BA46" s="45">
        <f t="shared" si="251"/>
        <v>0</v>
      </c>
      <c r="BB46" s="45">
        <f t="shared" si="251"/>
        <v>0</v>
      </c>
      <c r="BC46" s="45">
        <f t="shared" si="251"/>
        <v>0</v>
      </c>
      <c r="BD46" s="45">
        <f t="shared" si="251"/>
        <v>0</v>
      </c>
      <c r="BE46" s="45">
        <f t="shared" si="251"/>
        <v>0</v>
      </c>
      <c r="BF46" s="45">
        <f t="shared" si="251"/>
        <v>0</v>
      </c>
      <c r="BG46" s="45">
        <f t="shared" si="251"/>
        <v>0</v>
      </c>
      <c r="BJ46" s="45">
        <f>VLOOKUP($C46,Segment!$B$4:$G$71,3,0)/1000</f>
        <v>0</v>
      </c>
      <c r="BK46" s="45">
        <f>VLOOKUP($C46,Segment!$B$77:$G$146,3,0)/1000</f>
        <v>-20847.330999999998</v>
      </c>
      <c r="BL46" s="45">
        <f>VLOOKUP($C46,Segment!$B$152:$G$223,3,0)/1000</f>
        <v>-73108.785000000003</v>
      </c>
      <c r="BM46" s="45">
        <f>VLOOKUP($C46,Segment!$B$229:$G$300,3,0)/1000</f>
        <v>-154647.94200000001</v>
      </c>
      <c r="BN46" s="45">
        <f>VLOOKUP($C46,Segment!$B$306:$G$377,3,0)/1000</f>
        <v>-284414.63400000002</v>
      </c>
      <c r="BO46" s="45">
        <f>VLOOKUP($C46,Segment!$B$383:$G$454,3,0)/1000</f>
        <v>-382737.88699999999</v>
      </c>
      <c r="BP46" s="45">
        <f>VLOOKUP($C46,Segment!$B$460:$G$531,3,0)/1000</f>
        <v>-676442.16099999996</v>
      </c>
      <c r="BS46" s="45">
        <f>VLOOKUP($C46,Segment!$B$4:$G$71,4,0)/1000</f>
        <v>0</v>
      </c>
      <c r="BT46" s="45">
        <f>VLOOKUP($C46,Segment!$B$77:$G$146,4,0)/1000</f>
        <v>0</v>
      </c>
      <c r="BU46" s="45">
        <f>VLOOKUP($C46,Segment!$B$152:$G$223,4,0)/1000</f>
        <v>0</v>
      </c>
      <c r="BV46" s="45">
        <f>VLOOKUP($C46,Segment!$B$229:$G$300,4,0)/1000</f>
        <v>0</v>
      </c>
      <c r="BW46" s="45">
        <f>VLOOKUP($C46,Segment!$B$306:$G$377,4,0)/1000</f>
        <v>0</v>
      </c>
      <c r="BX46" s="45">
        <f>VLOOKUP($C46,Segment!$B$383:$G$454,4,0)/1000</f>
        <v>0</v>
      </c>
      <c r="BY46" s="45">
        <f>VLOOKUP($C46,Segment!$B$460:$G$531,4,0)/1000</f>
        <v>0</v>
      </c>
      <c r="CB46" s="45">
        <f t="shared" si="252"/>
        <v>0</v>
      </c>
      <c r="CC46" s="45">
        <f t="shared" si="253"/>
        <v>-20847.330999999998</v>
      </c>
      <c r="CD46" s="45">
        <f t="shared" si="254"/>
        <v>-73108.785000000003</v>
      </c>
      <c r="CE46" s="45">
        <f t="shared" si="255"/>
        <v>-154647.94200000001</v>
      </c>
      <c r="CF46" s="45">
        <f t="shared" si="256"/>
        <v>-284414.63400000002</v>
      </c>
      <c r="CG46" s="45">
        <f t="shared" si="257"/>
        <v>-382737.88699999999</v>
      </c>
      <c r="CH46" s="45">
        <f t="shared" si="257"/>
        <v>-676442.16099999996</v>
      </c>
      <c r="CI46" s="139">
        <f>CH46/CG46-1</f>
        <v>0.76737705875457274</v>
      </c>
      <c r="CL46" s="45">
        <f>VLOOKUP($C46,Segment!$B$4:$G$71,5,0)/1000</f>
        <v>0</v>
      </c>
      <c r="CM46" s="45">
        <f>VLOOKUP($C46,Segment!$B$77:$G$146,5,0)/1000</f>
        <v>0</v>
      </c>
      <c r="CN46" s="45">
        <f>VLOOKUP($C46,Segment!$B$152:$G$223,5,0)/1000</f>
        <v>0</v>
      </c>
      <c r="CO46" s="45">
        <f>VLOOKUP($C46,Segment!$B$229:$G$300,5,0)/1000</f>
        <v>0</v>
      </c>
      <c r="CP46" s="45">
        <f>VLOOKUP($C46,Segment!$B$306:$G$377,5,0)/1000</f>
        <v>0</v>
      </c>
      <c r="CQ46" s="45">
        <f>VLOOKUP($C46,Segment!$B$383:$G$454,5,0)/1000</f>
        <v>0</v>
      </c>
      <c r="CR46" s="45">
        <f>VLOOKUP($C46,Segment!$B$460:$G$531,5,0)/1000</f>
        <v>0</v>
      </c>
      <c r="CU46" s="45">
        <f t="shared" si="258"/>
        <v>0</v>
      </c>
      <c r="CV46" s="45">
        <f t="shared" si="258"/>
        <v>-20847.330999999998</v>
      </c>
      <c r="CW46" s="45">
        <f t="shared" si="258"/>
        <v>-73108.785000000003</v>
      </c>
      <c r="CX46" s="45">
        <f t="shared" si="258"/>
        <v>-154647.94200000001</v>
      </c>
      <c r="CY46" s="45">
        <f t="shared" si="258"/>
        <v>-284414.63400000002</v>
      </c>
      <c r="CZ46" s="45">
        <f t="shared" si="258"/>
        <v>-382737.88699999999</v>
      </c>
      <c r="DA46" s="45">
        <f t="shared" si="258"/>
        <v>-676442.16099999996</v>
      </c>
    </row>
    <row r="47" spans="3:105" ht="13.5" thickBot="1" x14ac:dyDescent="0.35">
      <c r="C47" s="58" t="s">
        <v>105</v>
      </c>
      <c r="D47" s="122"/>
      <c r="E47" s="58"/>
      <c r="F47" s="59">
        <f t="shared" ref="F47:K47" si="259">SUM(F44:F46)</f>
        <v>0</v>
      </c>
      <c r="G47" s="59">
        <f t="shared" si="259"/>
        <v>39243.351999999999</v>
      </c>
      <c r="H47" s="59">
        <f t="shared" si="259"/>
        <v>160928.42599999998</v>
      </c>
      <c r="I47" s="59">
        <f t="shared" si="259"/>
        <v>318035.13199999998</v>
      </c>
      <c r="J47" s="59">
        <f t="shared" si="259"/>
        <v>558167.80799999996</v>
      </c>
      <c r="K47" s="59">
        <f t="shared" si="259"/>
        <v>914910.43799999997</v>
      </c>
      <c r="L47" s="59">
        <f t="shared" ref="L47" si="260">SUM(L44:L46)</f>
        <v>1350333.5959999999</v>
      </c>
      <c r="M47" s="183">
        <f>L47/K47-1</f>
        <v>0.47591888770209878</v>
      </c>
      <c r="N47" s="111"/>
      <c r="O47" s="59"/>
      <c r="P47" s="59">
        <f t="shared" ref="P47:U47" si="261">SUM(P44:P46)</f>
        <v>0</v>
      </c>
      <c r="Q47" s="59">
        <f t="shared" si="261"/>
        <v>0</v>
      </c>
      <c r="R47" s="59">
        <f t="shared" si="261"/>
        <v>0</v>
      </c>
      <c r="S47" s="59">
        <f t="shared" si="261"/>
        <v>0</v>
      </c>
      <c r="T47" s="59">
        <f t="shared" si="261"/>
        <v>0</v>
      </c>
      <c r="U47" s="59">
        <f t="shared" si="261"/>
        <v>0</v>
      </c>
      <c r="V47" s="59">
        <f t="shared" ref="V47" si="262">SUM(V44:V46)</f>
        <v>0</v>
      </c>
      <c r="W47" s="183"/>
      <c r="X47" s="59"/>
      <c r="Y47" s="59"/>
      <c r="Z47" s="59">
        <f t="shared" ref="Z47:AE47" si="263">SUM(Z44:Z46)</f>
        <v>0</v>
      </c>
      <c r="AA47" s="59">
        <f t="shared" si="263"/>
        <v>0</v>
      </c>
      <c r="AB47" s="59">
        <f t="shared" si="263"/>
        <v>0</v>
      </c>
      <c r="AC47" s="59">
        <f t="shared" si="263"/>
        <v>0</v>
      </c>
      <c r="AD47" s="59">
        <f t="shared" si="263"/>
        <v>0</v>
      </c>
      <c r="AE47" s="59">
        <f t="shared" si="263"/>
        <v>0</v>
      </c>
      <c r="AF47" s="59">
        <f t="shared" ref="AF47" si="264">SUM(AF44:AF46)</f>
        <v>0</v>
      </c>
      <c r="AG47" s="45"/>
      <c r="AH47" s="59"/>
      <c r="AI47" s="59">
        <f t="shared" ref="AI47:AN47" si="265">SUM(AI44:AI46)</f>
        <v>0</v>
      </c>
      <c r="AJ47" s="59">
        <f t="shared" si="265"/>
        <v>0</v>
      </c>
      <c r="AK47" s="59">
        <f t="shared" si="265"/>
        <v>0</v>
      </c>
      <c r="AL47" s="59">
        <f t="shared" si="265"/>
        <v>0</v>
      </c>
      <c r="AM47" s="59">
        <f t="shared" si="265"/>
        <v>0</v>
      </c>
      <c r="AN47" s="59">
        <f t="shared" si="265"/>
        <v>0</v>
      </c>
      <c r="AO47" s="59">
        <f t="shared" ref="AO47" si="266">SUM(AO44:AO46)</f>
        <v>0</v>
      </c>
      <c r="AP47" s="59"/>
      <c r="AQ47" s="59"/>
      <c r="AR47" s="59">
        <f t="shared" ref="AR47:AW47" si="267">SUM(AR44:AR46)</f>
        <v>0</v>
      </c>
      <c r="AS47" s="59">
        <f t="shared" si="267"/>
        <v>0</v>
      </c>
      <c r="AT47" s="59">
        <f t="shared" si="267"/>
        <v>0</v>
      </c>
      <c r="AU47" s="59">
        <f t="shared" si="267"/>
        <v>0</v>
      </c>
      <c r="AV47" s="59">
        <f t="shared" si="267"/>
        <v>0</v>
      </c>
      <c r="AW47" s="59">
        <f t="shared" si="267"/>
        <v>0</v>
      </c>
      <c r="AX47" s="59">
        <f t="shared" ref="AX47" si="268">SUM(AX44:AX46)</f>
        <v>0</v>
      </c>
      <c r="AY47" s="59"/>
      <c r="AZ47" s="59"/>
      <c r="BA47" s="59">
        <f t="shared" ref="BA47:BF47" si="269">SUM(BA44:BA46)</f>
        <v>0</v>
      </c>
      <c r="BB47" s="59">
        <f t="shared" si="269"/>
        <v>0</v>
      </c>
      <c r="BC47" s="59">
        <f t="shared" si="269"/>
        <v>0</v>
      </c>
      <c r="BD47" s="59">
        <f t="shared" si="269"/>
        <v>0</v>
      </c>
      <c r="BE47" s="59">
        <f t="shared" si="269"/>
        <v>0</v>
      </c>
      <c r="BF47" s="59">
        <f t="shared" si="269"/>
        <v>0</v>
      </c>
      <c r="BG47" s="59">
        <f t="shared" ref="BG47" si="270">SUM(BG44:BG46)</f>
        <v>0</v>
      </c>
      <c r="BH47" s="59"/>
      <c r="BI47" s="59"/>
      <c r="BJ47" s="59">
        <f t="shared" ref="BJ47:BO47" si="271">SUM(BJ44:BJ46)</f>
        <v>0</v>
      </c>
      <c r="BK47" s="59">
        <f t="shared" si="271"/>
        <v>39243.351999999999</v>
      </c>
      <c r="BL47" s="59">
        <f t="shared" si="271"/>
        <v>160928.42599999998</v>
      </c>
      <c r="BM47" s="59">
        <f t="shared" si="271"/>
        <v>318035.13199999998</v>
      </c>
      <c r="BN47" s="59">
        <f t="shared" si="271"/>
        <v>558167.80799999996</v>
      </c>
      <c r="BO47" s="59">
        <f t="shared" si="271"/>
        <v>914910.43799999997</v>
      </c>
      <c r="BP47" s="59">
        <f t="shared" ref="BP47" si="272">SUM(BP44:BP46)</f>
        <v>1350333.5959999999</v>
      </c>
      <c r="BQ47" s="59"/>
      <c r="BR47" s="59"/>
      <c r="BS47" s="59">
        <f t="shared" ref="BS47:BX47" si="273">SUM(BS44:BS46)</f>
        <v>0</v>
      </c>
      <c r="BT47" s="59">
        <f t="shared" si="273"/>
        <v>0</v>
      </c>
      <c r="BU47" s="59">
        <f t="shared" si="273"/>
        <v>0</v>
      </c>
      <c r="BV47" s="59">
        <f t="shared" si="273"/>
        <v>0</v>
      </c>
      <c r="BW47" s="59">
        <f t="shared" si="273"/>
        <v>0</v>
      </c>
      <c r="BX47" s="59">
        <f t="shared" si="273"/>
        <v>0</v>
      </c>
      <c r="BY47" s="59">
        <f t="shared" ref="BY47" si="274">SUM(BY44:BY46)</f>
        <v>0</v>
      </c>
      <c r="BZ47" s="59"/>
      <c r="CA47" s="59"/>
      <c r="CB47" s="59">
        <f t="shared" ref="CB47:CG47" si="275">SUM(CB44:CB46)</f>
        <v>0</v>
      </c>
      <c r="CC47" s="59">
        <f t="shared" si="275"/>
        <v>39243.351999999999</v>
      </c>
      <c r="CD47" s="59">
        <f t="shared" si="275"/>
        <v>160928.42599999998</v>
      </c>
      <c r="CE47" s="59">
        <f t="shared" si="275"/>
        <v>318035.13199999998</v>
      </c>
      <c r="CF47" s="59">
        <f t="shared" si="275"/>
        <v>558167.80799999996</v>
      </c>
      <c r="CG47" s="59">
        <f t="shared" si="275"/>
        <v>914910.43799999997</v>
      </c>
      <c r="CH47" s="59">
        <f t="shared" ref="CH47" si="276">SUM(CH44:CH46)</f>
        <v>1350333.5959999999</v>
      </c>
      <c r="CI47" s="183">
        <f>CH47/CG47-1</f>
        <v>0.47591888770209878</v>
      </c>
      <c r="CJ47" s="45"/>
      <c r="CK47" s="59"/>
      <c r="CL47" s="59">
        <f t="shared" ref="CL47:CQ47" si="277">SUM(CL44:CL46)</f>
        <v>0</v>
      </c>
      <c r="CM47" s="59">
        <f t="shared" si="277"/>
        <v>0</v>
      </c>
      <c r="CN47" s="59">
        <f t="shared" si="277"/>
        <v>0</v>
      </c>
      <c r="CO47" s="59">
        <f t="shared" si="277"/>
        <v>0</v>
      </c>
      <c r="CP47" s="59">
        <f t="shared" si="277"/>
        <v>0</v>
      </c>
      <c r="CQ47" s="59">
        <f t="shared" si="277"/>
        <v>0</v>
      </c>
      <c r="CR47" s="59">
        <f t="shared" ref="CR47" si="278">SUM(CR44:CR46)</f>
        <v>0</v>
      </c>
      <c r="CS47" s="59"/>
      <c r="CT47" s="59"/>
      <c r="CU47" s="59">
        <f t="shared" ref="CU47:CZ47" si="279">SUM(CU44:CU46)</f>
        <v>0</v>
      </c>
      <c r="CV47" s="59">
        <f t="shared" si="279"/>
        <v>39243.351999999999</v>
      </c>
      <c r="CW47" s="59">
        <f t="shared" si="279"/>
        <v>160928.42599999998</v>
      </c>
      <c r="CX47" s="59">
        <f t="shared" si="279"/>
        <v>318035.13199999998</v>
      </c>
      <c r="CY47" s="59">
        <f t="shared" si="279"/>
        <v>558167.80799999996</v>
      </c>
      <c r="CZ47" s="59">
        <f t="shared" si="279"/>
        <v>914910.43799999997</v>
      </c>
      <c r="DA47" s="59">
        <f t="shared" ref="DA47" si="280">SUM(DA44:DA46)</f>
        <v>1350333.5959999999</v>
      </c>
    </row>
    <row r="48" spans="3:105" ht="13.5" thickTop="1" x14ac:dyDescent="0.3">
      <c r="C48" s="41" t="s">
        <v>61</v>
      </c>
      <c r="D48" s="116"/>
      <c r="E48" s="41"/>
      <c r="F48" s="42" t="e">
        <f t="shared" ref="F48:K48" si="281">F47/F44</f>
        <v>#DIV/0!</v>
      </c>
      <c r="G48" s="42">
        <f t="shared" si="281"/>
        <v>0.3592806172148153</v>
      </c>
      <c r="H48" s="42">
        <f t="shared" si="281"/>
        <v>0.56693666051784675</v>
      </c>
      <c r="I48" s="42">
        <f t="shared" si="281"/>
        <v>0.6153511579104185</v>
      </c>
      <c r="J48" s="42">
        <f t="shared" si="281"/>
        <v>0.58858841456111888</v>
      </c>
      <c r="K48" s="42">
        <f t="shared" si="281"/>
        <v>0.61327509676714043</v>
      </c>
      <c r="L48" s="42">
        <f t="shared" ref="L48" si="282">L47/L44</f>
        <v>0.59154326354865805</v>
      </c>
      <c r="M48" s="177"/>
      <c r="N48" s="111"/>
      <c r="O48" s="43"/>
      <c r="P48" s="42"/>
      <c r="Q48" s="42"/>
      <c r="R48" s="42"/>
      <c r="S48" s="42"/>
      <c r="T48" s="42"/>
      <c r="U48" s="42"/>
      <c r="V48" s="42"/>
      <c r="W48" s="177"/>
      <c r="Y48" s="43"/>
      <c r="Z48" s="42"/>
      <c r="AA48" s="42"/>
      <c r="AB48" s="42"/>
      <c r="AC48" s="42"/>
      <c r="AD48" s="42"/>
      <c r="AE48" s="42"/>
      <c r="AF48" s="42"/>
      <c r="AG48" s="44"/>
      <c r="AH48" s="43"/>
      <c r="AI48" s="42"/>
      <c r="AJ48" s="42"/>
      <c r="AK48" s="42"/>
      <c r="AL48" s="42"/>
      <c r="AM48" s="42"/>
      <c r="AN48" s="42"/>
      <c r="AO48" s="42"/>
      <c r="AP48" s="44"/>
      <c r="AQ48" s="43"/>
      <c r="AR48" s="42"/>
      <c r="AS48" s="42"/>
      <c r="AT48" s="42"/>
      <c r="AU48" s="42"/>
      <c r="AV48" s="42"/>
      <c r="AW48" s="42"/>
      <c r="AX48" s="42"/>
      <c r="AY48" s="44"/>
      <c r="AZ48" s="43"/>
      <c r="BA48" s="42"/>
      <c r="BB48" s="42"/>
      <c r="BC48" s="42"/>
      <c r="BD48" s="42"/>
      <c r="BE48" s="42"/>
      <c r="BF48" s="42"/>
      <c r="BG48" s="42"/>
      <c r="BH48" s="44"/>
      <c r="BI48" s="43"/>
      <c r="BJ48" s="42" t="e">
        <f t="shared" ref="BJ48:BO48" si="283">BJ47/BJ44</f>
        <v>#DIV/0!</v>
      </c>
      <c r="BK48" s="42">
        <f t="shared" si="283"/>
        <v>0.3592806172148153</v>
      </c>
      <c r="BL48" s="42">
        <f t="shared" si="283"/>
        <v>0.56693666051784675</v>
      </c>
      <c r="BM48" s="42">
        <f t="shared" si="283"/>
        <v>0.6153511579104185</v>
      </c>
      <c r="BN48" s="42">
        <f t="shared" si="283"/>
        <v>0.58858841456111888</v>
      </c>
      <c r="BO48" s="42">
        <f t="shared" si="283"/>
        <v>0.61327509676714043</v>
      </c>
      <c r="BP48" s="42">
        <f t="shared" ref="BP48" si="284">BP47/BP44</f>
        <v>0.59154326354865805</v>
      </c>
      <c r="BR48" s="43"/>
      <c r="BS48" s="42"/>
      <c r="BT48" s="42"/>
      <c r="BU48" s="42"/>
      <c r="BV48" s="42"/>
      <c r="BW48" s="42"/>
      <c r="BX48" s="42"/>
      <c r="BY48" s="42"/>
      <c r="CA48" s="43"/>
      <c r="CB48" s="42" t="e">
        <f t="shared" ref="CB48:CG48" si="285">CB47/CB44</f>
        <v>#DIV/0!</v>
      </c>
      <c r="CC48" s="42">
        <f t="shared" si="285"/>
        <v>0.3592806172148153</v>
      </c>
      <c r="CD48" s="42">
        <f t="shared" si="285"/>
        <v>0.56693666051784675</v>
      </c>
      <c r="CE48" s="42">
        <f t="shared" si="285"/>
        <v>0.6153511579104185</v>
      </c>
      <c r="CF48" s="42">
        <f t="shared" si="285"/>
        <v>0.58858841456111888</v>
      </c>
      <c r="CG48" s="42">
        <f t="shared" si="285"/>
        <v>0.61327509676714043</v>
      </c>
      <c r="CH48" s="42">
        <f t="shared" ref="CH48" si="286">CH47/CH44</f>
        <v>0.59154326354865805</v>
      </c>
      <c r="CI48" s="177"/>
      <c r="CK48" s="43"/>
      <c r="CL48" s="42"/>
      <c r="CM48" s="42"/>
      <c r="CN48" s="42"/>
      <c r="CO48" s="42"/>
      <c r="CP48" s="42"/>
      <c r="CQ48" s="42"/>
      <c r="CR48" s="42"/>
      <c r="CT48" s="43"/>
      <c r="CU48" s="42" t="e">
        <f t="shared" ref="CU48:CZ48" si="287">CU47/CU44</f>
        <v>#DIV/0!</v>
      </c>
      <c r="CV48" s="42">
        <f t="shared" si="287"/>
        <v>0.3592806172148153</v>
      </c>
      <c r="CW48" s="42">
        <f t="shared" si="287"/>
        <v>0.56693666051784675</v>
      </c>
      <c r="CX48" s="42">
        <f t="shared" si="287"/>
        <v>0.6153511579104185</v>
      </c>
      <c r="CY48" s="42">
        <f t="shared" si="287"/>
        <v>0.58858841456111888</v>
      </c>
      <c r="CZ48" s="42">
        <f t="shared" si="287"/>
        <v>0.61327509676714043</v>
      </c>
      <c r="DA48" s="42">
        <f t="shared" ref="DA48" si="288">DA47/DA44</f>
        <v>0.59154326354865805</v>
      </c>
    </row>
    <row r="49" spans="3:105" x14ac:dyDescent="0.3">
      <c r="C49" s="38" t="s">
        <v>27</v>
      </c>
      <c r="D49" s="117">
        <v>14</v>
      </c>
      <c r="F49" s="45">
        <f>VLOOKUP($C49,Segment!$B$4:$G$71,6,0)/1000</f>
        <v>0</v>
      </c>
      <c r="G49" s="45">
        <f>VLOOKUP($C49,Segment!$B$77:$G$146,6,0)/1000</f>
        <v>-20563.814999999999</v>
      </c>
      <c r="H49" s="45">
        <f>VLOOKUP($C49,Segment!$B$152:$G$223,6,0)/1000</f>
        <v>-90519.442999999999</v>
      </c>
      <c r="I49" s="45">
        <f>VLOOKUP($C49,Segment!$B$229:$G$300,6,0)/1000</f>
        <v>-158913.927</v>
      </c>
      <c r="J49" s="45">
        <f>VLOOKUP($C49,Segment!$B$306:$G$377,6,0)/1000</f>
        <v>-287323.739</v>
      </c>
      <c r="K49" s="45">
        <f>VLOOKUP($C49,Segment!$B$383:$G$454,6,0)/1000</f>
        <v>-477674.853</v>
      </c>
      <c r="L49" s="45">
        <f>VLOOKUP($C49,Segment!$B$460:$G$531,6,0)/1000</f>
        <v>-708639.995</v>
      </c>
      <c r="M49" s="139">
        <f>L49/K49-1</f>
        <v>0.48351957518684774</v>
      </c>
      <c r="N49" s="111"/>
      <c r="P49" s="45">
        <f>VLOOKUP($C49,Segment!$B$4:$G$71,2,0)/1000</f>
        <v>0</v>
      </c>
      <c r="Q49" s="45">
        <f>VLOOKUP($C49,Segment!$B$77:$G$146,2,0)/1000</f>
        <v>0</v>
      </c>
      <c r="R49" s="45">
        <f>VLOOKUP($C49,Segment!$B$152:$G$223,2,0)/1000</f>
        <v>0</v>
      </c>
      <c r="S49" s="45">
        <f>VLOOKUP($C49,Segment!$B$229:$G$300,2,0)/1000</f>
        <v>0</v>
      </c>
      <c r="T49" s="45">
        <f>VLOOKUP($C49,Segment!$B$306:$G$377,2,0)/1000</f>
        <v>0</v>
      </c>
      <c r="U49" s="45">
        <f>VLOOKUP($C49,Segment!$B$383:$G$454,2,0)/1000</f>
        <v>0</v>
      </c>
      <c r="V49" s="45">
        <f>VLOOKUP($C49,Segment!$B$460:$G$531,2,0)/1000</f>
        <v>0</v>
      </c>
      <c r="Z49" s="45">
        <f>VLOOKUP($C49,'Securitization Profit   loss &amp; '!$A$3:$C$70,3,0)/1000</f>
        <v>0</v>
      </c>
      <c r="AA49" s="45">
        <f>VLOOKUP($C49,'Securitization Profit   loss &amp; '!$A$78:$C$147,3,0)/1000</f>
        <v>0</v>
      </c>
      <c r="AB49" s="45">
        <f>VLOOKUP($C49,'Securitization Profit   loss &amp; '!$A$153:$C$224,3,0)/1000</f>
        <v>0</v>
      </c>
      <c r="AC49" s="45">
        <f>VLOOKUP($C49,'Securitization Profit   loss &amp; '!$A$230:$C$301,3,0)/1000</f>
        <v>0</v>
      </c>
      <c r="AD49" s="45">
        <f>VLOOKUP($C49,'Securitization Profit   loss &amp; '!$A$306:$C$377,3,0)/1000</f>
        <v>0</v>
      </c>
      <c r="AE49" s="45">
        <f>VLOOKUP($C49,'Securitization Profit   loss &amp; '!$A$383:$C$454,3,0)/1000</f>
        <v>0</v>
      </c>
      <c r="AF49" s="45">
        <f>VLOOKUP($C49,'Securitization Profit   loss &amp; '!$A$460:$C$531,3,0)/1000</f>
        <v>0</v>
      </c>
      <c r="AI49" s="45">
        <f>VLOOKUP($C49,'Securitization Profit   loss &amp; '!$A$3:$C$70,2,0)/1000</f>
        <v>0</v>
      </c>
      <c r="AJ49" s="45">
        <f>VLOOKUP($C49,'Securitization Profit   loss &amp; '!$A$78:$C$147,2,0)/1000</f>
        <v>0</v>
      </c>
      <c r="AK49" s="45">
        <f>VLOOKUP($C49,'Securitization Profit   loss &amp; '!$A$153:$C$224,2,0)/1000</f>
        <v>0</v>
      </c>
      <c r="AL49" s="45">
        <f>VLOOKUP($C49,'Securitization Profit   loss &amp; '!$A$230:$C$301,2,0)/1000</f>
        <v>0</v>
      </c>
      <c r="AM49" s="45">
        <f>VLOOKUP($C49,'Securitization Profit   loss &amp; '!$A$306:$C$377,2,0)/1000</f>
        <v>0</v>
      </c>
      <c r="AN49" s="45">
        <f>VLOOKUP($C49,'Securitization Profit   loss &amp; '!$A$383:$C$454,2,0)/1000</f>
        <v>0</v>
      </c>
      <c r="AO49" s="45">
        <f>VLOOKUP($C49,'Securitization Profit   loss &amp; '!$A$460:$C$531,2,0)/1000</f>
        <v>0</v>
      </c>
      <c r="BA49" s="45">
        <f>P49+Z49+AI49+AR49</f>
        <v>0</v>
      </c>
      <c r="BB49" s="45">
        <f>Q49+AA49+AJ49+AS49</f>
        <v>0</v>
      </c>
      <c r="BC49" s="45">
        <f t="shared" ref="BC49:BC54" si="289">R49+AB49+AK49+AT49</f>
        <v>0</v>
      </c>
      <c r="BD49" s="45">
        <f>S49+AC49+AL49+AU49</f>
        <v>0</v>
      </c>
      <c r="BE49" s="45">
        <f>T49+AD49+AM49+AV49</f>
        <v>0</v>
      </c>
      <c r="BF49" s="45">
        <f>U49+AE49+AN49+AW49</f>
        <v>0</v>
      </c>
      <c r="BG49" s="45">
        <f>V49+AF49+AO49+AX49</f>
        <v>0</v>
      </c>
      <c r="BJ49" s="45">
        <f>VLOOKUP($C49,Segment!$B$4:$G$71,3,0)/1000</f>
        <v>0</v>
      </c>
      <c r="BK49" s="45">
        <f>VLOOKUP($C49,Segment!$B$77:$G$146,3,0)/1000</f>
        <v>-20563.814999999999</v>
      </c>
      <c r="BL49" s="45">
        <f>VLOOKUP($C49,Segment!$B$152:$G$223,3,0)/1000</f>
        <v>-90519.442999999999</v>
      </c>
      <c r="BM49" s="45">
        <f>VLOOKUP($C49,Segment!$B$229:$G$300,3,0)/1000</f>
        <v>-158913.927</v>
      </c>
      <c r="BN49" s="45">
        <f>VLOOKUP($C49,Segment!$B$306:$G$377,3,0)/1000</f>
        <v>-287323.739</v>
      </c>
      <c r="BO49" s="45">
        <f>VLOOKUP($C49,Segment!$B$383:$G$454,3,0)/1000</f>
        <v>-477674.853</v>
      </c>
      <c r="BP49" s="45">
        <f>VLOOKUP($C49,Segment!$B$460:$G$531,3,0)/1000</f>
        <v>-708639.995</v>
      </c>
      <c r="BS49" s="45">
        <f>VLOOKUP($C49,Segment!$B$4:$G$71,4,0)/1000</f>
        <v>0</v>
      </c>
      <c r="BT49" s="45">
        <f>VLOOKUP($C49,Segment!$B$77:$G$146,4,0)/1000</f>
        <v>0</v>
      </c>
      <c r="BU49" s="45">
        <f>VLOOKUP($C49,Segment!$B$152:$G$223,4,0)/1000</f>
        <v>0</v>
      </c>
      <c r="BV49" s="45">
        <f>VLOOKUP($C49,Segment!$B$229:$G$300,4,0)/1000</f>
        <v>0</v>
      </c>
      <c r="BW49" s="45">
        <f>VLOOKUP($C49,Segment!$B$306:$G$377,4,0)/1000</f>
        <v>0</v>
      </c>
      <c r="BX49" s="45">
        <f>VLOOKUP($C49,Segment!$B$383:$G$454,4,0)/1000</f>
        <v>0</v>
      </c>
      <c r="BY49" s="45">
        <f>VLOOKUP($C49,Segment!$B$460:$G$531,4,0)/1000</f>
        <v>0</v>
      </c>
      <c r="CB49" s="45">
        <f t="shared" ref="CB49:CH49" si="290">BJ49+BS49</f>
        <v>0</v>
      </c>
      <c r="CC49" s="45">
        <f t="shared" si="290"/>
        <v>-20563.814999999999</v>
      </c>
      <c r="CD49" s="45">
        <f t="shared" si="290"/>
        <v>-90519.442999999999</v>
      </c>
      <c r="CE49" s="45">
        <f t="shared" si="290"/>
        <v>-158913.927</v>
      </c>
      <c r="CF49" s="45">
        <f t="shared" si="290"/>
        <v>-287323.739</v>
      </c>
      <c r="CG49" s="45">
        <f t="shared" si="290"/>
        <v>-477674.853</v>
      </c>
      <c r="CH49" s="45">
        <f t="shared" si="290"/>
        <v>-708639.995</v>
      </c>
      <c r="CI49" s="139">
        <f>CH49/CG49-1</f>
        <v>0.48351957518684774</v>
      </c>
      <c r="CL49" s="45">
        <f>VLOOKUP($C49,Segment!$B$4:$G$71,5,0)/1000</f>
        <v>0</v>
      </c>
      <c r="CM49" s="45">
        <f>VLOOKUP($C49,Segment!$B$77:$G$146,5,0)/1000</f>
        <v>0</v>
      </c>
      <c r="CN49" s="45">
        <f>VLOOKUP($C49,Segment!$B$152:$G$223,5,0)/1000</f>
        <v>0</v>
      </c>
      <c r="CO49" s="45">
        <f>VLOOKUP($C49,Segment!$B$229:$G$300,5,0)/1000</f>
        <v>0</v>
      </c>
      <c r="CP49" s="45">
        <f>VLOOKUP($C49,Segment!$B$306:$G$377,5,0)/1000</f>
        <v>0</v>
      </c>
      <c r="CQ49" s="45">
        <f>VLOOKUP($C49,Segment!$B$383:$G$454,5,0)/1000</f>
        <v>0</v>
      </c>
      <c r="CR49" s="45">
        <f>VLOOKUP($C49,Segment!$B$460:$G$531,5,0)/1000</f>
        <v>0</v>
      </c>
      <c r="CU49" s="45">
        <f t="shared" ref="CU49:DA49" si="291">BA49+CB49+CL49</f>
        <v>0</v>
      </c>
      <c r="CV49" s="45">
        <f t="shared" si="291"/>
        <v>-20563.814999999999</v>
      </c>
      <c r="CW49" s="45">
        <f t="shared" si="291"/>
        <v>-90519.442999999999</v>
      </c>
      <c r="CX49" s="45">
        <f t="shared" si="291"/>
        <v>-158913.927</v>
      </c>
      <c r="CY49" s="45">
        <f t="shared" si="291"/>
        <v>-287323.739</v>
      </c>
      <c r="CZ49" s="45">
        <f t="shared" si="291"/>
        <v>-477674.853</v>
      </c>
      <c r="DA49" s="45">
        <f t="shared" si="291"/>
        <v>-708639.995</v>
      </c>
    </row>
    <row r="50" spans="3:105" x14ac:dyDescent="0.3">
      <c r="C50" s="41" t="s">
        <v>62</v>
      </c>
      <c r="D50" s="116"/>
      <c r="E50" s="41"/>
      <c r="F50" s="42" t="e">
        <f t="shared" ref="F50:K50" si="292">-F49/F47</f>
        <v>#DIV/0!</v>
      </c>
      <c r="G50" s="42">
        <f t="shared" si="292"/>
        <v>0.52400760770894395</v>
      </c>
      <c r="H50" s="42">
        <f t="shared" si="292"/>
        <v>0.56248262193280885</v>
      </c>
      <c r="I50" s="42">
        <f t="shared" si="292"/>
        <v>0.49967412719674004</v>
      </c>
      <c r="J50" s="42">
        <f t="shared" si="292"/>
        <v>0.51476228990977568</v>
      </c>
      <c r="K50" s="42">
        <f t="shared" si="292"/>
        <v>0.52210012385933668</v>
      </c>
      <c r="L50" s="42">
        <f t="shared" ref="L50" si="293">-L49/L47</f>
        <v>0.52478883521757536</v>
      </c>
      <c r="M50" s="177"/>
      <c r="N50" s="111"/>
      <c r="O50" s="43"/>
      <c r="P50" s="42"/>
      <c r="Q50" s="42"/>
      <c r="R50" s="42"/>
      <c r="S50" s="42"/>
      <c r="T50" s="42"/>
      <c r="U50" s="42"/>
      <c r="V50" s="42"/>
      <c r="W50" s="177"/>
      <c r="Y50" s="43"/>
      <c r="Z50" s="42"/>
      <c r="AA50" s="42"/>
      <c r="AB50" s="42"/>
      <c r="AC50" s="42"/>
      <c r="AD50" s="42"/>
      <c r="AE50" s="42"/>
      <c r="AF50" s="42"/>
      <c r="AG50" s="44"/>
      <c r="AH50" s="43"/>
      <c r="AI50" s="42"/>
      <c r="AJ50" s="42"/>
      <c r="AK50" s="42"/>
      <c r="AL50" s="42"/>
      <c r="AM50" s="42"/>
      <c r="AN50" s="42"/>
      <c r="AO50" s="42"/>
      <c r="AP50" s="44"/>
      <c r="AQ50" s="43"/>
      <c r="AR50" s="42"/>
      <c r="AS50" s="42"/>
      <c r="AT50" s="42"/>
      <c r="AU50" s="42"/>
      <c r="AV50" s="42"/>
      <c r="AW50" s="42"/>
      <c r="AX50" s="42"/>
      <c r="AY50" s="44"/>
      <c r="AZ50" s="43"/>
      <c r="BA50" s="42"/>
      <c r="BB50" s="42"/>
      <c r="BC50" s="42"/>
      <c r="BD50" s="42"/>
      <c r="BE50" s="42"/>
      <c r="BF50" s="42"/>
      <c r="BG50" s="42"/>
      <c r="BH50" s="44"/>
      <c r="BI50" s="43"/>
      <c r="BJ50" s="42" t="e">
        <f t="shared" ref="BJ50:BO50" si="294">-BJ49/BJ47</f>
        <v>#DIV/0!</v>
      </c>
      <c r="BK50" s="42">
        <f t="shared" si="294"/>
        <v>0.52400760770894395</v>
      </c>
      <c r="BL50" s="42">
        <f t="shared" si="294"/>
        <v>0.56248262193280885</v>
      </c>
      <c r="BM50" s="42">
        <f t="shared" si="294"/>
        <v>0.49967412719674004</v>
      </c>
      <c r="BN50" s="42">
        <f t="shared" si="294"/>
        <v>0.51476228990977568</v>
      </c>
      <c r="BO50" s="42">
        <f t="shared" si="294"/>
        <v>0.52210012385933668</v>
      </c>
      <c r="BP50" s="42">
        <f t="shared" ref="BP50" si="295">-BP49/BP47</f>
        <v>0.52478883521757536</v>
      </c>
      <c r="BR50" s="43"/>
      <c r="BS50" s="42"/>
      <c r="BT50" s="42"/>
      <c r="BU50" s="42"/>
      <c r="BV50" s="42"/>
      <c r="BW50" s="42"/>
      <c r="BX50" s="42"/>
      <c r="BY50" s="42"/>
      <c r="CA50" s="43"/>
      <c r="CB50" s="42" t="e">
        <f t="shared" ref="CB50:CG50" si="296">-CB49/CB47</f>
        <v>#DIV/0!</v>
      </c>
      <c r="CC50" s="42">
        <f t="shared" si="296"/>
        <v>0.52400760770894395</v>
      </c>
      <c r="CD50" s="42">
        <f t="shared" si="296"/>
        <v>0.56248262193280885</v>
      </c>
      <c r="CE50" s="42">
        <f t="shared" si="296"/>
        <v>0.49967412719674004</v>
      </c>
      <c r="CF50" s="42">
        <f t="shared" si="296"/>
        <v>0.51476228990977568</v>
      </c>
      <c r="CG50" s="42">
        <f t="shared" si="296"/>
        <v>0.52210012385933668</v>
      </c>
      <c r="CH50" s="42">
        <f t="shared" ref="CH50" si="297">-CH49/CH47</f>
        <v>0.52478883521757536</v>
      </c>
      <c r="CI50" s="177"/>
      <c r="CK50" s="43"/>
      <c r="CL50" s="42"/>
      <c r="CM50" s="42"/>
      <c r="CN50" s="42"/>
      <c r="CO50" s="42"/>
      <c r="CP50" s="42"/>
      <c r="CQ50" s="42"/>
      <c r="CR50" s="42"/>
      <c r="CT50" s="43"/>
      <c r="CU50" s="42" t="e">
        <f t="shared" ref="CU50:CZ50" si="298">-CU49/CU47</f>
        <v>#DIV/0!</v>
      </c>
      <c r="CV50" s="42">
        <f t="shared" si="298"/>
        <v>0.52400760770894395</v>
      </c>
      <c r="CW50" s="42">
        <f t="shared" si="298"/>
        <v>0.56248262193280885</v>
      </c>
      <c r="CX50" s="42">
        <f t="shared" si="298"/>
        <v>0.49967412719674004</v>
      </c>
      <c r="CY50" s="42">
        <f t="shared" si="298"/>
        <v>0.51476228990977568</v>
      </c>
      <c r="CZ50" s="42">
        <f t="shared" si="298"/>
        <v>0.52210012385933668</v>
      </c>
      <c r="DA50" s="42">
        <f t="shared" ref="DA50" si="299">-DA49/DA47</f>
        <v>0.52478883521757536</v>
      </c>
    </row>
    <row r="51" spans="3:105" x14ac:dyDescent="0.3">
      <c r="C51" s="38" t="s">
        <v>28</v>
      </c>
      <c r="D51" s="117">
        <v>15</v>
      </c>
      <c r="F51" s="45">
        <f>VLOOKUP($C51,Segment!$B$4:$G$71,6,0)/1000</f>
        <v>0</v>
      </c>
      <c r="G51" s="45">
        <f>VLOOKUP($C51,Segment!$B$77:$G$146,6,0)/1000</f>
        <v>-18448.684000000001</v>
      </c>
      <c r="H51" s="45">
        <f>VLOOKUP($C51,Segment!$B$152:$G$223,6,0)/1000</f>
        <v>-61773.298999999999</v>
      </c>
      <c r="I51" s="45">
        <f>VLOOKUP($C51,Segment!$B$229:$G$300,6,0)/1000</f>
        <v>-111594.99800000001</v>
      </c>
      <c r="J51" s="45">
        <f>VLOOKUP($C51,Segment!$B$306:$G$377,6,0)/1000</f>
        <v>-174934.41</v>
      </c>
      <c r="K51" s="45">
        <f>VLOOKUP($C51,Segment!$B$383:$G$454,6,0)/1000</f>
        <v>-289068.81099999999</v>
      </c>
      <c r="L51" s="45">
        <f>VLOOKUP($C51,Segment!$B$460:$G$531,6,0)/1000</f>
        <v>-465015.43</v>
      </c>
      <c r="M51" s="139">
        <f>L51/K51-1</f>
        <v>0.60866690664874268</v>
      </c>
      <c r="N51" s="111"/>
      <c r="P51" s="45">
        <f>VLOOKUP($C51,Segment!$B$4:$G$71,2,0)/1000</f>
        <v>0</v>
      </c>
      <c r="Q51" s="45">
        <f>VLOOKUP($C51,Segment!$B$77:$G$146,2,0)/1000</f>
        <v>0</v>
      </c>
      <c r="R51" s="45">
        <f>VLOOKUP($C51,Segment!$B$152:$G$223,2,0)/1000</f>
        <v>0</v>
      </c>
      <c r="S51" s="45">
        <f>VLOOKUP($C51,Segment!$B$229:$G$300,2,0)/1000</f>
        <v>0</v>
      </c>
      <c r="T51" s="45">
        <f>VLOOKUP($C51,Segment!$B$306:$G$377,2,0)/1000</f>
        <v>0</v>
      </c>
      <c r="U51" s="45">
        <f>VLOOKUP($C51,Segment!$B$383:$G$454,2,0)/1000</f>
        <v>0</v>
      </c>
      <c r="V51" s="45">
        <f>VLOOKUP($C51,Segment!$B$460:$G$531,2,0)/1000</f>
        <v>0</v>
      </c>
      <c r="Z51" s="45">
        <f>VLOOKUP($C51,'Securitization Profit   loss &amp; '!$A$3:$C$70,3,0)/1000</f>
        <v>0</v>
      </c>
      <c r="AA51" s="45">
        <f>VLOOKUP($C51,'Securitization Profit   loss &amp; '!$A$78:$C$147,3,0)/1000</f>
        <v>0</v>
      </c>
      <c r="AB51" s="45">
        <f>VLOOKUP($C51,'Securitization Profit   loss &amp; '!$A$153:$C$224,3,0)/1000</f>
        <v>0</v>
      </c>
      <c r="AC51" s="45">
        <f>VLOOKUP($C51,'Securitization Profit   loss &amp; '!$A$230:$C$301,3,0)/1000</f>
        <v>0</v>
      </c>
      <c r="AD51" s="45">
        <f>VLOOKUP($C51,'Securitization Profit   loss &amp; '!$A$306:$C$377,3,0)/1000</f>
        <v>0</v>
      </c>
      <c r="AE51" s="45">
        <f>VLOOKUP($C51,'Securitization Profit   loss &amp; '!$A$383:$C$454,3,0)/1000</f>
        <v>0</v>
      </c>
      <c r="AF51" s="45">
        <f>VLOOKUP($C51,'Securitization Profit   loss &amp; '!$A$460:$C$531,3,0)/1000</f>
        <v>0</v>
      </c>
      <c r="AI51" s="45">
        <f>VLOOKUP($C51,'Securitization Profit   loss &amp; '!$A$3:$C$70,2,0)/1000</f>
        <v>0</v>
      </c>
      <c r="AJ51" s="45">
        <f>VLOOKUP($C51,'Securitization Profit   loss &amp; '!$A$78:$C$147,2,0)/1000</f>
        <v>0</v>
      </c>
      <c r="AK51" s="45">
        <f>VLOOKUP($C51,'Securitization Profit   loss &amp; '!$A$153:$C$224,2,0)/1000</f>
        <v>0</v>
      </c>
      <c r="AL51" s="45">
        <f>VLOOKUP($C51,'Securitization Profit   loss &amp; '!$A$230:$C$301,2,0)/1000</f>
        <v>0</v>
      </c>
      <c r="AM51" s="45">
        <f>VLOOKUP($C51,'Securitization Profit   loss &amp; '!$A$306:$C$377,2,0)/1000</f>
        <v>0</v>
      </c>
      <c r="AN51" s="45">
        <f>VLOOKUP($C51,'Securitization Profit   loss &amp; '!$A$383:$C$454,2,0)/1000</f>
        <v>0</v>
      </c>
      <c r="AO51" s="45">
        <f>VLOOKUP($C51,'Securitization Profit   loss &amp; '!$A$460:$C$531,2,0)/1000</f>
        <v>0</v>
      </c>
      <c r="BA51" s="45">
        <f>P51+Z51+AI51+AR51</f>
        <v>0</v>
      </c>
      <c r="BB51" s="45">
        <f>Q51+AA51+AJ51+AS51</f>
        <v>0</v>
      </c>
      <c r="BC51" s="45">
        <f t="shared" si="289"/>
        <v>0</v>
      </c>
      <c r="BD51" s="45">
        <f>S51+AC51+AL51+AU51</f>
        <v>0</v>
      </c>
      <c r="BE51" s="45">
        <f>T51+AD51+AM51+AV51</f>
        <v>0</v>
      </c>
      <c r="BF51" s="45">
        <f>U51+AE51+AN51+AW51</f>
        <v>0</v>
      </c>
      <c r="BG51" s="45">
        <f>V51+AF51+AO51+AX51</f>
        <v>0</v>
      </c>
      <c r="BJ51" s="45">
        <f>VLOOKUP($C51,Segment!$B$4:$G$71,3,0)/1000</f>
        <v>0</v>
      </c>
      <c r="BK51" s="45">
        <f>VLOOKUP($C51,Segment!$B$77:$G$146,3,0)/1000</f>
        <v>-18448.684000000001</v>
      </c>
      <c r="BL51" s="45">
        <f>VLOOKUP($C51,Segment!$B$152:$G$223,3,0)/1000</f>
        <v>-61773.298999999999</v>
      </c>
      <c r="BM51" s="45">
        <f>VLOOKUP($C51,Segment!$B$229:$G$300,3,0)/1000</f>
        <v>-111594.99800000001</v>
      </c>
      <c r="BN51" s="45">
        <f>VLOOKUP($C51,Segment!$B$306:$G$377,3,0)/1000</f>
        <v>-174934.41</v>
      </c>
      <c r="BO51" s="45">
        <f>VLOOKUP($C51,Segment!$B$383:$G$454,3,0)/1000</f>
        <v>-289068.81099999999</v>
      </c>
      <c r="BP51" s="45">
        <f>VLOOKUP($C51,Segment!$B$460:$G$531,3,0)/1000</f>
        <v>-465015.43</v>
      </c>
      <c r="BS51" s="45">
        <f>VLOOKUP($C51,Segment!$B$4:$G$71,4,0)/1000</f>
        <v>0</v>
      </c>
      <c r="BT51" s="45">
        <f>VLOOKUP($C51,Segment!$B$77:$G$146,4,0)/1000</f>
        <v>0</v>
      </c>
      <c r="BU51" s="45">
        <f>VLOOKUP($C51,Segment!$B$152:$G$223,4,0)/1000</f>
        <v>0</v>
      </c>
      <c r="BV51" s="45">
        <f>VLOOKUP($C51,Segment!$B$229:$G$300,4,0)/1000</f>
        <v>0</v>
      </c>
      <c r="BW51" s="45">
        <f>VLOOKUP($C51,Segment!$B$306:$G$377,4,0)/1000</f>
        <v>0</v>
      </c>
      <c r="BX51" s="45">
        <f>VLOOKUP($C51,Segment!$B$383:$G$454,4,0)/1000</f>
        <v>0</v>
      </c>
      <c r="BY51" s="45">
        <f>VLOOKUP($C51,Segment!$B$460:$G$531,4,0)/1000</f>
        <v>0</v>
      </c>
      <c r="CB51" s="45">
        <f t="shared" ref="CB51:CH51" si="300">BJ51+BS51</f>
        <v>0</v>
      </c>
      <c r="CC51" s="45">
        <f t="shared" si="300"/>
        <v>-18448.684000000001</v>
      </c>
      <c r="CD51" s="45">
        <f t="shared" si="300"/>
        <v>-61773.298999999999</v>
      </c>
      <c r="CE51" s="45">
        <f t="shared" si="300"/>
        <v>-111594.99800000001</v>
      </c>
      <c r="CF51" s="45">
        <f t="shared" si="300"/>
        <v>-174934.41</v>
      </c>
      <c r="CG51" s="45">
        <f t="shared" si="300"/>
        <v>-289068.81099999999</v>
      </c>
      <c r="CH51" s="45">
        <f t="shared" si="300"/>
        <v>-465015.43</v>
      </c>
      <c r="CI51" s="139">
        <f>CH51/CG51-1</f>
        <v>0.60866690664874268</v>
      </c>
      <c r="CL51" s="45">
        <f>VLOOKUP($C51,Segment!$B$4:$G$71,5,0)/1000</f>
        <v>0</v>
      </c>
      <c r="CM51" s="45">
        <f>VLOOKUP($C51,Segment!$B$77:$G$146,5,0)/1000</f>
        <v>0</v>
      </c>
      <c r="CN51" s="45">
        <f>VLOOKUP($C51,Segment!$B$152:$G$223,5,0)/1000</f>
        <v>0</v>
      </c>
      <c r="CO51" s="45">
        <f>VLOOKUP($C51,Segment!$B$229:$G$300,5,0)/1000</f>
        <v>0</v>
      </c>
      <c r="CP51" s="45">
        <f>VLOOKUP($C51,Segment!$B$306:$G$377,5,0)/1000</f>
        <v>0</v>
      </c>
      <c r="CQ51" s="45">
        <f>VLOOKUP($C51,Segment!$B$383:$G$454,5,0)/1000</f>
        <v>0</v>
      </c>
      <c r="CR51" s="45">
        <f>VLOOKUP($C51,Segment!$B$460:$G$531,5,0)/1000</f>
        <v>0</v>
      </c>
      <c r="CU51" s="45">
        <f t="shared" ref="CU51:DA51" si="301">BA51+CB51+CL51</f>
        <v>0</v>
      </c>
      <c r="CV51" s="45">
        <f t="shared" si="301"/>
        <v>-18448.684000000001</v>
      </c>
      <c r="CW51" s="45">
        <f t="shared" si="301"/>
        <v>-61773.298999999999</v>
      </c>
      <c r="CX51" s="45">
        <f t="shared" si="301"/>
        <v>-111594.99800000001</v>
      </c>
      <c r="CY51" s="45">
        <f t="shared" si="301"/>
        <v>-174934.41</v>
      </c>
      <c r="CZ51" s="45">
        <f t="shared" si="301"/>
        <v>-289068.81099999999</v>
      </c>
      <c r="DA51" s="45">
        <f t="shared" si="301"/>
        <v>-465015.43</v>
      </c>
    </row>
    <row r="52" spans="3:105" x14ac:dyDescent="0.3">
      <c r="C52" s="41" t="s">
        <v>63</v>
      </c>
      <c r="D52" s="116"/>
      <c r="E52" s="41"/>
      <c r="F52" s="42" t="e">
        <f t="shared" ref="F52:K52" si="302">-F51/F47</f>
        <v>#DIV/0!</v>
      </c>
      <c r="G52" s="42">
        <f t="shared" si="302"/>
        <v>0.47010979082520782</v>
      </c>
      <c r="H52" s="42">
        <f t="shared" si="302"/>
        <v>0.38385573347992608</v>
      </c>
      <c r="I52" s="42">
        <f t="shared" si="302"/>
        <v>0.35088890116705729</v>
      </c>
      <c r="J52" s="42">
        <f t="shared" si="302"/>
        <v>0.31340827524040943</v>
      </c>
      <c r="K52" s="42">
        <f t="shared" si="302"/>
        <v>0.31595312392752478</v>
      </c>
      <c r="L52" s="42">
        <f t="shared" ref="L52" si="303">-L51/L47</f>
        <v>0.34437077724903176</v>
      </c>
      <c r="M52" s="177"/>
      <c r="N52" s="111"/>
      <c r="O52" s="43"/>
      <c r="P52" s="42"/>
      <c r="Q52" s="42"/>
      <c r="R52" s="42"/>
      <c r="S52" s="42"/>
      <c r="T52" s="42"/>
      <c r="U52" s="42"/>
      <c r="V52" s="42"/>
      <c r="W52" s="177"/>
      <c r="Y52" s="43"/>
      <c r="Z52" s="42"/>
      <c r="AA52" s="42"/>
      <c r="AB52" s="42"/>
      <c r="AC52" s="42"/>
      <c r="AD52" s="42"/>
      <c r="AE52" s="42"/>
      <c r="AF52" s="42"/>
      <c r="AG52" s="44"/>
      <c r="AH52" s="43"/>
      <c r="AI52" s="42"/>
      <c r="AJ52" s="42"/>
      <c r="AK52" s="42"/>
      <c r="AL52" s="42"/>
      <c r="AM52" s="42"/>
      <c r="AN52" s="42"/>
      <c r="AO52" s="42"/>
      <c r="AP52" s="44"/>
      <c r="AQ52" s="43"/>
      <c r="AR52" s="42"/>
      <c r="AS52" s="42"/>
      <c r="AT52" s="42"/>
      <c r="AU52" s="42"/>
      <c r="AV52" s="42"/>
      <c r="AW52" s="42"/>
      <c r="AX52" s="42"/>
      <c r="AY52" s="44"/>
      <c r="AZ52" s="43"/>
      <c r="BA52" s="42"/>
      <c r="BB52" s="42"/>
      <c r="BC52" s="42"/>
      <c r="BD52" s="42"/>
      <c r="BE52" s="42"/>
      <c r="BF52" s="42"/>
      <c r="BG52" s="42"/>
      <c r="BH52" s="44"/>
      <c r="BI52" s="43"/>
      <c r="BJ52" s="42" t="e">
        <f t="shared" ref="BJ52:BO52" si="304">-BJ51/BJ47</f>
        <v>#DIV/0!</v>
      </c>
      <c r="BK52" s="42">
        <f t="shared" si="304"/>
        <v>0.47010979082520782</v>
      </c>
      <c r="BL52" s="42">
        <f t="shared" si="304"/>
        <v>0.38385573347992608</v>
      </c>
      <c r="BM52" s="42">
        <f t="shared" si="304"/>
        <v>0.35088890116705729</v>
      </c>
      <c r="BN52" s="42">
        <f t="shared" si="304"/>
        <v>0.31340827524040943</v>
      </c>
      <c r="BO52" s="42">
        <f t="shared" si="304"/>
        <v>0.31595312392752478</v>
      </c>
      <c r="BP52" s="42">
        <f t="shared" ref="BP52" si="305">-BP51/BP47</f>
        <v>0.34437077724903176</v>
      </c>
      <c r="BR52" s="43"/>
      <c r="BS52" s="42"/>
      <c r="BT52" s="42"/>
      <c r="BU52" s="42"/>
      <c r="BV52" s="42"/>
      <c r="BW52" s="42"/>
      <c r="BX52" s="42"/>
      <c r="BY52" s="42"/>
      <c r="CA52" s="43"/>
      <c r="CB52" s="42" t="e">
        <f t="shared" ref="CB52:CG52" si="306">-CB51/CB47</f>
        <v>#DIV/0!</v>
      </c>
      <c r="CC52" s="42">
        <f t="shared" si="306"/>
        <v>0.47010979082520782</v>
      </c>
      <c r="CD52" s="42">
        <f t="shared" si="306"/>
        <v>0.38385573347992608</v>
      </c>
      <c r="CE52" s="42">
        <f t="shared" si="306"/>
        <v>0.35088890116705729</v>
      </c>
      <c r="CF52" s="42">
        <f t="shared" si="306"/>
        <v>0.31340827524040943</v>
      </c>
      <c r="CG52" s="42">
        <f t="shared" si="306"/>
        <v>0.31595312392752478</v>
      </c>
      <c r="CH52" s="42">
        <f t="shared" ref="CH52" si="307">-CH51/CH47</f>
        <v>0.34437077724903176</v>
      </c>
      <c r="CI52" s="177"/>
      <c r="CK52" s="43"/>
      <c r="CL52" s="42"/>
      <c r="CM52" s="42"/>
      <c r="CN52" s="42"/>
      <c r="CO52" s="42"/>
      <c r="CP52" s="42"/>
      <c r="CQ52" s="42"/>
      <c r="CR52" s="42"/>
      <c r="CT52" s="43"/>
      <c r="CU52" s="42" t="e">
        <f t="shared" ref="CU52:CZ52" si="308">-CU51/CU47</f>
        <v>#DIV/0!</v>
      </c>
      <c r="CV52" s="42">
        <f t="shared" si="308"/>
        <v>0.47010979082520782</v>
      </c>
      <c r="CW52" s="42">
        <f t="shared" si="308"/>
        <v>0.38385573347992608</v>
      </c>
      <c r="CX52" s="42">
        <f t="shared" si="308"/>
        <v>0.35088890116705729</v>
      </c>
      <c r="CY52" s="42">
        <f t="shared" si="308"/>
        <v>0.31340827524040943</v>
      </c>
      <c r="CZ52" s="42">
        <f t="shared" si="308"/>
        <v>0.31595312392752478</v>
      </c>
      <c r="DA52" s="42">
        <f t="shared" ref="DA52" si="309">-DA51/DA47</f>
        <v>0.34437077724903176</v>
      </c>
    </row>
    <row r="53" spans="3:105" x14ac:dyDescent="0.3">
      <c r="C53" s="38" t="s">
        <v>29</v>
      </c>
      <c r="F53" s="45">
        <f>VLOOKUP($C53,Segment!$B$4:$G$71,6,0)/1000</f>
        <v>0</v>
      </c>
      <c r="G53" s="45">
        <f>VLOOKUP($C53,Segment!$B$77:$G$146,6,0)/1000</f>
        <v>2377.7469999999998</v>
      </c>
      <c r="H53" s="45">
        <f>VLOOKUP($C53,Segment!$B$152:$G$223,6,0)/1000</f>
        <v>4617.9520000000002</v>
      </c>
      <c r="I53" s="45">
        <f>VLOOKUP($C53,Segment!$B$229:$G$300,6,0)/1000</f>
        <v>7015.7169999999996</v>
      </c>
      <c r="J53" s="45">
        <f>VLOOKUP($C53,Segment!$B$306:$G$377,6,0)/1000</f>
        <v>9573.4439999999995</v>
      </c>
      <c r="K53" s="45">
        <f>VLOOKUP($C53,Segment!$B$383:$G$454,6,0)/1000</f>
        <v>9636.8979999999992</v>
      </c>
      <c r="L53" s="45">
        <f>VLOOKUP($C53,Segment!$B$460:$G$531,6,0)/1000</f>
        <v>11865.681</v>
      </c>
      <c r="M53" s="139">
        <f>L53/K53-1</f>
        <v>0.23127597697931446</v>
      </c>
      <c r="N53" s="111"/>
      <c r="P53" s="45">
        <f>VLOOKUP($C53,Segment!$B$4:$G$71,2,0)/1000</f>
        <v>0</v>
      </c>
      <c r="Q53" s="45">
        <f>VLOOKUP($C53,Segment!$B$77:$G$146,2,0)/1000</f>
        <v>0</v>
      </c>
      <c r="R53" s="45">
        <f>VLOOKUP($C53,Segment!$B$152:$G$223,2,0)/1000</f>
        <v>0</v>
      </c>
      <c r="S53" s="45">
        <f>VLOOKUP($C53,Segment!$B$229:$G$300,2,0)/1000</f>
        <v>0</v>
      </c>
      <c r="T53" s="45">
        <f>VLOOKUP($C53,Segment!$B$306:$G$377,2,0)/1000</f>
        <v>0</v>
      </c>
      <c r="U53" s="45">
        <f>VLOOKUP($C53,Segment!$B$383:$G$454,2,0)/1000</f>
        <v>0</v>
      </c>
      <c r="V53" s="45">
        <f>VLOOKUP($C53,Segment!$B$460:$G$531,2,0)/1000</f>
        <v>0</v>
      </c>
      <c r="Z53" s="45">
        <f>VLOOKUP($C53,'Securitization Profit   loss &amp; '!$A$3:$C$70,3,0)/1000</f>
        <v>0</v>
      </c>
      <c r="AA53" s="45">
        <f>VLOOKUP($C53,'Securitization Profit   loss &amp; '!$A$78:$C$147,3,0)/1000</f>
        <v>0</v>
      </c>
      <c r="AB53" s="45">
        <f>VLOOKUP($C53,'Securitization Profit   loss &amp; '!$A$153:$C$224,3,0)/1000</f>
        <v>0</v>
      </c>
      <c r="AC53" s="45">
        <f>VLOOKUP($C53,'Securitization Profit   loss &amp; '!$A$230:$C$301,3,0)/1000</f>
        <v>0</v>
      </c>
      <c r="AD53" s="45">
        <f>VLOOKUP($C53,'Securitization Profit   loss &amp; '!$A$306:$C$377,3,0)/1000</f>
        <v>0</v>
      </c>
      <c r="AE53" s="45">
        <f>VLOOKUP($C53,'Securitization Profit   loss &amp; '!$A$383:$C$454,3,0)/1000</f>
        <v>0</v>
      </c>
      <c r="AF53" s="45">
        <f>VLOOKUP($C53,'Securitization Profit   loss &amp; '!$A$460:$C$531,3,0)/1000</f>
        <v>0</v>
      </c>
      <c r="AI53" s="45">
        <f>VLOOKUP($C53,'Securitization Profit   loss &amp; '!$A$3:$C$70,2,0)/1000</f>
        <v>0</v>
      </c>
      <c r="AJ53" s="45">
        <f>VLOOKUP($C53,'Securitization Profit   loss &amp; '!$A$78:$C$147,2,0)/1000</f>
        <v>0</v>
      </c>
      <c r="AK53" s="45">
        <f>VLOOKUP($C53,'Securitization Profit   loss &amp; '!$A$153:$C$224,2,0)/1000</f>
        <v>0</v>
      </c>
      <c r="AL53" s="45">
        <f>VLOOKUP($C53,'Securitization Profit   loss &amp; '!$A$230:$C$301,2,0)/1000</f>
        <v>0</v>
      </c>
      <c r="AM53" s="45">
        <f>VLOOKUP($C53,'Securitization Profit   loss &amp; '!$A$306:$C$377,2,0)/1000</f>
        <v>0</v>
      </c>
      <c r="AN53" s="45">
        <f>VLOOKUP($C53,'Securitization Profit   loss &amp; '!$A$383:$C$454,2,0)/1000</f>
        <v>0</v>
      </c>
      <c r="AO53" s="45">
        <f>VLOOKUP($C53,'Securitization Profit   loss &amp; '!$A$460:$C$531,2,0)/1000</f>
        <v>0</v>
      </c>
      <c r="BA53" s="45">
        <f>P53+Z53+AI53+AR53</f>
        <v>0</v>
      </c>
      <c r="BB53" s="45">
        <f>Q53+AA53+AJ53+AS53</f>
        <v>0</v>
      </c>
      <c r="BC53" s="45">
        <f t="shared" si="289"/>
        <v>0</v>
      </c>
      <c r="BD53" s="45">
        <f t="shared" ref="BD53:BG54" si="310">S53+AC53+AL53+AU53</f>
        <v>0</v>
      </c>
      <c r="BE53" s="45">
        <f t="shared" si="310"/>
        <v>0</v>
      </c>
      <c r="BF53" s="45">
        <f t="shared" si="310"/>
        <v>0</v>
      </c>
      <c r="BG53" s="45">
        <f t="shared" si="310"/>
        <v>0</v>
      </c>
      <c r="BJ53" s="45">
        <f>VLOOKUP($C53,Segment!$B$4:$G$71,3,0)/1000</f>
        <v>0</v>
      </c>
      <c r="BK53" s="45">
        <f>VLOOKUP($C53,Segment!$B$77:$G$146,3,0)/1000</f>
        <v>2377.7469999999998</v>
      </c>
      <c r="BL53" s="45">
        <f>VLOOKUP($C53,Segment!$B$152:$G$223,3,0)/1000</f>
        <v>4617.9520000000002</v>
      </c>
      <c r="BM53" s="45">
        <f>VLOOKUP($C53,Segment!$B$229:$G$300,3,0)/1000</f>
        <v>7015.7169999999996</v>
      </c>
      <c r="BN53" s="45">
        <f>VLOOKUP($C53,Segment!$B$306:$G$377,3,0)/1000</f>
        <v>9573.4439999999995</v>
      </c>
      <c r="BO53" s="45">
        <f>VLOOKUP($C53,Segment!$B$383:$G$454,3,0)/1000</f>
        <v>9636.8979999999992</v>
      </c>
      <c r="BP53" s="45">
        <f>VLOOKUP($C53,Segment!$B$460:$G$531,3,0)/1000</f>
        <v>11865.681</v>
      </c>
      <c r="BS53" s="45">
        <f>VLOOKUP($C53,Segment!$B$4:$G$71,4,0)/1000</f>
        <v>0</v>
      </c>
      <c r="BT53" s="45">
        <f>VLOOKUP($C53,Segment!$B$77:$G$146,4,0)/1000</f>
        <v>0</v>
      </c>
      <c r="BU53" s="45">
        <f>VLOOKUP($C53,Segment!$B$152:$G$223,4,0)/1000</f>
        <v>0</v>
      </c>
      <c r="BV53" s="45">
        <f>VLOOKUP($C53,Segment!$B$229:$G$300,4,0)/1000</f>
        <v>0</v>
      </c>
      <c r="BW53" s="45">
        <f>VLOOKUP($C53,Segment!$B$306:$G$377,4,0)/1000</f>
        <v>0</v>
      </c>
      <c r="BX53" s="45">
        <f>VLOOKUP($C53,Segment!$B$383:$G$454,4,0)/1000</f>
        <v>0</v>
      </c>
      <c r="BY53" s="45">
        <f>VLOOKUP($C53,Segment!$B$460:$G$531,4,0)/1000</f>
        <v>0</v>
      </c>
      <c r="CB53" s="45">
        <f t="shared" ref="CB53:CB54" si="311">BJ53+BS53</f>
        <v>0</v>
      </c>
      <c r="CC53" s="45">
        <f t="shared" ref="CC53:CC54" si="312">BK53+BT53</f>
        <v>2377.7469999999998</v>
      </c>
      <c r="CD53" s="45">
        <f t="shared" ref="CD53:CD54" si="313">BL53+BU53</f>
        <v>4617.9520000000002</v>
      </c>
      <c r="CE53" s="45">
        <f t="shared" ref="CE53:CE54" si="314">BM53+BV53</f>
        <v>7015.7169999999996</v>
      </c>
      <c r="CF53" s="45">
        <f t="shared" ref="CF53:CF54" si="315">BN53+BW53</f>
        <v>9573.4439999999995</v>
      </c>
      <c r="CG53" s="45">
        <f t="shared" ref="CG53:CH54" si="316">BO53+BX53</f>
        <v>9636.8979999999992</v>
      </c>
      <c r="CH53" s="45">
        <f t="shared" si="316"/>
        <v>11865.681</v>
      </c>
      <c r="CI53" s="139">
        <f>CH53/CG53-1</f>
        <v>0.23127597697931446</v>
      </c>
      <c r="CL53" s="45">
        <f>VLOOKUP($C53,Segment!$B$4:$G$71,5,0)/1000</f>
        <v>0</v>
      </c>
      <c r="CM53" s="45">
        <f>VLOOKUP($C53,Segment!$B$77:$G$146,5,0)/1000</f>
        <v>0</v>
      </c>
      <c r="CN53" s="45">
        <f>VLOOKUP($C53,Segment!$B$152:$G$223,5,0)/1000</f>
        <v>0</v>
      </c>
      <c r="CO53" s="45">
        <f>VLOOKUP($C53,Segment!$B$229:$G$300,5,0)/1000</f>
        <v>0</v>
      </c>
      <c r="CP53" s="45">
        <f>VLOOKUP($C53,Segment!$B$306:$G$377,5,0)/1000</f>
        <v>0</v>
      </c>
      <c r="CQ53" s="45">
        <f>VLOOKUP($C53,Segment!$B$383:$G$454,5,0)/1000</f>
        <v>0</v>
      </c>
      <c r="CR53" s="45">
        <f>VLOOKUP($C53,Segment!$B$460:$G$531,5,0)/1000</f>
        <v>0</v>
      </c>
      <c r="CU53" s="45">
        <f t="shared" ref="CU53:DA54" si="317">BA53+CB53+CL53</f>
        <v>0</v>
      </c>
      <c r="CV53" s="45">
        <f t="shared" si="317"/>
        <v>2377.7469999999998</v>
      </c>
      <c r="CW53" s="45">
        <f t="shared" si="317"/>
        <v>4617.9520000000002</v>
      </c>
      <c r="CX53" s="45">
        <f t="shared" si="317"/>
        <v>7015.7169999999996</v>
      </c>
      <c r="CY53" s="45">
        <f t="shared" si="317"/>
        <v>9573.4439999999995</v>
      </c>
      <c r="CZ53" s="45">
        <f t="shared" si="317"/>
        <v>9636.8979999999992</v>
      </c>
      <c r="DA53" s="45">
        <f t="shared" si="317"/>
        <v>11865.681</v>
      </c>
    </row>
    <row r="54" spans="3:105" x14ac:dyDescent="0.3">
      <c r="C54" s="38" t="s">
        <v>30</v>
      </c>
      <c r="F54" s="45">
        <f>VLOOKUP($C54,Segment!$B$4:$G$71,6,0)/1000</f>
        <v>0</v>
      </c>
      <c r="G54" s="45">
        <f>VLOOKUP($C54,Segment!$B$77:$G$146,6,0)/1000</f>
        <v>0</v>
      </c>
      <c r="H54" s="45">
        <f>VLOOKUP($C54,Segment!$B$152:$G$223,6,0)/1000</f>
        <v>-1639.6949999999999</v>
      </c>
      <c r="I54" s="45">
        <f>VLOOKUP($C54,Segment!$B$229:$G$300,6,0)/1000</f>
        <v>-2279.942</v>
      </c>
      <c r="J54" s="45">
        <f>VLOOKUP($C54,Segment!$B$306:$G$377,6,0)/1000</f>
        <v>-8685.4639999999999</v>
      </c>
      <c r="K54" s="45">
        <f>VLOOKUP($C54,Segment!$B$383:$G$454,6,0)/1000</f>
        <v>-8061.2669999999998</v>
      </c>
      <c r="L54" s="45">
        <f>VLOOKUP($C54,Segment!$B$460:$G$531,6,0)/1000</f>
        <v>-9176.1020000000008</v>
      </c>
      <c r="M54" s="139">
        <f>L54/K54-1</f>
        <v>0.13829525805310761</v>
      </c>
      <c r="N54" s="111"/>
      <c r="P54" s="45">
        <f>VLOOKUP($C54,Segment!$B$4:$G$71,2,0)/1000</f>
        <v>0</v>
      </c>
      <c r="Q54" s="45">
        <f>VLOOKUP($C54,Segment!$B$77:$G$146,2,0)/1000</f>
        <v>0</v>
      </c>
      <c r="R54" s="45">
        <f>VLOOKUP($C54,Segment!$B$152:$G$223,2,0)/1000</f>
        <v>0</v>
      </c>
      <c r="S54" s="45">
        <f>VLOOKUP($C54,Segment!$B$229:$G$300,2,0)/1000</f>
        <v>0</v>
      </c>
      <c r="T54" s="45">
        <f>VLOOKUP($C54,Segment!$B$306:$G$377,2,0)/1000</f>
        <v>0</v>
      </c>
      <c r="U54" s="45">
        <f>VLOOKUP($C54,Segment!$B$383:$G$454,2,0)/1000</f>
        <v>0</v>
      </c>
      <c r="V54" s="45">
        <f>VLOOKUP($C54,Segment!$B$460:$G$531,2,0)/1000</f>
        <v>0</v>
      </c>
      <c r="Z54" s="45">
        <f>VLOOKUP($C54,'Securitization Profit   loss &amp; '!$A$3:$C$70,3,0)/1000</f>
        <v>0</v>
      </c>
      <c r="AA54" s="45">
        <f>VLOOKUP($C54,'Securitization Profit   loss &amp; '!$A$78:$C$147,3,0)/1000</f>
        <v>0</v>
      </c>
      <c r="AB54" s="45">
        <f>VLOOKUP($C54,'Securitization Profit   loss &amp; '!$A$153:$C$224,3,0)/1000</f>
        <v>0</v>
      </c>
      <c r="AC54" s="45">
        <f>VLOOKUP($C54,'Securitization Profit   loss &amp; '!$A$230:$C$301,3,0)/1000</f>
        <v>0</v>
      </c>
      <c r="AD54" s="45">
        <f>VLOOKUP($C54,'Securitization Profit   loss &amp; '!$A$306:$C$377,3,0)/1000</f>
        <v>0</v>
      </c>
      <c r="AE54" s="45">
        <f>VLOOKUP($C54,'Securitization Profit   loss &amp; '!$A$383:$C$454,3,0)/1000</f>
        <v>0</v>
      </c>
      <c r="AF54" s="45">
        <f>VLOOKUP($C54,'Securitization Profit   loss &amp; '!$A$460:$C$531,3,0)/1000</f>
        <v>0</v>
      </c>
      <c r="AI54" s="45">
        <f>VLOOKUP($C54,'Securitization Profit   loss &amp; '!$A$3:$C$70,2,0)/1000</f>
        <v>0</v>
      </c>
      <c r="AJ54" s="45">
        <f>VLOOKUP($C54,'Securitization Profit   loss &amp; '!$A$78:$C$147,2,0)/1000</f>
        <v>0</v>
      </c>
      <c r="AK54" s="45">
        <f>VLOOKUP($C54,'Securitization Profit   loss &amp; '!$A$153:$C$224,2,0)/1000</f>
        <v>0</v>
      </c>
      <c r="AL54" s="45">
        <f>VLOOKUP($C54,'Securitization Profit   loss &amp; '!$A$230:$C$301,2,0)/1000</f>
        <v>0</v>
      </c>
      <c r="AM54" s="45">
        <f>VLOOKUP($C54,'Securitization Profit   loss &amp; '!$A$306:$C$377,2,0)/1000</f>
        <v>0</v>
      </c>
      <c r="AN54" s="45">
        <f>VLOOKUP($C54,'Securitization Profit   loss &amp; '!$A$383:$C$454,2,0)/1000</f>
        <v>0</v>
      </c>
      <c r="AO54" s="45">
        <f>VLOOKUP($C54,'Securitization Profit   loss &amp; '!$A$460:$C$531,2,0)/1000</f>
        <v>0</v>
      </c>
      <c r="BA54" s="45">
        <f>P54+Z54+AI54+AR54</f>
        <v>0</v>
      </c>
      <c r="BB54" s="45">
        <f>Q54+AA54+AJ54+AS54</f>
        <v>0</v>
      </c>
      <c r="BC54" s="45">
        <f t="shared" si="289"/>
        <v>0</v>
      </c>
      <c r="BD54" s="45">
        <f t="shared" si="310"/>
        <v>0</v>
      </c>
      <c r="BE54" s="45">
        <f t="shared" si="310"/>
        <v>0</v>
      </c>
      <c r="BF54" s="45">
        <f t="shared" si="310"/>
        <v>0</v>
      </c>
      <c r="BG54" s="45">
        <f t="shared" si="310"/>
        <v>0</v>
      </c>
      <c r="BJ54" s="45">
        <f>VLOOKUP($C54,Segment!$B$4:$G$71,3,0)/1000</f>
        <v>0</v>
      </c>
      <c r="BK54" s="45">
        <f>VLOOKUP($C54,Segment!$B$77:$G$146,3,0)/1000</f>
        <v>0</v>
      </c>
      <c r="BL54" s="45">
        <f>VLOOKUP($C54,Segment!$B$152:$G$223,3,0)/1000</f>
        <v>-1639.6949999999999</v>
      </c>
      <c r="BM54" s="45">
        <f>VLOOKUP($C54,Segment!$B$229:$G$300,3,0)/1000</f>
        <v>-2279.942</v>
      </c>
      <c r="BN54" s="45">
        <f>VLOOKUP($C54,Segment!$B$306:$G$377,3,0)/1000</f>
        <v>-8685.4639999999999</v>
      </c>
      <c r="BO54" s="45">
        <f>VLOOKUP($C54,Segment!$B$383:$G$454,3,0)/1000</f>
        <v>-8061.2669999999998</v>
      </c>
      <c r="BP54" s="45">
        <f>VLOOKUP($C54,Segment!$B$460:$G$531,3,0)/1000</f>
        <v>-9176.1020000000008</v>
      </c>
      <c r="BS54" s="45">
        <f>VLOOKUP($C54,Segment!$B$4:$G$71,4,0)/1000</f>
        <v>0</v>
      </c>
      <c r="BT54" s="45">
        <f>VLOOKUP($C54,Segment!$B$77:$G$146,4,0)/1000</f>
        <v>0</v>
      </c>
      <c r="BU54" s="45">
        <f>VLOOKUP($C54,Segment!$B$152:$G$223,4,0)/1000</f>
        <v>0</v>
      </c>
      <c r="BV54" s="45">
        <f>VLOOKUP($C54,Segment!$B$229:$G$300,4,0)/1000</f>
        <v>0</v>
      </c>
      <c r="BW54" s="45">
        <f>VLOOKUP($C54,Segment!$B$306:$G$377,4,0)/1000</f>
        <v>0</v>
      </c>
      <c r="BX54" s="45">
        <f>VLOOKUP($C54,Segment!$B$383:$G$454,4,0)/1000</f>
        <v>0</v>
      </c>
      <c r="BY54" s="45">
        <f>VLOOKUP($C54,Segment!$B$460:$G$531,4,0)/1000</f>
        <v>0</v>
      </c>
      <c r="CB54" s="45">
        <f t="shared" si="311"/>
        <v>0</v>
      </c>
      <c r="CC54" s="45">
        <f t="shared" si="312"/>
        <v>0</v>
      </c>
      <c r="CD54" s="45">
        <f t="shared" si="313"/>
        <v>-1639.6949999999999</v>
      </c>
      <c r="CE54" s="45">
        <f t="shared" si="314"/>
        <v>-2279.942</v>
      </c>
      <c r="CF54" s="45">
        <f t="shared" si="315"/>
        <v>-8685.4639999999999</v>
      </c>
      <c r="CG54" s="45">
        <f t="shared" si="316"/>
        <v>-8061.2669999999998</v>
      </c>
      <c r="CH54" s="45">
        <f t="shared" si="316"/>
        <v>-9176.1020000000008</v>
      </c>
      <c r="CI54" s="139">
        <f>CH54/CG54-1</f>
        <v>0.13829525805310761</v>
      </c>
      <c r="CL54" s="45">
        <f>VLOOKUP($C54,Segment!$B$4:$G$71,5,0)/1000</f>
        <v>0</v>
      </c>
      <c r="CM54" s="45">
        <f>VLOOKUP($C54,Segment!$B$77:$G$146,5,0)/1000</f>
        <v>0</v>
      </c>
      <c r="CN54" s="45">
        <f>VLOOKUP($C54,Segment!$B$152:$G$223,5,0)/1000</f>
        <v>0</v>
      </c>
      <c r="CO54" s="45">
        <f>VLOOKUP($C54,Segment!$B$229:$G$300,5,0)/1000</f>
        <v>0</v>
      </c>
      <c r="CP54" s="45">
        <f>VLOOKUP($C54,Segment!$B$306:$G$377,5,0)/1000</f>
        <v>0</v>
      </c>
      <c r="CQ54" s="45">
        <f>VLOOKUP($C54,Segment!$B$383:$G$454,5,0)/1000</f>
        <v>0</v>
      </c>
      <c r="CR54" s="45">
        <f>VLOOKUP($C54,Segment!$B$460:$G$531,5,0)/1000</f>
        <v>0</v>
      </c>
      <c r="CU54" s="45">
        <f t="shared" si="317"/>
        <v>0</v>
      </c>
      <c r="CV54" s="45">
        <f t="shared" si="317"/>
        <v>0</v>
      </c>
      <c r="CW54" s="45">
        <f t="shared" si="317"/>
        <v>-1639.6949999999999</v>
      </c>
      <c r="CX54" s="45">
        <f t="shared" si="317"/>
        <v>-2279.942</v>
      </c>
      <c r="CY54" s="45">
        <f t="shared" si="317"/>
        <v>-8685.4639999999999</v>
      </c>
      <c r="CZ54" s="45">
        <f t="shared" si="317"/>
        <v>-8061.2669999999998</v>
      </c>
      <c r="DA54" s="45">
        <f t="shared" si="317"/>
        <v>-9176.1020000000008</v>
      </c>
    </row>
    <row r="55" spans="3:105" x14ac:dyDescent="0.3">
      <c r="C55" s="41" t="s">
        <v>71</v>
      </c>
      <c r="D55" s="116"/>
      <c r="E55" s="41"/>
      <c r="F55" s="42"/>
      <c r="G55" s="42"/>
      <c r="H55" s="42"/>
      <c r="I55" s="42"/>
      <c r="J55" s="42"/>
      <c r="K55" s="42"/>
      <c r="L55" s="42"/>
      <c r="M55" s="177"/>
      <c r="N55" s="111"/>
      <c r="O55" s="43"/>
      <c r="P55" s="42"/>
      <c r="Q55" s="42"/>
      <c r="R55" s="42"/>
      <c r="S55" s="42"/>
      <c r="T55" s="42"/>
      <c r="U55" s="42"/>
      <c r="V55" s="42"/>
      <c r="W55" s="177"/>
      <c r="Y55" s="43"/>
      <c r="Z55" s="42"/>
      <c r="AA55" s="42"/>
      <c r="AB55" s="42"/>
      <c r="AC55" s="42"/>
      <c r="AD55" s="42"/>
      <c r="AE55" s="42"/>
      <c r="AF55" s="42"/>
      <c r="AG55" s="44"/>
      <c r="AH55" s="43"/>
      <c r="AI55" s="42"/>
      <c r="AJ55" s="42"/>
      <c r="AK55" s="42"/>
      <c r="AL55" s="42"/>
      <c r="AM55" s="42"/>
      <c r="AN55" s="42"/>
      <c r="AO55" s="42"/>
      <c r="AP55" s="44"/>
      <c r="AQ55" s="43"/>
      <c r="AR55" s="42"/>
      <c r="AS55" s="42"/>
      <c r="AT55" s="42"/>
      <c r="AU55" s="42"/>
      <c r="AV55" s="42"/>
      <c r="AW55" s="42"/>
      <c r="AX55" s="42"/>
      <c r="AY55" s="44"/>
      <c r="AZ55" s="43"/>
      <c r="BA55" s="42"/>
      <c r="BB55" s="42"/>
      <c r="BC55" s="42"/>
      <c r="BD55" s="42"/>
      <c r="BE55" s="42"/>
      <c r="BF55" s="42"/>
      <c r="BG55" s="42"/>
      <c r="BH55" s="44"/>
      <c r="BI55" s="43"/>
      <c r="BJ55" s="42" t="e">
        <f t="shared" ref="BJ55:BO55" si="318">-(BJ53+BJ54+BJ75+BJ76)/BJ47</f>
        <v>#DIV/0!</v>
      </c>
      <c r="BK55" s="42">
        <f t="shared" si="318"/>
        <v>0.5359911151320611</v>
      </c>
      <c r="BL55" s="42">
        <f t="shared" si="318"/>
        <v>0.24555283974504297</v>
      </c>
      <c r="BM55" s="42">
        <f t="shared" si="318"/>
        <v>0.16018998806710447</v>
      </c>
      <c r="BN55" s="42">
        <f t="shared" si="318"/>
        <v>0.13356224047947962</v>
      </c>
      <c r="BO55" s="42">
        <f t="shared" si="318"/>
        <v>0.11231544611583064</v>
      </c>
      <c r="BP55" s="42">
        <f t="shared" ref="BP55" si="319">-(BP53+BP54+BP75+BP76)/BP47</f>
        <v>0.10838368491573841</v>
      </c>
      <c r="BR55" s="43"/>
      <c r="BS55" s="42"/>
      <c r="BT55" s="42"/>
      <c r="BU55" s="42"/>
      <c r="BV55" s="42"/>
      <c r="BW55" s="42"/>
      <c r="BX55" s="42"/>
      <c r="BY55" s="42"/>
      <c r="CA55" s="43"/>
      <c r="CB55" s="42"/>
      <c r="CC55" s="42"/>
      <c r="CD55" s="42"/>
      <c r="CE55" s="42"/>
      <c r="CF55" s="42"/>
      <c r="CG55" s="42"/>
      <c r="CH55" s="42"/>
      <c r="CI55" s="177"/>
      <c r="CK55" s="43"/>
      <c r="CL55" s="42"/>
      <c r="CM55" s="42"/>
      <c r="CN55" s="42"/>
      <c r="CO55" s="42"/>
      <c r="CP55" s="42"/>
      <c r="CQ55" s="42"/>
      <c r="CR55" s="42"/>
      <c r="CT55" s="43"/>
      <c r="CU55" s="42"/>
      <c r="CV55" s="42"/>
      <c r="CW55" s="42"/>
      <c r="CX55" s="42"/>
      <c r="CY55" s="42"/>
      <c r="CZ55" s="42"/>
      <c r="DA55" s="42"/>
    </row>
    <row r="56" spans="3:105" x14ac:dyDescent="0.3">
      <c r="C56" s="46" t="s">
        <v>93</v>
      </c>
      <c r="D56" s="118"/>
      <c r="E56" s="46"/>
      <c r="F56" s="47">
        <f t="shared" ref="F56:K56" si="320">F47+F49+F51+F53+F54</f>
        <v>0</v>
      </c>
      <c r="G56" s="47">
        <f t="shared" si="320"/>
        <v>2608.599999999999</v>
      </c>
      <c r="H56" s="47">
        <f t="shared" si="320"/>
        <v>11613.940999999981</v>
      </c>
      <c r="I56" s="47">
        <f t="shared" si="320"/>
        <v>52261.981999999975</v>
      </c>
      <c r="J56" s="47">
        <f t="shared" si="320"/>
        <v>96797.638999999966</v>
      </c>
      <c r="K56" s="47">
        <f t="shared" si="320"/>
        <v>149742.40499999997</v>
      </c>
      <c r="L56" s="47">
        <f t="shared" ref="L56" si="321">L47+L49+L51+L53+L54</f>
        <v>179367.74999999991</v>
      </c>
      <c r="M56" s="178">
        <f>L56/K56-1</f>
        <v>0.19784205415960798</v>
      </c>
      <c r="N56" s="111"/>
      <c r="O56" s="47"/>
      <c r="P56" s="47">
        <f t="shared" ref="P56:U56" si="322">P47+P49+P51+P53+P54</f>
        <v>0</v>
      </c>
      <c r="Q56" s="47">
        <f t="shared" si="322"/>
        <v>0</v>
      </c>
      <c r="R56" s="47">
        <f t="shared" si="322"/>
        <v>0</v>
      </c>
      <c r="S56" s="47">
        <f t="shared" si="322"/>
        <v>0</v>
      </c>
      <c r="T56" s="47">
        <f t="shared" si="322"/>
        <v>0</v>
      </c>
      <c r="U56" s="47">
        <f t="shared" si="322"/>
        <v>0</v>
      </c>
      <c r="V56" s="47">
        <f t="shared" ref="V56" si="323">V47+V49+V51+V53+V54</f>
        <v>0</v>
      </c>
      <c r="W56" s="178"/>
      <c r="X56" s="47"/>
      <c r="Y56" s="47"/>
      <c r="Z56" s="47">
        <f t="shared" ref="Z56:AE56" si="324">Z47+Z49+Z51+Z53+Z54</f>
        <v>0</v>
      </c>
      <c r="AA56" s="47">
        <f t="shared" si="324"/>
        <v>0</v>
      </c>
      <c r="AB56" s="47">
        <f t="shared" si="324"/>
        <v>0</v>
      </c>
      <c r="AC56" s="47">
        <f t="shared" si="324"/>
        <v>0</v>
      </c>
      <c r="AD56" s="47">
        <f t="shared" si="324"/>
        <v>0</v>
      </c>
      <c r="AE56" s="47">
        <f t="shared" si="324"/>
        <v>0</v>
      </c>
      <c r="AF56" s="47">
        <f t="shared" ref="AF56" si="325">AF47+AF49+AF51+AF53+AF54</f>
        <v>0</v>
      </c>
      <c r="AG56" s="52"/>
      <c r="AH56" s="47"/>
      <c r="AI56" s="47">
        <f t="shared" ref="AI56:AN56" si="326">AI47+AI49+AI51+AI53+AI54</f>
        <v>0</v>
      </c>
      <c r="AJ56" s="47">
        <f t="shared" si="326"/>
        <v>0</v>
      </c>
      <c r="AK56" s="47">
        <f t="shared" si="326"/>
        <v>0</v>
      </c>
      <c r="AL56" s="47">
        <f t="shared" si="326"/>
        <v>0</v>
      </c>
      <c r="AM56" s="47">
        <f t="shared" si="326"/>
        <v>0</v>
      </c>
      <c r="AN56" s="47">
        <f t="shared" si="326"/>
        <v>0</v>
      </c>
      <c r="AO56" s="47">
        <f t="shared" ref="AO56" si="327">AO47+AO49+AO51+AO53+AO54</f>
        <v>0</v>
      </c>
      <c r="AP56" s="47"/>
      <c r="AQ56" s="47"/>
      <c r="AR56" s="47">
        <f t="shared" ref="AR56:AW56" si="328">AR47+AR49+AR51+AR53+AR54</f>
        <v>0</v>
      </c>
      <c r="AS56" s="47">
        <f t="shared" si="328"/>
        <v>0</v>
      </c>
      <c r="AT56" s="47">
        <f t="shared" si="328"/>
        <v>0</v>
      </c>
      <c r="AU56" s="47">
        <f t="shared" si="328"/>
        <v>0</v>
      </c>
      <c r="AV56" s="47">
        <f t="shared" si="328"/>
        <v>0</v>
      </c>
      <c r="AW56" s="47">
        <f t="shared" si="328"/>
        <v>0</v>
      </c>
      <c r="AX56" s="47">
        <f t="shared" ref="AX56" si="329">AX47+AX49+AX51+AX53+AX54</f>
        <v>0</v>
      </c>
      <c r="AY56" s="47"/>
      <c r="AZ56" s="47"/>
      <c r="BA56" s="47">
        <f t="shared" ref="BA56:BF56" si="330">BA47+BA49+BA51+BA53+BA54</f>
        <v>0</v>
      </c>
      <c r="BB56" s="47">
        <f t="shared" si="330"/>
        <v>0</v>
      </c>
      <c r="BC56" s="47">
        <f t="shared" si="330"/>
        <v>0</v>
      </c>
      <c r="BD56" s="47">
        <f t="shared" si="330"/>
        <v>0</v>
      </c>
      <c r="BE56" s="47">
        <f t="shared" si="330"/>
        <v>0</v>
      </c>
      <c r="BF56" s="47">
        <f t="shared" si="330"/>
        <v>0</v>
      </c>
      <c r="BG56" s="47">
        <f t="shared" ref="BG56" si="331">BG47+BG49+BG51+BG53+BG54</f>
        <v>0</v>
      </c>
      <c r="BH56" s="47"/>
      <c r="BI56" s="47"/>
      <c r="BJ56" s="47">
        <f t="shared" ref="BJ56:BO56" si="332">BJ47+BJ49+BJ51+BJ53+BJ54</f>
        <v>0</v>
      </c>
      <c r="BK56" s="47">
        <f t="shared" si="332"/>
        <v>2608.599999999999</v>
      </c>
      <c r="BL56" s="47">
        <f t="shared" si="332"/>
        <v>11613.940999999981</v>
      </c>
      <c r="BM56" s="47">
        <f t="shared" si="332"/>
        <v>52261.981999999975</v>
      </c>
      <c r="BN56" s="47">
        <f t="shared" si="332"/>
        <v>96797.638999999966</v>
      </c>
      <c r="BO56" s="47">
        <f t="shared" si="332"/>
        <v>149742.40499999997</v>
      </c>
      <c r="BP56" s="47">
        <f t="shared" ref="BP56" si="333">BP47+BP49+BP51+BP53+BP54</f>
        <v>179367.74999999991</v>
      </c>
      <c r="BQ56" s="47"/>
      <c r="BR56" s="47"/>
      <c r="BS56" s="47">
        <f t="shared" ref="BS56:BX56" si="334">BS47+BS49+BS51+BS53+BS54</f>
        <v>0</v>
      </c>
      <c r="BT56" s="47">
        <f t="shared" si="334"/>
        <v>0</v>
      </c>
      <c r="BU56" s="47">
        <f t="shared" si="334"/>
        <v>0</v>
      </c>
      <c r="BV56" s="47">
        <f t="shared" si="334"/>
        <v>0</v>
      </c>
      <c r="BW56" s="47">
        <f t="shared" si="334"/>
        <v>0</v>
      </c>
      <c r="BX56" s="47">
        <f t="shared" si="334"/>
        <v>0</v>
      </c>
      <c r="BY56" s="47">
        <f t="shared" ref="BY56" si="335">BY47+BY49+BY51+BY53+BY54</f>
        <v>0</v>
      </c>
      <c r="BZ56" s="47"/>
      <c r="CA56" s="47"/>
      <c r="CB56" s="47">
        <f t="shared" ref="CB56:CG56" si="336">CB47+CB49+CB51+CB53+CB54</f>
        <v>0</v>
      </c>
      <c r="CC56" s="47">
        <f t="shared" si="336"/>
        <v>2608.599999999999</v>
      </c>
      <c r="CD56" s="47">
        <f t="shared" si="336"/>
        <v>11613.940999999981</v>
      </c>
      <c r="CE56" s="47">
        <f t="shared" si="336"/>
        <v>52261.981999999975</v>
      </c>
      <c r="CF56" s="47">
        <f t="shared" si="336"/>
        <v>96797.638999999966</v>
      </c>
      <c r="CG56" s="47">
        <f t="shared" si="336"/>
        <v>149742.40499999997</v>
      </c>
      <c r="CH56" s="47">
        <f t="shared" ref="CH56" si="337">CH47+CH49+CH51+CH53+CH54</f>
        <v>179367.74999999991</v>
      </c>
      <c r="CI56" s="178">
        <f>CH56/CG56-1</f>
        <v>0.19784205415960798</v>
      </c>
      <c r="CJ56" s="52"/>
      <c r="CK56" s="47"/>
      <c r="CL56" s="47">
        <f t="shared" ref="CL56:CQ56" si="338">CL47+CL49+CL51+CL53+CL54</f>
        <v>0</v>
      </c>
      <c r="CM56" s="47">
        <f t="shared" si="338"/>
        <v>0</v>
      </c>
      <c r="CN56" s="47">
        <f t="shared" si="338"/>
        <v>0</v>
      </c>
      <c r="CO56" s="47">
        <f t="shared" si="338"/>
        <v>0</v>
      </c>
      <c r="CP56" s="47">
        <f t="shared" si="338"/>
        <v>0</v>
      </c>
      <c r="CQ56" s="47">
        <f t="shared" si="338"/>
        <v>0</v>
      </c>
      <c r="CR56" s="47">
        <f t="shared" ref="CR56" si="339">CR47+CR49+CR51+CR53+CR54</f>
        <v>0</v>
      </c>
      <c r="CS56" s="47"/>
      <c r="CT56" s="47"/>
      <c r="CU56" s="47">
        <f t="shared" ref="CU56:CZ56" si="340">CU47+CU49+CU51+CU53+CU54</f>
        <v>0</v>
      </c>
      <c r="CV56" s="47">
        <f t="shared" si="340"/>
        <v>2608.599999999999</v>
      </c>
      <c r="CW56" s="47">
        <f t="shared" si="340"/>
        <v>11613.940999999981</v>
      </c>
      <c r="CX56" s="47">
        <f t="shared" si="340"/>
        <v>52261.981999999975</v>
      </c>
      <c r="CY56" s="47">
        <f t="shared" si="340"/>
        <v>96797.638999999966</v>
      </c>
      <c r="CZ56" s="47">
        <f t="shared" si="340"/>
        <v>149742.40499999997</v>
      </c>
      <c r="DA56" s="47">
        <f t="shared" ref="DA56" si="341">DA47+DA49+DA51+DA53+DA54</f>
        <v>179367.74999999991</v>
      </c>
    </row>
    <row r="57" spans="3:105" x14ac:dyDescent="0.3">
      <c r="C57" s="41" t="s">
        <v>72</v>
      </c>
      <c r="D57" s="116"/>
      <c r="E57" s="41"/>
      <c r="F57" s="42"/>
      <c r="G57" s="42"/>
      <c r="H57" s="42"/>
      <c r="I57" s="42"/>
      <c r="J57" s="42"/>
      <c r="K57" s="42"/>
      <c r="L57" s="42"/>
      <c r="M57" s="177"/>
      <c r="N57" s="111"/>
      <c r="O57" s="43"/>
      <c r="P57" s="42"/>
      <c r="Q57" s="42"/>
      <c r="R57" s="42"/>
      <c r="S57" s="42"/>
      <c r="T57" s="42"/>
      <c r="U57" s="42"/>
      <c r="V57" s="42"/>
      <c r="W57" s="177"/>
      <c r="Y57" s="43"/>
      <c r="Z57" s="42"/>
      <c r="AA57" s="42"/>
      <c r="AB57" s="42"/>
      <c r="AC57" s="42"/>
      <c r="AD57" s="42"/>
      <c r="AE57" s="42"/>
      <c r="AF57" s="42"/>
      <c r="AG57" s="44"/>
      <c r="AH57" s="43"/>
      <c r="AI57" s="42"/>
      <c r="AJ57" s="42"/>
      <c r="AK57" s="42"/>
      <c r="AL57" s="42"/>
      <c r="AM57" s="42"/>
      <c r="AN57" s="42"/>
      <c r="AO57" s="42"/>
      <c r="AP57" s="44"/>
      <c r="AQ57" s="43"/>
      <c r="AR57" s="42"/>
      <c r="AS57" s="42"/>
      <c r="AT57" s="42"/>
      <c r="AU57" s="42"/>
      <c r="AV57" s="42"/>
      <c r="AW57" s="42"/>
      <c r="AX57" s="42"/>
      <c r="AY57" s="44"/>
      <c r="AZ57" s="43"/>
      <c r="BA57" s="42"/>
      <c r="BB57" s="42"/>
      <c r="BC57" s="42"/>
      <c r="BD57" s="42"/>
      <c r="BE57" s="42"/>
      <c r="BF57" s="42"/>
      <c r="BG57" s="42"/>
      <c r="BH57" s="44"/>
      <c r="BI57" s="43"/>
      <c r="BJ57" s="42" t="e">
        <f t="shared" ref="BJ57:BO57" si="342">BJ50+BJ52+BJ55</f>
        <v>#DIV/0!</v>
      </c>
      <c r="BK57" s="42">
        <f t="shared" si="342"/>
        <v>1.5301085136662129</v>
      </c>
      <c r="BL57" s="42">
        <f t="shared" si="342"/>
        <v>1.191891195157778</v>
      </c>
      <c r="BM57" s="42">
        <f t="shared" si="342"/>
        <v>1.0107530164309018</v>
      </c>
      <c r="BN57" s="42">
        <f t="shared" si="342"/>
        <v>0.96173280562966479</v>
      </c>
      <c r="BO57" s="42">
        <f t="shared" si="342"/>
        <v>0.95036869390269207</v>
      </c>
      <c r="BP57" s="42">
        <f t="shared" ref="BP57" si="343">BP50+BP52+BP55</f>
        <v>0.97754329738234547</v>
      </c>
      <c r="BR57" s="43"/>
      <c r="BS57" s="42"/>
      <c r="BT57" s="42"/>
      <c r="BU57" s="42"/>
      <c r="BV57" s="42"/>
      <c r="BW57" s="42"/>
      <c r="BX57" s="42"/>
      <c r="BY57" s="42"/>
      <c r="CA57" s="43"/>
      <c r="CB57" s="42"/>
      <c r="CC57" s="42"/>
      <c r="CD57" s="42"/>
      <c r="CE57" s="42"/>
      <c r="CF57" s="42"/>
      <c r="CG57" s="42"/>
      <c r="CH57" s="42"/>
      <c r="CI57" s="177"/>
      <c r="CK57" s="43"/>
      <c r="CL57" s="42"/>
      <c r="CM57" s="42"/>
      <c r="CN57" s="42"/>
      <c r="CO57" s="42"/>
      <c r="CP57" s="42"/>
      <c r="CQ57" s="42"/>
      <c r="CR57" s="42"/>
      <c r="CT57" s="43"/>
      <c r="CU57" s="42"/>
      <c r="CV57" s="42"/>
      <c r="CW57" s="42"/>
      <c r="CX57" s="42"/>
      <c r="CY57" s="42"/>
      <c r="CZ57" s="42"/>
      <c r="DA57" s="42"/>
    </row>
    <row r="58" spans="3:105" x14ac:dyDescent="0.3">
      <c r="C58" s="48"/>
      <c r="D58" s="119"/>
      <c r="E58" s="48"/>
      <c r="F58" s="48"/>
      <c r="G58" s="48"/>
      <c r="H58" s="48"/>
      <c r="I58" s="48"/>
      <c r="J58" s="48"/>
      <c r="K58" s="48"/>
      <c r="L58" s="48"/>
      <c r="M58" s="180"/>
      <c r="N58" s="111"/>
      <c r="O58" s="48"/>
      <c r="P58" s="48"/>
      <c r="Q58" s="48"/>
      <c r="R58" s="48"/>
      <c r="S58" s="48"/>
      <c r="T58" s="48"/>
      <c r="U58" s="48"/>
      <c r="V58" s="48"/>
      <c r="W58" s="180"/>
      <c r="Y58" s="48"/>
      <c r="Z58" s="48"/>
      <c r="AA58" s="48"/>
      <c r="AB58" s="48"/>
      <c r="AC58" s="48"/>
      <c r="AD58" s="48"/>
      <c r="AE58" s="48"/>
      <c r="AF58" s="48"/>
      <c r="AH58" s="48"/>
      <c r="AI58" s="48"/>
      <c r="AJ58" s="48"/>
      <c r="AK58" s="48"/>
      <c r="AL58" s="48"/>
      <c r="AM58" s="48"/>
      <c r="AN58" s="48"/>
      <c r="AO58" s="48"/>
      <c r="AQ58" s="48"/>
      <c r="AR58" s="48"/>
      <c r="AS58" s="48"/>
      <c r="AT58" s="48"/>
      <c r="AU58" s="48"/>
      <c r="AV58" s="48"/>
      <c r="AW58" s="48"/>
      <c r="AX58" s="48"/>
      <c r="AZ58" s="48"/>
      <c r="BA58" s="48"/>
      <c r="BB58" s="48"/>
      <c r="BC58" s="48"/>
      <c r="BD58" s="48"/>
      <c r="BE58" s="48"/>
      <c r="BF58" s="48"/>
      <c r="BG58" s="48"/>
      <c r="BI58" s="48"/>
      <c r="BJ58" s="48"/>
      <c r="BK58" s="48"/>
      <c r="BL58" s="48"/>
      <c r="BM58" s="174"/>
      <c r="BN58" s="174"/>
      <c r="BO58" s="174"/>
      <c r="BP58" s="174"/>
      <c r="BR58" s="48"/>
      <c r="BS58" s="48"/>
      <c r="BT58" s="48"/>
      <c r="BU58" s="48"/>
      <c r="BV58" s="48"/>
      <c r="BW58" s="48"/>
      <c r="BX58" s="48"/>
      <c r="BY58" s="48"/>
      <c r="CA58" s="48"/>
      <c r="CB58" s="48"/>
      <c r="CC58" s="48"/>
      <c r="CD58" s="48"/>
      <c r="CE58" s="48"/>
      <c r="CF58" s="48"/>
      <c r="CG58" s="48"/>
      <c r="CH58" s="48"/>
      <c r="CI58" s="180"/>
      <c r="CK58" s="48"/>
      <c r="CL58" s="48"/>
      <c r="CM58" s="48"/>
      <c r="CN58" s="48"/>
      <c r="CO58" s="48"/>
      <c r="CP58" s="48"/>
      <c r="CQ58" s="48"/>
      <c r="CR58" s="48"/>
      <c r="CT58" s="48"/>
      <c r="CU58" s="48"/>
      <c r="CV58" s="48"/>
      <c r="CW58" s="48"/>
      <c r="CX58" s="48"/>
      <c r="CY58" s="48"/>
      <c r="CZ58" s="48"/>
      <c r="DA58" s="48"/>
    </row>
    <row r="59" spans="3:105" x14ac:dyDescent="0.3">
      <c r="C59" s="49" t="s">
        <v>92</v>
      </c>
      <c r="D59" s="120"/>
      <c r="E59" s="49"/>
      <c r="F59" s="50">
        <f>VLOOKUP($C59,Segment!$B$4:$G$71,6,0)/1000</f>
        <v>11341.252</v>
      </c>
      <c r="G59" s="50">
        <f>VLOOKUP($C59,Segment!$B$77:$G$146,6,0)/1000</f>
        <v>26475.279999999999</v>
      </c>
      <c r="H59" s="50">
        <f>VLOOKUP($C59,Segment!$B$152:$G$223,6,0)/1000</f>
        <v>36267.118999999999</v>
      </c>
      <c r="I59" s="50">
        <f>VLOOKUP($C59,Segment!$B$229:$G$300,6,0)/1000</f>
        <v>45217.985030000003</v>
      </c>
      <c r="J59" s="50">
        <f>VLOOKUP($C59,Segment!$B$306:$G$377,6,0)/1000</f>
        <v>64956.379950000002</v>
      </c>
      <c r="K59" s="50">
        <f>VLOOKUP($C59,Segment!$B$383:$G$454,6,0)/1000</f>
        <v>134267.20543</v>
      </c>
      <c r="L59" s="50">
        <f>VLOOKUP($C59,Segment!$B$460:$G$531,6,0)/1000</f>
        <v>219756.96844999999</v>
      </c>
      <c r="M59" s="181">
        <f>L59/K59-1</f>
        <v>0.63671365428522253</v>
      </c>
      <c r="N59" s="111"/>
      <c r="O59" s="49"/>
      <c r="P59" s="50">
        <f>VLOOKUP($C59,Segment!$B$4:$G$71,2,0)/1000</f>
        <v>0</v>
      </c>
      <c r="Q59" s="50">
        <f>VLOOKUP($C59,Segment!$B$77:$G$146,2,0)/1000</f>
        <v>0</v>
      </c>
      <c r="R59" s="50">
        <f>VLOOKUP($C59,Segment!$B$152:$G$223,2,0)/1000</f>
        <v>0</v>
      </c>
      <c r="S59" s="50">
        <f>VLOOKUP($C59,Segment!$B$229:$G$300,2,0)/1000</f>
        <v>0</v>
      </c>
      <c r="T59" s="50">
        <f>VLOOKUP($C59,Segment!$B$306:$G$377,2,0)/1000</f>
        <v>0</v>
      </c>
      <c r="U59" s="50">
        <f>VLOOKUP($C59,Segment!$B$383:$G$454,2,0)/1000</f>
        <v>0</v>
      </c>
      <c r="V59" s="50">
        <f>VLOOKUP($C59,Segment!$B$460:$G$531,2,0)/1000</f>
        <v>0</v>
      </c>
      <c r="W59" s="181"/>
      <c r="Y59" s="49"/>
      <c r="Z59" s="50">
        <f>VLOOKUP($C59,'Securitization Profit   loss &amp; '!$A$3:$C$70,3,0)/1000</f>
        <v>0</v>
      </c>
      <c r="AA59" s="50">
        <f>VLOOKUP($C59,'Securitization Profit   loss &amp; '!$A$78:$C$147,3,0)/1000</f>
        <v>0</v>
      </c>
      <c r="AB59" s="50">
        <f>VLOOKUP($C59,'Securitization Profit   loss &amp; '!$A$153:$C$224,3,0)/1000</f>
        <v>0</v>
      </c>
      <c r="AC59" s="50">
        <f>VLOOKUP($C59,'Securitization Profit   loss &amp; '!$A$230:$C$301,3,0)/1000</f>
        <v>0</v>
      </c>
      <c r="AD59" s="50">
        <f>VLOOKUP($C59,'Securitization Profit   loss &amp; '!$A$306:$C$377,3,0)/1000</f>
        <v>0</v>
      </c>
      <c r="AE59" s="50">
        <f>VLOOKUP($C59,'Securitization Profit   loss &amp; '!$A$383:$C$454,3,0)/1000</f>
        <v>0</v>
      </c>
      <c r="AF59" s="50">
        <f>VLOOKUP($C59,'Securitization Profit   loss &amp; '!$A$460:$C$531,3,0)/1000</f>
        <v>0</v>
      </c>
      <c r="AH59" s="49"/>
      <c r="AI59" s="50">
        <f>VLOOKUP($C59,'Securitization Profit   loss &amp; '!$A$3:$C$70,2,0)/1000</f>
        <v>0</v>
      </c>
      <c r="AJ59" s="50">
        <f>VLOOKUP($C59,'Securitization Profit   loss &amp; '!$A$78:$C$147,2,0)/1000</f>
        <v>0</v>
      </c>
      <c r="AK59" s="50">
        <f>VLOOKUP($C59,'Securitization Profit   loss &amp; '!$A$153:$C$224,2,0)/1000</f>
        <v>0</v>
      </c>
      <c r="AL59" s="50">
        <f>VLOOKUP($C59,'Securitization Profit   loss &amp; '!$A$230:$C$301,2,0)/1000</f>
        <v>0</v>
      </c>
      <c r="AM59" s="50">
        <f>VLOOKUP($C59,'Securitization Profit   loss &amp; '!$A$306:$C$377,2,0)/1000</f>
        <v>0</v>
      </c>
      <c r="AN59" s="50">
        <f>VLOOKUP($C59,'Securitization Profit   loss &amp; '!$A$383:$C$454,2,0)/1000</f>
        <v>0</v>
      </c>
      <c r="AO59" s="50">
        <f>VLOOKUP($C59,'Securitization Profit   loss &amp; '!$A$460:$C$531,2,0)/1000</f>
        <v>0</v>
      </c>
      <c r="AQ59" s="49"/>
      <c r="AR59" s="49"/>
      <c r="AS59" s="49"/>
      <c r="AT59" s="49"/>
      <c r="AU59" s="49"/>
      <c r="AV59" s="49"/>
      <c r="AW59" s="49"/>
      <c r="AX59" s="49"/>
      <c r="AZ59" s="49"/>
      <c r="BA59" s="50">
        <f t="shared" ref="BA59:BG59" si="344">P59+Z59+AI59+AR59</f>
        <v>0</v>
      </c>
      <c r="BB59" s="50">
        <f t="shared" si="344"/>
        <v>0</v>
      </c>
      <c r="BC59" s="50">
        <f t="shared" si="344"/>
        <v>0</v>
      </c>
      <c r="BD59" s="50">
        <f t="shared" si="344"/>
        <v>0</v>
      </c>
      <c r="BE59" s="50">
        <f t="shared" si="344"/>
        <v>0</v>
      </c>
      <c r="BF59" s="50">
        <f t="shared" si="344"/>
        <v>0</v>
      </c>
      <c r="BG59" s="50">
        <f t="shared" si="344"/>
        <v>0</v>
      </c>
      <c r="BI59" s="49"/>
      <c r="BJ59" s="50">
        <f>VLOOKUP($C59,Segment!$B$4:$G$71,3,0)/1000</f>
        <v>9130.8790000000008</v>
      </c>
      <c r="BK59" s="50">
        <f>VLOOKUP($C59,Segment!$B$77:$G$146,3,0)/1000</f>
        <v>24176.134999999998</v>
      </c>
      <c r="BL59" s="50">
        <f>VLOOKUP($C59,Segment!$B$152:$G$223,3,0)/1000</f>
        <v>34172.341</v>
      </c>
      <c r="BM59" s="50">
        <f>VLOOKUP($C59,Segment!$B$229:$G$300,3,0)/1000</f>
        <v>42998.366999999998</v>
      </c>
      <c r="BN59" s="50">
        <f>VLOOKUP($C59,Segment!$B$306:$G$377,3,0)/1000</f>
        <v>63707.214999999997</v>
      </c>
      <c r="BO59" s="50">
        <f>VLOOKUP($C59,Segment!$B$383:$G$454,3,0)/1000</f>
        <v>133005.05100000001</v>
      </c>
      <c r="BP59" s="50">
        <f>VLOOKUP($C59,Segment!$B$460:$G$531,3,0)/1000</f>
        <v>217410.01699999999</v>
      </c>
      <c r="BR59" s="49"/>
      <c r="BS59" s="50">
        <f>VLOOKUP($C59,Segment!$B$4:$G$71,4,0)/1000</f>
        <v>2210.373</v>
      </c>
      <c r="BT59" s="50">
        <f>VLOOKUP($C59,Segment!$B$77:$G$146,4,0)/1000</f>
        <v>2299.145</v>
      </c>
      <c r="BU59" s="50">
        <f>VLOOKUP($C59,Segment!$B$152:$G$223,4,0)/1000</f>
        <v>2094.7779999999998</v>
      </c>
      <c r="BV59" s="50">
        <f>VLOOKUP($C59,Segment!$B$229:$G$300,4,0)/1000</f>
        <v>2219.6180300000001</v>
      </c>
      <c r="BW59" s="50">
        <f>VLOOKUP($C59,Segment!$B$306:$G$377,4,0)/1000</f>
        <v>1249.1649499999999</v>
      </c>
      <c r="BX59" s="50">
        <f>VLOOKUP($C59,Segment!$B$383:$G$454,4,0)/1000</f>
        <v>1262.15443</v>
      </c>
      <c r="BY59" s="50">
        <f>VLOOKUP($C59,Segment!$B$460:$G$531,4,0)/1000</f>
        <v>2346.95145</v>
      </c>
      <c r="CA59" s="49"/>
      <c r="CB59" s="50">
        <f t="shared" ref="CB59:CH59" si="345">BJ59+BS59</f>
        <v>11341.252</v>
      </c>
      <c r="CC59" s="50">
        <f t="shared" si="345"/>
        <v>26475.279999999999</v>
      </c>
      <c r="CD59" s="50">
        <f t="shared" si="345"/>
        <v>36267.118999999999</v>
      </c>
      <c r="CE59" s="50">
        <f t="shared" si="345"/>
        <v>45217.985029999996</v>
      </c>
      <c r="CF59" s="50">
        <f t="shared" si="345"/>
        <v>64956.379949999995</v>
      </c>
      <c r="CG59" s="50">
        <f t="shared" si="345"/>
        <v>134267.20543</v>
      </c>
      <c r="CH59" s="50">
        <f t="shared" si="345"/>
        <v>219756.96844999999</v>
      </c>
      <c r="CI59" s="181">
        <f>CH59/CG59-1</f>
        <v>0.63671365428522253</v>
      </c>
      <c r="CK59" s="49"/>
      <c r="CL59" s="50">
        <f>VLOOKUP($C59,Segment!$B$4:$G$71,5,0)/1000</f>
        <v>0</v>
      </c>
      <c r="CM59" s="50">
        <f>VLOOKUP($C59,Segment!$B$77:$G$146,5,0)/1000</f>
        <v>0</v>
      </c>
      <c r="CN59" s="50">
        <f>VLOOKUP($C59,Segment!$B$152:$G$223,5,0)/1000</f>
        <v>0</v>
      </c>
      <c r="CO59" s="50">
        <f>VLOOKUP($C59,Segment!$B$229:$G$300,5,0)/1000</f>
        <v>0</v>
      </c>
      <c r="CP59" s="50">
        <f>VLOOKUP($C59,Segment!$B$306:$G$377,5,0)/1000</f>
        <v>0</v>
      </c>
      <c r="CQ59" s="50">
        <f>VLOOKUP($C59,Segment!$B$383:$G$454,5,0)/1000</f>
        <v>0</v>
      </c>
      <c r="CR59" s="50">
        <f>VLOOKUP($C59,Segment!$B$460:$G$531,5,0)/1000</f>
        <v>0</v>
      </c>
      <c r="CT59" s="49"/>
      <c r="CU59" s="50">
        <f t="shared" ref="CU59:DA59" si="346">BA59+CB59+CL59</f>
        <v>11341.252</v>
      </c>
      <c r="CV59" s="50">
        <f t="shared" si="346"/>
        <v>26475.279999999999</v>
      </c>
      <c r="CW59" s="50">
        <f t="shared" si="346"/>
        <v>36267.118999999999</v>
      </c>
      <c r="CX59" s="50">
        <f t="shared" si="346"/>
        <v>45217.985029999996</v>
      </c>
      <c r="CY59" s="50">
        <f t="shared" si="346"/>
        <v>64956.379949999995</v>
      </c>
      <c r="CZ59" s="50">
        <f t="shared" si="346"/>
        <v>134267.20543</v>
      </c>
      <c r="DA59" s="50">
        <f t="shared" si="346"/>
        <v>219756.96844999999</v>
      </c>
    </row>
    <row r="60" spans="3:105" x14ac:dyDescent="0.3">
      <c r="G60" s="140"/>
      <c r="H60" s="140"/>
      <c r="I60" s="140"/>
      <c r="J60" s="140"/>
      <c r="K60" s="140"/>
      <c r="L60" s="140"/>
      <c r="N60" s="111"/>
      <c r="BT60" s="139"/>
      <c r="BU60" s="139"/>
      <c r="BV60" s="139"/>
      <c r="BW60" s="139"/>
      <c r="BX60" s="139"/>
      <c r="BY60" s="139"/>
    </row>
    <row r="61" spans="3:105" x14ac:dyDescent="0.3">
      <c r="C61" s="38" t="s">
        <v>31</v>
      </c>
      <c r="D61" s="117">
        <v>16</v>
      </c>
      <c r="F61" s="45">
        <f>VLOOKUP($C61,Segment!$B$4:$G$71,6,0)/1000</f>
        <v>30718.938999999998</v>
      </c>
      <c r="G61" s="45">
        <f>VLOOKUP($C61,Segment!$B$77:$G$146,6,0)/1000</f>
        <v>36464.087</v>
      </c>
      <c r="H61" s="45">
        <f>VLOOKUP($C61,Segment!$B$152:$G$223,6,0)/1000</f>
        <v>29893.544999999998</v>
      </c>
      <c r="I61" s="45">
        <f>VLOOKUP($C61,Segment!$B$229:$G$300,6,0)/1000</f>
        <v>42070.196139999993</v>
      </c>
      <c r="J61" s="45">
        <f>VLOOKUP($C61,Segment!$B$306:$G$377,6,0)/1000</f>
        <v>42112.635550000006</v>
      </c>
      <c r="K61" s="45">
        <f>VLOOKUP($C61,Segment!$B$383:$G$454,6,0)/1000</f>
        <v>105172.73326000001</v>
      </c>
      <c r="L61" s="45">
        <f>VLOOKUP($C61,Segment!$B$460:$G$531,6,0)/1000</f>
        <v>136743.50417000003</v>
      </c>
      <c r="M61" s="139">
        <f>L61/K61-1</f>
        <v>0.30018018864217555</v>
      </c>
      <c r="N61" s="111"/>
      <c r="P61" s="45">
        <f>VLOOKUP($C61,Segment!$B$4:$G$71,2,0)/1000</f>
        <v>0</v>
      </c>
      <c r="Q61" s="45">
        <f>VLOOKUP($C61,Segment!$B$77:$G$146,2,0)/1000</f>
        <v>0</v>
      </c>
      <c r="R61" s="45">
        <f>VLOOKUP($C61,Segment!$B$152:$G$223,2,0)/1000</f>
        <v>0</v>
      </c>
      <c r="S61" s="45">
        <f>VLOOKUP($C61,Segment!$B$229:$G$300,2,0)/1000</f>
        <v>0</v>
      </c>
      <c r="T61" s="45">
        <f>VLOOKUP($C61,Segment!$B$306:$G$377,2,0)/1000</f>
        <v>0</v>
      </c>
      <c r="U61" s="45">
        <f>VLOOKUP($C61,Segment!$B$383:$G$454,2,0)/1000</f>
        <v>0</v>
      </c>
      <c r="V61" s="45">
        <f>VLOOKUP($C61,Segment!$B$460:$G$531,2,0)/1000</f>
        <v>0</v>
      </c>
      <c r="Z61" s="45">
        <f>VLOOKUP($C61,'Securitization Profit   loss &amp; '!$A$3:$C$70,3,0)/1000</f>
        <v>0</v>
      </c>
      <c r="AA61" s="45">
        <f>VLOOKUP($C61,'Securitization Profit   loss &amp; '!$A$78:$C$147,3,0)/1000</f>
        <v>0</v>
      </c>
      <c r="AB61" s="45">
        <f>VLOOKUP($C61,'Securitization Profit   loss &amp; '!$A$153:$C$224,3,0)/1000</f>
        <v>0</v>
      </c>
      <c r="AC61" s="45">
        <f>VLOOKUP($C61,'Securitization Profit   loss &amp; '!$A$230:$C$301,3,0)/1000</f>
        <v>0</v>
      </c>
      <c r="AD61" s="45">
        <f>VLOOKUP($C61,'Securitization Profit   loss &amp; '!$A$306:$C$377,3,0)/1000</f>
        <v>0</v>
      </c>
      <c r="AE61" s="45">
        <f>VLOOKUP($C61,'Securitization Profit   loss &amp; '!$A$383:$C$454,3,0)/1000</f>
        <v>0</v>
      </c>
      <c r="AF61" s="45">
        <f>VLOOKUP($C61,'Securitization Profit   loss &amp; '!$A$460:$C$531,3,0)/1000</f>
        <v>0</v>
      </c>
      <c r="AI61" s="45">
        <f>VLOOKUP($C61,'Securitization Profit   loss &amp; '!$A$3:$C$70,2,0)/1000</f>
        <v>0</v>
      </c>
      <c r="AJ61" s="45">
        <f>VLOOKUP($C61,'Securitization Profit   loss &amp; '!$A$78:$C$147,2,0)/1000</f>
        <v>0</v>
      </c>
      <c r="AK61" s="45">
        <f>VLOOKUP($C61,'Securitization Profit   loss &amp; '!$A$153:$C$224,2,0)/1000</f>
        <v>0</v>
      </c>
      <c r="AL61" s="45">
        <f>VLOOKUP($C61,'Securitization Profit   loss &amp; '!$A$230:$C$301,2,0)/1000</f>
        <v>0</v>
      </c>
      <c r="AM61" s="45">
        <f>VLOOKUP($C61,'Securitization Profit   loss &amp; '!$A$306:$C$377,2,0)/1000</f>
        <v>0</v>
      </c>
      <c r="AN61" s="45">
        <f>VLOOKUP($C61,'Securitization Profit   loss &amp; '!$A$383:$C$454,2,0)/1000</f>
        <v>0</v>
      </c>
      <c r="AO61" s="45">
        <f>VLOOKUP($C61,'Securitization Profit   loss &amp; '!$A$460:$C$531,2,0)/1000</f>
        <v>0</v>
      </c>
      <c r="BA61" s="45">
        <f t="shared" ref="BA61:BG62" si="347">P61+Z61+AI61+AR61</f>
        <v>0</v>
      </c>
      <c r="BB61" s="45">
        <f t="shared" si="347"/>
        <v>0</v>
      </c>
      <c r="BC61" s="45">
        <f t="shared" si="347"/>
        <v>0</v>
      </c>
      <c r="BD61" s="45">
        <f t="shared" si="347"/>
        <v>0</v>
      </c>
      <c r="BE61" s="45">
        <f t="shared" si="347"/>
        <v>0</v>
      </c>
      <c r="BF61" s="45">
        <f t="shared" si="347"/>
        <v>0</v>
      </c>
      <c r="BG61" s="45">
        <f t="shared" si="347"/>
        <v>0</v>
      </c>
      <c r="BJ61" s="45">
        <f>VLOOKUP($C61,Segment!$B$4:$G$71,3,0)/1000</f>
        <v>0</v>
      </c>
      <c r="BK61" s="45">
        <f>VLOOKUP($C61,Segment!$B$77:$G$146,3,0)/1000</f>
        <v>0</v>
      </c>
      <c r="BL61" s="45">
        <f>VLOOKUP($C61,Segment!$B$152:$G$223,3,0)/1000</f>
        <v>486.73899999999998</v>
      </c>
      <c r="BM61" s="45">
        <f>VLOOKUP($C61,Segment!$B$229:$G$300,3,0)/1000</f>
        <v>1223.231</v>
      </c>
      <c r="BN61" s="45">
        <f>VLOOKUP($C61,Segment!$B$306:$G$377,3,0)/1000</f>
        <v>1576.492</v>
      </c>
      <c r="BO61" s="45">
        <f>VLOOKUP($C61,Segment!$B$383:$G$454,3,0)/1000</f>
        <v>2945.16</v>
      </c>
      <c r="BP61" s="45">
        <f>VLOOKUP($C61,Segment!$B$460:$G$531,3,0)/1000</f>
        <v>8687.7080000000005</v>
      </c>
      <c r="BS61" s="45">
        <f>VLOOKUP($C61,Segment!$B$4:$G$71,4,0)/1000</f>
        <v>30718.938999999998</v>
      </c>
      <c r="BT61" s="45">
        <f>VLOOKUP($C61,Segment!$B$77:$G$146,4,0)/1000</f>
        <v>36464.087</v>
      </c>
      <c r="BU61" s="45">
        <f>VLOOKUP($C61,Segment!$B$152:$G$223,4,0)/1000</f>
        <v>29406.806</v>
      </c>
      <c r="BV61" s="45">
        <f>VLOOKUP($C61,Segment!$B$229:$G$300,4,0)/1000</f>
        <v>40846.965139999993</v>
      </c>
      <c r="BW61" s="45">
        <f>VLOOKUP($C61,Segment!$B$306:$G$377,4,0)/1000</f>
        <v>40536.143550000008</v>
      </c>
      <c r="BX61" s="45">
        <f>VLOOKUP($C61,Segment!$B$383:$G$454,4,0)/1000</f>
        <v>102227.57326</v>
      </c>
      <c r="BY61" s="45">
        <f>VLOOKUP($C61,Segment!$B$460:$G$531,4,0)/1000</f>
        <v>128055.79617</v>
      </c>
      <c r="CB61" s="45">
        <f t="shared" ref="CB61:CB62" si="348">BJ61+BS61</f>
        <v>30718.938999999998</v>
      </c>
      <c r="CC61" s="45">
        <f t="shared" ref="CC61:CC62" si="349">BK61+BT61</f>
        <v>36464.087</v>
      </c>
      <c r="CD61" s="45">
        <f t="shared" ref="CD61:CD62" si="350">BL61+BU61</f>
        <v>29893.545000000002</v>
      </c>
      <c r="CE61" s="45">
        <f t="shared" ref="CE61:CE62" si="351">BM61+BV61</f>
        <v>42070.196139999993</v>
      </c>
      <c r="CF61" s="45">
        <f t="shared" ref="CF61:CF62" si="352">BN61+BW61</f>
        <v>42112.635550000006</v>
      </c>
      <c r="CG61" s="45">
        <f t="shared" ref="CG61:CH62" si="353">BO61+BX61</f>
        <v>105172.73326000001</v>
      </c>
      <c r="CH61" s="45">
        <f t="shared" si="353"/>
        <v>136743.50417</v>
      </c>
      <c r="CI61" s="139">
        <f>CH61/CG61-1</f>
        <v>0.30018018864217533</v>
      </c>
      <c r="CL61" s="45">
        <f>VLOOKUP($C61,Segment!$B$4:$G$71,5,0)/1000</f>
        <v>0</v>
      </c>
      <c r="CM61" s="45">
        <f>VLOOKUP($C61,Segment!$B$77:$G$146,5,0)/1000</f>
        <v>0</v>
      </c>
      <c r="CN61" s="45">
        <f>VLOOKUP($C61,Segment!$B$152:$G$223,5,0)/1000</f>
        <v>0</v>
      </c>
      <c r="CO61" s="45">
        <f>VLOOKUP($C61,Segment!$B$229:$G$300,5,0)/1000</f>
        <v>0</v>
      </c>
      <c r="CP61" s="45">
        <f>VLOOKUP($C61,Segment!$B$306:$G$377,5,0)/1000</f>
        <v>0</v>
      </c>
      <c r="CQ61" s="45">
        <f>VLOOKUP($C61,Segment!$B$383:$G$454,5,0)/1000</f>
        <v>0</v>
      </c>
      <c r="CR61" s="45">
        <f>VLOOKUP($C61,Segment!$B$460:$G$531,5,0)/1000</f>
        <v>0</v>
      </c>
      <c r="CU61" s="45">
        <f t="shared" ref="CU61:DA62" si="354">BA61+CB61+CL61</f>
        <v>30718.938999999998</v>
      </c>
      <c r="CV61" s="45">
        <f t="shared" si="354"/>
        <v>36464.087</v>
      </c>
      <c r="CW61" s="45">
        <f t="shared" si="354"/>
        <v>29893.545000000002</v>
      </c>
      <c r="CX61" s="45">
        <f t="shared" si="354"/>
        <v>42070.196139999993</v>
      </c>
      <c r="CY61" s="45">
        <f t="shared" si="354"/>
        <v>42112.635550000006</v>
      </c>
      <c r="CZ61" s="45">
        <f t="shared" si="354"/>
        <v>105172.73326000001</v>
      </c>
      <c r="DA61" s="45">
        <f t="shared" si="354"/>
        <v>136743.50417</v>
      </c>
    </row>
    <row r="62" spans="3:105" x14ac:dyDescent="0.3">
      <c r="C62" s="38" t="s">
        <v>32</v>
      </c>
      <c r="D62" s="117">
        <v>17</v>
      </c>
      <c r="F62" s="45">
        <f>VLOOKUP($C62,Segment!$B$4:$G$71,6,0)/1000</f>
        <v>-5057.58</v>
      </c>
      <c r="G62" s="45">
        <f>VLOOKUP($C62,Segment!$B$77:$G$146,6,0)/1000</f>
        <v>-4648.7359999999999</v>
      </c>
      <c r="H62" s="45">
        <f>VLOOKUP($C62,Segment!$B$152:$G$223,6,0)/1000</f>
        <v>-2792.2939999999999</v>
      </c>
      <c r="I62" s="45">
        <f>VLOOKUP($C62,Segment!$B$229:$G$300,6,0)/1000</f>
        <v>-3983.5250339999998</v>
      </c>
      <c r="J62" s="45">
        <f>VLOOKUP($C62,Segment!$B$306:$G$377,6,0)/1000</f>
        <v>-8594.1445299999996</v>
      </c>
      <c r="K62" s="45">
        <f>VLOOKUP($C62,Segment!$B$383:$G$454,6,0)/1000</f>
        <v>-40531.194666999996</v>
      </c>
      <c r="L62" s="45">
        <f>VLOOKUP($C62,Segment!$B$460:$G$531,6,0)/1000</f>
        <v>-58072.037779999999</v>
      </c>
      <c r="M62" s="139">
        <f>L62/K62-1</f>
        <v>0.43277389815705436</v>
      </c>
      <c r="N62" s="111"/>
      <c r="P62" s="45">
        <f>VLOOKUP($C62,Segment!$B$4:$G$71,2,0)/1000</f>
        <v>0</v>
      </c>
      <c r="Q62" s="45">
        <f>VLOOKUP($C62,Segment!$B$77:$G$146,2,0)/1000</f>
        <v>0</v>
      </c>
      <c r="R62" s="45">
        <f>VLOOKUP($C62,Segment!$B$152:$G$223,2,0)/1000</f>
        <v>0</v>
      </c>
      <c r="S62" s="45">
        <f>VLOOKUP($C62,Segment!$B$229:$G$300,2,0)/1000</f>
        <v>0</v>
      </c>
      <c r="T62" s="45">
        <f>VLOOKUP($C62,Segment!$B$306:$G$377,2,0)/1000</f>
        <v>0</v>
      </c>
      <c r="U62" s="45">
        <f>VLOOKUP($C62,Segment!$B$383:$G$454,2,0)/1000</f>
        <v>0</v>
      </c>
      <c r="V62" s="45">
        <f>VLOOKUP($C62,Segment!$B$460:$G$531,2,0)/1000</f>
        <v>0</v>
      </c>
      <c r="Z62" s="45">
        <f>VLOOKUP($C62,'Securitization Profit   loss &amp; '!$A$3:$C$70,3,0)/1000</f>
        <v>0</v>
      </c>
      <c r="AA62" s="45">
        <f>VLOOKUP($C62,'Securitization Profit   loss &amp; '!$A$78:$C$147,3,0)/1000</f>
        <v>0</v>
      </c>
      <c r="AB62" s="45">
        <f>VLOOKUP($C62,'Securitization Profit   loss &amp; '!$A$153:$C$224,3,0)/1000</f>
        <v>0</v>
      </c>
      <c r="AC62" s="45">
        <f>VLOOKUP($C62,'Securitization Profit   loss &amp; '!$A$230:$C$301,3,0)/1000</f>
        <v>0</v>
      </c>
      <c r="AD62" s="45">
        <f>VLOOKUP($C62,'Securitization Profit   loss &amp; '!$A$306:$C$377,3,0)/1000</f>
        <v>0</v>
      </c>
      <c r="AE62" s="45">
        <f>VLOOKUP($C62,'Securitization Profit   loss &amp; '!$A$383:$C$454,3,0)/1000</f>
        <v>0</v>
      </c>
      <c r="AF62" s="45">
        <f>VLOOKUP($C62,'Securitization Profit   loss &amp; '!$A$460:$C$531,3,0)/1000</f>
        <v>0</v>
      </c>
      <c r="AI62" s="45">
        <f>VLOOKUP($C62,'Securitization Profit   loss &amp; '!$A$3:$C$70,2,0)/1000</f>
        <v>0</v>
      </c>
      <c r="AJ62" s="45">
        <f>VLOOKUP($C62,'Securitization Profit   loss &amp; '!$A$78:$C$147,2,0)/1000</f>
        <v>0</v>
      </c>
      <c r="AK62" s="45">
        <f>VLOOKUP($C62,'Securitization Profit   loss &amp; '!$A$153:$C$224,2,0)/1000</f>
        <v>0</v>
      </c>
      <c r="AL62" s="45">
        <f>VLOOKUP($C62,'Securitization Profit   loss &amp; '!$A$230:$C$301,2,0)/1000</f>
        <v>0</v>
      </c>
      <c r="AM62" s="45">
        <f>VLOOKUP($C62,'Securitization Profit   loss &amp; '!$A$306:$C$377,2,0)/1000</f>
        <v>0</v>
      </c>
      <c r="AN62" s="45">
        <f>VLOOKUP($C62,'Securitization Profit   loss &amp; '!$A$383:$C$454,2,0)/1000</f>
        <v>0</v>
      </c>
      <c r="AO62" s="45">
        <f>VLOOKUP($C62,'Securitization Profit   loss &amp; '!$A$460:$C$531,2,0)/1000</f>
        <v>0</v>
      </c>
      <c r="BA62" s="45">
        <f t="shared" si="347"/>
        <v>0</v>
      </c>
      <c r="BB62" s="45">
        <f t="shared" si="347"/>
        <v>0</v>
      </c>
      <c r="BC62" s="45">
        <f t="shared" si="347"/>
        <v>0</v>
      </c>
      <c r="BD62" s="45">
        <f t="shared" si="347"/>
        <v>0</v>
      </c>
      <c r="BE62" s="45">
        <f t="shared" si="347"/>
        <v>0</v>
      </c>
      <c r="BF62" s="45">
        <f t="shared" si="347"/>
        <v>0</v>
      </c>
      <c r="BG62" s="45">
        <f t="shared" si="347"/>
        <v>0</v>
      </c>
      <c r="BJ62" s="45">
        <f>VLOOKUP($C62,Segment!$B$4:$G$71,3,0)/1000</f>
        <v>0</v>
      </c>
      <c r="BK62" s="45">
        <f>VLOOKUP($C62,Segment!$B$77:$G$146,3,0)/1000</f>
        <v>0</v>
      </c>
      <c r="BL62" s="45">
        <f>VLOOKUP($C62,Segment!$B$152:$G$223,3,0)/1000</f>
        <v>0</v>
      </c>
      <c r="BM62" s="45">
        <f>VLOOKUP($C62,Segment!$B$229:$G$300,3,0)/1000</f>
        <v>0</v>
      </c>
      <c r="BN62" s="45">
        <f>VLOOKUP($C62,Segment!$B$306:$G$377,3,0)/1000</f>
        <v>0</v>
      </c>
      <c r="BO62" s="45">
        <f>VLOOKUP($C62,Segment!$B$383:$G$454,3,0)/1000</f>
        <v>0</v>
      </c>
      <c r="BP62" s="45">
        <f>VLOOKUP($C62,Segment!$B$460:$G$531,3,0)/1000</f>
        <v>0</v>
      </c>
      <c r="BS62" s="45">
        <f>VLOOKUP($C62,Segment!$B$4:$G$71,4,0)/1000</f>
        <v>-5057.58</v>
      </c>
      <c r="BT62" s="45">
        <f>VLOOKUP($C62,Segment!$B$77:$G$146,4,0)/1000</f>
        <v>-4648.7359999999999</v>
      </c>
      <c r="BU62" s="45">
        <f>VLOOKUP($C62,Segment!$B$152:$G$223,4,0)/1000</f>
        <v>-2792.2939999999999</v>
      </c>
      <c r="BV62" s="45">
        <f>VLOOKUP($C62,Segment!$B$229:$G$300,4,0)/1000</f>
        <v>-3983.5250339999998</v>
      </c>
      <c r="BW62" s="45">
        <f>VLOOKUP($C62,Segment!$B$306:$G$377,4,0)/1000</f>
        <v>-8594.1445299999996</v>
      </c>
      <c r="BX62" s="45">
        <f>VLOOKUP($C62,Segment!$B$383:$G$454,4,0)/1000</f>
        <v>-40531.194666999996</v>
      </c>
      <c r="BY62" s="45">
        <f>VLOOKUP($C62,Segment!$B$460:$G$531,4,0)/1000</f>
        <v>-58072.037779999999</v>
      </c>
      <c r="CB62" s="45">
        <f t="shared" si="348"/>
        <v>-5057.58</v>
      </c>
      <c r="CC62" s="45">
        <f t="shared" si="349"/>
        <v>-4648.7359999999999</v>
      </c>
      <c r="CD62" s="45">
        <f t="shared" si="350"/>
        <v>-2792.2939999999999</v>
      </c>
      <c r="CE62" s="45">
        <f t="shared" si="351"/>
        <v>-3983.5250339999998</v>
      </c>
      <c r="CF62" s="45">
        <f t="shared" si="352"/>
        <v>-8594.1445299999996</v>
      </c>
      <c r="CG62" s="45">
        <f t="shared" si="353"/>
        <v>-40531.194666999996</v>
      </c>
      <c r="CH62" s="45">
        <f t="shared" si="353"/>
        <v>-58072.037779999999</v>
      </c>
      <c r="CI62" s="139">
        <f>CH62/CG62-1</f>
        <v>0.43277389815705436</v>
      </c>
      <c r="CL62" s="45">
        <f>VLOOKUP($C62,Segment!$B$4:$G$71,5,0)/1000</f>
        <v>0</v>
      </c>
      <c r="CM62" s="45">
        <f>VLOOKUP($C62,Segment!$B$77:$G$146,5,0)/1000</f>
        <v>0</v>
      </c>
      <c r="CN62" s="45">
        <f>VLOOKUP($C62,Segment!$B$152:$G$223,5,0)/1000</f>
        <v>0</v>
      </c>
      <c r="CO62" s="45">
        <f>VLOOKUP($C62,Segment!$B$229:$G$300,5,0)/1000</f>
        <v>0</v>
      </c>
      <c r="CP62" s="45">
        <f>VLOOKUP($C62,Segment!$B$306:$G$377,5,0)/1000</f>
        <v>0</v>
      </c>
      <c r="CQ62" s="45">
        <f>VLOOKUP($C62,Segment!$B$383:$G$454,5,0)/1000</f>
        <v>0</v>
      </c>
      <c r="CR62" s="45">
        <f>VLOOKUP($C62,Segment!$B$460:$G$531,5,0)/1000</f>
        <v>0</v>
      </c>
      <c r="CU62" s="45">
        <f t="shared" si="354"/>
        <v>-5057.58</v>
      </c>
      <c r="CV62" s="45">
        <f t="shared" si="354"/>
        <v>-4648.7359999999999</v>
      </c>
      <c r="CW62" s="45">
        <f t="shared" si="354"/>
        <v>-2792.2939999999999</v>
      </c>
      <c r="CX62" s="45">
        <f t="shared" si="354"/>
        <v>-3983.5250339999998</v>
      </c>
      <c r="CY62" s="45">
        <f t="shared" si="354"/>
        <v>-8594.1445299999996</v>
      </c>
      <c r="CZ62" s="45">
        <f t="shared" si="354"/>
        <v>-40531.194666999996</v>
      </c>
      <c r="DA62" s="45">
        <f t="shared" si="354"/>
        <v>-58072.037779999999</v>
      </c>
    </row>
    <row r="63" spans="3:105" x14ac:dyDescent="0.3">
      <c r="C63" s="60" t="s">
        <v>33</v>
      </c>
      <c r="D63" s="123"/>
      <c r="E63" s="60"/>
      <c r="F63" s="61">
        <f t="shared" ref="F63:K63" si="355">SUM(F61:F62)</f>
        <v>25661.358999999997</v>
      </c>
      <c r="G63" s="61">
        <f t="shared" si="355"/>
        <v>31815.350999999999</v>
      </c>
      <c r="H63" s="61">
        <f t="shared" si="355"/>
        <v>27101.250999999997</v>
      </c>
      <c r="I63" s="61">
        <f t="shared" si="355"/>
        <v>38086.671105999994</v>
      </c>
      <c r="J63" s="61">
        <f t="shared" si="355"/>
        <v>33518.491020000009</v>
      </c>
      <c r="K63" s="61">
        <f t="shared" si="355"/>
        <v>64641.538593000012</v>
      </c>
      <c r="L63" s="61">
        <f t="shared" ref="L63" si="356">SUM(L61:L62)</f>
        <v>78671.466390000031</v>
      </c>
      <c r="M63" s="184">
        <f>L63/K63-1</f>
        <v>0.2170419841850626</v>
      </c>
      <c r="N63" s="111"/>
      <c r="O63" s="61"/>
      <c r="P63" s="61">
        <f t="shared" ref="P63:U63" si="357">SUM(P61:P62)</f>
        <v>0</v>
      </c>
      <c r="Q63" s="61">
        <f t="shared" si="357"/>
        <v>0</v>
      </c>
      <c r="R63" s="61">
        <f t="shared" si="357"/>
        <v>0</v>
      </c>
      <c r="S63" s="61">
        <f t="shared" si="357"/>
        <v>0</v>
      </c>
      <c r="T63" s="61">
        <f t="shared" si="357"/>
        <v>0</v>
      </c>
      <c r="U63" s="61">
        <f t="shared" si="357"/>
        <v>0</v>
      </c>
      <c r="V63" s="61">
        <f t="shared" ref="V63" si="358">SUM(V61:V62)</f>
        <v>0</v>
      </c>
      <c r="W63" s="184"/>
      <c r="X63" s="61"/>
      <c r="Y63" s="61"/>
      <c r="Z63" s="61">
        <f t="shared" ref="Z63:AE63" si="359">SUM(Z61:Z62)</f>
        <v>0</v>
      </c>
      <c r="AA63" s="61">
        <f t="shared" si="359"/>
        <v>0</v>
      </c>
      <c r="AB63" s="61">
        <f t="shared" si="359"/>
        <v>0</v>
      </c>
      <c r="AC63" s="61">
        <f t="shared" si="359"/>
        <v>0</v>
      </c>
      <c r="AD63" s="61">
        <f t="shared" si="359"/>
        <v>0</v>
      </c>
      <c r="AE63" s="61">
        <f t="shared" si="359"/>
        <v>0</v>
      </c>
      <c r="AF63" s="61">
        <f t="shared" ref="AF63" si="360">SUM(AF61:AF62)</f>
        <v>0</v>
      </c>
      <c r="AG63" s="45"/>
      <c r="AH63" s="61"/>
      <c r="AI63" s="61">
        <f t="shared" ref="AI63:AN63" si="361">SUM(AI61:AI62)</f>
        <v>0</v>
      </c>
      <c r="AJ63" s="61">
        <f t="shared" si="361"/>
        <v>0</v>
      </c>
      <c r="AK63" s="61">
        <f t="shared" si="361"/>
        <v>0</v>
      </c>
      <c r="AL63" s="61">
        <f t="shared" si="361"/>
        <v>0</v>
      </c>
      <c r="AM63" s="61">
        <f t="shared" si="361"/>
        <v>0</v>
      </c>
      <c r="AN63" s="61">
        <f t="shared" si="361"/>
        <v>0</v>
      </c>
      <c r="AO63" s="61">
        <f t="shared" ref="AO63" si="362">SUM(AO61:AO62)</f>
        <v>0</v>
      </c>
      <c r="AP63" s="61"/>
      <c r="AQ63" s="61"/>
      <c r="AR63" s="61">
        <f t="shared" ref="AR63:AW63" si="363">SUM(AR61:AR62)</f>
        <v>0</v>
      </c>
      <c r="AS63" s="61">
        <f t="shared" si="363"/>
        <v>0</v>
      </c>
      <c r="AT63" s="61">
        <f t="shared" si="363"/>
        <v>0</v>
      </c>
      <c r="AU63" s="61">
        <f t="shared" si="363"/>
        <v>0</v>
      </c>
      <c r="AV63" s="61">
        <f t="shared" si="363"/>
        <v>0</v>
      </c>
      <c r="AW63" s="61">
        <f t="shared" si="363"/>
        <v>0</v>
      </c>
      <c r="AX63" s="61">
        <f t="shared" ref="AX63" si="364">SUM(AX61:AX62)</f>
        <v>0</v>
      </c>
      <c r="AY63" s="61"/>
      <c r="AZ63" s="61"/>
      <c r="BA63" s="61">
        <f t="shared" ref="BA63:BF63" si="365">SUM(BA61:BA62)</f>
        <v>0</v>
      </c>
      <c r="BB63" s="61">
        <f t="shared" si="365"/>
        <v>0</v>
      </c>
      <c r="BC63" s="61">
        <f t="shared" si="365"/>
        <v>0</v>
      </c>
      <c r="BD63" s="61">
        <f t="shared" si="365"/>
        <v>0</v>
      </c>
      <c r="BE63" s="61">
        <f t="shared" si="365"/>
        <v>0</v>
      </c>
      <c r="BF63" s="61">
        <f t="shared" si="365"/>
        <v>0</v>
      </c>
      <c r="BG63" s="61">
        <f t="shared" ref="BG63" si="366">SUM(BG61:BG62)</f>
        <v>0</v>
      </c>
      <c r="BH63" s="61"/>
      <c r="BI63" s="61"/>
      <c r="BJ63" s="61">
        <f t="shared" ref="BJ63:BO63" si="367">SUM(BJ61:BJ62)</f>
        <v>0</v>
      </c>
      <c r="BK63" s="61">
        <f t="shared" si="367"/>
        <v>0</v>
      </c>
      <c r="BL63" s="61">
        <f t="shared" si="367"/>
        <v>486.73899999999998</v>
      </c>
      <c r="BM63" s="61">
        <f t="shared" si="367"/>
        <v>1223.231</v>
      </c>
      <c r="BN63" s="61">
        <f t="shared" si="367"/>
        <v>1576.492</v>
      </c>
      <c r="BO63" s="61">
        <f t="shared" si="367"/>
        <v>2945.16</v>
      </c>
      <c r="BP63" s="61">
        <f t="shared" ref="BP63" si="368">SUM(BP61:BP62)</f>
        <v>8687.7080000000005</v>
      </c>
      <c r="BQ63" s="61"/>
      <c r="BR63" s="61"/>
      <c r="BS63" s="61">
        <f t="shared" ref="BS63:BX63" si="369">SUM(BS61:BS62)</f>
        <v>25661.358999999997</v>
      </c>
      <c r="BT63" s="61">
        <f t="shared" si="369"/>
        <v>31815.350999999999</v>
      </c>
      <c r="BU63" s="61">
        <f t="shared" si="369"/>
        <v>26614.512000000002</v>
      </c>
      <c r="BV63" s="61">
        <f t="shared" si="369"/>
        <v>36863.440105999995</v>
      </c>
      <c r="BW63" s="61">
        <f t="shared" si="369"/>
        <v>31941.99902000001</v>
      </c>
      <c r="BX63" s="61">
        <f t="shared" si="369"/>
        <v>61696.378593000009</v>
      </c>
      <c r="BY63" s="61">
        <f t="shared" ref="BY63" si="370">SUM(BY61:BY62)</f>
        <v>69983.758390000003</v>
      </c>
      <c r="BZ63" s="61"/>
      <c r="CA63" s="61"/>
      <c r="CB63" s="61">
        <f t="shared" ref="CB63:CG63" si="371">SUM(CB61:CB62)</f>
        <v>25661.358999999997</v>
      </c>
      <c r="CC63" s="61">
        <f t="shared" si="371"/>
        <v>31815.350999999999</v>
      </c>
      <c r="CD63" s="61">
        <f t="shared" si="371"/>
        <v>27101.251000000004</v>
      </c>
      <c r="CE63" s="61">
        <f t="shared" si="371"/>
        <v>38086.671105999994</v>
      </c>
      <c r="CF63" s="61">
        <f t="shared" si="371"/>
        <v>33518.491020000009</v>
      </c>
      <c r="CG63" s="61">
        <f t="shared" si="371"/>
        <v>64641.538593000012</v>
      </c>
      <c r="CH63" s="61">
        <f t="shared" ref="CH63" si="372">SUM(CH61:CH62)</f>
        <v>78671.466390000001</v>
      </c>
      <c r="CI63" s="184">
        <f>CH63/CG63-1</f>
        <v>0.21704198418506215</v>
      </c>
      <c r="CJ63" s="45"/>
      <c r="CK63" s="61"/>
      <c r="CL63" s="61">
        <f t="shared" ref="CL63:CQ63" si="373">SUM(CL61:CL62)</f>
        <v>0</v>
      </c>
      <c r="CM63" s="61">
        <f t="shared" si="373"/>
        <v>0</v>
      </c>
      <c r="CN63" s="61">
        <f t="shared" si="373"/>
        <v>0</v>
      </c>
      <c r="CO63" s="61">
        <f t="shared" si="373"/>
        <v>0</v>
      </c>
      <c r="CP63" s="61">
        <f t="shared" si="373"/>
        <v>0</v>
      </c>
      <c r="CQ63" s="61">
        <f t="shared" si="373"/>
        <v>0</v>
      </c>
      <c r="CR63" s="61">
        <f t="shared" ref="CR63" si="374">SUM(CR61:CR62)</f>
        <v>0</v>
      </c>
      <c r="CS63" s="61"/>
      <c r="CT63" s="61"/>
      <c r="CU63" s="61">
        <f t="shared" ref="CU63:CZ63" si="375">SUM(CU61:CU62)</f>
        <v>25661.358999999997</v>
      </c>
      <c r="CV63" s="61">
        <f t="shared" si="375"/>
        <v>31815.350999999999</v>
      </c>
      <c r="CW63" s="61">
        <f t="shared" si="375"/>
        <v>27101.251000000004</v>
      </c>
      <c r="CX63" s="61">
        <f t="shared" si="375"/>
        <v>38086.671105999994</v>
      </c>
      <c r="CY63" s="61">
        <f t="shared" si="375"/>
        <v>33518.491020000009</v>
      </c>
      <c r="CZ63" s="61">
        <f t="shared" si="375"/>
        <v>64641.538593000012</v>
      </c>
      <c r="DA63" s="61">
        <f t="shared" ref="DA63" si="376">SUM(DA61:DA62)</f>
        <v>78671.466390000001</v>
      </c>
    </row>
    <row r="64" spans="3:105" x14ac:dyDescent="0.3">
      <c r="C64" s="41" t="s">
        <v>64</v>
      </c>
      <c r="D64" s="116"/>
      <c r="E64" s="41"/>
      <c r="F64" s="42"/>
      <c r="G64" s="42"/>
      <c r="H64" s="42"/>
      <c r="I64" s="42"/>
      <c r="J64" s="42"/>
      <c r="K64" s="42"/>
      <c r="L64" s="42"/>
      <c r="M64" s="177"/>
      <c r="N64" s="111"/>
      <c r="O64" s="43"/>
      <c r="P64" s="42"/>
      <c r="Q64" s="42"/>
      <c r="R64" s="42"/>
      <c r="S64" s="42"/>
      <c r="T64" s="42"/>
      <c r="U64" s="42"/>
      <c r="V64" s="42"/>
      <c r="W64" s="177"/>
      <c r="Y64" s="43"/>
      <c r="Z64" s="42"/>
      <c r="AA64" s="42"/>
      <c r="AB64" s="42"/>
      <c r="AC64" s="42"/>
      <c r="AD64" s="42"/>
      <c r="AE64" s="42"/>
      <c r="AF64" s="42"/>
      <c r="AG64" s="44"/>
      <c r="AH64" s="43"/>
      <c r="AI64" s="42"/>
      <c r="AJ64" s="42"/>
      <c r="AK64" s="42"/>
      <c r="AL64" s="42"/>
      <c r="AM64" s="42"/>
      <c r="AN64" s="42"/>
      <c r="AO64" s="42"/>
      <c r="AP64" s="44"/>
      <c r="AQ64" s="43"/>
      <c r="AR64" s="42"/>
      <c r="AS64" s="42"/>
      <c r="AT64" s="42"/>
      <c r="AU64" s="42"/>
      <c r="AV64" s="42"/>
      <c r="AW64" s="42"/>
      <c r="AX64" s="42"/>
      <c r="AY64" s="44"/>
      <c r="AZ64" s="43"/>
      <c r="BA64" s="42"/>
      <c r="BB64" s="42"/>
      <c r="BC64" s="42"/>
      <c r="BD64" s="42"/>
      <c r="BE64" s="42"/>
      <c r="BF64" s="42"/>
      <c r="BG64" s="42"/>
      <c r="BH64" s="44"/>
      <c r="BI64" s="43"/>
      <c r="BJ64" s="42"/>
      <c r="BK64" s="42"/>
      <c r="BL64" s="42"/>
      <c r="BM64" s="42"/>
      <c r="BN64" s="42"/>
      <c r="BO64" s="42"/>
      <c r="BP64" s="42"/>
      <c r="BR64" s="43"/>
      <c r="BS64" s="42">
        <f t="shared" ref="BS64:BY64" si="377">BS63/BS189</f>
        <v>0.13585930878260657</v>
      </c>
      <c r="BT64" s="42">
        <f t="shared" si="377"/>
        <v>0.15451223814433646</v>
      </c>
      <c r="BU64" s="42">
        <f t="shared" si="377"/>
        <v>0.17358377466950964</v>
      </c>
      <c r="BV64" s="42">
        <f t="shared" si="377"/>
        <v>0.2006481099847742</v>
      </c>
      <c r="BW64" s="42">
        <f t="shared" si="377"/>
        <v>0.14600039781822244</v>
      </c>
      <c r="BX64" s="42">
        <f t="shared" si="377"/>
        <v>0.15251859329531531</v>
      </c>
      <c r="BY64" s="42">
        <f t="shared" si="377"/>
        <v>0.13556969341076766</v>
      </c>
      <c r="CA64" s="43"/>
      <c r="CB64" s="42"/>
      <c r="CC64" s="42"/>
      <c r="CD64" s="42"/>
      <c r="CE64" s="42"/>
      <c r="CF64" s="42"/>
      <c r="CG64" s="42"/>
      <c r="CH64" s="42"/>
      <c r="CI64" s="177"/>
      <c r="CK64" s="43"/>
      <c r="CL64" s="42"/>
      <c r="CM64" s="42"/>
      <c r="CN64" s="42"/>
      <c r="CO64" s="42"/>
      <c r="CP64" s="42"/>
      <c r="CQ64" s="42"/>
      <c r="CR64" s="42"/>
      <c r="CT64" s="43"/>
      <c r="CU64" s="42"/>
      <c r="CV64" s="42"/>
      <c r="CW64" s="42"/>
      <c r="CX64" s="42"/>
      <c r="CY64" s="42"/>
      <c r="CZ64" s="42"/>
      <c r="DA64" s="42"/>
    </row>
    <row r="65" spans="3:105" ht="13.5" thickBot="1" x14ac:dyDescent="0.35">
      <c r="C65" s="53" t="s">
        <v>34</v>
      </c>
      <c r="D65" s="121"/>
      <c r="E65" s="53"/>
      <c r="F65" s="54">
        <f t="shared" ref="F65:K65" si="378">F56+F59+F63</f>
        <v>37002.610999999997</v>
      </c>
      <c r="G65" s="54">
        <f t="shared" si="378"/>
        <v>60899.231</v>
      </c>
      <c r="H65" s="54">
        <f t="shared" si="378"/>
        <v>74982.310999999987</v>
      </c>
      <c r="I65" s="54">
        <f t="shared" si="378"/>
        <v>135566.63813599997</v>
      </c>
      <c r="J65" s="54">
        <f t="shared" si="378"/>
        <v>195272.50996999998</v>
      </c>
      <c r="K65" s="54">
        <f t="shared" si="378"/>
        <v>348651.14902300003</v>
      </c>
      <c r="L65" s="54">
        <f t="shared" ref="L65" si="379">L56+L59+L63</f>
        <v>477796.18483999994</v>
      </c>
      <c r="M65" s="182">
        <f>L65/K65-1</f>
        <v>0.37041333774144647</v>
      </c>
      <c r="N65" s="140"/>
      <c r="O65" s="54"/>
      <c r="P65" s="54">
        <f t="shared" ref="P65:U65" si="380">P56+P59+P63</f>
        <v>0</v>
      </c>
      <c r="Q65" s="54">
        <f t="shared" si="380"/>
        <v>0</v>
      </c>
      <c r="R65" s="54">
        <f t="shared" si="380"/>
        <v>0</v>
      </c>
      <c r="S65" s="54">
        <f t="shared" si="380"/>
        <v>0</v>
      </c>
      <c r="T65" s="54">
        <f t="shared" si="380"/>
        <v>0</v>
      </c>
      <c r="U65" s="54">
        <f t="shared" si="380"/>
        <v>0</v>
      </c>
      <c r="V65" s="54">
        <f t="shared" ref="V65" si="381">V56+V59+V63</f>
        <v>0</v>
      </c>
      <c r="W65" s="182"/>
      <c r="X65" s="55"/>
      <c r="Y65" s="54"/>
      <c r="Z65" s="54">
        <f t="shared" ref="Z65:AE65" si="382">Z56+Z59+Z63</f>
        <v>0</v>
      </c>
      <c r="AA65" s="54">
        <f t="shared" si="382"/>
        <v>0</v>
      </c>
      <c r="AB65" s="54">
        <f t="shared" si="382"/>
        <v>0</v>
      </c>
      <c r="AC65" s="54">
        <f t="shared" si="382"/>
        <v>0</v>
      </c>
      <c r="AD65" s="54">
        <f t="shared" si="382"/>
        <v>0</v>
      </c>
      <c r="AE65" s="54">
        <f t="shared" si="382"/>
        <v>0</v>
      </c>
      <c r="AF65" s="54">
        <f t="shared" ref="AF65" si="383">AF56+AF59+AF63</f>
        <v>0</v>
      </c>
      <c r="AG65" s="56"/>
      <c r="AH65" s="54"/>
      <c r="AI65" s="54">
        <f t="shared" ref="AI65:AN65" si="384">AI56+AI59+AI63</f>
        <v>0</v>
      </c>
      <c r="AJ65" s="54">
        <f t="shared" si="384"/>
        <v>0</v>
      </c>
      <c r="AK65" s="54">
        <f t="shared" si="384"/>
        <v>0</v>
      </c>
      <c r="AL65" s="54">
        <f t="shared" si="384"/>
        <v>0</v>
      </c>
      <c r="AM65" s="54">
        <f t="shared" si="384"/>
        <v>0</v>
      </c>
      <c r="AN65" s="54">
        <f t="shared" si="384"/>
        <v>0</v>
      </c>
      <c r="AO65" s="54">
        <f t="shared" ref="AO65" si="385">AO56+AO59+AO63</f>
        <v>0</v>
      </c>
      <c r="AP65" s="55"/>
      <c r="AQ65" s="54"/>
      <c r="AR65" s="54">
        <f t="shared" ref="AR65:AW65" si="386">AR56+AR59+AR63</f>
        <v>0</v>
      </c>
      <c r="AS65" s="54">
        <f t="shared" si="386"/>
        <v>0</v>
      </c>
      <c r="AT65" s="54">
        <f t="shared" si="386"/>
        <v>0</v>
      </c>
      <c r="AU65" s="54">
        <f t="shared" si="386"/>
        <v>0</v>
      </c>
      <c r="AV65" s="54">
        <f t="shared" si="386"/>
        <v>0</v>
      </c>
      <c r="AW65" s="54">
        <f t="shared" si="386"/>
        <v>0</v>
      </c>
      <c r="AX65" s="54">
        <f t="shared" ref="AX65" si="387">AX56+AX59+AX63</f>
        <v>0</v>
      </c>
      <c r="AY65" s="55"/>
      <c r="AZ65" s="54"/>
      <c r="BA65" s="54">
        <f t="shared" ref="BA65:BF65" si="388">BA56+BA59+BA63</f>
        <v>0</v>
      </c>
      <c r="BB65" s="54">
        <f t="shared" si="388"/>
        <v>0</v>
      </c>
      <c r="BC65" s="54">
        <f t="shared" si="388"/>
        <v>0</v>
      </c>
      <c r="BD65" s="54">
        <f t="shared" si="388"/>
        <v>0</v>
      </c>
      <c r="BE65" s="54">
        <f t="shared" si="388"/>
        <v>0</v>
      </c>
      <c r="BF65" s="54">
        <f t="shared" si="388"/>
        <v>0</v>
      </c>
      <c r="BG65" s="54">
        <f t="shared" ref="BG65" si="389">BG56+BG59+BG63</f>
        <v>0</v>
      </c>
      <c r="BH65" s="55"/>
      <c r="BI65" s="54"/>
      <c r="BJ65" s="54">
        <f t="shared" ref="BJ65:BO65" si="390">BJ56+BJ59+BJ63</f>
        <v>9130.8790000000008</v>
      </c>
      <c r="BK65" s="54">
        <f t="shared" si="390"/>
        <v>26784.734999999997</v>
      </c>
      <c r="BL65" s="54">
        <f t="shared" si="390"/>
        <v>46273.020999999979</v>
      </c>
      <c r="BM65" s="54">
        <f t="shared" si="390"/>
        <v>96483.579999999973</v>
      </c>
      <c r="BN65" s="54">
        <f t="shared" si="390"/>
        <v>162081.34599999996</v>
      </c>
      <c r="BO65" s="54">
        <f t="shared" si="390"/>
        <v>285692.61599999998</v>
      </c>
      <c r="BP65" s="54">
        <f t="shared" ref="BP65" si="391">BP56+BP59+BP63</f>
        <v>405465.47499999986</v>
      </c>
      <c r="BQ65" s="55"/>
      <c r="BR65" s="54"/>
      <c r="BS65" s="54">
        <f t="shared" ref="BS65:BX65" si="392">BS56+BS59+BS63</f>
        <v>27871.731999999996</v>
      </c>
      <c r="BT65" s="54">
        <f t="shared" si="392"/>
        <v>34114.495999999999</v>
      </c>
      <c r="BU65" s="54">
        <f t="shared" si="392"/>
        <v>28709.29</v>
      </c>
      <c r="BV65" s="54">
        <f t="shared" si="392"/>
        <v>39083.058135999992</v>
      </c>
      <c r="BW65" s="54">
        <f t="shared" si="392"/>
        <v>33191.163970000009</v>
      </c>
      <c r="BX65" s="54">
        <f t="shared" si="392"/>
        <v>62958.533023000011</v>
      </c>
      <c r="BY65" s="54">
        <f t="shared" ref="BY65" si="393">BY56+BY59+BY63</f>
        <v>72330.709839999996</v>
      </c>
      <c r="BZ65" s="55"/>
      <c r="CA65" s="54"/>
      <c r="CB65" s="54">
        <f t="shared" ref="CB65:CG65" si="394">CB56+CB59+CB63</f>
        <v>37002.610999999997</v>
      </c>
      <c r="CC65" s="54">
        <f t="shared" si="394"/>
        <v>60899.231</v>
      </c>
      <c r="CD65" s="54">
        <f t="shared" si="394"/>
        <v>74982.310999999987</v>
      </c>
      <c r="CE65" s="54">
        <f t="shared" si="394"/>
        <v>135566.63813599997</v>
      </c>
      <c r="CF65" s="54">
        <f t="shared" si="394"/>
        <v>195272.50996999998</v>
      </c>
      <c r="CG65" s="54">
        <f t="shared" si="394"/>
        <v>348651.14902300003</v>
      </c>
      <c r="CH65" s="54">
        <f t="shared" ref="CH65" si="395">CH56+CH59+CH63</f>
        <v>477796.18483999994</v>
      </c>
      <c r="CI65" s="182">
        <f>CH65/CG65-1</f>
        <v>0.37041333774144647</v>
      </c>
      <c r="CJ65" s="56"/>
      <c r="CK65" s="54"/>
      <c r="CL65" s="54">
        <f t="shared" ref="CL65:CQ65" si="396">CL56+CL59+CL63</f>
        <v>0</v>
      </c>
      <c r="CM65" s="54">
        <f t="shared" si="396"/>
        <v>0</v>
      </c>
      <c r="CN65" s="54">
        <f t="shared" si="396"/>
        <v>0</v>
      </c>
      <c r="CO65" s="54">
        <f t="shared" si="396"/>
        <v>0</v>
      </c>
      <c r="CP65" s="54">
        <f t="shared" si="396"/>
        <v>0</v>
      </c>
      <c r="CQ65" s="54">
        <f t="shared" si="396"/>
        <v>0</v>
      </c>
      <c r="CR65" s="54">
        <f t="shared" ref="CR65" si="397">CR56+CR59+CR63</f>
        <v>0</v>
      </c>
      <c r="CS65" s="55"/>
      <c r="CT65" s="54"/>
      <c r="CU65" s="54">
        <f t="shared" ref="CU65:CZ65" si="398">CU56+CU59+CU63</f>
        <v>37002.610999999997</v>
      </c>
      <c r="CV65" s="54">
        <f t="shared" si="398"/>
        <v>60899.231</v>
      </c>
      <c r="CW65" s="54">
        <f t="shared" si="398"/>
        <v>74982.310999999987</v>
      </c>
      <c r="CX65" s="54">
        <f t="shared" si="398"/>
        <v>135566.63813599997</v>
      </c>
      <c r="CY65" s="54">
        <f t="shared" si="398"/>
        <v>195272.50996999998</v>
      </c>
      <c r="CZ65" s="54">
        <f t="shared" si="398"/>
        <v>348651.14902300003</v>
      </c>
      <c r="DA65" s="54">
        <f t="shared" ref="DA65" si="399">DA56+DA59+DA63</f>
        <v>477796.18483999994</v>
      </c>
    </row>
    <row r="66" spans="3:105" ht="13.5" thickTop="1" x14ac:dyDescent="0.3">
      <c r="C66" s="41" t="s">
        <v>82</v>
      </c>
      <c r="D66" s="116"/>
      <c r="E66" s="41"/>
      <c r="F66" s="43">
        <f t="shared" ref="F66:K66" si="400">(F44+F53+F59+F61)/1000</f>
        <v>42.060190999999996</v>
      </c>
      <c r="G66" s="43">
        <f t="shared" si="400"/>
        <v>174.544693</v>
      </c>
      <c r="H66" s="43">
        <f t="shared" si="400"/>
        <v>354.63470999999998</v>
      </c>
      <c r="I66" s="43">
        <f t="shared" si="400"/>
        <v>611.13908717000004</v>
      </c>
      <c r="J66" s="43">
        <f t="shared" si="400"/>
        <v>1064.9584545</v>
      </c>
      <c r="K66" s="43">
        <f t="shared" si="400"/>
        <v>1740.9202896900001</v>
      </c>
      <c r="L66" s="43">
        <f t="shared" ref="L66" si="401">(L44+L53+L59+L61)/1000</f>
        <v>2651.0962246200002</v>
      </c>
      <c r="M66" s="177"/>
      <c r="O66" s="43"/>
      <c r="P66" s="43"/>
      <c r="Q66" s="43"/>
      <c r="R66" s="43"/>
      <c r="S66" s="43"/>
      <c r="T66" s="43"/>
      <c r="U66" s="43"/>
      <c r="V66" s="43"/>
      <c r="W66" s="177"/>
      <c r="Y66" s="43"/>
      <c r="Z66" s="43"/>
      <c r="AA66" s="43"/>
      <c r="AB66" s="43"/>
      <c r="AC66" s="43"/>
      <c r="AD66" s="43"/>
      <c r="AE66" s="43"/>
      <c r="AF66" s="43"/>
      <c r="AG66" s="57"/>
      <c r="AH66" s="43"/>
      <c r="AI66" s="43"/>
      <c r="AJ66" s="43"/>
      <c r="AK66" s="43"/>
      <c r="AL66" s="43"/>
      <c r="AM66" s="43"/>
      <c r="AN66" s="43"/>
      <c r="AO66" s="43"/>
      <c r="AP66" s="57"/>
      <c r="AQ66" s="43"/>
      <c r="AR66" s="43"/>
      <c r="AS66" s="43"/>
      <c r="AT66" s="43"/>
      <c r="AU66" s="43"/>
      <c r="AV66" s="43"/>
      <c r="AW66" s="43"/>
      <c r="AX66" s="43"/>
      <c r="AY66" s="57"/>
      <c r="AZ66" s="43"/>
      <c r="BA66" s="43"/>
      <c r="BB66" s="43"/>
      <c r="BC66" s="43"/>
      <c r="BD66" s="43"/>
      <c r="BE66" s="43"/>
      <c r="BF66" s="43"/>
      <c r="BG66" s="43"/>
      <c r="BH66" s="57"/>
      <c r="BI66" s="43"/>
      <c r="BJ66" s="43">
        <f t="shared" ref="BJ66:BO66" si="402">(BJ44+BJ53+BJ59+BJ61)/1000</f>
        <v>9.1308790000000002</v>
      </c>
      <c r="BK66" s="43">
        <f t="shared" si="402"/>
        <v>135.78146100000001</v>
      </c>
      <c r="BL66" s="43">
        <f t="shared" si="402"/>
        <v>323.133126</v>
      </c>
      <c r="BM66" s="43">
        <f t="shared" si="402"/>
        <v>568.07250400000009</v>
      </c>
      <c r="BN66" s="43">
        <f t="shared" si="402"/>
        <v>1023.173146</v>
      </c>
      <c r="BO66" s="43">
        <f t="shared" si="402"/>
        <v>1637.430562</v>
      </c>
      <c r="BP66" s="43">
        <f t="shared" ref="BP66" si="403">(BP44+BP53+BP59+BP61)/1000</f>
        <v>2520.6934769999998</v>
      </c>
      <c r="BR66" s="43"/>
      <c r="BS66" s="43">
        <f t="shared" ref="BS66:BX66" si="404">(BS44+BS53+BS59+BS61)/1000</f>
        <v>32.929311999999996</v>
      </c>
      <c r="BT66" s="43">
        <f t="shared" si="404"/>
        <v>38.763231999999995</v>
      </c>
      <c r="BU66" s="43">
        <f t="shared" si="404"/>
        <v>31.501583999999998</v>
      </c>
      <c r="BV66" s="43">
        <f t="shared" si="404"/>
        <v>43.066583169999994</v>
      </c>
      <c r="BW66" s="43">
        <f t="shared" si="404"/>
        <v>41.785308500000006</v>
      </c>
      <c r="BX66" s="43">
        <f t="shared" si="404"/>
        <v>103.48972769</v>
      </c>
      <c r="BY66" s="43">
        <f t="shared" ref="BY66" si="405">(BY44+BY53+BY59+BY61)/1000</f>
        <v>130.40274761999999</v>
      </c>
      <c r="CA66" s="43"/>
      <c r="CB66" s="43">
        <f t="shared" ref="CB66:CG66" si="406">(CB44+CB53+CB59+CB61)/1000</f>
        <v>42.060190999999996</v>
      </c>
      <c r="CC66" s="43">
        <f t="shared" si="406"/>
        <v>174.544693</v>
      </c>
      <c r="CD66" s="43">
        <f t="shared" si="406"/>
        <v>354.63470999999998</v>
      </c>
      <c r="CE66" s="43">
        <f t="shared" si="406"/>
        <v>611.13908717000004</v>
      </c>
      <c r="CF66" s="43">
        <f t="shared" si="406"/>
        <v>1064.9584545</v>
      </c>
      <c r="CG66" s="43">
        <f t="shared" si="406"/>
        <v>1740.9202896900001</v>
      </c>
      <c r="CH66" s="43">
        <f t="shared" ref="CH66" si="407">(CH44+CH53+CH59+CH61)/1000</f>
        <v>2651.0962246200002</v>
      </c>
      <c r="CI66" s="177"/>
      <c r="CK66" s="43"/>
      <c r="CL66" s="43">
        <f t="shared" ref="CL66:CQ66" si="408">(CL44+CL53+CL59+CL61)/1000</f>
        <v>0</v>
      </c>
      <c r="CM66" s="43">
        <f t="shared" si="408"/>
        <v>0</v>
      </c>
      <c r="CN66" s="43">
        <f t="shared" si="408"/>
        <v>0</v>
      </c>
      <c r="CO66" s="43">
        <f t="shared" si="408"/>
        <v>0</v>
      </c>
      <c r="CP66" s="43">
        <f t="shared" si="408"/>
        <v>0</v>
      </c>
      <c r="CQ66" s="43">
        <f t="shared" si="408"/>
        <v>0</v>
      </c>
      <c r="CR66" s="43">
        <f t="shared" ref="CR66" si="409">(CR44+CR53+CR59+CR61)/1000</f>
        <v>0</v>
      </c>
      <c r="CT66" s="43"/>
      <c r="CU66" s="43">
        <f t="shared" ref="CU66:CZ66" si="410">(CU44+CU53+CU59+CU61)/1000</f>
        <v>42.060190999999996</v>
      </c>
      <c r="CV66" s="43">
        <f t="shared" si="410"/>
        <v>174.544693</v>
      </c>
      <c r="CW66" s="43">
        <f t="shared" si="410"/>
        <v>354.63470999999998</v>
      </c>
      <c r="CX66" s="43">
        <f t="shared" si="410"/>
        <v>611.13908717000004</v>
      </c>
      <c r="CY66" s="43">
        <f t="shared" si="410"/>
        <v>1064.9584545</v>
      </c>
      <c r="CZ66" s="43">
        <f t="shared" si="410"/>
        <v>1740.9202896900001</v>
      </c>
      <c r="DA66" s="43">
        <f t="shared" ref="DA66" si="411">(DA44+DA53+DA59+DA61)/1000</f>
        <v>2651.0962246200002</v>
      </c>
    </row>
    <row r="67" spans="3:105" x14ac:dyDescent="0.3">
      <c r="H67" s="139"/>
      <c r="I67" s="139"/>
      <c r="J67" s="139"/>
      <c r="K67" s="139"/>
      <c r="L67" s="139"/>
      <c r="BT67" s="139">
        <f t="shared" ref="BT67:BU67" si="412">BT63/BT61</f>
        <v>0.87251193208265432</v>
      </c>
      <c r="BU67" s="139">
        <f t="shared" si="412"/>
        <v>0.90504599513459583</v>
      </c>
      <c r="BV67" s="139">
        <f>BV63/BV61</f>
        <v>0.902476842028612</v>
      </c>
      <c r="BW67" s="139">
        <f t="shared" ref="BW67:BY67" si="413">BW63/BW61</f>
        <v>0.78798810697422661</v>
      </c>
      <c r="BX67" s="139">
        <f t="shared" si="413"/>
        <v>0.60351993719037844</v>
      </c>
      <c r="BY67" s="139">
        <f t="shared" si="413"/>
        <v>0.54650988462164818</v>
      </c>
    </row>
    <row r="68" spans="3:105" x14ac:dyDescent="0.3">
      <c r="C68" s="38" t="s">
        <v>35</v>
      </c>
      <c r="D68" s="117">
        <v>18</v>
      </c>
      <c r="F68" s="45">
        <f>VLOOKUP($C68,Segment!$B$4:$G$71,6,0)/1000</f>
        <v>3109.3591299999998</v>
      </c>
      <c r="G68" s="45">
        <f>VLOOKUP($C68,Segment!$B$77:$G$146,6,0)/1000</f>
        <v>5443.7129999999997</v>
      </c>
      <c r="H68" s="45">
        <f>VLOOKUP($C68,Segment!$B$152:$G$223,6,0)/1000</f>
        <v>1403.57476</v>
      </c>
      <c r="I68" s="45">
        <f>VLOOKUP($C68,Segment!$B$229:$G$300,6,0)/1000</f>
        <v>18588.159990000004</v>
      </c>
      <c r="J68" s="45">
        <f>VLOOKUP($C68,Segment!$B$306:$G$377,6,0)/1000</f>
        <v>22750.072689999997</v>
      </c>
      <c r="K68" s="45">
        <f>VLOOKUP($C68,Segment!$B$383:$G$454,6,0)/1000</f>
        <v>34267.645170000003</v>
      </c>
      <c r="L68" s="45">
        <f>VLOOKUP($C68,Segment!$B$460:$G$531,6,0)/1000</f>
        <v>53940.675139999999</v>
      </c>
      <c r="M68" s="139">
        <f>L68/K68-1</f>
        <v>0.57409926688580781</v>
      </c>
      <c r="P68" s="45">
        <f>VLOOKUP($C68,Segment!$B$4:$G$71,2,0)/1000</f>
        <v>3109.3591299999998</v>
      </c>
      <c r="Q68" s="45">
        <f>VLOOKUP($C68,Segment!$B$77:$G$146,2,0)/1000</f>
        <v>5443.7129999999997</v>
      </c>
      <c r="R68" s="45">
        <f>VLOOKUP($C68,Segment!$B$152:$G$223,2,0)/1000</f>
        <v>1403.57476</v>
      </c>
      <c r="S68" s="45">
        <f>VLOOKUP($C68,Segment!$B$229:$G$300,2,0)/1000</f>
        <v>13644.226260000001</v>
      </c>
      <c r="T68" s="45">
        <f>VLOOKUP($C68,Segment!$B$306:$G$377,2,0)/1000</f>
        <v>17637.453349999996</v>
      </c>
      <c r="U68" s="45">
        <f>VLOOKUP($C68,Segment!$B$383:$G$454,2,0)/1000</f>
        <v>25416.308090000002</v>
      </c>
      <c r="V68" s="45">
        <f>VLOOKUP($C68,Segment!$B$460:$G$531,2,0)/1000</f>
        <v>32676.765540000004</v>
      </c>
      <c r="W68" s="139">
        <f>V68/U68-1</f>
        <v>0.28566137238699185</v>
      </c>
      <c r="Z68" s="45">
        <f>VLOOKUP($C68,'Securitization Profit   loss &amp; '!$A$3:$C$70,3,0)/1000</f>
        <v>131.84299999999999</v>
      </c>
      <c r="AA68" s="45">
        <f>VLOOKUP($C68,'Securitization Profit   loss &amp; '!$A$78:$C$147,3,0)/1000</f>
        <v>9.0999999999999998E-2</v>
      </c>
      <c r="AB68" s="45">
        <f>VLOOKUP($C68,'Securitization Profit   loss &amp; '!$A$153:$C$224,3,0)/1000</f>
        <v>1440.0204699999999</v>
      </c>
      <c r="AC68" s="45">
        <f>VLOOKUP($C68,'Securitization Profit   loss &amp; '!$A$230:$C$301,3,0)/1000</f>
        <v>1584.7261799999999</v>
      </c>
      <c r="AD68" s="45">
        <f>VLOOKUP($C68,'Securitization Profit   loss &amp; '!$A$306:$C$377,3,0)/1000</f>
        <v>2936.8942112933332</v>
      </c>
      <c r="AE68" s="45">
        <f>VLOOKUP($C68,'Securitization Profit   loss &amp; '!$A$383:$C$454,3,0)/1000</f>
        <v>143088.58823999995</v>
      </c>
      <c r="AF68" s="45">
        <f>VLOOKUP($C68,'Securitization Profit   loss &amp; '!$A$460:$C$531,3,0)/1000</f>
        <v>108825.8272</v>
      </c>
      <c r="AI68" s="45">
        <f>VLOOKUP($C68,'Securitization Profit   loss &amp; '!$A$3:$C$70,2,0)/1000</f>
        <v>0</v>
      </c>
      <c r="AJ68" s="45">
        <f>VLOOKUP($C68,'Securitization Profit   loss &amp; '!$A$78:$C$147,2,0)/1000</f>
        <v>0</v>
      </c>
      <c r="AK68" s="45">
        <f>VLOOKUP($C68,'Securitization Profit   loss &amp; '!$A$153:$C$224,2,0)/1000</f>
        <v>0</v>
      </c>
      <c r="AL68" s="45">
        <f>VLOOKUP($C68,'Securitization Profit   loss &amp; '!$A$230:$C$301,2,0)/1000</f>
        <v>0</v>
      </c>
      <c r="AM68" s="45">
        <f>VLOOKUP($C68,'Securitization Profit   loss &amp; '!$A$306:$C$377,2,0)/1000</f>
        <v>0</v>
      </c>
      <c r="AN68" s="45">
        <f>VLOOKUP($C68,'Securitization Profit   loss &amp; '!$A$383:$C$454,2,0)/1000</f>
        <v>0</v>
      </c>
      <c r="AO68" s="45">
        <f>VLOOKUP($C68,'Securitization Profit   loss &amp; '!$A$460:$C$531,2,0)/1000</f>
        <v>0</v>
      </c>
      <c r="BA68" s="45">
        <f t="shared" ref="BA68:BG69" si="414">P68+Z68+AI68+AR68</f>
        <v>3241.2021299999997</v>
      </c>
      <c r="BB68" s="45">
        <f t="shared" si="414"/>
        <v>5443.8040000000001</v>
      </c>
      <c r="BC68" s="45">
        <f t="shared" si="414"/>
        <v>2843.5952299999999</v>
      </c>
      <c r="BD68" s="45">
        <f t="shared" si="414"/>
        <v>15228.952440000001</v>
      </c>
      <c r="BE68" s="45">
        <f t="shared" si="414"/>
        <v>20574.347561293329</v>
      </c>
      <c r="BF68" s="45">
        <f t="shared" si="414"/>
        <v>168504.89632999996</v>
      </c>
      <c r="BG68" s="45">
        <f t="shared" si="414"/>
        <v>141502.59273999999</v>
      </c>
      <c r="BJ68" s="45">
        <f>VLOOKUP($C68,Segment!$B$4:$G$71,3,0)/1000</f>
        <v>0</v>
      </c>
      <c r="BK68" s="45">
        <f>VLOOKUP($C68,Segment!$B$77:$G$146,3,0)/1000</f>
        <v>0</v>
      </c>
      <c r="BL68" s="45">
        <f>VLOOKUP($C68,Segment!$B$152:$G$223,3,0)/1000</f>
        <v>0</v>
      </c>
      <c r="BM68" s="45">
        <f>VLOOKUP($C68,Segment!$B$229:$G$300,3,0)/1000</f>
        <v>2808.643</v>
      </c>
      <c r="BN68" s="45">
        <f>VLOOKUP($C68,Segment!$B$306:$G$377,3,0)/1000</f>
        <v>2377.2089999999998</v>
      </c>
      <c r="BO68" s="45">
        <f>VLOOKUP($C68,Segment!$B$383:$G$454,3,0)/1000</f>
        <v>1049.692</v>
      </c>
      <c r="BP68" s="45">
        <f>VLOOKUP($C68,Segment!$B$460:$G$531,3,0)/1000</f>
        <v>771.85400000000004</v>
      </c>
      <c r="BS68" s="45">
        <f>VLOOKUP($C68,Segment!$B$4:$G$71,4,0)/1000</f>
        <v>0</v>
      </c>
      <c r="BT68" s="45">
        <f>VLOOKUP($C68,Segment!$B$77:$G$146,4,0)/1000</f>
        <v>0</v>
      </c>
      <c r="BU68" s="45">
        <f>VLOOKUP($C68,Segment!$B$152:$G$223,4,0)/1000</f>
        <v>0</v>
      </c>
      <c r="BV68" s="45">
        <f>VLOOKUP($C68,Segment!$B$229:$G$300,4,0)/1000</f>
        <v>0</v>
      </c>
      <c r="BW68" s="45">
        <f>VLOOKUP($C68,Segment!$B$306:$G$377,4,0)/1000</f>
        <v>0</v>
      </c>
      <c r="BX68" s="45">
        <f>VLOOKUP($C68,Segment!$B$383:$G$454,4,0)/1000</f>
        <v>0</v>
      </c>
      <c r="BY68" s="45">
        <f>VLOOKUP($C68,Segment!$B$460:$G$531,4,0)/1000</f>
        <v>0</v>
      </c>
      <c r="CB68" s="45">
        <f t="shared" ref="CB68:CB69" si="415">BJ68+BS68</f>
        <v>0</v>
      </c>
      <c r="CC68" s="45">
        <f t="shared" ref="CC68:CC69" si="416">BK68+BT68</f>
        <v>0</v>
      </c>
      <c r="CD68" s="45">
        <f t="shared" ref="CD68:CD69" si="417">BL68+BU68</f>
        <v>0</v>
      </c>
      <c r="CE68" s="45">
        <f t="shared" ref="CE68:CE69" si="418">BM68+BV68</f>
        <v>2808.643</v>
      </c>
      <c r="CF68" s="45">
        <f t="shared" ref="CF68:CF69" si="419">BN68+BW68</f>
        <v>2377.2089999999998</v>
      </c>
      <c r="CG68" s="45">
        <f t="shared" ref="CG68:CH69" si="420">BO68+BX68</f>
        <v>1049.692</v>
      </c>
      <c r="CH68" s="45">
        <f t="shared" si="420"/>
        <v>771.85400000000004</v>
      </c>
      <c r="CI68" s="139">
        <f>CH68/CG68-1</f>
        <v>-0.2646852600572358</v>
      </c>
      <c r="CL68" s="45">
        <f>VLOOKUP($C68,Segment!$B$4:$G$71,5,0)/1000</f>
        <v>0</v>
      </c>
      <c r="CM68" s="45">
        <f>VLOOKUP($C68,Segment!$B$77:$G$146,5,0)/1000</f>
        <v>0</v>
      </c>
      <c r="CN68" s="45">
        <f>VLOOKUP($C68,Segment!$B$152:$G$223,5,0)/1000</f>
        <v>0</v>
      </c>
      <c r="CO68" s="45">
        <f>VLOOKUP($C68,Segment!$B$229:$G$300,5,0)/1000</f>
        <v>2135.2907300000002</v>
      </c>
      <c r="CP68" s="45">
        <f>VLOOKUP($C68,Segment!$B$306:$G$377,5,0)/1000</f>
        <v>2735.4103400000004</v>
      </c>
      <c r="CQ68" s="45">
        <f>VLOOKUP($C68,Segment!$B$383:$G$454,5,0)/1000</f>
        <v>7801.6450799999993</v>
      </c>
      <c r="CR68" s="45">
        <f>VLOOKUP($C68,Segment!$B$460:$G$531,5,0)/1000</f>
        <v>20492.055599999996</v>
      </c>
      <c r="CU68" s="45">
        <f t="shared" ref="CU68:DA69" si="421">BA68+CB68+CL68</f>
        <v>3241.2021299999997</v>
      </c>
      <c r="CV68" s="45">
        <f t="shared" si="421"/>
        <v>5443.8040000000001</v>
      </c>
      <c r="CW68" s="45">
        <f t="shared" si="421"/>
        <v>2843.5952299999999</v>
      </c>
      <c r="CX68" s="45">
        <f t="shared" si="421"/>
        <v>20172.886170000002</v>
      </c>
      <c r="CY68" s="45">
        <f t="shared" si="421"/>
        <v>25686.96690129333</v>
      </c>
      <c r="CZ68" s="45">
        <f t="shared" si="421"/>
        <v>177356.23340999996</v>
      </c>
      <c r="DA68" s="45">
        <f t="shared" si="421"/>
        <v>162766.50233999998</v>
      </c>
    </row>
    <row r="69" spans="3:105" x14ac:dyDescent="0.3">
      <c r="C69" s="38" t="s">
        <v>36</v>
      </c>
      <c r="D69" s="117">
        <v>19</v>
      </c>
      <c r="F69" s="45">
        <f>VLOOKUP($C69,Segment!$B$4:$G$71,6,0)/1000</f>
        <v>-7192.2490699999989</v>
      </c>
      <c r="G69" s="45">
        <f>VLOOKUP($C69,Segment!$B$77:$G$146,6,0)/1000</f>
        <v>-7932.88</v>
      </c>
      <c r="H69" s="45">
        <f>VLOOKUP($C69,Segment!$B$152:$G$223,6,0)/1000</f>
        <v>-8195.4804500000009</v>
      </c>
      <c r="I69" s="45">
        <f>VLOOKUP($C69,Segment!$B$229:$G$300,6,0)/1000</f>
        <v>-14619.57468</v>
      </c>
      <c r="J69" s="45">
        <f>VLOOKUP($C69,Segment!$B$306:$G$377,6,0)/1000</f>
        <v>-27423.40828</v>
      </c>
      <c r="K69" s="45">
        <f>VLOOKUP($C69,Segment!$B$383:$G$454,6,0)/1000</f>
        <v>-39737.93017</v>
      </c>
      <c r="L69" s="45">
        <f>VLOOKUP($C69,Segment!$B$460:$G$531,6,0)/1000</f>
        <v>-47642.054590000007</v>
      </c>
      <c r="M69" s="139">
        <f>L69/K69-1</f>
        <v>0.19890629396614101</v>
      </c>
      <c r="P69" s="45">
        <f>VLOOKUP($C69,Segment!$B$4:$G$71,2,0)/1000</f>
        <v>-7192.2490699999989</v>
      </c>
      <c r="Q69" s="45">
        <f>VLOOKUP($C69,Segment!$B$77:$G$146,2,0)/1000</f>
        <v>-7932.88</v>
      </c>
      <c r="R69" s="45">
        <f>VLOOKUP($C69,Segment!$B$152:$G$223,2,0)/1000</f>
        <v>-8195.4804500000009</v>
      </c>
      <c r="S69" s="45">
        <f>VLOOKUP($C69,Segment!$B$229:$G$300,2,0)/1000</f>
        <v>-13307.509820000001</v>
      </c>
      <c r="T69" s="45">
        <f>VLOOKUP($C69,Segment!$B$306:$G$377,2,0)/1000</f>
        <v>-25782.01064</v>
      </c>
      <c r="U69" s="45">
        <f>VLOOKUP($C69,Segment!$B$383:$G$454,2,0)/1000</f>
        <v>-36567.902020000001</v>
      </c>
      <c r="V69" s="45">
        <f>VLOOKUP($C69,Segment!$B$460:$G$531,2,0)/1000</f>
        <v>-41489.796040000001</v>
      </c>
      <c r="W69" s="139">
        <f>V69/U69-1</f>
        <v>0.13459601858777903</v>
      </c>
      <c r="Z69" s="45">
        <f>VLOOKUP($C69,'Securitization Profit   loss &amp; '!$A$3:$C$70,3,0)/1000</f>
        <v>-23517.886999999999</v>
      </c>
      <c r="AA69" s="45">
        <f>VLOOKUP($C69,'Securitization Profit   loss &amp; '!$A$78:$C$147,3,0)/1000</f>
        <v>-22416.325000000001</v>
      </c>
      <c r="AB69" s="45">
        <f>VLOOKUP($C69,'Securitization Profit   loss &amp; '!$A$153:$C$224,3,0)/1000</f>
        <v>-11883.08944</v>
      </c>
      <c r="AC69" s="45">
        <f>VLOOKUP($C69,'Securitization Profit   loss &amp; '!$A$230:$C$301,3,0)/1000</f>
        <v>-10225.183280000001</v>
      </c>
      <c r="AD69" s="45">
        <f>VLOOKUP($C69,'Securitization Profit   loss &amp; '!$A$306:$C$377,3,0)/1000</f>
        <v>-6855.5001599999996</v>
      </c>
      <c r="AE69" s="45">
        <f>VLOOKUP($C69,'Securitization Profit   loss &amp; '!$A$383:$C$454,3,0)/1000</f>
        <v>-133503.12487999999</v>
      </c>
      <c r="AF69" s="45">
        <f>VLOOKUP($C69,'Securitization Profit   loss &amp; '!$A$460:$C$531,3,0)/1000</f>
        <v>-104059.76375</v>
      </c>
      <c r="AI69" s="45">
        <f>VLOOKUP($C69,'Securitization Profit   loss &amp; '!$A$3:$C$70,2,0)/1000</f>
        <v>-69261.466750000007</v>
      </c>
      <c r="AJ69" s="45">
        <f>VLOOKUP($C69,'Securitization Profit   loss &amp; '!$A$78:$C$147,2,0)/1000</f>
        <v>-88959.142000000007</v>
      </c>
      <c r="AK69" s="45">
        <f>VLOOKUP($C69,'Securitization Profit   loss &amp; '!$A$153:$C$224,2,0)/1000</f>
        <v>-85313.838000000003</v>
      </c>
      <c r="AL69" s="45">
        <f>VLOOKUP($C69,'Securitization Profit   loss &amp; '!$A$230:$C$301,2,0)/1000</f>
        <v>-75247.565199999997</v>
      </c>
      <c r="AM69" s="45">
        <f>VLOOKUP($C69,'Securitization Profit   loss &amp; '!$A$306:$C$377,2,0)/1000</f>
        <v>-37211.449860000001</v>
      </c>
      <c r="AN69" s="45">
        <f>VLOOKUP($C69,'Securitization Profit   loss &amp; '!$A$383:$C$454,2,0)/1000</f>
        <v>-15130.46812</v>
      </c>
      <c r="AO69" s="45">
        <f>VLOOKUP($C69,'Securitization Profit   loss &amp; '!$A$460:$C$531,2,0)/1000</f>
        <v>-2287.1703399999997</v>
      </c>
      <c r="AR69" s="40">
        <f>69261+23518</f>
        <v>92779</v>
      </c>
      <c r="AS69" s="40">
        <f>88436+22416</f>
        <v>110852</v>
      </c>
      <c r="AT69" s="40">
        <f>85114+11759</f>
        <v>96873</v>
      </c>
      <c r="AU69" s="40">
        <f>75008+10176</f>
        <v>85184</v>
      </c>
      <c r="AV69" s="40">
        <v>43440</v>
      </c>
      <c r="AW69" s="40">
        <f>SUM('Quarterly I.S'!CO67:CR67)</f>
        <v>17836</v>
      </c>
      <c r="AX69" s="40">
        <f>SUM('Quarterly I.S'!CS67:CV67)</f>
        <v>4000</v>
      </c>
      <c r="BA69" s="45">
        <f t="shared" si="414"/>
        <v>-7192.6028200000001</v>
      </c>
      <c r="BB69" s="45">
        <f t="shared" si="414"/>
        <v>-8456.3470000000088</v>
      </c>
      <c r="BC69" s="45">
        <f t="shared" si="414"/>
        <v>-8519.4078900000022</v>
      </c>
      <c r="BD69" s="45">
        <f t="shared" si="414"/>
        <v>-13596.258300000001</v>
      </c>
      <c r="BE69" s="45">
        <f t="shared" si="414"/>
        <v>-26408.960659999997</v>
      </c>
      <c r="BF69" s="45">
        <f t="shared" si="414"/>
        <v>-167365.49502</v>
      </c>
      <c r="BG69" s="45">
        <f t="shared" si="414"/>
        <v>-143836.73013000001</v>
      </c>
      <c r="BJ69" s="45">
        <f>VLOOKUP($C69,Segment!$B$4:$G$71,3,0)/1000</f>
        <v>0</v>
      </c>
      <c r="BK69" s="45">
        <f>VLOOKUP($C69,Segment!$B$77:$G$146,3,0)/1000</f>
        <v>0</v>
      </c>
      <c r="BL69" s="45">
        <f>VLOOKUP($C69,Segment!$B$152:$G$223,3,0)/1000</f>
        <v>0</v>
      </c>
      <c r="BM69" s="45">
        <f>VLOOKUP($C69,Segment!$B$229:$G$300,3,0)/1000</f>
        <v>0</v>
      </c>
      <c r="BN69" s="45">
        <f>VLOOKUP($C69,Segment!$B$306:$G$377,3,0)/1000</f>
        <v>0</v>
      </c>
      <c r="BO69" s="45">
        <f>VLOOKUP($C69,Segment!$B$383:$G$454,3,0)/1000</f>
        <v>0</v>
      </c>
      <c r="BP69" s="45">
        <f>VLOOKUP($C69,Segment!$B$460:$G$531,3,0)/1000</f>
        <v>0</v>
      </c>
      <c r="BS69" s="45">
        <f>VLOOKUP($C69,Segment!$B$4:$G$71,4,0)/1000</f>
        <v>0</v>
      </c>
      <c r="BT69" s="45">
        <f>VLOOKUP($C69,Segment!$B$77:$G$146,4,0)/1000</f>
        <v>0</v>
      </c>
      <c r="BU69" s="45">
        <f>VLOOKUP($C69,Segment!$B$152:$G$223,4,0)/1000</f>
        <v>0</v>
      </c>
      <c r="BV69" s="45">
        <f>VLOOKUP($C69,Segment!$B$229:$G$300,4,0)/1000</f>
        <v>0</v>
      </c>
      <c r="BW69" s="45">
        <f>VLOOKUP($C69,Segment!$B$306:$G$377,4,0)/1000</f>
        <v>0</v>
      </c>
      <c r="BX69" s="45">
        <f>VLOOKUP($C69,Segment!$B$383:$G$454,4,0)/1000</f>
        <v>0</v>
      </c>
      <c r="BY69" s="45">
        <f>VLOOKUP($C69,Segment!$B$460:$G$531,4,0)/1000</f>
        <v>0</v>
      </c>
      <c r="CB69" s="45">
        <f t="shared" si="415"/>
        <v>0</v>
      </c>
      <c r="CC69" s="45">
        <f t="shared" si="416"/>
        <v>0</v>
      </c>
      <c r="CD69" s="45">
        <f t="shared" si="417"/>
        <v>0</v>
      </c>
      <c r="CE69" s="45">
        <f t="shared" si="418"/>
        <v>0</v>
      </c>
      <c r="CF69" s="45">
        <f t="shared" si="419"/>
        <v>0</v>
      </c>
      <c r="CG69" s="45">
        <f t="shared" si="420"/>
        <v>0</v>
      </c>
      <c r="CH69" s="45">
        <f t="shared" si="420"/>
        <v>0</v>
      </c>
      <c r="CL69" s="45">
        <f>VLOOKUP($C69,Segment!$B$4:$G$71,5,0)/1000</f>
        <v>0</v>
      </c>
      <c r="CM69" s="45">
        <f>VLOOKUP($C69,Segment!$B$77:$G$146,5,0)/1000</f>
        <v>0</v>
      </c>
      <c r="CN69" s="45">
        <f>VLOOKUP($C69,Segment!$B$152:$G$223,5,0)/1000</f>
        <v>0</v>
      </c>
      <c r="CO69" s="45">
        <f>VLOOKUP($C69,Segment!$B$229:$G$300,5,0)/1000</f>
        <v>-1312.0648600000002</v>
      </c>
      <c r="CP69" s="45">
        <f>VLOOKUP($C69,Segment!$B$306:$G$377,5,0)/1000</f>
        <v>-1641.3976399999999</v>
      </c>
      <c r="CQ69" s="45">
        <f>VLOOKUP($C69,Segment!$B$383:$G$454,5,0)/1000</f>
        <v>-3170.0281500000001</v>
      </c>
      <c r="CR69" s="45">
        <f>VLOOKUP($C69,Segment!$B$460:$G$531,5,0)/1000</f>
        <v>-6152.2585500000005</v>
      </c>
      <c r="CU69" s="45">
        <f t="shared" si="421"/>
        <v>-7192.6028200000001</v>
      </c>
      <c r="CV69" s="45">
        <f t="shared" si="421"/>
        <v>-8456.3470000000088</v>
      </c>
      <c r="CW69" s="45">
        <f t="shared" si="421"/>
        <v>-8519.4078900000022</v>
      </c>
      <c r="CX69" s="45">
        <f t="shared" si="421"/>
        <v>-14908.323160000002</v>
      </c>
      <c r="CY69" s="45">
        <f t="shared" si="421"/>
        <v>-28050.358299999996</v>
      </c>
      <c r="CZ69" s="45">
        <f t="shared" si="421"/>
        <v>-170535.52317</v>
      </c>
      <c r="DA69" s="45">
        <f t="shared" si="421"/>
        <v>-149988.98868000001</v>
      </c>
    </row>
    <row r="70" spans="3:105" ht="13.5" thickBot="1" x14ac:dyDescent="0.35">
      <c r="C70" s="53" t="s">
        <v>37</v>
      </c>
      <c r="D70" s="121"/>
      <c r="E70" s="53"/>
      <c r="F70" s="62">
        <f t="shared" ref="F70:K70" si="422">SUM(F68:F69)</f>
        <v>-4082.8899399999991</v>
      </c>
      <c r="G70" s="62">
        <f t="shared" si="422"/>
        <v>-2489.1670000000004</v>
      </c>
      <c r="H70" s="62">
        <f t="shared" si="422"/>
        <v>-6791.9056900000014</v>
      </c>
      <c r="I70" s="62">
        <f t="shared" si="422"/>
        <v>3968.585310000004</v>
      </c>
      <c r="J70" s="62">
        <f t="shared" si="422"/>
        <v>-4673.3355900000024</v>
      </c>
      <c r="K70" s="62">
        <f t="shared" si="422"/>
        <v>-5470.2849999999962</v>
      </c>
      <c r="L70" s="62">
        <f t="shared" ref="L70" si="423">SUM(L68:L69)</f>
        <v>6298.6205499999924</v>
      </c>
      <c r="M70" s="182">
        <f>L70/K70-1</f>
        <v>-2.1514245692866085</v>
      </c>
      <c r="N70" s="140"/>
      <c r="O70" s="62"/>
      <c r="P70" s="62">
        <f t="shared" ref="P70:U70" si="424">SUM(P68:P69)</f>
        <v>-4082.8899399999991</v>
      </c>
      <c r="Q70" s="62">
        <f t="shared" si="424"/>
        <v>-2489.1670000000004</v>
      </c>
      <c r="R70" s="62">
        <f t="shared" si="424"/>
        <v>-6791.9056900000014</v>
      </c>
      <c r="S70" s="62">
        <f t="shared" si="424"/>
        <v>336.71644000000015</v>
      </c>
      <c r="T70" s="62">
        <f t="shared" si="424"/>
        <v>-8144.5572900000043</v>
      </c>
      <c r="U70" s="62">
        <f t="shared" si="424"/>
        <v>-11151.593929999999</v>
      </c>
      <c r="V70" s="62">
        <f t="shared" ref="V70" si="425">SUM(V68:V69)</f>
        <v>-8813.0304999999971</v>
      </c>
      <c r="W70" s="182">
        <f>V70/U70-1</f>
        <v>-0.20970665222204721</v>
      </c>
      <c r="X70" s="62"/>
      <c r="Y70" s="62"/>
      <c r="Z70" s="62">
        <f t="shared" ref="Z70:AE70" si="426">SUM(Z68:Z69)</f>
        <v>-23386.043999999998</v>
      </c>
      <c r="AA70" s="62">
        <f t="shared" si="426"/>
        <v>-22416.234</v>
      </c>
      <c r="AB70" s="62">
        <f t="shared" si="426"/>
        <v>-10443.06897</v>
      </c>
      <c r="AC70" s="62">
        <f t="shared" si="426"/>
        <v>-8640.4571000000014</v>
      </c>
      <c r="AD70" s="62">
        <f t="shared" si="426"/>
        <v>-3918.6059487066664</v>
      </c>
      <c r="AE70" s="62">
        <f t="shared" si="426"/>
        <v>9585.4633599999652</v>
      </c>
      <c r="AF70" s="62">
        <f t="shared" ref="AF70" si="427">SUM(AF68:AF69)</f>
        <v>4766.0634500000015</v>
      </c>
      <c r="AG70" s="52"/>
      <c r="AH70" s="62"/>
      <c r="AI70" s="62">
        <f t="shared" ref="AI70:AN70" si="428">SUM(AI68:AI69)</f>
        <v>-69261.466750000007</v>
      </c>
      <c r="AJ70" s="62">
        <f t="shared" si="428"/>
        <v>-88959.142000000007</v>
      </c>
      <c r="AK70" s="62">
        <f t="shared" si="428"/>
        <v>-85313.838000000003</v>
      </c>
      <c r="AL70" s="62">
        <f t="shared" si="428"/>
        <v>-75247.565199999997</v>
      </c>
      <c r="AM70" s="62">
        <f t="shared" si="428"/>
        <v>-37211.449860000001</v>
      </c>
      <c r="AN70" s="62">
        <f t="shared" si="428"/>
        <v>-15130.46812</v>
      </c>
      <c r="AO70" s="62">
        <f t="shared" ref="AO70" si="429">SUM(AO68:AO69)</f>
        <v>-2287.1703399999997</v>
      </c>
      <c r="AP70" s="62"/>
      <c r="AQ70" s="62"/>
      <c r="AR70" s="62">
        <f t="shared" ref="AR70:AW70" si="430">SUM(AR68:AR69)</f>
        <v>92779</v>
      </c>
      <c r="AS70" s="62">
        <f t="shared" si="430"/>
        <v>110852</v>
      </c>
      <c r="AT70" s="62">
        <f t="shared" si="430"/>
        <v>96873</v>
      </c>
      <c r="AU70" s="62">
        <f t="shared" si="430"/>
        <v>85184</v>
      </c>
      <c r="AV70" s="62">
        <f t="shared" si="430"/>
        <v>43440</v>
      </c>
      <c r="AW70" s="62">
        <f t="shared" si="430"/>
        <v>17836</v>
      </c>
      <c r="AX70" s="62">
        <f t="shared" ref="AX70" si="431">SUM(AX68:AX69)</f>
        <v>4000</v>
      </c>
      <c r="AY70" s="62"/>
      <c r="AZ70" s="62"/>
      <c r="BA70" s="62">
        <f t="shared" ref="BA70:BF70" si="432">SUM(BA68:BA69)</f>
        <v>-3951.4006900000004</v>
      </c>
      <c r="BB70" s="62">
        <f t="shared" si="432"/>
        <v>-3012.5430000000088</v>
      </c>
      <c r="BC70" s="62">
        <f t="shared" si="432"/>
        <v>-5675.8126600000023</v>
      </c>
      <c r="BD70" s="62">
        <f t="shared" si="432"/>
        <v>1632.6941399999996</v>
      </c>
      <c r="BE70" s="62">
        <f t="shared" si="432"/>
        <v>-5834.6130987066681</v>
      </c>
      <c r="BF70" s="62">
        <f t="shared" si="432"/>
        <v>1139.4013099999574</v>
      </c>
      <c r="BG70" s="62">
        <f t="shared" ref="BG70" si="433">SUM(BG68:BG69)</f>
        <v>-2334.1373900000181</v>
      </c>
      <c r="BH70" s="62"/>
      <c r="BI70" s="62"/>
      <c r="BJ70" s="62">
        <f t="shared" ref="BJ70:BO70" si="434">SUM(BJ68:BJ69)</f>
        <v>0</v>
      </c>
      <c r="BK70" s="62">
        <f t="shared" si="434"/>
        <v>0</v>
      </c>
      <c r="BL70" s="62">
        <f t="shared" si="434"/>
        <v>0</v>
      </c>
      <c r="BM70" s="62">
        <f t="shared" si="434"/>
        <v>2808.643</v>
      </c>
      <c r="BN70" s="62">
        <f t="shared" si="434"/>
        <v>2377.2089999999998</v>
      </c>
      <c r="BO70" s="62">
        <f t="shared" si="434"/>
        <v>1049.692</v>
      </c>
      <c r="BP70" s="62">
        <f t="shared" ref="BP70" si="435">SUM(BP68:BP69)</f>
        <v>771.85400000000004</v>
      </c>
      <c r="BQ70" s="62"/>
      <c r="BR70" s="62"/>
      <c r="BS70" s="62">
        <f t="shared" ref="BS70:BX70" si="436">SUM(BS68:BS69)</f>
        <v>0</v>
      </c>
      <c r="BT70" s="62">
        <f t="shared" si="436"/>
        <v>0</v>
      </c>
      <c r="BU70" s="62">
        <f t="shared" si="436"/>
        <v>0</v>
      </c>
      <c r="BV70" s="62">
        <f t="shared" si="436"/>
        <v>0</v>
      </c>
      <c r="BW70" s="62">
        <f t="shared" si="436"/>
        <v>0</v>
      </c>
      <c r="BX70" s="62">
        <f t="shared" si="436"/>
        <v>0</v>
      </c>
      <c r="BY70" s="62">
        <f t="shared" ref="BY70" si="437">SUM(BY68:BY69)</f>
        <v>0</v>
      </c>
      <c r="BZ70" s="62"/>
      <c r="CA70" s="62"/>
      <c r="CB70" s="62">
        <f t="shared" ref="CB70:CG70" si="438">SUM(CB68:CB69)</f>
        <v>0</v>
      </c>
      <c r="CC70" s="62">
        <f t="shared" si="438"/>
        <v>0</v>
      </c>
      <c r="CD70" s="62">
        <f t="shared" si="438"/>
        <v>0</v>
      </c>
      <c r="CE70" s="62">
        <f t="shared" si="438"/>
        <v>2808.643</v>
      </c>
      <c r="CF70" s="62">
        <f t="shared" si="438"/>
        <v>2377.2089999999998</v>
      </c>
      <c r="CG70" s="62">
        <f t="shared" si="438"/>
        <v>1049.692</v>
      </c>
      <c r="CH70" s="62">
        <f t="shared" ref="CH70" si="439">SUM(CH68:CH69)</f>
        <v>771.85400000000004</v>
      </c>
      <c r="CI70" s="182">
        <f>CH70/CG70-1</f>
        <v>-0.2646852600572358</v>
      </c>
      <c r="CJ70" s="52"/>
      <c r="CK70" s="62"/>
      <c r="CL70" s="62">
        <f t="shared" ref="CL70:CQ70" si="440">SUM(CL68:CL69)</f>
        <v>0</v>
      </c>
      <c r="CM70" s="62">
        <f t="shared" si="440"/>
        <v>0</v>
      </c>
      <c r="CN70" s="62">
        <f t="shared" si="440"/>
        <v>0</v>
      </c>
      <c r="CO70" s="62">
        <f t="shared" si="440"/>
        <v>823.22586999999999</v>
      </c>
      <c r="CP70" s="62">
        <f t="shared" si="440"/>
        <v>1094.0127000000005</v>
      </c>
      <c r="CQ70" s="62">
        <f t="shared" si="440"/>
        <v>4631.6169299999992</v>
      </c>
      <c r="CR70" s="62">
        <f t="shared" ref="CR70" si="441">SUM(CR68:CR69)</f>
        <v>14339.797049999996</v>
      </c>
      <c r="CS70" s="62"/>
      <c r="CT70" s="62"/>
      <c r="CU70" s="62">
        <f t="shared" ref="CU70:CZ70" si="442">SUM(CU68:CU69)</f>
        <v>-3951.4006900000004</v>
      </c>
      <c r="CV70" s="62">
        <f t="shared" si="442"/>
        <v>-3012.5430000000088</v>
      </c>
      <c r="CW70" s="62">
        <f t="shared" si="442"/>
        <v>-5675.8126600000023</v>
      </c>
      <c r="CX70" s="62">
        <f t="shared" si="442"/>
        <v>5264.5630099999998</v>
      </c>
      <c r="CY70" s="62">
        <f t="shared" si="442"/>
        <v>-2363.3913987066662</v>
      </c>
      <c r="CZ70" s="62">
        <f t="shared" si="442"/>
        <v>6820.7102399999567</v>
      </c>
      <c r="DA70" s="62">
        <f t="shared" ref="DA70" si="443">SUM(DA68:DA69)</f>
        <v>12777.513659999968</v>
      </c>
    </row>
    <row r="71" spans="3:105" ht="13.5" thickTop="1" x14ac:dyDescent="0.3">
      <c r="C71" s="48"/>
      <c r="D71" s="119"/>
      <c r="E71" s="48"/>
      <c r="F71" s="48"/>
      <c r="G71" s="48"/>
      <c r="H71" s="48"/>
      <c r="I71" s="48"/>
      <c r="J71" s="48"/>
      <c r="K71" s="48"/>
      <c r="L71" s="48"/>
      <c r="M71" s="180"/>
      <c r="O71" s="48"/>
      <c r="P71" s="48"/>
      <c r="Q71" s="48"/>
      <c r="R71" s="48"/>
      <c r="S71" s="48"/>
      <c r="T71" s="48"/>
      <c r="U71" s="48"/>
      <c r="V71" s="48"/>
      <c r="W71" s="180"/>
      <c r="Y71" s="48"/>
      <c r="Z71" s="48"/>
      <c r="AA71" s="48"/>
      <c r="AB71" s="48"/>
      <c r="AC71" s="48"/>
      <c r="AD71" s="48"/>
      <c r="AE71" s="48"/>
      <c r="AF71" s="48"/>
      <c r="AH71" s="48"/>
      <c r="AI71" s="48"/>
      <c r="AJ71" s="48"/>
      <c r="AK71" s="48"/>
      <c r="AL71" s="48"/>
      <c r="AM71" s="48"/>
      <c r="AN71" s="48"/>
      <c r="AO71" s="48"/>
      <c r="AQ71" s="48"/>
      <c r="AR71" s="48"/>
      <c r="AS71" s="48"/>
      <c r="AT71" s="48"/>
      <c r="AU71" s="48"/>
      <c r="AV71" s="48"/>
      <c r="AW71" s="48"/>
      <c r="AX71" s="48"/>
      <c r="AZ71" s="48"/>
      <c r="BA71" s="48"/>
      <c r="BB71" s="48"/>
      <c r="BC71" s="48"/>
      <c r="BD71" s="48"/>
      <c r="BE71" s="48"/>
      <c r="BF71" s="48"/>
      <c r="BG71" s="48"/>
      <c r="BI71" s="48"/>
      <c r="BJ71" s="48"/>
      <c r="BK71" s="48"/>
      <c r="BL71" s="48"/>
      <c r="BM71" s="48"/>
      <c r="BN71" s="48"/>
      <c r="BO71" s="48"/>
      <c r="BP71" s="48"/>
      <c r="BR71" s="48"/>
      <c r="BS71" s="48"/>
      <c r="BT71" s="48"/>
      <c r="BU71" s="48"/>
      <c r="BV71" s="48"/>
      <c r="BW71" s="48"/>
      <c r="BX71" s="48"/>
      <c r="BY71" s="48"/>
      <c r="CA71" s="48"/>
      <c r="CB71" s="48"/>
      <c r="CC71" s="48"/>
      <c r="CD71" s="48"/>
      <c r="CE71" s="48"/>
      <c r="CF71" s="48"/>
      <c r="CG71" s="48"/>
      <c r="CH71" s="48"/>
      <c r="CI71" s="180"/>
      <c r="CK71" s="48"/>
      <c r="CL71" s="48"/>
      <c r="CM71" s="48"/>
      <c r="CN71" s="48"/>
      <c r="CO71" s="48"/>
      <c r="CP71" s="48"/>
      <c r="CQ71" s="48"/>
      <c r="CR71" s="48"/>
      <c r="CT71" s="48"/>
      <c r="CU71" s="48"/>
      <c r="CV71" s="48"/>
      <c r="CW71" s="48"/>
      <c r="CX71" s="48"/>
      <c r="CY71" s="48"/>
      <c r="CZ71" s="48"/>
      <c r="DA71" s="48"/>
    </row>
    <row r="72" spans="3:105" ht="13.5" thickBot="1" x14ac:dyDescent="0.35">
      <c r="C72" s="53" t="s">
        <v>104</v>
      </c>
      <c r="D72" s="121"/>
      <c r="E72" s="53"/>
      <c r="F72" s="62">
        <f t="shared" ref="F72:K72" si="444">F38+F65+F70</f>
        <v>585859.72106000001</v>
      </c>
      <c r="G72" s="62">
        <f t="shared" si="444"/>
        <v>842968.06400000001</v>
      </c>
      <c r="H72" s="62">
        <f t="shared" si="444"/>
        <v>939740.40530999994</v>
      </c>
      <c r="I72" s="62">
        <f t="shared" si="444"/>
        <v>1228211.2234459999</v>
      </c>
      <c r="J72" s="62">
        <f t="shared" si="444"/>
        <v>1642771.17438</v>
      </c>
      <c r="K72" s="62">
        <f t="shared" si="444"/>
        <v>2083833.8640230002</v>
      </c>
      <c r="L72" s="62">
        <f t="shared" ref="L72" si="445">L38+L65+L70</f>
        <v>2463372.8053899999</v>
      </c>
      <c r="M72" s="182">
        <f>L72/K72-1</f>
        <v>0.18213493307680051</v>
      </c>
      <c r="O72" s="62"/>
      <c r="P72" s="62">
        <f t="shared" ref="P72:U72" si="446">P38+P65+P70</f>
        <v>548857.11005999998</v>
      </c>
      <c r="Q72" s="62">
        <f t="shared" si="446"/>
        <v>782068.83299999998</v>
      </c>
      <c r="R72" s="62">
        <f t="shared" si="446"/>
        <v>864758.09430999996</v>
      </c>
      <c r="S72" s="62">
        <f t="shared" si="446"/>
        <v>1088436.7164400001</v>
      </c>
      <c r="T72" s="62">
        <f t="shared" si="446"/>
        <v>1437319.4427100001</v>
      </c>
      <c r="U72" s="62">
        <f t="shared" si="446"/>
        <v>1730027.40607</v>
      </c>
      <c r="V72" s="62">
        <f t="shared" ref="V72" si="447">V38+V65+V70</f>
        <v>1977996.9694999999</v>
      </c>
      <c r="W72" s="182">
        <f>V72/U72-1</f>
        <v>0.14333273713466621</v>
      </c>
      <c r="X72" s="62"/>
      <c r="Y72" s="62"/>
      <c r="Z72" s="62">
        <f t="shared" ref="Z72:AE72" si="448">Z38+Z65+Z70</f>
        <v>148317.95600000001</v>
      </c>
      <c r="AA72" s="62">
        <f t="shared" si="448"/>
        <v>144977.766</v>
      </c>
      <c r="AB72" s="62">
        <f t="shared" si="448"/>
        <v>74357.931030000007</v>
      </c>
      <c r="AC72" s="62">
        <f t="shared" si="448"/>
        <v>69050.5429</v>
      </c>
      <c r="AD72" s="62">
        <f t="shared" si="448"/>
        <v>51902.394051293333</v>
      </c>
      <c r="AE72" s="62">
        <f t="shared" si="448"/>
        <v>92534.463359999965</v>
      </c>
      <c r="AF72" s="62">
        <f t="shared" ref="AF72" si="449">AF38+AF65+AF70</f>
        <v>205268.06345000002</v>
      </c>
      <c r="AG72" s="52"/>
      <c r="AH72" s="62"/>
      <c r="AI72" s="62">
        <f t="shared" ref="AI72:AN72" si="450">AI38+AI65+AI70</f>
        <v>132136.53324999998</v>
      </c>
      <c r="AJ72" s="62">
        <f t="shared" si="450"/>
        <v>85219.857999999993</v>
      </c>
      <c r="AK72" s="62">
        <f t="shared" si="450"/>
        <v>-9278.8380000000034</v>
      </c>
      <c r="AL72" s="62">
        <f t="shared" si="450"/>
        <v>-12369.565199999997</v>
      </c>
      <c r="AM72" s="62">
        <f t="shared" si="450"/>
        <v>-16759.449860000001</v>
      </c>
      <c r="AN72" s="62">
        <f t="shared" si="450"/>
        <v>8569.5318800000005</v>
      </c>
      <c r="AO72" s="62">
        <f t="shared" ref="AO72" si="451">AO38+AO65+AO70</f>
        <v>17789.829659999999</v>
      </c>
      <c r="AP72" s="62"/>
      <c r="AQ72" s="62"/>
      <c r="AR72" s="62">
        <f t="shared" ref="AR72:AW72" si="452">AR38+AR65+AR70</f>
        <v>-173930</v>
      </c>
      <c r="AS72" s="62">
        <f t="shared" si="452"/>
        <v>-129275</v>
      </c>
      <c r="AT72" s="62">
        <f t="shared" si="452"/>
        <v>-14049</v>
      </c>
      <c r="AU72" s="62">
        <f t="shared" si="452"/>
        <v>-4898</v>
      </c>
      <c r="AV72" s="62">
        <f t="shared" si="452"/>
        <v>17547</v>
      </c>
      <c r="AW72" s="62">
        <f t="shared" si="452"/>
        <v>-10692</v>
      </c>
      <c r="AX72" s="62">
        <f t="shared" ref="AX72" si="453">AX38+AX65+AX70</f>
        <v>23116</v>
      </c>
      <c r="AY72" s="62"/>
      <c r="AZ72" s="62"/>
      <c r="BA72" s="62">
        <f t="shared" ref="BA72:BF72" si="454">BA38+BA65+BA70</f>
        <v>655382.59930999996</v>
      </c>
      <c r="BB72" s="62">
        <f t="shared" si="454"/>
        <v>882991.45699999994</v>
      </c>
      <c r="BC72" s="62">
        <f t="shared" si="454"/>
        <v>915787.18733999995</v>
      </c>
      <c r="BD72" s="62">
        <f t="shared" si="454"/>
        <v>1140219.69414</v>
      </c>
      <c r="BE72" s="62">
        <f t="shared" si="454"/>
        <v>1490010.3869012934</v>
      </c>
      <c r="BF72" s="62">
        <f t="shared" si="454"/>
        <v>1820439.4013099999</v>
      </c>
      <c r="BG72" s="62">
        <f t="shared" ref="BG72" si="455">BG38+BG65+BG70</f>
        <v>2224170.8626100002</v>
      </c>
      <c r="BH72" s="62"/>
      <c r="BI72" s="62"/>
      <c r="BJ72" s="62">
        <f t="shared" ref="BJ72:BO72" si="456">BJ38+BJ65+BJ70</f>
        <v>9130.8790000000008</v>
      </c>
      <c r="BK72" s="62">
        <f t="shared" si="456"/>
        <v>26784.734999999997</v>
      </c>
      <c r="BL72" s="62">
        <f t="shared" si="456"/>
        <v>46273.020999999979</v>
      </c>
      <c r="BM72" s="62">
        <f t="shared" si="456"/>
        <v>99292.222999999969</v>
      </c>
      <c r="BN72" s="62">
        <f t="shared" si="456"/>
        <v>164458.55499999996</v>
      </c>
      <c r="BO72" s="62">
        <f t="shared" si="456"/>
        <v>286742.30799999996</v>
      </c>
      <c r="BP72" s="62">
        <f t="shared" ref="BP72" si="457">BP38+BP65+BP70</f>
        <v>406237.32899999985</v>
      </c>
      <c r="BQ72" s="62"/>
      <c r="BR72" s="62"/>
      <c r="BS72" s="62">
        <f t="shared" ref="BS72:BX72" si="458">BS38+BS65+BS70</f>
        <v>27871.731999999996</v>
      </c>
      <c r="BT72" s="62">
        <f t="shared" si="458"/>
        <v>34114.495999999999</v>
      </c>
      <c r="BU72" s="62">
        <f t="shared" si="458"/>
        <v>28709.29</v>
      </c>
      <c r="BV72" s="62">
        <f t="shared" si="458"/>
        <v>39083.058135999992</v>
      </c>
      <c r="BW72" s="62">
        <f t="shared" si="458"/>
        <v>33191.163970000009</v>
      </c>
      <c r="BX72" s="62">
        <f t="shared" si="458"/>
        <v>62958.533023000011</v>
      </c>
      <c r="BY72" s="62">
        <f t="shared" ref="BY72" si="459">BY38+BY65+BY70</f>
        <v>72330.709839999996</v>
      </c>
      <c r="BZ72" s="62"/>
      <c r="CA72" s="62"/>
      <c r="CB72" s="62">
        <f t="shared" ref="CB72:CG72" si="460">CB38+CB65+CB70</f>
        <v>37002.610999999997</v>
      </c>
      <c r="CC72" s="62">
        <f t="shared" si="460"/>
        <v>60899.231</v>
      </c>
      <c r="CD72" s="62">
        <f t="shared" si="460"/>
        <v>74982.310999999987</v>
      </c>
      <c r="CE72" s="62">
        <f t="shared" si="460"/>
        <v>138375.28113599998</v>
      </c>
      <c r="CF72" s="62">
        <f t="shared" si="460"/>
        <v>197649.71896999999</v>
      </c>
      <c r="CG72" s="62">
        <f t="shared" si="460"/>
        <v>349700.84102300002</v>
      </c>
      <c r="CH72" s="62">
        <f t="shared" ref="CH72" si="461">CH38+CH65+CH70</f>
        <v>478568.03883999994</v>
      </c>
      <c r="CI72" s="182">
        <f>CH72/CG72-1</f>
        <v>0.36850697138736432</v>
      </c>
      <c r="CJ72" s="52"/>
      <c r="CK72" s="62"/>
      <c r="CL72" s="62">
        <f t="shared" ref="CL72:CQ72" si="462">CL38+CL65+CL70</f>
        <v>0</v>
      </c>
      <c r="CM72" s="62">
        <f t="shared" si="462"/>
        <v>0</v>
      </c>
      <c r="CN72" s="62">
        <f t="shared" si="462"/>
        <v>0</v>
      </c>
      <c r="CO72" s="62">
        <f t="shared" si="462"/>
        <v>1398.22587</v>
      </c>
      <c r="CP72" s="62">
        <f t="shared" si="462"/>
        <v>7802.0127000000002</v>
      </c>
      <c r="CQ72" s="62">
        <f t="shared" si="462"/>
        <v>4105.6169299999992</v>
      </c>
      <c r="CR72" s="62">
        <f t="shared" ref="CR72" si="463">CR38+CR65+CR70</f>
        <v>6807.7970499999956</v>
      </c>
      <c r="CS72" s="62"/>
      <c r="CT72" s="62"/>
      <c r="CU72" s="62">
        <f t="shared" ref="CU72:CZ72" si="464">CU38+CU65+CU70</f>
        <v>692385.21030999999</v>
      </c>
      <c r="CV72" s="62">
        <f t="shared" si="464"/>
        <v>943890.68799999997</v>
      </c>
      <c r="CW72" s="62">
        <f t="shared" si="464"/>
        <v>990769.49833999993</v>
      </c>
      <c r="CX72" s="62">
        <f t="shared" si="464"/>
        <v>1279993.2011459998</v>
      </c>
      <c r="CY72" s="62">
        <f t="shared" si="464"/>
        <v>1695462.1185712933</v>
      </c>
      <c r="CZ72" s="62">
        <f t="shared" si="464"/>
        <v>2174245.8592630001</v>
      </c>
      <c r="DA72" s="62">
        <f t="shared" ref="DA72" si="465">DA38+DA65+DA70</f>
        <v>2709547.6984999999</v>
      </c>
    </row>
    <row r="73" spans="3:105" ht="13.5" thickTop="1" x14ac:dyDescent="0.3">
      <c r="C73" s="38" t="s">
        <v>220</v>
      </c>
      <c r="D73" s="119"/>
      <c r="E73" s="48"/>
      <c r="F73" s="45"/>
      <c r="G73" s="45"/>
      <c r="H73" s="45"/>
      <c r="I73" s="45"/>
      <c r="J73" s="45"/>
      <c r="K73" s="45">
        <f>VLOOKUP($C73,Segment!$B$383:$G$454,6,0)/1000</f>
        <v>194676.58113999999</v>
      </c>
      <c r="L73" s="45">
        <f>VLOOKUP($C73,Segment!$B$460:$G$531,6,0)/1000</f>
        <v>0</v>
      </c>
      <c r="O73" s="48"/>
      <c r="P73" s="234">
        <v>0</v>
      </c>
      <c r="Q73" s="234">
        <v>0</v>
      </c>
      <c r="R73" s="234">
        <v>0</v>
      </c>
      <c r="S73" s="234">
        <v>0</v>
      </c>
      <c r="T73" s="234">
        <v>0</v>
      </c>
      <c r="U73" s="45">
        <f>VLOOKUP($C73,Segment!$B$383:$G$454,2,0)/1000</f>
        <v>194676.58113999999</v>
      </c>
      <c r="V73" s="45">
        <f>VLOOKUP($C73,Segment!$B$460:$G$531,2,0)/1000</f>
        <v>0</v>
      </c>
      <c r="W73" s="180"/>
      <c r="Y73" s="48"/>
      <c r="Z73" s="45"/>
      <c r="AA73" s="45"/>
      <c r="AB73" s="45"/>
      <c r="AC73" s="45"/>
      <c r="AD73" s="45"/>
      <c r="AE73" s="45">
        <f>VLOOKUP($C73,'Securitization Profit   loss &amp; '!$A$383:$C$454,3,0)/1000</f>
        <v>0</v>
      </c>
      <c r="AF73" s="45">
        <f>VLOOKUP($C73,'Securitization Profit   loss &amp; '!$A$460:$C$531,3,0)/1000</f>
        <v>0</v>
      </c>
      <c r="AH73" s="48"/>
      <c r="AI73" s="45"/>
      <c r="AJ73" s="45"/>
      <c r="AK73" s="45"/>
      <c r="AL73" s="45"/>
      <c r="AM73" s="45"/>
      <c r="AN73" s="45">
        <f>VLOOKUP($C73,'Securitization Profit   loss &amp; '!$A$383:$C$454,2,0)/1000</f>
        <v>0</v>
      </c>
      <c r="AO73" s="45">
        <f>VLOOKUP($C73,'Securitization Profit   loss &amp; '!$A$460:$C$531,2,0)/1000</f>
        <v>0</v>
      </c>
      <c r="AQ73" s="48"/>
      <c r="AR73" s="48"/>
      <c r="AS73" s="48"/>
      <c r="AT73" s="48"/>
      <c r="AU73" s="48"/>
      <c r="AV73" s="48"/>
      <c r="AW73" s="48"/>
      <c r="AX73" s="48"/>
      <c r="AZ73" s="48"/>
      <c r="BA73" s="48"/>
      <c r="BB73" s="48"/>
      <c r="BC73" s="48"/>
      <c r="BD73" s="48"/>
      <c r="BE73" s="48"/>
      <c r="BF73" s="45">
        <f t="shared" ref="BF73:BG76" si="466">U73+AE73+AN73+AW73</f>
        <v>194676.58113999999</v>
      </c>
      <c r="BG73" s="45">
        <f t="shared" si="466"/>
        <v>0</v>
      </c>
      <c r="BI73" s="48"/>
      <c r="BJ73" s="48"/>
      <c r="BK73" s="48"/>
      <c r="BL73" s="48"/>
      <c r="BM73" s="48"/>
      <c r="BN73" s="48"/>
      <c r="BO73" s="45">
        <f>VLOOKUP($C73,Segment!$B$383:$G$454,3,0)/1000</f>
        <v>0</v>
      </c>
      <c r="BP73" s="45">
        <f>VLOOKUP($C73,Segment!$B$460:$G$531,3,0)/1000</f>
        <v>0</v>
      </c>
      <c r="BR73" s="48"/>
      <c r="BS73" s="48"/>
      <c r="BT73" s="48"/>
      <c r="BU73" s="48"/>
      <c r="BV73" s="48"/>
      <c r="BW73" s="48"/>
      <c r="BX73" s="45">
        <f>VLOOKUP($C73,Segment!$B$383:$G$454,4,0)/1000</f>
        <v>0</v>
      </c>
      <c r="BY73" s="45">
        <f>VLOOKUP($C73,Segment!$B$460:$G$531,4,0)/1000</f>
        <v>0</v>
      </c>
      <c r="CA73" s="48"/>
      <c r="CB73" s="48"/>
      <c r="CC73" s="48"/>
      <c r="CD73" s="48"/>
      <c r="CE73" s="48"/>
      <c r="CF73" s="48"/>
      <c r="CG73" s="45">
        <f t="shared" ref="CG73:CH76" si="467">BO73+BX73</f>
        <v>0</v>
      </c>
      <c r="CH73" s="45">
        <f t="shared" si="467"/>
        <v>0</v>
      </c>
      <c r="CI73" s="180"/>
      <c r="CK73" s="48"/>
      <c r="CL73" s="48"/>
      <c r="CM73" s="48"/>
      <c r="CN73" s="48"/>
      <c r="CO73" s="48"/>
      <c r="CP73" s="48"/>
      <c r="CQ73" s="45">
        <f>VLOOKUP($C73,Segment!$B$383:$G$454,5,0)/1000</f>
        <v>0</v>
      </c>
      <c r="CR73" s="45">
        <f>VLOOKUP($C73,Segment!$B$460:$G$531,5,0)/1000</f>
        <v>0</v>
      </c>
      <c r="CT73" s="48"/>
      <c r="CU73" s="48"/>
      <c r="CV73" s="48"/>
      <c r="CW73" s="48"/>
      <c r="CX73" s="48"/>
      <c r="CY73" s="48"/>
      <c r="CZ73" s="45">
        <f t="shared" ref="CZ73:DA76" si="468">BF73+CG73+CQ73</f>
        <v>194676.58113999999</v>
      </c>
      <c r="DA73" s="45">
        <f t="shared" si="468"/>
        <v>0</v>
      </c>
    </row>
    <row r="74" spans="3:105" x14ac:dyDescent="0.3">
      <c r="C74" s="38" t="s">
        <v>38</v>
      </c>
      <c r="D74" s="117">
        <v>20</v>
      </c>
      <c r="F74" s="45">
        <f>VLOOKUP($C74,Segment!$B$4:$G$71,6,0)/1000</f>
        <v>-11297.879940000001</v>
      </c>
      <c r="G74" s="45">
        <f>VLOOKUP($C74,Segment!$B$77:$G$146,6,0)/1000</f>
        <v>-22144.802940000001</v>
      </c>
      <c r="H74" s="45">
        <f>VLOOKUP($C74,Segment!$B$152:$G$223,6,0)/1000</f>
        <v>-22524.489000000001</v>
      </c>
      <c r="I74" s="45">
        <f>VLOOKUP($C74,Segment!$B$229:$G$300,6,0)/1000</f>
        <v>-63792.87541500001</v>
      </c>
      <c r="J74" s="45">
        <f>VLOOKUP($C74,Segment!$B$306:$G$377,6,0)/1000</f>
        <v>-96796.170210000011</v>
      </c>
      <c r="K74" s="45">
        <f>VLOOKUP($C74,Segment!$B$383:$G$454,6,0)/1000</f>
        <v>-118851.28942099998</v>
      </c>
      <c r="L74" s="45">
        <f>VLOOKUP($C74,Segment!$B$460:$G$531,6,0)/1000</f>
        <v>-132708.69713000002</v>
      </c>
      <c r="M74" s="139">
        <f>L74/K74-1</f>
        <v>0.11659450878916222</v>
      </c>
      <c r="P74" s="45">
        <f>VLOOKUP($C74,Segment!$B$4:$G$71,2,0)/1000</f>
        <v>-10680.642940000002</v>
      </c>
      <c r="Q74" s="45">
        <f>VLOOKUP($C74,Segment!$B$77:$G$146,2,0)/1000</f>
        <v>-20890.281940000001</v>
      </c>
      <c r="R74" s="45">
        <f>VLOOKUP($C74,Segment!$B$152:$G$223,2,0)/1000</f>
        <v>-20370.245999999999</v>
      </c>
      <c r="S74" s="45">
        <f>VLOOKUP($C74,Segment!$B$229:$G$300,2,0)/1000</f>
        <v>-54846.390220000008</v>
      </c>
      <c r="T74" s="45">
        <f>VLOOKUP($C74,Segment!$B$306:$G$377,2,0)/1000</f>
        <v>-82364.217550000016</v>
      </c>
      <c r="U74" s="45">
        <f>VLOOKUP($C74,Segment!$B$383:$G$454,2,0)/1000</f>
        <v>-103415.55814999998</v>
      </c>
      <c r="V74" s="45">
        <f>VLOOKUP($C74,Segment!$B$460:$G$531,2,0)/1000</f>
        <v>-112228.50481</v>
      </c>
      <c r="W74" s="139">
        <f>V74/U74-1</f>
        <v>8.521876995739075E-2</v>
      </c>
      <c r="Z74" s="45">
        <f>VLOOKUP($C74,'Securitization Profit   loss &amp; '!$A$3:$C$70,3,0)/1000</f>
        <v>0</v>
      </c>
      <c r="AA74" s="45">
        <f>VLOOKUP($C74,'Securitization Profit   loss &amp; '!$A$78:$C$147,3,0)/1000</f>
        <v>0</v>
      </c>
      <c r="AB74" s="45">
        <f>VLOOKUP($C74,'Securitization Profit   loss &amp; '!$A$153:$C$224,3,0)/1000</f>
        <v>0</v>
      </c>
      <c r="AC74" s="45">
        <f>VLOOKUP($C74,'Securitization Profit   loss &amp; '!$A$230:$C$301,3,0)/1000</f>
        <v>0</v>
      </c>
      <c r="AD74" s="45">
        <f>VLOOKUP($C74,'Securitization Profit   loss &amp; '!$A$306:$C$377,3,0)/1000</f>
        <v>-706.0777432000001</v>
      </c>
      <c r="AE74" s="45">
        <f>VLOOKUP($C74,'Securitization Profit   loss &amp; '!$A$383:$C$454,3,0)/1000</f>
        <v>-4654.9727928316106</v>
      </c>
      <c r="AF74" s="45">
        <f>VLOOKUP($C74,'Securitization Profit   loss &amp; '!$A$460:$C$531,3,0)/1000</f>
        <v>-6059.5111420985468</v>
      </c>
      <c r="AI74" s="45">
        <f>VLOOKUP($C74,'Securitization Profit   loss &amp; '!$A$3:$C$70,2,0)/1000</f>
        <v>0</v>
      </c>
      <c r="AJ74" s="45">
        <f>VLOOKUP($C74,'Securitization Profit   loss &amp; '!$A$78:$C$147,2,0)/1000</f>
        <v>0</v>
      </c>
      <c r="AK74" s="45">
        <f>VLOOKUP($C74,'Securitization Profit   loss &amp; '!$A$153:$C$224,2,0)/1000</f>
        <v>0</v>
      </c>
      <c r="AL74" s="45">
        <f>VLOOKUP($C74,'Securitization Profit   loss &amp; '!$A$230:$C$301,2,0)/1000</f>
        <v>0</v>
      </c>
      <c r="AM74" s="45">
        <f>VLOOKUP($C74,'Securitization Profit   loss &amp; '!$A$306:$C$377,2,0)/1000</f>
        <v>0</v>
      </c>
      <c r="AN74" s="45">
        <f>VLOOKUP($C74,'Securitization Profit   loss &amp; '!$A$383:$C$454,2,0)/1000</f>
        <v>0</v>
      </c>
      <c r="AO74" s="45">
        <f>VLOOKUP($C74,'Securitization Profit   loss &amp; '!$A$460:$C$531,2,0)/1000</f>
        <v>0</v>
      </c>
      <c r="BA74" s="45">
        <f t="shared" ref="BA74:BB76" si="469">P74+Z74+AI74+AR74</f>
        <v>-10680.642940000002</v>
      </c>
      <c r="BB74" s="45">
        <f t="shared" si="469"/>
        <v>-20890.281940000001</v>
      </c>
      <c r="BC74" s="45">
        <f t="shared" ref="BC74:BC83" si="470">R74+AB74+AK74+AT74</f>
        <v>-20370.245999999999</v>
      </c>
      <c r="BD74" s="45">
        <f t="shared" ref="BD74:BE76" si="471">S74+AC74+AL74+AU74</f>
        <v>-54846.390220000008</v>
      </c>
      <c r="BE74" s="45">
        <f t="shared" si="471"/>
        <v>-83070.295293200019</v>
      </c>
      <c r="BF74" s="45">
        <f t="shared" si="466"/>
        <v>-108070.5309428316</v>
      </c>
      <c r="BG74" s="45">
        <f t="shared" si="466"/>
        <v>-118288.01595209855</v>
      </c>
      <c r="BJ74" s="45">
        <f>VLOOKUP($C74,Segment!$B$4:$G$71,3,0)/1000</f>
        <v>-33.043999999999997</v>
      </c>
      <c r="BK74" s="45">
        <f>VLOOKUP($C74,Segment!$B$77:$G$146,3,0)/1000</f>
        <v>-703.57799999999997</v>
      </c>
      <c r="BL74" s="45">
        <f>VLOOKUP($C74,Segment!$B$152:$G$223,3,0)/1000</f>
        <v>-1619.9670000000001</v>
      </c>
      <c r="BM74" s="45">
        <f>VLOOKUP($C74,Segment!$B$229:$G$300,3,0)/1000</f>
        <v>-7967.2290000000003</v>
      </c>
      <c r="BN74" s="45">
        <f>VLOOKUP($C74,Segment!$B$306:$G$377,3,0)/1000</f>
        <v>-11841.210999999999</v>
      </c>
      <c r="BO74" s="45">
        <f>VLOOKUP($C74,Segment!$B$383:$G$454,3,0)/1000</f>
        <v>-12108.061</v>
      </c>
      <c r="BP74" s="45">
        <f>VLOOKUP($C74,Segment!$B$460:$G$531,3,0)/1000</f>
        <v>-16004.87</v>
      </c>
      <c r="BS74" s="45">
        <f>VLOOKUP($C74,Segment!$B$4:$G$71,4,0)/1000</f>
        <v>-584.19299999999998</v>
      </c>
      <c r="BT74" s="45">
        <f>VLOOKUP($C74,Segment!$B$77:$G$146,4,0)/1000</f>
        <v>-550.94299999999998</v>
      </c>
      <c r="BU74" s="45">
        <f>VLOOKUP($C74,Segment!$B$152:$G$223,4,0)/1000</f>
        <v>-534.27599999999995</v>
      </c>
      <c r="BV74" s="45">
        <f>VLOOKUP($C74,Segment!$B$229:$G$300,4,0)/1000</f>
        <v>-867.96775500000012</v>
      </c>
      <c r="BW74" s="45">
        <f>VLOOKUP($C74,Segment!$B$306:$G$377,4,0)/1000</f>
        <v>-1951.43894</v>
      </c>
      <c r="BX74" s="45">
        <f>VLOOKUP($C74,Segment!$B$383:$G$454,4,0)/1000</f>
        <v>-1861.6572909999998</v>
      </c>
      <c r="BY74" s="45">
        <f>VLOOKUP($C74,Segment!$B$460:$G$531,4,0)/1000</f>
        <v>-2128.1554799999999</v>
      </c>
      <c r="CB74" s="45">
        <f t="shared" ref="CB74:CB76" si="472">BJ74+BS74</f>
        <v>-617.23699999999997</v>
      </c>
      <c r="CC74" s="45">
        <f t="shared" ref="CC74:CC76" si="473">BK74+BT74</f>
        <v>-1254.521</v>
      </c>
      <c r="CD74" s="45">
        <f t="shared" ref="CD74:CD76" si="474">BL74+BU74</f>
        <v>-2154.2429999999999</v>
      </c>
      <c r="CE74" s="45">
        <f t="shared" ref="CE74:CE76" si="475">BM74+BV74</f>
        <v>-8835.1967550000008</v>
      </c>
      <c r="CF74" s="45">
        <f t="shared" ref="CF74:CF76" si="476">BN74+BW74</f>
        <v>-13792.649939999999</v>
      </c>
      <c r="CG74" s="45">
        <f t="shared" si="467"/>
        <v>-13969.718290999999</v>
      </c>
      <c r="CH74" s="45">
        <f t="shared" si="467"/>
        <v>-18133.02548</v>
      </c>
      <c r="CI74" s="139">
        <f>CH74/CG74-1</f>
        <v>0.29802370400570033</v>
      </c>
      <c r="CL74" s="45">
        <f>VLOOKUP($C74,Segment!$B$4:$G$71,5,0)/1000</f>
        <v>0</v>
      </c>
      <c r="CM74" s="45">
        <f>VLOOKUP($C74,Segment!$B$77:$G$146,5,0)/1000</f>
        <v>0</v>
      </c>
      <c r="CN74" s="45">
        <f>VLOOKUP($C74,Segment!$B$152:$G$223,5,0)/1000</f>
        <v>0</v>
      </c>
      <c r="CO74" s="45">
        <f>VLOOKUP($C74,Segment!$B$229:$G$300,5,0)/1000</f>
        <v>-111.28844000000001</v>
      </c>
      <c r="CP74" s="45">
        <f>VLOOKUP($C74,Segment!$B$306:$G$377,5,0)/1000</f>
        <v>-639.30272000000014</v>
      </c>
      <c r="CQ74" s="45">
        <f>VLOOKUP($C74,Segment!$B$383:$G$454,5,0)/1000</f>
        <v>-1466.01298</v>
      </c>
      <c r="CR74" s="45">
        <f>VLOOKUP($C74,Segment!$B$460:$G$531,5,0)/1000</f>
        <v>-2347.1668399999999</v>
      </c>
      <c r="CU74" s="45">
        <f t="shared" ref="CU74:CY76" si="477">BA74+CB74+CL74</f>
        <v>-11297.879940000001</v>
      </c>
      <c r="CV74" s="45">
        <f t="shared" si="477"/>
        <v>-22144.802940000001</v>
      </c>
      <c r="CW74" s="45">
        <f t="shared" si="477"/>
        <v>-22524.488999999998</v>
      </c>
      <c r="CX74" s="45">
        <f t="shared" si="477"/>
        <v>-63792.87541500001</v>
      </c>
      <c r="CY74" s="45">
        <f t="shared" si="477"/>
        <v>-97502.247953200029</v>
      </c>
      <c r="CZ74" s="45">
        <f t="shared" si="468"/>
        <v>-123506.26221383159</v>
      </c>
      <c r="DA74" s="45">
        <f t="shared" si="468"/>
        <v>-138768.20827209853</v>
      </c>
    </row>
    <row r="75" spans="3:105" x14ac:dyDescent="0.3">
      <c r="C75" s="38" t="s">
        <v>81</v>
      </c>
      <c r="F75" s="45">
        <f>VLOOKUP($C75,Segment!$B$4:$G$71,6,0)/1000</f>
        <v>-120422.66596999997</v>
      </c>
      <c r="G75" s="45">
        <f>VLOOKUP($C75,Segment!$B$77:$G$146,6,0)/1000</f>
        <v>-165888.95522999999</v>
      </c>
      <c r="H75" s="45">
        <f>VLOOKUP($C75,Segment!$B$152:$G$223,6,0)/1000</f>
        <v>-260471.326</v>
      </c>
      <c r="I75" s="45">
        <f>VLOOKUP($C75,Segment!$B$229:$G$300,6,0)/1000</f>
        <v>-363634.291707</v>
      </c>
      <c r="J75" s="45">
        <f>VLOOKUP($C75,Segment!$B$306:$G$377,6,0)/1000</f>
        <v>-483731.60919000005</v>
      </c>
      <c r="K75" s="45">
        <f>VLOOKUP($C75,Segment!$B$383:$G$454,6,0)/1000</f>
        <v>-603251.05226999999</v>
      </c>
      <c r="L75" s="45">
        <f>VLOOKUP($C75,Segment!$B$460:$G$531,6,0)/1000</f>
        <v>-836374.73392618413</v>
      </c>
      <c r="M75" s="139">
        <f>L75/K75-1</f>
        <v>0.38644554498322514</v>
      </c>
      <c r="N75" s="139"/>
      <c r="O75" s="139"/>
      <c r="P75" s="45">
        <f>VLOOKUP($C75,Segment!$B$4:$G$71,2,0)/1000</f>
        <v>-111402.47396999996</v>
      </c>
      <c r="Q75" s="45">
        <f>VLOOKUP($C75,Segment!$B$77:$G$146,2,0)/1000</f>
        <v>-145735.88722999999</v>
      </c>
      <c r="R75" s="45">
        <f>VLOOKUP($C75,Segment!$B$152:$G$223,2,0)/1000</f>
        <v>-220959.18599999999</v>
      </c>
      <c r="S75" s="45">
        <f>VLOOKUP($C75,Segment!$B$229:$G$300,2,0)/1000</f>
        <v>-299693.35703000001</v>
      </c>
      <c r="T75" s="45">
        <f>VLOOKUP($C75,Segment!$B$306:$G$377,2,0)/1000</f>
        <v>-398911.86476000003</v>
      </c>
      <c r="U75" s="45">
        <f>VLOOKUP($C75,Segment!$B$383:$G$454,2,0)/1000</f>
        <v>-492968.50757999998</v>
      </c>
      <c r="V75" s="45">
        <f>VLOOKUP($C75,Segment!$B$460:$G$531,2,0)/1000</f>
        <v>-687321.46738618426</v>
      </c>
      <c r="W75" s="139">
        <f>V75/U75-1</f>
        <v>0.39425025497119459</v>
      </c>
      <c r="Y75" s="140"/>
      <c r="Z75" s="45">
        <f>VLOOKUP($C75,'Securitization Profit   loss &amp; '!$A$3:$C$70,3,0)/1000</f>
        <v>-2855.44</v>
      </c>
      <c r="AA75" s="45">
        <f>VLOOKUP($C75,'Securitization Profit   loss &amp; '!$A$78:$C$147,3,0)/1000</f>
        <v>-2590.431</v>
      </c>
      <c r="AB75" s="45">
        <f>VLOOKUP($C75,'Securitization Profit   loss &amp; '!$A$153:$C$224,3,0)/1000</f>
        <v>-4873.4983200000006</v>
      </c>
      <c r="AC75" s="45">
        <f>VLOOKUP($C75,'Securitization Profit   loss &amp; '!$A$230:$C$301,3,0)/1000</f>
        <v>-4788.6788399999996</v>
      </c>
      <c r="AD75" s="45">
        <f>VLOOKUP($C75,'Securitization Profit   loss &amp; '!$A$306:$C$377,3,0)/1000</f>
        <v>-31972.914546296823</v>
      </c>
      <c r="AE75" s="45">
        <f>VLOOKUP($C75,'Securitization Profit   loss &amp; '!$A$383:$C$454,3,0)/1000</f>
        <v>-40565.380625340105</v>
      </c>
      <c r="AF75" s="45">
        <f>VLOOKUP($C75,'Securitization Profit   loss &amp; '!$A$460:$C$531,3,0)/1000</f>
        <v>-54729.753987293079</v>
      </c>
      <c r="AI75" s="45">
        <f>VLOOKUP($C75,'Securitization Profit   loss &amp; '!$A$3:$C$70,2,0)/1000</f>
        <v>0</v>
      </c>
      <c r="AJ75" s="45">
        <f>VLOOKUP($C75,'Securitization Profit   loss &amp; '!$A$78:$C$147,2,0)/1000</f>
        <v>0</v>
      </c>
      <c r="AK75" s="45">
        <f>VLOOKUP($C75,'Securitization Profit   loss &amp; '!$A$153:$C$224,2,0)/1000</f>
        <v>0</v>
      </c>
      <c r="AL75" s="45">
        <f>VLOOKUP($C75,'Securitization Profit   loss &amp; '!$A$230:$C$301,2,0)/1000</f>
        <v>0</v>
      </c>
      <c r="AM75" s="45">
        <f>VLOOKUP($C75,'Securitization Profit   loss &amp; '!$A$306:$C$377,2,0)/1000</f>
        <v>0</v>
      </c>
      <c r="AN75" s="45">
        <f>VLOOKUP($C75,'Securitization Profit   loss &amp; '!$A$383:$C$454,2,0)/1000</f>
        <v>0</v>
      </c>
      <c r="AO75" s="45">
        <f>VLOOKUP($C75,'Securitization Profit   loss &amp; '!$A$460:$C$531,2,0)/1000</f>
        <v>0</v>
      </c>
      <c r="BA75" s="45">
        <f t="shared" si="469"/>
        <v>-114257.91396999997</v>
      </c>
      <c r="BB75" s="45">
        <f t="shared" si="469"/>
        <v>-148326.31823</v>
      </c>
      <c r="BC75" s="45">
        <f t="shared" si="470"/>
        <v>-225832.68432</v>
      </c>
      <c r="BD75" s="45">
        <f t="shared" si="471"/>
        <v>-304482.03587000002</v>
      </c>
      <c r="BE75" s="45">
        <f t="shared" si="471"/>
        <v>-430884.77930629684</v>
      </c>
      <c r="BF75" s="45">
        <f t="shared" si="466"/>
        <v>-533533.88820534013</v>
      </c>
      <c r="BG75" s="45">
        <f t="shared" si="466"/>
        <v>-742051.22137347737</v>
      </c>
      <c r="BJ75" s="45">
        <f>VLOOKUP($C75,Segment!$B$4:$G$71,3,0)/1000</f>
        <v>-4084.4960000000001</v>
      </c>
      <c r="BK75" s="45">
        <f>VLOOKUP($C75,Segment!$B$77:$G$146,3,0)/1000</f>
        <v>-14185.82</v>
      </c>
      <c r="BL75" s="45">
        <f>VLOOKUP($C75,Segment!$B$152:$G$223,3,0)/1000</f>
        <v>-32849.29</v>
      </c>
      <c r="BM75" s="45">
        <f>VLOOKUP($C75,Segment!$B$229:$G$300,3,0)/1000</f>
        <v>-47167.233999999997</v>
      </c>
      <c r="BN75" s="45">
        <f>VLOOKUP($C75,Segment!$B$306:$G$377,3,0)/1000</f>
        <v>-58184.425000000003</v>
      </c>
      <c r="BO75" s="45">
        <f>VLOOKUP($C75,Segment!$B$383:$G$454,3,0)/1000</f>
        <v>-74670.451000000001</v>
      </c>
      <c r="BP75" s="45">
        <f>VLOOKUP($C75,Segment!$B$460:$G$531,3,0)/1000</f>
        <v>-102019.677</v>
      </c>
      <c r="BS75" s="45">
        <f>VLOOKUP($C75,Segment!$B$4:$G$71,4,0)/1000</f>
        <v>-4935.6959999999999</v>
      </c>
      <c r="BT75" s="45">
        <f>VLOOKUP($C75,Segment!$B$77:$G$146,4,0)/1000</f>
        <v>-5967.2479999999996</v>
      </c>
      <c r="BU75" s="45">
        <f>VLOOKUP($C75,Segment!$B$152:$G$223,4,0)/1000</f>
        <v>-6662.85</v>
      </c>
      <c r="BV75" s="45">
        <f>VLOOKUP($C75,Segment!$B$229:$G$300,4,0)/1000</f>
        <v>-9397.2167770000015</v>
      </c>
      <c r="BW75" s="45">
        <f>VLOOKUP($C75,Segment!$B$306:$G$377,4,0)/1000</f>
        <v>-12781.066009999999</v>
      </c>
      <c r="BX75" s="45">
        <f>VLOOKUP($C75,Segment!$B$383:$G$454,4,0)/1000</f>
        <v>-18973.617330000001</v>
      </c>
      <c r="BY75" s="45">
        <f>VLOOKUP($C75,Segment!$B$460:$G$531,4,0)/1000</f>
        <v>-27140.754670000002</v>
      </c>
      <c r="CB75" s="45">
        <f t="shared" si="472"/>
        <v>-9020.1919999999991</v>
      </c>
      <c r="CC75" s="45">
        <f t="shared" si="473"/>
        <v>-20153.067999999999</v>
      </c>
      <c r="CD75" s="45">
        <f t="shared" si="474"/>
        <v>-39512.14</v>
      </c>
      <c r="CE75" s="45">
        <f t="shared" si="475"/>
        <v>-56564.450776999998</v>
      </c>
      <c r="CF75" s="45">
        <f t="shared" si="476"/>
        <v>-70965.491009999998</v>
      </c>
      <c r="CG75" s="45">
        <f t="shared" si="467"/>
        <v>-93644.068330000009</v>
      </c>
      <c r="CH75" s="45">
        <f t="shared" si="467"/>
        <v>-129160.43166999999</v>
      </c>
      <c r="CI75" s="139">
        <f>CH75/CG75-1</f>
        <v>0.37926976020350756</v>
      </c>
      <c r="CL75" s="45">
        <f>VLOOKUP($C75,Segment!$B$4:$G$71,5,0)/1000</f>
        <v>0</v>
      </c>
      <c r="CM75" s="45">
        <f>VLOOKUP($C75,Segment!$B$77:$G$146,5,0)/1000</f>
        <v>0</v>
      </c>
      <c r="CN75" s="45">
        <f>VLOOKUP($C75,Segment!$B$152:$G$223,5,0)/1000</f>
        <v>0</v>
      </c>
      <c r="CO75" s="45">
        <f>VLOOKUP($C75,Segment!$B$229:$G$300,5,0)/1000</f>
        <v>-7376.4839000000011</v>
      </c>
      <c r="CP75" s="45">
        <f>VLOOKUP($C75,Segment!$B$306:$G$377,5,0)/1000</f>
        <v>-13854.253419999999</v>
      </c>
      <c r="CQ75" s="45">
        <f>VLOOKUP($C75,Segment!$B$383:$G$454,5,0)/1000</f>
        <v>-16638.476360000001</v>
      </c>
      <c r="CR75" s="45">
        <f>VLOOKUP($C75,Segment!$B$460:$G$531,5,0)/1000</f>
        <v>-19892.834870000002</v>
      </c>
      <c r="CU75" s="45">
        <f t="shared" si="477"/>
        <v>-123278.10596999996</v>
      </c>
      <c r="CV75" s="45">
        <f t="shared" si="477"/>
        <v>-168479.38623</v>
      </c>
      <c r="CW75" s="45">
        <f t="shared" si="477"/>
        <v>-265344.82432000001</v>
      </c>
      <c r="CX75" s="45">
        <f t="shared" si="477"/>
        <v>-368422.970547</v>
      </c>
      <c r="CY75" s="45">
        <f t="shared" si="477"/>
        <v>-515704.52373629686</v>
      </c>
      <c r="CZ75" s="45">
        <f t="shared" si="468"/>
        <v>-643816.43289534014</v>
      </c>
      <c r="DA75" s="45">
        <f t="shared" si="468"/>
        <v>-891104.48791347735</v>
      </c>
    </row>
    <row r="76" spans="3:105" x14ac:dyDescent="0.3">
      <c r="C76" s="38" t="s">
        <v>39</v>
      </c>
      <c r="D76" s="117">
        <v>21</v>
      </c>
      <c r="F76" s="45">
        <f>VLOOKUP($C76,Segment!$B$4:$G$71,6,0)/1000</f>
        <v>-75655.933290000015</v>
      </c>
      <c r="G76" s="45">
        <f>VLOOKUP($C76,Segment!$B$77:$G$146,6,0)/1000</f>
        <v>-84345.251209999988</v>
      </c>
      <c r="H76" s="45">
        <f>VLOOKUP($C76,Segment!$B$152:$G$223,6,0)/1000</f>
        <v>-96801.567820000026</v>
      </c>
      <c r="I76" s="45">
        <f>VLOOKUP($C76,Segment!$B$229:$G$300,6,0)/1000</f>
        <v>-80318.037716999985</v>
      </c>
      <c r="J76" s="45">
        <f>VLOOKUP($C76,Segment!$B$306:$G$377,6,0)/1000</f>
        <v>-128187.4871</v>
      </c>
      <c r="K76" s="45">
        <f>VLOOKUP($C76,Segment!$B$383:$G$454,6,0)/1000</f>
        <v>-182779.35619099994</v>
      </c>
      <c r="L76" s="45">
        <f>VLOOKUP($C76,Segment!$B$460:$G$531,6,0)/1000</f>
        <v>-211611.53740112644</v>
      </c>
      <c r="M76" s="139">
        <f>L76/K76-1</f>
        <v>0.15774309424745736</v>
      </c>
      <c r="P76" s="45">
        <f>VLOOKUP($C76,Segment!$B$4:$G$71,2,0)/1000</f>
        <v>-73387.235290000026</v>
      </c>
      <c r="Q76" s="45">
        <f>VLOOKUP($C76,Segment!$B$77:$G$146,2,0)/1000</f>
        <v>-73206.470209999999</v>
      </c>
      <c r="R76" s="45">
        <f>VLOOKUP($C76,Segment!$B$152:$G$223,2,0)/1000</f>
        <v>-85663.32382000002</v>
      </c>
      <c r="S76" s="45">
        <f>VLOOKUP($C76,Segment!$B$229:$G$300,2,0)/1000</f>
        <v>-66770.693119999996</v>
      </c>
      <c r="T76" s="45">
        <f>VLOOKUP($C76,Segment!$B$306:$G$377,2,0)/1000</f>
        <v>-102278.12522</v>
      </c>
      <c r="U76" s="45">
        <f>VLOOKUP($C76,Segment!$B$383:$G$454,2,0)/1000</f>
        <v>-139488.50550999993</v>
      </c>
      <c r="V76" s="45">
        <f>VLOOKUP($C76,Segment!$B$460:$G$531,2,0)/1000</f>
        <v>-149675.97835226636</v>
      </c>
      <c r="W76" s="139">
        <f>V76/U76-1</f>
        <v>7.3034497036288837E-2</v>
      </c>
      <c r="Z76" s="45">
        <f>VLOOKUP($C76,'Securitization Profit   loss &amp; '!$A$3:$C$70,3,0)/1000</f>
        <v>-7672.5330000000004</v>
      </c>
      <c r="AA76" s="45">
        <f>VLOOKUP($C76,'Securitization Profit   loss &amp; '!$A$78:$C$147,3,0)/1000</f>
        <v>-2796.5889999999999</v>
      </c>
      <c r="AB76" s="45">
        <f>VLOOKUP($C76,'Securitization Profit   loss &amp; '!$A$153:$C$224,3,0)/1000</f>
        <v>-1901.6417000000001</v>
      </c>
      <c r="AC76" s="45">
        <f>VLOOKUP($C76,'Securitization Profit   loss &amp; '!$A$230:$C$301,3,0)/1000</f>
        <v>-7653.5497999999989</v>
      </c>
      <c r="AD76" s="45">
        <f>VLOOKUP($C76,'Securitization Profit   loss &amp; '!$A$306:$C$377,3,0)/1000</f>
        <v>-13108.505546880377</v>
      </c>
      <c r="AE76" s="45">
        <f>VLOOKUP($C76,'Securitization Profit   loss &amp; '!$A$383:$C$454,3,0)/1000</f>
        <v>-73268.296072835059</v>
      </c>
      <c r="AF76" s="45">
        <f>VLOOKUP($C76,'Securitization Profit   loss &amp; '!$A$460:$C$531,3,0)/1000</f>
        <v>-150578.64282647951</v>
      </c>
      <c r="AI76" s="45">
        <f>VLOOKUP($C76,'Securitization Profit   loss &amp; '!$A$3:$C$70,2,0)/1000</f>
        <v>0</v>
      </c>
      <c r="AJ76" s="45">
        <f>VLOOKUP($C76,'Securitization Profit   loss &amp; '!$A$78:$C$147,2,0)/1000</f>
        <v>0</v>
      </c>
      <c r="AK76" s="45">
        <f>VLOOKUP($C76,'Securitization Profit   loss &amp; '!$A$153:$C$224,2,0)/1000</f>
        <v>0</v>
      </c>
      <c r="AL76" s="45">
        <f>VLOOKUP($C76,'Securitization Profit   loss &amp; '!$A$230:$C$301,2,0)/1000</f>
        <v>0</v>
      </c>
      <c r="AM76" s="45">
        <f>VLOOKUP($C76,'Securitization Profit   loss &amp; '!$A$306:$C$377,2,0)/1000</f>
        <v>0</v>
      </c>
      <c r="AN76" s="45">
        <f>VLOOKUP($C76,'Securitization Profit   loss &amp; '!$A$383:$C$454,2,0)/1000</f>
        <v>0</v>
      </c>
      <c r="AO76" s="45">
        <f>VLOOKUP($C76,'Securitization Profit   loss &amp; '!$A$460:$C$531,2,0)/1000</f>
        <v>0</v>
      </c>
      <c r="BA76" s="45">
        <f t="shared" si="469"/>
        <v>-81059.768290000022</v>
      </c>
      <c r="BB76" s="45">
        <f t="shared" si="469"/>
        <v>-76003.059210000007</v>
      </c>
      <c r="BC76" s="45">
        <f t="shared" si="470"/>
        <v>-87564.965520000027</v>
      </c>
      <c r="BD76" s="45">
        <f t="shared" si="471"/>
        <v>-74424.24291999999</v>
      </c>
      <c r="BE76" s="45">
        <f t="shared" si="471"/>
        <v>-115386.63076688038</v>
      </c>
      <c r="BF76" s="45">
        <f t="shared" si="466"/>
        <v>-212756.80158283497</v>
      </c>
      <c r="BG76" s="45">
        <f t="shared" si="466"/>
        <v>-300254.62117874587</v>
      </c>
      <c r="BJ76" s="45">
        <f>VLOOKUP($C76,Segment!$B$4:$G$71,3,0)/1000</f>
        <v>-685.52200000000005</v>
      </c>
      <c r="BK76" s="45">
        <f>VLOOKUP($C76,Segment!$B$77:$G$146,3,0)/1000</f>
        <v>-9226.0149999999994</v>
      </c>
      <c r="BL76" s="45">
        <f>VLOOKUP($C76,Segment!$B$152:$G$223,3,0)/1000</f>
        <v>-9645.3989999999994</v>
      </c>
      <c r="BM76" s="45">
        <f>VLOOKUP($C76,Segment!$B$229:$G$300,3,0)/1000</f>
        <v>-8514.5849999999991</v>
      </c>
      <c r="BN76" s="45">
        <f>VLOOKUP($C76,Segment!$B$306:$G$377,3,0)/1000</f>
        <v>-17253.698</v>
      </c>
      <c r="BO76" s="45">
        <f>VLOOKUP($C76,Segment!$B$383:$G$454,3,0)/1000</f>
        <v>-29663.754000000001</v>
      </c>
      <c r="BP76" s="45">
        <f>VLOOKUP($C76,Segment!$B$460:$G$531,3,0)/1000</f>
        <v>-47024.033000000003</v>
      </c>
      <c r="BS76" s="45">
        <f>VLOOKUP($C76,Segment!$B$4:$G$71,4,0)/1000</f>
        <v>-1583.1759999999999</v>
      </c>
      <c r="BT76" s="45">
        <f>VLOOKUP($C76,Segment!$B$77:$G$146,4,0)/1000</f>
        <v>-1912.7660000000001</v>
      </c>
      <c r="BU76" s="45">
        <f>VLOOKUP($C76,Segment!$B$152:$G$223,4,0)/1000</f>
        <v>-1492.845</v>
      </c>
      <c r="BV76" s="45">
        <f>VLOOKUP($C76,Segment!$B$229:$G$300,4,0)/1000</f>
        <v>-1927.5169670000002</v>
      </c>
      <c r="BW76" s="45">
        <f>VLOOKUP($C76,Segment!$B$306:$G$377,4,0)/1000</f>
        <v>-2647.5411399999998</v>
      </c>
      <c r="BX76" s="45">
        <f>VLOOKUP($C76,Segment!$B$383:$G$454,4,0)/1000</f>
        <v>-5336.8156010000002</v>
      </c>
      <c r="BY76" s="45">
        <f>VLOOKUP($C76,Segment!$B$460:$G$531,4,0)/1000</f>
        <v>-6666.83187</v>
      </c>
      <c r="CB76" s="45">
        <f t="shared" si="472"/>
        <v>-2268.6979999999999</v>
      </c>
      <c r="CC76" s="45">
        <f t="shared" si="473"/>
        <v>-11138.780999999999</v>
      </c>
      <c r="CD76" s="45">
        <f t="shared" si="474"/>
        <v>-11138.243999999999</v>
      </c>
      <c r="CE76" s="45">
        <f t="shared" si="475"/>
        <v>-10442.101966999999</v>
      </c>
      <c r="CF76" s="45">
        <f t="shared" si="476"/>
        <v>-19901.239140000001</v>
      </c>
      <c r="CG76" s="45">
        <f t="shared" si="467"/>
        <v>-35000.569601000003</v>
      </c>
      <c r="CH76" s="45">
        <f t="shared" si="467"/>
        <v>-53690.864870000005</v>
      </c>
      <c r="CI76" s="139">
        <f>CH76/CG76-1</f>
        <v>0.53399974577745168</v>
      </c>
      <c r="CL76" s="45">
        <f>VLOOKUP($C76,Segment!$B$4:$G$71,5,0)/1000</f>
        <v>0</v>
      </c>
      <c r="CM76" s="45">
        <f>VLOOKUP($C76,Segment!$B$77:$G$146,5,0)/1000</f>
        <v>0</v>
      </c>
      <c r="CN76" s="45">
        <f>VLOOKUP($C76,Segment!$B$152:$G$223,5,0)/1000</f>
        <v>0</v>
      </c>
      <c r="CO76" s="45">
        <f>VLOOKUP($C76,Segment!$B$229:$G$300,5,0)/1000</f>
        <v>-3105.2426300000002</v>
      </c>
      <c r="CP76" s="45">
        <f>VLOOKUP($C76,Segment!$B$306:$G$377,5,0)/1000</f>
        <v>-6008.1227399999989</v>
      </c>
      <c r="CQ76" s="45">
        <f>VLOOKUP($C76,Segment!$B$383:$G$454,5,0)/1000</f>
        <v>-8290.2810799999988</v>
      </c>
      <c r="CR76" s="45">
        <f>VLOOKUP($C76,Segment!$B$460:$G$531,5,0)/1000</f>
        <v>-8244.6941788600598</v>
      </c>
      <c r="CU76" s="45">
        <f t="shared" si="477"/>
        <v>-83328.466290000026</v>
      </c>
      <c r="CV76" s="45">
        <f t="shared" si="477"/>
        <v>-87141.840210000009</v>
      </c>
      <c r="CW76" s="45">
        <f t="shared" si="477"/>
        <v>-98703.209520000033</v>
      </c>
      <c r="CX76" s="45">
        <f t="shared" si="477"/>
        <v>-87971.587516999978</v>
      </c>
      <c r="CY76" s="45">
        <f t="shared" si="477"/>
        <v>-141295.99264688036</v>
      </c>
      <c r="CZ76" s="45">
        <f t="shared" si="468"/>
        <v>-256047.65226383496</v>
      </c>
      <c r="DA76" s="45">
        <f t="shared" si="468"/>
        <v>-362190.18022760592</v>
      </c>
    </row>
    <row r="77" spans="3:105" x14ac:dyDescent="0.3">
      <c r="C77" s="41" t="s">
        <v>96</v>
      </c>
      <c r="D77" s="116"/>
      <c r="E77" s="41"/>
      <c r="F77" s="42">
        <f t="shared" ref="F77:K77" si="478">-SUM(F75:F76)/F72</f>
        <v>0.33468523643378933</v>
      </c>
      <c r="G77" s="42">
        <f t="shared" si="478"/>
        <v>0.29684897581125919</v>
      </c>
      <c r="H77" s="42">
        <f t="shared" si="478"/>
        <v>0.38018253956223519</v>
      </c>
      <c r="I77" s="42">
        <f t="shared" si="478"/>
        <v>0.36146252448206767</v>
      </c>
      <c r="J77" s="42">
        <f t="shared" si="478"/>
        <v>0.37249198539227174</v>
      </c>
      <c r="K77" s="42">
        <f t="shared" si="478"/>
        <v>0.37720397102267467</v>
      </c>
      <c r="L77" s="42">
        <f t="shared" ref="L77" si="479">-SUM(L75:L76)/L72</f>
        <v>0.4254273933016785</v>
      </c>
      <c r="M77" s="177"/>
      <c r="O77" s="43"/>
      <c r="P77" s="42">
        <f t="shared" ref="P77:U77" si="480">-SUM(P75:P76)/P72</f>
        <v>0.33668090632878772</v>
      </c>
      <c r="Q77" s="42">
        <f t="shared" si="480"/>
        <v>0.27995279724949734</v>
      </c>
      <c r="R77" s="42">
        <f t="shared" si="480"/>
        <v>0.35457605061755165</v>
      </c>
      <c r="S77" s="42">
        <f t="shared" si="480"/>
        <v>0.33668843086129141</v>
      </c>
      <c r="T77" s="42">
        <f t="shared" si="480"/>
        <v>0.34869770427305236</v>
      </c>
      <c r="U77" s="42">
        <f t="shared" si="480"/>
        <v>0.36557629715630618</v>
      </c>
      <c r="V77" s="42">
        <f t="shared" ref="V77" si="481">-SUM(V75:V76)/V72</f>
        <v>0.42315405869910289</v>
      </c>
      <c r="W77" s="177"/>
      <c r="Y77" s="43"/>
      <c r="Z77" s="42">
        <f t="shared" ref="Z77:AE77" si="482">-SUM(Z75:Z76)/Z72</f>
        <v>7.0982457444329933E-2</v>
      </c>
      <c r="AA77" s="42">
        <f t="shared" si="482"/>
        <v>3.715755973229716E-2</v>
      </c>
      <c r="AB77" s="42">
        <f t="shared" si="482"/>
        <v>9.111523042870226E-2</v>
      </c>
      <c r="AC77" s="42">
        <f t="shared" si="482"/>
        <v>0.18019016386328798</v>
      </c>
      <c r="AD77" s="42">
        <f t="shared" si="482"/>
        <v>0.86858074501582327</v>
      </c>
      <c r="AE77" s="42">
        <f t="shared" si="482"/>
        <v>1.2301760075628456</v>
      </c>
      <c r="AF77" s="42">
        <f t="shared" ref="AF77" si="483">-SUM(AF75:AF76)/AF72</f>
        <v>1.0001964911788745</v>
      </c>
      <c r="AG77" s="44"/>
      <c r="AH77" s="43"/>
      <c r="AI77" s="42">
        <f t="shared" ref="AI77:AN77" si="484">-SUM(AI75:AI76)/AI72</f>
        <v>0</v>
      </c>
      <c r="AJ77" s="42">
        <f t="shared" si="484"/>
        <v>0</v>
      </c>
      <c r="AK77" s="42">
        <f t="shared" si="484"/>
        <v>0</v>
      </c>
      <c r="AL77" s="42">
        <f t="shared" si="484"/>
        <v>0</v>
      </c>
      <c r="AM77" s="42">
        <f t="shared" si="484"/>
        <v>0</v>
      </c>
      <c r="AN77" s="42">
        <f t="shared" si="484"/>
        <v>0</v>
      </c>
      <c r="AO77" s="42">
        <f t="shared" ref="AO77" si="485">-SUM(AO75:AO76)/AO72</f>
        <v>0</v>
      </c>
      <c r="AP77" s="44"/>
      <c r="AQ77" s="43"/>
      <c r="AR77" s="42"/>
      <c r="AS77" s="42"/>
      <c r="AT77" s="42"/>
      <c r="AU77" s="42"/>
      <c r="AV77" s="42"/>
      <c r="AW77" s="42"/>
      <c r="AX77" s="42"/>
      <c r="AY77" s="44"/>
      <c r="AZ77" s="43"/>
      <c r="BA77" s="42">
        <f t="shared" ref="BA77:BF77" si="486">-SUM(BA75:BA76)/BA72</f>
        <v>0.29802085448352517</v>
      </c>
      <c r="BB77" s="42">
        <f t="shared" si="486"/>
        <v>0.25405611307063874</v>
      </c>
      <c r="BC77" s="42">
        <f t="shared" si="486"/>
        <v>0.34221667891019136</v>
      </c>
      <c r="BD77" s="42">
        <f t="shared" si="486"/>
        <v>0.33230988794294286</v>
      </c>
      <c r="BE77" s="42">
        <f t="shared" si="486"/>
        <v>0.36662255167847047</v>
      </c>
      <c r="BF77" s="42">
        <f t="shared" si="486"/>
        <v>0.40995085540949039</v>
      </c>
      <c r="BG77" s="42">
        <f t="shared" ref="BG77" si="487">-SUM(BG75:BG76)/BG72</f>
        <v>0.4686266959405751</v>
      </c>
      <c r="BH77" s="44"/>
      <c r="BI77" s="43"/>
      <c r="BJ77" s="42">
        <f t="shared" ref="BJ77:BO77" si="488">-SUM(BJ75:BJ76)/BJ72</f>
        <v>0.52240512660391181</v>
      </c>
      <c r="BK77" s="42">
        <f t="shared" si="488"/>
        <v>0.87407379613798686</v>
      </c>
      <c r="BL77" s="42">
        <f t="shared" si="488"/>
        <v>0.91834697803715948</v>
      </c>
      <c r="BM77" s="42">
        <f t="shared" si="488"/>
        <v>0.56078731362475398</v>
      </c>
      <c r="BN77" s="42">
        <f t="shared" si="488"/>
        <v>0.45870598218499503</v>
      </c>
      <c r="BO77" s="42">
        <f t="shared" si="488"/>
        <v>0.3638605189716197</v>
      </c>
      <c r="BP77" s="42">
        <f t="shared" ref="BP77" si="489">-SUM(BP75:BP76)/BP72</f>
        <v>0.36688826791690543</v>
      </c>
      <c r="BR77" s="43"/>
      <c r="BS77" s="42">
        <f t="shared" ref="BS77:BX77" si="490">-SUM(BS75:BS76)/BS72</f>
        <v>0.23388829944260373</v>
      </c>
      <c r="BT77" s="42">
        <f t="shared" si="490"/>
        <v>0.2309872612510529</v>
      </c>
      <c r="BU77" s="42">
        <f t="shared" si="490"/>
        <v>0.28407860312811639</v>
      </c>
      <c r="BV77" s="42">
        <f t="shared" si="490"/>
        <v>0.28976068619278844</v>
      </c>
      <c r="BW77" s="42">
        <f t="shared" si="490"/>
        <v>0.46484079810955764</v>
      </c>
      <c r="BX77" s="42">
        <f t="shared" si="490"/>
        <v>0.38613404353177855</v>
      </c>
      <c r="BY77" s="42">
        <f t="shared" ref="BY77" si="491">-SUM(BY75:BY76)/BY72</f>
        <v>0.46740294150001399</v>
      </c>
      <c r="CA77" s="43"/>
      <c r="CB77" s="42">
        <f t="shared" ref="CB77:CF77" si="492">-SUM(CB75:CB76)/CB72</f>
        <v>0.30508360612714602</v>
      </c>
      <c r="CC77" s="42">
        <f t="shared" si="492"/>
        <v>0.51382995295950451</v>
      </c>
      <c r="CD77" s="42">
        <f t="shared" si="492"/>
        <v>0.67549777173445624</v>
      </c>
      <c r="CE77" s="42">
        <f t="shared" si="492"/>
        <v>0.484237879727548</v>
      </c>
      <c r="CF77" s="42">
        <f t="shared" si="492"/>
        <v>0.45973619706381719</v>
      </c>
      <c r="CG77" s="42">
        <f>-SUM(CG75:CG76)/CG72</f>
        <v>0.36787054201719516</v>
      </c>
      <c r="CH77" s="42">
        <f>-SUM(CH75:CH76)/CH72</f>
        <v>0.38208004233465503</v>
      </c>
      <c r="CI77" s="177"/>
      <c r="CK77" s="43"/>
      <c r="CL77" s="42"/>
      <c r="CM77" s="42"/>
      <c r="CN77" s="42"/>
      <c r="CO77" s="42"/>
      <c r="CP77" s="42"/>
      <c r="CQ77" s="42"/>
      <c r="CR77" s="42"/>
      <c r="CT77" s="43"/>
      <c r="CU77" s="42">
        <f t="shared" ref="CU77:CZ77" si="493">-SUM(CU75:CU76)/CU72</f>
        <v>0.29839830369498577</v>
      </c>
      <c r="CV77" s="42">
        <f t="shared" si="493"/>
        <v>0.27081655713929453</v>
      </c>
      <c r="CW77" s="42">
        <f t="shared" si="493"/>
        <v>0.36743968647596637</v>
      </c>
      <c r="CX77" s="42">
        <f t="shared" si="493"/>
        <v>0.35656014239402373</v>
      </c>
      <c r="CY77" s="42">
        <f t="shared" si="493"/>
        <v>0.38750527610537749</v>
      </c>
      <c r="CZ77" s="42">
        <f t="shared" si="493"/>
        <v>0.41387411700726445</v>
      </c>
      <c r="DA77" s="42">
        <f t="shared" ref="DA77" si="494">-SUM(DA75:DA76)/DA72</f>
        <v>0.46254755686157684</v>
      </c>
    </row>
    <row r="78" spans="3:105" x14ac:dyDescent="0.3">
      <c r="C78" s="38" t="s">
        <v>40</v>
      </c>
      <c r="F78" s="45">
        <f>VLOOKUP($C78,Segment!$B$4:$G$71,6,0)/1000</f>
        <v>-3203.2748999999999</v>
      </c>
      <c r="G78" s="45">
        <f>VLOOKUP($C78,Segment!$B$77:$G$146,6,0)/1000</f>
        <v>-4637.8509999999997</v>
      </c>
      <c r="H78" s="45">
        <f>VLOOKUP($C78,Segment!$B$152:$G$223,6,0)/1000</f>
        <v>-20650.571</v>
      </c>
      <c r="I78" s="45">
        <f>VLOOKUP($C78,Segment!$B$229:$G$300,6,0)/1000</f>
        <v>-33052.73646</v>
      </c>
      <c r="J78" s="45">
        <f>VLOOKUP($C78,Segment!$B$306:$G$377,6,0)/1000</f>
        <v>-36053.953089999995</v>
      </c>
      <c r="K78" s="45">
        <f>VLOOKUP($C78,Segment!$B$383:$G$454,6,0)/1000</f>
        <v>-69604.693350000016</v>
      </c>
      <c r="L78" s="45">
        <f>VLOOKUP($C78,Segment!$B$460:$G$531,6,0)/1000</f>
        <v>-113235.51488000002</v>
      </c>
      <c r="M78" s="139">
        <f t="shared" ref="M78:M86" si="495">L78/K78-1</f>
        <v>0.6268373500419997</v>
      </c>
      <c r="P78" s="45">
        <f>VLOOKUP($C78,Segment!$B$4:$G$71,2,0)/1000</f>
        <v>-3203.2748999999999</v>
      </c>
      <c r="Q78" s="45">
        <f>VLOOKUP($C78,Segment!$B$77:$G$146,2,0)/1000</f>
        <v>-4094.4659999999999</v>
      </c>
      <c r="R78" s="45">
        <f>VLOOKUP($C78,Segment!$B$152:$G$223,2,0)/1000</f>
        <v>-19915.545999999998</v>
      </c>
      <c r="S78" s="45">
        <f>VLOOKUP($C78,Segment!$B$229:$G$300,2,0)/1000</f>
        <v>-28579.357060000002</v>
      </c>
      <c r="T78" s="45">
        <f>VLOOKUP($C78,Segment!$B$306:$G$377,2,0)/1000</f>
        <v>-21042.982049999999</v>
      </c>
      <c r="U78" s="45">
        <f>VLOOKUP($C78,Segment!$B$383:$G$454,2,0)/1000</f>
        <v>-48302.102320000005</v>
      </c>
      <c r="V78" s="45">
        <f>VLOOKUP($C78,Segment!$B$460:$G$531,2,0)/1000</f>
        <v>-92674.721460000015</v>
      </c>
      <c r="W78" s="139">
        <f>V78/U78-1</f>
        <v>0.91864778154028803</v>
      </c>
      <c r="Z78" s="45">
        <f>VLOOKUP($C78,'Securitization Profit   loss &amp; '!$A$3:$C$70,3,0)/1000</f>
        <v>0</v>
      </c>
      <c r="AA78" s="45">
        <f>VLOOKUP($C78,'Securitization Profit   loss &amp; '!$A$78:$C$147,3,0)/1000</f>
        <v>0</v>
      </c>
      <c r="AB78" s="45">
        <f>VLOOKUP($C78,'Securitization Profit   loss &amp; '!$A$153:$C$224,3,0)/1000</f>
        <v>-5.04</v>
      </c>
      <c r="AC78" s="45">
        <f>VLOOKUP($C78,'Securitization Profit   loss &amp; '!$A$230:$C$301,3,0)/1000</f>
        <v>-24.75</v>
      </c>
      <c r="AD78" s="45">
        <f>VLOOKUP($C78,'Securitization Profit   loss &amp; '!$A$306:$C$377,3,0)/1000</f>
        <v>-3013.8680636266668</v>
      </c>
      <c r="AE78" s="45">
        <f>VLOOKUP($C78,'Securitization Profit   loss &amp; '!$A$383:$C$454,3,0)/1000</f>
        <v>-5826.7981799999998</v>
      </c>
      <c r="AF78" s="45">
        <f>VLOOKUP($C78,'Securitization Profit   loss &amp; '!$A$460:$C$531,3,0)/1000</f>
        <v>-1201.9959400000002</v>
      </c>
      <c r="AI78" s="45">
        <f>VLOOKUP($C78,'Securitization Profit   loss &amp; '!$A$3:$C$70,2,0)/1000</f>
        <v>0</v>
      </c>
      <c r="AJ78" s="45">
        <f>VLOOKUP($C78,'Securitization Profit   loss &amp; '!$A$78:$C$147,2,0)/1000</f>
        <v>0</v>
      </c>
      <c r="AK78" s="45">
        <f>VLOOKUP($C78,'Securitization Profit   loss &amp; '!$A$153:$C$224,2,0)/1000</f>
        <v>0</v>
      </c>
      <c r="AL78" s="45">
        <f>VLOOKUP($C78,'Securitization Profit   loss &amp; '!$A$230:$C$301,2,0)/1000</f>
        <v>0</v>
      </c>
      <c r="AM78" s="45">
        <f>VLOOKUP($C78,'Securitization Profit   loss &amp; '!$A$306:$C$377,2,0)/1000</f>
        <v>0</v>
      </c>
      <c r="AN78" s="45">
        <f>VLOOKUP($C78,'Securitization Profit   loss &amp; '!$A$383:$C$454,2,0)/1000</f>
        <v>0</v>
      </c>
      <c r="AO78" s="45">
        <f>VLOOKUP($C78,'Securitization Profit   loss &amp; '!$A$460:$C$531,2,0)/1000</f>
        <v>0</v>
      </c>
      <c r="BA78" s="45">
        <f t="shared" ref="BA78:BB83" si="496">P78+Z78+AI78+AR78</f>
        <v>-3203.2748999999999</v>
      </c>
      <c r="BB78" s="45">
        <f t="shared" si="496"/>
        <v>-4094.4659999999999</v>
      </c>
      <c r="BC78" s="45">
        <f t="shared" si="470"/>
        <v>-19920.585999999999</v>
      </c>
      <c r="BD78" s="45">
        <f t="shared" ref="BD78:BG83" si="497">S78+AC78+AL78+AU78</f>
        <v>-28604.107060000002</v>
      </c>
      <c r="BE78" s="45">
        <f t="shared" si="497"/>
        <v>-24056.850113626664</v>
      </c>
      <c r="BF78" s="45">
        <f t="shared" si="497"/>
        <v>-54128.900500000003</v>
      </c>
      <c r="BG78" s="45">
        <f t="shared" si="497"/>
        <v>-93876.717400000009</v>
      </c>
      <c r="BJ78" s="45">
        <f>VLOOKUP($C78,Segment!$B$4:$G$71,3,0)/1000</f>
        <v>0</v>
      </c>
      <c r="BK78" s="45">
        <f>VLOOKUP($C78,Segment!$B$77:$G$146,3,0)/1000</f>
        <v>-531.375</v>
      </c>
      <c r="BL78" s="45">
        <f>VLOOKUP($C78,Segment!$B$152:$G$223,3,0)/1000</f>
        <v>-407.745</v>
      </c>
      <c r="BM78" s="45">
        <f>VLOOKUP($C78,Segment!$B$229:$G$300,3,0)/1000</f>
        <v>-1098.2270000000001</v>
      </c>
      <c r="BN78" s="45">
        <f>VLOOKUP($C78,Segment!$B$306:$G$377,3,0)/1000</f>
        <v>-7838.6450000000004</v>
      </c>
      <c r="BO78" s="45">
        <f>VLOOKUP($C78,Segment!$B$383:$G$454,3,0)/1000</f>
        <v>-14372.73</v>
      </c>
      <c r="BP78" s="45">
        <f>VLOOKUP($C78,Segment!$B$460:$G$531,3,0)/1000</f>
        <v>-18681.798999999999</v>
      </c>
      <c r="BS78" s="45">
        <f>VLOOKUP($C78,Segment!$B$4:$G$71,4,0)/1000</f>
        <v>0</v>
      </c>
      <c r="BT78" s="45">
        <f>VLOOKUP($C78,Segment!$B$77:$G$146,4,0)/1000</f>
        <v>-12.01</v>
      </c>
      <c r="BU78" s="45">
        <f>VLOOKUP($C78,Segment!$B$152:$G$223,4,0)/1000</f>
        <v>-327.27999999999997</v>
      </c>
      <c r="BV78" s="45">
        <f>VLOOKUP($C78,Segment!$B$229:$G$300,4,0)/1000</f>
        <v>-185.12</v>
      </c>
      <c r="BW78" s="45">
        <f>VLOOKUP($C78,Segment!$B$306:$G$377,4,0)/1000</f>
        <v>-62.7</v>
      </c>
      <c r="BX78" s="45">
        <f>VLOOKUP($C78,Segment!$B$383:$G$454,4,0)/1000</f>
        <v>-1265.5166899999999</v>
      </c>
      <c r="BY78" s="45">
        <f>VLOOKUP($C78,Segment!$B$460:$G$531,4,0)/1000</f>
        <v>-180.79938000000001</v>
      </c>
      <c r="CB78" s="45">
        <f t="shared" ref="CB78:CB83" si="498">BJ78+BS78</f>
        <v>0</v>
      </c>
      <c r="CC78" s="45">
        <f t="shared" ref="CC78:CC83" si="499">BK78+BT78</f>
        <v>-543.38499999999999</v>
      </c>
      <c r="CD78" s="45">
        <f t="shared" ref="CD78:CD83" si="500">BL78+BU78</f>
        <v>-735.02499999999998</v>
      </c>
      <c r="CE78" s="45">
        <f t="shared" ref="CE78:CE83" si="501">BM78+BV78</f>
        <v>-1283.3470000000002</v>
      </c>
      <c r="CF78" s="45">
        <f t="shared" ref="CF78:CF83" si="502">BN78+BW78</f>
        <v>-7901.3450000000003</v>
      </c>
      <c r="CG78" s="45">
        <f t="shared" ref="CG78:CH83" si="503">BO78+BX78</f>
        <v>-15638.24669</v>
      </c>
      <c r="CH78" s="45">
        <f t="shared" si="503"/>
        <v>-18862.598379999999</v>
      </c>
      <c r="CI78" s="139">
        <f>CH78/CG78-1</f>
        <v>0.20618370805352737</v>
      </c>
      <c r="CL78" s="45">
        <f>VLOOKUP($C78,Segment!$B$4:$G$71,5,0)/1000</f>
        <v>0</v>
      </c>
      <c r="CM78" s="45">
        <f>VLOOKUP($C78,Segment!$B$77:$G$146,5,0)/1000</f>
        <v>0</v>
      </c>
      <c r="CN78" s="45">
        <f>VLOOKUP($C78,Segment!$B$152:$G$223,5,0)/1000</f>
        <v>0</v>
      </c>
      <c r="CO78" s="45">
        <f>VLOOKUP($C78,Segment!$B$229:$G$300,5,0)/1000</f>
        <v>-3190.0324000000001</v>
      </c>
      <c r="CP78" s="45">
        <f>VLOOKUP($C78,Segment!$B$306:$G$377,5,0)/1000</f>
        <v>-7109.6260399999992</v>
      </c>
      <c r="CQ78" s="45">
        <f>VLOOKUP($C78,Segment!$B$383:$G$454,5,0)/1000</f>
        <v>-5664.3443399999996</v>
      </c>
      <c r="CR78" s="45">
        <f>VLOOKUP($C78,Segment!$B$460:$G$531,5,0)/1000</f>
        <v>-1698.1950400000001</v>
      </c>
      <c r="CU78" s="45">
        <f t="shared" ref="CU78:DA83" si="504">BA78+CB78+CL78</f>
        <v>-3203.2748999999999</v>
      </c>
      <c r="CV78" s="45">
        <f t="shared" si="504"/>
        <v>-4637.8509999999997</v>
      </c>
      <c r="CW78" s="45">
        <f t="shared" si="504"/>
        <v>-20655.611000000001</v>
      </c>
      <c r="CX78" s="45">
        <f t="shared" si="504"/>
        <v>-33077.48646</v>
      </c>
      <c r="CY78" s="45">
        <f t="shared" si="504"/>
        <v>-39067.821153626661</v>
      </c>
      <c r="CZ78" s="45">
        <f t="shared" si="504"/>
        <v>-75431.491529999999</v>
      </c>
      <c r="DA78" s="45">
        <f t="shared" si="504"/>
        <v>-114437.51082000001</v>
      </c>
    </row>
    <row r="79" spans="3:105" x14ac:dyDescent="0.3">
      <c r="C79" s="38" t="s">
        <v>41</v>
      </c>
      <c r="F79" s="45">
        <f>VLOOKUP($C79,Segment!$B$4:$G$71,6,0)/1000</f>
        <v>-152.52115000000001</v>
      </c>
      <c r="G79" s="45">
        <f>VLOOKUP($C79,Segment!$B$77:$G$146,6,0)/1000</f>
        <v>-24132.294999999998</v>
      </c>
      <c r="H79" s="45">
        <f>VLOOKUP($C79,Segment!$B$152:$G$223,6,0)/1000</f>
        <v>-1315.6020000000001</v>
      </c>
      <c r="I79" s="45">
        <f>VLOOKUP($C79,Segment!$B$229:$G$300,6,0)/1000</f>
        <v>10086.4715</v>
      </c>
      <c r="J79" s="45">
        <f>VLOOKUP($C79,Segment!$B$306:$G$377,6,0)/1000</f>
        <v>-620</v>
      </c>
      <c r="K79" s="45">
        <f>VLOOKUP($C79,Segment!$B$383:$G$454,6,0)/1000</f>
        <v>-15300</v>
      </c>
      <c r="L79" s="45">
        <f>VLOOKUP($C79,Segment!$B$460:$G$531,6,0)/1000</f>
        <v>14800</v>
      </c>
      <c r="M79" s="139">
        <f t="shared" si="495"/>
        <v>-1.9673202614379086</v>
      </c>
      <c r="P79" s="45">
        <f>VLOOKUP($C79,Segment!$B$4:$G$71,2,0)/1000</f>
        <v>-152.52115000000001</v>
      </c>
      <c r="Q79" s="45">
        <f>VLOOKUP($C79,Segment!$B$77:$G$146,2,0)/1000</f>
        <v>-24132.294999999998</v>
      </c>
      <c r="R79" s="45">
        <f>VLOOKUP($C79,Segment!$B$152:$G$223,2,0)/1000</f>
        <v>-1315.6020000000001</v>
      </c>
      <c r="S79" s="45">
        <f>VLOOKUP($C79,Segment!$B$229:$G$300,2,0)/1000</f>
        <v>10086.4715</v>
      </c>
      <c r="T79" s="45">
        <f>VLOOKUP($C79,Segment!$B$306:$G$377,2,0)/1000</f>
        <v>0</v>
      </c>
      <c r="U79" s="45">
        <f>VLOOKUP($C79,Segment!$B$383:$G$454,2,0)/1000</f>
        <v>-15000</v>
      </c>
      <c r="V79" s="45">
        <f>VLOOKUP($C79,Segment!$B$460:$G$531,2,0)/1000</f>
        <v>15000</v>
      </c>
      <c r="Z79" s="45">
        <f>VLOOKUP($C79,'Securitization Profit   loss &amp; '!$A$3:$C$70,3,0)/1000</f>
        <v>-22.401</v>
      </c>
      <c r="AA79" s="45">
        <f>VLOOKUP($C79,'Securitization Profit   loss &amp; '!$A$78:$C$147,3,0)/1000</f>
        <v>-94.600999999999999</v>
      </c>
      <c r="AB79" s="45">
        <f>VLOOKUP($C79,'Securitization Profit   loss &amp; '!$A$153:$C$224,3,0)/1000</f>
        <v>-1800.8710000000001</v>
      </c>
      <c r="AC79" s="45">
        <f>VLOOKUP($C79,'Securitization Profit   loss &amp; '!$A$230:$C$301,3,0)/1000</f>
        <v>-9774.9377600000025</v>
      </c>
      <c r="AD79" s="45">
        <f>VLOOKUP($C79,'Securitization Profit   loss &amp; '!$A$306:$C$377,3,0)/1000</f>
        <v>-50.377000000000002</v>
      </c>
      <c r="AE79" s="45">
        <f>VLOOKUP($C79,'Securitization Profit   loss &amp; '!$A$383:$C$454,3,0)/1000</f>
        <v>-41.832000000000001</v>
      </c>
      <c r="AF79" s="45">
        <f>VLOOKUP($C79,'Securitization Profit   loss &amp; '!$A$460:$C$531,3,0)/1000</f>
        <v>-55.508000000000003</v>
      </c>
      <c r="AI79" s="45">
        <f>VLOOKUP($C79,'Securitization Profit   loss &amp; '!$A$3:$C$70,2,0)/1000</f>
        <v>0</v>
      </c>
      <c r="AJ79" s="45">
        <f>VLOOKUP($C79,'Securitization Profit   loss &amp; '!$A$78:$C$147,2,0)/1000</f>
        <v>0</v>
      </c>
      <c r="AK79" s="45">
        <f>VLOOKUP($C79,'Securitization Profit   loss &amp; '!$A$153:$C$224,2,0)/1000</f>
        <v>0</v>
      </c>
      <c r="AL79" s="45">
        <f>VLOOKUP($C79,'Securitization Profit   loss &amp; '!$A$230:$C$301,2,0)/1000</f>
        <v>0</v>
      </c>
      <c r="AM79" s="45">
        <f>VLOOKUP($C79,'Securitization Profit   loss &amp; '!$A$306:$C$377,2,0)/1000</f>
        <v>0</v>
      </c>
      <c r="AN79" s="45">
        <f>VLOOKUP($C79,'Securitization Profit   loss &amp; '!$A$383:$C$454,2,0)/1000</f>
        <v>0</v>
      </c>
      <c r="AO79" s="45">
        <f>VLOOKUP($C79,'Securitization Profit   loss &amp; '!$A$460:$C$531,2,0)/1000</f>
        <v>0</v>
      </c>
      <c r="BA79" s="45">
        <f t="shared" si="496"/>
        <v>-174.92215000000002</v>
      </c>
      <c r="BB79" s="45">
        <f t="shared" si="496"/>
        <v>-24226.895999999997</v>
      </c>
      <c r="BC79" s="45">
        <f t="shared" si="470"/>
        <v>-3116.473</v>
      </c>
      <c r="BD79" s="45">
        <f t="shared" si="497"/>
        <v>311.53373999999712</v>
      </c>
      <c r="BE79" s="45">
        <f t="shared" si="497"/>
        <v>-50.377000000000002</v>
      </c>
      <c r="BF79" s="45">
        <f t="shared" si="497"/>
        <v>-15041.832</v>
      </c>
      <c r="BG79" s="45">
        <f t="shared" si="497"/>
        <v>14944.492</v>
      </c>
      <c r="BJ79" s="45">
        <f>VLOOKUP($C79,Segment!$B$4:$G$71,3,0)/1000</f>
        <v>0</v>
      </c>
      <c r="BK79" s="45">
        <f>VLOOKUP($C79,Segment!$B$77:$G$146,3,0)/1000</f>
        <v>0</v>
      </c>
      <c r="BL79" s="45">
        <f>VLOOKUP($C79,Segment!$B$152:$G$223,3,0)/1000</f>
        <v>0</v>
      </c>
      <c r="BM79" s="45">
        <f>VLOOKUP($C79,Segment!$B$229:$G$300,3,0)/1000</f>
        <v>0</v>
      </c>
      <c r="BN79" s="45">
        <f>VLOOKUP($C79,Segment!$B$306:$G$377,3,0)/1000</f>
        <v>-620</v>
      </c>
      <c r="BO79" s="45">
        <f>VLOOKUP($C79,Segment!$B$383:$G$454,3,0)/1000</f>
        <v>-300</v>
      </c>
      <c r="BP79" s="45">
        <f>VLOOKUP($C79,Segment!$B$460:$G$531,3,0)/1000</f>
        <v>-200</v>
      </c>
      <c r="BS79" s="45">
        <f>VLOOKUP($C79,Segment!$B$4:$G$71,4,0)/1000</f>
        <v>0</v>
      </c>
      <c r="BT79" s="45">
        <f>VLOOKUP($C79,Segment!$B$77:$G$146,4,0)/1000</f>
        <v>0</v>
      </c>
      <c r="BU79" s="45">
        <f>VLOOKUP($C79,Segment!$B$152:$G$223,4,0)/1000</f>
        <v>0</v>
      </c>
      <c r="BV79" s="45">
        <f>VLOOKUP($C79,Segment!$B$229:$G$300,4,0)/1000</f>
        <v>0</v>
      </c>
      <c r="BW79" s="45">
        <f>VLOOKUP($C79,Segment!$B$306:$G$377,4,0)/1000</f>
        <v>0</v>
      </c>
      <c r="BX79" s="45">
        <f>VLOOKUP($C79,Segment!$B$383:$G$454,4,0)/1000</f>
        <v>0</v>
      </c>
      <c r="BY79" s="45">
        <f>VLOOKUP($C79,Segment!$B$460:$G$531,4,0)/1000</f>
        <v>0</v>
      </c>
      <c r="CB79" s="45">
        <f t="shared" si="498"/>
        <v>0</v>
      </c>
      <c r="CC79" s="45">
        <f t="shared" si="499"/>
        <v>0</v>
      </c>
      <c r="CD79" s="45">
        <f t="shared" si="500"/>
        <v>0</v>
      </c>
      <c r="CE79" s="45">
        <f t="shared" si="501"/>
        <v>0</v>
      </c>
      <c r="CF79" s="45">
        <f t="shared" si="502"/>
        <v>-620</v>
      </c>
      <c r="CG79" s="45">
        <f t="shared" si="503"/>
        <v>-300</v>
      </c>
      <c r="CH79" s="45">
        <f t="shared" si="503"/>
        <v>-200</v>
      </c>
      <c r="CI79" s="139">
        <f>CH79/CG79-1</f>
        <v>-0.33333333333333337</v>
      </c>
      <c r="CL79" s="45">
        <f>VLOOKUP($C79,Segment!$B$4:$G$71,5,0)/1000</f>
        <v>0</v>
      </c>
      <c r="CM79" s="45">
        <f>VLOOKUP($C79,Segment!$B$77:$G$146,5,0)/1000</f>
        <v>0</v>
      </c>
      <c r="CN79" s="45">
        <f>VLOOKUP($C79,Segment!$B$152:$G$223,5,0)/1000</f>
        <v>0</v>
      </c>
      <c r="CO79" s="45">
        <f>VLOOKUP($C79,Segment!$B$229:$G$300,5,0)/1000</f>
        <v>0</v>
      </c>
      <c r="CP79" s="45">
        <f>VLOOKUP($C79,Segment!$B$306:$G$377,5,0)/1000</f>
        <v>0</v>
      </c>
      <c r="CQ79" s="45">
        <f>VLOOKUP($C79,Segment!$B$383:$G$454,5,0)/1000</f>
        <v>0</v>
      </c>
      <c r="CR79" s="45">
        <f>VLOOKUP($C79,Segment!$B$460:$G$531,5,0)/1000</f>
        <v>0</v>
      </c>
      <c r="CU79" s="45">
        <f t="shared" si="504"/>
        <v>-174.92215000000002</v>
      </c>
      <c r="CV79" s="45">
        <f t="shared" si="504"/>
        <v>-24226.895999999997</v>
      </c>
      <c r="CW79" s="45">
        <f t="shared" si="504"/>
        <v>-3116.473</v>
      </c>
      <c r="CX79" s="45">
        <f t="shared" si="504"/>
        <v>311.53373999999712</v>
      </c>
      <c r="CY79" s="45">
        <f t="shared" si="504"/>
        <v>-670.37699999999995</v>
      </c>
      <c r="CZ79" s="45">
        <f t="shared" si="504"/>
        <v>-15341.832</v>
      </c>
      <c r="DA79" s="45">
        <f t="shared" si="504"/>
        <v>14744.492</v>
      </c>
    </row>
    <row r="80" spans="3:105" x14ac:dyDescent="0.3">
      <c r="C80" s="38" t="s">
        <v>42</v>
      </c>
      <c r="D80" s="117">
        <v>40</v>
      </c>
      <c r="F80" s="45">
        <f>VLOOKUP($C80,Segment!$B$4:$G$71,6,0)/1000</f>
        <v>0</v>
      </c>
      <c r="G80" s="45">
        <f>VLOOKUP($C80,Segment!$B$77:$G$146,6,0)/1000</f>
        <v>0</v>
      </c>
      <c r="H80" s="45">
        <f>VLOOKUP($C80,Segment!$B$152:$G$223,6,0)/1000</f>
        <v>-40.046999999999997</v>
      </c>
      <c r="I80" s="45">
        <f>VLOOKUP($C80,Segment!$B$229:$G$300,6,0)/1000</f>
        <v>-23174.509030000001</v>
      </c>
      <c r="J80" s="45">
        <f>VLOOKUP($C80,Segment!$B$306:$G$377,6,0)/1000</f>
        <v>-42337.312689999999</v>
      </c>
      <c r="K80" s="45">
        <f>VLOOKUP($C80,Segment!$B$383:$G$454,6,0)/1000</f>
        <v>-54344.823440000007</v>
      </c>
      <c r="L80" s="45">
        <f>VLOOKUP($C80,Segment!$B$460:$G$531,6,0)/1000</f>
        <v>-69668.014559999996</v>
      </c>
      <c r="M80" s="139">
        <f t="shared" si="495"/>
        <v>0.28196229465935652</v>
      </c>
      <c r="P80" s="45">
        <f>VLOOKUP($C80,Segment!$B$4:$G$71,2,0)/1000</f>
        <v>0</v>
      </c>
      <c r="Q80" s="45">
        <f>VLOOKUP($C80,Segment!$B$77:$G$146,2,0)/1000</f>
        <v>0</v>
      </c>
      <c r="R80" s="45">
        <f>VLOOKUP($C80,Segment!$B$152:$G$223,2,0)/1000</f>
        <v>-40.046999999999997</v>
      </c>
      <c r="S80" s="45">
        <f>VLOOKUP($C80,Segment!$B$229:$G$300,2,0)/1000</f>
        <v>-21899.370170000002</v>
      </c>
      <c r="T80" s="45">
        <f>VLOOKUP($C80,Segment!$B$306:$G$377,2,0)/1000</f>
        <v>-41069.673900000002</v>
      </c>
      <c r="U80" s="45">
        <f>VLOOKUP($C80,Segment!$B$383:$G$454,2,0)/1000</f>
        <v>-36844.509590000001</v>
      </c>
      <c r="V80" s="45">
        <f>VLOOKUP($C80,Segment!$B$460:$G$531,2,0)/1000</f>
        <v>-47218.366559999995</v>
      </c>
      <c r="W80" s="139">
        <f t="shared" ref="W80:W86" si="505">V80/U80-1</f>
        <v>0.28155774321435323</v>
      </c>
      <c r="Z80" s="45">
        <f>VLOOKUP($C80,'Securitization Profit   loss &amp; '!$A$3:$C$70,3,0)/1000</f>
        <v>0</v>
      </c>
      <c r="AA80" s="45">
        <f>VLOOKUP($C80,'Securitization Profit   loss &amp; '!$A$78:$C$147,3,0)/1000</f>
        <v>0</v>
      </c>
      <c r="AB80" s="45">
        <f>VLOOKUP($C80,'Securitization Profit   loss &amp; '!$A$153:$C$224,3,0)/1000</f>
        <v>0</v>
      </c>
      <c r="AC80" s="45">
        <f>VLOOKUP($C80,'Securitization Profit   loss &amp; '!$A$230:$C$301,3,0)/1000</f>
        <v>0</v>
      </c>
      <c r="AD80" s="45">
        <f>VLOOKUP($C80,'Securitization Profit   loss &amp; '!$A$306:$C$377,3,0)/1000</f>
        <v>-156.27699999999999</v>
      </c>
      <c r="AE80" s="45">
        <f>VLOOKUP($C80,'Securitization Profit   loss &amp; '!$A$383:$C$454,3,0)/1000</f>
        <v>-982.94386204809518</v>
      </c>
      <c r="AF80" s="45">
        <f>VLOOKUP($C80,'Securitization Profit   loss &amp; '!$A$460:$C$531,3,0)/1000</f>
        <v>-1345.6150009921882</v>
      </c>
      <c r="AI80" s="45">
        <f>VLOOKUP($C80,'Securitization Profit   loss &amp; '!$A$3:$C$70,2,0)/1000</f>
        <v>0</v>
      </c>
      <c r="AJ80" s="45">
        <f>VLOOKUP($C80,'Securitization Profit   loss &amp; '!$A$78:$C$147,2,0)/1000</f>
        <v>0</v>
      </c>
      <c r="AK80" s="45">
        <f>VLOOKUP($C80,'Securitization Profit   loss &amp; '!$A$153:$C$224,2,0)/1000</f>
        <v>0</v>
      </c>
      <c r="AL80" s="45">
        <f>VLOOKUP($C80,'Securitization Profit   loss &amp; '!$A$230:$C$301,2,0)/1000</f>
        <v>0</v>
      </c>
      <c r="AM80" s="45">
        <f>VLOOKUP($C80,'Securitization Profit   loss &amp; '!$A$306:$C$377,2,0)/1000</f>
        <v>0</v>
      </c>
      <c r="AN80" s="45">
        <f>VLOOKUP($C80,'Securitization Profit   loss &amp; '!$A$383:$C$454,2,0)/1000</f>
        <v>0</v>
      </c>
      <c r="AO80" s="45">
        <f>VLOOKUP($C80,'Securitization Profit   loss &amp; '!$A$460:$C$531,2,0)/1000</f>
        <v>0</v>
      </c>
      <c r="BA80" s="45">
        <f t="shared" si="496"/>
        <v>0</v>
      </c>
      <c r="BB80" s="45">
        <f t="shared" si="496"/>
        <v>0</v>
      </c>
      <c r="BC80" s="45">
        <f t="shared" si="470"/>
        <v>-40.046999999999997</v>
      </c>
      <c r="BD80" s="45">
        <f t="shared" si="497"/>
        <v>-21899.370170000002</v>
      </c>
      <c r="BE80" s="45">
        <f t="shared" si="497"/>
        <v>-41225.950900000003</v>
      </c>
      <c r="BF80" s="45">
        <f t="shared" si="497"/>
        <v>-37827.453452048096</v>
      </c>
      <c r="BG80" s="45">
        <f t="shared" si="497"/>
        <v>-48563.981560992186</v>
      </c>
      <c r="BJ80" s="45">
        <f>VLOOKUP($C80,Segment!$B$4:$G$71,3,0)/1000</f>
        <v>0</v>
      </c>
      <c r="BK80" s="45">
        <f>VLOOKUP($C80,Segment!$B$77:$G$146,3,0)/1000</f>
        <v>0</v>
      </c>
      <c r="BL80" s="45">
        <f>VLOOKUP($C80,Segment!$B$152:$G$223,3,0)/1000</f>
        <v>0</v>
      </c>
      <c r="BM80" s="45">
        <f>VLOOKUP($C80,Segment!$B$229:$G$300,3,0)/1000</f>
        <v>-1127.1300000000001</v>
      </c>
      <c r="BN80" s="45">
        <f>VLOOKUP($C80,Segment!$B$306:$G$377,3,0)/1000</f>
        <v>-1230.0329999999999</v>
      </c>
      <c r="BO80" s="45">
        <f>VLOOKUP($C80,Segment!$B$383:$G$454,3,0)/1000</f>
        <v>-14849.449200000001</v>
      </c>
      <c r="BP80" s="45">
        <f>VLOOKUP($C80,Segment!$B$460:$G$531,3,0)/1000</f>
        <v>-18525.732039999999</v>
      </c>
      <c r="BS80" s="45">
        <f>VLOOKUP($C80,Segment!$B$4:$G$71,4,0)/1000</f>
        <v>0</v>
      </c>
      <c r="BT80" s="45">
        <f>VLOOKUP($C80,Segment!$B$77:$G$146,4,0)/1000</f>
        <v>0</v>
      </c>
      <c r="BU80" s="45">
        <f>VLOOKUP($C80,Segment!$B$152:$G$223,4,0)/1000</f>
        <v>0</v>
      </c>
      <c r="BV80" s="45">
        <f>VLOOKUP($C80,Segment!$B$229:$G$300,4,0)/1000</f>
        <v>-148.00886</v>
      </c>
      <c r="BW80" s="45">
        <f>VLOOKUP($C80,Segment!$B$306:$G$377,4,0)/1000</f>
        <v>-37.605789999999999</v>
      </c>
      <c r="BX80" s="45">
        <f>VLOOKUP($C80,Segment!$B$383:$G$454,4,0)/1000</f>
        <v>-2624.86564</v>
      </c>
      <c r="BY80" s="45">
        <f>VLOOKUP($C80,Segment!$B$460:$G$531,4,0)/1000</f>
        <v>-3339.1630299999997</v>
      </c>
      <c r="CB80" s="45">
        <f t="shared" si="498"/>
        <v>0</v>
      </c>
      <c r="CC80" s="45">
        <f t="shared" si="499"/>
        <v>0</v>
      </c>
      <c r="CD80" s="45">
        <f t="shared" si="500"/>
        <v>0</v>
      </c>
      <c r="CE80" s="45">
        <f t="shared" si="501"/>
        <v>-1275.13886</v>
      </c>
      <c r="CF80" s="45">
        <f t="shared" si="502"/>
        <v>-1267.63879</v>
      </c>
      <c r="CG80" s="45">
        <f t="shared" si="503"/>
        <v>-17474.314839999999</v>
      </c>
      <c r="CH80" s="45">
        <f t="shared" si="503"/>
        <v>-21864.895069999999</v>
      </c>
      <c r="CI80" s="139">
        <f>CH80/CG80-1</f>
        <v>0.25125907769211286</v>
      </c>
      <c r="CL80" s="45">
        <f>VLOOKUP($C80,Segment!$B$4:$G$71,5,0)/1000</f>
        <v>0</v>
      </c>
      <c r="CM80" s="45">
        <f>VLOOKUP($C80,Segment!$B$77:$G$146,5,0)/1000</f>
        <v>0</v>
      </c>
      <c r="CN80" s="45">
        <f>VLOOKUP($C80,Segment!$B$152:$G$223,5,0)/1000</f>
        <v>0</v>
      </c>
      <c r="CO80" s="45">
        <f>VLOOKUP($C80,Segment!$B$229:$G$300,5,0)/1000</f>
        <v>0</v>
      </c>
      <c r="CP80" s="45">
        <f>VLOOKUP($C80,Segment!$B$306:$G$377,5,0)/1000</f>
        <v>0</v>
      </c>
      <c r="CQ80" s="45">
        <f>VLOOKUP($C80,Segment!$B$383:$G$454,5,0)/1000</f>
        <v>-25.999009999999998</v>
      </c>
      <c r="CR80" s="45">
        <f>VLOOKUP($C80,Segment!$B$460:$G$531,5,0)/1000</f>
        <v>-584.75293000000011</v>
      </c>
      <c r="CU80" s="45">
        <f t="shared" si="504"/>
        <v>0</v>
      </c>
      <c r="CV80" s="45">
        <f t="shared" si="504"/>
        <v>0</v>
      </c>
      <c r="CW80" s="45">
        <f t="shared" si="504"/>
        <v>-40.046999999999997</v>
      </c>
      <c r="CX80" s="45">
        <f t="shared" si="504"/>
        <v>-23174.509030000001</v>
      </c>
      <c r="CY80" s="45">
        <f t="shared" si="504"/>
        <v>-42493.589690000001</v>
      </c>
      <c r="CZ80" s="45">
        <f t="shared" si="504"/>
        <v>-55327.767302048094</v>
      </c>
      <c r="DA80" s="45">
        <f t="shared" si="504"/>
        <v>-71013.629560992194</v>
      </c>
    </row>
    <row r="81" spans="3:105" x14ac:dyDescent="0.3">
      <c r="C81" s="38" t="s">
        <v>4</v>
      </c>
      <c r="F81" s="45">
        <f>VLOOKUP($C81,Segment!$B$4:$G$71,6,0)/1000</f>
        <v>66.897999999999996</v>
      </c>
      <c r="G81" s="45">
        <f>VLOOKUP($C81,Segment!$B$77:$G$146,6,0)/1000</f>
        <v>-606.44899999999996</v>
      </c>
      <c r="H81" s="45">
        <f>VLOOKUP($C81,Segment!$B$152:$G$223,6,0)/1000</f>
        <v>-82.331999999999994</v>
      </c>
      <c r="I81" s="45">
        <f>VLOOKUP($C81,Segment!$B$229:$G$300,6,0)/1000</f>
        <v>82.178179999999998</v>
      </c>
      <c r="J81" s="45">
        <f>VLOOKUP($C81,Segment!$B$306:$G$377,6,0)/1000</f>
        <v>757.51161000000002</v>
      </c>
      <c r="K81" s="45">
        <f>VLOOKUP($C81,Segment!$B$383:$G$454,6,0)/1000</f>
        <v>2E-3</v>
      </c>
      <c r="L81" s="45">
        <f>VLOOKUP($C81,Segment!$B$460:$G$531,6,0)/1000</f>
        <v>1487.7235904826448</v>
      </c>
      <c r="M81" s="139">
        <f t="shared" si="495"/>
        <v>743860.79524132237</v>
      </c>
      <c r="P81" s="45">
        <f>VLOOKUP($C81,Segment!$B$4:$G$71,2,0)/1000</f>
        <v>66.897999999999996</v>
      </c>
      <c r="Q81" s="45">
        <f>VLOOKUP($C81,Segment!$B$77:$G$146,2,0)/1000</f>
        <v>-640.53399999999999</v>
      </c>
      <c r="R81" s="45">
        <f>VLOOKUP($C81,Segment!$B$152:$G$223,2,0)/1000</f>
        <v>-28.771000000000001</v>
      </c>
      <c r="S81" s="45">
        <f>VLOOKUP($C81,Segment!$B$229:$G$300,2,0)/1000</f>
        <v>1.7999999999999998E-4</v>
      </c>
      <c r="T81" s="45">
        <f>VLOOKUP($C81,Segment!$B$306:$G$377,2,0)/1000</f>
        <v>757.43561</v>
      </c>
      <c r="U81" s="45">
        <f>VLOOKUP($C81,Segment!$B$383:$G$454,2,0)/1000</f>
        <v>0</v>
      </c>
      <c r="V81" s="45">
        <f>VLOOKUP($C81,Segment!$B$460:$G$531,2,0)/1000</f>
        <v>750.46289999999999</v>
      </c>
      <c r="W81" s="139" t="e">
        <f t="shared" si="505"/>
        <v>#DIV/0!</v>
      </c>
      <c r="Z81" s="45">
        <f>VLOOKUP($C81,'Securitization Profit   loss &amp; '!$A$3:$C$70,3,0)/1000</f>
        <v>0</v>
      </c>
      <c r="AA81" s="45">
        <f>VLOOKUP($C81,'Securitization Profit   loss &amp; '!$A$78:$C$147,3,0)/1000</f>
        <v>-6.0919999999999996</v>
      </c>
      <c r="AB81" s="45">
        <f>VLOOKUP($C81,'Securitization Profit   loss &amp; '!$A$153:$C$224,3,0)/1000</f>
        <v>0</v>
      </c>
      <c r="AC81" s="45">
        <f>VLOOKUP($C81,'Securitization Profit   loss &amp; '!$A$230:$C$301,3,0)/1000</f>
        <v>0</v>
      </c>
      <c r="AD81" s="45">
        <f>VLOOKUP($C81,'Securitization Profit   loss &amp; '!$A$306:$C$377,3,0)/1000</f>
        <v>3107.9441881260145</v>
      </c>
      <c r="AE81" s="45">
        <f>VLOOKUP($C81,'Securitization Profit   loss &amp; '!$A$383:$C$454,3,0)/1000</f>
        <v>49046.036030217663</v>
      </c>
      <c r="AF81" s="45">
        <f>VLOOKUP($C81,'Securitization Profit   loss &amp; '!$A$460:$C$531,3,0)/1000</f>
        <v>-58354.433933727218</v>
      </c>
      <c r="AI81" s="45">
        <f>VLOOKUP($C81,'Securitization Profit   loss &amp; '!$A$3:$C$70,2,0)/1000</f>
        <v>0</v>
      </c>
      <c r="AJ81" s="45">
        <f>VLOOKUP($C81,'Securitization Profit   loss &amp; '!$A$78:$C$147,2,0)/1000</f>
        <v>0</v>
      </c>
      <c r="AK81" s="45">
        <f>VLOOKUP($C81,'Securitization Profit   loss &amp; '!$A$153:$C$224,2,0)/1000</f>
        <v>0</v>
      </c>
      <c r="AL81" s="45">
        <f>VLOOKUP($C81,'Securitization Profit   loss &amp; '!$A$230:$C$301,2,0)/1000</f>
        <v>0</v>
      </c>
      <c r="AM81" s="45">
        <f>VLOOKUP($C81,'Securitization Profit   loss &amp; '!$A$306:$C$377,2,0)/1000</f>
        <v>0</v>
      </c>
      <c r="AN81" s="45">
        <f>VLOOKUP($C81,'Securitization Profit   loss &amp; '!$A$383:$C$454,2,0)/1000</f>
        <v>0</v>
      </c>
      <c r="AO81" s="45">
        <f>VLOOKUP($C81,'Securitization Profit   loss &amp; '!$A$460:$C$531,2,0)/1000</f>
        <v>0</v>
      </c>
      <c r="BA81" s="45">
        <f t="shared" si="496"/>
        <v>66.897999999999996</v>
      </c>
      <c r="BB81" s="45">
        <f t="shared" si="496"/>
        <v>-646.62599999999998</v>
      </c>
      <c r="BC81" s="45">
        <f t="shared" si="470"/>
        <v>-28.771000000000001</v>
      </c>
      <c r="BD81" s="45">
        <f t="shared" si="497"/>
        <v>1.7999999999999998E-4</v>
      </c>
      <c r="BE81" s="45">
        <f t="shared" si="497"/>
        <v>3865.3797981260145</v>
      </c>
      <c r="BF81" s="45">
        <f t="shared" si="497"/>
        <v>49046.036030217663</v>
      </c>
      <c r="BG81" s="45">
        <f t="shared" si="497"/>
        <v>-57603.971033727219</v>
      </c>
      <c r="BJ81" s="45">
        <f>VLOOKUP($C81,Segment!$B$4:$G$71,3,0)/1000</f>
        <v>0</v>
      </c>
      <c r="BK81" s="45">
        <f>VLOOKUP($C81,Segment!$B$77:$G$146,3,0)/1000</f>
        <v>34.085000000000001</v>
      </c>
      <c r="BL81" s="45">
        <f>VLOOKUP($C81,Segment!$B$152:$G$223,3,0)/1000</f>
        <v>-53.561</v>
      </c>
      <c r="BM81" s="45">
        <f>VLOOKUP($C81,Segment!$B$229:$G$300,3,0)/1000</f>
        <v>82.177999999999997</v>
      </c>
      <c r="BN81" s="45">
        <f>VLOOKUP($C81,Segment!$B$306:$G$377,3,0)/1000</f>
        <v>7.5999999999999998E-2</v>
      </c>
      <c r="BO81" s="45">
        <f>VLOOKUP($C81,Segment!$B$383:$G$454,3,0)/1000</f>
        <v>2E-3</v>
      </c>
      <c r="BP81" s="45">
        <f>VLOOKUP($C81,Segment!$B$460:$G$531,3,0)/1000</f>
        <v>-2202.777</v>
      </c>
      <c r="BS81" s="45">
        <f>VLOOKUP($C81,Segment!$B$4:$G$71,4,0)/1000</f>
        <v>0</v>
      </c>
      <c r="BT81" s="45">
        <f>VLOOKUP($C81,Segment!$B$77:$G$146,4,0)/1000</f>
        <v>0</v>
      </c>
      <c r="BU81" s="45">
        <f>VLOOKUP($C81,Segment!$B$152:$G$223,4,0)/1000</f>
        <v>0</v>
      </c>
      <c r="BV81" s="45">
        <f>VLOOKUP($C81,Segment!$B$229:$G$300,4,0)/1000</f>
        <v>0</v>
      </c>
      <c r="BW81" s="45">
        <f>VLOOKUP($C81,Segment!$B$306:$G$377,4,0)/1000</f>
        <v>0</v>
      </c>
      <c r="BX81" s="45">
        <f>VLOOKUP($C81,Segment!$B$383:$G$454,4,0)/1000</f>
        <v>0</v>
      </c>
      <c r="BY81" s="45">
        <f>VLOOKUP($C81,Segment!$B$460:$G$531,4,0)/1000</f>
        <v>2901.88168</v>
      </c>
      <c r="CB81" s="45">
        <f t="shared" si="498"/>
        <v>0</v>
      </c>
      <c r="CC81" s="45">
        <f t="shared" si="499"/>
        <v>34.085000000000001</v>
      </c>
      <c r="CD81" s="45">
        <f t="shared" si="500"/>
        <v>-53.561</v>
      </c>
      <c r="CE81" s="45">
        <f t="shared" si="501"/>
        <v>82.177999999999997</v>
      </c>
      <c r="CF81" s="45">
        <f t="shared" si="502"/>
        <v>7.5999999999999998E-2</v>
      </c>
      <c r="CG81" s="45">
        <f t="shared" si="503"/>
        <v>2E-3</v>
      </c>
      <c r="CH81" s="45">
        <f t="shared" si="503"/>
        <v>699.10467999999992</v>
      </c>
      <c r="CI81" s="139">
        <f>CH81/CG81-1</f>
        <v>349551.33999999997</v>
      </c>
      <c r="CL81" s="45">
        <f>VLOOKUP($C81,Segment!$B$4:$G$71,5,0)/1000</f>
        <v>0</v>
      </c>
      <c r="CM81" s="45">
        <f>VLOOKUP($C81,Segment!$B$77:$G$146,5,0)/1000</f>
        <v>0</v>
      </c>
      <c r="CN81" s="45">
        <f>VLOOKUP($C81,Segment!$B$152:$G$223,5,0)/1000</f>
        <v>0</v>
      </c>
      <c r="CO81" s="45">
        <f>VLOOKUP($C81,Segment!$B$229:$G$300,5,0)/1000</f>
        <v>0</v>
      </c>
      <c r="CP81" s="45">
        <f>VLOOKUP($C81,Segment!$B$306:$G$377,5,0)/1000</f>
        <v>0</v>
      </c>
      <c r="CQ81" s="45">
        <f>VLOOKUP($C81,Segment!$B$383:$G$454,5,0)/1000</f>
        <v>0</v>
      </c>
      <c r="CR81" s="45">
        <f>VLOOKUP($C81,Segment!$B$460:$G$531,5,0)/1000</f>
        <v>38.156010482644604</v>
      </c>
      <c r="CU81" s="45">
        <f t="shared" si="504"/>
        <v>66.897999999999996</v>
      </c>
      <c r="CV81" s="45">
        <f t="shared" si="504"/>
        <v>-612.54099999999994</v>
      </c>
      <c r="CW81" s="45">
        <f t="shared" si="504"/>
        <v>-82.331999999999994</v>
      </c>
      <c r="CX81" s="45">
        <f t="shared" si="504"/>
        <v>82.178179999999998</v>
      </c>
      <c r="CY81" s="45">
        <f t="shared" si="504"/>
        <v>3865.4557981260145</v>
      </c>
      <c r="CZ81" s="45">
        <f t="shared" si="504"/>
        <v>49046.038030217664</v>
      </c>
      <c r="DA81" s="45">
        <f t="shared" si="504"/>
        <v>-56866.71034324458</v>
      </c>
    </row>
    <row r="82" spans="3:105" x14ac:dyDescent="0.3">
      <c r="C82" s="38" t="s">
        <v>5</v>
      </c>
      <c r="F82" s="45">
        <f>VLOOKUP($C82,Segment!$B$4:$G$71,6,0)/1000</f>
        <v>-80</v>
      </c>
      <c r="G82" s="45">
        <f>VLOOKUP($C82,Segment!$B$77:$G$146,6,0)/1000</f>
        <v>-61</v>
      </c>
      <c r="H82" s="45">
        <f>VLOOKUP($C82,Segment!$B$152:$G$223,6,0)/1000</f>
        <v>-578</v>
      </c>
      <c r="I82" s="45">
        <f>VLOOKUP($C82,Segment!$B$229:$G$300,6,0)/1000</f>
        <v>-964</v>
      </c>
      <c r="J82" s="45">
        <f>VLOOKUP($C82,Segment!$B$306:$G$377,6,0)/1000</f>
        <v>-1343</v>
      </c>
      <c r="K82" s="45">
        <f>VLOOKUP($C82,Segment!$B$383:$G$454,6,0)/1000</f>
        <v>-1814</v>
      </c>
      <c r="L82" s="45">
        <f>VLOOKUP($C82,Segment!$B$460:$G$531,6,0)/1000</f>
        <v>-3793</v>
      </c>
      <c r="M82" s="139">
        <f t="shared" si="495"/>
        <v>1.0909592061742006</v>
      </c>
      <c r="P82" s="45">
        <f>VLOOKUP($C82,Segment!$B$4:$G$71,2,0)/1000</f>
        <v>-80</v>
      </c>
      <c r="Q82" s="45">
        <f>VLOOKUP($C82,Segment!$B$77:$G$146,2,0)/1000</f>
        <v>-61</v>
      </c>
      <c r="R82" s="45">
        <f>VLOOKUP($C82,Segment!$B$152:$G$223,2,0)/1000</f>
        <v>-578</v>
      </c>
      <c r="S82" s="45">
        <f>VLOOKUP($C82,Segment!$B$229:$G$300,2,0)/1000</f>
        <v>-964</v>
      </c>
      <c r="T82" s="45">
        <f>VLOOKUP($C82,Segment!$B$306:$G$377,2,0)/1000</f>
        <v>-1343</v>
      </c>
      <c r="U82" s="45">
        <f>VLOOKUP($C82,Segment!$B$383:$G$454,2,0)/1000</f>
        <v>-1814</v>
      </c>
      <c r="V82" s="45">
        <f>VLOOKUP($C82,Segment!$B$460:$G$531,2,0)/1000</f>
        <v>-3793</v>
      </c>
      <c r="W82" s="139">
        <f t="shared" si="505"/>
        <v>1.0909592061742006</v>
      </c>
      <c r="Z82" s="45">
        <f>VLOOKUP($C82,'Securitization Profit   loss &amp; '!$A$3:$C$70,3,0)/1000</f>
        <v>0</v>
      </c>
      <c r="AA82" s="45">
        <f>VLOOKUP($C82,'Securitization Profit   loss &amp; '!$A$78:$C$147,3,0)/1000</f>
        <v>0</v>
      </c>
      <c r="AB82" s="45">
        <f>VLOOKUP($C82,'Securitization Profit   loss &amp; '!$A$153:$C$224,3,0)/1000</f>
        <v>0</v>
      </c>
      <c r="AC82" s="45">
        <f>VLOOKUP($C82,'Securitization Profit   loss &amp; '!$A$230:$C$301,3,0)/1000</f>
        <v>0</v>
      </c>
      <c r="AD82" s="45">
        <f>VLOOKUP($C82,'Securitization Profit   loss &amp; '!$A$306:$C$377,3,0)/1000</f>
        <v>-4371.0112254800015</v>
      </c>
      <c r="AE82" s="45">
        <f>VLOOKUP($C82,'Securitization Profit   loss &amp; '!$A$383:$C$454,3,0)/1000</f>
        <v>-1805.446145260805</v>
      </c>
      <c r="AF82" s="45">
        <f>VLOOKUP($C82,'Securitization Profit   loss &amp; '!$A$460:$C$531,3,0)/1000</f>
        <v>0</v>
      </c>
      <c r="AI82" s="45">
        <f>VLOOKUP($C82,'Securitization Profit   loss &amp; '!$A$3:$C$70,2,0)/1000</f>
        <v>0</v>
      </c>
      <c r="AJ82" s="45">
        <f>VLOOKUP($C82,'Securitization Profit   loss &amp; '!$A$78:$C$147,2,0)/1000</f>
        <v>0</v>
      </c>
      <c r="AK82" s="45">
        <f>VLOOKUP($C82,'Securitization Profit   loss &amp; '!$A$153:$C$224,2,0)/1000</f>
        <v>0</v>
      </c>
      <c r="AL82" s="45">
        <f>VLOOKUP($C82,'Securitization Profit   loss &amp; '!$A$230:$C$301,2,0)/1000</f>
        <v>0</v>
      </c>
      <c r="AM82" s="45">
        <f>VLOOKUP($C82,'Securitization Profit   loss &amp; '!$A$306:$C$377,2,0)/1000</f>
        <v>0</v>
      </c>
      <c r="AN82" s="45">
        <f>VLOOKUP($C82,'Securitization Profit   loss &amp; '!$A$383:$C$454,2,0)/1000</f>
        <v>0</v>
      </c>
      <c r="AO82" s="45">
        <f>VLOOKUP($C82,'Securitization Profit   loss &amp; '!$A$460:$C$531,2,0)/1000</f>
        <v>0</v>
      </c>
      <c r="BA82" s="45">
        <f t="shared" si="496"/>
        <v>-80</v>
      </c>
      <c r="BB82" s="45">
        <f t="shared" si="496"/>
        <v>-61</v>
      </c>
      <c r="BC82" s="45">
        <f t="shared" si="470"/>
        <v>-578</v>
      </c>
      <c r="BD82" s="45">
        <f t="shared" si="497"/>
        <v>-964</v>
      </c>
      <c r="BE82" s="45">
        <f t="shared" si="497"/>
        <v>-5714.0112254800015</v>
      </c>
      <c r="BF82" s="45">
        <f t="shared" si="497"/>
        <v>-3619.4461452608048</v>
      </c>
      <c r="BG82" s="45">
        <f t="shared" si="497"/>
        <v>-3793</v>
      </c>
      <c r="BJ82" s="45">
        <f>VLOOKUP($C82,Segment!$B$4:$G$71,3,0)/1000</f>
        <v>0</v>
      </c>
      <c r="BK82" s="45">
        <f>VLOOKUP($C82,Segment!$B$77:$G$146,3,0)/1000</f>
        <v>0</v>
      </c>
      <c r="BL82" s="45">
        <f>VLOOKUP($C82,Segment!$B$152:$G$223,3,0)/1000</f>
        <v>0</v>
      </c>
      <c r="BM82" s="45">
        <f>VLOOKUP($C82,Segment!$B$229:$G$300,3,0)/1000</f>
        <v>0</v>
      </c>
      <c r="BN82" s="45">
        <f>VLOOKUP($C82,Segment!$B$306:$G$377,3,0)/1000</f>
        <v>0</v>
      </c>
      <c r="BO82" s="45">
        <f>VLOOKUP($C82,Segment!$B$383:$G$454,3,0)/1000</f>
        <v>0</v>
      </c>
      <c r="BP82" s="45">
        <f>VLOOKUP($C82,Segment!$B$460:$G$531,3,0)/1000</f>
        <v>0</v>
      </c>
      <c r="BS82" s="45">
        <f>VLOOKUP($C82,Segment!$B$4:$G$71,4,0)/1000</f>
        <v>0</v>
      </c>
      <c r="BT82" s="45">
        <f>VLOOKUP($C82,Segment!$B$77:$G$146,4,0)/1000</f>
        <v>0</v>
      </c>
      <c r="BU82" s="45">
        <f>VLOOKUP($C82,Segment!$B$152:$G$223,4,0)/1000</f>
        <v>0</v>
      </c>
      <c r="BV82" s="45">
        <f>VLOOKUP($C82,Segment!$B$229:$G$300,4,0)/1000</f>
        <v>0</v>
      </c>
      <c r="BW82" s="45">
        <f>VLOOKUP($C82,Segment!$B$306:$G$377,4,0)/1000</f>
        <v>0</v>
      </c>
      <c r="BX82" s="45">
        <f>VLOOKUP($C82,Segment!$B$383:$G$454,4,0)/1000</f>
        <v>0</v>
      </c>
      <c r="BY82" s="45">
        <f>VLOOKUP($C82,Segment!$B$460:$G$531,4,0)/1000</f>
        <v>0</v>
      </c>
      <c r="CB82" s="45">
        <f t="shared" si="498"/>
        <v>0</v>
      </c>
      <c r="CC82" s="45">
        <f t="shared" si="499"/>
        <v>0</v>
      </c>
      <c r="CD82" s="45">
        <f t="shared" si="500"/>
        <v>0</v>
      </c>
      <c r="CE82" s="45">
        <f t="shared" si="501"/>
        <v>0</v>
      </c>
      <c r="CF82" s="45">
        <f t="shared" si="502"/>
        <v>0</v>
      </c>
      <c r="CG82" s="45">
        <f t="shared" si="503"/>
        <v>0</v>
      </c>
      <c r="CH82" s="45">
        <f t="shared" si="503"/>
        <v>0</v>
      </c>
      <c r="CL82" s="45">
        <f>VLOOKUP($C82,Segment!$B$4:$G$71,5,0)/1000</f>
        <v>0</v>
      </c>
      <c r="CM82" s="45">
        <f>VLOOKUP($C82,Segment!$B$77:$G$146,5,0)/1000</f>
        <v>0</v>
      </c>
      <c r="CN82" s="45">
        <f>VLOOKUP($C82,Segment!$B$152:$G$223,5,0)/1000</f>
        <v>0</v>
      </c>
      <c r="CO82" s="45">
        <f>VLOOKUP($C82,Segment!$B$229:$G$300,5,0)/1000</f>
        <v>0</v>
      </c>
      <c r="CP82" s="45">
        <f>VLOOKUP($C82,Segment!$B$306:$G$377,5,0)/1000</f>
        <v>0</v>
      </c>
      <c r="CQ82" s="45">
        <f>VLOOKUP($C82,Segment!$B$383:$G$454,5,0)/1000</f>
        <v>0</v>
      </c>
      <c r="CR82" s="45">
        <f>VLOOKUP($C82,Segment!$B$460:$G$531,5,0)/1000</f>
        <v>0</v>
      </c>
      <c r="CU82" s="45">
        <f t="shared" si="504"/>
        <v>-80</v>
      </c>
      <c r="CV82" s="45">
        <f t="shared" si="504"/>
        <v>-61</v>
      </c>
      <c r="CW82" s="45">
        <f t="shared" si="504"/>
        <v>-578</v>
      </c>
      <c r="CX82" s="45">
        <f t="shared" si="504"/>
        <v>-964</v>
      </c>
      <c r="CY82" s="45">
        <f t="shared" si="504"/>
        <v>-5714.0112254800015</v>
      </c>
      <c r="CZ82" s="45">
        <f t="shared" si="504"/>
        <v>-3619.4461452608048</v>
      </c>
      <c r="DA82" s="45">
        <f t="shared" si="504"/>
        <v>-3793</v>
      </c>
    </row>
    <row r="83" spans="3:105" x14ac:dyDescent="0.3">
      <c r="C83" s="38" t="s">
        <v>189</v>
      </c>
      <c r="D83" s="117">
        <v>22</v>
      </c>
      <c r="F83" s="45">
        <f>VLOOKUP($C83,Segment!$B$4:$G$71,6,0)/1000</f>
        <v>-14330.365689999999</v>
      </c>
      <c r="G83" s="45">
        <f>VLOOKUP($C83,Segment!$B$77:$G$146,6,0)/1000</f>
        <v>-6636.2471232799999</v>
      </c>
      <c r="H83" s="45">
        <f>VLOOKUP($C83,Segment!$B$152:$G$223,6,0)/1000</f>
        <v>-10238.2215903327</v>
      </c>
      <c r="I83" s="45">
        <f>VLOOKUP($C83,Segment!$B$229:$G$300,6,0)/1000</f>
        <v>-11353.703820000001</v>
      </c>
      <c r="J83" s="45">
        <f>VLOOKUP($C83,Segment!$B$306:$G$377,6,0)/1000</f>
        <v>-107341.29357204439</v>
      </c>
      <c r="K83" s="45">
        <f>VLOOKUP($C83,Segment!$B$383:$G$454,6,0)/1000</f>
        <v>-215123.26912194662</v>
      </c>
      <c r="L83" s="45">
        <f>VLOOKUP($C83,Segment!$B$460:$G$531,6,0)/1000</f>
        <v>-113279.54427259871</v>
      </c>
      <c r="M83" s="139">
        <f t="shared" si="495"/>
        <v>-0.47342031043427435</v>
      </c>
      <c r="P83" s="45">
        <f>VLOOKUP($C83,Segment!$B$4:$G$71,2,0)/1000</f>
        <v>-14330.365689999999</v>
      </c>
      <c r="Q83" s="45">
        <f>VLOOKUP($C83,Segment!$B$77:$G$146,2,0)/1000</f>
        <v>-6354.9539999999997</v>
      </c>
      <c r="R83" s="45">
        <f>VLOOKUP($C83,Segment!$B$152:$G$223,2,0)/1000</f>
        <v>-12534.51744</v>
      </c>
      <c r="S83" s="45">
        <f>VLOOKUP($C83,Segment!$B$229:$G$300,2,0)/1000</f>
        <v>-6009.7942400000002</v>
      </c>
      <c r="T83" s="45">
        <f>VLOOKUP($C83,Segment!$B$306:$G$377,2,0)/1000</f>
        <v>-106771.19003999997</v>
      </c>
      <c r="U83" s="45">
        <f>VLOOKUP($C83,Segment!$B$383:$G$454,2,0)/1000</f>
        <v>-207343.30578999993</v>
      </c>
      <c r="V83" s="45">
        <f>VLOOKUP($C83,Segment!$B$460:$G$531,2,0)/1000</f>
        <v>-120456.07559000002</v>
      </c>
      <c r="W83" s="139">
        <f t="shared" si="505"/>
        <v>-0.4190500863722143</v>
      </c>
      <c r="Y83" s="45"/>
      <c r="Z83" s="45">
        <f>VLOOKUP($C83,'Securitization Profit   loss &amp; '!$A$3:$C$70,3,0)/1000</f>
        <v>0</v>
      </c>
      <c r="AA83" s="45">
        <f>VLOOKUP($C83,'Securitization Profit   loss &amp; '!$A$78:$C$147,3,0)/1000</f>
        <v>-1052.348</v>
      </c>
      <c r="AB83" s="45">
        <f>VLOOKUP($C83,'Securitization Profit   loss &amp; '!$A$153:$C$224,3,0)/1000</f>
        <v>-98.822729999999979</v>
      </c>
      <c r="AC83" s="45">
        <f>VLOOKUP($C83,'Securitization Profit   loss &amp; '!$A$230:$C$301,3,0)/1000</f>
        <v>2065.6424400000001</v>
      </c>
      <c r="AD83" s="45">
        <f>VLOOKUP($C83,'Securitization Profit   loss &amp; '!$A$306:$C$377,3,0)/1000</f>
        <v>1399.4768985000001</v>
      </c>
      <c r="AE83" s="45">
        <f>VLOOKUP($C83,'Securitization Profit   loss &amp; '!$A$383:$C$454,3,0)/1000</f>
        <v>-6496.5925650709796</v>
      </c>
      <c r="AF83" s="45">
        <f>VLOOKUP($C83,'Securitization Profit   loss &amp; '!$A$460:$C$531,3,0)/1000</f>
        <v>-14320.516381091265</v>
      </c>
      <c r="AI83" s="45">
        <f>VLOOKUP($C83,'Securitization Profit   loss &amp; '!$A$3:$C$70,2,0)/1000</f>
        <v>0</v>
      </c>
      <c r="AJ83" s="45">
        <f>VLOOKUP($C83,'Securitization Profit   loss &amp; '!$A$78:$C$147,2,0)/1000</f>
        <v>0</v>
      </c>
      <c r="AK83" s="45">
        <f>VLOOKUP($C83,'Securitization Profit   loss &amp; '!$A$153:$C$224,2,0)/1000</f>
        <v>0</v>
      </c>
      <c r="AL83" s="45">
        <f>VLOOKUP($C83,'Securitization Profit   loss &amp; '!$A$230:$C$301,2,0)/1000</f>
        <v>0</v>
      </c>
      <c r="AM83" s="45">
        <f>VLOOKUP($C83,'Securitization Profit   loss &amp; '!$A$306:$C$377,2,0)/1000</f>
        <v>0</v>
      </c>
      <c r="AN83" s="45">
        <f>VLOOKUP($C83,'Securitization Profit   loss &amp; '!$A$383:$C$454,2,0)/1000</f>
        <v>0</v>
      </c>
      <c r="AO83" s="45">
        <f>VLOOKUP($C83,'Securitization Profit   loss &amp; '!$A$460:$C$531,2,0)/1000</f>
        <v>0</v>
      </c>
      <c r="BA83" s="45">
        <f t="shared" si="496"/>
        <v>-14330.365689999999</v>
      </c>
      <c r="BB83" s="45">
        <f t="shared" si="496"/>
        <v>-7407.3019999999997</v>
      </c>
      <c r="BC83" s="45">
        <f t="shared" si="470"/>
        <v>-12633.340169999999</v>
      </c>
      <c r="BD83" s="45">
        <f t="shared" si="497"/>
        <v>-3944.1518000000001</v>
      </c>
      <c r="BE83" s="45">
        <f t="shared" si="497"/>
        <v>-105371.71314149997</v>
      </c>
      <c r="BF83" s="45">
        <f t="shared" si="497"/>
        <v>-213839.89835507091</v>
      </c>
      <c r="BG83" s="45">
        <f t="shared" si="497"/>
        <v>-134776.59197109129</v>
      </c>
      <c r="BJ83" s="45">
        <f>VLOOKUP($C83,Segment!$B$4:$G$71,3,0)/1000</f>
        <v>0</v>
      </c>
      <c r="BK83" s="45">
        <f>VLOOKUP($C83,Segment!$B$77:$G$146,3,0)/1000</f>
        <v>-281.29312328000003</v>
      </c>
      <c r="BL83" s="45">
        <f>VLOOKUP($C83,Segment!$B$152:$G$223,3,0)/1000</f>
        <v>-258.10415033269999</v>
      </c>
      <c r="BM83" s="45">
        <f>VLOOKUP($C83,Segment!$B$229:$G$300,3,0)/1000</f>
        <v>-2547.0970000000002</v>
      </c>
      <c r="BN83" s="45">
        <f>VLOOKUP($C83,Segment!$B$306:$G$377,3,0)/1000</f>
        <v>-1295.5171820444</v>
      </c>
      <c r="BO83" s="45">
        <f>VLOOKUP($C83,Segment!$B$383:$G$454,3,0)/1000</f>
        <v>-5784.5902069467002</v>
      </c>
      <c r="BP83" s="45">
        <f>VLOOKUP($C83,Segment!$B$460:$G$531,3,0)/1000</f>
        <v>3745.8658274013001</v>
      </c>
      <c r="BS83" s="45">
        <f>VLOOKUP($C83,Segment!$B$4:$G$71,4,0)/1000</f>
        <v>0</v>
      </c>
      <c r="BT83" s="45">
        <f>VLOOKUP($C83,Segment!$B$77:$G$146,4,0)/1000</f>
        <v>0</v>
      </c>
      <c r="BU83" s="45">
        <f>VLOOKUP($C83,Segment!$B$152:$G$223,4,0)/1000</f>
        <v>2554.4</v>
      </c>
      <c r="BV83" s="45">
        <f>VLOOKUP($C83,Segment!$B$229:$G$300,4,0)/1000</f>
        <v>-2796.1639100000002</v>
      </c>
      <c r="BW83" s="45">
        <f>VLOOKUP($C83,Segment!$B$306:$G$377,4,0)/1000</f>
        <v>760.13348999999994</v>
      </c>
      <c r="BX83" s="45">
        <f>VLOOKUP($C83,Segment!$B$383:$G$454,4,0)/1000</f>
        <v>-2030.7416350000003</v>
      </c>
      <c r="BY83" s="45">
        <f>VLOOKUP($C83,Segment!$B$460:$G$531,4,0)/1000</f>
        <v>3486.5116799999996</v>
      </c>
      <c r="CB83" s="45">
        <f t="shared" si="498"/>
        <v>0</v>
      </c>
      <c r="CC83" s="45">
        <f t="shared" si="499"/>
        <v>-281.29312328000003</v>
      </c>
      <c r="CD83" s="45">
        <f t="shared" si="500"/>
        <v>2296.2958496673</v>
      </c>
      <c r="CE83" s="45">
        <f t="shared" si="501"/>
        <v>-5343.2609100000009</v>
      </c>
      <c r="CF83" s="45">
        <f t="shared" si="502"/>
        <v>-535.38369204440005</v>
      </c>
      <c r="CG83" s="45">
        <f t="shared" si="503"/>
        <v>-7815.3318419467005</v>
      </c>
      <c r="CH83" s="45">
        <f t="shared" si="503"/>
        <v>7232.3775074012992</v>
      </c>
      <c r="CI83" s="139">
        <f>CH83/CG83-1</f>
        <v>-1.9254088826508235</v>
      </c>
      <c r="CL83" s="45">
        <f>VLOOKUP($C83,Segment!$B$4:$G$71,5,0)/1000</f>
        <v>0</v>
      </c>
      <c r="CM83" s="45">
        <f>VLOOKUP($C83,Segment!$B$77:$G$146,5,0)/1000</f>
        <v>0</v>
      </c>
      <c r="CN83" s="45">
        <f>VLOOKUP($C83,Segment!$B$152:$G$223,5,0)/1000</f>
        <v>0</v>
      </c>
      <c r="CO83" s="45">
        <f>VLOOKUP($C83,Segment!$B$229:$G$300,5,0)/1000</f>
        <v>-0.64867000000000008</v>
      </c>
      <c r="CP83" s="45">
        <f>VLOOKUP($C83,Segment!$B$306:$G$377,5,0)/1000</f>
        <v>-34.719839999999998</v>
      </c>
      <c r="CQ83" s="45">
        <f>VLOOKUP($C83,Segment!$B$383:$G$454,5,0)/1000</f>
        <v>35.368510000000001</v>
      </c>
      <c r="CR83" s="45">
        <f>VLOOKUP($C83,Segment!$B$460:$G$531,5,0)/1000</f>
        <v>-55.84619</v>
      </c>
      <c r="CU83" s="45">
        <f t="shared" si="504"/>
        <v>-14330.365689999999</v>
      </c>
      <c r="CV83" s="45">
        <f t="shared" si="504"/>
        <v>-7688.5951232799998</v>
      </c>
      <c r="CW83" s="45">
        <f t="shared" si="504"/>
        <v>-10337.044320332699</v>
      </c>
      <c r="CX83" s="45">
        <f t="shared" si="504"/>
        <v>-9288.061380000001</v>
      </c>
      <c r="CY83" s="45">
        <f t="shared" si="504"/>
        <v>-105941.81667354438</v>
      </c>
      <c r="CZ83" s="45">
        <f t="shared" si="504"/>
        <v>-221619.8616870176</v>
      </c>
      <c r="DA83" s="45">
        <f t="shared" si="504"/>
        <v>-127600.06065368999</v>
      </c>
    </row>
    <row r="84" spans="3:105" x14ac:dyDescent="0.3">
      <c r="C84" s="46" t="s">
        <v>11</v>
      </c>
      <c r="D84" s="118"/>
      <c r="E84" s="46"/>
      <c r="F84" s="47">
        <f>F74+F75+F76+F78+F79+F80+F81+F82+F83+F73</f>
        <v>-225075.74294</v>
      </c>
      <c r="G84" s="47">
        <f t="shared" ref="G84:K84" si="506">G74+G75+G76+G78+G79+G80+G81+G82+G83+G73</f>
        <v>-308452.85150327999</v>
      </c>
      <c r="H84" s="47">
        <f t="shared" si="506"/>
        <v>-412702.15641033277</v>
      </c>
      <c r="I84" s="47">
        <f t="shared" si="506"/>
        <v>-566121.50446900004</v>
      </c>
      <c r="J84" s="47">
        <f t="shared" si="506"/>
        <v>-895653.31424204446</v>
      </c>
      <c r="K84" s="47">
        <f t="shared" si="506"/>
        <v>-1066391.9006539467</v>
      </c>
      <c r="L84" s="47">
        <f t="shared" ref="L84" si="507">L74+L75+L76+L78+L79+L80+L81+L82+L83+L73</f>
        <v>-1464383.3185794265</v>
      </c>
      <c r="M84" s="178">
        <f t="shared" si="495"/>
        <v>0.37321309143610182</v>
      </c>
      <c r="O84" s="46"/>
      <c r="P84" s="47">
        <f t="shared" ref="P84" si="508">P74+P75+P76+P78+P79+P80+P81+P82+P83+P73</f>
        <v>-213169.61593999999</v>
      </c>
      <c r="Q84" s="47">
        <f t="shared" ref="Q84" si="509">Q74+Q75+Q76+Q78+Q79+Q80+Q81+Q82+Q83+Q73</f>
        <v>-275115.88838000002</v>
      </c>
      <c r="R84" s="47">
        <f t="shared" ref="R84" si="510">R74+R75+R76+R78+R79+R80+R81+R82+R83+R73</f>
        <v>-361405.23926</v>
      </c>
      <c r="S84" s="47">
        <f t="shared" ref="S84" si="511">S74+S75+S76+S78+S79+S80+S81+S82+S83+S73</f>
        <v>-468676.4901600001</v>
      </c>
      <c r="T84" s="47">
        <f t="shared" ref="T84" si="512">T74+T75+T76+T78+T79+T80+T81+T82+T83+T73</f>
        <v>-753023.61791000003</v>
      </c>
      <c r="U84" s="47">
        <f t="shared" ref="U84:V84" si="513">U74+U75+U76+U78+U79+U80+U81+U82+U83+U73</f>
        <v>-850499.9077999997</v>
      </c>
      <c r="V84" s="47">
        <f t="shared" si="513"/>
        <v>-1197617.6512584507</v>
      </c>
      <c r="W84" s="178">
        <f t="shared" si="505"/>
        <v>0.40813378140903667</v>
      </c>
      <c r="X84" s="47"/>
      <c r="Y84" s="47"/>
      <c r="Z84" s="47">
        <f t="shared" ref="Z84" si="514">Z74+Z75+Z76+Z78+Z79+Z80+Z81+Z82+Z83+Z73</f>
        <v>-10550.374</v>
      </c>
      <c r="AA84" s="47">
        <f t="shared" ref="AA84" si="515">AA74+AA75+AA76+AA78+AA79+AA80+AA81+AA82+AA83+AA73</f>
        <v>-6540.0609999999997</v>
      </c>
      <c r="AB84" s="47">
        <f t="shared" ref="AB84" si="516">AB74+AB75+AB76+AB78+AB79+AB80+AB81+AB82+AB83+AB73</f>
        <v>-8679.8737500000007</v>
      </c>
      <c r="AC84" s="47">
        <f t="shared" ref="AC84" si="517">AC74+AC75+AC76+AC78+AC79+AC80+AC81+AC82+AC83+AC73</f>
        <v>-20176.273960000002</v>
      </c>
      <c r="AD84" s="47">
        <f t="shared" ref="AD84" si="518">AD74+AD75+AD76+AD78+AD79+AD80+AD81+AD82+AD83+AD73</f>
        <v>-48871.610038857856</v>
      </c>
      <c r="AE84" s="47">
        <f t="shared" ref="AE84:AF84" si="519">AE74+AE75+AE76+AE78+AE79+AE80+AE81+AE82+AE83+AE73</f>
        <v>-84596.226213168979</v>
      </c>
      <c r="AF84" s="47">
        <f t="shared" si="519"/>
        <v>-286645.97721168183</v>
      </c>
      <c r="AG84" s="52"/>
      <c r="AH84" s="47"/>
      <c r="AI84" s="47">
        <f t="shared" ref="AI84" si="520">AI74+AI75+AI76+AI78+AI79+AI80+AI81+AI82+AI83+AI73</f>
        <v>0</v>
      </c>
      <c r="AJ84" s="47">
        <f t="shared" ref="AJ84" si="521">AJ74+AJ75+AJ76+AJ78+AJ79+AJ80+AJ81+AJ82+AJ83+AJ73</f>
        <v>0</v>
      </c>
      <c r="AK84" s="47">
        <f t="shared" ref="AK84" si="522">AK74+AK75+AK76+AK78+AK79+AK80+AK81+AK82+AK83+AK73</f>
        <v>0</v>
      </c>
      <c r="AL84" s="47">
        <f t="shared" ref="AL84" si="523">AL74+AL75+AL76+AL78+AL79+AL80+AL81+AL82+AL83+AL73</f>
        <v>0</v>
      </c>
      <c r="AM84" s="47">
        <f t="shared" ref="AM84" si="524">AM74+AM75+AM76+AM78+AM79+AM80+AM81+AM82+AM83+AM73</f>
        <v>0</v>
      </c>
      <c r="AN84" s="47">
        <f t="shared" ref="AN84:AO84" si="525">AN74+AN75+AN76+AN78+AN79+AN80+AN81+AN82+AN83+AN73</f>
        <v>0</v>
      </c>
      <c r="AO84" s="47">
        <f t="shared" si="525"/>
        <v>0</v>
      </c>
      <c r="AP84" s="47"/>
      <c r="AQ84" s="47"/>
      <c r="AR84" s="47">
        <f t="shared" ref="AR84" si="526">AR74+AR75+AR76+AR78+AR79+AR80+AR81+AR82+AR83+AR73</f>
        <v>0</v>
      </c>
      <c r="AS84" s="47">
        <f t="shared" ref="AS84" si="527">AS74+AS75+AS76+AS78+AS79+AS80+AS81+AS82+AS83+AS73</f>
        <v>0</v>
      </c>
      <c r="AT84" s="47">
        <f t="shared" ref="AT84" si="528">AT74+AT75+AT76+AT78+AT79+AT80+AT81+AT82+AT83+AT73</f>
        <v>0</v>
      </c>
      <c r="AU84" s="47">
        <f t="shared" ref="AU84" si="529">AU74+AU75+AU76+AU78+AU79+AU80+AU81+AU82+AU83+AU73</f>
        <v>0</v>
      </c>
      <c r="AV84" s="47">
        <f t="shared" ref="AV84" si="530">AV74+AV75+AV76+AV78+AV79+AV80+AV81+AV82+AV83+AV73</f>
        <v>0</v>
      </c>
      <c r="AW84" s="47">
        <f t="shared" ref="AW84:AX84" si="531">AW74+AW75+AW76+AW78+AW79+AW80+AW81+AW82+AW83+AW73</f>
        <v>0</v>
      </c>
      <c r="AX84" s="47">
        <f t="shared" si="531"/>
        <v>0</v>
      </c>
      <c r="AY84" s="47"/>
      <c r="AZ84" s="47"/>
      <c r="BA84" s="47">
        <f t="shared" ref="BA84" si="532">BA74+BA75+BA76+BA78+BA79+BA80+BA81+BA82+BA83+BA73</f>
        <v>-223719.98994</v>
      </c>
      <c r="BB84" s="47">
        <f t="shared" ref="BB84" si="533">BB74+BB75+BB76+BB78+BB79+BB80+BB81+BB82+BB83+BB73</f>
        <v>-281655.94938000001</v>
      </c>
      <c r="BC84" s="47">
        <f t="shared" ref="BC84" si="534">BC74+BC75+BC76+BC78+BC79+BC80+BC81+BC82+BC83+BC73</f>
        <v>-370085.11301000003</v>
      </c>
      <c r="BD84" s="47">
        <f t="shared" ref="BD84" si="535">BD74+BD75+BD76+BD78+BD79+BD80+BD81+BD82+BD83+BD73</f>
        <v>-488852.76412000007</v>
      </c>
      <c r="BE84" s="47">
        <f t="shared" ref="BE84" si="536">BE74+BE75+BE76+BE78+BE79+BE80+BE81+BE82+BE83+BE73</f>
        <v>-801895.22794885794</v>
      </c>
      <c r="BF84" s="47">
        <f t="shared" ref="BF84:BG84" si="537">BF74+BF75+BF76+BF78+BF79+BF80+BF81+BF82+BF83+BF73</f>
        <v>-935096.13401316886</v>
      </c>
      <c r="BG84" s="47">
        <f t="shared" si="537"/>
        <v>-1484263.6284701324</v>
      </c>
      <c r="BH84" s="47"/>
      <c r="BI84" s="47"/>
      <c r="BJ84" s="47">
        <f t="shared" ref="BJ84" si="538">BJ74+BJ75+BJ76+BJ78+BJ79+BJ80+BJ81+BJ82+BJ83+BJ73</f>
        <v>-4803.0619999999999</v>
      </c>
      <c r="BK84" s="47">
        <f t="shared" ref="BK84" si="539">BK74+BK75+BK76+BK78+BK79+BK80+BK81+BK82+BK83+BK73</f>
        <v>-24893.996123280001</v>
      </c>
      <c r="BL84" s="47">
        <f t="shared" ref="BL84" si="540">BL74+BL75+BL76+BL78+BL79+BL80+BL81+BL82+BL83+BL73</f>
        <v>-44834.066150332699</v>
      </c>
      <c r="BM84" s="47">
        <f t="shared" ref="BM84" si="541">BM74+BM75+BM76+BM78+BM79+BM80+BM81+BM82+BM83+BM73</f>
        <v>-68339.323999999993</v>
      </c>
      <c r="BN84" s="47">
        <f t="shared" ref="BN84" si="542">BN74+BN75+BN76+BN78+BN79+BN80+BN81+BN82+BN83+BN73</f>
        <v>-98263.453182044395</v>
      </c>
      <c r="BO84" s="47">
        <f t="shared" ref="BO84:BP84" si="543">BO74+BO75+BO76+BO78+BO79+BO80+BO81+BO82+BO83+BO73</f>
        <v>-151749.03340694669</v>
      </c>
      <c r="BP84" s="47">
        <f t="shared" si="543"/>
        <v>-200913.02221259868</v>
      </c>
      <c r="BQ84" s="47"/>
      <c r="BR84" s="47"/>
      <c r="BS84" s="47">
        <f t="shared" ref="BS84" si="544">BS74+BS75+BS76+BS78+BS79+BS80+BS81+BS82+BS83+BS73</f>
        <v>-7103.0650000000005</v>
      </c>
      <c r="BT84" s="47">
        <f t="shared" ref="BT84" si="545">BT74+BT75+BT76+BT78+BT79+BT80+BT81+BT82+BT83+BT73</f>
        <v>-8442.9670000000006</v>
      </c>
      <c r="BU84" s="47">
        <f t="shared" ref="BU84" si="546">BU74+BU75+BU76+BU78+BU79+BU80+BU81+BU82+BU83+BU73</f>
        <v>-6462.8510000000006</v>
      </c>
      <c r="BV84" s="47">
        <f t="shared" ref="BV84" si="547">BV74+BV75+BV76+BV78+BV79+BV80+BV81+BV82+BV83+BV73</f>
        <v>-15321.994269000003</v>
      </c>
      <c r="BW84" s="47">
        <f t="shared" ref="BW84" si="548">BW74+BW75+BW76+BW78+BW79+BW80+BW81+BW82+BW83+BW73</f>
        <v>-16720.218390000002</v>
      </c>
      <c r="BX84" s="47">
        <f t="shared" ref="BX84:BY84" si="549">BX74+BX75+BX76+BX78+BX79+BX80+BX81+BX82+BX83+BX73</f>
        <v>-32093.214186999998</v>
      </c>
      <c r="BY84" s="47">
        <f t="shared" si="549"/>
        <v>-33067.311069999996</v>
      </c>
      <c r="BZ84" s="47"/>
      <c r="CA84" s="47"/>
      <c r="CB84" s="47">
        <f t="shared" ref="CB84" si="550">CB74+CB75+CB76+CB78+CB79+CB80+CB81+CB82+CB83+CB73</f>
        <v>-11906.126999999999</v>
      </c>
      <c r="CC84" s="47">
        <f t="shared" ref="CC84" si="551">CC74+CC75+CC76+CC78+CC79+CC80+CC81+CC82+CC83+CC73</f>
        <v>-33336.963123279995</v>
      </c>
      <c r="CD84" s="47">
        <f t="shared" ref="CD84" si="552">CD74+CD75+CD76+CD78+CD79+CD80+CD81+CD82+CD83+CD73</f>
        <v>-51296.917150332702</v>
      </c>
      <c r="CE84" s="47">
        <f t="shared" ref="CE84" si="553">CE74+CE75+CE76+CE78+CE79+CE80+CE81+CE82+CE83+CE73</f>
        <v>-83661.318268999996</v>
      </c>
      <c r="CF84" s="47">
        <f t="shared" ref="CF84" si="554">CF74+CF75+CF76+CF78+CF79+CF80+CF81+CF82+CF83+CF73</f>
        <v>-114983.6715720444</v>
      </c>
      <c r="CG84" s="47">
        <f t="shared" ref="CG84:CH84" si="555">CG74+CG75+CG76+CG78+CG79+CG80+CG81+CG82+CG83+CG73</f>
        <v>-183842.2475939467</v>
      </c>
      <c r="CH84" s="47">
        <f t="shared" si="555"/>
        <v>-233980.33328259873</v>
      </c>
      <c r="CI84" s="178">
        <f>CH84/CG84-1</f>
        <v>0.27272341556328383</v>
      </c>
      <c r="CJ84" s="52"/>
      <c r="CK84" s="47"/>
      <c r="CL84" s="47">
        <f t="shared" ref="CL84" si="556">CL74+CL75+CL76+CL78+CL79+CL80+CL81+CL82+CL83+CL73</f>
        <v>0</v>
      </c>
      <c r="CM84" s="47">
        <f t="shared" ref="CM84" si="557">CM74+CM75+CM76+CM78+CM79+CM80+CM81+CM82+CM83+CM73</f>
        <v>0</v>
      </c>
      <c r="CN84" s="47">
        <f t="shared" ref="CN84" si="558">CN74+CN75+CN76+CN78+CN79+CN80+CN81+CN82+CN83+CN73</f>
        <v>0</v>
      </c>
      <c r="CO84" s="47">
        <f t="shared" ref="CO84" si="559">CO74+CO75+CO76+CO78+CO79+CO80+CO81+CO82+CO83+CO73</f>
        <v>-13783.696040000003</v>
      </c>
      <c r="CP84" s="47">
        <f t="shared" ref="CP84" si="560">CP74+CP75+CP76+CP78+CP79+CP80+CP81+CP82+CP83+CP73</f>
        <v>-27646.02476</v>
      </c>
      <c r="CQ84" s="47">
        <f t="shared" ref="CQ84:CR84" si="561">CQ74+CQ75+CQ76+CQ78+CQ79+CQ80+CQ81+CQ82+CQ83+CQ73</f>
        <v>-32049.74526</v>
      </c>
      <c r="CR84" s="47">
        <f t="shared" si="561"/>
        <v>-32785.334038377412</v>
      </c>
      <c r="CS84" s="47"/>
      <c r="CT84" s="47"/>
      <c r="CU84" s="47">
        <f t="shared" ref="CU84" si="562">CU74+CU75+CU76+CU78+CU79+CU80+CU81+CU82+CU83+CU73</f>
        <v>-235626.11694000001</v>
      </c>
      <c r="CV84" s="47">
        <f t="shared" ref="CV84" si="563">CV74+CV75+CV76+CV78+CV79+CV80+CV81+CV82+CV83+CV73</f>
        <v>-314992.91250328009</v>
      </c>
      <c r="CW84" s="47">
        <f t="shared" ref="CW84" si="564">CW74+CW75+CW76+CW78+CW79+CW80+CW81+CW82+CW83+CW73</f>
        <v>-421382.03016033274</v>
      </c>
      <c r="CX84" s="47">
        <f t="shared" ref="CX84" si="565">CX74+CX75+CX76+CX78+CX79+CX80+CX81+CX82+CX83+CX73</f>
        <v>-586297.77842899994</v>
      </c>
      <c r="CY84" s="47">
        <f t="shared" ref="CY84" si="566">CY74+CY75+CY76+CY78+CY79+CY80+CY81+CY82+CY83+CY73</f>
        <v>-944524.92428090225</v>
      </c>
      <c r="CZ84" s="47">
        <f t="shared" ref="CZ84:DA84" si="567">CZ74+CZ75+CZ76+CZ78+CZ79+CZ80+CZ81+CZ82+CZ83+CZ73</f>
        <v>-1150988.1268671155</v>
      </c>
      <c r="DA84" s="47">
        <f t="shared" si="567"/>
        <v>-1751029.2957911084</v>
      </c>
    </row>
    <row r="85" spans="3:105" s="48" customFormat="1" x14ac:dyDescent="0.3">
      <c r="C85" s="94" t="s">
        <v>43</v>
      </c>
      <c r="D85" s="124"/>
      <c r="E85" s="94"/>
      <c r="F85" s="95">
        <f t="shared" ref="F85:K85" si="568">F38+F65+F84+F70</f>
        <v>360783.97811999999</v>
      </c>
      <c r="G85" s="95">
        <f t="shared" si="568"/>
        <v>534515.21249672002</v>
      </c>
      <c r="H85" s="95">
        <f t="shared" si="568"/>
        <v>527038.24889966717</v>
      </c>
      <c r="I85" s="95">
        <f t="shared" si="568"/>
        <v>662089.71897699987</v>
      </c>
      <c r="J85" s="95">
        <f t="shared" si="568"/>
        <v>747117.86013795552</v>
      </c>
      <c r="K85" s="95">
        <f t="shared" si="568"/>
        <v>1017441.9633690534</v>
      </c>
      <c r="L85" s="95">
        <f t="shared" ref="L85" si="569">L38+L65+L84+L70</f>
        <v>998989.48681057326</v>
      </c>
      <c r="M85" s="185">
        <f t="shared" si="495"/>
        <v>-1.8136146554618704E-2</v>
      </c>
      <c r="O85" s="94"/>
      <c r="P85" s="95">
        <f t="shared" ref="P85:U85" si="570">P38+P65+P84+P70</f>
        <v>335687.49411999999</v>
      </c>
      <c r="Q85" s="95">
        <f t="shared" si="570"/>
        <v>506952.94461999997</v>
      </c>
      <c r="R85" s="95">
        <f t="shared" si="570"/>
        <v>503352.85505000001</v>
      </c>
      <c r="S85" s="95">
        <f t="shared" si="570"/>
        <v>619760.22627999994</v>
      </c>
      <c r="T85" s="95">
        <f t="shared" si="570"/>
        <v>684295.82479999994</v>
      </c>
      <c r="U85" s="95">
        <f t="shared" si="570"/>
        <v>879527.49827000033</v>
      </c>
      <c r="V85" s="95">
        <f t="shared" ref="V85" si="571">V38+V65+V84+V70</f>
        <v>780379.31824154931</v>
      </c>
      <c r="W85" s="185">
        <f t="shared" si="505"/>
        <v>-0.11272891435853005</v>
      </c>
      <c r="X85" s="96"/>
      <c r="Y85" s="95"/>
      <c r="Z85" s="95">
        <f t="shared" ref="Z85:AE85" si="572">Z38+Z65+Z84+Z70</f>
        <v>137767.58199999999</v>
      </c>
      <c r="AA85" s="95">
        <f t="shared" si="572"/>
        <v>138437.70500000002</v>
      </c>
      <c r="AB85" s="95">
        <f t="shared" si="572"/>
        <v>65678.057280000008</v>
      </c>
      <c r="AC85" s="95">
        <f t="shared" si="572"/>
        <v>48874.268939999994</v>
      </c>
      <c r="AD85" s="95">
        <f t="shared" si="572"/>
        <v>3030.7840124354775</v>
      </c>
      <c r="AE85" s="95">
        <f t="shared" si="572"/>
        <v>7938.2371468309866</v>
      </c>
      <c r="AF85" s="95">
        <f t="shared" ref="AF85" si="573">AF38+AF65+AF84+AF70</f>
        <v>-81377.913761681833</v>
      </c>
      <c r="AG85" s="97"/>
      <c r="AH85" s="95"/>
      <c r="AI85" s="95">
        <f t="shared" ref="AI85:AN85" si="574">AI38+AI65+AI84+AI70</f>
        <v>132136.53324999998</v>
      </c>
      <c r="AJ85" s="95">
        <f t="shared" si="574"/>
        <v>85219.857999999993</v>
      </c>
      <c r="AK85" s="95">
        <f t="shared" si="574"/>
        <v>-9278.8380000000034</v>
      </c>
      <c r="AL85" s="95">
        <f t="shared" si="574"/>
        <v>-12369.565199999997</v>
      </c>
      <c r="AM85" s="95">
        <f t="shared" si="574"/>
        <v>-16759.449860000001</v>
      </c>
      <c r="AN85" s="95">
        <f t="shared" si="574"/>
        <v>8569.5318800000005</v>
      </c>
      <c r="AO85" s="95">
        <f t="shared" ref="AO85" si="575">AO38+AO65+AO84+AO70</f>
        <v>17789.829659999999</v>
      </c>
      <c r="AP85" s="96"/>
      <c r="AQ85" s="95"/>
      <c r="AR85" s="95">
        <f t="shared" ref="AR85:AW85" si="576">AR38+AR65+AR84+AR70</f>
        <v>-173930</v>
      </c>
      <c r="AS85" s="95">
        <f t="shared" si="576"/>
        <v>-129275</v>
      </c>
      <c r="AT85" s="95">
        <f t="shared" si="576"/>
        <v>-14049</v>
      </c>
      <c r="AU85" s="95">
        <f t="shared" si="576"/>
        <v>-4898</v>
      </c>
      <c r="AV85" s="95">
        <f t="shared" si="576"/>
        <v>17547</v>
      </c>
      <c r="AW85" s="95">
        <f t="shared" si="576"/>
        <v>-10692</v>
      </c>
      <c r="AX85" s="95">
        <f t="shared" ref="AX85" si="577">AX38+AX65+AX84+AX70</f>
        <v>23116</v>
      </c>
      <c r="AY85" s="96"/>
      <c r="AZ85" s="95"/>
      <c r="BA85" s="95">
        <f t="shared" ref="BA85:BF85" si="578">BA38+BA65+BA84+BA70</f>
        <v>431662.60937000002</v>
      </c>
      <c r="BB85" s="95">
        <f t="shared" si="578"/>
        <v>601335.50761999993</v>
      </c>
      <c r="BC85" s="95">
        <f t="shared" si="578"/>
        <v>545702.07432999997</v>
      </c>
      <c r="BD85" s="95">
        <f t="shared" si="578"/>
        <v>651366.93001999997</v>
      </c>
      <c r="BE85" s="95">
        <f t="shared" si="578"/>
        <v>688115.15895243536</v>
      </c>
      <c r="BF85" s="95">
        <f t="shared" si="578"/>
        <v>885343.26729683112</v>
      </c>
      <c r="BG85" s="95">
        <f t="shared" ref="BG85" si="579">BG38+BG65+BG84+BG70</f>
        <v>739907.23413986759</v>
      </c>
      <c r="BH85" s="96"/>
      <c r="BI85" s="95"/>
      <c r="BJ85" s="95">
        <f t="shared" ref="BJ85:BO85" si="580">BJ38+BJ65+BJ84+BJ70</f>
        <v>4327.8170000000009</v>
      </c>
      <c r="BK85" s="95">
        <f t="shared" si="580"/>
        <v>1890.7388767199955</v>
      </c>
      <c r="BL85" s="95">
        <f t="shared" si="580"/>
        <v>1438.9548496672796</v>
      </c>
      <c r="BM85" s="95">
        <f t="shared" si="580"/>
        <v>30952.898999999979</v>
      </c>
      <c r="BN85" s="95">
        <f t="shared" si="580"/>
        <v>66195.101817955569</v>
      </c>
      <c r="BO85" s="95">
        <f t="shared" si="580"/>
        <v>134993.2745930533</v>
      </c>
      <c r="BP85" s="95">
        <f t="shared" ref="BP85" si="581">BP38+BP65+BP84+BP70</f>
        <v>205324.30678740118</v>
      </c>
      <c r="BQ85" s="96"/>
      <c r="BR85" s="95"/>
      <c r="BS85" s="95">
        <f t="shared" ref="BS85:BX85" si="582">BS38+BS65+BS84+BS70</f>
        <v>20768.666999999994</v>
      </c>
      <c r="BT85" s="95">
        <f t="shared" si="582"/>
        <v>25671.528999999999</v>
      </c>
      <c r="BU85" s="95">
        <f t="shared" si="582"/>
        <v>22246.438999999998</v>
      </c>
      <c r="BV85" s="95">
        <f t="shared" si="582"/>
        <v>23761.06386699999</v>
      </c>
      <c r="BW85" s="95">
        <f t="shared" si="582"/>
        <v>16470.945580000007</v>
      </c>
      <c r="BX85" s="95">
        <f t="shared" si="582"/>
        <v>30865.318836000013</v>
      </c>
      <c r="BY85" s="95">
        <f t="shared" ref="BY85" si="583">BY38+BY65+BY84+BY70</f>
        <v>39263.39877</v>
      </c>
      <c r="BZ85" s="96"/>
      <c r="CA85" s="95"/>
      <c r="CB85" s="95">
        <f t="shared" ref="CB85:CG85" si="584">CB38+CB65+CB84+CB70</f>
        <v>25096.483999999997</v>
      </c>
      <c r="CC85" s="95">
        <f t="shared" si="584"/>
        <v>27562.267876720005</v>
      </c>
      <c r="CD85" s="95">
        <f t="shared" si="584"/>
        <v>23685.393849667285</v>
      </c>
      <c r="CE85" s="95">
        <f t="shared" si="584"/>
        <v>54713.962866999966</v>
      </c>
      <c r="CF85" s="95">
        <f t="shared" si="584"/>
        <v>82666.047397955583</v>
      </c>
      <c r="CG85" s="95">
        <f t="shared" si="584"/>
        <v>165858.59342905335</v>
      </c>
      <c r="CH85" s="95">
        <f t="shared" ref="CH85" si="585">CH38+CH65+CH84+CH70</f>
        <v>244587.7055574012</v>
      </c>
      <c r="CI85" s="185">
        <f>CH85/CG85-1</f>
        <v>0.47467611114177544</v>
      </c>
      <c r="CJ85" s="97"/>
      <c r="CK85" s="95"/>
      <c r="CL85" s="95">
        <f t="shared" ref="CL85:CQ85" si="586">CL38+CL65+CL84+CL70</f>
        <v>0</v>
      </c>
      <c r="CM85" s="95">
        <f t="shared" si="586"/>
        <v>0</v>
      </c>
      <c r="CN85" s="95">
        <f t="shared" si="586"/>
        <v>0</v>
      </c>
      <c r="CO85" s="95">
        <f t="shared" si="586"/>
        <v>-12385.470170000002</v>
      </c>
      <c r="CP85" s="95">
        <f t="shared" si="586"/>
        <v>-19844.012060000001</v>
      </c>
      <c r="CQ85" s="95">
        <f t="shared" si="586"/>
        <v>-27944.12833</v>
      </c>
      <c r="CR85" s="95">
        <f t="shared" ref="CR85" si="587">CR38+CR65+CR84+CR70</f>
        <v>-25977.536988377418</v>
      </c>
      <c r="CS85" s="96"/>
      <c r="CT85" s="95"/>
      <c r="CU85" s="95">
        <f t="shared" ref="CU85:CZ85" si="588">CU38+CU65+CU84+CU70</f>
        <v>456759.09337000008</v>
      </c>
      <c r="CV85" s="95">
        <f t="shared" si="588"/>
        <v>628897.77549671987</v>
      </c>
      <c r="CW85" s="95">
        <f t="shared" si="588"/>
        <v>569387.46817966714</v>
      </c>
      <c r="CX85" s="95">
        <f t="shared" si="588"/>
        <v>693695.42271700001</v>
      </c>
      <c r="CY85" s="95">
        <f t="shared" si="588"/>
        <v>750937.19429039105</v>
      </c>
      <c r="CZ85" s="95">
        <f t="shared" si="588"/>
        <v>1023257.7323958846</v>
      </c>
      <c r="DA85" s="95">
        <f t="shared" ref="DA85" si="589">DA38+DA65+DA84+DA70</f>
        <v>958518.40270889131</v>
      </c>
    </row>
    <row r="86" spans="3:105" x14ac:dyDescent="0.3">
      <c r="C86" s="38" t="s">
        <v>6</v>
      </c>
      <c r="D86" s="117">
        <v>23</v>
      </c>
      <c r="F86" s="45">
        <f>VLOOKUP($C86,Segment!$B$4:$G$71,6,0)/1000</f>
        <v>-62969.283770000002</v>
      </c>
      <c r="G86" s="45">
        <f>VLOOKUP($C86,Segment!$B$77:$G$146,6,0)/1000</f>
        <v>-128002.14601</v>
      </c>
      <c r="H86" s="45">
        <f>VLOOKUP($C86,Segment!$B$152:$G$223,6,0)/1000</f>
        <v>-159626.30319000001</v>
      </c>
      <c r="I86" s="45">
        <f>VLOOKUP($C86,Segment!$B$229:$G$300,6,0)/1000</f>
        <v>-184028.67831699995</v>
      </c>
      <c r="J86" s="45">
        <f>VLOOKUP($C86,Segment!$B$306:$G$377,6,0)/1000</f>
        <v>-218334.63802999997</v>
      </c>
      <c r="K86" s="45">
        <f>VLOOKUP($C86,Segment!$B$383:$G$454,6,0)/1000</f>
        <v>-289373.66887000005</v>
      </c>
      <c r="L86" s="45">
        <f>VLOOKUP($C86,Segment!$B$460:$G$531,6,0)/1000</f>
        <v>-269034.68595000001</v>
      </c>
      <c r="M86" s="139">
        <f t="shared" si="495"/>
        <v>-7.0286225417203529E-2</v>
      </c>
      <c r="P86" s="45">
        <f>VLOOKUP($C86,Segment!$B$4:$G$71,2,0)/1000</f>
        <v>-57332.397770000003</v>
      </c>
      <c r="Q86" s="45">
        <f>VLOOKUP($C86,Segment!$B$77:$G$146,2,0)/1000</f>
        <v>-116210.72100999999</v>
      </c>
      <c r="R86" s="45">
        <f>VLOOKUP($C86,Segment!$B$152:$G$223,2,0)/1000</f>
        <v>-151055.08418999999</v>
      </c>
      <c r="S86" s="45">
        <f>VLOOKUP($C86,Segment!$B$229:$G$300,2,0)/1000</f>
        <v>-172605.13411999994</v>
      </c>
      <c r="T86" s="45">
        <f>VLOOKUP($C86,Segment!$B$306:$G$377,2,0)/1000</f>
        <v>-196877.11834999998</v>
      </c>
      <c r="U86" s="45">
        <f>VLOOKUP($C86,Segment!$B$383:$G$454,2,0)/1000</f>
        <v>-241714.66155000005</v>
      </c>
      <c r="V86" s="45">
        <f>VLOOKUP($C86,Segment!$B$460:$G$531,2,0)/1000</f>
        <v>-210786.50553999995</v>
      </c>
      <c r="W86" s="139">
        <f t="shared" si="505"/>
        <v>-0.12795316515627431</v>
      </c>
      <c r="Z86" s="45">
        <f>VLOOKUP($C86,'Securitization Profit   loss &amp; '!$A$3:$C$70,3,0)/1000</f>
        <v>-31987.356</v>
      </c>
      <c r="AA86" s="45">
        <f>VLOOKUP($C86,'Securitization Profit   loss &amp; '!$A$78:$C$147,3,0)/1000</f>
        <v>-31178.02</v>
      </c>
      <c r="AB86" s="45">
        <f>VLOOKUP($C86,'Securitization Profit   loss &amp; '!$A$153:$C$224,3,0)/1000</f>
        <v>-14830.844139999999</v>
      </c>
      <c r="AC86" s="45">
        <f>VLOOKUP($C86,'Securitization Profit   loss &amp; '!$A$230:$C$301,3,0)/1000</f>
        <v>-13014.739539999999</v>
      </c>
      <c r="AD86" s="45">
        <f>VLOOKUP($C86,'Securitization Profit   loss &amp; '!$A$306:$C$377,3,0)/1000</f>
        <v>-6691.8623499999994</v>
      </c>
      <c r="AE86" s="45">
        <f>VLOOKUP($C86,'Securitization Profit   loss &amp; '!$A$383:$C$454,3,0)/1000</f>
        <v>-3809.2548500000003</v>
      </c>
      <c r="AF86" s="45">
        <f>VLOOKUP($C86,'Securitization Profit   loss &amp; '!$A$460:$C$531,3,0)/1000</f>
        <v>-10513.359289999999</v>
      </c>
      <c r="AI86" s="45">
        <f>VLOOKUP($C86,'Securitization Profit   loss &amp; '!$A$3:$C$70,2,0)/1000</f>
        <v>0</v>
      </c>
      <c r="AJ86" s="45">
        <f>VLOOKUP($C86,'Securitization Profit   loss &amp; '!$A$78:$C$147,2,0)/1000</f>
        <v>0</v>
      </c>
      <c r="AK86" s="45">
        <f>VLOOKUP($C86,'Securitization Profit   loss &amp; '!$A$153:$C$224,2,0)/1000</f>
        <v>0</v>
      </c>
      <c r="AL86" s="45">
        <f>VLOOKUP($C86,'Securitization Profit   loss &amp; '!$A$230:$C$301,2,0)/1000</f>
        <v>0</v>
      </c>
      <c r="AM86" s="45">
        <f>VLOOKUP($C86,'Securitization Profit   loss &amp; '!$A$306:$C$377,2,0)/1000</f>
        <v>0</v>
      </c>
      <c r="AN86" s="45">
        <f>VLOOKUP($C86,'Securitization Profit   loss &amp; '!$A$383:$C$454,2,0)/1000</f>
        <v>0</v>
      </c>
      <c r="AO86" s="45">
        <f>VLOOKUP($C86,'Securitization Profit   loss &amp; '!$A$460:$C$531,2,0)/1000</f>
        <v>0</v>
      </c>
      <c r="BA86" s="45">
        <f t="shared" ref="BA86:BG86" si="590">P86+Z86+AI86+AR86</f>
        <v>-89319.75377000001</v>
      </c>
      <c r="BB86" s="45">
        <f t="shared" si="590"/>
        <v>-147388.74101</v>
      </c>
      <c r="BC86" s="45">
        <f t="shared" si="590"/>
        <v>-165885.92833</v>
      </c>
      <c r="BD86" s="45">
        <f t="shared" si="590"/>
        <v>-185619.87365999995</v>
      </c>
      <c r="BE86" s="45">
        <f t="shared" si="590"/>
        <v>-203568.98069999999</v>
      </c>
      <c r="BF86" s="45">
        <f t="shared" si="590"/>
        <v>-245523.91640000005</v>
      </c>
      <c r="BG86" s="45">
        <f t="shared" si="590"/>
        <v>-221299.86482999995</v>
      </c>
      <c r="BJ86" s="45">
        <f>VLOOKUP($C86,Segment!$B$4:$G$71,3,0)/1000</f>
        <v>-978.68399999999997</v>
      </c>
      <c r="BK86" s="45">
        <f>VLOOKUP($C86,Segment!$B$77:$G$146,3,0)/1000</f>
        <v>-5973.7430000000004</v>
      </c>
      <c r="BL86" s="45">
        <f>VLOOKUP($C86,Segment!$B$152:$G$223,3,0)/1000</f>
        <v>-4048.1590000000001</v>
      </c>
      <c r="BM86" s="45">
        <f>VLOOKUP($C86,Segment!$B$229:$G$300,3,0)/1000</f>
        <v>-8199.5</v>
      </c>
      <c r="BN86" s="45">
        <f>VLOOKUP($C86,Segment!$B$306:$G$377,3,0)/1000</f>
        <v>-15507.306</v>
      </c>
      <c r="BO86" s="45">
        <f>VLOOKUP($C86,Segment!$B$383:$G$454,3,0)/1000</f>
        <v>-37109.046000000002</v>
      </c>
      <c r="BP86" s="45">
        <f>VLOOKUP($C86,Segment!$B$460:$G$531,3,0)/1000</f>
        <v>-46859.154999999999</v>
      </c>
      <c r="BS86" s="45">
        <f>VLOOKUP($C86,Segment!$B$4:$G$71,4,0)/1000</f>
        <v>-4658.2020000000002</v>
      </c>
      <c r="BT86" s="45">
        <f>VLOOKUP($C86,Segment!$B$77:$G$146,4,0)/1000</f>
        <v>-5817.6819999999998</v>
      </c>
      <c r="BU86" s="45">
        <f>VLOOKUP($C86,Segment!$B$152:$G$223,4,0)/1000</f>
        <v>-4523.0600000000004</v>
      </c>
      <c r="BV86" s="45">
        <f>VLOOKUP($C86,Segment!$B$229:$G$300,4,0)/1000</f>
        <v>-2977.7136069999997</v>
      </c>
      <c r="BW86" s="45">
        <f>VLOOKUP($C86,Segment!$B$306:$G$377,4,0)/1000</f>
        <v>-2689.55627</v>
      </c>
      <c r="BX86" s="45">
        <f>VLOOKUP($C86,Segment!$B$383:$G$454,4,0)/1000</f>
        <v>-7223.7612700000009</v>
      </c>
      <c r="BY86" s="45">
        <f>VLOOKUP($C86,Segment!$B$460:$G$531,4,0)/1000</f>
        <v>-8032.6866500000006</v>
      </c>
      <c r="CB86" s="45">
        <f t="shared" ref="CB86:CH86" si="591">BJ86+BS86</f>
        <v>-5636.8860000000004</v>
      </c>
      <c r="CC86" s="45">
        <f t="shared" si="591"/>
        <v>-11791.424999999999</v>
      </c>
      <c r="CD86" s="45">
        <f t="shared" si="591"/>
        <v>-8571.219000000001</v>
      </c>
      <c r="CE86" s="45">
        <f t="shared" si="591"/>
        <v>-11177.213607</v>
      </c>
      <c r="CF86" s="45">
        <f t="shared" si="591"/>
        <v>-18196.862270000001</v>
      </c>
      <c r="CG86" s="45">
        <f t="shared" si="591"/>
        <v>-44332.807270000005</v>
      </c>
      <c r="CH86" s="45">
        <f t="shared" si="591"/>
        <v>-54891.841650000002</v>
      </c>
      <c r="CI86" s="139">
        <f>CH86/CG86-1</f>
        <v>0.23817653404379135</v>
      </c>
      <c r="CL86" s="45">
        <f>VLOOKUP($C86,Segment!$B$4:$G$71,5,0)/1000</f>
        <v>0</v>
      </c>
      <c r="CM86" s="45">
        <f>VLOOKUP($C86,Segment!$B$77:$G$146,5,0)/1000</f>
        <v>0</v>
      </c>
      <c r="CN86" s="45">
        <f>VLOOKUP($C86,Segment!$B$152:$G$223,5,0)/1000</f>
        <v>0</v>
      </c>
      <c r="CO86" s="45">
        <f>VLOOKUP($C86,Segment!$B$229:$G$300,5,0)/1000</f>
        <v>-246.33059</v>
      </c>
      <c r="CP86" s="45">
        <f>VLOOKUP($C86,Segment!$B$306:$G$377,5,0)/1000</f>
        <v>-3260.6574099999998</v>
      </c>
      <c r="CQ86" s="45">
        <f>VLOOKUP($C86,Segment!$B$383:$G$454,5,0)/1000</f>
        <v>-3326.2000500000004</v>
      </c>
      <c r="CR86" s="45">
        <f>VLOOKUP($C86,Segment!$B$460:$G$531,5,0)/1000</f>
        <v>-3356.3387599999996</v>
      </c>
      <c r="CU86" s="45">
        <f t="shared" ref="CU86:DA86" si="592">BA86+CB86+CL86</f>
        <v>-94956.639770000009</v>
      </c>
      <c r="CV86" s="45">
        <f t="shared" si="592"/>
        <v>-159180.16600999999</v>
      </c>
      <c r="CW86" s="45">
        <f t="shared" si="592"/>
        <v>-174457.14733000001</v>
      </c>
      <c r="CX86" s="45">
        <f t="shared" si="592"/>
        <v>-197043.41785699996</v>
      </c>
      <c r="CY86" s="45">
        <f t="shared" si="592"/>
        <v>-225026.50037999998</v>
      </c>
      <c r="CZ86" s="45">
        <f t="shared" si="592"/>
        <v>-293182.92372000002</v>
      </c>
      <c r="DA86" s="45">
        <f t="shared" si="592"/>
        <v>-279548.04523999995</v>
      </c>
    </row>
    <row r="87" spans="3:105" x14ac:dyDescent="0.3">
      <c r="C87" s="41" t="s">
        <v>65</v>
      </c>
      <c r="D87" s="116"/>
      <c r="E87" s="41"/>
      <c r="F87" s="42">
        <f t="shared" ref="F87:K87" si="593">-F86/F85</f>
        <v>0.1745345901947338</v>
      </c>
      <c r="G87" s="42">
        <f t="shared" si="593"/>
        <v>0.23947334522454861</v>
      </c>
      <c r="H87" s="42">
        <f t="shared" si="593"/>
        <v>0.30287422881216391</v>
      </c>
      <c r="I87" s="42">
        <f t="shared" si="593"/>
        <v>0.27795127011086074</v>
      </c>
      <c r="J87" s="42">
        <f t="shared" si="593"/>
        <v>0.29223587024098768</v>
      </c>
      <c r="K87" s="42">
        <f t="shared" si="593"/>
        <v>0.28441294863816863</v>
      </c>
      <c r="L87" s="42">
        <f t="shared" ref="L87" si="594">-L86/L85</f>
        <v>0.26930682404770284</v>
      </c>
      <c r="M87" s="177"/>
      <c r="O87" s="43"/>
      <c r="P87" s="42">
        <f t="shared" ref="P87:U87" si="595">-P86/P85</f>
        <v>0.17079098499125228</v>
      </c>
      <c r="Q87" s="42">
        <f t="shared" si="595"/>
        <v>0.22923374298004881</v>
      </c>
      <c r="R87" s="42">
        <f t="shared" si="595"/>
        <v>0.30009779953467253</v>
      </c>
      <c r="S87" s="42">
        <f t="shared" si="595"/>
        <v>0.27850308361353138</v>
      </c>
      <c r="T87" s="42">
        <f t="shared" si="595"/>
        <v>0.28770761301596648</v>
      </c>
      <c r="U87" s="42">
        <f t="shared" si="595"/>
        <v>0.27482331368313589</v>
      </c>
      <c r="V87" s="42">
        <f t="shared" ref="V87" si="596">-V86/V85</f>
        <v>0.27010775479669441</v>
      </c>
      <c r="W87" s="177"/>
      <c r="Y87" s="43"/>
      <c r="Z87" s="42">
        <f t="shared" ref="Z87:AE87" si="597">-Z86/Z85</f>
        <v>0.23218347550006357</v>
      </c>
      <c r="AA87" s="42">
        <f t="shared" si="597"/>
        <v>0.22521335498880163</v>
      </c>
      <c r="AB87" s="42">
        <f t="shared" si="597"/>
        <v>0.22581124890422455</v>
      </c>
      <c r="AC87" s="42">
        <f t="shared" si="597"/>
        <v>0.26629021409972214</v>
      </c>
      <c r="AD87" s="42">
        <f t="shared" si="597"/>
        <v>2.2079641183742922</v>
      </c>
      <c r="AE87" s="42">
        <f t="shared" si="597"/>
        <v>0.4798615586233384</v>
      </c>
      <c r="AF87" s="42">
        <f t="shared" ref="AF87" si="598">-AF86/AF85</f>
        <v>-0.12919180160834243</v>
      </c>
      <c r="AG87" s="44"/>
      <c r="AH87" s="43"/>
      <c r="AI87" s="42">
        <f t="shared" ref="AI87:AN87" si="599">-AI86/AI85</f>
        <v>0</v>
      </c>
      <c r="AJ87" s="42">
        <f t="shared" si="599"/>
        <v>0</v>
      </c>
      <c r="AK87" s="42">
        <f t="shared" si="599"/>
        <v>0</v>
      </c>
      <c r="AL87" s="42">
        <f t="shared" si="599"/>
        <v>0</v>
      </c>
      <c r="AM87" s="42">
        <f t="shared" si="599"/>
        <v>0</v>
      </c>
      <c r="AN87" s="42">
        <f t="shared" si="599"/>
        <v>0</v>
      </c>
      <c r="AO87" s="42">
        <f t="shared" ref="AO87" si="600">-AO86/AO85</f>
        <v>0</v>
      </c>
      <c r="AP87" s="44"/>
      <c r="AQ87" s="43"/>
      <c r="AR87" s="42"/>
      <c r="AS87" s="42"/>
      <c r="AT87" s="42"/>
      <c r="AU87" s="42"/>
      <c r="AV87" s="42"/>
      <c r="AW87" s="42"/>
      <c r="AX87" s="42"/>
      <c r="AY87" s="44"/>
      <c r="AZ87" s="43"/>
      <c r="BA87" s="42">
        <f t="shared" ref="BA87:BF87" si="601">-BA86/BA85</f>
        <v>0.206920293375328</v>
      </c>
      <c r="BB87" s="42">
        <f t="shared" si="601"/>
        <v>0.24510234160850336</v>
      </c>
      <c r="BC87" s="42">
        <f t="shared" si="601"/>
        <v>0.30398625208392471</v>
      </c>
      <c r="BD87" s="42">
        <f t="shared" si="601"/>
        <v>0.284969753767359</v>
      </c>
      <c r="BE87" s="42">
        <f t="shared" si="601"/>
        <v>0.29583562874840152</v>
      </c>
      <c r="BF87" s="42">
        <f t="shared" si="601"/>
        <v>0.27732058905202323</v>
      </c>
      <c r="BG87" s="42">
        <f t="shared" ref="BG87" si="602">-BG86/BG85</f>
        <v>0.2990913652672394</v>
      </c>
      <c r="BH87" s="44"/>
      <c r="BI87" s="43"/>
      <c r="BJ87" s="42">
        <f t="shared" ref="BJ87:BO87" si="603">-BJ86/BJ85</f>
        <v>0.2261380275552316</v>
      </c>
      <c r="BK87" s="42">
        <f t="shared" si="603"/>
        <v>3.1594754164906655</v>
      </c>
      <c r="BL87" s="42">
        <f t="shared" si="603"/>
        <v>2.8132633910897415</v>
      </c>
      <c r="BM87" s="42">
        <f t="shared" si="603"/>
        <v>0.26490248942433486</v>
      </c>
      <c r="BN87" s="42">
        <f t="shared" si="603"/>
        <v>0.23426666889412667</v>
      </c>
      <c r="BO87" s="42">
        <f t="shared" si="603"/>
        <v>0.27489551692014158</v>
      </c>
      <c r="BP87" s="42">
        <f t="shared" ref="BP87" si="604">-BP86/BP85</f>
        <v>0.22822020311759458</v>
      </c>
      <c r="BR87" s="43"/>
      <c r="BS87" s="42">
        <f t="shared" ref="BS87:BX87" si="605">-BS86/BS85</f>
        <v>0.22428988822441043</v>
      </c>
      <c r="BT87" s="42">
        <f t="shared" si="605"/>
        <v>0.22662000381823771</v>
      </c>
      <c r="BU87" s="42">
        <f t="shared" si="605"/>
        <v>0.20331613522505784</v>
      </c>
      <c r="BV87" s="42">
        <f t="shared" si="605"/>
        <v>0.12531903553087659</v>
      </c>
      <c r="BW87" s="42">
        <f t="shared" si="605"/>
        <v>0.16329094507274786</v>
      </c>
      <c r="BX87" s="42">
        <f t="shared" si="605"/>
        <v>0.23404136235827599</v>
      </c>
      <c r="BY87" s="42">
        <f t="shared" ref="BY87" si="606">-BY86/BY85</f>
        <v>0.20458459791151698</v>
      </c>
      <c r="CA87" s="43"/>
      <c r="CB87" s="42">
        <f t="shared" ref="CB87:CG87" si="607">-CB86/CB85</f>
        <v>0.22460859457444321</v>
      </c>
      <c r="CC87" s="42">
        <f t="shared" si="607"/>
        <v>0.42781040561467815</v>
      </c>
      <c r="CD87" s="42">
        <f t="shared" si="607"/>
        <v>0.36187783299708159</v>
      </c>
      <c r="CE87" s="42">
        <f t="shared" si="607"/>
        <v>0.20428448281419212</v>
      </c>
      <c r="CF87" s="42">
        <f t="shared" si="607"/>
        <v>0.22012498290138435</v>
      </c>
      <c r="CG87" s="42">
        <f t="shared" si="607"/>
        <v>0.26729279655300786</v>
      </c>
      <c r="CH87" s="42">
        <f t="shared" ref="CH87" si="608">-CH86/CH85</f>
        <v>0.22442600508028265</v>
      </c>
      <c r="CI87" s="177"/>
      <c r="CK87" s="43"/>
      <c r="CL87" s="42" t="e">
        <f t="shared" ref="CL87:CQ87" si="609">-CL86/CL85</f>
        <v>#DIV/0!</v>
      </c>
      <c r="CM87" s="42" t="e">
        <f t="shared" si="609"/>
        <v>#DIV/0!</v>
      </c>
      <c r="CN87" s="42" t="e">
        <f t="shared" si="609"/>
        <v>#DIV/0!</v>
      </c>
      <c r="CO87" s="42">
        <f t="shared" si="609"/>
        <v>-1.9888674924643572E-2</v>
      </c>
      <c r="CP87" s="42">
        <f t="shared" si="609"/>
        <v>-0.16431442392501749</v>
      </c>
      <c r="CQ87" s="42">
        <f t="shared" si="609"/>
        <v>-0.11903037413513054</v>
      </c>
      <c r="CR87" s="42">
        <f t="shared" ref="CR87" si="610">-CR86/CR85</f>
        <v>-0.12920157755916797</v>
      </c>
      <c r="CT87" s="43"/>
      <c r="CU87" s="42">
        <f t="shared" ref="CU87:CZ87" si="611">-CU86/CU85</f>
        <v>0.20789217149329939</v>
      </c>
      <c r="CV87" s="42">
        <f t="shared" si="611"/>
        <v>0.25310976157337389</v>
      </c>
      <c r="CW87" s="42">
        <f t="shared" si="611"/>
        <v>0.3063944274849249</v>
      </c>
      <c r="CX87" s="42">
        <f t="shared" si="611"/>
        <v>0.28404889437678443</v>
      </c>
      <c r="CY87" s="42">
        <f t="shared" si="611"/>
        <v>0.29966087988575668</v>
      </c>
      <c r="CZ87" s="42">
        <f t="shared" si="611"/>
        <v>0.2865191382756847</v>
      </c>
      <c r="DA87" s="42">
        <f t="shared" ref="DA87" si="612">-DA86/DA85</f>
        <v>0.29164598660804286</v>
      </c>
    </row>
    <row r="88" spans="3:105" s="48" customFormat="1" x14ac:dyDescent="0.3">
      <c r="C88" s="92" t="s">
        <v>7</v>
      </c>
      <c r="D88" s="125"/>
      <c r="E88" s="92"/>
      <c r="F88" s="93">
        <f t="shared" ref="F88:K88" si="613">SUM(F85:F86)</f>
        <v>297814.69435000001</v>
      </c>
      <c r="G88" s="93">
        <f t="shared" si="613"/>
        <v>406513.06648672</v>
      </c>
      <c r="H88" s="93">
        <f t="shared" si="613"/>
        <v>367411.94570966717</v>
      </c>
      <c r="I88" s="93">
        <f t="shared" si="613"/>
        <v>478061.04065999994</v>
      </c>
      <c r="J88" s="93">
        <f t="shared" si="613"/>
        <v>528783.22210795549</v>
      </c>
      <c r="K88" s="93">
        <f t="shared" si="613"/>
        <v>728068.29449905339</v>
      </c>
      <c r="L88" s="93">
        <f t="shared" ref="L88" si="614">SUM(L85:L86)</f>
        <v>729954.8008605733</v>
      </c>
      <c r="M88" s="186">
        <f>L88/K88-1</f>
        <v>2.5911118170829361E-3</v>
      </c>
      <c r="O88" s="92"/>
      <c r="P88" s="93">
        <f t="shared" ref="P88:U88" si="615">SUM(P85:P86)</f>
        <v>278355.09635000001</v>
      </c>
      <c r="Q88" s="93">
        <f t="shared" si="615"/>
        <v>390742.22360999999</v>
      </c>
      <c r="R88" s="93">
        <f t="shared" si="615"/>
        <v>352297.77086000005</v>
      </c>
      <c r="S88" s="93">
        <f t="shared" si="615"/>
        <v>447155.09216</v>
      </c>
      <c r="T88" s="93">
        <f t="shared" si="615"/>
        <v>487418.70644999994</v>
      </c>
      <c r="U88" s="93">
        <f t="shared" si="615"/>
        <v>637812.83672000025</v>
      </c>
      <c r="V88" s="93">
        <f t="shared" ref="V88" si="616">SUM(V85:V86)</f>
        <v>569592.81270154938</v>
      </c>
      <c r="W88" s="186">
        <f>V88/U88-1</f>
        <v>-0.10695931485054044</v>
      </c>
      <c r="X88" s="52"/>
      <c r="Y88" s="93"/>
      <c r="Z88" s="93">
        <f t="shared" ref="Z88:AE88" si="617">SUM(Z85:Z86)</f>
        <v>105780.226</v>
      </c>
      <c r="AA88" s="93">
        <f t="shared" si="617"/>
        <v>107259.68500000001</v>
      </c>
      <c r="AB88" s="93">
        <f t="shared" si="617"/>
        <v>50847.213140000007</v>
      </c>
      <c r="AC88" s="93">
        <f t="shared" si="617"/>
        <v>35859.529399999999</v>
      </c>
      <c r="AD88" s="93">
        <f t="shared" si="617"/>
        <v>-3661.0783375645219</v>
      </c>
      <c r="AE88" s="93">
        <f t="shared" si="617"/>
        <v>4128.9822968309863</v>
      </c>
      <c r="AF88" s="93">
        <f t="shared" ref="AF88" si="618">SUM(AF85:AF86)</f>
        <v>-91891.273051681826</v>
      </c>
      <c r="AG88" s="52"/>
      <c r="AH88" s="93"/>
      <c r="AI88" s="93">
        <f t="shared" ref="AI88:AN88" si="619">SUM(AI85:AI86)</f>
        <v>132136.53324999998</v>
      </c>
      <c r="AJ88" s="93">
        <f t="shared" si="619"/>
        <v>85219.857999999993</v>
      </c>
      <c r="AK88" s="93">
        <f t="shared" si="619"/>
        <v>-9278.8380000000034</v>
      </c>
      <c r="AL88" s="93">
        <f t="shared" si="619"/>
        <v>-12369.565199999997</v>
      </c>
      <c r="AM88" s="93">
        <f t="shared" si="619"/>
        <v>-16759.449860000001</v>
      </c>
      <c r="AN88" s="93">
        <f t="shared" si="619"/>
        <v>8569.5318800000005</v>
      </c>
      <c r="AO88" s="93">
        <f t="shared" ref="AO88" si="620">SUM(AO85:AO86)</f>
        <v>17789.829659999999</v>
      </c>
      <c r="AP88" s="52"/>
      <c r="AQ88" s="93"/>
      <c r="AR88" s="93">
        <f t="shared" ref="AR88:AW88" si="621">SUM(AR85:AR86)</f>
        <v>-173930</v>
      </c>
      <c r="AS88" s="93">
        <f t="shared" si="621"/>
        <v>-129275</v>
      </c>
      <c r="AT88" s="93">
        <f t="shared" si="621"/>
        <v>-14049</v>
      </c>
      <c r="AU88" s="93">
        <f t="shared" si="621"/>
        <v>-4898</v>
      </c>
      <c r="AV88" s="93">
        <f t="shared" si="621"/>
        <v>17547</v>
      </c>
      <c r="AW88" s="93">
        <f t="shared" si="621"/>
        <v>-10692</v>
      </c>
      <c r="AX88" s="93">
        <f t="shared" ref="AX88" si="622">SUM(AX85:AX86)</f>
        <v>23116</v>
      </c>
      <c r="AY88" s="52"/>
      <c r="AZ88" s="93"/>
      <c r="BA88" s="93">
        <f t="shared" ref="BA88:BF88" si="623">SUM(BA85:BA86)</f>
        <v>342342.85560000001</v>
      </c>
      <c r="BB88" s="93">
        <f t="shared" si="623"/>
        <v>453946.76660999993</v>
      </c>
      <c r="BC88" s="93">
        <f t="shared" si="623"/>
        <v>379816.14599999995</v>
      </c>
      <c r="BD88" s="93">
        <f t="shared" si="623"/>
        <v>465747.05636000005</v>
      </c>
      <c r="BE88" s="93">
        <f t="shared" si="623"/>
        <v>484546.17825243541</v>
      </c>
      <c r="BF88" s="93">
        <f t="shared" si="623"/>
        <v>639819.35089683114</v>
      </c>
      <c r="BG88" s="93">
        <f t="shared" ref="BG88" si="624">SUM(BG85:BG86)</f>
        <v>518607.36930986762</v>
      </c>
      <c r="BH88" s="52"/>
      <c r="BI88" s="93"/>
      <c r="BJ88" s="93">
        <f t="shared" ref="BJ88:BO88" si="625">SUM(BJ85:BJ86)</f>
        <v>3349.1330000000007</v>
      </c>
      <c r="BK88" s="93">
        <f t="shared" si="625"/>
        <v>-4083.0041232800049</v>
      </c>
      <c r="BL88" s="93">
        <f t="shared" si="625"/>
        <v>-2609.2041503327205</v>
      </c>
      <c r="BM88" s="93">
        <f t="shared" si="625"/>
        <v>22753.398999999979</v>
      </c>
      <c r="BN88" s="93">
        <f t="shared" si="625"/>
        <v>50687.795817955572</v>
      </c>
      <c r="BO88" s="93">
        <f t="shared" si="625"/>
        <v>97884.228593053296</v>
      </c>
      <c r="BP88" s="93">
        <f t="shared" ref="BP88" si="626">SUM(BP85:BP86)</f>
        <v>158465.15178740118</v>
      </c>
      <c r="BQ88" s="52"/>
      <c r="BR88" s="93"/>
      <c r="BS88" s="93">
        <f t="shared" ref="BS88:BX88" si="627">SUM(BS85:BS86)</f>
        <v>16110.464999999993</v>
      </c>
      <c r="BT88" s="93">
        <f t="shared" si="627"/>
        <v>19853.846999999998</v>
      </c>
      <c r="BU88" s="93">
        <f t="shared" si="627"/>
        <v>17723.378999999997</v>
      </c>
      <c r="BV88" s="93">
        <f t="shared" si="627"/>
        <v>20783.350259999992</v>
      </c>
      <c r="BW88" s="93">
        <f t="shared" si="627"/>
        <v>13781.389310000006</v>
      </c>
      <c r="BX88" s="93">
        <f t="shared" si="627"/>
        <v>23641.55756600001</v>
      </c>
      <c r="BY88" s="93">
        <f t="shared" ref="BY88" si="628">SUM(BY85:BY86)</f>
        <v>31230.71212</v>
      </c>
      <c r="BZ88" s="52"/>
      <c r="CA88" s="93"/>
      <c r="CB88" s="93">
        <f t="shared" ref="CB88:CG88" si="629">SUM(CB85:CB86)</f>
        <v>19459.597999999998</v>
      </c>
      <c r="CC88" s="93">
        <f t="shared" si="629"/>
        <v>15770.842876720006</v>
      </c>
      <c r="CD88" s="93">
        <f t="shared" si="629"/>
        <v>15114.174849667284</v>
      </c>
      <c r="CE88" s="93">
        <f t="shared" si="629"/>
        <v>43536.749259999968</v>
      </c>
      <c r="CF88" s="93">
        <f t="shared" si="629"/>
        <v>64469.185127955585</v>
      </c>
      <c r="CG88" s="93">
        <f t="shared" si="629"/>
        <v>121525.78615905334</v>
      </c>
      <c r="CH88" s="93">
        <f t="shared" ref="CH88" si="630">SUM(CH85:CH86)</f>
        <v>189695.86390740122</v>
      </c>
      <c r="CI88" s="186">
        <f>CH88/CG88-1</f>
        <v>0.56095154701675121</v>
      </c>
      <c r="CJ88" s="52"/>
      <c r="CK88" s="93"/>
      <c r="CL88" s="93">
        <f t="shared" ref="CL88:CQ88" si="631">SUM(CL85:CL86)</f>
        <v>0</v>
      </c>
      <c r="CM88" s="93">
        <f t="shared" si="631"/>
        <v>0</v>
      </c>
      <c r="CN88" s="93">
        <f t="shared" si="631"/>
        <v>0</v>
      </c>
      <c r="CO88" s="93">
        <f t="shared" si="631"/>
        <v>-12631.800760000002</v>
      </c>
      <c r="CP88" s="93">
        <f t="shared" si="631"/>
        <v>-23104.669470000001</v>
      </c>
      <c r="CQ88" s="93">
        <f t="shared" si="631"/>
        <v>-31270.328379999999</v>
      </c>
      <c r="CR88" s="93">
        <f t="shared" ref="CR88" si="632">SUM(CR85:CR86)</f>
        <v>-29333.875748377417</v>
      </c>
      <c r="CS88" s="52"/>
      <c r="CT88" s="93"/>
      <c r="CU88" s="93">
        <f t="shared" ref="CU88:CZ88" si="633">SUM(CU85:CU86)</f>
        <v>361802.45360000007</v>
      </c>
      <c r="CV88" s="93">
        <f t="shared" si="633"/>
        <v>469717.60948671988</v>
      </c>
      <c r="CW88" s="93">
        <f t="shared" si="633"/>
        <v>394930.32084966713</v>
      </c>
      <c r="CX88" s="93">
        <f t="shared" si="633"/>
        <v>496652.00486000004</v>
      </c>
      <c r="CY88" s="93">
        <f t="shared" si="633"/>
        <v>525910.69391039107</v>
      </c>
      <c r="CZ88" s="93">
        <f t="shared" si="633"/>
        <v>730074.8086758845</v>
      </c>
      <c r="DA88" s="93">
        <f t="shared" ref="DA88" si="634">SUM(DA85:DA86)</f>
        <v>678970.35746889142</v>
      </c>
    </row>
    <row r="89" spans="3:105" x14ac:dyDescent="0.3">
      <c r="C89" s="38" t="s">
        <v>8</v>
      </c>
      <c r="F89" s="45">
        <f>VLOOKUP($C89,Segment!$B$4:$G$71,6,0)/1000</f>
        <v>-15062.933605765198</v>
      </c>
      <c r="G89" s="45">
        <f>VLOOKUP($C89,Segment!$B$77:$G$146,6,0)/1000</f>
        <v>-17801.03630388137</v>
      </c>
      <c r="H89" s="45">
        <f>VLOOKUP($C89,Segment!$B$152:$G$223,6,0)/1000</f>
        <v>-14736.391574849269</v>
      </c>
      <c r="I89" s="45">
        <f>VLOOKUP($C89,Segment!$B$229:$G$300,6,0)/1000</f>
        <v>-13241.541565975465</v>
      </c>
      <c r="J89" s="45">
        <f>VLOOKUP($C89,Segment!$B$306:$G$377,6,0)/1000</f>
        <v>-18069.581925090351</v>
      </c>
      <c r="K89" s="45">
        <f>VLOOKUP($C89,Segment!$B$383:$G$454,6,0)/1000</f>
        <v>-35860.245656473635</v>
      </c>
      <c r="L89" s="45">
        <f>VLOOKUP($C89,Segment!$B$460:$G$531,6,0)/1000</f>
        <v>-72287.101538636896</v>
      </c>
      <c r="M89" s="139">
        <f>L89/K89-1</f>
        <v>1.0158005115502422</v>
      </c>
      <c r="P89" s="45">
        <f>VLOOKUP($C89,Segment!$B$4:$G$71,2,0)/1000</f>
        <v>-11278.319571465197</v>
      </c>
      <c r="Q89" s="45">
        <f>VLOOKUP($C89,Segment!$B$77:$G$146,2,0)/1000</f>
        <v>-14521.304261981371</v>
      </c>
      <c r="R89" s="45">
        <f>VLOOKUP($C89,Segment!$B$152:$G$223,2,0)/1000</f>
        <v>-12100.292496049269</v>
      </c>
      <c r="S89" s="45">
        <f>VLOOKUP($C89,Segment!$B$229:$G$300,2,0)/1000</f>
        <v>-5262.0928722834715</v>
      </c>
      <c r="T89" s="45">
        <f>VLOOKUP($C89,Segment!$B$306:$G$377,2,0)/1000</f>
        <v>-7109.8019725583481</v>
      </c>
      <c r="U89" s="45">
        <f>VLOOKUP($C89,Segment!$B$383:$G$454,2,0)/1000</f>
        <v>-12893.216692769638</v>
      </c>
      <c r="V89" s="45">
        <f>VLOOKUP($C89,Segment!$B$460:$G$531,2,0)/1000</f>
        <v>-36412.279649136894</v>
      </c>
      <c r="W89" s="139">
        <f>V89/U89-1</f>
        <v>1.8241423778719601</v>
      </c>
      <c r="Z89" s="45">
        <f>VLOOKUP($C89,'Securitization Profit   loss &amp; '!$A$3:$C$70,3,0)/1000</f>
        <v>-54253.965090959995</v>
      </c>
      <c r="AA89" s="45">
        <f>VLOOKUP($C89,'Securitization Profit   loss &amp; '!$A$78:$C$147,3,0)/1000</f>
        <v>-53576.689012999996</v>
      </c>
      <c r="AB89" s="45">
        <f>VLOOKUP($C89,'Securitization Profit   loss &amp; '!$A$153:$C$224,3,0)/1000</f>
        <v>-21806.001909300045</v>
      </c>
      <c r="AC89" s="45">
        <f>VLOOKUP($C89,'Securitization Profit   loss &amp; '!$A$230:$C$301,3,0)/1000</f>
        <v>-13637.656777499988</v>
      </c>
      <c r="AD89" s="45">
        <f>VLOOKUP($C89,'Securitization Profit   loss &amp; '!$A$306:$C$377,3,0)/1000</f>
        <v>6033.8207187386197</v>
      </c>
      <c r="AE89" s="45">
        <f>VLOOKUP($C89,'Securitization Profit   loss &amp; '!$A$383:$C$454,3,0)/1000</f>
        <v>-567.34704210037114</v>
      </c>
      <c r="AF89" s="45">
        <f>VLOOKUP($C89,'Securitization Profit   loss &amp; '!$A$460:$C$531,3,0)/1000</f>
        <v>52287.372535684553</v>
      </c>
      <c r="AI89" s="45">
        <f>VLOOKUP($C89,'Securitization Profit   loss &amp; '!$A$3:$C$70,2,0)/1000</f>
        <v>0</v>
      </c>
      <c r="AJ89" s="45">
        <f>VLOOKUP($C89,'Securitization Profit   loss &amp; '!$A$78:$C$147,2,0)/1000</f>
        <v>0</v>
      </c>
      <c r="AK89" s="45">
        <f>VLOOKUP($C89,'Securitization Profit   loss &amp; '!$A$153:$C$224,2,0)/1000</f>
        <v>0</v>
      </c>
      <c r="AL89" s="45">
        <f>VLOOKUP($C89,'Securitization Profit   loss &amp; '!$A$230:$C$301,2,0)/1000</f>
        <v>0</v>
      </c>
      <c r="AM89" s="45">
        <f>VLOOKUP($C89,'Securitization Profit   loss &amp; '!$A$306:$C$377,2,0)/1000</f>
        <v>0</v>
      </c>
      <c r="AN89" s="45">
        <f>VLOOKUP($C89,'Securitization Profit   loss &amp; '!$A$383:$C$454,2,0)/1000</f>
        <v>0</v>
      </c>
      <c r="AO89" s="45">
        <f>VLOOKUP($C89,'Securitization Profit   loss &amp; '!$A$460:$C$531,2,0)/1000</f>
        <v>0</v>
      </c>
      <c r="AR89" s="40">
        <v>-9734</v>
      </c>
      <c r="AS89" s="40">
        <v>-9628</v>
      </c>
      <c r="AT89" s="40">
        <v>-5713</v>
      </c>
      <c r="AU89" s="40">
        <v>-4954</v>
      </c>
      <c r="AV89" s="40">
        <v>-3161</v>
      </c>
      <c r="AW89" s="40">
        <f>SUM('Quarterly I.S'!CO87:CR87)</f>
        <v>-1438</v>
      </c>
      <c r="AX89" s="40">
        <f>SUM('Quarterly I.S'!CS87:CV87)</f>
        <v>-1302</v>
      </c>
      <c r="BA89" s="45">
        <f t="shared" ref="BA89:BG89" si="635">P89+Z89+AI89+AR89</f>
        <v>-75266.284662425198</v>
      </c>
      <c r="BB89" s="45">
        <f t="shared" si="635"/>
        <v>-77725.99327498136</v>
      </c>
      <c r="BC89" s="45">
        <f t="shared" si="635"/>
        <v>-39619.294405349312</v>
      </c>
      <c r="BD89" s="45">
        <f t="shared" si="635"/>
        <v>-23853.749649783458</v>
      </c>
      <c r="BE89" s="45">
        <f t="shared" si="635"/>
        <v>-4236.9812538197284</v>
      </c>
      <c r="BF89" s="45">
        <f t="shared" si="635"/>
        <v>-14898.563734870009</v>
      </c>
      <c r="BG89" s="45">
        <f t="shared" si="635"/>
        <v>14573.09288654766</v>
      </c>
      <c r="BJ89" s="45">
        <f>VLOOKUP($C89,Segment!$B$4:$G$71,3,0)/1000</f>
        <v>-584.72223429999985</v>
      </c>
      <c r="BK89" s="45">
        <f>VLOOKUP($C89,Segment!$B$77:$G$146,3,0)/1000</f>
        <v>678.76835810000011</v>
      </c>
      <c r="BL89" s="45">
        <f>VLOOKUP($C89,Segment!$B$152:$G$223,3,0)/1000</f>
        <v>906.17672119999952</v>
      </c>
      <c r="BM89" s="45">
        <f>VLOOKUP($C89,Segment!$B$229:$G$300,3,0)/1000</f>
        <v>-3825.0918747999995</v>
      </c>
      <c r="BN89" s="45">
        <f>VLOOKUP($C89,Segment!$B$306:$G$377,3,0)/1000</f>
        <v>-8504.3568400000004</v>
      </c>
      <c r="BO89" s="45">
        <f>VLOOKUP($C89,Segment!$B$383:$G$454,3,0)/1000</f>
        <v>-17969.454786999999</v>
      </c>
      <c r="BP89" s="45">
        <f>VLOOKUP($C89,Segment!$B$460:$G$531,3,0)/1000</f>
        <v>-29707.234293699999</v>
      </c>
      <c r="BS89" s="45">
        <f>VLOOKUP($C89,Segment!$B$4:$G$71,4,0)/1000</f>
        <v>-3199.8917999999994</v>
      </c>
      <c r="BT89" s="45">
        <f>VLOOKUP($C89,Segment!$B$77:$G$146,4,0)/1000</f>
        <v>-3958.500399999999</v>
      </c>
      <c r="BU89" s="45">
        <f>VLOOKUP($C89,Segment!$B$152:$G$223,4,0)/1000</f>
        <v>-3542.2757999999994</v>
      </c>
      <c r="BV89" s="45">
        <f>VLOOKUP($C89,Segment!$B$229:$G$300,4,0)/1000</f>
        <v>-4154.2700519999953</v>
      </c>
      <c r="BW89" s="45">
        <f>VLOOKUP($C89,Segment!$B$306:$G$377,4,0)/1000</f>
        <v>-2451.4860660000004</v>
      </c>
      <c r="BX89" s="45">
        <f>VLOOKUP($C89,Segment!$B$383:$G$454,4,0)/1000</f>
        <v>-4994.0151372000009</v>
      </c>
      <c r="BY89" s="45">
        <f>VLOOKUP($C89,Segment!$B$460:$G$531,4,0)/1000</f>
        <v>-6163.7302440000003</v>
      </c>
      <c r="CB89" s="45">
        <f t="shared" ref="CB89:CH89" si="636">BJ89+BS89</f>
        <v>-3784.6140342999993</v>
      </c>
      <c r="CC89" s="45">
        <f t="shared" si="636"/>
        <v>-3279.7320418999989</v>
      </c>
      <c r="CD89" s="45">
        <f t="shared" si="636"/>
        <v>-2636.0990787999999</v>
      </c>
      <c r="CE89" s="45">
        <f t="shared" si="636"/>
        <v>-7979.3619267999948</v>
      </c>
      <c r="CF89" s="45">
        <f t="shared" si="636"/>
        <v>-10955.842906000002</v>
      </c>
      <c r="CG89" s="45">
        <f t="shared" si="636"/>
        <v>-22963.469924199999</v>
      </c>
      <c r="CH89" s="45">
        <f t="shared" si="636"/>
        <v>-35870.964537699998</v>
      </c>
      <c r="CI89" s="139">
        <f>CH89/CG89-1</f>
        <v>0.56208816246439586</v>
      </c>
      <c r="CL89" s="45">
        <f>VLOOKUP($C89,Segment!$B$4:$G$71,5,0)/1000</f>
        <v>0</v>
      </c>
      <c r="CM89" s="45">
        <f>VLOOKUP($C89,Segment!$B$77:$G$146,5,0)/1000</f>
        <v>0</v>
      </c>
      <c r="CN89" s="45">
        <f>VLOOKUP($C89,Segment!$B$152:$G$223,5,0)/1000</f>
        <v>0</v>
      </c>
      <c r="CO89" s="45">
        <f>VLOOKUP($C89,Segment!$B$229:$G$300,5,0)/1000</f>
        <v>-8.6766891999990436E-2</v>
      </c>
      <c r="CP89" s="45">
        <f>VLOOKUP($C89,Segment!$B$306:$G$377,5,0)/1000</f>
        <v>-3.9370465319995658</v>
      </c>
      <c r="CQ89" s="45">
        <f>VLOOKUP($C89,Segment!$B$383:$G$454,5,0)/1000</f>
        <v>-3.5590395039996077</v>
      </c>
      <c r="CR89" s="45">
        <f>VLOOKUP($C89,Segment!$B$460:$G$531,5,0)/1000</f>
        <v>-3.857351799999575</v>
      </c>
      <c r="CU89" s="45">
        <f t="shared" ref="CU89:DA89" si="637">BA89+CB89+CL89</f>
        <v>-79050.898696725199</v>
      </c>
      <c r="CV89" s="45">
        <f t="shared" si="637"/>
        <v>-81005.725316881362</v>
      </c>
      <c r="CW89" s="45">
        <f t="shared" si="637"/>
        <v>-42255.39348414931</v>
      </c>
      <c r="CX89" s="45">
        <f t="shared" si="637"/>
        <v>-31833.198343475455</v>
      </c>
      <c r="CY89" s="45">
        <f t="shared" si="637"/>
        <v>-15196.76120635173</v>
      </c>
      <c r="CZ89" s="45">
        <f t="shared" si="637"/>
        <v>-37865.592698574008</v>
      </c>
      <c r="DA89" s="45">
        <f t="shared" si="637"/>
        <v>-21301.729002952339</v>
      </c>
    </row>
    <row r="90" spans="3:105" x14ac:dyDescent="0.3">
      <c r="C90" s="41" t="s">
        <v>66</v>
      </c>
      <c r="D90" s="116"/>
      <c r="E90" s="41"/>
      <c r="F90" s="42">
        <f t="shared" ref="F90:K90" si="638">-F89/F88</f>
        <v>5.0578208166125023E-2</v>
      </c>
      <c r="G90" s="42">
        <f t="shared" si="638"/>
        <v>4.3789579650480671E-2</v>
      </c>
      <c r="H90" s="42">
        <f t="shared" si="638"/>
        <v>4.0108634863206441E-2</v>
      </c>
      <c r="I90" s="42">
        <f t="shared" si="638"/>
        <v>2.7698432709962102E-2</v>
      </c>
      <c r="J90" s="42">
        <f t="shared" si="638"/>
        <v>3.4172003137802463E-2</v>
      </c>
      <c r="K90" s="42">
        <f t="shared" si="638"/>
        <v>4.925395862917948E-2</v>
      </c>
      <c r="L90" s="42">
        <f t="shared" ref="L90" si="639">-L89/L88</f>
        <v>9.9029558341714716E-2</v>
      </c>
      <c r="M90" s="177"/>
      <c r="O90" s="43"/>
      <c r="P90" s="42">
        <f t="shared" ref="P90:U90" si="640">-P89/P88</f>
        <v>4.0517740538452321E-2</v>
      </c>
      <c r="Q90" s="42">
        <f t="shared" si="640"/>
        <v>3.7163386459291618E-2</v>
      </c>
      <c r="R90" s="42">
        <f t="shared" si="640"/>
        <v>3.4346775645247601E-2</v>
      </c>
      <c r="S90" s="42">
        <f t="shared" si="640"/>
        <v>1.1767936817771052E-2</v>
      </c>
      <c r="T90" s="42">
        <f t="shared" si="640"/>
        <v>1.4586641584482727E-2</v>
      </c>
      <c r="U90" s="42">
        <f t="shared" si="640"/>
        <v>2.0214733775309322E-2</v>
      </c>
      <c r="V90" s="42">
        <f t="shared" ref="V90" si="641">-V89/V88</f>
        <v>6.3926859393529434E-2</v>
      </c>
      <c r="W90" s="177"/>
      <c r="Y90" s="43"/>
      <c r="Z90" s="42">
        <f t="shared" ref="Z90:AE90" si="642">-Z89/Z88</f>
        <v>0.512893261269455</v>
      </c>
      <c r="AA90" s="42">
        <f t="shared" si="642"/>
        <v>0.49950444114207487</v>
      </c>
      <c r="AB90" s="42">
        <f t="shared" si="642"/>
        <v>0.42885343291599015</v>
      </c>
      <c r="AC90" s="42">
        <f t="shared" si="642"/>
        <v>0.38030774540783541</v>
      </c>
      <c r="AD90" s="42">
        <f t="shared" si="642"/>
        <v>1.6480993200360006</v>
      </c>
      <c r="AE90" s="42">
        <f t="shared" si="642"/>
        <v>0.13740602436968855</v>
      </c>
      <c r="AF90" s="42">
        <f t="shared" ref="AF90" si="643">-AF89/AF88</f>
        <v>0.56901347428582139</v>
      </c>
      <c r="AG90" s="44"/>
      <c r="AH90" s="43"/>
      <c r="AI90" s="42">
        <f t="shared" ref="AI90:AN90" si="644">-AI89/AI88</f>
        <v>0</v>
      </c>
      <c r="AJ90" s="42">
        <f t="shared" si="644"/>
        <v>0</v>
      </c>
      <c r="AK90" s="42">
        <f t="shared" si="644"/>
        <v>0</v>
      </c>
      <c r="AL90" s="42">
        <f t="shared" si="644"/>
        <v>0</v>
      </c>
      <c r="AM90" s="42">
        <f t="shared" si="644"/>
        <v>0</v>
      </c>
      <c r="AN90" s="42">
        <f t="shared" si="644"/>
        <v>0</v>
      </c>
      <c r="AO90" s="42">
        <f t="shared" ref="AO90" si="645">-AO89/AO88</f>
        <v>0</v>
      </c>
      <c r="AP90" s="44"/>
      <c r="AQ90" s="43"/>
      <c r="AR90" s="42"/>
      <c r="AS90" s="42"/>
      <c r="AT90" s="42"/>
      <c r="AU90" s="42"/>
      <c r="AV90" s="42"/>
      <c r="AW90" s="42"/>
      <c r="AX90" s="42"/>
      <c r="AY90" s="44"/>
      <c r="AZ90" s="43"/>
      <c r="BA90" s="42">
        <f t="shared" ref="BA90:BF90" si="646">-BA89/BA88</f>
        <v>0.21985644926198716</v>
      </c>
      <c r="BB90" s="42">
        <f t="shared" si="646"/>
        <v>0.17122270493394268</v>
      </c>
      <c r="BC90" s="42">
        <f t="shared" si="646"/>
        <v>0.1043117698460068</v>
      </c>
      <c r="BD90" s="42">
        <f t="shared" si="646"/>
        <v>5.1216103943222041E-2</v>
      </c>
      <c r="BE90" s="42">
        <f t="shared" si="646"/>
        <v>8.7442259251756527E-3</v>
      </c>
      <c r="BF90" s="42">
        <f t="shared" si="646"/>
        <v>2.3285578521479191E-2</v>
      </c>
      <c r="BG90" s="42">
        <f t="shared" ref="BG90" si="647">-BG89/BG88</f>
        <v>-2.8100435414060314E-2</v>
      </c>
      <c r="BH90" s="44"/>
      <c r="BI90" s="43"/>
      <c r="BJ90" s="42">
        <f t="shared" ref="BJ90:BO90" si="648">-BJ89/BJ88</f>
        <v>0.1745891352478387</v>
      </c>
      <c r="BK90" s="42">
        <f t="shared" si="648"/>
        <v>0.16624238859566084</v>
      </c>
      <c r="BL90" s="42">
        <f t="shared" si="648"/>
        <v>0.34730004591033847</v>
      </c>
      <c r="BM90" s="42">
        <f t="shared" si="648"/>
        <v>0.16811078972420793</v>
      </c>
      <c r="BN90" s="42">
        <f t="shared" si="648"/>
        <v>0.1677791804272426</v>
      </c>
      <c r="BO90" s="42">
        <f t="shared" si="648"/>
        <v>0.1835786525090444</v>
      </c>
      <c r="BP90" s="42">
        <f t="shared" ref="BP90" si="649">-BP89/BP88</f>
        <v>0.18746856301602258</v>
      </c>
      <c r="BR90" s="43"/>
      <c r="BS90" s="42">
        <f t="shared" ref="BS90:BX90" si="650">-BS89/BS88</f>
        <v>0.19862193921776938</v>
      </c>
      <c r="BT90" s="42">
        <f t="shared" si="650"/>
        <v>0.19938203412164904</v>
      </c>
      <c r="BU90" s="42">
        <f t="shared" si="650"/>
        <v>0.19986458564137233</v>
      </c>
      <c r="BV90" s="42">
        <f t="shared" si="650"/>
        <v>0.1998845229489</v>
      </c>
      <c r="BW90" s="42">
        <f t="shared" si="650"/>
        <v>0.17788381206393764</v>
      </c>
      <c r="BX90" s="42">
        <f t="shared" si="650"/>
        <v>0.21123883751137104</v>
      </c>
      <c r="BY90" s="42">
        <f t="shared" ref="BY90" si="651">-BY89/BY88</f>
        <v>0.19736118152915177</v>
      </c>
      <c r="CA90" s="43"/>
      <c r="CB90" s="42">
        <f t="shared" ref="CB90:CG90" si="652">-CB89/CB88</f>
        <v>0.19448572546565451</v>
      </c>
      <c r="CC90" s="42">
        <f t="shared" si="652"/>
        <v>0.20796174735475598</v>
      </c>
      <c r="CD90" s="42">
        <f t="shared" si="652"/>
        <v>0.17441237150025624</v>
      </c>
      <c r="CE90" s="42">
        <f t="shared" si="652"/>
        <v>0.18327877166821804</v>
      </c>
      <c r="CF90" s="42">
        <f t="shared" si="652"/>
        <v>0.16993921800400191</v>
      </c>
      <c r="CG90" s="42">
        <f t="shared" si="652"/>
        <v>0.188959649223296</v>
      </c>
      <c r="CH90" s="42">
        <f t="shared" ref="CH90" si="653">-CH89/CH88</f>
        <v>0.1890972412303632</v>
      </c>
      <c r="CI90" s="177"/>
      <c r="CK90" s="43"/>
      <c r="CL90" s="42" t="e">
        <f t="shared" ref="CL90:CQ90" si="654">-CL89/CL88</f>
        <v>#DIV/0!</v>
      </c>
      <c r="CM90" s="42" t="e">
        <f t="shared" si="654"/>
        <v>#DIV/0!</v>
      </c>
      <c r="CN90" s="42" t="e">
        <f t="shared" si="654"/>
        <v>#DIV/0!</v>
      </c>
      <c r="CO90" s="42">
        <f t="shared" si="654"/>
        <v>-6.8689249971981366E-6</v>
      </c>
      <c r="CP90" s="42">
        <f t="shared" si="654"/>
        <v>-1.7040046978865375E-4</v>
      </c>
      <c r="CQ90" s="42">
        <f t="shared" si="654"/>
        <v>-1.1381522639448559E-4</v>
      </c>
      <c r="CR90" s="42">
        <f t="shared" ref="CR90" si="655">-CR89/CR88</f>
        <v>-1.3149819795677499E-4</v>
      </c>
      <c r="CT90" s="43"/>
      <c r="CU90" s="42">
        <f t="shared" ref="CU90:CZ90" si="656">-CU89/CU88</f>
        <v>0.21849188116375223</v>
      </c>
      <c r="CV90" s="42">
        <f t="shared" si="656"/>
        <v>0.17245622408195366</v>
      </c>
      <c r="CW90" s="42">
        <f t="shared" si="656"/>
        <v>0.10699455385760089</v>
      </c>
      <c r="CX90" s="42">
        <f t="shared" si="656"/>
        <v>6.4095580068077709E-2</v>
      </c>
      <c r="CY90" s="42">
        <f t="shared" si="656"/>
        <v>2.8896087077744569E-2</v>
      </c>
      <c r="CZ90" s="42">
        <f t="shared" si="656"/>
        <v>5.1865359889967627E-2</v>
      </c>
      <c r="DA90" s="42">
        <f t="shared" ref="DA90" si="657">-DA89/DA88</f>
        <v>3.1373577312509296E-2</v>
      </c>
    </row>
    <row r="91" spans="3:105" s="48" customFormat="1" x14ac:dyDescent="0.3">
      <c r="C91" s="92" t="s">
        <v>9</v>
      </c>
      <c r="D91" s="125"/>
      <c r="E91" s="92"/>
      <c r="F91" s="93">
        <f t="shared" ref="F91:K91" si="658">SUM(F88:F89)</f>
        <v>282751.76074423478</v>
      </c>
      <c r="G91" s="93">
        <f t="shared" si="658"/>
        <v>388712.03018283861</v>
      </c>
      <c r="H91" s="93">
        <f t="shared" si="658"/>
        <v>352675.55413481791</v>
      </c>
      <c r="I91" s="93">
        <f t="shared" si="658"/>
        <v>464819.49909402448</v>
      </c>
      <c r="J91" s="93">
        <f t="shared" si="658"/>
        <v>510713.64018286514</v>
      </c>
      <c r="K91" s="93">
        <f t="shared" si="658"/>
        <v>692208.04884257971</v>
      </c>
      <c r="L91" s="93">
        <f t="shared" ref="L91" si="659">SUM(L88:L89)</f>
        <v>657667.69932193635</v>
      </c>
      <c r="M91" s="186">
        <f>L91/K91-1</f>
        <v>-4.9898797880777668E-2</v>
      </c>
      <c r="O91" s="93"/>
      <c r="P91" s="93">
        <f t="shared" ref="P91:U91" si="660">SUM(P88:P89)</f>
        <v>267076.77677853481</v>
      </c>
      <c r="Q91" s="93">
        <f t="shared" si="660"/>
        <v>376220.91934801859</v>
      </c>
      <c r="R91" s="93">
        <f t="shared" si="660"/>
        <v>340197.4783639508</v>
      </c>
      <c r="S91" s="93">
        <f t="shared" si="660"/>
        <v>441892.99928771652</v>
      </c>
      <c r="T91" s="93">
        <f t="shared" si="660"/>
        <v>480308.90447744157</v>
      </c>
      <c r="U91" s="93">
        <f t="shared" si="660"/>
        <v>624919.62002723059</v>
      </c>
      <c r="V91" s="93">
        <f t="shared" ref="V91" si="661">SUM(V88:V89)</f>
        <v>533180.53305241244</v>
      </c>
      <c r="W91" s="186">
        <f>V91/U91-1</f>
        <v>-0.14680141899020649</v>
      </c>
      <c r="X91" s="52"/>
      <c r="Y91" s="186"/>
      <c r="Z91" s="93">
        <f t="shared" ref="Z91:AE91" si="662">SUM(Z88:Z89)</f>
        <v>51526.26090904</v>
      </c>
      <c r="AA91" s="93">
        <f t="shared" si="662"/>
        <v>53682.995987000017</v>
      </c>
      <c r="AB91" s="93">
        <f t="shared" si="662"/>
        <v>29041.211230699962</v>
      </c>
      <c r="AC91" s="93">
        <f t="shared" si="662"/>
        <v>22221.872622500014</v>
      </c>
      <c r="AD91" s="93">
        <f t="shared" si="662"/>
        <v>2372.7423811740978</v>
      </c>
      <c r="AE91" s="93">
        <f t="shared" si="662"/>
        <v>3561.6352547306151</v>
      </c>
      <c r="AF91" s="93">
        <f t="shared" ref="AF91" si="663">SUM(AF88:AF89)</f>
        <v>-39603.900515997273</v>
      </c>
      <c r="AG91" s="52"/>
      <c r="AH91" s="93"/>
      <c r="AI91" s="93">
        <f t="shared" ref="AI91:AN91" si="664">SUM(AI88:AI89)</f>
        <v>132136.53324999998</v>
      </c>
      <c r="AJ91" s="93">
        <f t="shared" si="664"/>
        <v>85219.857999999993</v>
      </c>
      <c r="AK91" s="93">
        <f t="shared" si="664"/>
        <v>-9278.8380000000034</v>
      </c>
      <c r="AL91" s="93">
        <f t="shared" si="664"/>
        <v>-12369.565199999997</v>
      </c>
      <c r="AM91" s="93">
        <f t="shared" si="664"/>
        <v>-16759.449860000001</v>
      </c>
      <c r="AN91" s="93">
        <f t="shared" si="664"/>
        <v>8569.5318800000005</v>
      </c>
      <c r="AO91" s="93">
        <f t="shared" ref="AO91" si="665">SUM(AO88:AO89)</f>
        <v>17789.829659999999</v>
      </c>
      <c r="AP91" s="52"/>
      <c r="AQ91" s="93"/>
      <c r="AR91" s="93">
        <f t="shared" ref="AR91:AW91" si="666">SUM(AR88:AR89)</f>
        <v>-183664</v>
      </c>
      <c r="AS91" s="93">
        <f t="shared" si="666"/>
        <v>-138903</v>
      </c>
      <c r="AT91" s="93">
        <f t="shared" si="666"/>
        <v>-19762</v>
      </c>
      <c r="AU91" s="93">
        <f t="shared" si="666"/>
        <v>-9852</v>
      </c>
      <c r="AV91" s="93">
        <f t="shared" si="666"/>
        <v>14386</v>
      </c>
      <c r="AW91" s="93">
        <f t="shared" si="666"/>
        <v>-12130</v>
      </c>
      <c r="AX91" s="93">
        <f t="shared" ref="AX91" si="667">SUM(AX88:AX89)</f>
        <v>21814</v>
      </c>
      <c r="AY91" s="52"/>
      <c r="AZ91" s="93"/>
      <c r="BA91" s="93">
        <f t="shared" ref="BA91:BF91" si="668">SUM(BA88:BA89)</f>
        <v>267076.57093757484</v>
      </c>
      <c r="BB91" s="93">
        <f t="shared" si="668"/>
        <v>376220.77333501854</v>
      </c>
      <c r="BC91" s="93">
        <f t="shared" si="668"/>
        <v>340196.85159465065</v>
      </c>
      <c r="BD91" s="93">
        <f t="shared" si="668"/>
        <v>441893.30671021657</v>
      </c>
      <c r="BE91" s="93">
        <f t="shared" si="668"/>
        <v>480309.19699861569</v>
      </c>
      <c r="BF91" s="93">
        <f t="shared" si="668"/>
        <v>624920.78716196108</v>
      </c>
      <c r="BG91" s="93">
        <f t="shared" ref="BG91" si="669">SUM(BG88:BG89)</f>
        <v>533180.46219641529</v>
      </c>
      <c r="BH91" s="180"/>
      <c r="BI91" s="93"/>
      <c r="BJ91" s="93">
        <f t="shared" ref="BJ91:BO91" si="670">SUM(BJ88:BJ89)</f>
        <v>2764.4107657000009</v>
      </c>
      <c r="BK91" s="93">
        <f t="shared" si="670"/>
        <v>-3404.2357651800048</v>
      </c>
      <c r="BL91" s="93">
        <f t="shared" si="670"/>
        <v>-1703.027429132721</v>
      </c>
      <c r="BM91" s="93">
        <f t="shared" si="670"/>
        <v>18928.307125199979</v>
      </c>
      <c r="BN91" s="93">
        <f t="shared" si="670"/>
        <v>42183.438977955571</v>
      </c>
      <c r="BO91" s="93">
        <f t="shared" si="670"/>
        <v>79914.773806053301</v>
      </c>
      <c r="BP91" s="93">
        <f t="shared" ref="BP91" si="671">SUM(BP88:BP89)</f>
        <v>128757.91749370118</v>
      </c>
      <c r="BQ91" s="180">
        <f>BP91/BO91-1</f>
        <v>0.61119041400512808</v>
      </c>
      <c r="BR91" s="93"/>
      <c r="BS91" s="93">
        <f t="shared" ref="BS91:BX91" si="672">SUM(BS88:BS89)</f>
        <v>12910.573199999993</v>
      </c>
      <c r="BT91" s="93">
        <f t="shared" si="672"/>
        <v>15895.346599999999</v>
      </c>
      <c r="BU91" s="93">
        <f t="shared" si="672"/>
        <v>14181.103199999998</v>
      </c>
      <c r="BV91" s="93">
        <f t="shared" si="672"/>
        <v>16629.080207999996</v>
      </c>
      <c r="BW91" s="93">
        <f t="shared" si="672"/>
        <v>11329.903244000005</v>
      </c>
      <c r="BX91" s="93">
        <f t="shared" si="672"/>
        <v>18647.54242880001</v>
      </c>
      <c r="BY91" s="93">
        <f t="shared" ref="BY91" si="673">SUM(BY88:BY89)</f>
        <v>25066.981875999998</v>
      </c>
      <c r="BZ91" s="52"/>
      <c r="CA91" s="93"/>
      <c r="CB91" s="93">
        <f t="shared" ref="CB91:CG91" si="674">SUM(CB88:CB89)</f>
        <v>15674.983965699999</v>
      </c>
      <c r="CC91" s="93">
        <f t="shared" si="674"/>
        <v>12491.110834820007</v>
      </c>
      <c r="CD91" s="93">
        <f t="shared" si="674"/>
        <v>12478.075770867285</v>
      </c>
      <c r="CE91" s="93">
        <f t="shared" si="674"/>
        <v>35557.387333199971</v>
      </c>
      <c r="CF91" s="93">
        <f t="shared" si="674"/>
        <v>53513.34222195558</v>
      </c>
      <c r="CG91" s="93">
        <f t="shared" si="674"/>
        <v>98562.316234853351</v>
      </c>
      <c r="CH91" s="93">
        <f t="shared" ref="CH91" si="675">SUM(CH88:CH89)</f>
        <v>153824.89936970122</v>
      </c>
      <c r="CI91" s="186">
        <f>CH91/CG91-1</f>
        <v>0.56068673348918363</v>
      </c>
      <c r="CJ91" s="52"/>
      <c r="CK91" s="93"/>
      <c r="CL91" s="93">
        <f t="shared" ref="CL91:CQ91" si="676">SUM(CL88:CL89)</f>
        <v>0</v>
      </c>
      <c r="CM91" s="93">
        <f t="shared" si="676"/>
        <v>0</v>
      </c>
      <c r="CN91" s="93">
        <f t="shared" si="676"/>
        <v>0</v>
      </c>
      <c r="CO91" s="93">
        <f t="shared" si="676"/>
        <v>-12631.887526892002</v>
      </c>
      <c r="CP91" s="93">
        <f t="shared" si="676"/>
        <v>-23108.606516532</v>
      </c>
      <c r="CQ91" s="93">
        <f t="shared" si="676"/>
        <v>-31273.887419503997</v>
      </c>
      <c r="CR91" s="93">
        <f t="shared" ref="CR91" si="677">SUM(CR88:CR89)</f>
        <v>-29337.733100177418</v>
      </c>
      <c r="CS91" s="52"/>
      <c r="CT91" s="93"/>
      <c r="CU91" s="93">
        <f t="shared" ref="CU91:CZ91" si="678">SUM(CU88:CU89)</f>
        <v>282751.55490327487</v>
      </c>
      <c r="CV91" s="93">
        <f t="shared" si="678"/>
        <v>388711.88416983851</v>
      </c>
      <c r="CW91" s="93">
        <f t="shared" si="678"/>
        <v>352674.92736551783</v>
      </c>
      <c r="CX91" s="93">
        <f t="shared" si="678"/>
        <v>464818.80651652458</v>
      </c>
      <c r="CY91" s="93">
        <f t="shared" si="678"/>
        <v>510713.93270403933</v>
      </c>
      <c r="CZ91" s="93">
        <f t="shared" si="678"/>
        <v>692209.21597731044</v>
      </c>
      <c r="DA91" s="93">
        <f t="shared" ref="DA91" si="679">SUM(DA88:DA89)</f>
        <v>657668.62846593908</v>
      </c>
    </row>
    <row r="92" spans="3:105" x14ac:dyDescent="0.3">
      <c r="C92" s="63" t="s">
        <v>51</v>
      </c>
      <c r="D92" s="126"/>
      <c r="E92" s="63"/>
      <c r="F92" s="64">
        <f>F91-Segment!G71/1000</f>
        <v>5.711800028802827E-2</v>
      </c>
      <c r="G92" s="64">
        <f>G91-Segment!G146/1000</f>
        <v>-1.8983000132720917E-2</v>
      </c>
      <c r="H92" s="64">
        <f>H91-Segment!G223/1000</f>
        <v>0.24880329985171556</v>
      </c>
      <c r="I92" s="64">
        <f>I91-Segment!G300/1000</f>
        <v>0.4678875399986282</v>
      </c>
      <c r="J92" s="64">
        <f>J91-Segment!G377/1000</f>
        <v>0.2779029049561359</v>
      </c>
      <c r="K92" s="64">
        <f>K91-Segment!G454/1000</f>
        <v>-3.1992795877158642E-2</v>
      </c>
      <c r="L92" s="64">
        <f>L91-Segment!G531/1000</f>
        <v>-0.36355299060232937</v>
      </c>
      <c r="M92" s="231"/>
      <c r="N92" s="63"/>
      <c r="O92" s="65"/>
      <c r="P92" s="64">
        <f>P91-Segment!C71/1000</f>
        <v>5.711800028802827E-2</v>
      </c>
      <c r="Q92" s="64">
        <f>Q91-Segment!C146/1000</f>
        <v>-1.8983000074513257E-2</v>
      </c>
      <c r="R92" s="64">
        <f>R91-Segment!C223/1000</f>
        <v>0.24880330008454621</v>
      </c>
      <c r="S92" s="64">
        <f>S91-Segment!C300/1000</f>
        <v>-0.29651246004505083</v>
      </c>
      <c r="T92" s="64">
        <f>T91-Segment!C377/1000</f>
        <v>-0.21245973702752963</v>
      </c>
      <c r="U92" s="64">
        <f>U91-Segment!C454/1000</f>
        <v>-0.3838388544972986</v>
      </c>
      <c r="V92" s="64">
        <f>V91-Segment!C531/1000</f>
        <v>-0.11804900283459574</v>
      </c>
      <c r="W92" s="231"/>
      <c r="X92" s="63"/>
      <c r="Y92" s="65"/>
      <c r="Z92" s="64">
        <f>Z91-'Securitization Profit   loss &amp; '!C70/1000</f>
        <v>4.2999999997846317E-2</v>
      </c>
      <c r="AA92" s="64">
        <f>AA91-'Securitization Profit   loss &amp; '!C147/1000</f>
        <v>-0.31199999998352723</v>
      </c>
      <c r="AB92" s="64">
        <f>AB91-'Securitization Profit   loss &amp; '!C224/1000</f>
        <v>0.18596999988585594</v>
      </c>
      <c r="AC92" s="64">
        <f>AC91-'Securitization Profit   loss &amp; '!C301/1000</f>
        <v>0.33824000003005494</v>
      </c>
      <c r="AD92" s="64">
        <f>AD91-'Securitization Profit   loss &amp; '!C377/1000</f>
        <v>6.9775958684203943E-2</v>
      </c>
      <c r="AE92" s="64">
        <f>AE91-'Securitization Profit   loss &amp; '!C454/1000</f>
        <v>0.22559989496630806</v>
      </c>
      <c r="AF92" s="64">
        <f>AF91-'Securitization Profit   loss &amp; '!C531/1000</f>
        <v>-0.36901470975135453</v>
      </c>
      <c r="AG92" s="63"/>
      <c r="AH92" s="65"/>
      <c r="AI92" s="64">
        <f>AI91-'Securitization Profit   loss &amp; '!B70/1000</f>
        <v>-0.45538999990094453</v>
      </c>
      <c r="AJ92" s="64">
        <f>AJ91-'Securitization Profit   loss &amp; '!B147/1000</f>
        <v>-0.14000000001396984</v>
      </c>
      <c r="AK92" s="64">
        <f>AK91-'Securitization Profit   loss &amp; '!B224/1000</f>
        <v>-0.1195600000955892</v>
      </c>
      <c r="AL92" s="64">
        <f>AL91-'Securitization Profit   loss &amp; '!B301/1000</f>
        <v>0.30725999994319864</v>
      </c>
      <c r="AM92" s="64">
        <f>AM91-'Securitization Profit   loss &amp; '!B377/1000</f>
        <v>-0.47623999999268563</v>
      </c>
      <c r="AN92" s="64">
        <f>AN91-'Securitization Profit   loss &amp; '!B454/1000</f>
        <v>6.3990000013291137E-2</v>
      </c>
      <c r="AO92" s="64">
        <f>AO91-'Securitization Profit   loss &amp; '!B531/1000</f>
        <v>-0.13091999999960535</v>
      </c>
      <c r="AP92" s="63"/>
      <c r="AQ92" s="65"/>
      <c r="AR92" s="65"/>
      <c r="AS92" s="63"/>
      <c r="AT92" s="63"/>
      <c r="AU92" s="63"/>
      <c r="AV92" s="63"/>
      <c r="AW92" s="63"/>
      <c r="AX92" s="63"/>
      <c r="AY92" s="63"/>
      <c r="AZ92" s="65"/>
      <c r="BA92" s="64">
        <f t="shared" ref="BA92:BG92" si="680">BA91-P91-Z91-AI91-AR91</f>
        <v>1.0000000000582077</v>
      </c>
      <c r="BB92" s="64">
        <f t="shared" si="680"/>
        <v>0</v>
      </c>
      <c r="BC92" s="64">
        <f t="shared" si="680"/>
        <v>-1.0000000001018634</v>
      </c>
      <c r="BD92" s="64">
        <f t="shared" si="680"/>
        <v>2.9103830456733704E-11</v>
      </c>
      <c r="BE92" s="64">
        <f t="shared" si="680"/>
        <v>1.0000000000272848</v>
      </c>
      <c r="BF92" s="64">
        <f t="shared" si="680"/>
        <v>-1.2005330063402653E-10</v>
      </c>
      <c r="BG92" s="64">
        <f t="shared" si="680"/>
        <v>1.2005330063402653E-10</v>
      </c>
      <c r="BH92" s="63"/>
      <c r="BI92" s="65"/>
      <c r="BJ92" s="64">
        <f>BJ91-Segment!D71/1000</f>
        <v>0</v>
      </c>
      <c r="BK92" s="64">
        <f>BK91-Segment!D146/1000</f>
        <v>-4.5474735088646412E-12</v>
      </c>
      <c r="BL92" s="64">
        <f>BL91-Segment!D223/1000</f>
        <v>-2.3874235921539366E-11</v>
      </c>
      <c r="BM92" s="64">
        <f>BM91-Segment!D300/1000</f>
        <v>0</v>
      </c>
      <c r="BN92" s="64">
        <f>BN91-Segment!D377/1000</f>
        <v>0</v>
      </c>
      <c r="BO92" s="64">
        <f>BO91-Segment!D454/1000</f>
        <v>0</v>
      </c>
      <c r="BP92" s="64">
        <f>BP91-Segment!D531/1000</f>
        <v>-1.4551915228366852E-10</v>
      </c>
      <c r="BQ92" s="63"/>
      <c r="BR92" s="65"/>
      <c r="BS92" s="64">
        <f>BS91-Segment!E71/1000</f>
        <v>0</v>
      </c>
      <c r="BT92" s="64">
        <f>BT91-Segment!E146/1000</f>
        <v>0</v>
      </c>
      <c r="BU92" s="64">
        <f>BU91-Segment!E223/1000</f>
        <v>0</v>
      </c>
      <c r="BV92" s="64">
        <f>BV91-Segment!E300/1000</f>
        <v>0</v>
      </c>
      <c r="BW92" s="64">
        <f>BW91-Segment!E377/1000</f>
        <v>0</v>
      </c>
      <c r="BX92" s="64">
        <f>BX91-Segment!E454/1000</f>
        <v>0</v>
      </c>
      <c r="BY92" s="64">
        <f>BY91-Segment!E531/1000</f>
        <v>0</v>
      </c>
      <c r="BZ92" s="63"/>
      <c r="CA92" s="65"/>
      <c r="CB92" s="64">
        <f t="shared" ref="CB92:CH92" si="681">CB91-BJ91-BS91</f>
        <v>0</v>
      </c>
      <c r="CC92" s="64">
        <f t="shared" si="681"/>
        <v>0</v>
      </c>
      <c r="CD92" s="64">
        <f t="shared" si="681"/>
        <v>0</v>
      </c>
      <c r="CE92" s="64">
        <f t="shared" si="681"/>
        <v>0</v>
      </c>
      <c r="CF92" s="64">
        <f t="shared" si="681"/>
        <v>0</v>
      </c>
      <c r="CG92" s="64">
        <f t="shared" si="681"/>
        <v>4.0017766878008842E-11</v>
      </c>
      <c r="CH92" s="64">
        <f t="shared" si="681"/>
        <v>3.637978807091713E-11</v>
      </c>
      <c r="CI92" s="231"/>
      <c r="CJ92" s="63"/>
      <c r="CK92" s="65"/>
      <c r="CL92" s="64">
        <f>CL91-Segment!F71/1000</f>
        <v>0</v>
      </c>
      <c r="CM92" s="64">
        <f>CM91-Segment!F146/1000</f>
        <v>0</v>
      </c>
      <c r="CN92" s="64">
        <f>CN91-Segment!F223/1000</f>
        <v>0</v>
      </c>
      <c r="CO92" s="64">
        <f>CO91-Segment!F300/1000</f>
        <v>-0.23559999999815773</v>
      </c>
      <c r="CP92" s="64">
        <f>CP91-Segment!F377/1000</f>
        <v>0.49036264197638957</v>
      </c>
      <c r="CQ92" s="64">
        <f>CQ91-Segment!F454/1000</f>
        <v>0.35184605874383124</v>
      </c>
      <c r="CR92" s="64">
        <f>CR91-Segment!F531/1000</f>
        <v>-0.24550398772043991</v>
      </c>
      <c r="CS92" s="63"/>
      <c r="CT92" s="65"/>
      <c r="CU92" s="64">
        <f t="shared" ref="CU92:DA92" si="682">CU91-F91</f>
        <v>-0.205840959912166</v>
      </c>
      <c r="CV92" s="64">
        <f t="shared" si="682"/>
        <v>-0.14601300010690466</v>
      </c>
      <c r="CW92" s="64">
        <f t="shared" si="682"/>
        <v>-0.62676930008456111</v>
      </c>
      <c r="CX92" s="64">
        <f t="shared" si="682"/>
        <v>-0.69257749989628792</v>
      </c>
      <c r="CY92" s="64">
        <f t="shared" si="682"/>
        <v>0.29252117418218404</v>
      </c>
      <c r="CZ92" s="64">
        <f t="shared" si="682"/>
        <v>1.1671347307274118</v>
      </c>
      <c r="DA92" s="64">
        <f t="shared" si="682"/>
        <v>0.92914400273002684</v>
      </c>
    </row>
    <row r="93" spans="3:105" x14ac:dyDescent="0.3">
      <c r="C93" s="41" t="s">
        <v>86</v>
      </c>
      <c r="D93" s="116"/>
      <c r="E93" s="41"/>
      <c r="F93" s="42">
        <f t="shared" ref="F93:L93" si="683">F91/AVERAGE(E110:F110)</f>
        <v>0.2469282713812001</v>
      </c>
      <c r="G93" s="42">
        <f t="shared" si="683"/>
        <v>0.21721003713104559</v>
      </c>
      <c r="H93" s="42">
        <f t="shared" si="683"/>
        <v>0.17350070917282903</v>
      </c>
      <c r="I93" s="42">
        <f t="shared" si="683"/>
        <v>0.20792839979493399</v>
      </c>
      <c r="J93" s="42">
        <f t="shared" si="683"/>
        <v>0.20810144033067049</v>
      </c>
      <c r="K93" s="42">
        <f t="shared" si="683"/>
        <v>0.25430734710005931</v>
      </c>
      <c r="L93" s="42">
        <f t="shared" si="683"/>
        <v>0.20610237793776487</v>
      </c>
      <c r="M93" s="177"/>
      <c r="O93" s="43"/>
      <c r="P93" s="42">
        <f t="shared" ref="P93:V93" si="684">P91/AVERAGE(O111:P111)</f>
        <v>0.24225714469327705</v>
      </c>
      <c r="Q93" s="42">
        <f t="shared" si="684"/>
        <v>0.22312388818642725</v>
      </c>
      <c r="R93" s="42">
        <f t="shared" si="684"/>
        <v>0.17986333382897254</v>
      </c>
      <c r="S93" s="42">
        <f t="shared" si="684"/>
        <v>0.21420082595958637</v>
      </c>
      <c r="T93" s="42">
        <f t="shared" si="684"/>
        <v>0.21266037762292167</v>
      </c>
      <c r="U93" s="42">
        <f t="shared" si="684"/>
        <v>0.25251829951836735</v>
      </c>
      <c r="V93" s="42">
        <f t="shared" si="684"/>
        <v>0.18686077626567482</v>
      </c>
      <c r="W93" s="177"/>
      <c r="Y93" s="43"/>
      <c r="Z93" s="43"/>
      <c r="AA93" s="42"/>
      <c r="AB93" s="42"/>
      <c r="AC93" s="42"/>
      <c r="AD93" s="42"/>
      <c r="AE93" s="42"/>
      <c r="AF93" s="42"/>
      <c r="AG93" s="44"/>
      <c r="AH93" s="43"/>
      <c r="AI93" s="43"/>
      <c r="AJ93" s="42"/>
      <c r="AK93" s="42"/>
      <c r="AL93" s="42"/>
      <c r="AM93" s="42"/>
      <c r="AN93" s="42"/>
      <c r="AO93" s="42"/>
      <c r="AP93" s="44"/>
      <c r="AQ93" s="43"/>
      <c r="AR93" s="43"/>
      <c r="AS93" s="42"/>
      <c r="AT93" s="42"/>
      <c r="AU93" s="42"/>
      <c r="AV93" s="42"/>
      <c r="AW93" s="42"/>
      <c r="AX93" s="42"/>
      <c r="AY93" s="44"/>
      <c r="AZ93" s="43"/>
      <c r="BA93" s="42">
        <f t="shared" ref="BA93:BG93" si="685">BA91/AVERAGE(AZ111:BA111)</f>
        <v>0.24225695798126179</v>
      </c>
      <c r="BB93" s="42">
        <f t="shared" si="685"/>
        <v>0.22312380159106102</v>
      </c>
      <c r="BC93" s="42">
        <f t="shared" si="685"/>
        <v>0.17986300245433565</v>
      </c>
      <c r="BD93" s="42">
        <f t="shared" si="685"/>
        <v>0.21420097497790877</v>
      </c>
      <c r="BE93" s="42">
        <f t="shared" si="685"/>
        <v>0.21266050713887019</v>
      </c>
      <c r="BF93" s="42">
        <f t="shared" si="685"/>
        <v>0.25251877113562504</v>
      </c>
      <c r="BG93" s="42">
        <f t="shared" si="685"/>
        <v>0.18686075143317285</v>
      </c>
      <c r="BH93" s="44"/>
      <c r="BI93" s="43"/>
      <c r="BJ93" s="42">
        <f t="shared" ref="BJ93:BP93" si="686">BJ91/AVERAGE(BI112:BJ112)</f>
        <v>6.4854363663023273E-2</v>
      </c>
      <c r="BK93" s="42">
        <f t="shared" si="686"/>
        <v>-3.2918215666508474E-2</v>
      </c>
      <c r="BL93" s="42">
        <f t="shared" si="686"/>
        <v>-1.2054121540591602E-2</v>
      </c>
      <c r="BM93" s="42">
        <f t="shared" si="686"/>
        <v>0.11333563631983465</v>
      </c>
      <c r="BN93" s="42">
        <f t="shared" si="686"/>
        <v>0.22931292065924141</v>
      </c>
      <c r="BO93" s="42">
        <f t="shared" si="686"/>
        <v>0.34774956588037442</v>
      </c>
      <c r="BP93" s="42">
        <f t="shared" si="686"/>
        <v>0.41159912667932802</v>
      </c>
      <c r="BR93" s="43"/>
      <c r="BS93" s="43"/>
      <c r="BT93" s="42"/>
      <c r="BU93" s="42"/>
      <c r="BV93" s="42"/>
      <c r="BW93" s="42">
        <f>BW91/AVERAGE(BV113:BW113)</f>
        <v>0.97430000166510944</v>
      </c>
      <c r="BX93" s="42">
        <f>BX91/AVERAGE(BW113:BX113)</f>
        <v>1.0729585610264041</v>
      </c>
      <c r="BY93" s="42">
        <f>BY91/AVERAGE(BX113:BY113)</f>
        <v>1.0109673045883152</v>
      </c>
      <c r="CA93" s="43"/>
      <c r="CB93" s="43"/>
      <c r="CC93" s="42"/>
      <c r="CD93" s="42"/>
      <c r="CE93" s="42"/>
      <c r="CF93" s="42">
        <f>CF91/AVERAGE(SUM(CE112:CE113),SUM(CF112:CF113))</f>
        <v>0.27360720545507256</v>
      </c>
      <c r="CG93" s="42">
        <f>CG91/AVERAGE(SUM(CF112:CF113),SUM(CG112:CG113))</f>
        <v>0.39873892718596615</v>
      </c>
      <c r="CH93" s="42">
        <f>CH91/AVERAGE(SUM(CG112:CG113),SUM(CH112:CH113))</f>
        <v>0.4556173188787383</v>
      </c>
      <c r="CI93" s="177"/>
      <c r="CK93" s="43"/>
      <c r="CL93" s="43"/>
      <c r="CM93" s="42"/>
      <c r="CN93" s="42"/>
      <c r="CO93" s="42"/>
      <c r="CP93" s="42"/>
      <c r="CQ93" s="42"/>
      <c r="CR93" s="42"/>
      <c r="CT93" s="43"/>
      <c r="CU93" s="42">
        <f t="shared" ref="CU93:DA93" si="687">CU91/AVERAGE(CT110:CU110)</f>
        <v>0.24692809161944626</v>
      </c>
      <c r="CV93" s="42">
        <f t="shared" si="687"/>
        <v>0.21720995553982456</v>
      </c>
      <c r="CW93" s="42">
        <f t="shared" si="687"/>
        <v>0.17350040083017026</v>
      </c>
      <c r="CX93" s="42">
        <f t="shared" si="687"/>
        <v>0.207928089983208</v>
      </c>
      <c r="CY93" s="42">
        <f t="shared" si="687"/>
        <v>0.2081015595248194</v>
      </c>
      <c r="CZ93" s="42">
        <f t="shared" si="687"/>
        <v>0.25430777588868375</v>
      </c>
      <c r="DA93" s="42">
        <f t="shared" si="687"/>
        <v>0.20610266911640812</v>
      </c>
    </row>
    <row r="94" spans="3:105" x14ac:dyDescent="0.3">
      <c r="C94" s="41" t="s">
        <v>139</v>
      </c>
      <c r="D94" s="116"/>
      <c r="E94" s="41"/>
      <c r="F94" s="42">
        <f t="shared" ref="F94:K94" si="688">F91/F115</f>
        <v>0.30458526782436429</v>
      </c>
      <c r="G94" s="42">
        <f t="shared" si="688"/>
        <v>0.21691770489736872</v>
      </c>
      <c r="H94" s="42">
        <f t="shared" si="688"/>
        <v>0.17861112306160873</v>
      </c>
      <c r="I94" s="42">
        <f t="shared" si="688"/>
        <v>0.21571408502807352</v>
      </c>
      <c r="J94" s="42">
        <f t="shared" si="688"/>
        <v>0.21540930621024909</v>
      </c>
      <c r="K94" s="42">
        <f t="shared" si="688"/>
        <v>0.27243659267606279</v>
      </c>
      <c r="L94" s="42">
        <f t="shared" ref="L94" si="689">L91/L115</f>
        <v>0.21164174869497457</v>
      </c>
      <c r="M94" s="42"/>
      <c r="O94" s="43"/>
      <c r="P94" s="42">
        <f t="shared" ref="P94:U94" si="690">P91/P116</f>
        <v>0.28991855887981888</v>
      </c>
      <c r="Q94" s="42">
        <f t="shared" si="690"/>
        <v>0.22199297999589235</v>
      </c>
      <c r="R94" s="42">
        <f t="shared" si="690"/>
        <v>0.18638065263415704</v>
      </c>
      <c r="S94" s="42">
        <f t="shared" si="690"/>
        <v>0.22380565510148445</v>
      </c>
      <c r="T94" s="42">
        <f t="shared" si="690"/>
        <v>0.22153974344513402</v>
      </c>
      <c r="U94" s="42">
        <f t="shared" si="690"/>
        <v>0.27124594695373777</v>
      </c>
      <c r="V94" s="42">
        <f t="shared" ref="V94" si="691">V91/V116</f>
        <v>0.19271134080424487</v>
      </c>
      <c r="W94" s="177"/>
      <c r="Y94" s="43"/>
      <c r="Z94" s="43"/>
      <c r="AA94" s="42"/>
      <c r="AB94" s="42"/>
      <c r="AC94" s="42"/>
      <c r="AD94" s="42"/>
      <c r="AE94" s="42"/>
      <c r="AF94" s="42"/>
      <c r="AG94" s="44"/>
      <c r="AH94" s="43"/>
      <c r="AI94" s="43"/>
      <c r="AJ94" s="42"/>
      <c r="AK94" s="42"/>
      <c r="AL94" s="42"/>
      <c r="AM94" s="42"/>
      <c r="AN94" s="42"/>
      <c r="AO94" s="42"/>
      <c r="AP94" s="44"/>
      <c r="AQ94" s="43"/>
      <c r="AR94" s="43"/>
      <c r="AS94" s="42"/>
      <c r="AT94" s="42"/>
      <c r="AU94" s="42"/>
      <c r="AV94" s="42"/>
      <c r="AW94" s="42"/>
      <c r="AX94" s="42"/>
      <c r="AY94" s="44"/>
      <c r="AZ94" s="43"/>
      <c r="BA94" s="42">
        <f t="shared" ref="BA94:BF94" si="692">BA91/BA116</f>
        <v>0.28991833543427942</v>
      </c>
      <c r="BB94" s="42">
        <f t="shared" si="692"/>
        <v>0.22199289383943657</v>
      </c>
      <c r="BC94" s="42">
        <f t="shared" si="692"/>
        <v>0.18638030925221377</v>
      </c>
      <c r="BD94" s="42">
        <f t="shared" si="692"/>
        <v>0.22380581080183301</v>
      </c>
      <c r="BE94" s="42">
        <f t="shared" si="692"/>
        <v>0.22153987836885761</v>
      </c>
      <c r="BF94" s="42">
        <f t="shared" si="692"/>
        <v>0.27124645354779409</v>
      </c>
      <c r="BG94" s="42">
        <f t="shared" ref="BG94" si="693">BG91/BG116</f>
        <v>0.19271131519424345</v>
      </c>
      <c r="BH94" s="44"/>
      <c r="BI94" s="43"/>
      <c r="BJ94" s="42">
        <f t="shared" ref="BJ94:BO94" si="694">BJ91/BJ117</f>
        <v>0.38912618197813964</v>
      </c>
      <c r="BK94" s="42">
        <f t="shared" si="694"/>
        <v>-3.5009728171592265E-2</v>
      </c>
      <c r="BL94" s="42">
        <f t="shared" si="694"/>
        <v>-1.140973115504436E-2</v>
      </c>
      <c r="BM94" s="42">
        <f t="shared" si="694"/>
        <v>0.11175138439166653</v>
      </c>
      <c r="BN94" s="42">
        <f t="shared" si="694"/>
        <v>0.21840209969073007</v>
      </c>
      <c r="BO94" s="42">
        <f t="shared" si="694"/>
        <v>0.34681155663107888</v>
      </c>
      <c r="BP94" s="42">
        <f t="shared" ref="BP94" si="695">BP91/BP117</f>
        <v>0.40077823660145112</v>
      </c>
      <c r="BR94" s="43"/>
      <c r="BS94" s="43"/>
      <c r="BT94" s="42"/>
      <c r="BU94" s="42"/>
      <c r="BV94" s="42"/>
      <c r="BW94" s="42">
        <f>BW91/BW118</f>
        <v>1.1674965574304517</v>
      </c>
      <c r="BX94" s="42">
        <f>BX91/BX118</f>
        <v>2.8725652415635676</v>
      </c>
      <c r="BY94" s="42">
        <f>BY91/BY118</f>
        <v>1.2883869312597174</v>
      </c>
      <c r="CA94" s="43"/>
      <c r="CB94" s="43"/>
      <c r="CC94" s="42"/>
      <c r="CD94" s="42"/>
      <c r="CE94" s="42">
        <f>CE91/SUM(CE117:CE118)</f>
        <v>0.19716344418481635</v>
      </c>
      <c r="CF94" s="42">
        <f>CF91/SUM(CF117:CF118)</f>
        <v>0.2638071947778452</v>
      </c>
      <c r="CG94" s="42">
        <f>CG91/SUM(CG117:CG118)</f>
        <v>0.41601750075694893</v>
      </c>
      <c r="CH94" s="42">
        <f>CH91/SUM(CH117:CH118)</f>
        <v>0.45146239314434178</v>
      </c>
      <c r="CI94" s="177"/>
      <c r="CK94" s="43"/>
      <c r="CL94" s="43"/>
      <c r="CM94" s="42"/>
      <c r="CN94" s="42"/>
      <c r="CO94" s="42"/>
      <c r="CP94" s="42"/>
      <c r="CQ94" s="42"/>
      <c r="CR94" s="42"/>
      <c r="CT94" s="43"/>
      <c r="CU94" s="42">
        <f t="shared" ref="CU94:CZ94" si="696">CU91/CU115</f>
        <v>0.3045850460887905</v>
      </c>
      <c r="CV94" s="42">
        <f t="shared" si="696"/>
        <v>0.21691762341595727</v>
      </c>
      <c r="CW94" s="42">
        <f t="shared" si="696"/>
        <v>0.17861080563680487</v>
      </c>
      <c r="CX94" s="42">
        <f t="shared" si="696"/>
        <v>0.21571376361573608</v>
      </c>
      <c r="CY94" s="42">
        <f t="shared" si="696"/>
        <v>0.21540942959012035</v>
      </c>
      <c r="CZ94" s="42">
        <f t="shared" si="696"/>
        <v>0.27243705203247992</v>
      </c>
      <c r="DA94" s="42">
        <f t="shared" ref="DA94" si="697">DA91/DA115</f>
        <v>0.21164204769956568</v>
      </c>
    </row>
    <row r="95" spans="3:105" x14ac:dyDescent="0.3">
      <c r="C95" s="41" t="s">
        <v>87</v>
      </c>
      <c r="D95" s="116"/>
      <c r="E95" s="41"/>
      <c r="F95" s="42"/>
      <c r="G95" s="42"/>
      <c r="H95" s="42"/>
      <c r="I95" s="42"/>
      <c r="J95" s="42"/>
      <c r="K95" s="43">
        <f>'Quarterly I.S'!R94</f>
        <v>0</v>
      </c>
      <c r="L95" s="43">
        <f>'Quarterly I.S'!S94</f>
        <v>0</v>
      </c>
      <c r="M95" s="42"/>
      <c r="O95" s="42"/>
      <c r="P95" s="42">
        <f t="shared" ref="P95:U95" si="698">P91/AVERAGE(O133:P133)</f>
        <v>4.7977183410948122E-2</v>
      </c>
      <c r="Q95" s="42">
        <f t="shared" si="698"/>
        <v>5.8807574289717029E-2</v>
      </c>
      <c r="R95" s="42">
        <f t="shared" si="698"/>
        <v>4.7413550908075142E-2</v>
      </c>
      <c r="S95" s="42">
        <f t="shared" si="698"/>
        <v>4.8997271736496775E-2</v>
      </c>
      <c r="T95" s="42">
        <f t="shared" si="698"/>
        <v>3.8192982505327364E-2</v>
      </c>
      <c r="U95" s="42">
        <f t="shared" si="698"/>
        <v>3.4725049708081809E-2</v>
      </c>
      <c r="V95" s="42">
        <f>V91/AVERAGE(U133:V133)</f>
        <v>2.5227281573591828E-2</v>
      </c>
      <c r="W95" s="42"/>
      <c r="Y95" s="43"/>
      <c r="Z95" s="42"/>
      <c r="AA95" s="42"/>
      <c r="AB95" s="42"/>
      <c r="AC95" s="42"/>
      <c r="AD95" s="42"/>
      <c r="AE95" s="42"/>
      <c r="AF95" s="42"/>
      <c r="AG95" s="44"/>
      <c r="AH95" s="43"/>
      <c r="AI95" s="43"/>
      <c r="AJ95" s="42"/>
      <c r="AK95" s="42"/>
      <c r="AL95" s="42"/>
      <c r="AM95" s="42"/>
      <c r="AN95" s="42"/>
      <c r="AO95" s="42"/>
      <c r="AP95" s="44"/>
      <c r="AQ95" s="43"/>
      <c r="AR95" s="43"/>
      <c r="AS95" s="42"/>
      <c r="AT95" s="42"/>
      <c r="AU95" s="42"/>
      <c r="AV95" s="42"/>
      <c r="AW95" s="42"/>
      <c r="AX95" s="42"/>
      <c r="AY95" s="44"/>
      <c r="AZ95" s="43"/>
      <c r="BA95" s="43"/>
      <c r="BB95" s="42"/>
      <c r="BC95" s="42"/>
      <c r="BD95" s="42"/>
      <c r="BE95" s="42"/>
      <c r="BF95" s="42"/>
      <c r="BG95" s="42"/>
      <c r="BH95" s="44"/>
      <c r="BI95" s="43"/>
      <c r="BJ95" s="43"/>
      <c r="BK95" s="42"/>
      <c r="BL95" s="42"/>
      <c r="BM95" s="42"/>
      <c r="BN95" s="42">
        <f t="shared" ref="BN95:BO95" si="699">BN91/BM91-1</f>
        <v>1.2285901585881995</v>
      </c>
      <c r="BO95" s="42">
        <f t="shared" si="699"/>
        <v>0.89445848281396767</v>
      </c>
      <c r="BP95" s="42">
        <f>BP91/BO91-1</f>
        <v>0.61119041400512808</v>
      </c>
      <c r="BQ95" s="42">
        <f>BQ91/BP91-1</f>
        <v>-0.99999525318189431</v>
      </c>
      <c r="BR95" s="43"/>
      <c r="BS95" s="43"/>
      <c r="BT95" s="42"/>
      <c r="BU95" s="42"/>
      <c r="BV95" s="42"/>
      <c r="BW95" s="42"/>
      <c r="BX95" s="42"/>
      <c r="BY95" s="42"/>
      <c r="CA95" s="43"/>
      <c r="CB95" s="43"/>
      <c r="CC95" s="42"/>
      <c r="CD95" s="42"/>
      <c r="CE95" s="42"/>
      <c r="CF95" s="42"/>
      <c r="CG95" s="42"/>
      <c r="CH95" s="42"/>
      <c r="CI95" s="42"/>
      <c r="CK95" s="43"/>
      <c r="CL95" s="43"/>
      <c r="CM95" s="42"/>
      <c r="CN95" s="42"/>
      <c r="CO95" s="42"/>
      <c r="CP95" s="42"/>
      <c r="CQ95" s="42"/>
      <c r="CR95" s="42"/>
      <c r="CT95" s="43"/>
      <c r="CU95" s="43"/>
      <c r="CV95" s="42"/>
      <c r="CW95" s="42"/>
      <c r="CX95" s="42"/>
      <c r="CY95" s="42"/>
      <c r="CZ95" s="42"/>
      <c r="DA95" s="42"/>
    </row>
    <row r="96" spans="3:105" x14ac:dyDescent="0.3">
      <c r="C96" s="48"/>
      <c r="D96" s="119"/>
      <c r="E96" s="48"/>
      <c r="F96" s="48"/>
      <c r="G96" s="151"/>
      <c r="H96" s="151"/>
      <c r="I96" s="151"/>
      <c r="J96" s="151"/>
      <c r="K96" s="66"/>
      <c r="L96" s="66"/>
      <c r="M96" s="138"/>
      <c r="O96" s="48"/>
      <c r="P96" s="151"/>
      <c r="Q96" s="151"/>
      <c r="R96" s="151"/>
      <c r="S96" s="151"/>
      <c r="T96" s="151"/>
      <c r="U96" s="151"/>
      <c r="V96" s="151"/>
      <c r="W96" s="138"/>
      <c r="Y96" s="48"/>
      <c r="Z96" s="48"/>
      <c r="AA96" s="66"/>
      <c r="AB96" s="66"/>
      <c r="AC96" s="66"/>
      <c r="AD96" s="66"/>
      <c r="AE96" s="66"/>
      <c r="AF96" s="66"/>
      <c r="AG96" s="56"/>
      <c r="AH96" s="48"/>
      <c r="AI96" s="48"/>
      <c r="AJ96" s="66"/>
      <c r="AK96" s="66"/>
      <c r="AL96" s="66"/>
      <c r="AM96" s="66"/>
      <c r="AN96" s="66"/>
      <c r="AO96" s="66"/>
      <c r="AP96" s="56"/>
      <c r="AQ96" s="48"/>
      <c r="AR96" s="48"/>
      <c r="AS96" s="66"/>
      <c r="AT96" s="66"/>
      <c r="AU96" s="66"/>
      <c r="AV96" s="66"/>
      <c r="AW96" s="66"/>
      <c r="AX96" s="66"/>
      <c r="AY96" s="56"/>
      <c r="AZ96" s="48"/>
      <c r="BA96" s="48"/>
      <c r="BB96" s="66"/>
      <c r="BC96" s="66"/>
      <c r="BD96" s="66"/>
      <c r="BE96" s="66"/>
      <c r="BF96" s="66"/>
      <c r="BG96" s="66"/>
      <c r="BH96" s="56"/>
      <c r="BI96" s="48"/>
      <c r="BJ96" s="48"/>
      <c r="BK96" s="66"/>
      <c r="BL96" s="66"/>
      <c r="BM96" s="66"/>
      <c r="BN96" s="66"/>
      <c r="BO96" s="66"/>
      <c r="BP96" s="66"/>
      <c r="BR96" s="48"/>
      <c r="BS96" s="48"/>
      <c r="BT96" s="66"/>
      <c r="BU96" s="66"/>
      <c r="BV96" s="66"/>
      <c r="BW96" s="66"/>
      <c r="BX96" s="66"/>
      <c r="BY96" s="66"/>
      <c r="CA96" s="48"/>
      <c r="CB96" s="48"/>
      <c r="CC96" s="66"/>
      <c r="CD96" s="66"/>
      <c r="CE96" s="66"/>
      <c r="CF96" s="66"/>
      <c r="CG96" s="66"/>
      <c r="CH96" s="66"/>
      <c r="CI96" s="138"/>
      <c r="CK96" s="48"/>
      <c r="CL96" s="48"/>
      <c r="CM96" s="66"/>
      <c r="CN96" s="66"/>
      <c r="CO96" s="66"/>
      <c r="CP96" s="66"/>
      <c r="CQ96" s="66"/>
      <c r="CR96" s="66"/>
      <c r="CT96" s="48"/>
      <c r="CU96" s="48"/>
      <c r="CV96" s="66"/>
      <c r="CW96" s="66"/>
      <c r="CX96" s="66"/>
      <c r="CY96" s="66"/>
      <c r="CZ96" s="66"/>
      <c r="DA96" s="66"/>
    </row>
    <row r="97" spans="2:105" x14ac:dyDescent="0.3">
      <c r="C97" s="30" t="s">
        <v>178</v>
      </c>
      <c r="D97" s="30"/>
      <c r="E97" s="30"/>
      <c r="F97" s="30"/>
      <c r="G97" s="30"/>
      <c r="H97" s="30"/>
      <c r="I97" s="30"/>
      <c r="J97" s="30"/>
      <c r="K97" s="30"/>
      <c r="L97" s="30"/>
      <c r="M97" s="30"/>
      <c r="O97" s="48"/>
      <c r="P97" s="151"/>
      <c r="Q97" s="151"/>
      <c r="R97" s="151"/>
      <c r="S97" s="151"/>
      <c r="T97" s="151"/>
      <c r="U97" s="66"/>
      <c r="V97" s="66"/>
      <c r="W97" s="89"/>
      <c r="Y97" s="258"/>
      <c r="Z97" s="48"/>
      <c r="AA97" s="66"/>
      <c r="AB97" s="66"/>
      <c r="AC97" s="66"/>
      <c r="AD97" s="66"/>
      <c r="AE97" s="66"/>
      <c r="AF97" s="66"/>
      <c r="AG97" s="56"/>
      <c r="AH97" s="48"/>
      <c r="AI97" s="48"/>
      <c r="AJ97" s="66"/>
      <c r="AK97" s="66"/>
      <c r="AL97" s="66"/>
      <c r="AM97" s="66"/>
      <c r="AN97" s="66"/>
      <c r="AO97" s="66"/>
      <c r="AP97" s="56"/>
      <c r="AQ97" s="48"/>
      <c r="AR97" s="48"/>
      <c r="AS97" s="66"/>
      <c r="AT97" s="66"/>
      <c r="AU97" s="66"/>
      <c r="AV97" s="66"/>
      <c r="AW97" s="66"/>
      <c r="AX97" s="66"/>
      <c r="AY97" s="56"/>
      <c r="AZ97" s="48"/>
      <c r="BA97" s="48"/>
      <c r="BB97" s="66"/>
      <c r="BC97" s="66"/>
      <c r="BD97" s="66"/>
      <c r="BE97" s="66"/>
      <c r="BF97" s="66"/>
      <c r="BG97" s="66"/>
      <c r="BH97" s="56"/>
      <c r="BI97" s="48"/>
      <c r="BJ97" s="48"/>
      <c r="BK97" s="66"/>
      <c r="BL97" s="66"/>
      <c r="BM97" s="66"/>
      <c r="BN97" s="66"/>
      <c r="BO97" s="66"/>
      <c r="BP97" s="66"/>
      <c r="BR97" s="48"/>
      <c r="BS97" s="48"/>
      <c r="BT97" s="66"/>
      <c r="BU97" s="66"/>
      <c r="BV97" s="66"/>
      <c r="BW97" s="66"/>
      <c r="BX97" s="66"/>
      <c r="BY97" s="66"/>
      <c r="CA97" s="48"/>
      <c r="CB97" s="48"/>
      <c r="CC97" s="66"/>
      <c r="CD97" s="66"/>
      <c r="CE97" s="66"/>
      <c r="CF97" s="66"/>
      <c r="CG97" s="66"/>
      <c r="CH97" s="66"/>
      <c r="CI97" s="89"/>
      <c r="CK97" s="48"/>
      <c r="CL97" s="48"/>
      <c r="CM97" s="66"/>
      <c r="CN97" s="66"/>
      <c r="CO97" s="66"/>
      <c r="CP97" s="66"/>
      <c r="CQ97" s="66"/>
      <c r="CR97" s="66"/>
      <c r="CT97" s="48"/>
      <c r="CU97" s="48"/>
      <c r="CV97" s="66"/>
      <c r="CW97" s="66"/>
      <c r="CX97" s="66"/>
      <c r="CY97" s="66"/>
      <c r="CZ97" s="66"/>
      <c r="DA97" s="66"/>
    </row>
    <row r="98" spans="2:105" x14ac:dyDescent="0.3">
      <c r="C98" s="67" t="s">
        <v>179</v>
      </c>
      <c r="D98" s="158"/>
      <c r="E98" s="158"/>
      <c r="F98" s="158">
        <f>F91</f>
        <v>282751.76074423478</v>
      </c>
      <c r="G98" s="158">
        <f t="shared" ref="G98:J98" si="700">G91</f>
        <v>388712.03018283861</v>
      </c>
      <c r="H98" s="158">
        <f t="shared" si="700"/>
        <v>352675.55413481791</v>
      </c>
      <c r="I98" s="158">
        <f>I91</f>
        <v>464819.49909402448</v>
      </c>
      <c r="J98" s="158">
        <f t="shared" si="700"/>
        <v>510713.64018286514</v>
      </c>
      <c r="K98" s="158">
        <f t="shared" ref="K98:L98" si="701">K91</f>
        <v>692208.04884257971</v>
      </c>
      <c r="L98" s="158">
        <f t="shared" si="701"/>
        <v>657667.69932193635</v>
      </c>
      <c r="M98" s="176">
        <f>L98/K98-1</f>
        <v>-4.9898797880777668E-2</v>
      </c>
      <c r="O98" s="48"/>
      <c r="P98" s="151"/>
      <c r="Q98" s="151"/>
      <c r="R98" s="151"/>
      <c r="S98" s="151"/>
      <c r="T98" s="151"/>
      <c r="U98" s="151"/>
      <c r="V98" s="151"/>
      <c r="W98" s="220"/>
      <c r="Y98" s="48"/>
      <c r="Z98" s="48"/>
      <c r="AA98" s="66"/>
      <c r="AB98" s="66"/>
      <c r="AC98" s="66"/>
      <c r="AD98" s="66"/>
      <c r="AE98" s="66"/>
      <c r="AF98" s="66"/>
      <c r="AG98" s="56"/>
      <c r="AH98" s="48"/>
      <c r="AI98" s="48"/>
      <c r="AJ98" s="66"/>
      <c r="AK98" s="66"/>
      <c r="AL98" s="66"/>
      <c r="AM98" s="66"/>
      <c r="AN98" s="66"/>
      <c r="AO98" s="66"/>
      <c r="AP98" s="56"/>
      <c r="AQ98" s="48"/>
      <c r="AR98" s="48"/>
      <c r="AS98" s="66"/>
      <c r="AT98" s="66"/>
      <c r="AU98" s="66"/>
      <c r="AV98" s="66"/>
      <c r="AW98" s="66"/>
      <c r="AX98" s="66"/>
      <c r="AY98" s="56"/>
      <c r="AZ98" s="48"/>
      <c r="BA98" s="48"/>
      <c r="BB98" s="66"/>
      <c r="BC98" s="66"/>
      <c r="BD98" s="66"/>
      <c r="BE98" s="66"/>
      <c r="BF98" s="66"/>
      <c r="BG98" s="66"/>
      <c r="BH98" s="56"/>
      <c r="BI98" s="48"/>
      <c r="BJ98" s="48"/>
      <c r="BK98" s="66"/>
      <c r="BL98" s="66"/>
      <c r="BM98" s="66"/>
      <c r="BN98" s="66"/>
      <c r="BO98" s="66"/>
      <c r="BP98" s="66"/>
      <c r="BR98" s="48"/>
      <c r="BS98" s="48"/>
      <c r="BT98" s="66"/>
      <c r="BU98" s="66"/>
      <c r="BV98" s="66"/>
      <c r="BW98" s="66"/>
      <c r="BX98" s="66"/>
      <c r="BY98" s="66"/>
      <c r="CA98" s="48"/>
      <c r="CB98" s="48"/>
      <c r="CC98" s="66"/>
      <c r="CD98" s="66"/>
      <c r="CE98" s="66"/>
      <c r="CF98" s="66"/>
      <c r="CG98" s="66"/>
      <c r="CH98" s="66"/>
      <c r="CI98" s="220"/>
      <c r="CK98" s="48"/>
      <c r="CL98" s="48"/>
      <c r="CM98" s="66"/>
      <c r="CN98" s="66"/>
      <c r="CO98" s="66"/>
      <c r="CP98" s="66"/>
      <c r="CQ98" s="66"/>
      <c r="CR98" s="66"/>
      <c r="CT98" s="48"/>
      <c r="CU98" s="48"/>
      <c r="CV98" s="66"/>
      <c r="CW98" s="66"/>
      <c r="CX98" s="66"/>
      <c r="CY98" s="66"/>
      <c r="CZ98" s="66"/>
      <c r="DA98" s="66"/>
    </row>
    <row r="99" spans="2:105" x14ac:dyDescent="0.3">
      <c r="C99" s="69" t="str">
        <f>'Quarterly I.S'!C97</f>
        <v>Net effect of new Rent standard</v>
      </c>
      <c r="D99" s="74"/>
      <c r="E99" s="74"/>
      <c r="F99" s="74"/>
      <c r="G99" s="74"/>
      <c r="H99" s="74"/>
      <c r="I99" s="74">
        <f>SUM('Quarterly I.S'!G97:J97)</f>
        <v>10036</v>
      </c>
      <c r="J99" s="74">
        <f>SUM('Quarterly I.S'!K97:N97)</f>
        <v>30632</v>
      </c>
      <c r="K99" s="74">
        <f>SUM('Quarterly I.S'!O97:R97)</f>
        <v>36840.922526741197</v>
      </c>
      <c r="L99" s="74">
        <f>SUM('Quarterly I.S'!S97:V97)</f>
        <v>24277.117131756</v>
      </c>
      <c r="O99" s="48"/>
      <c r="P99" s="151"/>
      <c r="Q99" s="151"/>
      <c r="R99" s="151"/>
      <c r="S99" s="151"/>
      <c r="T99" s="151"/>
      <c r="U99" s="151"/>
      <c r="V99" s="151"/>
      <c r="W99" s="221"/>
      <c r="Y99" s="48"/>
      <c r="Z99" s="48"/>
      <c r="AA99" s="66"/>
      <c r="AB99" s="66"/>
      <c r="AC99" s="66"/>
      <c r="AD99" s="66"/>
      <c r="AE99" s="66"/>
      <c r="AF99" s="66"/>
      <c r="AG99" s="56"/>
      <c r="AH99" s="48"/>
      <c r="AI99" s="48"/>
      <c r="AJ99" s="66"/>
      <c r="AK99" s="66"/>
      <c r="AL99" s="66"/>
      <c r="AM99" s="66"/>
      <c r="AN99" s="66"/>
      <c r="AO99" s="66"/>
      <c r="AP99" s="56"/>
      <c r="AQ99" s="48"/>
      <c r="AR99" s="48"/>
      <c r="AS99" s="66"/>
      <c r="AT99" s="66"/>
      <c r="AU99" s="66"/>
      <c r="AV99" s="66"/>
      <c r="AW99" s="66"/>
      <c r="AX99" s="66"/>
      <c r="AY99" s="56"/>
      <c r="AZ99" s="48"/>
      <c r="BA99" s="48"/>
      <c r="BB99" s="66"/>
      <c r="BC99" s="66"/>
      <c r="BD99" s="66"/>
      <c r="BE99" s="66"/>
      <c r="BF99" s="66"/>
      <c r="BG99" s="66"/>
      <c r="BH99" s="56"/>
      <c r="BI99" s="48"/>
      <c r="BJ99" s="48"/>
      <c r="BK99" s="66"/>
      <c r="BL99" s="66"/>
      <c r="BM99" s="66"/>
      <c r="BN99" s="66"/>
      <c r="BO99" s="66"/>
      <c r="BP99" s="66"/>
      <c r="BR99" s="48"/>
      <c r="BS99" s="48"/>
      <c r="BT99" s="66"/>
      <c r="BU99" s="66"/>
      <c r="BV99" s="66"/>
      <c r="BW99" s="66"/>
      <c r="BX99" s="66"/>
      <c r="BY99" s="66"/>
      <c r="CA99" s="48"/>
      <c r="CB99" s="48"/>
      <c r="CC99" s="66"/>
      <c r="CD99" s="66"/>
      <c r="CE99" s="66"/>
      <c r="CF99" s="66"/>
      <c r="CG99" s="66"/>
      <c r="CH99" s="66"/>
      <c r="CI99" s="221"/>
      <c r="CK99" s="48"/>
      <c r="CL99" s="48"/>
      <c r="CM99" s="66"/>
      <c r="CN99" s="66"/>
      <c r="CO99" s="66"/>
      <c r="CP99" s="66"/>
      <c r="CQ99" s="66"/>
      <c r="CR99" s="66"/>
      <c r="CT99" s="48"/>
      <c r="CU99" s="48"/>
      <c r="CV99" s="66"/>
      <c r="CW99" s="66"/>
      <c r="CX99" s="66"/>
      <c r="CY99" s="66"/>
      <c r="CZ99" s="66"/>
      <c r="DA99" s="66"/>
    </row>
    <row r="100" spans="2:105" x14ac:dyDescent="0.3">
      <c r="C100" s="69" t="str">
        <f>'Quarterly I.S'!C98</f>
        <v>Non-recurring sale of assets post tax</v>
      </c>
      <c r="D100" s="74"/>
      <c r="E100" s="74"/>
      <c r="F100" s="74"/>
      <c r="G100" s="74"/>
      <c r="H100" s="74"/>
      <c r="I100" s="74">
        <f>SUM('Quarterly I.S'!G98:J98)</f>
        <v>0</v>
      </c>
      <c r="J100" s="74">
        <f>SUM('Quarterly I.S'!K98:N98)</f>
        <v>0</v>
      </c>
      <c r="K100" s="74">
        <f>SUM('Quarterly I.S'!O98:R98)</f>
        <v>-147274.58600000001</v>
      </c>
      <c r="L100" s="74">
        <f>SUM('Quarterly I.S'!S98:V98)</f>
        <v>0</v>
      </c>
      <c r="O100" s="48"/>
      <c r="P100" s="151"/>
      <c r="Q100" s="151"/>
      <c r="R100" s="151"/>
      <c r="S100" s="151"/>
      <c r="T100" s="151"/>
      <c r="U100" s="66">
        <f>K100</f>
        <v>-147274.58600000001</v>
      </c>
      <c r="V100" s="151"/>
      <c r="W100" s="221"/>
      <c r="Y100" s="48"/>
      <c r="Z100" s="48"/>
      <c r="AA100" s="66"/>
      <c r="AB100" s="66"/>
      <c r="AC100" s="66"/>
      <c r="AD100" s="66"/>
      <c r="AE100" s="66"/>
      <c r="AF100" s="66"/>
      <c r="AG100" s="56"/>
      <c r="AH100" s="48"/>
      <c r="AI100" s="48"/>
      <c r="AJ100" s="66"/>
      <c r="AK100" s="66"/>
      <c r="AL100" s="66"/>
      <c r="AM100" s="66"/>
      <c r="AN100" s="66"/>
      <c r="AO100" s="66"/>
      <c r="AP100" s="56"/>
      <c r="AQ100" s="48"/>
      <c r="AR100" s="48"/>
      <c r="AS100" s="66"/>
      <c r="AT100" s="66"/>
      <c r="AU100" s="66"/>
      <c r="AV100" s="66"/>
      <c r="AW100" s="66"/>
      <c r="AX100" s="66"/>
      <c r="AY100" s="56"/>
      <c r="AZ100" s="48"/>
      <c r="BA100" s="48"/>
      <c r="BB100" s="66"/>
      <c r="BC100" s="66"/>
      <c r="BD100" s="66"/>
      <c r="BE100" s="66"/>
      <c r="BF100" s="66"/>
      <c r="BG100" s="66"/>
      <c r="BH100" s="56"/>
      <c r="BI100" s="48"/>
      <c r="BJ100" s="48"/>
      <c r="BK100" s="66"/>
      <c r="BL100" s="66"/>
      <c r="BM100" s="66"/>
      <c r="BN100" s="66"/>
      <c r="BO100" s="66"/>
      <c r="BP100" s="66"/>
      <c r="BR100" s="48"/>
      <c r="BS100" s="48"/>
      <c r="BT100" s="66"/>
      <c r="BU100" s="66"/>
      <c r="BV100" s="66"/>
      <c r="BW100" s="66"/>
      <c r="BX100" s="66"/>
      <c r="BY100" s="66"/>
      <c r="CA100" s="48"/>
      <c r="CB100" s="48"/>
      <c r="CC100" s="66"/>
      <c r="CD100" s="66"/>
      <c r="CE100" s="66"/>
      <c r="CF100" s="66"/>
      <c r="CG100" s="66"/>
      <c r="CH100" s="66"/>
      <c r="CI100" s="221"/>
      <c r="CK100" s="48"/>
      <c r="CL100" s="48"/>
      <c r="CM100" s="66"/>
      <c r="CN100" s="66"/>
      <c r="CO100" s="66"/>
      <c r="CP100" s="66"/>
      <c r="CQ100" s="66"/>
      <c r="CR100" s="66"/>
      <c r="CT100" s="48"/>
      <c r="CU100" s="48"/>
      <c r="CV100" s="66"/>
      <c r="CW100" s="66"/>
      <c r="CX100" s="66"/>
      <c r="CY100" s="66"/>
      <c r="CZ100" s="66"/>
      <c r="DA100" s="66"/>
    </row>
    <row r="101" spans="2:105" x14ac:dyDescent="0.3">
      <c r="C101" s="69" t="str">
        <f>'Quarterly I.S'!C99</f>
        <v>Tech Investments</v>
      </c>
      <c r="D101" s="74"/>
      <c r="E101" s="74"/>
      <c r="F101" s="74"/>
      <c r="G101" s="74"/>
      <c r="H101" s="74">
        <v>9104.500716005874</v>
      </c>
      <c r="I101" s="74">
        <f>SUM('Quarterly I.S'!G99:J99)</f>
        <v>12848</v>
      </c>
      <c r="J101" s="74">
        <f>SUM('Quarterly I.S'!K99:N99)</f>
        <v>32379.902460000001</v>
      </c>
      <c r="K101" s="74">
        <f>SUM('Quarterly I.S'!O99:R99)</f>
        <v>37596</v>
      </c>
      <c r="L101" s="74">
        <f>SUM('Quarterly I.S'!S99:V99)</f>
        <v>37165.678209778693</v>
      </c>
      <c r="O101" s="48"/>
      <c r="P101" s="151"/>
      <c r="Q101" s="151"/>
      <c r="R101" s="151"/>
      <c r="S101" s="151"/>
      <c r="T101" s="151"/>
      <c r="U101" s="151"/>
      <c r="V101" s="151"/>
      <c r="W101" s="221"/>
      <c r="Y101" s="48"/>
      <c r="Z101" s="48"/>
      <c r="AA101" s="66"/>
      <c r="AB101" s="66"/>
      <c r="AC101" s="66"/>
      <c r="AD101" s="66"/>
      <c r="AE101" s="66"/>
      <c r="AF101" s="66"/>
      <c r="AG101" s="56"/>
      <c r="AH101" s="48"/>
      <c r="AI101" s="48"/>
      <c r="AJ101" s="66"/>
      <c r="AK101" s="66"/>
      <c r="AL101" s="66"/>
      <c r="AM101" s="66"/>
      <c r="AN101" s="66"/>
      <c r="AO101" s="66"/>
      <c r="AP101" s="56"/>
      <c r="AQ101" s="48"/>
      <c r="AR101" s="48"/>
      <c r="AS101" s="66"/>
      <c r="AT101" s="66"/>
      <c r="AU101" s="66"/>
      <c r="AV101" s="66"/>
      <c r="AW101" s="66"/>
      <c r="AX101" s="66"/>
      <c r="AY101" s="56"/>
      <c r="AZ101" s="48"/>
      <c r="BA101" s="48"/>
      <c r="BB101" s="66"/>
      <c r="BC101" s="66"/>
      <c r="BD101" s="66"/>
      <c r="BE101" s="66"/>
      <c r="BF101" s="66"/>
      <c r="BG101" s="66"/>
      <c r="BH101" s="56"/>
      <c r="BI101" s="48"/>
      <c r="BJ101" s="48"/>
      <c r="BK101" s="66"/>
      <c r="BL101" s="66"/>
      <c r="BM101" s="66"/>
      <c r="BN101" s="66"/>
      <c r="BO101" s="66"/>
      <c r="BP101" s="66"/>
      <c r="BR101" s="48"/>
      <c r="BS101" s="48"/>
      <c r="BT101" s="66"/>
      <c r="BU101" s="66"/>
      <c r="BV101" s="66"/>
      <c r="BW101" s="66"/>
      <c r="BX101" s="66"/>
      <c r="BY101" s="66"/>
      <c r="CA101" s="48"/>
      <c r="CB101" s="48"/>
      <c r="CC101" s="66"/>
      <c r="CD101" s="66"/>
      <c r="CE101" s="66"/>
      <c r="CF101" s="66"/>
      <c r="CG101" s="66"/>
      <c r="CH101" s="66"/>
      <c r="CI101" s="221"/>
      <c r="CK101" s="48"/>
      <c r="CL101" s="48"/>
      <c r="CM101" s="66"/>
      <c r="CN101" s="66"/>
      <c r="CO101" s="66"/>
      <c r="CP101" s="66"/>
      <c r="CQ101" s="66"/>
      <c r="CR101" s="66"/>
      <c r="CT101" s="48"/>
      <c r="CU101" s="48"/>
      <c r="CV101" s="66"/>
      <c r="CW101" s="66"/>
      <c r="CX101" s="66"/>
      <c r="CY101" s="66"/>
      <c r="CZ101" s="66"/>
      <c r="DA101" s="66"/>
    </row>
    <row r="102" spans="2:105" x14ac:dyDescent="0.3">
      <c r="C102" s="69" t="str">
        <f>'Quarterly I.S'!C100</f>
        <v>Non-recurring marketing expense</v>
      </c>
      <c r="D102" s="74"/>
      <c r="E102" s="74"/>
      <c r="F102" s="74"/>
      <c r="G102" s="74"/>
      <c r="H102" s="74"/>
      <c r="I102" s="74"/>
      <c r="J102" s="74"/>
      <c r="K102" s="74">
        <f>SUM('Quarterly I.S'!O100:R100)</f>
        <v>0</v>
      </c>
      <c r="L102" s="74">
        <f>SUM('Quarterly I.S'!S100:V100)</f>
        <v>0</v>
      </c>
      <c r="O102" s="48"/>
      <c r="P102" s="151"/>
      <c r="Q102" s="151"/>
      <c r="R102" s="151"/>
      <c r="S102" s="151"/>
      <c r="T102" s="151"/>
      <c r="U102" s="151"/>
      <c r="V102" s="151"/>
      <c r="W102" s="221"/>
      <c r="Y102" s="48"/>
      <c r="Z102" s="48"/>
      <c r="AA102" s="66"/>
      <c r="AB102" s="66"/>
      <c r="AC102" s="66"/>
      <c r="AD102" s="66"/>
      <c r="AE102" s="66"/>
      <c r="AF102" s="66"/>
      <c r="AG102" s="56"/>
      <c r="AH102" s="48"/>
      <c r="AI102" s="48"/>
      <c r="AJ102" s="66"/>
      <c r="AK102" s="66"/>
      <c r="AL102" s="66"/>
      <c r="AM102" s="66"/>
      <c r="AN102" s="66"/>
      <c r="AO102" s="66"/>
      <c r="AP102" s="56"/>
      <c r="AQ102" s="48"/>
      <c r="AR102" s="48"/>
      <c r="AS102" s="66"/>
      <c r="AT102" s="66"/>
      <c r="AU102" s="66"/>
      <c r="AV102" s="66"/>
      <c r="AW102" s="66"/>
      <c r="AX102" s="66"/>
      <c r="AY102" s="56"/>
      <c r="AZ102" s="48"/>
      <c r="BA102" s="48"/>
      <c r="BB102" s="66"/>
      <c r="BC102" s="66"/>
      <c r="BD102" s="66"/>
      <c r="BE102" s="66"/>
      <c r="BF102" s="66"/>
      <c r="BG102" s="66"/>
      <c r="BH102" s="56"/>
      <c r="BI102" s="48"/>
      <c r="BJ102" s="48"/>
      <c r="BK102" s="66"/>
      <c r="BL102" s="66"/>
      <c r="BM102" s="66"/>
      <c r="BN102" s="66"/>
      <c r="BO102" s="66"/>
      <c r="BP102" s="66"/>
      <c r="BR102" s="48"/>
      <c r="BS102" s="48"/>
      <c r="BT102" s="66"/>
      <c r="BU102" s="66"/>
      <c r="BV102" s="66"/>
      <c r="BW102" s="66"/>
      <c r="BX102" s="66"/>
      <c r="BY102" s="66"/>
      <c r="CA102" s="48"/>
      <c r="CB102" s="48"/>
      <c r="CC102" s="66"/>
      <c r="CD102" s="66"/>
      <c r="CE102" s="66"/>
      <c r="CF102" s="66"/>
      <c r="CG102" s="66"/>
      <c r="CH102" s="66"/>
      <c r="CI102" s="221"/>
      <c r="CK102" s="48"/>
      <c r="CL102" s="48"/>
      <c r="CM102" s="66"/>
      <c r="CN102" s="66"/>
      <c r="CO102" s="66"/>
      <c r="CP102" s="66"/>
      <c r="CQ102" s="66"/>
      <c r="CR102" s="66"/>
      <c r="CT102" s="48"/>
      <c r="CU102" s="48"/>
      <c r="CV102" s="66"/>
      <c r="CW102" s="66"/>
      <c r="CX102" s="66"/>
      <c r="CY102" s="66"/>
      <c r="CZ102" s="66"/>
      <c r="DA102" s="66"/>
    </row>
    <row r="103" spans="2:105" x14ac:dyDescent="0.3">
      <c r="C103" s="69" t="str">
        <f>'Quarterly I.S'!C101</f>
        <v>ESOP</v>
      </c>
      <c r="D103" s="74"/>
      <c r="E103" s="74"/>
      <c r="F103" s="74"/>
      <c r="G103" s="74"/>
      <c r="H103" s="74">
        <v>14832.02</v>
      </c>
      <c r="I103" s="74">
        <f>SUM('Quarterly I.S'!G101:J101)</f>
        <v>0</v>
      </c>
      <c r="J103" s="74">
        <f>SUM('Quarterly I.S'!K101:N101)</f>
        <v>0</v>
      </c>
      <c r="K103" s="74">
        <f>SUM('Quarterly I.S'!O101:R101)</f>
        <v>0</v>
      </c>
      <c r="L103" s="74">
        <f>SUM('Quarterly I.S'!S101:V101)</f>
        <v>0</v>
      </c>
      <c r="O103" s="48"/>
      <c r="P103" s="151"/>
      <c r="Q103" s="151"/>
      <c r="R103" s="151"/>
      <c r="S103" s="151"/>
      <c r="T103" s="151"/>
      <c r="U103" s="151"/>
      <c r="V103" s="151"/>
      <c r="W103" s="221"/>
      <c r="Y103" s="48"/>
      <c r="Z103" s="48"/>
      <c r="AA103" s="66"/>
      <c r="AB103" s="66"/>
      <c r="AC103" s="66"/>
      <c r="AD103" s="66"/>
      <c r="AE103" s="66"/>
      <c r="AF103" s="66"/>
      <c r="AG103" s="56"/>
      <c r="AH103" s="48"/>
      <c r="AI103" s="48"/>
      <c r="AJ103" s="66"/>
      <c r="AK103" s="66"/>
      <c r="AL103" s="66"/>
      <c r="AM103" s="66"/>
      <c r="AN103" s="66"/>
      <c r="AO103" s="66"/>
      <c r="AP103" s="56"/>
      <c r="AQ103" s="48"/>
      <c r="AR103" s="48"/>
      <c r="AS103" s="66"/>
      <c r="AT103" s="66"/>
      <c r="AU103" s="66"/>
      <c r="AV103" s="66"/>
      <c r="AW103" s="66"/>
      <c r="AX103" s="66"/>
      <c r="AY103" s="56"/>
      <c r="AZ103" s="48"/>
      <c r="BA103" s="48"/>
      <c r="BB103" s="66"/>
      <c r="BC103" s="66"/>
      <c r="BD103" s="66"/>
      <c r="BE103" s="66"/>
      <c r="BF103" s="66"/>
      <c r="BG103" s="66"/>
      <c r="BH103" s="56"/>
      <c r="BI103" s="48"/>
      <c r="BJ103" s="48"/>
      <c r="BK103" s="66"/>
      <c r="BL103" s="66"/>
      <c r="BM103" s="66"/>
      <c r="BN103" s="66"/>
      <c r="BO103" s="66"/>
      <c r="BP103" s="66"/>
      <c r="BR103" s="48"/>
      <c r="BS103" s="48"/>
      <c r="BT103" s="66"/>
      <c r="BU103" s="66"/>
      <c r="BV103" s="66"/>
      <c r="BW103" s="66"/>
      <c r="BX103" s="66"/>
      <c r="BY103" s="66"/>
      <c r="CA103" s="48"/>
      <c r="CB103" s="48"/>
      <c r="CC103" s="66"/>
      <c r="CD103" s="66"/>
      <c r="CE103" s="66"/>
      <c r="CF103" s="66"/>
      <c r="CG103" s="66"/>
      <c r="CH103" s="66"/>
      <c r="CI103" s="221"/>
      <c r="CK103" s="48"/>
      <c r="CL103" s="48"/>
      <c r="CM103" s="66"/>
      <c r="CN103" s="66"/>
      <c r="CO103" s="66"/>
      <c r="CP103" s="66"/>
      <c r="CQ103" s="66"/>
      <c r="CR103" s="66"/>
      <c r="CT103" s="48"/>
      <c r="CU103" s="48"/>
      <c r="CV103" s="66"/>
      <c r="CW103" s="66"/>
      <c r="CX103" s="66"/>
      <c r="CY103" s="66"/>
      <c r="CZ103" s="66"/>
      <c r="DA103" s="66"/>
    </row>
    <row r="104" spans="2:105" x14ac:dyDescent="0.3">
      <c r="C104" s="69" t="str">
        <f>'Quarterly I.S'!C102</f>
        <v>Tax adjustments</v>
      </c>
      <c r="D104" s="74"/>
      <c r="E104" s="74"/>
      <c r="F104" s="74"/>
      <c r="G104" s="74"/>
      <c r="H104" s="74">
        <v>15591.95</v>
      </c>
      <c r="I104" s="74">
        <f>SUM('Quarterly I.S'!G102:J102)</f>
        <v>13752</v>
      </c>
      <c r="J104" s="74">
        <f>SUM('Quarterly I.S'!K102:N102)</f>
        <v>27392</v>
      </c>
      <c r="K104" s="74">
        <f>SUM('Quarterly I.S'!O102:R102)</f>
        <v>58438.7960845657</v>
      </c>
      <c r="L104" s="74">
        <f>SUM('Quarterly I.S'!S102:V102)</f>
        <v>38348.275470643501</v>
      </c>
      <c r="O104" s="48"/>
      <c r="P104" s="151"/>
      <c r="Q104" s="151"/>
      <c r="R104" s="151"/>
      <c r="S104" s="151"/>
      <c r="T104" s="151"/>
      <c r="U104" s="151"/>
      <c r="V104" s="151"/>
      <c r="W104" s="221"/>
      <c r="Y104" s="48"/>
      <c r="Z104" s="48"/>
      <c r="AA104" s="66"/>
      <c r="AB104" s="66"/>
      <c r="AC104" s="66"/>
      <c r="AD104" s="66"/>
      <c r="AE104" s="66"/>
      <c r="AF104" s="66"/>
      <c r="AG104" s="56"/>
      <c r="AH104" s="48"/>
      <c r="AI104" s="48"/>
      <c r="AJ104" s="66"/>
      <c r="AK104" s="66"/>
      <c r="AL104" s="66"/>
      <c r="AM104" s="66"/>
      <c r="AN104" s="66"/>
      <c r="AO104" s="66"/>
      <c r="AP104" s="56"/>
      <c r="AQ104" s="48"/>
      <c r="AR104" s="48"/>
      <c r="AS104" s="66"/>
      <c r="AT104" s="66"/>
      <c r="AU104" s="66"/>
      <c r="AV104" s="66"/>
      <c r="AW104" s="66"/>
      <c r="AX104" s="66"/>
      <c r="AY104" s="56"/>
      <c r="AZ104" s="48"/>
      <c r="BA104" s="48"/>
      <c r="BB104" s="66"/>
      <c r="BC104" s="66"/>
      <c r="BD104" s="66"/>
      <c r="BE104" s="66"/>
      <c r="BF104" s="66"/>
      <c r="BG104" s="66"/>
      <c r="BH104" s="56"/>
      <c r="BI104" s="48"/>
      <c r="BJ104" s="48"/>
      <c r="BK104" s="66"/>
      <c r="BL104" s="66"/>
      <c r="BM104" s="66"/>
      <c r="BN104" s="66"/>
      <c r="BO104" s="66"/>
      <c r="BP104" s="66"/>
      <c r="BR104" s="48"/>
      <c r="BS104" s="48"/>
      <c r="BT104" s="66"/>
      <c r="BU104" s="66"/>
      <c r="BV104" s="66"/>
      <c r="BW104" s="66"/>
      <c r="BX104" s="66"/>
      <c r="BY104" s="66"/>
      <c r="CA104" s="48"/>
      <c r="CB104" s="48"/>
      <c r="CC104" s="66"/>
      <c r="CD104" s="66"/>
      <c r="CE104" s="66"/>
      <c r="CF104" s="66"/>
      <c r="CG104" s="66"/>
      <c r="CH104" s="66"/>
      <c r="CI104" s="221"/>
      <c r="CK104" s="48"/>
      <c r="CL104" s="48"/>
      <c r="CM104" s="66"/>
      <c r="CN104" s="66"/>
      <c r="CO104" s="66"/>
      <c r="CP104" s="66"/>
      <c r="CQ104" s="66"/>
      <c r="CR104" s="66"/>
      <c r="CT104" s="48"/>
      <c r="CU104" s="48"/>
      <c r="CV104" s="66"/>
      <c r="CW104" s="66"/>
      <c r="CX104" s="66"/>
      <c r="CY104" s="66"/>
      <c r="CZ104" s="66"/>
      <c r="DA104" s="66"/>
    </row>
    <row r="105" spans="2:105" x14ac:dyDescent="0.3">
      <c r="C105" s="69" t="str">
        <f>'Quarterly I.S'!C103</f>
        <v>Special provision</v>
      </c>
      <c r="D105" s="74"/>
      <c r="E105" s="74"/>
      <c r="F105" s="74"/>
      <c r="G105" s="74"/>
      <c r="H105" s="74"/>
      <c r="I105" s="74">
        <f>SUM('Quarterly I.S'!G103:J103)</f>
        <v>0</v>
      </c>
      <c r="J105" s="74">
        <f>SUM('Quarterly I.S'!K103:N103)</f>
        <v>8000</v>
      </c>
      <c r="K105" s="74">
        <f>SUM('Quarterly I.S'!O103:R103)</f>
        <v>15000</v>
      </c>
      <c r="L105" s="74">
        <f>SUM('Quarterly I.S'!S103:V103)</f>
        <v>-21880</v>
      </c>
      <c r="O105" s="48"/>
      <c r="P105" s="151"/>
      <c r="Q105" s="151"/>
      <c r="R105" s="151"/>
      <c r="S105" s="151"/>
      <c r="T105" s="151"/>
      <c r="U105" s="151"/>
      <c r="V105" s="151"/>
      <c r="W105" s="221"/>
      <c r="Y105" s="48"/>
      <c r="Z105" s="48"/>
      <c r="AA105" s="66"/>
      <c r="AB105" s="66"/>
      <c r="AC105" s="66"/>
      <c r="AD105" s="66"/>
      <c r="AE105" s="66"/>
      <c r="AF105" s="66"/>
      <c r="AG105" s="56"/>
      <c r="AH105" s="48"/>
      <c r="AI105" s="48"/>
      <c r="AJ105" s="66"/>
      <c r="AK105" s="66"/>
      <c r="AL105" s="66"/>
      <c r="AM105" s="66"/>
      <c r="AN105" s="66"/>
      <c r="AO105" s="66"/>
      <c r="AP105" s="56"/>
      <c r="AQ105" s="48"/>
      <c r="AR105" s="48"/>
      <c r="AS105" s="66"/>
      <c r="AT105" s="66"/>
      <c r="AU105" s="66"/>
      <c r="AV105" s="66"/>
      <c r="AW105" s="66"/>
      <c r="AX105" s="66"/>
      <c r="AY105" s="56"/>
      <c r="AZ105" s="48"/>
      <c r="BA105" s="48"/>
      <c r="BB105" s="66"/>
      <c r="BC105" s="66"/>
      <c r="BD105" s="66"/>
      <c r="BE105" s="66"/>
      <c r="BF105" s="66"/>
      <c r="BG105" s="66"/>
      <c r="BH105" s="56"/>
      <c r="BI105" s="48"/>
      <c r="BJ105" s="48"/>
      <c r="BK105" s="66"/>
      <c r="BL105" s="66"/>
      <c r="BM105" s="66"/>
      <c r="BN105" s="66"/>
      <c r="BO105" s="66"/>
      <c r="BP105" s="66"/>
      <c r="BR105" s="48"/>
      <c r="BS105" s="48"/>
      <c r="BT105" s="66"/>
      <c r="BU105" s="66"/>
      <c r="BV105" s="66"/>
      <c r="BW105" s="66"/>
      <c r="BX105" s="66"/>
      <c r="BY105" s="66"/>
      <c r="CA105" s="48"/>
      <c r="CB105" s="48"/>
      <c r="CC105" s="66"/>
      <c r="CD105" s="66"/>
      <c r="CE105" s="66"/>
      <c r="CF105" s="66"/>
      <c r="CG105" s="66"/>
      <c r="CH105" s="66"/>
      <c r="CI105" s="221"/>
      <c r="CK105" s="48"/>
      <c r="CL105" s="48"/>
      <c r="CM105" s="66"/>
      <c r="CN105" s="66"/>
      <c r="CO105" s="66"/>
      <c r="CP105" s="66"/>
      <c r="CQ105" s="66"/>
      <c r="CR105" s="66"/>
      <c r="CT105" s="48"/>
      <c r="CU105" s="48"/>
      <c r="CV105" s="66"/>
      <c r="CW105" s="66"/>
      <c r="CX105" s="66"/>
      <c r="CY105" s="66"/>
      <c r="CZ105" s="66"/>
      <c r="DA105" s="66"/>
    </row>
    <row r="106" spans="2:105" ht="13.5" thickBot="1" x14ac:dyDescent="0.35">
      <c r="C106" s="159" t="s">
        <v>178</v>
      </c>
      <c r="D106" s="162"/>
      <c r="E106" s="162"/>
      <c r="F106" s="162"/>
      <c r="G106" s="162"/>
      <c r="H106" s="162">
        <f>SUM(H98:H105)</f>
        <v>392204.0248508238</v>
      </c>
      <c r="I106" s="162">
        <f>SUM(I98:I105)</f>
        <v>501455.49909402448</v>
      </c>
      <c r="J106" s="162">
        <f>SUM(J98:J105)</f>
        <v>609117.5426428651</v>
      </c>
      <c r="K106" s="162">
        <f>SUM(K98:K105)</f>
        <v>692809.18145388656</v>
      </c>
      <c r="L106" s="162">
        <f>SUM(L98:L105)</f>
        <v>735578.77013411466</v>
      </c>
      <c r="M106" s="183">
        <f>L106/K106-1</f>
        <v>6.1733576611202601E-2</v>
      </c>
      <c r="O106" s="48"/>
      <c r="P106" s="151"/>
      <c r="Q106" s="151"/>
      <c r="R106" s="151"/>
      <c r="S106" s="151"/>
      <c r="T106" s="151"/>
      <c r="U106" s="66">
        <f>U91+U100</f>
        <v>477645.03402723058</v>
      </c>
      <c r="V106" s="66">
        <f>V91+V100</f>
        <v>533180.53305241244</v>
      </c>
      <c r="W106" s="186">
        <f>V106/U106-1</f>
        <v>0.11626939477824827</v>
      </c>
      <c r="Y106" s="48"/>
      <c r="Z106" s="48"/>
      <c r="AA106" s="66"/>
      <c r="AB106" s="66"/>
      <c r="AC106" s="66"/>
      <c r="AD106" s="66"/>
      <c r="AE106" s="66"/>
      <c r="AF106" s="66"/>
      <c r="AG106" s="56"/>
      <c r="AH106" s="48"/>
      <c r="AI106" s="48"/>
      <c r="AJ106" s="66"/>
      <c r="AK106" s="66"/>
      <c r="AL106" s="66"/>
      <c r="AM106" s="66"/>
      <c r="AN106" s="66"/>
      <c r="AO106" s="66"/>
      <c r="AP106" s="56"/>
      <c r="AQ106" s="48"/>
      <c r="AR106" s="48"/>
      <c r="AS106" s="66"/>
      <c r="AT106" s="66"/>
      <c r="AU106" s="66"/>
      <c r="AV106" s="66"/>
      <c r="AW106" s="66"/>
      <c r="AX106" s="66"/>
      <c r="AY106" s="56"/>
      <c r="AZ106" s="48"/>
      <c r="BA106" s="48"/>
      <c r="BB106" s="66"/>
      <c r="BC106" s="66"/>
      <c r="BD106" s="66"/>
      <c r="BE106" s="66"/>
      <c r="BF106" s="66"/>
      <c r="BG106" s="66"/>
      <c r="BH106" s="56"/>
      <c r="BI106" s="48"/>
      <c r="BJ106" s="48"/>
      <c r="BK106" s="66"/>
      <c r="BL106" s="66"/>
      <c r="BM106" s="66"/>
      <c r="BN106" s="66"/>
      <c r="BO106" s="66"/>
      <c r="BP106" s="66"/>
      <c r="BR106" s="48"/>
      <c r="BS106" s="48"/>
      <c r="BT106" s="66"/>
      <c r="BU106" s="66"/>
      <c r="BV106" s="66"/>
      <c r="BW106" s="66"/>
      <c r="BX106" s="66"/>
      <c r="BY106" s="66"/>
      <c r="CA106" s="48"/>
      <c r="CB106" s="48"/>
      <c r="CC106" s="66"/>
      <c r="CD106" s="66"/>
      <c r="CE106" s="66"/>
      <c r="CF106" s="66"/>
      <c r="CG106" s="66"/>
      <c r="CH106" s="66"/>
      <c r="CI106" s="221"/>
      <c r="CK106" s="48"/>
      <c r="CL106" s="48"/>
      <c r="CM106" s="66"/>
      <c r="CN106" s="66"/>
      <c r="CO106" s="66"/>
      <c r="CP106" s="66"/>
      <c r="CQ106" s="66"/>
      <c r="CR106" s="66"/>
      <c r="CT106" s="48"/>
      <c r="CU106" s="48"/>
      <c r="CV106" s="66"/>
      <c r="CW106" s="66"/>
      <c r="CX106" s="66"/>
      <c r="CY106" s="66"/>
      <c r="CZ106" s="66"/>
      <c r="DA106" s="66"/>
    </row>
    <row r="107" spans="2:105" ht="13.5" thickTop="1" x14ac:dyDescent="0.3">
      <c r="C107" s="48"/>
      <c r="D107" s="119"/>
      <c r="E107" s="48"/>
      <c r="F107" s="48"/>
      <c r="G107" s="151"/>
      <c r="H107" s="151"/>
      <c r="I107" s="151"/>
      <c r="J107" s="151"/>
      <c r="K107" s="138"/>
      <c r="L107" s="138"/>
      <c r="M107" s="138"/>
      <c r="O107" s="48"/>
      <c r="P107" s="151"/>
      <c r="Q107" s="151"/>
      <c r="R107" s="151"/>
      <c r="S107" s="151"/>
      <c r="T107" s="151"/>
      <c r="U107" s="151"/>
      <c r="V107" s="151"/>
      <c r="W107" s="138"/>
      <c r="Y107" s="48"/>
      <c r="Z107" s="48"/>
      <c r="AA107" s="66"/>
      <c r="AB107" s="66"/>
      <c r="AC107" s="66"/>
      <c r="AD107" s="66"/>
      <c r="AE107" s="66"/>
      <c r="AF107" s="66"/>
      <c r="AG107" s="56"/>
      <c r="AH107" s="48"/>
      <c r="AI107" s="48"/>
      <c r="AJ107" s="66"/>
      <c r="AK107" s="66"/>
      <c r="AL107" s="66"/>
      <c r="AM107" s="66"/>
      <c r="AN107" s="66"/>
      <c r="AO107" s="66"/>
      <c r="AP107" s="56"/>
      <c r="AQ107" s="48"/>
      <c r="AR107" s="48"/>
      <c r="AS107" s="66"/>
      <c r="AT107" s="66"/>
      <c r="AU107" s="66"/>
      <c r="AV107" s="66"/>
      <c r="AW107" s="66"/>
      <c r="AX107" s="66"/>
      <c r="AY107" s="56"/>
      <c r="AZ107" s="48"/>
      <c r="BA107" s="48"/>
      <c r="BB107" s="66"/>
      <c r="BC107" s="66"/>
      <c r="BD107" s="66"/>
      <c r="BE107" s="66"/>
      <c r="BF107" s="66"/>
      <c r="BG107" s="66"/>
      <c r="BH107" s="56"/>
      <c r="BI107" s="48"/>
      <c r="BJ107" s="48"/>
      <c r="BK107" s="66"/>
      <c r="BL107" s="66"/>
      <c r="BM107" s="66"/>
      <c r="BN107" s="66"/>
      <c r="BO107" s="66"/>
      <c r="BP107" s="66"/>
      <c r="BR107" s="48"/>
      <c r="BS107" s="48"/>
      <c r="BT107" s="66"/>
      <c r="BU107" s="66"/>
      <c r="BV107" s="66"/>
      <c r="BW107" s="66"/>
      <c r="BX107" s="66"/>
      <c r="BY107" s="66"/>
      <c r="CA107" s="48"/>
      <c r="CB107" s="48"/>
      <c r="CC107" s="66"/>
      <c r="CD107" s="66"/>
      <c r="CE107" s="66"/>
      <c r="CF107" s="66"/>
      <c r="CG107" s="66"/>
      <c r="CH107" s="66"/>
      <c r="CI107" s="138"/>
      <c r="CK107" s="48"/>
      <c r="CL107" s="48"/>
      <c r="CM107" s="66"/>
      <c r="CN107" s="66"/>
      <c r="CO107" s="66"/>
      <c r="CP107" s="66"/>
      <c r="CQ107" s="66"/>
      <c r="CR107" s="66"/>
      <c r="CT107" s="48"/>
      <c r="CU107" s="48"/>
      <c r="CV107" s="66"/>
      <c r="CW107" s="66"/>
      <c r="CX107" s="66"/>
      <c r="CY107" s="66"/>
      <c r="CZ107" s="66"/>
      <c r="DA107" s="66"/>
    </row>
    <row r="108" spans="2:105" s="32" customFormat="1" x14ac:dyDescent="0.3">
      <c r="B108" s="29"/>
      <c r="C108" s="30" t="s">
        <v>106</v>
      </c>
      <c r="D108" s="30"/>
      <c r="E108" s="30"/>
      <c r="F108" s="31"/>
      <c r="G108" s="31"/>
      <c r="H108" s="31"/>
      <c r="I108" s="31"/>
      <c r="J108" s="31"/>
      <c r="K108" s="31"/>
      <c r="L108" s="31"/>
      <c r="M108" s="188"/>
      <c r="O108" s="31"/>
      <c r="P108" s="31"/>
      <c r="Q108" s="31"/>
      <c r="R108" s="31"/>
      <c r="S108" s="31"/>
      <c r="T108" s="31"/>
      <c r="U108" s="31"/>
      <c r="V108" s="31"/>
      <c r="W108" s="188"/>
      <c r="Y108" s="31"/>
      <c r="Z108" s="31"/>
      <c r="AA108" s="31"/>
      <c r="AB108" s="31"/>
      <c r="AC108" s="31"/>
      <c r="AD108" s="31"/>
      <c r="AE108" s="31"/>
      <c r="AF108" s="31"/>
      <c r="AG108" s="33"/>
      <c r="AH108" s="31"/>
      <c r="AI108" s="31"/>
      <c r="AJ108" s="31"/>
      <c r="AK108" s="31"/>
      <c r="AL108" s="31"/>
      <c r="AM108" s="31"/>
      <c r="AN108" s="31"/>
      <c r="AO108" s="31"/>
      <c r="AP108" s="33"/>
      <c r="AQ108" s="31"/>
      <c r="AR108" s="31"/>
      <c r="AS108" s="31"/>
      <c r="AT108" s="31"/>
      <c r="AU108" s="31"/>
      <c r="AV108" s="31"/>
      <c r="AW108" s="31"/>
      <c r="AX108" s="31"/>
      <c r="AY108" s="33"/>
      <c r="AZ108" s="31"/>
      <c r="BA108" s="31"/>
      <c r="BB108" s="31"/>
      <c r="BC108" s="31"/>
      <c r="BD108" s="31"/>
      <c r="BE108" s="31"/>
      <c r="BF108" s="31"/>
      <c r="BG108" s="31"/>
      <c r="BH108" s="33"/>
      <c r="BI108" s="31"/>
      <c r="BJ108" s="31"/>
      <c r="BK108" s="31"/>
      <c r="BL108" s="31"/>
      <c r="BM108" s="31"/>
      <c r="BN108" s="31"/>
      <c r="BO108" s="31"/>
      <c r="BP108" s="31"/>
      <c r="BR108" s="31"/>
      <c r="BS108" s="31"/>
      <c r="BT108" s="31"/>
      <c r="BU108" s="31"/>
      <c r="BV108" s="31"/>
      <c r="BW108" s="31"/>
      <c r="BX108" s="31"/>
      <c r="BY108" s="31"/>
      <c r="CA108" s="31"/>
      <c r="CB108" s="31"/>
      <c r="CC108" s="31"/>
      <c r="CD108" s="31"/>
      <c r="CE108" s="31"/>
      <c r="CF108" s="31"/>
      <c r="CG108" s="31"/>
      <c r="CH108" s="31"/>
      <c r="CI108" s="188"/>
      <c r="CJ108" s="38"/>
      <c r="CK108" s="31"/>
      <c r="CL108" s="31"/>
      <c r="CM108" s="31"/>
      <c r="CN108" s="31"/>
      <c r="CO108" s="31"/>
      <c r="CP108" s="31"/>
      <c r="CQ108" s="31"/>
      <c r="CR108" s="31"/>
      <c r="CT108" s="31"/>
      <c r="CU108" s="31"/>
      <c r="CV108" s="31"/>
      <c r="CW108" s="31"/>
      <c r="CX108" s="31"/>
      <c r="CY108" s="31"/>
      <c r="CZ108" s="31"/>
      <c r="DA108" s="31"/>
    </row>
    <row r="109" spans="2:105" s="36" customFormat="1" x14ac:dyDescent="0.3">
      <c r="B109" s="34"/>
      <c r="C109" s="67" t="s">
        <v>107</v>
      </c>
      <c r="D109" s="67"/>
      <c r="E109" s="35"/>
      <c r="F109" s="35"/>
      <c r="G109" s="35"/>
      <c r="H109" s="35"/>
      <c r="I109" s="35"/>
      <c r="J109" s="35"/>
      <c r="K109" s="35"/>
      <c r="L109" s="35"/>
      <c r="M109" s="176"/>
      <c r="O109" s="35"/>
      <c r="P109" s="35"/>
      <c r="Q109" s="35"/>
      <c r="R109" s="35"/>
      <c r="S109" s="35"/>
      <c r="T109" s="35"/>
      <c r="U109" s="35"/>
      <c r="V109" s="35"/>
      <c r="W109" s="176"/>
      <c r="Y109" s="35"/>
      <c r="Z109" s="35"/>
      <c r="AA109" s="35"/>
      <c r="AB109" s="35"/>
      <c r="AC109" s="35"/>
      <c r="AD109" s="35"/>
      <c r="AE109" s="35"/>
      <c r="AF109" s="35"/>
      <c r="AG109" s="37"/>
      <c r="AH109" s="35"/>
      <c r="AI109" s="35"/>
      <c r="AJ109" s="35"/>
      <c r="AK109" s="35"/>
      <c r="AL109" s="35"/>
      <c r="AM109" s="35"/>
      <c r="AN109" s="35"/>
      <c r="AO109" s="35"/>
      <c r="AP109" s="37"/>
      <c r="AQ109" s="35"/>
      <c r="AR109" s="35"/>
      <c r="AS109" s="35"/>
      <c r="AT109" s="35"/>
      <c r="AU109" s="35"/>
      <c r="AV109" s="35"/>
      <c r="AW109" s="35"/>
      <c r="AX109" s="35"/>
      <c r="AY109" s="37"/>
      <c r="AZ109" s="35"/>
      <c r="BA109" s="35"/>
      <c r="BB109" s="35"/>
      <c r="BC109" s="35"/>
      <c r="BD109" s="35"/>
      <c r="BE109" s="35"/>
      <c r="BF109" s="35"/>
      <c r="BG109" s="35"/>
      <c r="BH109" s="37"/>
      <c r="BI109" s="35"/>
      <c r="BJ109" s="35"/>
      <c r="BK109" s="35"/>
      <c r="BL109" s="35"/>
      <c r="BM109" s="35"/>
      <c r="BN109" s="35"/>
      <c r="BO109" s="35"/>
      <c r="BP109" s="35"/>
      <c r="BR109" s="35"/>
      <c r="BS109" s="35"/>
      <c r="BT109" s="35"/>
      <c r="BU109" s="35"/>
      <c r="BV109" s="35"/>
      <c r="BW109" s="35"/>
      <c r="BX109" s="35"/>
      <c r="BY109" s="35"/>
      <c r="CA109" s="35"/>
      <c r="CB109" s="35"/>
      <c r="CC109" s="35"/>
      <c r="CD109" s="35"/>
      <c r="CE109" s="35"/>
      <c r="CF109" s="35"/>
      <c r="CG109" s="35"/>
      <c r="CH109" s="35"/>
      <c r="CI109" s="176"/>
      <c r="CJ109" s="213"/>
      <c r="CK109" s="35"/>
      <c r="CL109" s="35"/>
      <c r="CM109" s="35"/>
      <c r="CN109" s="35"/>
      <c r="CO109" s="35"/>
      <c r="CP109" s="35"/>
      <c r="CQ109" s="35"/>
      <c r="CR109" s="35"/>
      <c r="CT109" s="35"/>
      <c r="CU109" s="35"/>
      <c r="CV109" s="35"/>
      <c r="CW109" s="35"/>
      <c r="CX109" s="35"/>
      <c r="CY109" s="35"/>
      <c r="CZ109" s="35"/>
      <c r="DA109" s="35"/>
    </row>
    <row r="110" spans="2:105" s="68" customFormat="1" x14ac:dyDescent="0.3">
      <c r="C110" s="69" t="s">
        <v>84</v>
      </c>
      <c r="D110" s="82"/>
      <c r="E110" s="73">
        <v>674271</v>
      </c>
      <c r="F110" s="73">
        <v>1615882</v>
      </c>
      <c r="G110" s="73">
        <v>1963253.0649999999</v>
      </c>
      <c r="H110" s="73">
        <v>2102154.5729999999</v>
      </c>
      <c r="I110" s="73">
        <v>2368802.733</v>
      </c>
      <c r="J110" s="73">
        <f>'Quarterly I.S'!N108</f>
        <v>2539511.5907389205</v>
      </c>
      <c r="K110" s="73">
        <f>'Quarterly I.S'!R108</f>
        <v>2904358.2520794603</v>
      </c>
      <c r="L110" s="73">
        <f>'Quarterly I.S'!V108</f>
        <v>3477593.3382173507</v>
      </c>
      <c r="M110" s="190">
        <f>L110/K110-1</f>
        <v>0.19737065347481364</v>
      </c>
      <c r="O110" s="71">
        <f t="shared" ref="O110:O118" si="702">$E110</f>
        <v>674271</v>
      </c>
      <c r="P110" s="71">
        <f t="shared" ref="P110:P118" si="703">$F110</f>
        <v>1615882</v>
      </c>
      <c r="Q110" s="71">
        <f t="shared" ref="Q110:Q118" si="704">$G110</f>
        <v>1963253.0649999999</v>
      </c>
      <c r="R110" s="71">
        <f t="shared" ref="R110:R118" si="705">$H110</f>
        <v>2102154.5729999999</v>
      </c>
      <c r="S110" s="71">
        <f t="shared" ref="S110:S118" si="706">$I110</f>
        <v>2368802.733</v>
      </c>
      <c r="T110" s="71">
        <f>$J110</f>
        <v>2539511.5907389205</v>
      </c>
      <c r="U110" s="71">
        <f>$K110</f>
        <v>2904358.2520794603</v>
      </c>
      <c r="V110" s="71">
        <f>$L110</f>
        <v>3477593.3382173507</v>
      </c>
      <c r="W110" s="190">
        <f>V110/U110-1</f>
        <v>0.19737065347481364</v>
      </c>
      <c r="Y110" s="71">
        <f t="shared" ref="Y110:Y118" si="707">$E110</f>
        <v>674271</v>
      </c>
      <c r="Z110" s="71">
        <f t="shared" ref="Z110:Z118" si="708">$F110</f>
        <v>1615882</v>
      </c>
      <c r="AA110" s="71">
        <f t="shared" ref="AA110:AA118" si="709">$G110</f>
        <v>1963253.0649999999</v>
      </c>
      <c r="AB110" s="71">
        <f t="shared" ref="AB110:AB118" si="710">$H110</f>
        <v>2102154.5729999999</v>
      </c>
      <c r="AC110" s="71">
        <f t="shared" ref="AC110:AC118" si="711">$I110</f>
        <v>2368802.733</v>
      </c>
      <c r="AD110" s="71">
        <f>$J110</f>
        <v>2539511.5907389205</v>
      </c>
      <c r="AE110" s="71">
        <f>$K110</f>
        <v>2904358.2520794603</v>
      </c>
      <c r="AF110" s="71">
        <f>$L110</f>
        <v>3477593.3382173507</v>
      </c>
      <c r="AH110" s="71">
        <f t="shared" ref="AH110:AH118" si="712">$E110</f>
        <v>674271</v>
      </c>
      <c r="AI110" s="71">
        <f t="shared" ref="AI110:AI118" si="713">$F110</f>
        <v>1615882</v>
      </c>
      <c r="AJ110" s="71">
        <f t="shared" ref="AJ110:AJ118" si="714">$G110</f>
        <v>1963253.0649999999</v>
      </c>
      <c r="AK110" s="71">
        <f t="shared" ref="AK110:AK118" si="715">$H110</f>
        <v>2102154.5729999999</v>
      </c>
      <c r="AL110" s="71">
        <f t="shared" ref="AL110:AL118" si="716">$I110</f>
        <v>2368802.733</v>
      </c>
      <c r="AM110" s="71">
        <f>$J110</f>
        <v>2539511.5907389205</v>
      </c>
      <c r="AN110" s="71">
        <f>$K110</f>
        <v>2904358.2520794603</v>
      </c>
      <c r="AO110" s="71">
        <f>$L110</f>
        <v>3477593.3382173507</v>
      </c>
      <c r="AQ110" s="71">
        <f t="shared" ref="AQ110:AQ118" si="717">$E110</f>
        <v>674271</v>
      </c>
      <c r="AR110" s="71">
        <f t="shared" ref="AR110:AR118" si="718">$F110</f>
        <v>1615882</v>
      </c>
      <c r="AS110" s="71">
        <f t="shared" ref="AS110:AS118" si="719">$G110</f>
        <v>1963253.0649999999</v>
      </c>
      <c r="AT110" s="71">
        <f t="shared" ref="AT110:AT118" si="720">$H110</f>
        <v>2102154.5729999999</v>
      </c>
      <c r="AU110" s="71">
        <f t="shared" ref="AU110:AU118" si="721">$I110</f>
        <v>2368802.733</v>
      </c>
      <c r="AV110" s="71">
        <f>$J110</f>
        <v>2539511.5907389205</v>
      </c>
      <c r="AW110" s="71">
        <f>$K110</f>
        <v>2904358.2520794603</v>
      </c>
      <c r="AX110" s="71">
        <f>$L110</f>
        <v>3477593.3382173507</v>
      </c>
      <c r="AZ110" s="71">
        <f t="shared" ref="AZ110:AZ118" si="722">$E110</f>
        <v>674271</v>
      </c>
      <c r="BA110" s="71">
        <f t="shared" ref="BA110:BA118" si="723">$F110</f>
        <v>1615882</v>
      </c>
      <c r="BB110" s="71">
        <f t="shared" ref="BB110:BB118" si="724">$G110</f>
        <v>1963253.0649999999</v>
      </c>
      <c r="BC110" s="71">
        <f t="shared" ref="BC110:BC118" si="725">$H110</f>
        <v>2102154.5729999999</v>
      </c>
      <c r="BD110" s="71">
        <f t="shared" ref="BD110:BD118" si="726">$I110</f>
        <v>2368802.733</v>
      </c>
      <c r="BE110" s="71">
        <f>$J110</f>
        <v>2539511.5907389205</v>
      </c>
      <c r="BF110" s="71">
        <f>$K110</f>
        <v>2904358.2520794603</v>
      </c>
      <c r="BG110" s="71">
        <f>$L110</f>
        <v>3477593.3382173507</v>
      </c>
      <c r="BI110" s="71">
        <f t="shared" ref="BI110:BI118" si="727">$E110</f>
        <v>674271</v>
      </c>
      <c r="BJ110" s="71">
        <f t="shared" ref="BJ110:BJ118" si="728">$F110</f>
        <v>1615882</v>
      </c>
      <c r="BK110" s="71">
        <f t="shared" ref="BK110:BK118" si="729">$G110</f>
        <v>1963253.0649999999</v>
      </c>
      <c r="BL110" s="71">
        <f t="shared" ref="BL110:BL118" si="730">$H110</f>
        <v>2102154.5729999999</v>
      </c>
      <c r="BM110" s="71">
        <f t="shared" ref="BM110:BM118" si="731">$I110</f>
        <v>2368802.733</v>
      </c>
      <c r="BN110" s="71">
        <f>$J110</f>
        <v>2539511.5907389205</v>
      </c>
      <c r="BO110" s="71">
        <f>$K110</f>
        <v>2904358.2520794603</v>
      </c>
      <c r="BP110" s="71">
        <f>$L110</f>
        <v>3477593.3382173507</v>
      </c>
      <c r="BR110" s="71">
        <f t="shared" ref="BR110:BR118" si="732">$E110</f>
        <v>674271</v>
      </c>
      <c r="BS110" s="71">
        <f t="shared" ref="BS110:BS118" si="733">$F110</f>
        <v>1615882</v>
      </c>
      <c r="BT110" s="71">
        <f t="shared" ref="BT110:BT118" si="734">$G110</f>
        <v>1963253.0649999999</v>
      </c>
      <c r="BU110" s="71">
        <f t="shared" ref="BU110:BU118" si="735">$H110</f>
        <v>2102154.5729999999</v>
      </c>
      <c r="BV110" s="71">
        <f t="shared" ref="BV110:BV118" si="736">$I110</f>
        <v>2368802.733</v>
      </c>
      <c r="BW110" s="71">
        <f>$J110</f>
        <v>2539511.5907389205</v>
      </c>
      <c r="BX110" s="71">
        <f>$K110</f>
        <v>2904358.2520794603</v>
      </c>
      <c r="BY110" s="71">
        <f>$L110</f>
        <v>3477593.3382173507</v>
      </c>
      <c r="CA110" s="71">
        <f t="shared" ref="CA110:CA118" si="737">$E110</f>
        <v>674271</v>
      </c>
      <c r="CB110" s="71">
        <f t="shared" ref="CB110:CB118" si="738">$F110</f>
        <v>1615882</v>
      </c>
      <c r="CC110" s="71">
        <f t="shared" ref="CC110:CC118" si="739">$G110</f>
        <v>1963253.0649999999</v>
      </c>
      <c r="CD110" s="71">
        <f t="shared" ref="CD110:CD118" si="740">$H110</f>
        <v>2102154.5729999999</v>
      </c>
      <c r="CE110" s="71">
        <f t="shared" ref="CE110:CE118" si="741">$I110</f>
        <v>2368802.733</v>
      </c>
      <c r="CF110" s="71">
        <f>$J110</f>
        <v>2539511.5907389205</v>
      </c>
      <c r="CG110" s="71">
        <f>$K110</f>
        <v>2904358.2520794603</v>
      </c>
      <c r="CH110" s="71">
        <f>$L110</f>
        <v>3477593.3382173507</v>
      </c>
      <c r="CI110" s="190">
        <f>CH110/CG110-1</f>
        <v>0.19737065347481364</v>
      </c>
      <c r="CK110" s="71">
        <f t="shared" ref="CK110:CK118" si="742">$E110</f>
        <v>674271</v>
      </c>
      <c r="CL110" s="71">
        <f t="shared" ref="CL110:CL118" si="743">$F110</f>
        <v>1615882</v>
      </c>
      <c r="CM110" s="71">
        <f t="shared" ref="CM110:CM118" si="744">$G110</f>
        <v>1963253.0649999999</v>
      </c>
      <c r="CN110" s="71">
        <f t="shared" ref="CN110:CN118" si="745">$H110</f>
        <v>2102154.5729999999</v>
      </c>
      <c r="CO110" s="71">
        <f t="shared" ref="CO110:CO118" si="746">$I110</f>
        <v>2368802.733</v>
      </c>
      <c r="CP110" s="71">
        <f>$J110</f>
        <v>2539511.5907389205</v>
      </c>
      <c r="CQ110" s="71">
        <f>$K110</f>
        <v>2904358.2520794603</v>
      </c>
      <c r="CR110" s="71">
        <f>$L110</f>
        <v>3477593.3382173507</v>
      </c>
      <c r="CT110" s="71">
        <f t="shared" ref="CT110:CT118" si="747">$E110</f>
        <v>674271</v>
      </c>
      <c r="CU110" s="71">
        <f t="shared" ref="CU110:CU118" si="748">$F110</f>
        <v>1615882</v>
      </c>
      <c r="CV110" s="71">
        <f t="shared" ref="CV110:CV118" si="749">$G110</f>
        <v>1963253.0649999999</v>
      </c>
      <c r="CW110" s="71">
        <f t="shared" ref="CW110:CW118" si="750">$H110</f>
        <v>2102154.5729999999</v>
      </c>
      <c r="CX110" s="71">
        <f t="shared" ref="CX110:CX118" si="751">$I110</f>
        <v>2368802.733</v>
      </c>
      <c r="CY110" s="71">
        <f>$J110</f>
        <v>2539511.5907389205</v>
      </c>
      <c r="CZ110" s="71">
        <f>$K110</f>
        <v>2904358.2520794603</v>
      </c>
      <c r="DA110" s="71">
        <f>$L110</f>
        <v>3477593.3382173507</v>
      </c>
    </row>
    <row r="111" spans="2:105" s="68" customFormat="1" x14ac:dyDescent="0.3">
      <c r="C111" s="69" t="s">
        <v>85</v>
      </c>
      <c r="D111" s="82"/>
      <c r="E111" s="71">
        <f t="shared" ref="E111" si="752">E110-E112-E113</f>
        <v>674271</v>
      </c>
      <c r="F111" s="71">
        <f t="shared" ref="F111" si="753">F110-F112-F113</f>
        <v>1530632.2</v>
      </c>
      <c r="G111" s="71">
        <f t="shared" ref="G111" si="754">G110-G112-G113</f>
        <v>1841672.9566193018</v>
      </c>
      <c r="H111" s="71">
        <f t="shared" ref="H111" si="755">H110-H112-H113</f>
        <v>1941171.174218792</v>
      </c>
      <c r="I111" s="71">
        <f t="shared" ref="I111:J111" si="756">I110-I112-I113</f>
        <v>2184797.9700000002</v>
      </c>
      <c r="J111" s="71">
        <f t="shared" si="756"/>
        <v>2332347.2532545202</v>
      </c>
      <c r="K111" s="71">
        <f>K110-K112-K113</f>
        <v>2617152.4164260603</v>
      </c>
      <c r="L111" s="71">
        <f>L110-L112-L113</f>
        <v>3089561.8947073505</v>
      </c>
      <c r="M111" s="191">
        <f>L111/K111-1</f>
        <v>0.18050514571344856</v>
      </c>
      <c r="O111" s="71">
        <f t="shared" si="702"/>
        <v>674271</v>
      </c>
      <c r="P111" s="71">
        <f t="shared" si="703"/>
        <v>1530632.2</v>
      </c>
      <c r="Q111" s="71">
        <f t="shared" si="704"/>
        <v>1841672.9566193018</v>
      </c>
      <c r="R111" s="71">
        <f t="shared" si="705"/>
        <v>1941171.174218792</v>
      </c>
      <c r="S111" s="71">
        <f t="shared" si="706"/>
        <v>2184797.9700000002</v>
      </c>
      <c r="T111" s="71">
        <f t="shared" ref="T111:T118" si="757">$J111</f>
        <v>2332347.2532545202</v>
      </c>
      <c r="U111" s="71">
        <f>$K111</f>
        <v>2617152.4164260603</v>
      </c>
      <c r="V111" s="71">
        <f>$L111</f>
        <v>3089561.8947073505</v>
      </c>
      <c r="W111" s="191">
        <f>V111/U111-1</f>
        <v>0.18050514571344856</v>
      </c>
      <c r="Y111" s="71">
        <f t="shared" si="707"/>
        <v>674271</v>
      </c>
      <c r="Z111" s="71">
        <f t="shared" si="708"/>
        <v>1530632.2</v>
      </c>
      <c r="AA111" s="71">
        <f t="shared" si="709"/>
        <v>1841672.9566193018</v>
      </c>
      <c r="AB111" s="71">
        <f t="shared" si="710"/>
        <v>1941171.174218792</v>
      </c>
      <c r="AC111" s="71">
        <f t="shared" si="711"/>
        <v>2184797.9700000002</v>
      </c>
      <c r="AD111" s="71">
        <f t="shared" ref="AD111:AD118" si="758">$J111</f>
        <v>2332347.2532545202</v>
      </c>
      <c r="AE111" s="71">
        <f>$K111</f>
        <v>2617152.4164260603</v>
      </c>
      <c r="AF111" s="71">
        <f>$L111</f>
        <v>3089561.8947073505</v>
      </c>
      <c r="AH111" s="71">
        <f t="shared" si="712"/>
        <v>674271</v>
      </c>
      <c r="AI111" s="71">
        <f t="shared" si="713"/>
        <v>1530632.2</v>
      </c>
      <c r="AJ111" s="71">
        <f t="shared" si="714"/>
        <v>1841672.9566193018</v>
      </c>
      <c r="AK111" s="71">
        <f t="shared" si="715"/>
        <v>1941171.174218792</v>
      </c>
      <c r="AL111" s="71">
        <f t="shared" si="716"/>
        <v>2184797.9700000002</v>
      </c>
      <c r="AM111" s="71">
        <f t="shared" ref="AM111:AM118" si="759">$J111</f>
        <v>2332347.2532545202</v>
      </c>
      <c r="AN111" s="71">
        <f>$K111</f>
        <v>2617152.4164260603</v>
      </c>
      <c r="AO111" s="71">
        <f>$L111</f>
        <v>3089561.8947073505</v>
      </c>
      <c r="AQ111" s="71">
        <f t="shared" si="717"/>
        <v>674271</v>
      </c>
      <c r="AR111" s="71">
        <f t="shared" si="718"/>
        <v>1530632.2</v>
      </c>
      <c r="AS111" s="71">
        <f t="shared" si="719"/>
        <v>1841672.9566193018</v>
      </c>
      <c r="AT111" s="71">
        <f t="shared" si="720"/>
        <v>1941171.174218792</v>
      </c>
      <c r="AU111" s="71">
        <f t="shared" si="721"/>
        <v>2184797.9700000002</v>
      </c>
      <c r="AV111" s="71">
        <f t="shared" ref="AV111:AV118" si="760">$J111</f>
        <v>2332347.2532545202</v>
      </c>
      <c r="AW111" s="71">
        <f>$K111</f>
        <v>2617152.4164260603</v>
      </c>
      <c r="AX111" s="71">
        <f>$L111</f>
        <v>3089561.8947073505</v>
      </c>
      <c r="AZ111" s="71">
        <f t="shared" si="722"/>
        <v>674271</v>
      </c>
      <c r="BA111" s="71">
        <f t="shared" si="723"/>
        <v>1530632.2</v>
      </c>
      <c r="BB111" s="71">
        <f t="shared" si="724"/>
        <v>1841672.9566193018</v>
      </c>
      <c r="BC111" s="71">
        <f t="shared" si="725"/>
        <v>1941171.174218792</v>
      </c>
      <c r="BD111" s="71">
        <f t="shared" si="726"/>
        <v>2184797.9700000002</v>
      </c>
      <c r="BE111" s="71">
        <f t="shared" ref="BE111:BE118" si="761">$J111</f>
        <v>2332347.2532545202</v>
      </c>
      <c r="BF111" s="71">
        <f>$K111</f>
        <v>2617152.4164260603</v>
      </c>
      <c r="BG111" s="71">
        <f>$L111</f>
        <v>3089561.8947073505</v>
      </c>
      <c r="BI111" s="71">
        <f t="shared" si="727"/>
        <v>674271</v>
      </c>
      <c r="BJ111" s="71">
        <f t="shared" si="728"/>
        <v>1530632.2</v>
      </c>
      <c r="BK111" s="71">
        <f t="shared" si="729"/>
        <v>1841672.9566193018</v>
      </c>
      <c r="BL111" s="71">
        <f t="shared" si="730"/>
        <v>1941171.174218792</v>
      </c>
      <c r="BM111" s="71">
        <f t="shared" si="731"/>
        <v>2184797.9700000002</v>
      </c>
      <c r="BN111" s="71">
        <f t="shared" ref="BN111:BN118" si="762">$J111</f>
        <v>2332347.2532545202</v>
      </c>
      <c r="BO111" s="71">
        <f>$K111</f>
        <v>2617152.4164260603</v>
      </c>
      <c r="BP111" s="71">
        <f>$L111</f>
        <v>3089561.8947073505</v>
      </c>
      <c r="BR111" s="71">
        <f t="shared" si="732"/>
        <v>674271</v>
      </c>
      <c r="BS111" s="71">
        <f t="shared" si="733"/>
        <v>1530632.2</v>
      </c>
      <c r="BT111" s="71">
        <f t="shared" si="734"/>
        <v>1841672.9566193018</v>
      </c>
      <c r="BU111" s="71">
        <f t="shared" si="735"/>
        <v>1941171.174218792</v>
      </c>
      <c r="BV111" s="71">
        <f t="shared" si="736"/>
        <v>2184797.9700000002</v>
      </c>
      <c r="BW111" s="71">
        <f t="shared" ref="BW111:BW118" si="763">$J111</f>
        <v>2332347.2532545202</v>
      </c>
      <c r="BX111" s="71">
        <f>$K111</f>
        <v>2617152.4164260603</v>
      </c>
      <c r="BY111" s="71">
        <f>$L111</f>
        <v>3089561.8947073505</v>
      </c>
      <c r="CA111" s="71">
        <f t="shared" si="737"/>
        <v>674271</v>
      </c>
      <c r="CB111" s="71">
        <f t="shared" si="738"/>
        <v>1530632.2</v>
      </c>
      <c r="CC111" s="71">
        <f t="shared" si="739"/>
        <v>1841672.9566193018</v>
      </c>
      <c r="CD111" s="71">
        <f t="shared" si="740"/>
        <v>1941171.174218792</v>
      </c>
      <c r="CE111" s="71">
        <f t="shared" si="741"/>
        <v>2184797.9700000002</v>
      </c>
      <c r="CF111" s="71">
        <f t="shared" ref="CF111:CF118" si="764">$J111</f>
        <v>2332347.2532545202</v>
      </c>
      <c r="CG111" s="71">
        <f>$K111</f>
        <v>2617152.4164260603</v>
      </c>
      <c r="CH111" s="71">
        <f>$L111</f>
        <v>3089561.8947073505</v>
      </c>
      <c r="CI111" s="191">
        <f>CH111/CG111-1</f>
        <v>0.18050514571344856</v>
      </c>
      <c r="CK111" s="71">
        <f t="shared" si="742"/>
        <v>674271</v>
      </c>
      <c r="CL111" s="71">
        <f t="shared" si="743"/>
        <v>1530632.2</v>
      </c>
      <c r="CM111" s="71">
        <f t="shared" si="744"/>
        <v>1841672.9566193018</v>
      </c>
      <c r="CN111" s="71">
        <f t="shared" si="745"/>
        <v>1941171.174218792</v>
      </c>
      <c r="CO111" s="71">
        <f t="shared" si="746"/>
        <v>2184797.9700000002</v>
      </c>
      <c r="CP111" s="71">
        <f t="shared" ref="CP111:CP118" si="765">$J111</f>
        <v>2332347.2532545202</v>
      </c>
      <c r="CQ111" s="71">
        <f>$K111</f>
        <v>2617152.4164260603</v>
      </c>
      <c r="CR111" s="71">
        <f>$L111</f>
        <v>3089561.8947073505</v>
      </c>
      <c r="CT111" s="71">
        <f t="shared" si="747"/>
        <v>674271</v>
      </c>
      <c r="CU111" s="71">
        <f t="shared" si="748"/>
        <v>1530632.2</v>
      </c>
      <c r="CV111" s="71">
        <f t="shared" si="749"/>
        <v>1841672.9566193018</v>
      </c>
      <c r="CW111" s="71">
        <f t="shared" si="750"/>
        <v>1941171.174218792</v>
      </c>
      <c r="CX111" s="71">
        <f t="shared" si="751"/>
        <v>2184797.9700000002</v>
      </c>
      <c r="CY111" s="71">
        <f t="shared" ref="CY111:CY118" si="766">$J111</f>
        <v>2332347.2532545202</v>
      </c>
      <c r="CZ111" s="71">
        <f>$K111</f>
        <v>2617152.4164260603</v>
      </c>
      <c r="DA111" s="71">
        <f>$L111</f>
        <v>3089561.8947073505</v>
      </c>
    </row>
    <row r="112" spans="2:105" s="68" customFormat="1" x14ac:dyDescent="0.3">
      <c r="C112" s="69" t="s">
        <v>83</v>
      </c>
      <c r="D112" s="82"/>
      <c r="E112" s="73">
        <v>0</v>
      </c>
      <c r="F112" s="73">
        <v>85249.8</v>
      </c>
      <c r="G112" s="73">
        <v>121580.10838069815</v>
      </c>
      <c r="H112" s="73">
        <v>160983.39878120794</v>
      </c>
      <c r="I112" s="73">
        <v>173038.76300000001</v>
      </c>
      <c r="J112" s="73">
        <f>'Quarterly I.S'!N110</f>
        <v>194872.81264679998</v>
      </c>
      <c r="K112" s="73">
        <f>'Quarterly I.S'!R110</f>
        <v>264738.25029579998</v>
      </c>
      <c r="L112" s="73">
        <f>'Quarterly I.S'!V110</f>
        <v>360908.93478200003</v>
      </c>
      <c r="M112" s="190">
        <f>L112/K112-1</f>
        <v>0.36326705483150112</v>
      </c>
      <c r="O112" s="71">
        <f t="shared" si="702"/>
        <v>0</v>
      </c>
      <c r="P112" s="71">
        <f t="shared" si="703"/>
        <v>85249.8</v>
      </c>
      <c r="Q112" s="71">
        <f t="shared" si="704"/>
        <v>121580.10838069815</v>
      </c>
      <c r="R112" s="71">
        <f t="shared" si="705"/>
        <v>160983.39878120794</v>
      </c>
      <c r="S112" s="71">
        <f t="shared" si="706"/>
        <v>173038.76300000001</v>
      </c>
      <c r="T112" s="71">
        <f t="shared" si="757"/>
        <v>194872.81264679998</v>
      </c>
      <c r="U112" s="71">
        <f>$K112</f>
        <v>264738.25029579998</v>
      </c>
      <c r="V112" s="71">
        <f>$L112</f>
        <v>360908.93478200003</v>
      </c>
      <c r="W112" s="190">
        <f>V112/U112-1</f>
        <v>0.36326705483150112</v>
      </c>
      <c r="Y112" s="71">
        <f t="shared" si="707"/>
        <v>0</v>
      </c>
      <c r="Z112" s="71">
        <f t="shared" si="708"/>
        <v>85249.8</v>
      </c>
      <c r="AA112" s="71">
        <f t="shared" si="709"/>
        <v>121580.10838069815</v>
      </c>
      <c r="AB112" s="71">
        <f t="shared" si="710"/>
        <v>160983.39878120794</v>
      </c>
      <c r="AC112" s="71">
        <f t="shared" si="711"/>
        <v>173038.76300000001</v>
      </c>
      <c r="AD112" s="71">
        <f t="shared" si="758"/>
        <v>194872.81264679998</v>
      </c>
      <c r="AE112" s="71">
        <f>$K112</f>
        <v>264738.25029579998</v>
      </c>
      <c r="AF112" s="71">
        <f>$L112</f>
        <v>360908.93478200003</v>
      </c>
      <c r="AH112" s="71">
        <f t="shared" si="712"/>
        <v>0</v>
      </c>
      <c r="AI112" s="71">
        <f t="shared" si="713"/>
        <v>85249.8</v>
      </c>
      <c r="AJ112" s="71">
        <f t="shared" si="714"/>
        <v>121580.10838069815</v>
      </c>
      <c r="AK112" s="71">
        <f t="shared" si="715"/>
        <v>160983.39878120794</v>
      </c>
      <c r="AL112" s="71">
        <f t="shared" si="716"/>
        <v>173038.76300000001</v>
      </c>
      <c r="AM112" s="71">
        <f t="shared" si="759"/>
        <v>194872.81264679998</v>
      </c>
      <c r="AN112" s="71">
        <f>$K112</f>
        <v>264738.25029579998</v>
      </c>
      <c r="AO112" s="71">
        <f>$L112</f>
        <v>360908.93478200003</v>
      </c>
      <c r="AQ112" s="71">
        <f t="shared" si="717"/>
        <v>0</v>
      </c>
      <c r="AR112" s="71">
        <f t="shared" si="718"/>
        <v>85249.8</v>
      </c>
      <c r="AS112" s="71">
        <f t="shared" si="719"/>
        <v>121580.10838069815</v>
      </c>
      <c r="AT112" s="71">
        <f t="shared" si="720"/>
        <v>160983.39878120794</v>
      </c>
      <c r="AU112" s="71">
        <f t="shared" si="721"/>
        <v>173038.76300000001</v>
      </c>
      <c r="AV112" s="71">
        <f t="shared" si="760"/>
        <v>194872.81264679998</v>
      </c>
      <c r="AW112" s="71">
        <f>$K112</f>
        <v>264738.25029579998</v>
      </c>
      <c r="AX112" s="71">
        <f>$L112</f>
        <v>360908.93478200003</v>
      </c>
      <c r="AZ112" s="71">
        <f t="shared" si="722"/>
        <v>0</v>
      </c>
      <c r="BA112" s="71">
        <f t="shared" si="723"/>
        <v>85249.8</v>
      </c>
      <c r="BB112" s="71">
        <f t="shared" si="724"/>
        <v>121580.10838069815</v>
      </c>
      <c r="BC112" s="71">
        <f t="shared" si="725"/>
        <v>160983.39878120794</v>
      </c>
      <c r="BD112" s="71">
        <f t="shared" si="726"/>
        <v>173038.76300000001</v>
      </c>
      <c r="BE112" s="71">
        <f t="shared" si="761"/>
        <v>194872.81264679998</v>
      </c>
      <c r="BF112" s="71">
        <f>$K112</f>
        <v>264738.25029579998</v>
      </c>
      <c r="BG112" s="71">
        <f>$L112</f>
        <v>360908.93478200003</v>
      </c>
      <c r="BI112" s="71">
        <f t="shared" si="727"/>
        <v>0</v>
      </c>
      <c r="BJ112" s="71">
        <f t="shared" si="728"/>
        <v>85249.8</v>
      </c>
      <c r="BK112" s="71">
        <f t="shared" si="729"/>
        <v>121580.10838069815</v>
      </c>
      <c r="BL112" s="71">
        <f t="shared" si="730"/>
        <v>160983.39878120794</v>
      </c>
      <c r="BM112" s="71">
        <f t="shared" si="731"/>
        <v>173038.76300000001</v>
      </c>
      <c r="BN112" s="71">
        <f t="shared" si="762"/>
        <v>194872.81264679998</v>
      </c>
      <c r="BO112" s="71">
        <f>$K112</f>
        <v>264738.25029579998</v>
      </c>
      <c r="BP112" s="71">
        <f>$L112</f>
        <v>360908.93478200003</v>
      </c>
      <c r="BR112" s="71">
        <f t="shared" si="732"/>
        <v>0</v>
      </c>
      <c r="BS112" s="71">
        <f t="shared" si="733"/>
        <v>85249.8</v>
      </c>
      <c r="BT112" s="71">
        <f t="shared" si="734"/>
        <v>121580.10838069815</v>
      </c>
      <c r="BU112" s="71">
        <f t="shared" si="735"/>
        <v>160983.39878120794</v>
      </c>
      <c r="BV112" s="71">
        <f t="shared" si="736"/>
        <v>173038.76300000001</v>
      </c>
      <c r="BW112" s="71">
        <f t="shared" si="763"/>
        <v>194872.81264679998</v>
      </c>
      <c r="BX112" s="71">
        <f>$K112</f>
        <v>264738.25029579998</v>
      </c>
      <c r="BY112" s="71">
        <f>$L112</f>
        <v>360908.93478200003</v>
      </c>
      <c r="CA112" s="71">
        <f t="shared" si="737"/>
        <v>0</v>
      </c>
      <c r="CB112" s="71">
        <f t="shared" si="738"/>
        <v>85249.8</v>
      </c>
      <c r="CC112" s="71">
        <f t="shared" si="739"/>
        <v>121580.10838069815</v>
      </c>
      <c r="CD112" s="71">
        <f t="shared" si="740"/>
        <v>160983.39878120794</v>
      </c>
      <c r="CE112" s="71">
        <f t="shared" si="741"/>
        <v>173038.76300000001</v>
      </c>
      <c r="CF112" s="71">
        <f t="shared" si="764"/>
        <v>194872.81264679998</v>
      </c>
      <c r="CG112" s="71">
        <f>$K112</f>
        <v>264738.25029579998</v>
      </c>
      <c r="CH112" s="71">
        <f>$L112</f>
        <v>360908.93478200003</v>
      </c>
      <c r="CI112" s="190">
        <f>CH112/CG112-1</f>
        <v>0.36326705483150112</v>
      </c>
      <c r="CK112" s="71">
        <f t="shared" si="742"/>
        <v>0</v>
      </c>
      <c r="CL112" s="71">
        <f t="shared" si="743"/>
        <v>85249.8</v>
      </c>
      <c r="CM112" s="71">
        <f t="shared" si="744"/>
        <v>121580.10838069815</v>
      </c>
      <c r="CN112" s="71">
        <f t="shared" si="745"/>
        <v>160983.39878120794</v>
      </c>
      <c r="CO112" s="71">
        <f t="shared" si="746"/>
        <v>173038.76300000001</v>
      </c>
      <c r="CP112" s="71">
        <f t="shared" si="765"/>
        <v>194872.81264679998</v>
      </c>
      <c r="CQ112" s="71">
        <f>$K112</f>
        <v>264738.25029579998</v>
      </c>
      <c r="CR112" s="71">
        <f>$L112</f>
        <v>360908.93478200003</v>
      </c>
      <c r="CT112" s="71">
        <f t="shared" si="747"/>
        <v>0</v>
      </c>
      <c r="CU112" s="71">
        <f t="shared" si="748"/>
        <v>85249.8</v>
      </c>
      <c r="CV112" s="71">
        <f t="shared" si="749"/>
        <v>121580.10838069815</v>
      </c>
      <c r="CW112" s="71">
        <f t="shared" si="750"/>
        <v>160983.39878120794</v>
      </c>
      <c r="CX112" s="71">
        <f t="shared" si="751"/>
        <v>173038.76300000001</v>
      </c>
      <c r="CY112" s="71">
        <f t="shared" si="766"/>
        <v>194872.81264679998</v>
      </c>
      <c r="CZ112" s="71">
        <f>$K112</f>
        <v>264738.25029579998</v>
      </c>
      <c r="DA112" s="71">
        <f>$L112</f>
        <v>360908.93478200003</v>
      </c>
    </row>
    <row r="113" spans="2:105" s="68" customFormat="1" x14ac:dyDescent="0.3">
      <c r="C113" s="69" t="s">
        <v>197</v>
      </c>
      <c r="D113" s="82"/>
      <c r="E113" s="73"/>
      <c r="F113" s="73"/>
      <c r="G113" s="73"/>
      <c r="H113" s="73"/>
      <c r="I113" s="73">
        <v>10966</v>
      </c>
      <c r="J113" s="73">
        <f>'Quarterly I.S'!N111</f>
        <v>12291.524837600005</v>
      </c>
      <c r="K113" s="73">
        <f>'Quarterly I.S'!R111</f>
        <v>22467.585357600008</v>
      </c>
      <c r="L113" s="73">
        <f>'Quarterly I.S'!V111</f>
        <v>27122.508728000004</v>
      </c>
      <c r="M113" s="190">
        <f>L113/K113-1</f>
        <v>0.20718396286521257</v>
      </c>
      <c r="O113" s="71">
        <f t="shared" si="702"/>
        <v>0</v>
      </c>
      <c r="P113" s="71">
        <f t="shared" si="703"/>
        <v>0</v>
      </c>
      <c r="Q113" s="71">
        <f t="shared" si="704"/>
        <v>0</v>
      </c>
      <c r="R113" s="71">
        <f t="shared" si="705"/>
        <v>0</v>
      </c>
      <c r="S113" s="71">
        <f t="shared" si="706"/>
        <v>10966</v>
      </c>
      <c r="T113" s="71">
        <f t="shared" si="757"/>
        <v>12291.524837600005</v>
      </c>
      <c r="U113" s="71">
        <f>$K113</f>
        <v>22467.585357600008</v>
      </c>
      <c r="V113" s="71">
        <f>$L113</f>
        <v>27122.508728000004</v>
      </c>
      <c r="W113" s="190">
        <f>V113/U113-1</f>
        <v>0.20718396286521257</v>
      </c>
      <c r="Y113" s="71">
        <f t="shared" si="707"/>
        <v>0</v>
      </c>
      <c r="Z113" s="71">
        <f t="shared" si="708"/>
        <v>0</v>
      </c>
      <c r="AA113" s="71">
        <f t="shared" si="709"/>
        <v>0</v>
      </c>
      <c r="AB113" s="71">
        <f t="shared" si="710"/>
        <v>0</v>
      </c>
      <c r="AC113" s="71">
        <f t="shared" si="711"/>
        <v>10966</v>
      </c>
      <c r="AD113" s="71">
        <f t="shared" si="758"/>
        <v>12291.524837600005</v>
      </c>
      <c r="AE113" s="71">
        <f>$K113</f>
        <v>22467.585357600008</v>
      </c>
      <c r="AF113" s="71">
        <f>$L113</f>
        <v>27122.508728000004</v>
      </c>
      <c r="AH113" s="71">
        <f t="shared" si="712"/>
        <v>0</v>
      </c>
      <c r="AI113" s="71">
        <f t="shared" si="713"/>
        <v>0</v>
      </c>
      <c r="AJ113" s="71">
        <f t="shared" si="714"/>
        <v>0</v>
      </c>
      <c r="AK113" s="71">
        <f t="shared" si="715"/>
        <v>0</v>
      </c>
      <c r="AL113" s="71">
        <f t="shared" si="716"/>
        <v>10966</v>
      </c>
      <c r="AM113" s="71">
        <f t="shared" si="759"/>
        <v>12291.524837600005</v>
      </c>
      <c r="AN113" s="71">
        <f>$K113</f>
        <v>22467.585357600008</v>
      </c>
      <c r="AO113" s="71">
        <f>$L113</f>
        <v>27122.508728000004</v>
      </c>
      <c r="AQ113" s="71">
        <f t="shared" si="717"/>
        <v>0</v>
      </c>
      <c r="AR113" s="71">
        <f t="shared" si="718"/>
        <v>0</v>
      </c>
      <c r="AS113" s="71">
        <f t="shared" si="719"/>
        <v>0</v>
      </c>
      <c r="AT113" s="71">
        <f t="shared" si="720"/>
        <v>0</v>
      </c>
      <c r="AU113" s="71">
        <f t="shared" si="721"/>
        <v>10966</v>
      </c>
      <c r="AV113" s="71">
        <f t="shared" si="760"/>
        <v>12291.524837600005</v>
      </c>
      <c r="AW113" s="71">
        <f>$K113</f>
        <v>22467.585357600008</v>
      </c>
      <c r="AX113" s="71">
        <f>$L113</f>
        <v>27122.508728000004</v>
      </c>
      <c r="AZ113" s="71">
        <f t="shared" si="722"/>
        <v>0</v>
      </c>
      <c r="BA113" s="71">
        <f t="shared" si="723"/>
        <v>0</v>
      </c>
      <c r="BB113" s="71">
        <f t="shared" si="724"/>
        <v>0</v>
      </c>
      <c r="BC113" s="71">
        <f t="shared" si="725"/>
        <v>0</v>
      </c>
      <c r="BD113" s="71">
        <f t="shared" si="726"/>
        <v>10966</v>
      </c>
      <c r="BE113" s="71">
        <f t="shared" si="761"/>
        <v>12291.524837600005</v>
      </c>
      <c r="BF113" s="71">
        <f>$K113</f>
        <v>22467.585357600008</v>
      </c>
      <c r="BG113" s="71">
        <f>$L113</f>
        <v>27122.508728000004</v>
      </c>
      <c r="BI113" s="71">
        <f t="shared" si="727"/>
        <v>0</v>
      </c>
      <c r="BJ113" s="71">
        <f t="shared" si="728"/>
        <v>0</v>
      </c>
      <c r="BK113" s="71">
        <f t="shared" si="729"/>
        <v>0</v>
      </c>
      <c r="BL113" s="71">
        <f t="shared" si="730"/>
        <v>0</v>
      </c>
      <c r="BM113" s="71">
        <f t="shared" si="731"/>
        <v>10966</v>
      </c>
      <c r="BN113" s="71">
        <f t="shared" si="762"/>
        <v>12291.524837600005</v>
      </c>
      <c r="BO113" s="71">
        <f>$K113</f>
        <v>22467.585357600008</v>
      </c>
      <c r="BP113" s="71">
        <f>$L113</f>
        <v>27122.508728000004</v>
      </c>
      <c r="BR113" s="71">
        <f t="shared" si="732"/>
        <v>0</v>
      </c>
      <c r="BS113" s="71">
        <f t="shared" si="733"/>
        <v>0</v>
      </c>
      <c r="BT113" s="71">
        <f t="shared" si="734"/>
        <v>0</v>
      </c>
      <c r="BU113" s="71">
        <f t="shared" si="735"/>
        <v>0</v>
      </c>
      <c r="BV113" s="71">
        <f t="shared" si="736"/>
        <v>10966</v>
      </c>
      <c r="BW113" s="71">
        <f t="shared" si="763"/>
        <v>12291.524837600005</v>
      </c>
      <c r="BX113" s="71">
        <f>$K113</f>
        <v>22467.585357600008</v>
      </c>
      <c r="BY113" s="71">
        <f>$L113</f>
        <v>27122.508728000004</v>
      </c>
      <c r="CA113" s="71">
        <f t="shared" si="737"/>
        <v>0</v>
      </c>
      <c r="CB113" s="71">
        <f t="shared" si="738"/>
        <v>0</v>
      </c>
      <c r="CC113" s="71">
        <f t="shared" si="739"/>
        <v>0</v>
      </c>
      <c r="CD113" s="71">
        <f t="shared" si="740"/>
        <v>0</v>
      </c>
      <c r="CE113" s="71">
        <f t="shared" si="741"/>
        <v>10966</v>
      </c>
      <c r="CF113" s="71">
        <f t="shared" si="764"/>
        <v>12291.524837600005</v>
      </c>
      <c r="CG113" s="71">
        <f>$K113</f>
        <v>22467.585357600008</v>
      </c>
      <c r="CH113" s="71">
        <f>$L113</f>
        <v>27122.508728000004</v>
      </c>
      <c r="CI113" s="190">
        <f>CH113/CG113-1</f>
        <v>0.20718396286521257</v>
      </c>
      <c r="CK113" s="71">
        <f t="shared" si="742"/>
        <v>0</v>
      </c>
      <c r="CL113" s="71">
        <f t="shared" si="743"/>
        <v>0</v>
      </c>
      <c r="CM113" s="71">
        <f t="shared" si="744"/>
        <v>0</v>
      </c>
      <c r="CN113" s="71">
        <f t="shared" si="745"/>
        <v>0</v>
      </c>
      <c r="CO113" s="71">
        <f t="shared" si="746"/>
        <v>10966</v>
      </c>
      <c r="CP113" s="71">
        <f t="shared" si="765"/>
        <v>12291.524837600005</v>
      </c>
      <c r="CQ113" s="71">
        <f>$K113</f>
        <v>22467.585357600008</v>
      </c>
      <c r="CR113" s="71">
        <f>$L113</f>
        <v>27122.508728000004</v>
      </c>
      <c r="CT113" s="71">
        <f t="shared" si="747"/>
        <v>0</v>
      </c>
      <c r="CU113" s="71">
        <f t="shared" si="748"/>
        <v>0</v>
      </c>
      <c r="CV113" s="71">
        <f t="shared" si="749"/>
        <v>0</v>
      </c>
      <c r="CW113" s="71">
        <f t="shared" si="750"/>
        <v>0</v>
      </c>
      <c r="CX113" s="71">
        <f t="shared" si="751"/>
        <v>10966</v>
      </c>
      <c r="CY113" s="71">
        <f t="shared" si="766"/>
        <v>12291.524837600005</v>
      </c>
      <c r="CZ113" s="71">
        <f>$K113</f>
        <v>22467.585357600008</v>
      </c>
      <c r="DA113" s="71">
        <f>$L113</f>
        <v>27122.508728000004</v>
      </c>
    </row>
    <row r="114" spans="2:105" x14ac:dyDescent="0.3">
      <c r="C114" s="76"/>
      <c r="D114" s="127"/>
      <c r="E114" s="72"/>
      <c r="F114" s="72"/>
      <c r="G114" s="72"/>
      <c r="H114" s="72"/>
      <c r="I114" s="72"/>
      <c r="J114" s="72"/>
      <c r="K114" s="72"/>
      <c r="L114" s="257"/>
      <c r="M114" s="217"/>
      <c r="O114" s="74"/>
      <c r="P114" s="74"/>
      <c r="Q114" s="74"/>
      <c r="R114" s="74"/>
      <c r="S114" s="74"/>
      <c r="T114" s="74"/>
      <c r="U114" s="74"/>
      <c r="V114" s="74"/>
      <c r="W114" s="217"/>
      <c r="Y114" s="74"/>
      <c r="Z114" s="74"/>
      <c r="AA114" s="74"/>
      <c r="AB114" s="74"/>
      <c r="AC114" s="74"/>
      <c r="AD114" s="74"/>
      <c r="AE114" s="74"/>
      <c r="AF114" s="74"/>
      <c r="AH114" s="74"/>
      <c r="AI114" s="74"/>
      <c r="AJ114" s="74"/>
      <c r="AK114" s="74"/>
      <c r="AL114" s="74"/>
      <c r="AM114" s="74"/>
      <c r="AN114" s="74"/>
      <c r="AO114" s="74"/>
      <c r="AQ114" s="74"/>
      <c r="AR114" s="74"/>
      <c r="AS114" s="74"/>
      <c r="AT114" s="74"/>
      <c r="AU114" s="74"/>
      <c r="AV114" s="74"/>
      <c r="AW114" s="74"/>
      <c r="AX114" s="74"/>
      <c r="AZ114" s="74"/>
      <c r="BA114" s="74"/>
      <c r="BB114" s="74"/>
      <c r="BC114" s="74"/>
      <c r="BD114" s="74"/>
      <c r="BE114" s="74"/>
      <c r="BF114" s="74"/>
      <c r="BG114" s="74"/>
      <c r="BI114" s="74"/>
      <c r="BJ114" s="74"/>
      <c r="BK114" s="74"/>
      <c r="BL114" s="74"/>
      <c r="BM114" s="74"/>
      <c r="BN114" s="74"/>
      <c r="BO114" s="74"/>
      <c r="BP114" s="74"/>
      <c r="BR114" s="74"/>
      <c r="BS114" s="74"/>
      <c r="BT114" s="74"/>
      <c r="BU114" s="74"/>
      <c r="BV114" s="74"/>
      <c r="BW114" s="74"/>
      <c r="BX114" s="74"/>
      <c r="BY114" s="74"/>
      <c r="CA114" s="74"/>
      <c r="CB114" s="74"/>
      <c r="CC114" s="74"/>
      <c r="CD114" s="74"/>
      <c r="CE114" s="74"/>
      <c r="CF114" s="74"/>
      <c r="CG114" s="74"/>
      <c r="CH114" s="74"/>
      <c r="CI114" s="217"/>
      <c r="CK114" s="74"/>
      <c r="CL114" s="74"/>
      <c r="CM114" s="74"/>
      <c r="CN114" s="74"/>
      <c r="CO114" s="74"/>
      <c r="CP114" s="74"/>
      <c r="CQ114" s="74"/>
      <c r="CR114" s="74"/>
      <c r="CT114" s="74"/>
      <c r="CU114" s="74"/>
      <c r="CV114" s="74"/>
      <c r="CW114" s="74"/>
      <c r="CX114" s="74"/>
      <c r="CY114" s="74"/>
      <c r="CZ114" s="74"/>
      <c r="DA114" s="74"/>
    </row>
    <row r="115" spans="2:105" s="68" customFormat="1" x14ac:dyDescent="0.3">
      <c r="C115" s="69" t="s">
        <v>136</v>
      </c>
      <c r="D115" s="82"/>
      <c r="E115" s="73">
        <v>619936.75</v>
      </c>
      <c r="F115" s="73">
        <v>928317.25829655176</v>
      </c>
      <c r="G115" s="73">
        <v>1791979.2686666667</v>
      </c>
      <c r="H115" s="73">
        <v>1974544.1834166665</v>
      </c>
      <c r="I115" s="73">
        <v>2154794.384583333</v>
      </c>
      <c r="J115" s="73">
        <f>AVERAGE('Quarterly I.S'!K113:N113)</f>
        <v>2370898.6819928098</v>
      </c>
      <c r="K115" s="73">
        <f>AVERAGE('Quarterly I.S'!O113:R113)</f>
        <v>2540804.2364765615</v>
      </c>
      <c r="L115" s="73">
        <f>AVERAGE('Quarterly I.S'!S113:V113)</f>
        <v>3107457.3111271625</v>
      </c>
      <c r="M115" s="190"/>
      <c r="O115" s="71">
        <f t="shared" si="702"/>
        <v>619936.75</v>
      </c>
      <c r="P115" s="71">
        <f t="shared" si="703"/>
        <v>928317.25829655176</v>
      </c>
      <c r="Q115" s="71">
        <f t="shared" si="704"/>
        <v>1791979.2686666667</v>
      </c>
      <c r="R115" s="71">
        <f t="shared" si="705"/>
        <v>1974544.1834166665</v>
      </c>
      <c r="S115" s="71">
        <f t="shared" si="706"/>
        <v>2154794.384583333</v>
      </c>
      <c r="T115" s="71">
        <f t="shared" si="757"/>
        <v>2370898.6819928098</v>
      </c>
      <c r="U115" s="71">
        <f>$K115</f>
        <v>2540804.2364765615</v>
      </c>
      <c r="V115" s="71">
        <f>$L115</f>
        <v>3107457.3111271625</v>
      </c>
      <c r="W115" s="190"/>
      <c r="Y115" s="71">
        <f t="shared" si="707"/>
        <v>619936.75</v>
      </c>
      <c r="Z115" s="71">
        <f t="shared" si="708"/>
        <v>928317.25829655176</v>
      </c>
      <c r="AA115" s="71">
        <f t="shared" si="709"/>
        <v>1791979.2686666667</v>
      </c>
      <c r="AB115" s="71">
        <f t="shared" si="710"/>
        <v>1974544.1834166665</v>
      </c>
      <c r="AC115" s="71">
        <f t="shared" si="711"/>
        <v>2154794.384583333</v>
      </c>
      <c r="AD115" s="71">
        <f t="shared" si="758"/>
        <v>2370898.6819928098</v>
      </c>
      <c r="AE115" s="71">
        <f>$K115</f>
        <v>2540804.2364765615</v>
      </c>
      <c r="AF115" s="71">
        <f>$L115</f>
        <v>3107457.3111271625</v>
      </c>
      <c r="AH115" s="71">
        <f t="shared" si="712"/>
        <v>619936.75</v>
      </c>
      <c r="AI115" s="71">
        <f t="shared" si="713"/>
        <v>928317.25829655176</v>
      </c>
      <c r="AJ115" s="71">
        <f t="shared" si="714"/>
        <v>1791979.2686666667</v>
      </c>
      <c r="AK115" s="71">
        <f t="shared" si="715"/>
        <v>1974544.1834166665</v>
      </c>
      <c r="AL115" s="71">
        <f t="shared" si="716"/>
        <v>2154794.384583333</v>
      </c>
      <c r="AM115" s="71">
        <f t="shared" si="759"/>
        <v>2370898.6819928098</v>
      </c>
      <c r="AN115" s="71">
        <f>$K115</f>
        <v>2540804.2364765615</v>
      </c>
      <c r="AO115" s="71">
        <f>$L115</f>
        <v>3107457.3111271625</v>
      </c>
      <c r="AQ115" s="71">
        <f t="shared" si="717"/>
        <v>619936.75</v>
      </c>
      <c r="AR115" s="71">
        <f t="shared" si="718"/>
        <v>928317.25829655176</v>
      </c>
      <c r="AS115" s="71">
        <f t="shared" si="719"/>
        <v>1791979.2686666667</v>
      </c>
      <c r="AT115" s="71">
        <f t="shared" si="720"/>
        <v>1974544.1834166665</v>
      </c>
      <c r="AU115" s="71">
        <f t="shared" si="721"/>
        <v>2154794.384583333</v>
      </c>
      <c r="AV115" s="71">
        <f t="shared" si="760"/>
        <v>2370898.6819928098</v>
      </c>
      <c r="AW115" s="71">
        <f>$K115</f>
        <v>2540804.2364765615</v>
      </c>
      <c r="AX115" s="71">
        <f>$L115</f>
        <v>3107457.3111271625</v>
      </c>
      <c r="AZ115" s="71">
        <f t="shared" si="722"/>
        <v>619936.75</v>
      </c>
      <c r="BA115" s="71">
        <f t="shared" si="723"/>
        <v>928317.25829655176</v>
      </c>
      <c r="BB115" s="71">
        <f t="shared" si="724"/>
        <v>1791979.2686666667</v>
      </c>
      <c r="BC115" s="71">
        <f t="shared" si="725"/>
        <v>1974544.1834166665</v>
      </c>
      <c r="BD115" s="71">
        <f t="shared" si="726"/>
        <v>2154794.384583333</v>
      </c>
      <c r="BE115" s="71">
        <f t="shared" si="761"/>
        <v>2370898.6819928098</v>
      </c>
      <c r="BF115" s="71">
        <f>$K115</f>
        <v>2540804.2364765615</v>
      </c>
      <c r="BG115" s="71">
        <f>$L115</f>
        <v>3107457.3111271625</v>
      </c>
      <c r="BI115" s="71">
        <f t="shared" si="727"/>
        <v>619936.75</v>
      </c>
      <c r="BJ115" s="71">
        <f t="shared" si="728"/>
        <v>928317.25829655176</v>
      </c>
      <c r="BK115" s="71">
        <f t="shared" si="729"/>
        <v>1791979.2686666667</v>
      </c>
      <c r="BL115" s="71">
        <f t="shared" si="730"/>
        <v>1974544.1834166665</v>
      </c>
      <c r="BM115" s="71">
        <f t="shared" si="731"/>
        <v>2154794.384583333</v>
      </c>
      <c r="BN115" s="71">
        <f t="shared" si="762"/>
        <v>2370898.6819928098</v>
      </c>
      <c r="BO115" s="71">
        <f>$K115</f>
        <v>2540804.2364765615</v>
      </c>
      <c r="BP115" s="71">
        <f>$L115</f>
        <v>3107457.3111271625</v>
      </c>
      <c r="BR115" s="71">
        <f t="shared" si="732"/>
        <v>619936.75</v>
      </c>
      <c r="BS115" s="71">
        <f t="shared" si="733"/>
        <v>928317.25829655176</v>
      </c>
      <c r="BT115" s="71">
        <f t="shared" si="734"/>
        <v>1791979.2686666667</v>
      </c>
      <c r="BU115" s="71">
        <f t="shared" si="735"/>
        <v>1974544.1834166665</v>
      </c>
      <c r="BV115" s="71">
        <f t="shared" si="736"/>
        <v>2154794.384583333</v>
      </c>
      <c r="BW115" s="71">
        <f t="shared" si="763"/>
        <v>2370898.6819928098</v>
      </c>
      <c r="BX115" s="71">
        <f>$K115</f>
        <v>2540804.2364765615</v>
      </c>
      <c r="BY115" s="71">
        <f>$L115</f>
        <v>3107457.3111271625</v>
      </c>
      <c r="CA115" s="71">
        <f t="shared" si="737"/>
        <v>619936.75</v>
      </c>
      <c r="CB115" s="71">
        <f t="shared" si="738"/>
        <v>928317.25829655176</v>
      </c>
      <c r="CC115" s="71">
        <f t="shared" si="739"/>
        <v>1791979.2686666667</v>
      </c>
      <c r="CD115" s="71">
        <f t="shared" si="740"/>
        <v>1974544.1834166665</v>
      </c>
      <c r="CE115" s="71">
        <f t="shared" si="741"/>
        <v>2154794.384583333</v>
      </c>
      <c r="CF115" s="71">
        <f t="shared" si="764"/>
        <v>2370898.6819928098</v>
      </c>
      <c r="CG115" s="71">
        <f>$K115</f>
        <v>2540804.2364765615</v>
      </c>
      <c r="CH115" s="71">
        <f>$L115</f>
        <v>3107457.3111271625</v>
      </c>
      <c r="CI115" s="190"/>
      <c r="CK115" s="71">
        <f t="shared" si="742"/>
        <v>619936.75</v>
      </c>
      <c r="CL115" s="71">
        <f t="shared" si="743"/>
        <v>928317.25829655176</v>
      </c>
      <c r="CM115" s="71">
        <f t="shared" si="744"/>
        <v>1791979.2686666667</v>
      </c>
      <c r="CN115" s="71">
        <f t="shared" si="745"/>
        <v>1974544.1834166665</v>
      </c>
      <c r="CO115" s="71">
        <f t="shared" si="746"/>
        <v>2154794.384583333</v>
      </c>
      <c r="CP115" s="71">
        <f t="shared" si="765"/>
        <v>2370898.6819928098</v>
      </c>
      <c r="CQ115" s="71">
        <f>$K115</f>
        <v>2540804.2364765615</v>
      </c>
      <c r="CR115" s="71">
        <f>$L115</f>
        <v>3107457.3111271625</v>
      </c>
      <c r="CT115" s="71">
        <f t="shared" si="747"/>
        <v>619936.75</v>
      </c>
      <c r="CU115" s="71">
        <f t="shared" si="748"/>
        <v>928317.25829655176</v>
      </c>
      <c r="CV115" s="71">
        <f t="shared" si="749"/>
        <v>1791979.2686666667</v>
      </c>
      <c r="CW115" s="71">
        <f t="shared" si="750"/>
        <v>1974544.1834166665</v>
      </c>
      <c r="CX115" s="71">
        <f t="shared" si="751"/>
        <v>2154794.384583333</v>
      </c>
      <c r="CY115" s="71">
        <f t="shared" si="766"/>
        <v>2370898.6819928098</v>
      </c>
      <c r="CZ115" s="71">
        <f>$K115</f>
        <v>2540804.2364765615</v>
      </c>
      <c r="DA115" s="71">
        <f>$L115</f>
        <v>3107457.3111271625</v>
      </c>
    </row>
    <row r="116" spans="2:105" s="68" customFormat="1" x14ac:dyDescent="0.3">
      <c r="C116" s="69" t="s">
        <v>137</v>
      </c>
      <c r="D116" s="82"/>
      <c r="E116" s="74">
        <f t="shared" ref="E116" si="767">E115-E117</f>
        <v>619936.75</v>
      </c>
      <c r="F116" s="74">
        <f t="shared" ref="F116:J116" si="768">F115-F117-F118</f>
        <v>921213.10829655174</v>
      </c>
      <c r="G116" s="74">
        <f t="shared" si="768"/>
        <v>1694742.4164267718</v>
      </c>
      <c r="H116" s="74">
        <f t="shared" si="768"/>
        <v>1825283.22310212</v>
      </c>
      <c r="I116" s="74">
        <f t="shared" si="768"/>
        <v>1974449.6585099271</v>
      </c>
      <c r="J116" s="74">
        <f t="shared" si="768"/>
        <v>2168048.4819934517</v>
      </c>
      <c r="K116" s="74">
        <f>K115-K117-K118</f>
        <v>2303885.558643254</v>
      </c>
      <c r="L116" s="74">
        <f>L115-L117-L118</f>
        <v>2766731.4794618874</v>
      </c>
      <c r="M116" s="189"/>
      <c r="O116" s="71">
        <f t="shared" si="702"/>
        <v>619936.75</v>
      </c>
      <c r="P116" s="71">
        <f t="shared" si="703"/>
        <v>921213.10829655174</v>
      </c>
      <c r="Q116" s="71">
        <f t="shared" si="704"/>
        <v>1694742.4164267718</v>
      </c>
      <c r="R116" s="71">
        <f t="shared" si="705"/>
        <v>1825283.22310212</v>
      </c>
      <c r="S116" s="71">
        <f t="shared" si="706"/>
        <v>1974449.6585099271</v>
      </c>
      <c r="T116" s="71">
        <f t="shared" si="757"/>
        <v>2168048.4819934517</v>
      </c>
      <c r="U116" s="71">
        <f>$K116</f>
        <v>2303885.558643254</v>
      </c>
      <c r="V116" s="71">
        <f>$L116</f>
        <v>2766731.4794618874</v>
      </c>
      <c r="W116" s="189"/>
      <c r="Y116" s="71">
        <f t="shared" si="707"/>
        <v>619936.75</v>
      </c>
      <c r="Z116" s="71">
        <f t="shared" si="708"/>
        <v>921213.10829655174</v>
      </c>
      <c r="AA116" s="71">
        <f t="shared" si="709"/>
        <v>1694742.4164267718</v>
      </c>
      <c r="AB116" s="71">
        <f t="shared" si="710"/>
        <v>1825283.22310212</v>
      </c>
      <c r="AC116" s="71">
        <f t="shared" si="711"/>
        <v>1974449.6585099271</v>
      </c>
      <c r="AD116" s="71">
        <f t="shared" si="758"/>
        <v>2168048.4819934517</v>
      </c>
      <c r="AE116" s="71">
        <f>$K116</f>
        <v>2303885.558643254</v>
      </c>
      <c r="AF116" s="71">
        <f>$L116</f>
        <v>2766731.4794618874</v>
      </c>
      <c r="AH116" s="71">
        <f t="shared" si="712"/>
        <v>619936.75</v>
      </c>
      <c r="AI116" s="71">
        <f t="shared" si="713"/>
        <v>921213.10829655174</v>
      </c>
      <c r="AJ116" s="71">
        <f t="shared" si="714"/>
        <v>1694742.4164267718</v>
      </c>
      <c r="AK116" s="71">
        <f t="shared" si="715"/>
        <v>1825283.22310212</v>
      </c>
      <c r="AL116" s="71">
        <f t="shared" si="716"/>
        <v>1974449.6585099271</v>
      </c>
      <c r="AM116" s="71">
        <f t="shared" si="759"/>
        <v>2168048.4819934517</v>
      </c>
      <c r="AN116" s="71">
        <f>$K116</f>
        <v>2303885.558643254</v>
      </c>
      <c r="AO116" s="71">
        <f>$L116</f>
        <v>2766731.4794618874</v>
      </c>
      <c r="AQ116" s="71">
        <f t="shared" si="717"/>
        <v>619936.75</v>
      </c>
      <c r="AR116" s="71">
        <f t="shared" si="718"/>
        <v>921213.10829655174</v>
      </c>
      <c r="AS116" s="71">
        <f t="shared" si="719"/>
        <v>1694742.4164267718</v>
      </c>
      <c r="AT116" s="71">
        <f t="shared" si="720"/>
        <v>1825283.22310212</v>
      </c>
      <c r="AU116" s="71">
        <f t="shared" si="721"/>
        <v>1974449.6585099271</v>
      </c>
      <c r="AV116" s="71">
        <f t="shared" si="760"/>
        <v>2168048.4819934517</v>
      </c>
      <c r="AW116" s="71">
        <f>$K116</f>
        <v>2303885.558643254</v>
      </c>
      <c r="AX116" s="71">
        <f>$L116</f>
        <v>2766731.4794618874</v>
      </c>
      <c r="AZ116" s="71">
        <f t="shared" si="722"/>
        <v>619936.75</v>
      </c>
      <c r="BA116" s="71">
        <f t="shared" si="723"/>
        <v>921213.10829655174</v>
      </c>
      <c r="BB116" s="71">
        <f t="shared" si="724"/>
        <v>1694742.4164267718</v>
      </c>
      <c r="BC116" s="71">
        <f t="shared" si="725"/>
        <v>1825283.22310212</v>
      </c>
      <c r="BD116" s="71">
        <f t="shared" si="726"/>
        <v>1974449.6585099271</v>
      </c>
      <c r="BE116" s="71">
        <f t="shared" si="761"/>
        <v>2168048.4819934517</v>
      </c>
      <c r="BF116" s="71">
        <f>$K116</f>
        <v>2303885.558643254</v>
      </c>
      <c r="BG116" s="71">
        <f>$L116</f>
        <v>2766731.4794618874</v>
      </c>
      <c r="BI116" s="71">
        <f t="shared" si="727"/>
        <v>619936.75</v>
      </c>
      <c r="BJ116" s="71">
        <f t="shared" si="728"/>
        <v>921213.10829655174</v>
      </c>
      <c r="BK116" s="71">
        <f t="shared" si="729"/>
        <v>1694742.4164267718</v>
      </c>
      <c r="BL116" s="71">
        <f t="shared" si="730"/>
        <v>1825283.22310212</v>
      </c>
      <c r="BM116" s="71">
        <f t="shared" si="731"/>
        <v>1974449.6585099271</v>
      </c>
      <c r="BN116" s="71">
        <f t="shared" si="762"/>
        <v>2168048.4819934517</v>
      </c>
      <c r="BO116" s="71">
        <f>$K116</f>
        <v>2303885.558643254</v>
      </c>
      <c r="BP116" s="71">
        <f>$L116</f>
        <v>2766731.4794618874</v>
      </c>
      <c r="BR116" s="71">
        <f t="shared" si="732"/>
        <v>619936.75</v>
      </c>
      <c r="BS116" s="71">
        <f t="shared" si="733"/>
        <v>921213.10829655174</v>
      </c>
      <c r="BT116" s="71">
        <f t="shared" si="734"/>
        <v>1694742.4164267718</v>
      </c>
      <c r="BU116" s="71">
        <f t="shared" si="735"/>
        <v>1825283.22310212</v>
      </c>
      <c r="BV116" s="71">
        <f t="shared" si="736"/>
        <v>1974449.6585099271</v>
      </c>
      <c r="BW116" s="71">
        <f t="shared" si="763"/>
        <v>2168048.4819934517</v>
      </c>
      <c r="BX116" s="71">
        <f>$K116</f>
        <v>2303885.558643254</v>
      </c>
      <c r="BY116" s="71">
        <f>$L116</f>
        <v>2766731.4794618874</v>
      </c>
      <c r="CA116" s="71">
        <f t="shared" si="737"/>
        <v>619936.75</v>
      </c>
      <c r="CB116" s="71">
        <f t="shared" si="738"/>
        <v>921213.10829655174</v>
      </c>
      <c r="CC116" s="71">
        <f t="shared" si="739"/>
        <v>1694742.4164267718</v>
      </c>
      <c r="CD116" s="71">
        <f t="shared" si="740"/>
        <v>1825283.22310212</v>
      </c>
      <c r="CE116" s="71">
        <f t="shared" si="741"/>
        <v>1974449.6585099271</v>
      </c>
      <c r="CF116" s="71">
        <f t="shared" si="764"/>
        <v>2168048.4819934517</v>
      </c>
      <c r="CG116" s="71">
        <f>$K116</f>
        <v>2303885.558643254</v>
      </c>
      <c r="CH116" s="71">
        <f>$L116</f>
        <v>2766731.4794618874</v>
      </c>
      <c r="CI116" s="189"/>
      <c r="CK116" s="71">
        <f t="shared" si="742"/>
        <v>619936.75</v>
      </c>
      <c r="CL116" s="71">
        <f t="shared" si="743"/>
        <v>921213.10829655174</v>
      </c>
      <c r="CM116" s="71">
        <f t="shared" si="744"/>
        <v>1694742.4164267718</v>
      </c>
      <c r="CN116" s="71">
        <f t="shared" si="745"/>
        <v>1825283.22310212</v>
      </c>
      <c r="CO116" s="71">
        <f t="shared" si="746"/>
        <v>1974449.6585099271</v>
      </c>
      <c r="CP116" s="71">
        <f t="shared" si="765"/>
        <v>2168048.4819934517</v>
      </c>
      <c r="CQ116" s="71">
        <f>$K116</f>
        <v>2303885.558643254</v>
      </c>
      <c r="CR116" s="71">
        <f>$L116</f>
        <v>2766731.4794618874</v>
      </c>
      <c r="CT116" s="71">
        <f t="shared" si="747"/>
        <v>619936.75</v>
      </c>
      <c r="CU116" s="71">
        <f t="shared" si="748"/>
        <v>921213.10829655174</v>
      </c>
      <c r="CV116" s="71">
        <f t="shared" si="749"/>
        <v>1694742.4164267718</v>
      </c>
      <c r="CW116" s="71">
        <f t="shared" si="750"/>
        <v>1825283.22310212</v>
      </c>
      <c r="CX116" s="71">
        <f t="shared" si="751"/>
        <v>1974449.6585099271</v>
      </c>
      <c r="CY116" s="71">
        <f t="shared" si="766"/>
        <v>2168048.4819934517</v>
      </c>
      <c r="CZ116" s="71">
        <f>$K116</f>
        <v>2303885.558643254</v>
      </c>
      <c r="DA116" s="71">
        <f>$L116</f>
        <v>2766731.4794618874</v>
      </c>
    </row>
    <row r="117" spans="2:105" s="68" customFormat="1" x14ac:dyDescent="0.3">
      <c r="C117" s="69" t="s">
        <v>138</v>
      </c>
      <c r="D117" s="82"/>
      <c r="E117" s="73"/>
      <c r="F117" s="73">
        <v>7104.1500000000005</v>
      </c>
      <c r="G117" s="73">
        <v>97236.852239894957</v>
      </c>
      <c r="H117" s="73">
        <v>149260.96031454648</v>
      </c>
      <c r="I117" s="73">
        <v>169378.72607340597</v>
      </c>
      <c r="J117" s="73">
        <f>AVERAGE('Quarterly I.S'!K115:N115)</f>
        <v>193145.75747069166</v>
      </c>
      <c r="K117" s="73">
        <f>AVERAGE('Quarterly I.S'!O115:R115)</f>
        <v>230427.07856204087</v>
      </c>
      <c r="L117" s="73">
        <f>AVERAGE('Quarterly I.S'!S115:V115)</f>
        <v>321269.73406927503</v>
      </c>
      <c r="M117" s="190"/>
      <c r="O117" s="71">
        <f t="shared" si="702"/>
        <v>0</v>
      </c>
      <c r="P117" s="71">
        <f t="shared" si="703"/>
        <v>7104.1500000000005</v>
      </c>
      <c r="Q117" s="71">
        <f t="shared" si="704"/>
        <v>97236.852239894957</v>
      </c>
      <c r="R117" s="71">
        <f t="shared" si="705"/>
        <v>149260.96031454648</v>
      </c>
      <c r="S117" s="71">
        <f t="shared" si="706"/>
        <v>169378.72607340597</v>
      </c>
      <c r="T117" s="71">
        <f t="shared" si="757"/>
        <v>193145.75747069166</v>
      </c>
      <c r="U117" s="71">
        <f>$K117</f>
        <v>230427.07856204087</v>
      </c>
      <c r="V117" s="71">
        <f>$L117</f>
        <v>321269.73406927503</v>
      </c>
      <c r="W117" s="190"/>
      <c r="Y117" s="71">
        <f t="shared" si="707"/>
        <v>0</v>
      </c>
      <c r="Z117" s="71">
        <f t="shared" si="708"/>
        <v>7104.1500000000005</v>
      </c>
      <c r="AA117" s="71">
        <f t="shared" si="709"/>
        <v>97236.852239894957</v>
      </c>
      <c r="AB117" s="71">
        <f t="shared" si="710"/>
        <v>149260.96031454648</v>
      </c>
      <c r="AC117" s="71">
        <f t="shared" si="711"/>
        <v>169378.72607340597</v>
      </c>
      <c r="AD117" s="71">
        <f t="shared" si="758"/>
        <v>193145.75747069166</v>
      </c>
      <c r="AE117" s="71">
        <f>$K117</f>
        <v>230427.07856204087</v>
      </c>
      <c r="AF117" s="71">
        <f>$L117</f>
        <v>321269.73406927503</v>
      </c>
      <c r="AH117" s="71">
        <f t="shared" si="712"/>
        <v>0</v>
      </c>
      <c r="AI117" s="71">
        <f t="shared" si="713"/>
        <v>7104.1500000000005</v>
      </c>
      <c r="AJ117" s="71">
        <f t="shared" si="714"/>
        <v>97236.852239894957</v>
      </c>
      <c r="AK117" s="71">
        <f t="shared" si="715"/>
        <v>149260.96031454648</v>
      </c>
      <c r="AL117" s="71">
        <f t="shared" si="716"/>
        <v>169378.72607340597</v>
      </c>
      <c r="AM117" s="71">
        <f t="shared" si="759"/>
        <v>193145.75747069166</v>
      </c>
      <c r="AN117" s="71">
        <f>$K117</f>
        <v>230427.07856204087</v>
      </c>
      <c r="AO117" s="71">
        <f>$L117</f>
        <v>321269.73406927503</v>
      </c>
      <c r="AQ117" s="71">
        <f t="shared" si="717"/>
        <v>0</v>
      </c>
      <c r="AR117" s="71">
        <f t="shared" si="718"/>
        <v>7104.1500000000005</v>
      </c>
      <c r="AS117" s="71">
        <f t="shared" si="719"/>
        <v>97236.852239894957</v>
      </c>
      <c r="AT117" s="71">
        <f t="shared" si="720"/>
        <v>149260.96031454648</v>
      </c>
      <c r="AU117" s="71">
        <f t="shared" si="721"/>
        <v>169378.72607340597</v>
      </c>
      <c r="AV117" s="71">
        <f t="shared" si="760"/>
        <v>193145.75747069166</v>
      </c>
      <c r="AW117" s="71">
        <f>$K117</f>
        <v>230427.07856204087</v>
      </c>
      <c r="AX117" s="71">
        <f>$L117</f>
        <v>321269.73406927503</v>
      </c>
      <c r="AZ117" s="71">
        <f t="shared" si="722"/>
        <v>0</v>
      </c>
      <c r="BA117" s="71">
        <f t="shared" si="723"/>
        <v>7104.1500000000005</v>
      </c>
      <c r="BB117" s="71">
        <f t="shared" si="724"/>
        <v>97236.852239894957</v>
      </c>
      <c r="BC117" s="71">
        <f t="shared" si="725"/>
        <v>149260.96031454648</v>
      </c>
      <c r="BD117" s="71">
        <f t="shared" si="726"/>
        <v>169378.72607340597</v>
      </c>
      <c r="BE117" s="71">
        <f t="shared" si="761"/>
        <v>193145.75747069166</v>
      </c>
      <c r="BF117" s="71">
        <f>$K117</f>
        <v>230427.07856204087</v>
      </c>
      <c r="BG117" s="71">
        <f>$L117</f>
        <v>321269.73406927503</v>
      </c>
      <c r="BI117" s="71">
        <f t="shared" si="727"/>
        <v>0</v>
      </c>
      <c r="BJ117" s="71">
        <f t="shared" si="728"/>
        <v>7104.1500000000005</v>
      </c>
      <c r="BK117" s="71">
        <f t="shared" si="729"/>
        <v>97236.852239894957</v>
      </c>
      <c r="BL117" s="71">
        <f t="shared" si="730"/>
        <v>149260.96031454648</v>
      </c>
      <c r="BM117" s="71">
        <f t="shared" si="731"/>
        <v>169378.72607340597</v>
      </c>
      <c r="BN117" s="71">
        <f t="shared" si="762"/>
        <v>193145.75747069166</v>
      </c>
      <c r="BO117" s="71">
        <f>$K117</f>
        <v>230427.07856204087</v>
      </c>
      <c r="BP117" s="71">
        <f>$L117</f>
        <v>321269.73406927503</v>
      </c>
      <c r="BR117" s="71">
        <f t="shared" si="732"/>
        <v>0</v>
      </c>
      <c r="BS117" s="71">
        <f t="shared" si="733"/>
        <v>7104.1500000000005</v>
      </c>
      <c r="BT117" s="71">
        <f t="shared" si="734"/>
        <v>97236.852239894957</v>
      </c>
      <c r="BU117" s="71">
        <f t="shared" si="735"/>
        <v>149260.96031454648</v>
      </c>
      <c r="BV117" s="71">
        <f t="shared" si="736"/>
        <v>169378.72607340597</v>
      </c>
      <c r="BW117" s="71">
        <f t="shared" si="763"/>
        <v>193145.75747069166</v>
      </c>
      <c r="BX117" s="71">
        <f>$K117</f>
        <v>230427.07856204087</v>
      </c>
      <c r="BY117" s="71">
        <f>$L117</f>
        <v>321269.73406927503</v>
      </c>
      <c r="CA117" s="71">
        <f t="shared" si="737"/>
        <v>0</v>
      </c>
      <c r="CB117" s="71">
        <f t="shared" si="738"/>
        <v>7104.1500000000005</v>
      </c>
      <c r="CC117" s="71">
        <f t="shared" si="739"/>
        <v>97236.852239894957</v>
      </c>
      <c r="CD117" s="71">
        <f t="shared" si="740"/>
        <v>149260.96031454648</v>
      </c>
      <c r="CE117" s="71">
        <f t="shared" si="741"/>
        <v>169378.72607340597</v>
      </c>
      <c r="CF117" s="71">
        <f t="shared" si="764"/>
        <v>193145.75747069166</v>
      </c>
      <c r="CG117" s="71">
        <f>$K117</f>
        <v>230427.07856204087</v>
      </c>
      <c r="CH117" s="71">
        <f>$L117</f>
        <v>321269.73406927503</v>
      </c>
      <c r="CI117" s="190"/>
      <c r="CK117" s="71">
        <f t="shared" si="742"/>
        <v>0</v>
      </c>
      <c r="CL117" s="71">
        <f t="shared" si="743"/>
        <v>7104.1500000000005</v>
      </c>
      <c r="CM117" s="71">
        <f t="shared" si="744"/>
        <v>97236.852239894957</v>
      </c>
      <c r="CN117" s="71">
        <f t="shared" si="745"/>
        <v>149260.96031454648</v>
      </c>
      <c r="CO117" s="71">
        <f t="shared" si="746"/>
        <v>169378.72607340597</v>
      </c>
      <c r="CP117" s="71">
        <f t="shared" si="765"/>
        <v>193145.75747069166</v>
      </c>
      <c r="CQ117" s="71">
        <f>$K117</f>
        <v>230427.07856204087</v>
      </c>
      <c r="CR117" s="71">
        <f>$L117</f>
        <v>321269.73406927503</v>
      </c>
      <c r="CT117" s="71">
        <f t="shared" si="747"/>
        <v>0</v>
      </c>
      <c r="CU117" s="71">
        <f t="shared" si="748"/>
        <v>7104.1500000000005</v>
      </c>
      <c r="CV117" s="71">
        <f t="shared" si="749"/>
        <v>97236.852239894957</v>
      </c>
      <c r="CW117" s="71">
        <f t="shared" si="750"/>
        <v>149260.96031454648</v>
      </c>
      <c r="CX117" s="71">
        <f t="shared" si="751"/>
        <v>169378.72607340597</v>
      </c>
      <c r="CY117" s="71">
        <f t="shared" si="766"/>
        <v>193145.75747069166</v>
      </c>
      <c r="CZ117" s="71">
        <f>$K117</f>
        <v>230427.07856204087</v>
      </c>
      <c r="DA117" s="71">
        <f>$L117</f>
        <v>321269.73406927503</v>
      </c>
    </row>
    <row r="118" spans="2:105" s="68" customFormat="1" x14ac:dyDescent="0.3">
      <c r="C118" s="69" t="s">
        <v>198</v>
      </c>
      <c r="D118" s="82"/>
      <c r="E118" s="73"/>
      <c r="F118" s="73"/>
      <c r="G118" s="73"/>
      <c r="H118" s="73"/>
      <c r="I118" s="73">
        <v>10966</v>
      </c>
      <c r="J118" s="73">
        <f>AVERAGE('Quarterly I.S'!K116:N116)</f>
        <v>9704.4425286666701</v>
      </c>
      <c r="K118" s="73">
        <f>AVERAGE('Quarterly I.S'!O116:R116)</f>
        <v>6491.5992712666666</v>
      </c>
      <c r="L118" s="73">
        <f>AVERAGE('Quarterly I.S'!S116:V116)</f>
        <v>19456.097595999996</v>
      </c>
      <c r="M118" s="190"/>
      <c r="O118" s="71">
        <f t="shared" si="702"/>
        <v>0</v>
      </c>
      <c r="P118" s="71">
        <f t="shared" si="703"/>
        <v>0</v>
      </c>
      <c r="Q118" s="71">
        <f t="shared" si="704"/>
        <v>0</v>
      </c>
      <c r="R118" s="71">
        <f t="shared" si="705"/>
        <v>0</v>
      </c>
      <c r="S118" s="71">
        <f t="shared" si="706"/>
        <v>10966</v>
      </c>
      <c r="T118" s="71">
        <f t="shared" si="757"/>
        <v>9704.4425286666701</v>
      </c>
      <c r="U118" s="71">
        <f>$K118</f>
        <v>6491.5992712666666</v>
      </c>
      <c r="V118" s="71">
        <f>$L118</f>
        <v>19456.097595999996</v>
      </c>
      <c r="W118" s="190"/>
      <c r="Y118" s="71">
        <f t="shared" si="707"/>
        <v>0</v>
      </c>
      <c r="Z118" s="71">
        <f t="shared" si="708"/>
        <v>0</v>
      </c>
      <c r="AA118" s="71">
        <f t="shared" si="709"/>
        <v>0</v>
      </c>
      <c r="AB118" s="71">
        <f t="shared" si="710"/>
        <v>0</v>
      </c>
      <c r="AC118" s="71">
        <f t="shared" si="711"/>
        <v>10966</v>
      </c>
      <c r="AD118" s="71">
        <f t="shared" si="758"/>
        <v>9704.4425286666701</v>
      </c>
      <c r="AE118" s="71">
        <f>$K118</f>
        <v>6491.5992712666666</v>
      </c>
      <c r="AF118" s="71">
        <f>$L118</f>
        <v>19456.097595999996</v>
      </c>
      <c r="AH118" s="71">
        <f t="shared" si="712"/>
        <v>0</v>
      </c>
      <c r="AI118" s="71">
        <f t="shared" si="713"/>
        <v>0</v>
      </c>
      <c r="AJ118" s="71">
        <f t="shared" si="714"/>
        <v>0</v>
      </c>
      <c r="AK118" s="71">
        <f t="shared" si="715"/>
        <v>0</v>
      </c>
      <c r="AL118" s="71">
        <f t="shared" si="716"/>
        <v>10966</v>
      </c>
      <c r="AM118" s="71">
        <f t="shared" si="759"/>
        <v>9704.4425286666701</v>
      </c>
      <c r="AN118" s="71">
        <f>$K118</f>
        <v>6491.5992712666666</v>
      </c>
      <c r="AO118" s="71">
        <f>$L118</f>
        <v>19456.097595999996</v>
      </c>
      <c r="AQ118" s="71">
        <f t="shared" si="717"/>
        <v>0</v>
      </c>
      <c r="AR118" s="71">
        <f t="shared" si="718"/>
        <v>0</v>
      </c>
      <c r="AS118" s="71">
        <f t="shared" si="719"/>
        <v>0</v>
      </c>
      <c r="AT118" s="71">
        <f t="shared" si="720"/>
        <v>0</v>
      </c>
      <c r="AU118" s="71">
        <f t="shared" si="721"/>
        <v>10966</v>
      </c>
      <c r="AV118" s="71">
        <f t="shared" si="760"/>
        <v>9704.4425286666701</v>
      </c>
      <c r="AW118" s="71">
        <f>$K118</f>
        <v>6491.5992712666666</v>
      </c>
      <c r="AX118" s="71">
        <f>$L118</f>
        <v>19456.097595999996</v>
      </c>
      <c r="AZ118" s="71">
        <f t="shared" si="722"/>
        <v>0</v>
      </c>
      <c r="BA118" s="71">
        <f t="shared" si="723"/>
        <v>0</v>
      </c>
      <c r="BB118" s="71">
        <f t="shared" si="724"/>
        <v>0</v>
      </c>
      <c r="BC118" s="71">
        <f t="shared" si="725"/>
        <v>0</v>
      </c>
      <c r="BD118" s="71">
        <f t="shared" si="726"/>
        <v>10966</v>
      </c>
      <c r="BE118" s="71">
        <f t="shared" si="761"/>
        <v>9704.4425286666701</v>
      </c>
      <c r="BF118" s="71">
        <f>$K118</f>
        <v>6491.5992712666666</v>
      </c>
      <c r="BG118" s="71">
        <f>$L118</f>
        <v>19456.097595999996</v>
      </c>
      <c r="BI118" s="71">
        <f t="shared" si="727"/>
        <v>0</v>
      </c>
      <c r="BJ118" s="71">
        <f t="shared" si="728"/>
        <v>0</v>
      </c>
      <c r="BK118" s="71">
        <f t="shared" si="729"/>
        <v>0</v>
      </c>
      <c r="BL118" s="71">
        <f t="shared" si="730"/>
        <v>0</v>
      </c>
      <c r="BM118" s="71">
        <f t="shared" si="731"/>
        <v>10966</v>
      </c>
      <c r="BN118" s="71">
        <f t="shared" si="762"/>
        <v>9704.4425286666701</v>
      </c>
      <c r="BO118" s="71">
        <f>$K118</f>
        <v>6491.5992712666666</v>
      </c>
      <c r="BP118" s="71">
        <f>$L118</f>
        <v>19456.097595999996</v>
      </c>
      <c r="BR118" s="71">
        <f t="shared" si="732"/>
        <v>0</v>
      </c>
      <c r="BS118" s="71">
        <f t="shared" si="733"/>
        <v>0</v>
      </c>
      <c r="BT118" s="71">
        <f t="shared" si="734"/>
        <v>0</v>
      </c>
      <c r="BU118" s="71">
        <f t="shared" si="735"/>
        <v>0</v>
      </c>
      <c r="BV118" s="71">
        <f t="shared" si="736"/>
        <v>10966</v>
      </c>
      <c r="BW118" s="71">
        <f t="shared" si="763"/>
        <v>9704.4425286666701</v>
      </c>
      <c r="BX118" s="71">
        <f>$K118</f>
        <v>6491.5992712666666</v>
      </c>
      <c r="BY118" s="71">
        <f>$L118</f>
        <v>19456.097595999996</v>
      </c>
      <c r="CA118" s="71">
        <f t="shared" si="737"/>
        <v>0</v>
      </c>
      <c r="CB118" s="71">
        <f t="shared" si="738"/>
        <v>0</v>
      </c>
      <c r="CC118" s="71">
        <f t="shared" si="739"/>
        <v>0</v>
      </c>
      <c r="CD118" s="71">
        <f t="shared" si="740"/>
        <v>0</v>
      </c>
      <c r="CE118" s="71">
        <f t="shared" si="741"/>
        <v>10966</v>
      </c>
      <c r="CF118" s="71">
        <f t="shared" si="764"/>
        <v>9704.4425286666701</v>
      </c>
      <c r="CG118" s="71">
        <f>$K118</f>
        <v>6491.5992712666666</v>
      </c>
      <c r="CH118" s="71">
        <f>$L118</f>
        <v>19456.097595999996</v>
      </c>
      <c r="CI118" s="190"/>
      <c r="CK118" s="71">
        <f t="shared" si="742"/>
        <v>0</v>
      </c>
      <c r="CL118" s="71">
        <f t="shared" si="743"/>
        <v>0</v>
      </c>
      <c r="CM118" s="71">
        <f t="shared" si="744"/>
        <v>0</v>
      </c>
      <c r="CN118" s="71">
        <f t="shared" si="745"/>
        <v>0</v>
      </c>
      <c r="CO118" s="71">
        <f t="shared" si="746"/>
        <v>10966</v>
      </c>
      <c r="CP118" s="71">
        <f t="shared" si="765"/>
        <v>9704.4425286666701</v>
      </c>
      <c r="CQ118" s="71">
        <f>$K118</f>
        <v>6491.5992712666666</v>
      </c>
      <c r="CR118" s="71">
        <f>$L118</f>
        <v>19456.097595999996</v>
      </c>
      <c r="CT118" s="71">
        <f t="shared" si="747"/>
        <v>0</v>
      </c>
      <c r="CU118" s="71">
        <f t="shared" si="748"/>
        <v>0</v>
      </c>
      <c r="CV118" s="71">
        <f t="shared" si="749"/>
        <v>0</v>
      </c>
      <c r="CW118" s="71">
        <f t="shared" si="750"/>
        <v>0</v>
      </c>
      <c r="CX118" s="71">
        <f t="shared" si="751"/>
        <v>10966</v>
      </c>
      <c r="CY118" s="71">
        <f t="shared" si="766"/>
        <v>9704.4425286666701</v>
      </c>
      <c r="CZ118" s="71">
        <f>$K118</f>
        <v>6491.5992712666666</v>
      </c>
      <c r="DA118" s="71">
        <f>$L118</f>
        <v>19456.097595999996</v>
      </c>
    </row>
    <row r="119" spans="2:105" x14ac:dyDescent="0.3">
      <c r="C119" s="41" t="s">
        <v>108</v>
      </c>
      <c r="D119" s="116"/>
      <c r="E119" s="41"/>
      <c r="F119" s="42">
        <f t="shared" ref="F119:K120" si="769">F93</f>
        <v>0.2469282713812001</v>
      </c>
      <c r="G119" s="42">
        <f t="shared" si="769"/>
        <v>0.21721003713104559</v>
      </c>
      <c r="H119" s="42">
        <f t="shared" si="769"/>
        <v>0.17350070917282903</v>
      </c>
      <c r="I119" s="42">
        <f t="shared" si="769"/>
        <v>0.20792839979493399</v>
      </c>
      <c r="J119" s="42">
        <f t="shared" si="769"/>
        <v>0.20810144033067049</v>
      </c>
      <c r="K119" s="42">
        <f t="shared" si="769"/>
        <v>0.25430734710005931</v>
      </c>
      <c r="L119" s="42">
        <f t="shared" ref="L119" si="770">L93</f>
        <v>0.20610237793776487</v>
      </c>
      <c r="M119" s="177"/>
      <c r="O119" s="43"/>
      <c r="P119" s="42">
        <f t="shared" ref="P119:U120" si="771">P93</f>
        <v>0.24225714469327705</v>
      </c>
      <c r="Q119" s="42">
        <f t="shared" si="771"/>
        <v>0.22312388818642725</v>
      </c>
      <c r="R119" s="42">
        <f t="shared" si="771"/>
        <v>0.17986333382897254</v>
      </c>
      <c r="S119" s="42">
        <f t="shared" si="771"/>
        <v>0.21420082595958637</v>
      </c>
      <c r="T119" s="42">
        <f t="shared" si="771"/>
        <v>0.21266037762292167</v>
      </c>
      <c r="U119" s="42">
        <f t="shared" si="771"/>
        <v>0.25251829951836735</v>
      </c>
      <c r="V119" s="42">
        <f t="shared" ref="V119" si="772">V93</f>
        <v>0.18686077626567482</v>
      </c>
      <c r="W119" s="177"/>
      <c r="Y119" s="43"/>
      <c r="Z119" s="42"/>
      <c r="AA119" s="42"/>
      <c r="AB119" s="42"/>
      <c r="AC119" s="42"/>
      <c r="AD119" s="42"/>
      <c r="AE119" s="42"/>
      <c r="AF119" s="42"/>
      <c r="AG119" s="44"/>
      <c r="AH119" s="43"/>
      <c r="AI119" s="42"/>
      <c r="AJ119" s="42"/>
      <c r="AK119" s="42"/>
      <c r="AL119" s="42"/>
      <c r="AM119" s="42"/>
      <c r="AN119" s="42"/>
      <c r="AO119" s="42"/>
      <c r="AP119" s="44"/>
      <c r="AQ119" s="43"/>
      <c r="AR119" s="42"/>
      <c r="AS119" s="42"/>
      <c r="AT119" s="42"/>
      <c r="AU119" s="42"/>
      <c r="AV119" s="42"/>
      <c r="AW119" s="42"/>
      <c r="AX119" s="42"/>
      <c r="AY119" s="44"/>
      <c r="AZ119" s="43"/>
      <c r="BA119" s="42">
        <f t="shared" ref="BA119:BG120" si="773">BA93</f>
        <v>0.24225695798126179</v>
      </c>
      <c r="BB119" s="42">
        <f t="shared" si="773"/>
        <v>0.22312380159106102</v>
      </c>
      <c r="BC119" s="42">
        <f t="shared" si="773"/>
        <v>0.17986300245433565</v>
      </c>
      <c r="BD119" s="42">
        <f t="shared" si="773"/>
        <v>0.21420097497790877</v>
      </c>
      <c r="BE119" s="42">
        <f t="shared" si="773"/>
        <v>0.21266050713887019</v>
      </c>
      <c r="BF119" s="42">
        <f t="shared" si="773"/>
        <v>0.25251877113562504</v>
      </c>
      <c r="BG119" s="42">
        <f t="shared" si="773"/>
        <v>0.18686075143317285</v>
      </c>
      <c r="BH119" s="44"/>
      <c r="BI119" s="43"/>
      <c r="BJ119" s="42">
        <f t="shared" ref="BJ119:BP120" si="774">BJ93</f>
        <v>6.4854363663023273E-2</v>
      </c>
      <c r="BK119" s="42">
        <f t="shared" si="774"/>
        <v>-3.2918215666508474E-2</v>
      </c>
      <c r="BL119" s="42">
        <f t="shared" si="774"/>
        <v>-1.2054121540591602E-2</v>
      </c>
      <c r="BM119" s="42">
        <f t="shared" si="774"/>
        <v>0.11333563631983465</v>
      </c>
      <c r="BN119" s="42">
        <f t="shared" si="774"/>
        <v>0.22931292065924141</v>
      </c>
      <c r="BO119" s="42">
        <f t="shared" si="774"/>
        <v>0.34774956588037442</v>
      </c>
      <c r="BP119" s="42">
        <f t="shared" si="774"/>
        <v>0.41159912667932802</v>
      </c>
      <c r="BR119" s="43"/>
      <c r="BS119" s="42"/>
      <c r="BT119" s="42"/>
      <c r="BU119" s="42"/>
      <c r="BV119" s="42"/>
      <c r="BW119" s="42"/>
      <c r="BX119" s="42"/>
      <c r="BY119" s="42"/>
      <c r="CA119" s="43"/>
      <c r="CB119" s="42"/>
      <c r="CC119" s="42"/>
      <c r="CD119" s="42"/>
      <c r="CE119" s="42"/>
      <c r="CF119" s="42"/>
      <c r="CG119" s="42"/>
      <c r="CH119" s="42"/>
      <c r="CI119" s="177"/>
      <c r="CK119" s="43"/>
      <c r="CL119" s="42"/>
      <c r="CM119" s="42"/>
      <c r="CN119" s="42"/>
      <c r="CO119" s="42"/>
      <c r="CP119" s="42"/>
      <c r="CQ119" s="42"/>
      <c r="CR119" s="42"/>
      <c r="CT119" s="43"/>
      <c r="CU119" s="42">
        <f t="shared" ref="CU119:DA120" si="775">CU93</f>
        <v>0.24692809161944626</v>
      </c>
      <c r="CV119" s="42">
        <f t="shared" si="775"/>
        <v>0.21720995553982456</v>
      </c>
      <c r="CW119" s="42">
        <f t="shared" si="775"/>
        <v>0.17350040083017026</v>
      </c>
      <c r="CX119" s="42">
        <f t="shared" si="775"/>
        <v>0.207928089983208</v>
      </c>
      <c r="CY119" s="42">
        <f t="shared" si="775"/>
        <v>0.2081015595248194</v>
      </c>
      <c r="CZ119" s="42">
        <f t="shared" si="775"/>
        <v>0.25430777588868375</v>
      </c>
      <c r="DA119" s="42">
        <f t="shared" si="775"/>
        <v>0.20610266911640812</v>
      </c>
    </row>
    <row r="120" spans="2:105" x14ac:dyDescent="0.3">
      <c r="C120" s="41" t="s">
        <v>139</v>
      </c>
      <c r="D120" s="116"/>
      <c r="E120" s="41"/>
      <c r="F120" s="42">
        <f t="shared" si="769"/>
        <v>0.30458526782436429</v>
      </c>
      <c r="G120" s="42">
        <f t="shared" si="769"/>
        <v>0.21691770489736872</v>
      </c>
      <c r="H120" s="42">
        <f t="shared" si="769"/>
        <v>0.17861112306160873</v>
      </c>
      <c r="I120" s="42">
        <f t="shared" si="769"/>
        <v>0.21571408502807352</v>
      </c>
      <c r="J120" s="42">
        <f t="shared" si="769"/>
        <v>0.21540930621024909</v>
      </c>
      <c r="K120" s="42">
        <f t="shared" si="769"/>
        <v>0.27243659267606279</v>
      </c>
      <c r="L120" s="42">
        <f t="shared" ref="L120" si="776">L94</f>
        <v>0.21164174869497457</v>
      </c>
      <c r="M120" s="177"/>
      <c r="O120" s="43"/>
      <c r="P120" s="42">
        <f t="shared" si="771"/>
        <v>0.28991855887981888</v>
      </c>
      <c r="Q120" s="42">
        <f t="shared" si="771"/>
        <v>0.22199297999589235</v>
      </c>
      <c r="R120" s="42">
        <f t="shared" si="771"/>
        <v>0.18638065263415704</v>
      </c>
      <c r="S120" s="42">
        <f t="shared" si="771"/>
        <v>0.22380565510148445</v>
      </c>
      <c r="T120" s="42">
        <f t="shared" si="771"/>
        <v>0.22153974344513402</v>
      </c>
      <c r="U120" s="42">
        <f t="shared" si="771"/>
        <v>0.27124594695373777</v>
      </c>
      <c r="V120" s="42">
        <f t="shared" ref="V120" si="777">V94</f>
        <v>0.19271134080424487</v>
      </c>
      <c r="W120" s="177"/>
      <c r="Y120" s="43"/>
      <c r="Z120" s="42"/>
      <c r="AA120" s="42"/>
      <c r="AB120" s="42"/>
      <c r="AC120" s="42"/>
      <c r="AD120" s="42"/>
      <c r="AE120" s="42"/>
      <c r="AF120" s="42"/>
      <c r="AG120" s="44"/>
      <c r="AH120" s="43"/>
      <c r="AI120" s="42"/>
      <c r="AJ120" s="42"/>
      <c r="AK120" s="42"/>
      <c r="AL120" s="42"/>
      <c r="AM120" s="42"/>
      <c r="AN120" s="42"/>
      <c r="AO120" s="42"/>
      <c r="AP120" s="44"/>
      <c r="AQ120" s="43"/>
      <c r="AR120" s="42"/>
      <c r="AS120" s="42"/>
      <c r="AT120" s="42"/>
      <c r="AU120" s="42"/>
      <c r="AV120" s="42"/>
      <c r="AW120" s="42"/>
      <c r="AX120" s="42"/>
      <c r="AY120" s="44"/>
      <c r="AZ120" s="43"/>
      <c r="BA120" s="42">
        <f t="shared" ref="BA120:BF120" si="778">BA94</f>
        <v>0.28991833543427942</v>
      </c>
      <c r="BB120" s="42">
        <f t="shared" si="778"/>
        <v>0.22199289383943657</v>
      </c>
      <c r="BC120" s="42">
        <f t="shared" si="778"/>
        <v>0.18638030925221377</v>
      </c>
      <c r="BD120" s="42">
        <f t="shared" si="778"/>
        <v>0.22380581080183301</v>
      </c>
      <c r="BE120" s="42">
        <f t="shared" si="778"/>
        <v>0.22153987836885761</v>
      </c>
      <c r="BF120" s="42">
        <f t="shared" si="778"/>
        <v>0.27124645354779409</v>
      </c>
      <c r="BG120" s="42">
        <f t="shared" si="773"/>
        <v>0.19271131519424345</v>
      </c>
      <c r="BH120" s="44"/>
      <c r="BI120" s="43"/>
      <c r="BJ120" s="42">
        <f t="shared" ref="BJ120:BO120" si="779">BJ94</f>
        <v>0.38912618197813964</v>
      </c>
      <c r="BK120" s="42">
        <f t="shared" si="779"/>
        <v>-3.5009728171592265E-2</v>
      </c>
      <c r="BL120" s="42">
        <f t="shared" si="779"/>
        <v>-1.140973115504436E-2</v>
      </c>
      <c r="BM120" s="42">
        <f t="shared" si="779"/>
        <v>0.11175138439166653</v>
      </c>
      <c r="BN120" s="42">
        <f t="shared" si="779"/>
        <v>0.21840209969073007</v>
      </c>
      <c r="BO120" s="42">
        <f t="shared" si="779"/>
        <v>0.34681155663107888</v>
      </c>
      <c r="BP120" s="42">
        <f t="shared" si="774"/>
        <v>0.40077823660145112</v>
      </c>
      <c r="BR120" s="43"/>
      <c r="BS120" s="42"/>
      <c r="BT120" s="42"/>
      <c r="BU120" s="42"/>
      <c r="BV120" s="42"/>
      <c r="BW120" s="42"/>
      <c r="BX120" s="42"/>
      <c r="BY120" s="42"/>
      <c r="CA120" s="43"/>
      <c r="CB120" s="42"/>
      <c r="CC120" s="42"/>
      <c r="CD120" s="42"/>
      <c r="CE120" s="42"/>
      <c r="CF120" s="42"/>
      <c r="CG120" s="42"/>
      <c r="CH120" s="42"/>
      <c r="CI120" s="177"/>
      <c r="CK120" s="43"/>
      <c r="CL120" s="42"/>
      <c r="CM120" s="42"/>
      <c r="CN120" s="42"/>
      <c r="CO120" s="42"/>
      <c r="CP120" s="42"/>
      <c r="CQ120" s="42"/>
      <c r="CR120" s="42"/>
      <c r="CT120" s="43"/>
      <c r="CU120" s="42">
        <f t="shared" ref="CU120:CZ120" si="780">CU94</f>
        <v>0.3045850460887905</v>
      </c>
      <c r="CV120" s="42">
        <f t="shared" si="780"/>
        <v>0.21691762341595727</v>
      </c>
      <c r="CW120" s="42">
        <f t="shared" si="780"/>
        <v>0.17861080563680487</v>
      </c>
      <c r="CX120" s="42">
        <f t="shared" si="780"/>
        <v>0.21571376361573608</v>
      </c>
      <c r="CY120" s="42">
        <f t="shared" si="780"/>
        <v>0.21540942959012035</v>
      </c>
      <c r="CZ120" s="42">
        <f t="shared" si="780"/>
        <v>0.27243705203247992</v>
      </c>
      <c r="DA120" s="42">
        <f t="shared" si="775"/>
        <v>0.21164204769956568</v>
      </c>
    </row>
    <row r="121" spans="2:105" s="68" customFormat="1" x14ac:dyDescent="0.3">
      <c r="C121" s="69"/>
      <c r="D121" s="82"/>
      <c r="E121" s="70"/>
      <c r="F121" s="70"/>
      <c r="G121" s="70"/>
      <c r="H121" s="70"/>
      <c r="I121" s="70"/>
      <c r="J121" s="70"/>
      <c r="K121" s="70"/>
      <c r="L121" s="70"/>
      <c r="M121" s="192"/>
      <c r="O121" s="71"/>
      <c r="P121" s="71"/>
      <c r="Q121" s="71"/>
      <c r="R121" s="71"/>
      <c r="S121" s="71"/>
      <c r="T121" s="71"/>
      <c r="U121" s="71"/>
      <c r="V121" s="71"/>
      <c r="W121" s="192"/>
      <c r="Y121" s="71"/>
      <c r="Z121" s="71"/>
      <c r="AA121" s="71"/>
      <c r="AB121" s="71"/>
      <c r="AC121" s="71"/>
      <c r="AD121" s="71"/>
      <c r="AE121" s="71"/>
      <c r="AF121" s="71"/>
      <c r="AH121" s="71"/>
      <c r="AI121" s="71"/>
      <c r="AJ121" s="71"/>
      <c r="AK121" s="71"/>
      <c r="AL121" s="71"/>
      <c r="AM121" s="71"/>
      <c r="AN121" s="71"/>
      <c r="AO121" s="71"/>
      <c r="AQ121" s="71"/>
      <c r="AR121" s="71"/>
      <c r="AS121" s="71"/>
      <c r="AT121" s="71"/>
      <c r="AU121" s="71"/>
      <c r="AV121" s="71"/>
      <c r="AW121" s="71"/>
      <c r="AX121" s="71"/>
      <c r="AZ121" s="71"/>
      <c r="BA121" s="71"/>
      <c r="BB121" s="71"/>
      <c r="BC121" s="71"/>
      <c r="BD121" s="71"/>
      <c r="BE121" s="71"/>
      <c r="BF121" s="71"/>
      <c r="BG121" s="71"/>
      <c r="BI121" s="71"/>
      <c r="BJ121" s="71"/>
      <c r="BK121" s="71"/>
      <c r="BL121" s="71"/>
      <c r="BM121" s="71"/>
      <c r="BN121" s="71"/>
      <c r="BO121" s="71"/>
      <c r="BP121" s="71"/>
      <c r="BR121" s="71"/>
      <c r="BS121" s="71"/>
      <c r="BT121" s="71"/>
      <c r="BU121" s="71"/>
      <c r="BV121" s="71"/>
      <c r="BW121" s="71"/>
      <c r="BX121" s="71"/>
      <c r="BY121" s="71"/>
      <c r="CA121" s="71"/>
      <c r="CB121" s="71"/>
      <c r="CC121" s="71"/>
      <c r="CD121" s="71"/>
      <c r="CE121" s="71"/>
      <c r="CF121" s="71"/>
      <c r="CG121" s="71"/>
      <c r="CH121" s="71"/>
      <c r="CI121" s="192"/>
      <c r="CK121" s="71"/>
      <c r="CL121" s="71"/>
      <c r="CM121" s="71"/>
      <c r="CN121" s="71"/>
      <c r="CO121" s="71"/>
      <c r="CP121" s="71"/>
      <c r="CQ121" s="71"/>
      <c r="CR121" s="71"/>
      <c r="CT121" s="71"/>
      <c r="CU121" s="71"/>
      <c r="CV121" s="71"/>
      <c r="CW121" s="71"/>
      <c r="CX121" s="71"/>
      <c r="CY121" s="71"/>
      <c r="CZ121" s="71"/>
      <c r="DA121" s="71"/>
    </row>
    <row r="122" spans="2:105" s="88" customFormat="1" x14ac:dyDescent="0.3">
      <c r="B122" s="87"/>
      <c r="C122" s="30" t="s">
        <v>120</v>
      </c>
      <c r="D122" s="30"/>
      <c r="E122" s="30"/>
      <c r="F122" s="30"/>
      <c r="G122" s="30"/>
      <c r="H122" s="30"/>
      <c r="I122" s="30"/>
      <c r="J122" s="30"/>
      <c r="K122" s="30"/>
      <c r="L122" s="30"/>
      <c r="M122" s="193"/>
      <c r="O122" s="30"/>
      <c r="P122" s="30"/>
      <c r="Q122" s="30"/>
      <c r="R122" s="30"/>
      <c r="S122" s="30"/>
      <c r="T122" s="30"/>
      <c r="U122" s="30"/>
      <c r="V122" s="30"/>
      <c r="W122" s="193"/>
      <c r="Y122" s="30"/>
      <c r="Z122" s="30"/>
      <c r="AA122" s="30"/>
      <c r="AB122" s="30"/>
      <c r="AC122" s="30"/>
      <c r="AD122" s="30"/>
      <c r="AE122" s="30"/>
      <c r="AF122" s="30"/>
      <c r="AG122" s="89"/>
      <c r="AH122" s="30"/>
      <c r="AI122" s="30"/>
      <c r="AJ122" s="30"/>
      <c r="AK122" s="30"/>
      <c r="AL122" s="30"/>
      <c r="AM122" s="30"/>
      <c r="AN122" s="30"/>
      <c r="AO122" s="30"/>
      <c r="AP122" s="89"/>
      <c r="AQ122" s="30"/>
      <c r="AR122" s="30"/>
      <c r="AS122" s="30"/>
      <c r="AT122" s="30"/>
      <c r="AU122" s="30"/>
      <c r="AV122" s="30"/>
      <c r="AW122" s="30"/>
      <c r="AX122" s="30"/>
      <c r="AY122" s="89"/>
      <c r="AZ122" s="30"/>
      <c r="BA122" s="30"/>
      <c r="BB122" s="30"/>
      <c r="BC122" s="30"/>
      <c r="BD122" s="30"/>
      <c r="BE122" s="30"/>
      <c r="BF122" s="30"/>
      <c r="BG122" s="30"/>
      <c r="BH122" s="89"/>
      <c r="BI122" s="30"/>
      <c r="BJ122" s="30"/>
      <c r="BK122" s="30"/>
      <c r="BL122" s="30"/>
      <c r="BM122" s="30"/>
      <c r="BN122" s="30"/>
      <c r="BO122" s="30"/>
      <c r="BP122" s="30"/>
      <c r="BR122" s="30"/>
      <c r="BS122" s="30"/>
      <c r="BT122" s="30"/>
      <c r="BU122" s="30"/>
      <c r="BV122" s="30"/>
      <c r="BW122" s="30"/>
      <c r="BX122" s="30"/>
      <c r="BY122" s="30"/>
      <c r="CA122" s="30"/>
      <c r="CB122" s="30"/>
      <c r="CC122" s="30"/>
      <c r="CD122" s="30"/>
      <c r="CE122" s="30"/>
      <c r="CF122" s="30"/>
      <c r="CG122" s="30"/>
      <c r="CH122" s="30"/>
      <c r="CI122" s="193"/>
      <c r="CJ122" s="117"/>
      <c r="CK122" s="30"/>
      <c r="CL122" s="30"/>
      <c r="CM122" s="30"/>
      <c r="CN122" s="30"/>
      <c r="CO122" s="30"/>
      <c r="CP122" s="30"/>
      <c r="CQ122" s="30"/>
      <c r="CR122" s="30"/>
      <c r="CT122" s="30"/>
      <c r="CU122" s="30"/>
      <c r="CV122" s="30"/>
      <c r="CW122" s="30"/>
      <c r="CX122" s="30"/>
      <c r="CY122" s="30"/>
      <c r="CZ122" s="30"/>
      <c r="DA122" s="30"/>
    </row>
    <row r="123" spans="2:105" s="91" customFormat="1" x14ac:dyDescent="0.3">
      <c r="B123" s="90"/>
      <c r="C123" s="67" t="s">
        <v>109</v>
      </c>
      <c r="D123" s="67"/>
      <c r="E123" s="67"/>
      <c r="F123" s="67"/>
      <c r="G123" s="67"/>
      <c r="H123" s="67"/>
      <c r="I123" s="67"/>
      <c r="J123" s="67"/>
      <c r="K123" s="67"/>
      <c r="L123" s="67"/>
      <c r="M123" s="194"/>
      <c r="O123" s="67"/>
      <c r="P123" s="67"/>
      <c r="Q123" s="67"/>
      <c r="R123" s="67"/>
      <c r="S123" s="67"/>
      <c r="T123" s="67"/>
      <c r="U123" s="67"/>
      <c r="V123" s="67"/>
      <c r="W123" s="194"/>
      <c r="Y123" s="67"/>
      <c r="Z123" s="67"/>
      <c r="AA123" s="67"/>
      <c r="AB123" s="67"/>
      <c r="AC123" s="67"/>
      <c r="AD123" s="67"/>
      <c r="AE123" s="67"/>
      <c r="AF123" s="67"/>
      <c r="AG123" s="83"/>
      <c r="AH123" s="67"/>
      <c r="AI123" s="67"/>
      <c r="AJ123" s="67"/>
      <c r="AK123" s="67"/>
      <c r="AL123" s="67"/>
      <c r="AM123" s="67"/>
      <c r="AN123" s="67"/>
      <c r="AO123" s="67"/>
      <c r="AP123" s="83"/>
      <c r="AQ123" s="67"/>
      <c r="AR123" s="67"/>
      <c r="AS123" s="67"/>
      <c r="AT123" s="67"/>
      <c r="AU123" s="67"/>
      <c r="AV123" s="67"/>
      <c r="AW123" s="67"/>
      <c r="AX123" s="67"/>
      <c r="AY123" s="83"/>
      <c r="AZ123" s="67"/>
      <c r="BA123" s="67"/>
      <c r="BB123" s="67"/>
      <c r="BC123" s="67"/>
      <c r="BD123" s="67"/>
      <c r="BE123" s="67"/>
      <c r="BF123" s="67"/>
      <c r="BG123" s="67"/>
      <c r="BH123" s="83"/>
      <c r="BI123" s="67"/>
      <c r="BJ123" s="67"/>
      <c r="BK123" s="67"/>
      <c r="BL123" s="67"/>
      <c r="BM123" s="67"/>
      <c r="BN123" s="67"/>
      <c r="BO123" s="67"/>
      <c r="BP123" s="67"/>
      <c r="BR123" s="67"/>
      <c r="BS123" s="67"/>
      <c r="BT123" s="67"/>
      <c r="BU123" s="67"/>
      <c r="BV123" s="67"/>
      <c r="BW123" s="67"/>
      <c r="BX123" s="67"/>
      <c r="BY123" s="67"/>
      <c r="CA123" s="67"/>
      <c r="CB123" s="67"/>
      <c r="CC123" s="67"/>
      <c r="CD123" s="67"/>
      <c r="CE123" s="67"/>
      <c r="CF123" s="67"/>
      <c r="CG123" s="67"/>
      <c r="CH123" s="67"/>
      <c r="CI123" s="194"/>
      <c r="CJ123" s="117"/>
      <c r="CK123" s="67"/>
      <c r="CL123" s="67"/>
      <c r="CM123" s="67"/>
      <c r="CN123" s="67"/>
      <c r="CO123" s="67"/>
      <c r="CP123" s="67"/>
      <c r="CQ123" s="67"/>
      <c r="CR123" s="67"/>
      <c r="CT123" s="67"/>
      <c r="CU123" s="67"/>
      <c r="CV123" s="67"/>
      <c r="CW123" s="67"/>
      <c r="CX123" s="67"/>
      <c r="CY123" s="67"/>
      <c r="CZ123" s="67"/>
      <c r="DA123" s="67"/>
    </row>
    <row r="124" spans="2:105" x14ac:dyDescent="0.3">
      <c r="C124" s="76"/>
      <c r="D124" s="127"/>
      <c r="I124" s="139"/>
      <c r="J124" s="139"/>
      <c r="K124" s="139"/>
      <c r="L124" s="139"/>
    </row>
    <row r="125" spans="2:105" x14ac:dyDescent="0.3">
      <c r="C125" s="85" t="s">
        <v>114</v>
      </c>
      <c r="D125" s="128"/>
      <c r="E125" s="107">
        <f t="shared" ref="E125:L125" si="781">E126</f>
        <v>1692003.3910559714</v>
      </c>
      <c r="F125" s="107">
        <f t="shared" si="781"/>
        <v>1898391.2360757375</v>
      </c>
      <c r="G125" s="107">
        <f t="shared" si="781"/>
        <v>2526224.1100239321</v>
      </c>
      <c r="H125" s="107">
        <f t="shared" si="781"/>
        <v>2300289.3419891847</v>
      </c>
      <c r="I125" s="107">
        <f t="shared" si="781"/>
        <v>3126330.6469800007</v>
      </c>
      <c r="J125" s="107">
        <f t="shared" si="781"/>
        <v>5792031.0701398309</v>
      </c>
      <c r="K125" s="107">
        <f t="shared" si="781"/>
        <v>8354568.9297779948</v>
      </c>
      <c r="L125" s="107">
        <f t="shared" si="781"/>
        <v>8725704.3984800037</v>
      </c>
      <c r="M125" s="195">
        <f>L125/K125-1</f>
        <v>4.4423054237924697E-2</v>
      </c>
      <c r="O125" s="107">
        <f t="shared" ref="O125:V125" si="782">O126</f>
        <v>1692003.3910559714</v>
      </c>
      <c r="P125" s="107">
        <f t="shared" si="782"/>
        <v>1898391.2360757375</v>
      </c>
      <c r="Q125" s="107">
        <f t="shared" si="782"/>
        <v>2526224.1100239321</v>
      </c>
      <c r="R125" s="107">
        <f t="shared" si="782"/>
        <v>2300289.3419891847</v>
      </c>
      <c r="S125" s="107">
        <f t="shared" si="782"/>
        <v>3126330.6469800007</v>
      </c>
      <c r="T125" s="107">
        <f t="shared" si="782"/>
        <v>5792031.0701398309</v>
      </c>
      <c r="U125" s="107">
        <f t="shared" si="782"/>
        <v>8354568.9297779948</v>
      </c>
      <c r="V125" s="107">
        <f t="shared" si="782"/>
        <v>8725704.3984800037</v>
      </c>
      <c r="W125" s="195">
        <f>V125/U125-1</f>
        <v>4.4423054237924697E-2</v>
      </c>
      <c r="Y125" s="107">
        <f t="shared" ref="Y125:AX125" si="783">Y126</f>
        <v>1692003.3910559714</v>
      </c>
      <c r="Z125" s="107">
        <f t="shared" si="783"/>
        <v>1898391.2360757375</v>
      </c>
      <c r="AA125" s="107">
        <f t="shared" si="783"/>
        <v>2526224.1100239321</v>
      </c>
      <c r="AB125" s="107">
        <f t="shared" si="783"/>
        <v>2300289.3419891847</v>
      </c>
      <c r="AC125" s="107">
        <f t="shared" si="783"/>
        <v>3126330.6469800007</v>
      </c>
      <c r="AD125" s="107">
        <f t="shared" si="783"/>
        <v>5792031.0701398309</v>
      </c>
      <c r="AE125" s="107">
        <f t="shared" si="783"/>
        <v>8354568.9297779948</v>
      </c>
      <c r="AF125" s="107">
        <f t="shared" si="783"/>
        <v>8725704.3984800037</v>
      </c>
      <c r="AG125" s="74"/>
      <c r="AH125" s="107">
        <f t="shared" si="783"/>
        <v>1692003.3910559714</v>
      </c>
      <c r="AI125" s="107">
        <f t="shared" si="783"/>
        <v>1898391.2360757375</v>
      </c>
      <c r="AJ125" s="107">
        <f t="shared" si="783"/>
        <v>2526224.1100239321</v>
      </c>
      <c r="AK125" s="107">
        <f t="shared" si="783"/>
        <v>2300289.3419891847</v>
      </c>
      <c r="AL125" s="107">
        <f t="shared" si="783"/>
        <v>3126330.6469800007</v>
      </c>
      <c r="AM125" s="107">
        <f t="shared" si="783"/>
        <v>5792031.0701398309</v>
      </c>
      <c r="AN125" s="107">
        <f t="shared" si="783"/>
        <v>8354568.9297779948</v>
      </c>
      <c r="AO125" s="107">
        <f t="shared" si="783"/>
        <v>8725704.3984800037</v>
      </c>
      <c r="AP125" s="74"/>
      <c r="AQ125" s="107">
        <f t="shared" si="783"/>
        <v>1692003.3910559714</v>
      </c>
      <c r="AR125" s="107">
        <f t="shared" si="783"/>
        <v>1898391.2360757375</v>
      </c>
      <c r="AS125" s="107">
        <f t="shared" si="783"/>
        <v>2526224.1100239321</v>
      </c>
      <c r="AT125" s="107">
        <f t="shared" si="783"/>
        <v>2300289.3419891847</v>
      </c>
      <c r="AU125" s="107">
        <f t="shared" si="783"/>
        <v>3126330.6469800007</v>
      </c>
      <c r="AV125" s="107">
        <f t="shared" si="783"/>
        <v>5792031.0701398309</v>
      </c>
      <c r="AW125" s="107">
        <f t="shared" si="783"/>
        <v>8354568.9297779948</v>
      </c>
      <c r="AX125" s="107">
        <f t="shared" si="783"/>
        <v>8725704.3984800037</v>
      </c>
      <c r="AY125" s="74"/>
      <c r="AZ125" s="107">
        <f t="shared" ref="AZ125:BG125" si="784">AZ126</f>
        <v>1692003.3910559714</v>
      </c>
      <c r="BA125" s="107">
        <f t="shared" si="784"/>
        <v>1898391.2360757375</v>
      </c>
      <c r="BB125" s="107">
        <f t="shared" si="784"/>
        <v>2526224.1100239321</v>
      </c>
      <c r="BC125" s="107">
        <f t="shared" si="784"/>
        <v>2300289.3419891847</v>
      </c>
      <c r="BD125" s="107">
        <f t="shared" si="784"/>
        <v>3126330.6469800007</v>
      </c>
      <c r="BE125" s="107">
        <f t="shared" si="784"/>
        <v>5792031.0701398309</v>
      </c>
      <c r="BF125" s="107">
        <f t="shared" si="784"/>
        <v>8354568.9297779948</v>
      </c>
      <c r="BG125" s="107">
        <f t="shared" si="784"/>
        <v>8725704.3984800037</v>
      </c>
      <c r="BH125" s="74"/>
      <c r="BI125" s="107">
        <f t="shared" ref="BI125:BP125" si="785">BI126</f>
        <v>1692003.3910559714</v>
      </c>
      <c r="BJ125" s="107">
        <f t="shared" si="785"/>
        <v>1898391.2360757375</v>
      </c>
      <c r="BK125" s="107">
        <f t="shared" si="785"/>
        <v>2526224.1100239321</v>
      </c>
      <c r="BL125" s="107">
        <f t="shared" si="785"/>
        <v>2300289.3419891847</v>
      </c>
      <c r="BM125" s="107">
        <f t="shared" si="785"/>
        <v>3126330.6469800007</v>
      </c>
      <c r="BN125" s="107">
        <f t="shared" si="785"/>
        <v>5792031.0701398309</v>
      </c>
      <c r="BO125" s="107">
        <f t="shared" si="785"/>
        <v>8354568.9297779948</v>
      </c>
      <c r="BP125" s="107">
        <f t="shared" si="785"/>
        <v>8725704.3984800037</v>
      </c>
      <c r="BR125" s="107">
        <f t="shared" ref="BR125:BY125" si="786">BR126</f>
        <v>1692003.3910559714</v>
      </c>
      <c r="BS125" s="107">
        <f t="shared" si="786"/>
        <v>1898391.2360757375</v>
      </c>
      <c r="BT125" s="107">
        <f t="shared" si="786"/>
        <v>2526224.1100239321</v>
      </c>
      <c r="BU125" s="107">
        <f t="shared" si="786"/>
        <v>2300289.3419891847</v>
      </c>
      <c r="BV125" s="107">
        <f t="shared" si="786"/>
        <v>3126330.6469800007</v>
      </c>
      <c r="BW125" s="107">
        <f t="shared" si="786"/>
        <v>5792031.0701398309</v>
      </c>
      <c r="BX125" s="107">
        <f t="shared" si="786"/>
        <v>8354568.9297779948</v>
      </c>
      <c r="BY125" s="107">
        <f t="shared" si="786"/>
        <v>8725704.3984800037</v>
      </c>
      <c r="CA125" s="107">
        <f t="shared" ref="CA125:CH125" si="787">CA126</f>
        <v>1692003.3910559714</v>
      </c>
      <c r="CB125" s="107">
        <f t="shared" si="787"/>
        <v>1898391.2360757375</v>
      </c>
      <c r="CC125" s="107">
        <f t="shared" si="787"/>
        <v>2526224.1100239321</v>
      </c>
      <c r="CD125" s="107">
        <f t="shared" si="787"/>
        <v>2300289.3419891847</v>
      </c>
      <c r="CE125" s="107">
        <f t="shared" si="787"/>
        <v>3126330.6469800007</v>
      </c>
      <c r="CF125" s="107">
        <f t="shared" si="787"/>
        <v>5792031.0701398309</v>
      </c>
      <c r="CG125" s="107">
        <f t="shared" si="787"/>
        <v>8354568.9297779948</v>
      </c>
      <c r="CH125" s="107">
        <f t="shared" si="787"/>
        <v>8725704.3984800037</v>
      </c>
      <c r="CI125" s="195">
        <f>CH125/CG125-1</f>
        <v>4.4423054237924697E-2</v>
      </c>
      <c r="CK125" s="107">
        <f t="shared" ref="CK125:CR125" si="788">CK126</f>
        <v>1692003.3910559714</v>
      </c>
      <c r="CL125" s="107">
        <f t="shared" si="788"/>
        <v>1898391.2360757375</v>
      </c>
      <c r="CM125" s="107">
        <f t="shared" si="788"/>
        <v>2526224.1100239321</v>
      </c>
      <c r="CN125" s="107">
        <f t="shared" si="788"/>
        <v>2300289.3419891847</v>
      </c>
      <c r="CO125" s="107">
        <f t="shared" si="788"/>
        <v>3126330.6469800007</v>
      </c>
      <c r="CP125" s="107">
        <f t="shared" si="788"/>
        <v>5792031.0701398309</v>
      </c>
      <c r="CQ125" s="107">
        <f t="shared" si="788"/>
        <v>8354568.9297779948</v>
      </c>
      <c r="CR125" s="107">
        <f t="shared" si="788"/>
        <v>8725704.3984800037</v>
      </c>
      <c r="CT125" s="107">
        <f t="shared" ref="CT125:DA125" si="789">CT126</f>
        <v>1692003.3910559714</v>
      </c>
      <c r="CU125" s="107">
        <f t="shared" si="789"/>
        <v>1898391.2360757375</v>
      </c>
      <c r="CV125" s="107">
        <f t="shared" si="789"/>
        <v>2526224.1100239321</v>
      </c>
      <c r="CW125" s="107">
        <f t="shared" si="789"/>
        <v>2300289.3419891847</v>
      </c>
      <c r="CX125" s="107">
        <f t="shared" si="789"/>
        <v>3126330.6469800007</v>
      </c>
      <c r="CY125" s="107">
        <f t="shared" si="789"/>
        <v>5792031.0701398309</v>
      </c>
      <c r="CZ125" s="107">
        <f t="shared" si="789"/>
        <v>8354568.9297779948</v>
      </c>
      <c r="DA125" s="107">
        <f t="shared" si="789"/>
        <v>8725704.3984800037</v>
      </c>
    </row>
    <row r="126" spans="2:105" x14ac:dyDescent="0.3">
      <c r="C126" s="69" t="s">
        <v>110</v>
      </c>
      <c r="D126" s="82">
        <v>26</v>
      </c>
      <c r="E126" s="73">
        <v>1692003.3910559714</v>
      </c>
      <c r="F126" s="73">
        <v>1898391.2360757375</v>
      </c>
      <c r="G126" s="73">
        <v>2526224.1100239321</v>
      </c>
      <c r="H126" s="73">
        <v>2300289.3419891847</v>
      </c>
      <c r="I126" s="73">
        <v>3126330.6469800007</v>
      </c>
      <c r="J126" s="73">
        <f>'Quarterly I.S'!N124</f>
        <v>5792031.0701398309</v>
      </c>
      <c r="K126" s="73">
        <f>'Quarterly I.S'!R124</f>
        <v>8354568.9297779948</v>
      </c>
      <c r="L126" s="73">
        <f>'Quarterly I.S'!V124</f>
        <v>8725704.3984800037</v>
      </c>
      <c r="M126" s="190"/>
      <c r="O126" s="71">
        <f>$E126</f>
        <v>1692003.3910559714</v>
      </c>
      <c r="P126" s="71">
        <f>$F126</f>
        <v>1898391.2360757375</v>
      </c>
      <c r="Q126" s="71">
        <f>$G126</f>
        <v>2526224.1100239321</v>
      </c>
      <c r="R126" s="71">
        <f>$H126</f>
        <v>2300289.3419891847</v>
      </c>
      <c r="S126" s="71">
        <f>$I126</f>
        <v>3126330.6469800007</v>
      </c>
      <c r="T126" s="71">
        <f>$J126</f>
        <v>5792031.0701398309</v>
      </c>
      <c r="U126" s="71">
        <f>$K126</f>
        <v>8354568.9297779948</v>
      </c>
      <c r="V126" s="71">
        <f>$L126</f>
        <v>8725704.3984800037</v>
      </c>
      <c r="W126" s="190"/>
      <c r="X126" s="68"/>
      <c r="Y126" s="71">
        <f>$E126</f>
        <v>1692003.3910559714</v>
      </c>
      <c r="Z126" s="71">
        <f>$F126</f>
        <v>1898391.2360757375</v>
      </c>
      <c r="AA126" s="71">
        <f>$G126</f>
        <v>2526224.1100239321</v>
      </c>
      <c r="AB126" s="71">
        <f>$H126</f>
        <v>2300289.3419891847</v>
      </c>
      <c r="AC126" s="71">
        <f>$I126</f>
        <v>3126330.6469800007</v>
      </c>
      <c r="AD126" s="71">
        <f>$J126</f>
        <v>5792031.0701398309</v>
      </c>
      <c r="AE126" s="71">
        <f>$K126</f>
        <v>8354568.9297779948</v>
      </c>
      <c r="AF126" s="71">
        <f>$L126</f>
        <v>8725704.3984800037</v>
      </c>
      <c r="AG126" s="68"/>
      <c r="AH126" s="71">
        <f>$E126</f>
        <v>1692003.3910559714</v>
      </c>
      <c r="AI126" s="71">
        <f>$F126</f>
        <v>1898391.2360757375</v>
      </c>
      <c r="AJ126" s="71">
        <f>$G126</f>
        <v>2526224.1100239321</v>
      </c>
      <c r="AK126" s="71">
        <f>$H126</f>
        <v>2300289.3419891847</v>
      </c>
      <c r="AL126" s="71">
        <f>$I126</f>
        <v>3126330.6469800007</v>
      </c>
      <c r="AM126" s="71">
        <f>$J126</f>
        <v>5792031.0701398309</v>
      </c>
      <c r="AN126" s="71">
        <f>$K126</f>
        <v>8354568.9297779948</v>
      </c>
      <c r="AO126" s="71">
        <f>$L126</f>
        <v>8725704.3984800037</v>
      </c>
      <c r="AP126" s="68"/>
      <c r="AQ126" s="71">
        <f>$E126</f>
        <v>1692003.3910559714</v>
      </c>
      <c r="AR126" s="71">
        <f>$F126</f>
        <v>1898391.2360757375</v>
      </c>
      <c r="AS126" s="71">
        <f>$G126</f>
        <v>2526224.1100239321</v>
      </c>
      <c r="AT126" s="71">
        <f>$H126</f>
        <v>2300289.3419891847</v>
      </c>
      <c r="AU126" s="71">
        <f>$I126</f>
        <v>3126330.6469800007</v>
      </c>
      <c r="AV126" s="71">
        <f>$J126</f>
        <v>5792031.0701398309</v>
      </c>
      <c r="AW126" s="71">
        <f>$K126</f>
        <v>8354568.9297779948</v>
      </c>
      <c r="AX126" s="71">
        <f>$L126</f>
        <v>8725704.3984800037</v>
      </c>
      <c r="AY126" s="68"/>
      <c r="AZ126" s="71">
        <f>$E126</f>
        <v>1692003.3910559714</v>
      </c>
      <c r="BA126" s="71">
        <f>$F126</f>
        <v>1898391.2360757375</v>
      </c>
      <c r="BB126" s="71">
        <f>$G126</f>
        <v>2526224.1100239321</v>
      </c>
      <c r="BC126" s="71">
        <f>$H126</f>
        <v>2300289.3419891847</v>
      </c>
      <c r="BD126" s="71">
        <f>$I126</f>
        <v>3126330.6469800007</v>
      </c>
      <c r="BE126" s="71">
        <f>$J126</f>
        <v>5792031.0701398309</v>
      </c>
      <c r="BF126" s="71">
        <f>$K126</f>
        <v>8354568.9297779948</v>
      </c>
      <c r="BG126" s="71">
        <f>$L126</f>
        <v>8725704.3984800037</v>
      </c>
      <c r="BH126" s="68"/>
      <c r="BI126" s="71">
        <f>$E126</f>
        <v>1692003.3910559714</v>
      </c>
      <c r="BJ126" s="71">
        <f>$F126</f>
        <v>1898391.2360757375</v>
      </c>
      <c r="BK126" s="71">
        <f>$G126</f>
        <v>2526224.1100239321</v>
      </c>
      <c r="BL126" s="71">
        <f>$H126</f>
        <v>2300289.3419891847</v>
      </c>
      <c r="BM126" s="71">
        <f>$I126</f>
        <v>3126330.6469800007</v>
      </c>
      <c r="BN126" s="71">
        <f>$J126</f>
        <v>5792031.0701398309</v>
      </c>
      <c r="BO126" s="71">
        <f>$K126</f>
        <v>8354568.9297779948</v>
      </c>
      <c r="BP126" s="71">
        <f>$L126</f>
        <v>8725704.3984800037</v>
      </c>
      <c r="BQ126" s="68"/>
      <c r="BR126" s="71">
        <f>$E126</f>
        <v>1692003.3910559714</v>
      </c>
      <c r="BS126" s="71">
        <f>$F126</f>
        <v>1898391.2360757375</v>
      </c>
      <c r="BT126" s="71">
        <f>$G126</f>
        <v>2526224.1100239321</v>
      </c>
      <c r="BU126" s="71">
        <f>$H126</f>
        <v>2300289.3419891847</v>
      </c>
      <c r="BV126" s="71">
        <f>$I126</f>
        <v>3126330.6469800007</v>
      </c>
      <c r="BW126" s="71">
        <f>$J126</f>
        <v>5792031.0701398309</v>
      </c>
      <c r="BX126" s="71">
        <f>$K126</f>
        <v>8354568.9297779948</v>
      </c>
      <c r="BY126" s="71">
        <f>$L126</f>
        <v>8725704.3984800037</v>
      </c>
      <c r="BZ126" s="68"/>
      <c r="CA126" s="71">
        <f>$E126</f>
        <v>1692003.3910559714</v>
      </c>
      <c r="CB126" s="71">
        <f>$F126</f>
        <v>1898391.2360757375</v>
      </c>
      <c r="CC126" s="71">
        <f>$G126</f>
        <v>2526224.1100239321</v>
      </c>
      <c r="CD126" s="71">
        <f>$H126</f>
        <v>2300289.3419891847</v>
      </c>
      <c r="CE126" s="71">
        <f>$I126</f>
        <v>3126330.6469800007</v>
      </c>
      <c r="CF126" s="71">
        <f>$J126</f>
        <v>5792031.0701398309</v>
      </c>
      <c r="CG126" s="71">
        <f>$K126</f>
        <v>8354568.9297779948</v>
      </c>
      <c r="CH126" s="71">
        <f>$L126</f>
        <v>8725704.3984800037</v>
      </c>
      <c r="CI126" s="190"/>
      <c r="CJ126" s="68"/>
      <c r="CK126" s="71">
        <f>$E126</f>
        <v>1692003.3910559714</v>
      </c>
      <c r="CL126" s="71">
        <f>$F126</f>
        <v>1898391.2360757375</v>
      </c>
      <c r="CM126" s="71">
        <f>$G126</f>
        <v>2526224.1100239321</v>
      </c>
      <c r="CN126" s="71">
        <f>$H126</f>
        <v>2300289.3419891847</v>
      </c>
      <c r="CO126" s="71">
        <f>$I126</f>
        <v>3126330.6469800007</v>
      </c>
      <c r="CP126" s="71">
        <f>$J126</f>
        <v>5792031.0701398309</v>
      </c>
      <c r="CQ126" s="71">
        <f>$K126</f>
        <v>8354568.9297779948</v>
      </c>
      <c r="CR126" s="71">
        <f>$L126</f>
        <v>8725704.3984800037</v>
      </c>
      <c r="CS126" s="68"/>
      <c r="CT126" s="71">
        <f>$E126</f>
        <v>1692003.3910559714</v>
      </c>
      <c r="CU126" s="71">
        <f>$F126</f>
        <v>1898391.2360757375</v>
      </c>
      <c r="CV126" s="71">
        <f>$G126</f>
        <v>2526224.1100239321</v>
      </c>
      <c r="CW126" s="71">
        <f>$H126</f>
        <v>2300289.3419891847</v>
      </c>
      <c r="CX126" s="71">
        <f>$I126</f>
        <v>3126330.6469800007</v>
      </c>
      <c r="CY126" s="71">
        <f>$J126</f>
        <v>5792031.0701398309</v>
      </c>
      <c r="CZ126" s="71">
        <f>$K126</f>
        <v>8354568.9297779948</v>
      </c>
      <c r="DA126" s="71">
        <f>$L126</f>
        <v>8725704.3984800037</v>
      </c>
    </row>
    <row r="127" spans="2:105" x14ac:dyDescent="0.3">
      <c r="C127" s="76"/>
      <c r="D127" s="127"/>
    </row>
    <row r="128" spans="2:105" x14ac:dyDescent="0.3">
      <c r="C128" s="86" t="s">
        <v>147</v>
      </c>
      <c r="D128" s="129"/>
      <c r="E128" s="107">
        <f t="shared" ref="E128:J128" si="790">SUM(E129:E131)</f>
        <v>3271163.2006523358</v>
      </c>
      <c r="F128" s="107">
        <f t="shared" si="790"/>
        <v>4271933.4608100001</v>
      </c>
      <c r="G128" s="107">
        <f t="shared" si="790"/>
        <v>4098432.9243399999</v>
      </c>
      <c r="H128" s="107">
        <f t="shared" si="790"/>
        <v>5425275.1045700004</v>
      </c>
      <c r="I128" s="107">
        <f t="shared" si="790"/>
        <v>7185558.1615800001</v>
      </c>
      <c r="J128" s="107">
        <f t="shared" si="790"/>
        <v>9047763.6490500905</v>
      </c>
      <c r="K128" s="107">
        <f t="shared" ref="K128:L128" si="791">SUM(K129:K131)</f>
        <v>12798075.542949991</v>
      </c>
      <c r="L128" s="107">
        <f t="shared" si="791"/>
        <v>12391804.69226999</v>
      </c>
      <c r="M128" s="195">
        <f>L128/K128-1</f>
        <v>-3.1744682965541782E-2</v>
      </c>
      <c r="O128" s="107">
        <f t="shared" ref="O128:T128" si="792">SUM(O129:O131)</f>
        <v>3271163.2006523358</v>
      </c>
      <c r="P128" s="107">
        <f t="shared" si="792"/>
        <v>4271933.4608100001</v>
      </c>
      <c r="Q128" s="107">
        <f t="shared" si="792"/>
        <v>4098432.9243399999</v>
      </c>
      <c r="R128" s="107">
        <f t="shared" si="792"/>
        <v>5425275.1045700004</v>
      </c>
      <c r="S128" s="107">
        <f t="shared" si="792"/>
        <v>7185558.1615800001</v>
      </c>
      <c r="T128" s="107">
        <f t="shared" si="792"/>
        <v>9047763.6490500905</v>
      </c>
      <c r="U128" s="107">
        <f t="shared" ref="U128:V128" si="793">SUM(U129:U131)</f>
        <v>12798075.542949991</v>
      </c>
      <c r="V128" s="107">
        <f t="shared" si="793"/>
        <v>12391804.69226999</v>
      </c>
      <c r="W128" s="195">
        <f>V128/U128-1</f>
        <v>-3.1744682965541782E-2</v>
      </c>
      <c r="Y128" s="107">
        <f t="shared" ref="Y128:AD128" si="794">SUM(Y129:Y131)</f>
        <v>3271163.2006523358</v>
      </c>
      <c r="Z128" s="107">
        <f t="shared" si="794"/>
        <v>4271933.4608100001</v>
      </c>
      <c r="AA128" s="107">
        <f t="shared" si="794"/>
        <v>4098432.9243399999</v>
      </c>
      <c r="AB128" s="107">
        <f t="shared" si="794"/>
        <v>5425275.1045700004</v>
      </c>
      <c r="AC128" s="107">
        <f t="shared" si="794"/>
        <v>7185558.1615800001</v>
      </c>
      <c r="AD128" s="107">
        <f t="shared" si="794"/>
        <v>9047763.6490500905</v>
      </c>
      <c r="AE128" s="107">
        <f t="shared" ref="AE128:AF128" si="795">SUM(AE129:AE131)</f>
        <v>12798075.542949991</v>
      </c>
      <c r="AF128" s="107">
        <f t="shared" si="795"/>
        <v>12391804.69226999</v>
      </c>
      <c r="AG128" s="107"/>
      <c r="AH128" s="107">
        <f t="shared" ref="AH128:AM128" si="796">SUM(AH129:AH131)</f>
        <v>3271163.2006523358</v>
      </c>
      <c r="AI128" s="107">
        <f t="shared" si="796"/>
        <v>4271933.4608100001</v>
      </c>
      <c r="AJ128" s="107">
        <f t="shared" si="796"/>
        <v>4098432.9243399999</v>
      </c>
      <c r="AK128" s="107">
        <f t="shared" si="796"/>
        <v>5425275.1045700004</v>
      </c>
      <c r="AL128" s="107">
        <f t="shared" si="796"/>
        <v>7185558.1615800001</v>
      </c>
      <c r="AM128" s="107">
        <f t="shared" si="796"/>
        <v>9047763.6490500905</v>
      </c>
      <c r="AN128" s="107">
        <f t="shared" ref="AN128:AO128" si="797">SUM(AN129:AN131)</f>
        <v>12798075.542949991</v>
      </c>
      <c r="AO128" s="107">
        <f t="shared" si="797"/>
        <v>12391804.69226999</v>
      </c>
      <c r="AP128" s="107"/>
      <c r="AQ128" s="107">
        <f t="shared" ref="AQ128:AV128" si="798">SUM(AQ129:AQ131)</f>
        <v>3271163.2006523358</v>
      </c>
      <c r="AR128" s="107">
        <f t="shared" si="798"/>
        <v>4271933.4608100001</v>
      </c>
      <c r="AS128" s="107">
        <f t="shared" si="798"/>
        <v>4098432.9243399999</v>
      </c>
      <c r="AT128" s="107">
        <f t="shared" si="798"/>
        <v>5425275.1045700004</v>
      </c>
      <c r="AU128" s="107">
        <f t="shared" si="798"/>
        <v>7185558.1615800001</v>
      </c>
      <c r="AV128" s="107">
        <f t="shared" si="798"/>
        <v>9047763.6490500905</v>
      </c>
      <c r="AW128" s="107">
        <f t="shared" ref="AW128:AX128" si="799">SUM(AW129:AW131)</f>
        <v>12798075.542949991</v>
      </c>
      <c r="AX128" s="107">
        <f t="shared" si="799"/>
        <v>12391804.69226999</v>
      </c>
      <c r="AY128" s="107"/>
      <c r="AZ128" s="107">
        <f t="shared" ref="AZ128:BE128" si="800">SUM(AZ129:AZ131)</f>
        <v>3271163.2006523358</v>
      </c>
      <c r="BA128" s="107">
        <f t="shared" si="800"/>
        <v>4271933.4608100001</v>
      </c>
      <c r="BB128" s="107">
        <f t="shared" si="800"/>
        <v>4098432.9243399999</v>
      </c>
      <c r="BC128" s="107">
        <f t="shared" si="800"/>
        <v>5425275.1045700004</v>
      </c>
      <c r="BD128" s="107">
        <f t="shared" si="800"/>
        <v>7185558.1615800001</v>
      </c>
      <c r="BE128" s="107">
        <f t="shared" si="800"/>
        <v>9047763.6490500905</v>
      </c>
      <c r="BF128" s="107">
        <f t="shared" ref="BF128:BG128" si="801">SUM(BF129:BF131)</f>
        <v>12798075.542949991</v>
      </c>
      <c r="BG128" s="107">
        <f t="shared" si="801"/>
        <v>12391804.69226999</v>
      </c>
      <c r="BH128" s="107"/>
      <c r="BI128" s="107">
        <f t="shared" ref="BI128:BN128" si="802">SUM(BI129:BI131)</f>
        <v>3271163.2006523358</v>
      </c>
      <c r="BJ128" s="107">
        <f t="shared" si="802"/>
        <v>4271933.4608100001</v>
      </c>
      <c r="BK128" s="107">
        <f t="shared" si="802"/>
        <v>4098432.9243399999</v>
      </c>
      <c r="BL128" s="107">
        <f t="shared" si="802"/>
        <v>5425275.1045700004</v>
      </c>
      <c r="BM128" s="107">
        <f t="shared" si="802"/>
        <v>7185558.1615800001</v>
      </c>
      <c r="BN128" s="107">
        <f t="shared" si="802"/>
        <v>9047763.6490500905</v>
      </c>
      <c r="BO128" s="107">
        <f t="shared" ref="BO128:BP128" si="803">SUM(BO129:BO131)</f>
        <v>12798075.542949991</v>
      </c>
      <c r="BP128" s="107">
        <f t="shared" si="803"/>
        <v>12391804.69226999</v>
      </c>
      <c r="BQ128" s="107"/>
      <c r="BR128" s="107">
        <f t="shared" ref="BR128:BW128" si="804">SUM(BR129:BR131)</f>
        <v>3271163.2006523358</v>
      </c>
      <c r="BS128" s="107">
        <f t="shared" si="804"/>
        <v>4271933.4608100001</v>
      </c>
      <c r="BT128" s="107">
        <f t="shared" si="804"/>
        <v>4098432.9243399999</v>
      </c>
      <c r="BU128" s="107">
        <f t="shared" si="804"/>
        <v>5425275.1045700004</v>
      </c>
      <c r="BV128" s="107">
        <f t="shared" si="804"/>
        <v>7185558.1615800001</v>
      </c>
      <c r="BW128" s="107">
        <f t="shared" si="804"/>
        <v>9047763.6490500905</v>
      </c>
      <c r="BX128" s="107">
        <f t="shared" ref="BX128:BY128" si="805">SUM(BX129:BX131)</f>
        <v>12798075.542949991</v>
      </c>
      <c r="BY128" s="107">
        <f t="shared" si="805"/>
        <v>12391804.69226999</v>
      </c>
      <c r="BZ128" s="107"/>
      <c r="CA128" s="107">
        <f t="shared" ref="CA128:CF128" si="806">SUM(CA129:CA131)</f>
        <v>3271163.2006523358</v>
      </c>
      <c r="CB128" s="107">
        <f t="shared" si="806"/>
        <v>4271933.4608100001</v>
      </c>
      <c r="CC128" s="107">
        <f t="shared" si="806"/>
        <v>4098432.9243399999</v>
      </c>
      <c r="CD128" s="107">
        <f t="shared" si="806"/>
        <v>5425275.1045700004</v>
      </c>
      <c r="CE128" s="107">
        <f t="shared" si="806"/>
        <v>7185558.1615800001</v>
      </c>
      <c r="CF128" s="107">
        <f t="shared" si="806"/>
        <v>9047763.6490500905</v>
      </c>
      <c r="CG128" s="107">
        <f t="shared" ref="CG128:CH128" si="807">SUM(CG129:CG131)</f>
        <v>12798075.542949991</v>
      </c>
      <c r="CH128" s="107">
        <f t="shared" si="807"/>
        <v>12391804.69226999</v>
      </c>
      <c r="CI128" s="195">
        <f>CH128/CG128-1</f>
        <v>-3.1744682965541782E-2</v>
      </c>
      <c r="CJ128" s="74"/>
      <c r="CK128" s="107">
        <f t="shared" ref="CK128:CP128" si="808">SUM(CK129:CK131)</f>
        <v>3271163.2006523358</v>
      </c>
      <c r="CL128" s="107">
        <f t="shared" si="808"/>
        <v>4271933.4608100001</v>
      </c>
      <c r="CM128" s="107">
        <f t="shared" si="808"/>
        <v>4098432.9243399999</v>
      </c>
      <c r="CN128" s="107">
        <f t="shared" si="808"/>
        <v>5425275.1045700004</v>
      </c>
      <c r="CO128" s="107">
        <f t="shared" si="808"/>
        <v>7185558.1615800001</v>
      </c>
      <c r="CP128" s="107">
        <f t="shared" si="808"/>
        <v>9047763.6490500905</v>
      </c>
      <c r="CQ128" s="107">
        <f t="shared" ref="CQ128:CR128" si="809">SUM(CQ129:CQ131)</f>
        <v>12798075.542949991</v>
      </c>
      <c r="CR128" s="107">
        <f t="shared" si="809"/>
        <v>12391804.69226999</v>
      </c>
      <c r="CS128" s="107"/>
      <c r="CT128" s="107">
        <f t="shared" ref="CT128:CY128" si="810">SUM(CT129:CT131)</f>
        <v>3271163.2006523358</v>
      </c>
      <c r="CU128" s="107">
        <f t="shared" si="810"/>
        <v>4271933.4608100001</v>
      </c>
      <c r="CV128" s="107">
        <f t="shared" si="810"/>
        <v>4098432.9243399999</v>
      </c>
      <c r="CW128" s="107">
        <f t="shared" si="810"/>
        <v>5425275.1045700004</v>
      </c>
      <c r="CX128" s="107">
        <f t="shared" si="810"/>
        <v>7185558.1615800001</v>
      </c>
      <c r="CY128" s="107">
        <f t="shared" si="810"/>
        <v>9047763.6490500905</v>
      </c>
      <c r="CZ128" s="107">
        <f t="shared" ref="CZ128:DA128" si="811">SUM(CZ129:CZ131)</f>
        <v>12798075.542949991</v>
      </c>
      <c r="DA128" s="107">
        <f t="shared" si="811"/>
        <v>12391804.69226999</v>
      </c>
    </row>
    <row r="129" spans="2:105" x14ac:dyDescent="0.3">
      <c r="C129" s="76" t="s">
        <v>49</v>
      </c>
      <c r="D129" s="127">
        <v>29</v>
      </c>
      <c r="E129" s="73">
        <v>1753939.038042336</v>
      </c>
      <c r="F129" s="73">
        <v>3262604.6157800001</v>
      </c>
      <c r="G129" s="73">
        <v>3795518.9342399999</v>
      </c>
      <c r="H129" s="73">
        <v>3981261.2712900001</v>
      </c>
      <c r="I129" s="73">
        <v>2062076.8849999998</v>
      </c>
      <c r="J129" s="73">
        <f>'Quarterly I.S'!N127</f>
        <v>1864869.5036599662</v>
      </c>
      <c r="K129" s="73">
        <f>'Quarterly I.S'!R127</f>
        <v>5998726.2465499686</v>
      </c>
      <c r="L129" s="73">
        <f>'Quarterly I.S'!V127</f>
        <v>5413218.825049961</v>
      </c>
      <c r="M129" s="190">
        <f>L129/K129-1</f>
        <v>-9.7605291096047098E-2</v>
      </c>
      <c r="O129" s="71">
        <f>$E129</f>
        <v>1753939.038042336</v>
      </c>
      <c r="P129" s="71">
        <f>$F129</f>
        <v>3262604.6157800001</v>
      </c>
      <c r="Q129" s="71">
        <f>$G129</f>
        <v>3795518.9342399999</v>
      </c>
      <c r="R129" s="71">
        <f>$H129</f>
        <v>3981261.2712900001</v>
      </c>
      <c r="S129" s="71">
        <f>$I129</f>
        <v>2062076.8849999998</v>
      </c>
      <c r="T129" s="71">
        <f t="shared" ref="T129:T131" si="812">$J129</f>
        <v>1864869.5036599662</v>
      </c>
      <c r="U129" s="71">
        <f>$K129</f>
        <v>5998726.2465499686</v>
      </c>
      <c r="V129" s="71">
        <f>$L129</f>
        <v>5413218.825049961</v>
      </c>
      <c r="W129" s="190">
        <f>V129/U129-1</f>
        <v>-9.7605291096047098E-2</v>
      </c>
      <c r="X129" s="68"/>
      <c r="Y129" s="71">
        <f>$E129</f>
        <v>1753939.038042336</v>
      </c>
      <c r="Z129" s="71">
        <f>$F129</f>
        <v>3262604.6157800001</v>
      </c>
      <c r="AA129" s="71">
        <f>$G129</f>
        <v>3795518.9342399999</v>
      </c>
      <c r="AB129" s="71">
        <f>$H129</f>
        <v>3981261.2712900001</v>
      </c>
      <c r="AC129" s="71">
        <f>$I129</f>
        <v>2062076.8849999998</v>
      </c>
      <c r="AD129" s="71">
        <f t="shared" ref="AD129:AD131" si="813">$J129</f>
        <v>1864869.5036599662</v>
      </c>
      <c r="AE129" s="71">
        <f>$K129</f>
        <v>5998726.2465499686</v>
      </c>
      <c r="AF129" s="71">
        <f>$L129</f>
        <v>5413218.825049961</v>
      </c>
      <c r="AG129" s="68"/>
      <c r="AH129" s="71">
        <f>$E129</f>
        <v>1753939.038042336</v>
      </c>
      <c r="AI129" s="71">
        <f>$F129</f>
        <v>3262604.6157800001</v>
      </c>
      <c r="AJ129" s="71">
        <f>$G129</f>
        <v>3795518.9342399999</v>
      </c>
      <c r="AK129" s="71">
        <f>$H129</f>
        <v>3981261.2712900001</v>
      </c>
      <c r="AL129" s="71">
        <f>$I129</f>
        <v>2062076.8849999998</v>
      </c>
      <c r="AM129" s="71">
        <f t="shared" ref="AM129:AM131" si="814">$J129</f>
        <v>1864869.5036599662</v>
      </c>
      <c r="AN129" s="71">
        <f>$K129</f>
        <v>5998726.2465499686</v>
      </c>
      <c r="AO129" s="71">
        <f>$L129</f>
        <v>5413218.825049961</v>
      </c>
      <c r="AP129" s="68"/>
      <c r="AQ129" s="71">
        <f>$E129</f>
        <v>1753939.038042336</v>
      </c>
      <c r="AR129" s="71">
        <f>$F129</f>
        <v>3262604.6157800001</v>
      </c>
      <c r="AS129" s="71">
        <f>$G129</f>
        <v>3795518.9342399999</v>
      </c>
      <c r="AT129" s="71">
        <f>$H129</f>
        <v>3981261.2712900001</v>
      </c>
      <c r="AU129" s="71">
        <f>$I129</f>
        <v>2062076.8849999998</v>
      </c>
      <c r="AV129" s="71">
        <f t="shared" ref="AV129:AV131" si="815">$J129</f>
        <v>1864869.5036599662</v>
      </c>
      <c r="AW129" s="71">
        <f>$K129</f>
        <v>5998726.2465499686</v>
      </c>
      <c r="AX129" s="71">
        <f>$L129</f>
        <v>5413218.825049961</v>
      </c>
      <c r="AY129" s="68"/>
      <c r="AZ129" s="71">
        <f>$E129</f>
        <v>1753939.038042336</v>
      </c>
      <c r="BA129" s="71">
        <f>$F129</f>
        <v>3262604.6157800001</v>
      </c>
      <c r="BB129" s="71">
        <f>$G129</f>
        <v>3795518.9342399999</v>
      </c>
      <c r="BC129" s="71">
        <f>$H129</f>
        <v>3981261.2712900001</v>
      </c>
      <c r="BD129" s="71">
        <f>$I129</f>
        <v>2062076.8849999998</v>
      </c>
      <c r="BE129" s="71">
        <f t="shared" ref="BE129:BE131" si="816">$J129</f>
        <v>1864869.5036599662</v>
      </c>
      <c r="BF129" s="71">
        <f>$K129</f>
        <v>5998726.2465499686</v>
      </c>
      <c r="BG129" s="71">
        <f>$L129</f>
        <v>5413218.825049961</v>
      </c>
      <c r="BH129" s="68"/>
      <c r="BI129" s="71">
        <f>$E129</f>
        <v>1753939.038042336</v>
      </c>
      <c r="BJ129" s="71">
        <f>$F129</f>
        <v>3262604.6157800001</v>
      </c>
      <c r="BK129" s="71">
        <f>$G129</f>
        <v>3795518.9342399999</v>
      </c>
      <c r="BL129" s="71">
        <f>$H129</f>
        <v>3981261.2712900001</v>
      </c>
      <c r="BM129" s="71">
        <f>$I129</f>
        <v>2062076.8849999998</v>
      </c>
      <c r="BN129" s="71">
        <f t="shared" ref="BN129:BN131" si="817">$J129</f>
        <v>1864869.5036599662</v>
      </c>
      <c r="BO129" s="71">
        <f>$K129</f>
        <v>5998726.2465499686</v>
      </c>
      <c r="BP129" s="71">
        <f>$L129</f>
        <v>5413218.825049961</v>
      </c>
      <c r="BQ129" s="68"/>
      <c r="BR129" s="71">
        <f>$E129</f>
        <v>1753939.038042336</v>
      </c>
      <c r="BS129" s="71">
        <f>$F129</f>
        <v>3262604.6157800001</v>
      </c>
      <c r="BT129" s="71">
        <f>$G129</f>
        <v>3795518.9342399999</v>
      </c>
      <c r="BU129" s="71">
        <f>$H129</f>
        <v>3981261.2712900001</v>
      </c>
      <c r="BV129" s="71">
        <f>$I129</f>
        <v>2062076.8849999998</v>
      </c>
      <c r="BW129" s="71">
        <f t="shared" ref="BW129:BW131" si="818">$J129</f>
        <v>1864869.5036599662</v>
      </c>
      <c r="BX129" s="71">
        <f>$K129</f>
        <v>5998726.2465499686</v>
      </c>
      <c r="BY129" s="71">
        <f>$L129</f>
        <v>5413218.825049961</v>
      </c>
      <c r="BZ129" s="68"/>
      <c r="CA129" s="71">
        <f>$E129</f>
        <v>1753939.038042336</v>
      </c>
      <c r="CB129" s="71">
        <f>$F129</f>
        <v>3262604.6157800001</v>
      </c>
      <c r="CC129" s="71">
        <f>$G129</f>
        <v>3795518.9342399999</v>
      </c>
      <c r="CD129" s="71">
        <f>$H129</f>
        <v>3981261.2712900001</v>
      </c>
      <c r="CE129" s="71">
        <f>$I129</f>
        <v>2062076.8849999998</v>
      </c>
      <c r="CF129" s="71">
        <f t="shared" ref="CF129:CF131" si="819">$J129</f>
        <v>1864869.5036599662</v>
      </c>
      <c r="CG129" s="71">
        <f>$K129</f>
        <v>5998726.2465499686</v>
      </c>
      <c r="CH129" s="71">
        <f>$L129</f>
        <v>5413218.825049961</v>
      </c>
      <c r="CI129" s="190">
        <f>CH129/CG129-1</f>
        <v>-9.7605291096047098E-2</v>
      </c>
      <c r="CJ129" s="68"/>
      <c r="CK129" s="71">
        <f>$E129</f>
        <v>1753939.038042336</v>
      </c>
      <c r="CL129" s="71">
        <f>$F129</f>
        <v>3262604.6157800001</v>
      </c>
      <c r="CM129" s="71">
        <f>$G129</f>
        <v>3795518.9342399999</v>
      </c>
      <c r="CN129" s="71">
        <f>$H129</f>
        <v>3981261.2712900001</v>
      </c>
      <c r="CO129" s="71">
        <f>$I129</f>
        <v>2062076.8849999998</v>
      </c>
      <c r="CP129" s="71">
        <f t="shared" ref="CP129:CP131" si="820">$J129</f>
        <v>1864869.5036599662</v>
      </c>
      <c r="CQ129" s="71">
        <f>$K129</f>
        <v>5998726.2465499686</v>
      </c>
      <c r="CR129" s="71">
        <f>$L129</f>
        <v>5413218.825049961</v>
      </c>
      <c r="CS129" s="68"/>
      <c r="CT129" s="71">
        <f>$E129</f>
        <v>1753939.038042336</v>
      </c>
      <c r="CU129" s="71">
        <f>$F129</f>
        <v>3262604.6157800001</v>
      </c>
      <c r="CV129" s="71">
        <f>$G129</f>
        <v>3795518.9342399999</v>
      </c>
      <c r="CW129" s="71">
        <f>$H129</f>
        <v>3981261.2712900001</v>
      </c>
      <c r="CX129" s="71">
        <f>$I129</f>
        <v>2062076.8849999998</v>
      </c>
      <c r="CY129" s="71">
        <f t="shared" ref="CY129:CY131" si="821">$J129</f>
        <v>1864869.5036599662</v>
      </c>
      <c r="CZ129" s="71">
        <f>$K129</f>
        <v>5998726.2465499686</v>
      </c>
      <c r="DA129" s="71">
        <f>$L129</f>
        <v>5413218.825049961</v>
      </c>
    </row>
    <row r="130" spans="2:105" x14ac:dyDescent="0.3">
      <c r="C130" s="76" t="s">
        <v>50</v>
      </c>
      <c r="D130" s="127" t="s">
        <v>158</v>
      </c>
      <c r="E130" s="73">
        <v>1129068.7801099999</v>
      </c>
      <c r="F130" s="73">
        <v>118624.85458000001</v>
      </c>
      <c r="G130" s="73">
        <v>62014.487979999991</v>
      </c>
      <c r="H130" s="73">
        <v>1284381.9724900001</v>
      </c>
      <c r="I130" s="73">
        <v>5076517.6180000007</v>
      </c>
      <c r="J130" s="73">
        <f>'Quarterly I.S'!N128</f>
        <v>7135359.0317901243</v>
      </c>
      <c r="K130" s="73">
        <f>'Quarterly I.S'!R128</f>
        <v>6745142.9991400242</v>
      </c>
      <c r="L130" s="73">
        <f>'Quarterly I.S'!V128</f>
        <v>6908075.0035100309</v>
      </c>
      <c r="M130" s="190">
        <f>L130/K130-1</f>
        <v>2.415545591706203E-2</v>
      </c>
      <c r="O130" s="71">
        <f>$E130</f>
        <v>1129068.7801099999</v>
      </c>
      <c r="P130" s="71">
        <f>$F130</f>
        <v>118624.85458000001</v>
      </c>
      <c r="Q130" s="71">
        <f>$G130</f>
        <v>62014.487979999991</v>
      </c>
      <c r="R130" s="71">
        <f>$H130</f>
        <v>1284381.9724900001</v>
      </c>
      <c r="S130" s="71">
        <f>$I130</f>
        <v>5076517.6180000007</v>
      </c>
      <c r="T130" s="71">
        <f t="shared" si="812"/>
        <v>7135359.0317901243</v>
      </c>
      <c r="U130" s="71">
        <f>$K130</f>
        <v>6745142.9991400242</v>
      </c>
      <c r="V130" s="71">
        <f>$L130</f>
        <v>6908075.0035100309</v>
      </c>
      <c r="W130" s="190">
        <f>V130/U130-1</f>
        <v>2.415545591706203E-2</v>
      </c>
      <c r="X130" s="68"/>
      <c r="Y130" s="71">
        <f>$E130</f>
        <v>1129068.7801099999</v>
      </c>
      <c r="Z130" s="71">
        <f>$F130</f>
        <v>118624.85458000001</v>
      </c>
      <c r="AA130" s="71">
        <f>$G130</f>
        <v>62014.487979999991</v>
      </c>
      <c r="AB130" s="71">
        <f>$H130</f>
        <v>1284381.9724900001</v>
      </c>
      <c r="AC130" s="71">
        <f>$I130</f>
        <v>5076517.6180000007</v>
      </c>
      <c r="AD130" s="71">
        <f t="shared" si="813"/>
        <v>7135359.0317901243</v>
      </c>
      <c r="AE130" s="71">
        <f>$K130</f>
        <v>6745142.9991400242</v>
      </c>
      <c r="AF130" s="71">
        <f>$L130</f>
        <v>6908075.0035100309</v>
      </c>
      <c r="AG130" s="68"/>
      <c r="AH130" s="71">
        <f>$E130</f>
        <v>1129068.7801099999</v>
      </c>
      <c r="AI130" s="71">
        <f>$F130</f>
        <v>118624.85458000001</v>
      </c>
      <c r="AJ130" s="71">
        <f>$G130</f>
        <v>62014.487979999991</v>
      </c>
      <c r="AK130" s="71">
        <f>$H130</f>
        <v>1284381.9724900001</v>
      </c>
      <c r="AL130" s="71">
        <f>$I130</f>
        <v>5076517.6180000007</v>
      </c>
      <c r="AM130" s="71">
        <f t="shared" si="814"/>
        <v>7135359.0317901243</v>
      </c>
      <c r="AN130" s="71">
        <f>$K130</f>
        <v>6745142.9991400242</v>
      </c>
      <c r="AO130" s="71">
        <f>$L130</f>
        <v>6908075.0035100309</v>
      </c>
      <c r="AP130" s="68"/>
      <c r="AQ130" s="71">
        <f>$E130</f>
        <v>1129068.7801099999</v>
      </c>
      <c r="AR130" s="71">
        <f>$F130</f>
        <v>118624.85458000001</v>
      </c>
      <c r="AS130" s="71">
        <f>$G130</f>
        <v>62014.487979999991</v>
      </c>
      <c r="AT130" s="71">
        <f>$H130</f>
        <v>1284381.9724900001</v>
      </c>
      <c r="AU130" s="71">
        <f>$I130</f>
        <v>5076517.6180000007</v>
      </c>
      <c r="AV130" s="71">
        <f t="shared" si="815"/>
        <v>7135359.0317901243</v>
      </c>
      <c r="AW130" s="71">
        <f>$K130</f>
        <v>6745142.9991400242</v>
      </c>
      <c r="AX130" s="71">
        <f>$L130</f>
        <v>6908075.0035100309</v>
      </c>
      <c r="AY130" s="68"/>
      <c r="AZ130" s="71">
        <f>$E130</f>
        <v>1129068.7801099999</v>
      </c>
      <c r="BA130" s="71">
        <f>$F130</f>
        <v>118624.85458000001</v>
      </c>
      <c r="BB130" s="71">
        <f>$G130</f>
        <v>62014.487979999991</v>
      </c>
      <c r="BC130" s="71">
        <f>$H130</f>
        <v>1284381.9724900001</v>
      </c>
      <c r="BD130" s="71">
        <f>$I130</f>
        <v>5076517.6180000007</v>
      </c>
      <c r="BE130" s="71">
        <f t="shared" si="816"/>
        <v>7135359.0317901243</v>
      </c>
      <c r="BF130" s="71">
        <f>$K130</f>
        <v>6745142.9991400242</v>
      </c>
      <c r="BG130" s="71">
        <f>$L130</f>
        <v>6908075.0035100309</v>
      </c>
      <c r="BH130" s="68"/>
      <c r="BI130" s="71">
        <f>$E130</f>
        <v>1129068.7801099999</v>
      </c>
      <c r="BJ130" s="71">
        <f>$F130</f>
        <v>118624.85458000001</v>
      </c>
      <c r="BK130" s="71">
        <f>$G130</f>
        <v>62014.487979999991</v>
      </c>
      <c r="BL130" s="71">
        <f>$H130</f>
        <v>1284381.9724900001</v>
      </c>
      <c r="BM130" s="71">
        <f>$I130</f>
        <v>5076517.6180000007</v>
      </c>
      <c r="BN130" s="71">
        <f t="shared" si="817"/>
        <v>7135359.0317901243</v>
      </c>
      <c r="BO130" s="71">
        <f>$K130</f>
        <v>6745142.9991400242</v>
      </c>
      <c r="BP130" s="71">
        <f>$L130</f>
        <v>6908075.0035100309</v>
      </c>
      <c r="BQ130" s="68"/>
      <c r="BR130" s="71">
        <f>$E130</f>
        <v>1129068.7801099999</v>
      </c>
      <c r="BS130" s="71">
        <f>$F130</f>
        <v>118624.85458000001</v>
      </c>
      <c r="BT130" s="71">
        <f>$G130</f>
        <v>62014.487979999991</v>
      </c>
      <c r="BU130" s="71">
        <f>$H130</f>
        <v>1284381.9724900001</v>
      </c>
      <c r="BV130" s="71">
        <f>$I130</f>
        <v>5076517.6180000007</v>
      </c>
      <c r="BW130" s="71">
        <f t="shared" si="818"/>
        <v>7135359.0317901243</v>
      </c>
      <c r="BX130" s="71">
        <f>$K130</f>
        <v>6745142.9991400242</v>
      </c>
      <c r="BY130" s="71">
        <f>$L130</f>
        <v>6908075.0035100309</v>
      </c>
      <c r="BZ130" s="68"/>
      <c r="CA130" s="71">
        <f>$E130</f>
        <v>1129068.7801099999</v>
      </c>
      <c r="CB130" s="71">
        <f>$F130</f>
        <v>118624.85458000001</v>
      </c>
      <c r="CC130" s="71">
        <f>$G130</f>
        <v>62014.487979999991</v>
      </c>
      <c r="CD130" s="71">
        <f>$H130</f>
        <v>1284381.9724900001</v>
      </c>
      <c r="CE130" s="71">
        <f>$I130</f>
        <v>5076517.6180000007</v>
      </c>
      <c r="CF130" s="71">
        <f t="shared" si="819"/>
        <v>7135359.0317901243</v>
      </c>
      <c r="CG130" s="71">
        <f>$K130</f>
        <v>6745142.9991400242</v>
      </c>
      <c r="CH130" s="71">
        <f>$L130</f>
        <v>6908075.0035100309</v>
      </c>
      <c r="CI130" s="190">
        <f>CH130/CG130-1</f>
        <v>2.415545591706203E-2</v>
      </c>
      <c r="CJ130" s="68"/>
      <c r="CK130" s="71">
        <f>$E130</f>
        <v>1129068.7801099999</v>
      </c>
      <c r="CL130" s="71">
        <f>$F130</f>
        <v>118624.85458000001</v>
      </c>
      <c r="CM130" s="71">
        <f>$G130</f>
        <v>62014.487979999991</v>
      </c>
      <c r="CN130" s="71">
        <f>$H130</f>
        <v>1284381.9724900001</v>
      </c>
      <c r="CO130" s="71">
        <f>$I130</f>
        <v>5076517.6180000007</v>
      </c>
      <c r="CP130" s="71">
        <f t="shared" si="820"/>
        <v>7135359.0317901243</v>
      </c>
      <c r="CQ130" s="71">
        <f>$K130</f>
        <v>6745142.9991400242</v>
      </c>
      <c r="CR130" s="71">
        <f>$L130</f>
        <v>6908075.0035100309</v>
      </c>
      <c r="CS130" s="68"/>
      <c r="CT130" s="71">
        <f>$E130</f>
        <v>1129068.7801099999</v>
      </c>
      <c r="CU130" s="71">
        <f>$F130</f>
        <v>118624.85458000001</v>
      </c>
      <c r="CV130" s="71">
        <f>$G130</f>
        <v>62014.487979999991</v>
      </c>
      <c r="CW130" s="71">
        <f>$H130</f>
        <v>1284381.9724900001</v>
      </c>
      <c r="CX130" s="71">
        <f>$I130</f>
        <v>5076517.6180000007</v>
      </c>
      <c r="CY130" s="71">
        <f t="shared" si="821"/>
        <v>7135359.0317901243</v>
      </c>
      <c r="CZ130" s="71">
        <f>$K130</f>
        <v>6745142.9991400242</v>
      </c>
      <c r="DA130" s="71">
        <f>$L130</f>
        <v>6908075.0035100309</v>
      </c>
    </row>
    <row r="131" spans="2:105" x14ac:dyDescent="0.3">
      <c r="C131" s="76" t="s">
        <v>97</v>
      </c>
      <c r="D131" s="127">
        <v>14</v>
      </c>
      <c r="E131" s="73">
        <v>388155.38249999995</v>
      </c>
      <c r="F131" s="73">
        <v>890703.99045000004</v>
      </c>
      <c r="G131" s="73">
        <v>240899.50211999999</v>
      </c>
      <c r="H131" s="73">
        <v>159631.86079000001</v>
      </c>
      <c r="I131" s="73">
        <v>46963.658580000003</v>
      </c>
      <c r="J131" s="73">
        <f>'Quarterly I.S'!N129</f>
        <v>47535.113599999997</v>
      </c>
      <c r="K131" s="73">
        <f>'Quarterly I.S'!R129</f>
        <v>54206.297259999999</v>
      </c>
      <c r="L131" s="73">
        <f>'Quarterly I.S'!V129</f>
        <v>70510.863709999991</v>
      </c>
      <c r="M131" s="190">
        <f>L131/K131-1</f>
        <v>0.30078731206810327</v>
      </c>
      <c r="O131" s="71">
        <f>$E131</f>
        <v>388155.38249999995</v>
      </c>
      <c r="P131" s="71">
        <f>$F131</f>
        <v>890703.99045000004</v>
      </c>
      <c r="Q131" s="71">
        <f>$G131</f>
        <v>240899.50211999999</v>
      </c>
      <c r="R131" s="71">
        <f>$H131</f>
        <v>159631.86079000001</v>
      </c>
      <c r="S131" s="71">
        <f>$I131</f>
        <v>46963.658580000003</v>
      </c>
      <c r="T131" s="71">
        <f t="shared" si="812"/>
        <v>47535.113599999997</v>
      </c>
      <c r="U131" s="71">
        <f>$K131</f>
        <v>54206.297259999999</v>
      </c>
      <c r="V131" s="71">
        <f>$L131</f>
        <v>70510.863709999991</v>
      </c>
      <c r="W131" s="190">
        <f>V131/U131-1</f>
        <v>0.30078731206810327</v>
      </c>
      <c r="X131" s="68"/>
      <c r="Y131" s="71">
        <f>$E131</f>
        <v>388155.38249999995</v>
      </c>
      <c r="Z131" s="71">
        <f>$F131</f>
        <v>890703.99045000004</v>
      </c>
      <c r="AA131" s="71">
        <f>$G131</f>
        <v>240899.50211999999</v>
      </c>
      <c r="AB131" s="71">
        <f>$H131</f>
        <v>159631.86079000001</v>
      </c>
      <c r="AC131" s="71">
        <f>$I131</f>
        <v>46963.658580000003</v>
      </c>
      <c r="AD131" s="71">
        <f t="shared" si="813"/>
        <v>47535.113599999997</v>
      </c>
      <c r="AE131" s="71">
        <f>$K131</f>
        <v>54206.297259999999</v>
      </c>
      <c r="AF131" s="71">
        <f>$L131</f>
        <v>70510.863709999991</v>
      </c>
      <c r="AG131" s="68"/>
      <c r="AH131" s="71">
        <f>$E131</f>
        <v>388155.38249999995</v>
      </c>
      <c r="AI131" s="71">
        <f>$F131</f>
        <v>890703.99045000004</v>
      </c>
      <c r="AJ131" s="71">
        <f>$G131</f>
        <v>240899.50211999999</v>
      </c>
      <c r="AK131" s="71">
        <f>$H131</f>
        <v>159631.86079000001</v>
      </c>
      <c r="AL131" s="71">
        <f>$I131</f>
        <v>46963.658580000003</v>
      </c>
      <c r="AM131" s="71">
        <f t="shared" si="814"/>
        <v>47535.113599999997</v>
      </c>
      <c r="AN131" s="71">
        <f>$K131</f>
        <v>54206.297259999999</v>
      </c>
      <c r="AO131" s="71">
        <f>$L131</f>
        <v>70510.863709999991</v>
      </c>
      <c r="AP131" s="68"/>
      <c r="AQ131" s="71">
        <f>$E131</f>
        <v>388155.38249999995</v>
      </c>
      <c r="AR131" s="71">
        <f>$F131</f>
        <v>890703.99045000004</v>
      </c>
      <c r="AS131" s="71">
        <f>$G131</f>
        <v>240899.50211999999</v>
      </c>
      <c r="AT131" s="71">
        <f>$H131</f>
        <v>159631.86079000001</v>
      </c>
      <c r="AU131" s="71">
        <f>$I131</f>
        <v>46963.658580000003</v>
      </c>
      <c r="AV131" s="71">
        <f t="shared" si="815"/>
        <v>47535.113599999997</v>
      </c>
      <c r="AW131" s="71">
        <f>$K131</f>
        <v>54206.297259999999</v>
      </c>
      <c r="AX131" s="71">
        <f>$L131</f>
        <v>70510.863709999991</v>
      </c>
      <c r="AY131" s="68"/>
      <c r="AZ131" s="71">
        <f>$E131</f>
        <v>388155.38249999995</v>
      </c>
      <c r="BA131" s="71">
        <f>$F131</f>
        <v>890703.99045000004</v>
      </c>
      <c r="BB131" s="71">
        <f>$G131</f>
        <v>240899.50211999999</v>
      </c>
      <c r="BC131" s="71">
        <f>$H131</f>
        <v>159631.86079000001</v>
      </c>
      <c r="BD131" s="71">
        <f>$I131</f>
        <v>46963.658580000003</v>
      </c>
      <c r="BE131" s="71">
        <f t="shared" si="816"/>
        <v>47535.113599999997</v>
      </c>
      <c r="BF131" s="71">
        <f>$K131</f>
        <v>54206.297259999999</v>
      </c>
      <c r="BG131" s="71">
        <f>$L131</f>
        <v>70510.863709999991</v>
      </c>
      <c r="BH131" s="68"/>
      <c r="BI131" s="71">
        <f>$E131</f>
        <v>388155.38249999995</v>
      </c>
      <c r="BJ131" s="71">
        <f>$F131</f>
        <v>890703.99045000004</v>
      </c>
      <c r="BK131" s="71">
        <f>$G131</f>
        <v>240899.50211999999</v>
      </c>
      <c r="BL131" s="71">
        <f>$H131</f>
        <v>159631.86079000001</v>
      </c>
      <c r="BM131" s="71">
        <f>$I131</f>
        <v>46963.658580000003</v>
      </c>
      <c r="BN131" s="71">
        <f t="shared" si="817"/>
        <v>47535.113599999997</v>
      </c>
      <c r="BO131" s="71">
        <f>$K131</f>
        <v>54206.297259999999</v>
      </c>
      <c r="BP131" s="71">
        <f>$L131</f>
        <v>70510.863709999991</v>
      </c>
      <c r="BQ131" s="68"/>
      <c r="BR131" s="71">
        <f>$E131</f>
        <v>388155.38249999995</v>
      </c>
      <c r="BS131" s="71">
        <f>$F131</f>
        <v>890703.99045000004</v>
      </c>
      <c r="BT131" s="71">
        <f>$G131</f>
        <v>240899.50211999999</v>
      </c>
      <c r="BU131" s="71">
        <f>$H131</f>
        <v>159631.86079000001</v>
      </c>
      <c r="BV131" s="71">
        <f>$I131</f>
        <v>46963.658580000003</v>
      </c>
      <c r="BW131" s="71">
        <f t="shared" si="818"/>
        <v>47535.113599999997</v>
      </c>
      <c r="BX131" s="71">
        <f>$K131</f>
        <v>54206.297259999999</v>
      </c>
      <c r="BY131" s="71">
        <f>$L131</f>
        <v>70510.863709999991</v>
      </c>
      <c r="BZ131" s="68"/>
      <c r="CA131" s="71">
        <f>$E131</f>
        <v>388155.38249999995</v>
      </c>
      <c r="CB131" s="71">
        <f>$F131</f>
        <v>890703.99045000004</v>
      </c>
      <c r="CC131" s="71">
        <f>$G131</f>
        <v>240899.50211999999</v>
      </c>
      <c r="CD131" s="71">
        <f>$H131</f>
        <v>159631.86079000001</v>
      </c>
      <c r="CE131" s="71">
        <f>$I131</f>
        <v>46963.658580000003</v>
      </c>
      <c r="CF131" s="71">
        <f t="shared" si="819"/>
        <v>47535.113599999997</v>
      </c>
      <c r="CG131" s="71">
        <f>$K131</f>
        <v>54206.297259999999</v>
      </c>
      <c r="CH131" s="71">
        <f>$L131</f>
        <v>70510.863709999991</v>
      </c>
      <c r="CI131" s="190">
        <f>CH131/CG131-1</f>
        <v>0.30078731206810327</v>
      </c>
      <c r="CJ131" s="68"/>
      <c r="CK131" s="71">
        <f>$E131</f>
        <v>388155.38249999995</v>
      </c>
      <c r="CL131" s="71">
        <f>$F131</f>
        <v>890703.99045000004</v>
      </c>
      <c r="CM131" s="71">
        <f>$G131</f>
        <v>240899.50211999999</v>
      </c>
      <c r="CN131" s="71">
        <f>$H131</f>
        <v>159631.86079000001</v>
      </c>
      <c r="CO131" s="71">
        <f>$I131</f>
        <v>46963.658580000003</v>
      </c>
      <c r="CP131" s="71">
        <f t="shared" si="820"/>
        <v>47535.113599999997</v>
      </c>
      <c r="CQ131" s="71">
        <f>$K131</f>
        <v>54206.297259999999</v>
      </c>
      <c r="CR131" s="71">
        <f>$L131</f>
        <v>70510.863709999991</v>
      </c>
      <c r="CS131" s="68"/>
      <c r="CT131" s="71">
        <f>$E131</f>
        <v>388155.38249999995</v>
      </c>
      <c r="CU131" s="71">
        <f>$F131</f>
        <v>890703.99045000004</v>
      </c>
      <c r="CV131" s="71">
        <f>$G131</f>
        <v>240899.50211999999</v>
      </c>
      <c r="CW131" s="71">
        <f>$H131</f>
        <v>159631.86079000001</v>
      </c>
      <c r="CX131" s="71">
        <f>$I131</f>
        <v>46963.658580000003</v>
      </c>
      <c r="CY131" s="71">
        <f t="shared" si="821"/>
        <v>47535.113599999997</v>
      </c>
      <c r="CZ131" s="71">
        <f>$K131</f>
        <v>54206.297259999999</v>
      </c>
      <c r="DA131" s="71">
        <f>$L131</f>
        <v>70510.863709999991</v>
      </c>
    </row>
    <row r="132" spans="2:105" x14ac:dyDescent="0.3">
      <c r="C132" s="108"/>
      <c r="D132" s="130"/>
    </row>
    <row r="133" spans="2:105" ht="13.5" thickBot="1" x14ac:dyDescent="0.35">
      <c r="C133" s="84" t="s">
        <v>148</v>
      </c>
      <c r="D133" s="131"/>
      <c r="E133" s="77">
        <f>E128+E125</f>
        <v>4963166.5917083072</v>
      </c>
      <c r="F133" s="77">
        <f t="shared" ref="F133:S133" si="822">F128+F125</f>
        <v>6170324.6968857376</v>
      </c>
      <c r="G133" s="77">
        <f t="shared" si="822"/>
        <v>6624657.034363932</v>
      </c>
      <c r="H133" s="77">
        <f t="shared" si="822"/>
        <v>7725564.4465591852</v>
      </c>
      <c r="I133" s="77">
        <f t="shared" si="822"/>
        <v>10311888.808560001</v>
      </c>
      <c r="J133" s="77">
        <f t="shared" ref="J133:K133" si="823">J128+J125</f>
        <v>14839794.719189921</v>
      </c>
      <c r="K133" s="77">
        <f t="shared" si="823"/>
        <v>21152644.472727984</v>
      </c>
      <c r="L133" s="77">
        <f t="shared" ref="L133" si="824">L128+L125</f>
        <v>21117509.090749994</v>
      </c>
      <c r="M133" s="208">
        <f>L133/K133-1</f>
        <v>-1.6610396881245881E-3</v>
      </c>
      <c r="O133" s="77">
        <f t="shared" si="822"/>
        <v>4963166.5917083072</v>
      </c>
      <c r="P133" s="77">
        <f t="shared" si="822"/>
        <v>6170324.6968857376</v>
      </c>
      <c r="Q133" s="77">
        <f t="shared" si="822"/>
        <v>6624657.034363932</v>
      </c>
      <c r="R133" s="77">
        <f t="shared" si="822"/>
        <v>7725564.4465591852</v>
      </c>
      <c r="S133" s="77">
        <f t="shared" si="822"/>
        <v>10311888.808560001</v>
      </c>
      <c r="T133" s="77">
        <f t="shared" ref="T133" si="825">T128+T125</f>
        <v>14839794.719189921</v>
      </c>
      <c r="U133" s="77">
        <f>U128+U125</f>
        <v>21152644.472727984</v>
      </c>
      <c r="V133" s="77">
        <f>V128+V125</f>
        <v>21117509.090749994</v>
      </c>
      <c r="W133" s="208">
        <f>V133/U133-1</f>
        <v>-1.6610396881245881E-3</v>
      </c>
      <c r="Y133" s="77">
        <f t="shared" ref="Y133:AD133" si="826">Y128+Y125</f>
        <v>4963166.5917083072</v>
      </c>
      <c r="Z133" s="77">
        <f t="shared" si="826"/>
        <v>6170324.6968857376</v>
      </c>
      <c r="AA133" s="77">
        <f t="shared" si="826"/>
        <v>6624657.034363932</v>
      </c>
      <c r="AB133" s="77">
        <f t="shared" si="826"/>
        <v>7725564.4465591852</v>
      </c>
      <c r="AC133" s="77">
        <f t="shared" si="826"/>
        <v>10311888.808560001</v>
      </c>
      <c r="AD133" s="77">
        <f t="shared" si="826"/>
        <v>14839794.719189921</v>
      </c>
      <c r="AE133" s="77">
        <f>AE128+AE125</f>
        <v>21152644.472727984</v>
      </c>
      <c r="AF133" s="77">
        <f>AF128+AF125</f>
        <v>21117509.090749994</v>
      </c>
      <c r="AG133" s="75"/>
      <c r="AH133" s="77">
        <f t="shared" ref="AH133:AM133" si="827">AH128+AH125</f>
        <v>4963166.5917083072</v>
      </c>
      <c r="AI133" s="77">
        <f t="shared" si="827"/>
        <v>6170324.6968857376</v>
      </c>
      <c r="AJ133" s="77">
        <f t="shared" si="827"/>
        <v>6624657.034363932</v>
      </c>
      <c r="AK133" s="77">
        <f t="shared" si="827"/>
        <v>7725564.4465591852</v>
      </c>
      <c r="AL133" s="77">
        <f t="shared" si="827"/>
        <v>10311888.808560001</v>
      </c>
      <c r="AM133" s="77">
        <f t="shared" si="827"/>
        <v>14839794.719189921</v>
      </c>
      <c r="AN133" s="77">
        <f>AN128+AN125</f>
        <v>21152644.472727984</v>
      </c>
      <c r="AO133" s="77">
        <f>AO128+AO125</f>
        <v>21117509.090749994</v>
      </c>
      <c r="AP133" s="75"/>
      <c r="AQ133" s="77">
        <f t="shared" ref="AQ133:AV133" si="828">AQ128+AQ125</f>
        <v>4963166.5917083072</v>
      </c>
      <c r="AR133" s="77">
        <f t="shared" si="828"/>
        <v>6170324.6968857376</v>
      </c>
      <c r="AS133" s="77">
        <f t="shared" si="828"/>
        <v>6624657.034363932</v>
      </c>
      <c r="AT133" s="77">
        <f t="shared" si="828"/>
        <v>7725564.4465591852</v>
      </c>
      <c r="AU133" s="77">
        <f t="shared" si="828"/>
        <v>10311888.808560001</v>
      </c>
      <c r="AV133" s="77">
        <f t="shared" si="828"/>
        <v>14839794.719189921</v>
      </c>
      <c r="AW133" s="77">
        <f>AW128+AW125</f>
        <v>21152644.472727984</v>
      </c>
      <c r="AX133" s="77">
        <f>AX128+AX125</f>
        <v>21117509.090749994</v>
      </c>
      <c r="AY133" s="75"/>
      <c r="AZ133" s="77">
        <f t="shared" ref="AZ133:BE133" si="829">AZ128+AZ125</f>
        <v>4963166.5917083072</v>
      </c>
      <c r="BA133" s="77">
        <f t="shared" si="829"/>
        <v>6170324.6968857376</v>
      </c>
      <c r="BB133" s="77">
        <f t="shared" si="829"/>
        <v>6624657.034363932</v>
      </c>
      <c r="BC133" s="77">
        <f t="shared" si="829"/>
        <v>7725564.4465591852</v>
      </c>
      <c r="BD133" s="77">
        <f t="shared" si="829"/>
        <v>10311888.808560001</v>
      </c>
      <c r="BE133" s="77">
        <f t="shared" si="829"/>
        <v>14839794.719189921</v>
      </c>
      <c r="BF133" s="77">
        <f>BF128+BF125</f>
        <v>21152644.472727984</v>
      </c>
      <c r="BG133" s="77">
        <f>BG128+BG125</f>
        <v>21117509.090749994</v>
      </c>
      <c r="BH133" s="75"/>
      <c r="BI133" s="77">
        <f t="shared" ref="BI133:BN133" si="830">BI128+BI125</f>
        <v>4963166.5917083072</v>
      </c>
      <c r="BJ133" s="77">
        <f t="shared" si="830"/>
        <v>6170324.6968857376</v>
      </c>
      <c r="BK133" s="77">
        <f t="shared" si="830"/>
        <v>6624657.034363932</v>
      </c>
      <c r="BL133" s="77">
        <f t="shared" si="830"/>
        <v>7725564.4465591852</v>
      </c>
      <c r="BM133" s="77">
        <f t="shared" si="830"/>
        <v>10311888.808560001</v>
      </c>
      <c r="BN133" s="77">
        <f t="shared" si="830"/>
        <v>14839794.719189921</v>
      </c>
      <c r="BO133" s="77">
        <f>BO128+BO125</f>
        <v>21152644.472727984</v>
      </c>
      <c r="BP133" s="77">
        <f>BP128+BP125</f>
        <v>21117509.090749994</v>
      </c>
      <c r="BR133" s="77">
        <f t="shared" ref="BR133:BW133" si="831">BR128+BR125</f>
        <v>4963166.5917083072</v>
      </c>
      <c r="BS133" s="77">
        <f t="shared" si="831"/>
        <v>6170324.6968857376</v>
      </c>
      <c r="BT133" s="77">
        <f t="shared" si="831"/>
        <v>6624657.034363932</v>
      </c>
      <c r="BU133" s="77">
        <f t="shared" si="831"/>
        <v>7725564.4465591852</v>
      </c>
      <c r="BV133" s="77">
        <f t="shared" si="831"/>
        <v>10311888.808560001</v>
      </c>
      <c r="BW133" s="77">
        <f t="shared" si="831"/>
        <v>14839794.719189921</v>
      </c>
      <c r="BX133" s="77">
        <f>BX128+BX125</f>
        <v>21152644.472727984</v>
      </c>
      <c r="BY133" s="77">
        <f>BY128+BY125</f>
        <v>21117509.090749994</v>
      </c>
      <c r="CA133" s="77">
        <f t="shared" ref="CA133:CF133" si="832">CA128+CA125</f>
        <v>4963166.5917083072</v>
      </c>
      <c r="CB133" s="77">
        <f t="shared" si="832"/>
        <v>6170324.6968857376</v>
      </c>
      <c r="CC133" s="77">
        <f t="shared" si="832"/>
        <v>6624657.034363932</v>
      </c>
      <c r="CD133" s="77">
        <f t="shared" si="832"/>
        <v>7725564.4465591852</v>
      </c>
      <c r="CE133" s="77">
        <f t="shared" si="832"/>
        <v>10311888.808560001</v>
      </c>
      <c r="CF133" s="77">
        <f t="shared" si="832"/>
        <v>14839794.719189921</v>
      </c>
      <c r="CG133" s="77">
        <f>CG128+CG125</f>
        <v>21152644.472727984</v>
      </c>
      <c r="CH133" s="77">
        <f>CH128+CH125</f>
        <v>21117509.090749994</v>
      </c>
      <c r="CI133" s="208">
        <f>CH133/CG133-1</f>
        <v>-1.6610396881245881E-3</v>
      </c>
      <c r="CK133" s="77">
        <f t="shared" ref="CK133:CP133" si="833">CK128+CK125</f>
        <v>4963166.5917083072</v>
      </c>
      <c r="CL133" s="77">
        <f t="shared" si="833"/>
        <v>6170324.6968857376</v>
      </c>
      <c r="CM133" s="77">
        <f t="shared" si="833"/>
        <v>6624657.034363932</v>
      </c>
      <c r="CN133" s="77">
        <f t="shared" si="833"/>
        <v>7725564.4465591852</v>
      </c>
      <c r="CO133" s="77">
        <f t="shared" si="833"/>
        <v>10311888.808560001</v>
      </c>
      <c r="CP133" s="77">
        <f t="shared" si="833"/>
        <v>14839794.719189921</v>
      </c>
      <c r="CQ133" s="77">
        <f>CQ128+CQ125</f>
        <v>21152644.472727984</v>
      </c>
      <c r="CR133" s="77">
        <f>CR128+CR125</f>
        <v>21117509.090749994</v>
      </c>
      <c r="CT133" s="77">
        <f t="shared" ref="CT133:CY133" si="834">CT128+CT125</f>
        <v>4963166.5917083072</v>
      </c>
      <c r="CU133" s="77">
        <f t="shared" si="834"/>
        <v>6170324.6968857376</v>
      </c>
      <c r="CV133" s="77">
        <f t="shared" si="834"/>
        <v>6624657.034363932</v>
      </c>
      <c r="CW133" s="77">
        <f t="shared" si="834"/>
        <v>7725564.4465591852</v>
      </c>
      <c r="CX133" s="77">
        <f t="shared" si="834"/>
        <v>10311888.808560001</v>
      </c>
      <c r="CY133" s="77">
        <f t="shared" si="834"/>
        <v>14839794.719189921</v>
      </c>
      <c r="CZ133" s="77">
        <f>CZ128+CZ125</f>
        <v>21152644.472727984</v>
      </c>
      <c r="DA133" s="77">
        <f>DA128+DA125</f>
        <v>21117509.090749994</v>
      </c>
    </row>
    <row r="134" spans="2:105" x14ac:dyDescent="0.3">
      <c r="C134" s="41"/>
      <c r="D134" s="116"/>
      <c r="E134" s="41"/>
      <c r="F134" s="42"/>
      <c r="G134" s="138"/>
      <c r="H134" s="138">
        <f t="shared" ref="H134:K134" si="835">H133/G133-1</f>
        <v>0.16618330677113424</v>
      </c>
      <c r="I134" s="138">
        <f t="shared" si="835"/>
        <v>0.33477480899828804</v>
      </c>
      <c r="J134" s="138">
        <f t="shared" si="835"/>
        <v>0.43909568796661791</v>
      </c>
      <c r="K134" s="138">
        <f t="shared" si="835"/>
        <v>0.42540007277692782</v>
      </c>
      <c r="L134" s="138">
        <f>L133/K133-1</f>
        <v>-1.6610396881245881E-3</v>
      </c>
      <c r="M134" s="138"/>
      <c r="O134" s="43"/>
      <c r="P134" s="42"/>
      <c r="Q134" s="42"/>
      <c r="R134" s="42"/>
      <c r="S134" s="42"/>
      <c r="T134" s="42"/>
      <c r="U134" s="42"/>
      <c r="V134" s="42"/>
      <c r="W134" s="138"/>
      <c r="Y134" s="43"/>
      <c r="Z134" s="42"/>
      <c r="AA134" s="42"/>
      <c r="AB134" s="42"/>
      <c r="AC134" s="42"/>
      <c r="AD134" s="42"/>
      <c r="AE134" s="42"/>
      <c r="AF134" s="42"/>
      <c r="AG134" s="44"/>
      <c r="AH134" s="43"/>
      <c r="AI134" s="42"/>
      <c r="AJ134" s="42"/>
      <c r="AK134" s="42"/>
      <c r="AL134" s="42"/>
      <c r="AM134" s="42"/>
      <c r="AN134" s="42"/>
      <c r="AO134" s="42"/>
      <c r="AP134" s="44"/>
      <c r="AQ134" s="43"/>
      <c r="AR134" s="42"/>
      <c r="AS134" s="42"/>
      <c r="AT134" s="42"/>
      <c r="AU134" s="42"/>
      <c r="AV134" s="42"/>
      <c r="AW134" s="42"/>
      <c r="AX134" s="42"/>
      <c r="AY134" s="44"/>
      <c r="AZ134" s="43"/>
      <c r="BA134" s="42"/>
      <c r="BB134" s="42"/>
      <c r="BC134" s="42"/>
      <c r="BD134" s="42"/>
      <c r="BE134" s="42"/>
      <c r="BF134" s="42"/>
      <c r="BG134" s="42"/>
      <c r="BH134" s="44"/>
      <c r="BI134" s="43"/>
      <c r="BJ134" s="42"/>
      <c r="BK134" s="42"/>
      <c r="BL134" s="42"/>
      <c r="BM134" s="42"/>
      <c r="BN134" s="42"/>
      <c r="BO134" s="42"/>
      <c r="BP134" s="42"/>
      <c r="BR134" s="43"/>
      <c r="BS134" s="42"/>
      <c r="BT134" s="42"/>
      <c r="BU134" s="42"/>
      <c r="BV134" s="42"/>
      <c r="BW134" s="42"/>
      <c r="BX134" s="42"/>
      <c r="BY134" s="42"/>
      <c r="CA134" s="43"/>
      <c r="CB134" s="42"/>
      <c r="CC134" s="42"/>
      <c r="CD134" s="42"/>
      <c r="CE134" s="42"/>
      <c r="CF134" s="42"/>
      <c r="CG134" s="42"/>
      <c r="CH134" s="42"/>
      <c r="CI134" s="138"/>
      <c r="CK134" s="43"/>
      <c r="CL134" s="42"/>
      <c r="CM134" s="42"/>
      <c r="CN134" s="42"/>
      <c r="CO134" s="42"/>
      <c r="CP134" s="42"/>
      <c r="CQ134" s="42"/>
      <c r="CR134" s="42"/>
      <c r="CT134" s="43"/>
      <c r="CU134" s="42"/>
      <c r="CV134" s="42"/>
      <c r="CW134" s="42"/>
      <c r="CX134" s="42"/>
      <c r="CY134" s="42"/>
      <c r="CZ134" s="42"/>
      <c r="DA134" s="42"/>
    </row>
    <row r="135" spans="2:105" x14ac:dyDescent="0.3">
      <c r="C135" s="41"/>
      <c r="D135" s="116"/>
      <c r="E135" s="41"/>
      <c r="F135" s="42"/>
      <c r="G135" s="138"/>
      <c r="H135" s="138"/>
      <c r="I135" s="138"/>
      <c r="J135" s="138"/>
      <c r="K135" s="138"/>
      <c r="L135" s="138"/>
      <c r="M135" s="138"/>
      <c r="O135" s="43"/>
      <c r="P135" s="42"/>
      <c r="Q135" s="42"/>
      <c r="R135" s="42"/>
      <c r="S135" s="42"/>
      <c r="T135" s="42"/>
      <c r="U135" s="42"/>
      <c r="V135" s="42"/>
      <c r="W135" s="138"/>
      <c r="Y135" s="43"/>
      <c r="Z135" s="42"/>
      <c r="AA135" s="42"/>
      <c r="AB135" s="42"/>
      <c r="AC135" s="42"/>
      <c r="AD135" s="42"/>
      <c r="AE135" s="42"/>
      <c r="AF135" s="42"/>
      <c r="AG135" s="44"/>
      <c r="AH135" s="43"/>
      <c r="AI135" s="42"/>
      <c r="AJ135" s="42"/>
      <c r="AK135" s="42"/>
      <c r="AL135" s="42"/>
      <c r="AM135" s="42"/>
      <c r="AN135" s="42"/>
      <c r="AO135" s="42"/>
      <c r="AP135" s="44"/>
      <c r="AQ135" s="43"/>
      <c r="AR135" s="42"/>
      <c r="AS135" s="42"/>
      <c r="AT135" s="42"/>
      <c r="AU135" s="42"/>
      <c r="AV135" s="42"/>
      <c r="AW135" s="42"/>
      <c r="AX135" s="42"/>
      <c r="AY135" s="44"/>
      <c r="AZ135" s="43"/>
      <c r="BA135" s="42"/>
      <c r="BB135" s="42"/>
      <c r="BC135" s="42"/>
      <c r="BD135" s="42"/>
      <c r="BE135" s="42"/>
      <c r="BF135" s="42"/>
      <c r="BG135" s="42"/>
      <c r="BH135" s="44"/>
      <c r="BI135" s="43"/>
      <c r="BJ135" s="42"/>
      <c r="BK135" s="42"/>
      <c r="BL135" s="42"/>
      <c r="BM135" s="42"/>
      <c r="BN135" s="42"/>
      <c r="BO135" s="42"/>
      <c r="BP135" s="42"/>
      <c r="BR135" s="43"/>
      <c r="BS135" s="42"/>
      <c r="BT135" s="42"/>
      <c r="BU135" s="42"/>
      <c r="BV135" s="42"/>
      <c r="BW135" s="42"/>
      <c r="BX135" s="42"/>
      <c r="BY135" s="42"/>
      <c r="CA135" s="43"/>
      <c r="CB135" s="42"/>
      <c r="CC135" s="42"/>
      <c r="CD135" s="42"/>
      <c r="CE135" s="42"/>
      <c r="CF135" s="42"/>
      <c r="CG135" s="42"/>
      <c r="CH135" s="42"/>
      <c r="CI135" s="138"/>
      <c r="CK135" s="43"/>
      <c r="CL135" s="42"/>
      <c r="CM135" s="42"/>
      <c r="CN135" s="42"/>
      <c r="CO135" s="42"/>
      <c r="CP135" s="42"/>
      <c r="CQ135" s="42"/>
      <c r="CR135" s="42"/>
      <c r="CT135" s="43"/>
      <c r="CU135" s="42"/>
      <c r="CV135" s="42"/>
      <c r="CW135" s="42"/>
      <c r="CX135" s="42"/>
      <c r="CY135" s="42"/>
      <c r="CZ135" s="42"/>
      <c r="DA135" s="42"/>
    </row>
    <row r="136" spans="2:105" x14ac:dyDescent="0.3">
      <c r="C136" s="41"/>
      <c r="D136" s="116"/>
      <c r="E136" s="41"/>
      <c r="F136" s="42"/>
      <c r="G136" s="138"/>
      <c r="H136" s="138"/>
      <c r="I136" s="138"/>
      <c r="J136" s="138"/>
      <c r="K136" s="228"/>
      <c r="L136" s="138"/>
      <c r="M136" s="138"/>
      <c r="O136" s="43"/>
      <c r="P136" s="42"/>
      <c r="Q136" s="42"/>
      <c r="R136" s="42"/>
      <c r="S136" s="42"/>
      <c r="T136" s="42"/>
      <c r="U136" s="42"/>
      <c r="V136" s="42"/>
      <c r="W136" s="138"/>
      <c r="Y136" s="43"/>
      <c r="Z136" s="42"/>
      <c r="AA136" s="42"/>
      <c r="AB136" s="42"/>
      <c r="AC136" s="42"/>
      <c r="AD136" s="42"/>
      <c r="AE136" s="42"/>
      <c r="AF136" s="42"/>
      <c r="AG136" s="44"/>
      <c r="AH136" s="43"/>
      <c r="AI136" s="42"/>
      <c r="AJ136" s="42"/>
      <c r="AK136" s="42"/>
      <c r="AL136" s="42"/>
      <c r="AM136" s="42"/>
      <c r="AN136" s="42"/>
      <c r="AO136" s="42"/>
      <c r="AP136" s="44"/>
      <c r="AQ136" s="43"/>
      <c r="AR136" s="42"/>
      <c r="AS136" s="42"/>
      <c r="AT136" s="42"/>
      <c r="AU136" s="42"/>
      <c r="AV136" s="42"/>
      <c r="AW136" s="42"/>
      <c r="AX136" s="42"/>
      <c r="AY136" s="44"/>
      <c r="AZ136" s="43"/>
      <c r="BA136" s="42"/>
      <c r="BB136" s="42"/>
      <c r="BC136" s="42"/>
      <c r="BD136" s="42"/>
      <c r="BE136" s="42"/>
      <c r="BF136" s="42"/>
      <c r="BG136" s="42"/>
      <c r="BH136" s="44"/>
      <c r="BI136" s="43"/>
      <c r="BJ136" s="42"/>
      <c r="BK136" s="42"/>
      <c r="BL136" s="42"/>
      <c r="BM136" s="42"/>
      <c r="BN136" s="42"/>
      <c r="BO136" s="42"/>
      <c r="BP136" s="42"/>
      <c r="BR136" s="43"/>
      <c r="BS136" s="42"/>
      <c r="BT136" s="42"/>
      <c r="BU136" s="42"/>
      <c r="BV136" s="42"/>
      <c r="BW136" s="42"/>
      <c r="BX136" s="42"/>
      <c r="BY136" s="42"/>
      <c r="CA136" s="43"/>
      <c r="CB136" s="42"/>
      <c r="CC136" s="42"/>
      <c r="CD136" s="42"/>
      <c r="CE136" s="42"/>
      <c r="CF136" s="42"/>
      <c r="CG136" s="42"/>
      <c r="CH136" s="42"/>
      <c r="CI136" s="138"/>
      <c r="CK136" s="43"/>
      <c r="CL136" s="42"/>
      <c r="CM136" s="42"/>
      <c r="CN136" s="42"/>
      <c r="CO136" s="42"/>
      <c r="CP136" s="42"/>
      <c r="CQ136" s="42"/>
      <c r="CR136" s="42"/>
      <c r="CT136" s="43"/>
      <c r="CU136" s="42"/>
      <c r="CV136" s="42"/>
      <c r="CW136" s="42"/>
      <c r="CX136" s="42"/>
      <c r="CY136" s="42"/>
      <c r="CZ136" s="42"/>
      <c r="DA136" s="42"/>
    </row>
    <row r="137" spans="2:105" s="91" customFormat="1" x14ac:dyDescent="0.3">
      <c r="B137" s="90"/>
      <c r="C137" s="67" t="s">
        <v>132</v>
      </c>
      <c r="D137" s="67"/>
      <c r="E137" s="67"/>
      <c r="F137" s="67"/>
      <c r="G137" s="67"/>
      <c r="H137" s="67"/>
      <c r="I137" s="67"/>
      <c r="J137" s="67"/>
      <c r="K137" s="67"/>
      <c r="L137" s="67"/>
      <c r="M137" s="194"/>
      <c r="O137" s="67"/>
      <c r="P137" s="67"/>
      <c r="Q137" s="67"/>
      <c r="R137" s="67"/>
      <c r="S137" s="67"/>
      <c r="T137" s="67"/>
      <c r="U137" s="67"/>
      <c r="V137" s="67"/>
      <c r="W137" s="194"/>
      <c r="Y137" s="67"/>
      <c r="Z137" s="67"/>
      <c r="AA137" s="67"/>
      <c r="AB137" s="67"/>
      <c r="AC137" s="67"/>
      <c r="AD137" s="67"/>
      <c r="AE137" s="67"/>
      <c r="AF137" s="67"/>
      <c r="AG137" s="83"/>
      <c r="AH137" s="67"/>
      <c r="AI137" s="67"/>
      <c r="AJ137" s="67"/>
      <c r="AK137" s="67"/>
      <c r="AL137" s="67"/>
      <c r="AM137" s="67"/>
      <c r="AN137" s="67"/>
      <c r="AO137" s="67"/>
      <c r="AP137" s="83"/>
      <c r="AQ137" s="67"/>
      <c r="AR137" s="67"/>
      <c r="AS137" s="67"/>
      <c r="AT137" s="67"/>
      <c r="AU137" s="67"/>
      <c r="AV137" s="67"/>
      <c r="AW137" s="67"/>
      <c r="AX137" s="67"/>
      <c r="AY137" s="83"/>
      <c r="AZ137" s="67"/>
      <c r="BA137" s="67"/>
      <c r="BB137" s="67"/>
      <c r="BC137" s="67"/>
      <c r="BD137" s="67"/>
      <c r="BE137" s="67"/>
      <c r="BF137" s="67"/>
      <c r="BG137" s="67"/>
      <c r="BH137" s="83"/>
      <c r="BI137" s="67"/>
      <c r="BJ137" s="67"/>
      <c r="BK137" s="67"/>
      <c r="BL137" s="67"/>
      <c r="BM137" s="67"/>
      <c r="BN137" s="67"/>
      <c r="BO137" s="67"/>
      <c r="BP137" s="67"/>
      <c r="BR137" s="67"/>
      <c r="BS137" s="67"/>
      <c r="BT137" s="67"/>
      <c r="BU137" s="67"/>
      <c r="BV137" s="67"/>
      <c r="BW137" s="67"/>
      <c r="BX137" s="67"/>
      <c r="BY137" s="67"/>
      <c r="CA137" s="67"/>
      <c r="CB137" s="67"/>
      <c r="CC137" s="67"/>
      <c r="CD137" s="67"/>
      <c r="CE137" s="67"/>
      <c r="CF137" s="67"/>
      <c r="CG137" s="67"/>
      <c r="CH137" s="67"/>
      <c r="CI137" s="194"/>
      <c r="CJ137" s="117"/>
      <c r="CK137" s="67"/>
      <c r="CL137" s="67"/>
      <c r="CM137" s="67"/>
      <c r="CN137" s="67"/>
      <c r="CO137" s="67"/>
      <c r="CP137" s="67"/>
      <c r="CQ137" s="67"/>
      <c r="CR137" s="67"/>
      <c r="CT137" s="67"/>
      <c r="CU137" s="67"/>
      <c r="CV137" s="67"/>
      <c r="CW137" s="67"/>
      <c r="CX137" s="67"/>
      <c r="CY137" s="67"/>
      <c r="CZ137" s="67"/>
      <c r="DA137" s="67"/>
    </row>
    <row r="138" spans="2:105" x14ac:dyDescent="0.3">
      <c r="C138" s="106" t="s">
        <v>131</v>
      </c>
      <c r="D138" s="132"/>
      <c r="E138" s="50"/>
      <c r="F138" s="50">
        <f t="shared" ref="F138:K138" si="836">SUM(F139:F145)</f>
        <v>2285038.9989590906</v>
      </c>
      <c r="G138" s="50">
        <f t="shared" si="836"/>
        <v>2839025.7602325492</v>
      </c>
      <c r="H138" s="50">
        <f t="shared" si="836"/>
        <v>3892486.1607976235</v>
      </c>
      <c r="I138" s="50">
        <f t="shared" si="836"/>
        <v>6510970.3824137989</v>
      </c>
      <c r="J138" s="50">
        <f t="shared" si="836"/>
        <v>11198780.254736401</v>
      </c>
      <c r="K138" s="50">
        <f t="shared" si="836"/>
        <v>16440120.962302491</v>
      </c>
      <c r="L138" s="50">
        <f t="shared" ref="L138" si="837">SUM(L139:L145)</f>
        <v>11457407.821868639</v>
      </c>
      <c r="M138" s="181">
        <f t="shared" ref="M138:M145" si="838">L138/K138-1</f>
        <v>-0.30308251088050431</v>
      </c>
      <c r="O138" s="50">
        <f t="shared" ref="O138:T138" si="839">SUM(O139:O145)</f>
        <v>0</v>
      </c>
      <c r="P138" s="50">
        <f t="shared" si="839"/>
        <v>2285038.9989590906</v>
      </c>
      <c r="Q138" s="50">
        <f t="shared" si="839"/>
        <v>2839025.7602325492</v>
      </c>
      <c r="R138" s="50">
        <f t="shared" si="839"/>
        <v>3892486.1607976235</v>
      </c>
      <c r="S138" s="50">
        <f t="shared" si="839"/>
        <v>6510970.3824137989</v>
      </c>
      <c r="T138" s="50">
        <f t="shared" si="839"/>
        <v>11198780.254736401</v>
      </c>
      <c r="U138" s="50">
        <f t="shared" ref="U138:V138" si="840">SUM(U139:U145)</f>
        <v>16440120.962302491</v>
      </c>
      <c r="V138" s="50">
        <f t="shared" si="840"/>
        <v>11457407.821868639</v>
      </c>
      <c r="W138" s="181">
        <f t="shared" ref="W138:W145" si="841">V138/U138-1</f>
        <v>-0.30308251088050431</v>
      </c>
      <c r="Y138" s="50">
        <f t="shared" ref="Y138:AD138" si="842">SUM(Y139:Y145)</f>
        <v>0</v>
      </c>
      <c r="Z138" s="50">
        <f t="shared" si="842"/>
        <v>2285038.9989590906</v>
      </c>
      <c r="AA138" s="50">
        <f t="shared" si="842"/>
        <v>2839025.7602325492</v>
      </c>
      <c r="AB138" s="50">
        <f t="shared" si="842"/>
        <v>3892486.1607976235</v>
      </c>
      <c r="AC138" s="50">
        <f t="shared" si="842"/>
        <v>6510970.3824137989</v>
      </c>
      <c r="AD138" s="50">
        <f t="shared" si="842"/>
        <v>11198780.254736401</v>
      </c>
      <c r="AE138" s="50">
        <f t="shared" ref="AE138:AF138" si="843">SUM(AE139:AE145)</f>
        <v>16440120.962302491</v>
      </c>
      <c r="AF138" s="50">
        <f t="shared" si="843"/>
        <v>11457407.821868639</v>
      </c>
      <c r="AG138" s="45"/>
      <c r="AH138" s="50">
        <f t="shared" ref="AH138:AM138" si="844">SUM(AH139:AH145)</f>
        <v>0</v>
      </c>
      <c r="AI138" s="50">
        <f t="shared" si="844"/>
        <v>2285038.9989590906</v>
      </c>
      <c r="AJ138" s="50">
        <f t="shared" si="844"/>
        <v>2839025.7602325492</v>
      </c>
      <c r="AK138" s="50">
        <f t="shared" si="844"/>
        <v>3892486.1607976235</v>
      </c>
      <c r="AL138" s="50">
        <f t="shared" si="844"/>
        <v>6510970.3824137989</v>
      </c>
      <c r="AM138" s="50">
        <f t="shared" si="844"/>
        <v>11198780.254736401</v>
      </c>
      <c r="AN138" s="50">
        <f t="shared" ref="AN138:AO138" si="845">SUM(AN139:AN145)</f>
        <v>16440120.962302491</v>
      </c>
      <c r="AO138" s="50">
        <f t="shared" si="845"/>
        <v>11457407.821868639</v>
      </c>
      <c r="AP138" s="45"/>
      <c r="AQ138" s="50">
        <f t="shared" ref="AQ138:AV138" si="846">SUM(AQ139:AQ145)</f>
        <v>0</v>
      </c>
      <c r="AR138" s="50">
        <f t="shared" si="846"/>
        <v>2285038.9989590906</v>
      </c>
      <c r="AS138" s="50">
        <f t="shared" si="846"/>
        <v>2839025.7602325492</v>
      </c>
      <c r="AT138" s="50">
        <f t="shared" si="846"/>
        <v>3892486.1607976235</v>
      </c>
      <c r="AU138" s="50">
        <f t="shared" si="846"/>
        <v>6510970.3824137989</v>
      </c>
      <c r="AV138" s="50">
        <f t="shared" si="846"/>
        <v>11198780.254736401</v>
      </c>
      <c r="AW138" s="50">
        <f t="shared" ref="AW138:AX138" si="847">SUM(AW139:AW145)</f>
        <v>16440120.962302491</v>
      </c>
      <c r="AX138" s="50">
        <f t="shared" si="847"/>
        <v>11457407.821868639</v>
      </c>
      <c r="AY138" s="45"/>
      <c r="AZ138" s="50">
        <f t="shared" ref="AZ138:BE138" si="848">SUM(AZ139:AZ145)</f>
        <v>0</v>
      </c>
      <c r="BA138" s="50">
        <f t="shared" si="848"/>
        <v>2285038.9989590906</v>
      </c>
      <c r="BB138" s="50">
        <f t="shared" si="848"/>
        <v>2839025.7602325492</v>
      </c>
      <c r="BC138" s="50">
        <f t="shared" si="848"/>
        <v>3892486.1607976235</v>
      </c>
      <c r="BD138" s="50">
        <f t="shared" si="848"/>
        <v>6510970.3824137989</v>
      </c>
      <c r="BE138" s="50">
        <f t="shared" si="848"/>
        <v>11198780.254736401</v>
      </c>
      <c r="BF138" s="50">
        <f t="shared" ref="BF138:BG138" si="849">SUM(BF139:BF145)</f>
        <v>16440120.962302491</v>
      </c>
      <c r="BG138" s="50">
        <f t="shared" si="849"/>
        <v>11457407.821868639</v>
      </c>
      <c r="BH138" s="45"/>
      <c r="BI138" s="50">
        <f t="shared" ref="BI138:BN138" si="850">SUM(BI139:BI145)</f>
        <v>0</v>
      </c>
      <c r="BJ138" s="50">
        <f t="shared" si="850"/>
        <v>2285038.9989590906</v>
      </c>
      <c r="BK138" s="50">
        <f t="shared" si="850"/>
        <v>2839025.7602325492</v>
      </c>
      <c r="BL138" s="50">
        <f t="shared" si="850"/>
        <v>3892486.1607976235</v>
      </c>
      <c r="BM138" s="50">
        <f t="shared" si="850"/>
        <v>6510970.3824137989</v>
      </c>
      <c r="BN138" s="50">
        <f t="shared" si="850"/>
        <v>11198780.254736401</v>
      </c>
      <c r="BO138" s="50">
        <f t="shared" ref="BO138:BP138" si="851">SUM(BO139:BO145)</f>
        <v>16440120.962302491</v>
      </c>
      <c r="BP138" s="50">
        <f t="shared" si="851"/>
        <v>11457407.821868639</v>
      </c>
      <c r="BR138" s="50">
        <f t="shared" ref="BR138:BW138" si="852">SUM(BR139:BR145)</f>
        <v>0</v>
      </c>
      <c r="BS138" s="50">
        <f t="shared" si="852"/>
        <v>2285038.9989590906</v>
      </c>
      <c r="BT138" s="50">
        <f t="shared" si="852"/>
        <v>2839025.7602325492</v>
      </c>
      <c r="BU138" s="50">
        <f t="shared" si="852"/>
        <v>3892486.1607976235</v>
      </c>
      <c r="BV138" s="50">
        <f t="shared" si="852"/>
        <v>6510970.3824137989</v>
      </c>
      <c r="BW138" s="50">
        <f t="shared" si="852"/>
        <v>11198780.254736401</v>
      </c>
      <c r="BX138" s="50">
        <f t="shared" ref="BX138:BY138" si="853">SUM(BX139:BX145)</f>
        <v>16440120.962302491</v>
      </c>
      <c r="BY138" s="50">
        <f t="shared" si="853"/>
        <v>11457407.821868639</v>
      </c>
      <c r="CA138" s="50">
        <f t="shared" ref="CA138:CF138" si="854">SUM(CA139:CA145)</f>
        <v>0</v>
      </c>
      <c r="CB138" s="50">
        <f t="shared" si="854"/>
        <v>2285038.9989590906</v>
      </c>
      <c r="CC138" s="50">
        <f t="shared" si="854"/>
        <v>2839025.7602325492</v>
      </c>
      <c r="CD138" s="50">
        <f t="shared" si="854"/>
        <v>3892486.1607976235</v>
      </c>
      <c r="CE138" s="50">
        <f t="shared" si="854"/>
        <v>6510970.3824137989</v>
      </c>
      <c r="CF138" s="50">
        <f t="shared" si="854"/>
        <v>11198780.254736401</v>
      </c>
      <c r="CG138" s="50">
        <f t="shared" ref="CG138:CH138" si="855">SUM(CG139:CG145)</f>
        <v>16440120.962302491</v>
      </c>
      <c r="CH138" s="50">
        <f t="shared" si="855"/>
        <v>11457407.821868639</v>
      </c>
      <c r="CI138" s="181">
        <f t="shared" ref="CI138:CI145" si="856">CH138/CG138-1</f>
        <v>-0.30308251088050431</v>
      </c>
      <c r="CK138" s="50">
        <f t="shared" ref="CK138:CP138" si="857">SUM(CK139:CK145)</f>
        <v>0</v>
      </c>
      <c r="CL138" s="50">
        <f t="shared" si="857"/>
        <v>2285038.9989590906</v>
      </c>
      <c r="CM138" s="50">
        <f t="shared" si="857"/>
        <v>2839025.7602325492</v>
      </c>
      <c r="CN138" s="50">
        <f t="shared" si="857"/>
        <v>3892486.1607976235</v>
      </c>
      <c r="CO138" s="50">
        <f t="shared" si="857"/>
        <v>6510970.3824137989</v>
      </c>
      <c r="CP138" s="50">
        <f t="shared" si="857"/>
        <v>11198780.254736401</v>
      </c>
      <c r="CQ138" s="50">
        <f t="shared" ref="CQ138:CR138" si="858">SUM(CQ139:CQ145)</f>
        <v>16440120.962302491</v>
      </c>
      <c r="CR138" s="50">
        <f t="shared" si="858"/>
        <v>11457407.821868639</v>
      </c>
      <c r="CT138" s="50">
        <f t="shared" ref="CT138:CY138" si="859">SUM(CT139:CT145)</f>
        <v>0</v>
      </c>
      <c r="CU138" s="50">
        <f t="shared" si="859"/>
        <v>2285038.9989590906</v>
      </c>
      <c r="CV138" s="50">
        <f t="shared" si="859"/>
        <v>2839025.7602325492</v>
      </c>
      <c r="CW138" s="50">
        <f t="shared" si="859"/>
        <v>3892486.1607976235</v>
      </c>
      <c r="CX138" s="50">
        <f t="shared" si="859"/>
        <v>6510970.3824137989</v>
      </c>
      <c r="CY138" s="50">
        <f t="shared" si="859"/>
        <v>11198780.254736401</v>
      </c>
      <c r="CZ138" s="50">
        <f t="shared" ref="CZ138:DA138" si="860">SUM(CZ139:CZ145)</f>
        <v>16440120.962302491</v>
      </c>
      <c r="DA138" s="50">
        <f t="shared" si="860"/>
        <v>11457407.821868639</v>
      </c>
    </row>
    <row r="139" spans="2:105" x14ac:dyDescent="0.3">
      <c r="C139" s="69" t="s">
        <v>122</v>
      </c>
      <c r="D139" s="82"/>
      <c r="E139" s="48"/>
      <c r="F139" s="104">
        <v>1581783.9539300003</v>
      </c>
      <c r="G139" s="104">
        <v>1854258.8894999998</v>
      </c>
      <c r="H139" s="104">
        <v>2911488.1744799991</v>
      </c>
      <c r="I139" s="104">
        <v>3990715.6713099992</v>
      </c>
      <c r="J139" s="104">
        <f>SUM('Quarterly I.S'!K137:N137)</f>
        <v>4703725.8433028795</v>
      </c>
      <c r="K139" s="104">
        <f>SUM('Quarterly I.S'!O137:R137)</f>
        <v>9289182.6440900005</v>
      </c>
      <c r="L139" s="104">
        <v>6185315.3169900002</v>
      </c>
      <c r="M139" s="198">
        <f t="shared" si="838"/>
        <v>-0.33413782956186733</v>
      </c>
      <c r="N139" s="139"/>
      <c r="O139" s="71">
        <f t="shared" ref="O139:O145" si="861">$E139</f>
        <v>0</v>
      </c>
      <c r="P139" s="71">
        <f t="shared" ref="P139:P145" si="862">$F139</f>
        <v>1581783.9539300003</v>
      </c>
      <c r="Q139" s="71">
        <f t="shared" ref="Q139:Q145" si="863">$G139</f>
        <v>1854258.8894999998</v>
      </c>
      <c r="R139" s="71">
        <f t="shared" ref="R139:R145" si="864">$H139</f>
        <v>2911488.1744799991</v>
      </c>
      <c r="S139" s="71">
        <f t="shared" ref="S139:S145" si="865">$I139</f>
        <v>3990715.6713099992</v>
      </c>
      <c r="T139" s="71">
        <f t="shared" ref="T139:T145" si="866">$J139</f>
        <v>4703725.8433028795</v>
      </c>
      <c r="U139" s="71">
        <f t="shared" ref="U139:U145" si="867">$K139</f>
        <v>9289182.6440900005</v>
      </c>
      <c r="V139" s="71">
        <f t="shared" ref="V139:V145" si="868">$L139</f>
        <v>6185315.3169900002</v>
      </c>
      <c r="W139" s="198">
        <f t="shared" si="841"/>
        <v>-0.33413782956186733</v>
      </c>
      <c r="X139" s="68"/>
      <c r="Y139" s="71">
        <f t="shared" ref="Y139:Y145" si="869">$E139</f>
        <v>0</v>
      </c>
      <c r="Z139" s="71">
        <f t="shared" ref="Z139:Z145" si="870">$F139</f>
        <v>1581783.9539300003</v>
      </c>
      <c r="AA139" s="71">
        <f t="shared" ref="AA139:AA145" si="871">$G139</f>
        <v>1854258.8894999998</v>
      </c>
      <c r="AB139" s="71">
        <f t="shared" ref="AB139:AB145" si="872">$H139</f>
        <v>2911488.1744799991</v>
      </c>
      <c r="AC139" s="71">
        <f t="shared" ref="AC139:AC145" si="873">$I139</f>
        <v>3990715.6713099992</v>
      </c>
      <c r="AD139" s="71">
        <f t="shared" ref="AD139:AD145" si="874">$J139</f>
        <v>4703725.8433028795</v>
      </c>
      <c r="AE139" s="71">
        <f t="shared" ref="AE139:AE145" si="875">$K139</f>
        <v>9289182.6440900005</v>
      </c>
      <c r="AF139" s="71">
        <f t="shared" ref="AF139:AF145" si="876">$L139</f>
        <v>6185315.3169900002</v>
      </c>
      <c r="AG139" s="68"/>
      <c r="AH139" s="71">
        <f t="shared" ref="AH139:AH145" si="877">$E139</f>
        <v>0</v>
      </c>
      <c r="AI139" s="71">
        <f t="shared" ref="AI139:AI145" si="878">$F139</f>
        <v>1581783.9539300003</v>
      </c>
      <c r="AJ139" s="71">
        <f t="shared" ref="AJ139:AJ145" si="879">$G139</f>
        <v>1854258.8894999998</v>
      </c>
      <c r="AK139" s="71">
        <f t="shared" ref="AK139:AK145" si="880">$H139</f>
        <v>2911488.1744799991</v>
      </c>
      <c r="AL139" s="71">
        <f t="shared" ref="AL139:AL145" si="881">$I139</f>
        <v>3990715.6713099992</v>
      </c>
      <c r="AM139" s="71">
        <f t="shared" ref="AM139:AM145" si="882">$J139</f>
        <v>4703725.8433028795</v>
      </c>
      <c r="AN139" s="71">
        <f t="shared" ref="AN139:AN145" si="883">$K139</f>
        <v>9289182.6440900005</v>
      </c>
      <c r="AO139" s="71">
        <f t="shared" ref="AO139:AO145" si="884">$L139</f>
        <v>6185315.3169900002</v>
      </c>
      <c r="AP139" s="68"/>
      <c r="AQ139" s="71">
        <f t="shared" ref="AQ139:AQ145" si="885">$E139</f>
        <v>0</v>
      </c>
      <c r="AR139" s="71">
        <f t="shared" ref="AR139:AR145" si="886">$F139</f>
        <v>1581783.9539300003</v>
      </c>
      <c r="AS139" s="71">
        <f t="shared" ref="AS139:AS145" si="887">$G139</f>
        <v>1854258.8894999998</v>
      </c>
      <c r="AT139" s="71">
        <f t="shared" ref="AT139:AT145" si="888">$H139</f>
        <v>2911488.1744799991</v>
      </c>
      <c r="AU139" s="71">
        <f t="shared" ref="AU139:AU145" si="889">$I139</f>
        <v>3990715.6713099992</v>
      </c>
      <c r="AV139" s="71">
        <f t="shared" ref="AV139:AV145" si="890">$J139</f>
        <v>4703725.8433028795</v>
      </c>
      <c r="AW139" s="71">
        <f t="shared" ref="AW139:AW145" si="891">$K139</f>
        <v>9289182.6440900005</v>
      </c>
      <c r="AX139" s="71">
        <f t="shared" ref="AX139:AX145" si="892">$L139</f>
        <v>6185315.3169900002</v>
      </c>
      <c r="AY139" s="68"/>
      <c r="AZ139" s="71">
        <f t="shared" ref="AZ139:AZ145" si="893">$E139</f>
        <v>0</v>
      </c>
      <c r="BA139" s="71">
        <f t="shared" ref="BA139:BA145" si="894">$F139</f>
        <v>1581783.9539300003</v>
      </c>
      <c r="BB139" s="71">
        <f t="shared" ref="BB139:BB145" si="895">$G139</f>
        <v>1854258.8894999998</v>
      </c>
      <c r="BC139" s="71">
        <f t="shared" ref="BC139:BC145" si="896">$H139</f>
        <v>2911488.1744799991</v>
      </c>
      <c r="BD139" s="71">
        <f t="shared" ref="BD139:BD145" si="897">$I139</f>
        <v>3990715.6713099992</v>
      </c>
      <c r="BE139" s="71">
        <f t="shared" ref="BE139:BE145" si="898">$J139</f>
        <v>4703725.8433028795</v>
      </c>
      <c r="BF139" s="71">
        <f t="shared" ref="BF139:BF145" si="899">$K139</f>
        <v>9289182.6440900005</v>
      </c>
      <c r="BG139" s="71">
        <f t="shared" ref="BG139:BG145" si="900">$L139</f>
        <v>6185315.3169900002</v>
      </c>
      <c r="BH139" s="68"/>
      <c r="BI139" s="71">
        <f t="shared" ref="BI139:BI145" si="901">$E139</f>
        <v>0</v>
      </c>
      <c r="BJ139" s="71">
        <f t="shared" ref="BJ139:BJ145" si="902">$F139</f>
        <v>1581783.9539300003</v>
      </c>
      <c r="BK139" s="71">
        <f t="shared" ref="BK139:BK145" si="903">$G139</f>
        <v>1854258.8894999998</v>
      </c>
      <c r="BL139" s="71">
        <f t="shared" ref="BL139:BL145" si="904">$H139</f>
        <v>2911488.1744799991</v>
      </c>
      <c r="BM139" s="71">
        <f t="shared" ref="BM139:BM145" si="905">$I139</f>
        <v>3990715.6713099992</v>
      </c>
      <c r="BN139" s="71">
        <f t="shared" ref="BN139:BN145" si="906">$J139</f>
        <v>4703725.8433028795</v>
      </c>
      <c r="BO139" s="71">
        <f t="shared" ref="BO139:BO145" si="907">$K139</f>
        <v>9289182.6440900005</v>
      </c>
      <c r="BP139" s="71">
        <f t="shared" ref="BP139:BP145" si="908">$L139</f>
        <v>6185315.3169900002</v>
      </c>
      <c r="BQ139" s="68"/>
      <c r="BR139" s="71">
        <f t="shared" ref="BR139:BR145" si="909">$E139</f>
        <v>0</v>
      </c>
      <c r="BS139" s="71">
        <f t="shared" ref="BS139:BS145" si="910">$F139</f>
        <v>1581783.9539300003</v>
      </c>
      <c r="BT139" s="71">
        <f t="shared" ref="BT139:BT145" si="911">$G139</f>
        <v>1854258.8894999998</v>
      </c>
      <c r="BU139" s="71">
        <f t="shared" ref="BU139:BU145" si="912">$H139</f>
        <v>2911488.1744799991</v>
      </c>
      <c r="BV139" s="71">
        <f t="shared" ref="BV139:BV145" si="913">$I139</f>
        <v>3990715.6713099992</v>
      </c>
      <c r="BW139" s="71">
        <f t="shared" ref="BW139:BW145" si="914">$J139</f>
        <v>4703725.8433028795</v>
      </c>
      <c r="BX139" s="71">
        <f t="shared" ref="BX139:BX145" si="915">$K139</f>
        <v>9289182.6440900005</v>
      </c>
      <c r="BY139" s="71">
        <f t="shared" ref="BY139:BY145" si="916">$L139</f>
        <v>6185315.3169900002</v>
      </c>
      <c r="BZ139" s="68"/>
      <c r="CA139" s="71">
        <f t="shared" ref="CA139:CA145" si="917">$E139</f>
        <v>0</v>
      </c>
      <c r="CB139" s="71">
        <f t="shared" ref="CB139:CB145" si="918">$F139</f>
        <v>1581783.9539300003</v>
      </c>
      <c r="CC139" s="71">
        <f t="shared" ref="CC139:CC145" si="919">$G139</f>
        <v>1854258.8894999998</v>
      </c>
      <c r="CD139" s="71">
        <f t="shared" ref="CD139:CD145" si="920">$H139</f>
        <v>2911488.1744799991</v>
      </c>
      <c r="CE139" s="71">
        <f t="shared" ref="CE139:CE145" si="921">$I139</f>
        <v>3990715.6713099992</v>
      </c>
      <c r="CF139" s="71">
        <f t="shared" ref="CF139:CF145" si="922">$J139</f>
        <v>4703725.8433028795</v>
      </c>
      <c r="CG139" s="71">
        <f t="shared" ref="CG139:CG145" si="923">$K139</f>
        <v>9289182.6440900005</v>
      </c>
      <c r="CH139" s="71">
        <f t="shared" ref="CH139:CH145" si="924">$L139</f>
        <v>6185315.3169900002</v>
      </c>
      <c r="CI139" s="198">
        <f t="shared" si="856"/>
        <v>-0.33413782956186733</v>
      </c>
      <c r="CJ139" s="68"/>
      <c r="CK139" s="71">
        <f t="shared" ref="CK139:CK145" si="925">$E139</f>
        <v>0</v>
      </c>
      <c r="CL139" s="71">
        <f t="shared" ref="CL139:CL145" si="926">$F139</f>
        <v>1581783.9539300003</v>
      </c>
      <c r="CM139" s="71">
        <f t="shared" ref="CM139:CM145" si="927">$G139</f>
        <v>1854258.8894999998</v>
      </c>
      <c r="CN139" s="71">
        <f t="shared" ref="CN139:CN145" si="928">$H139</f>
        <v>2911488.1744799991</v>
      </c>
      <c r="CO139" s="71">
        <f t="shared" ref="CO139:CO145" si="929">$I139</f>
        <v>3990715.6713099992</v>
      </c>
      <c r="CP139" s="71">
        <f t="shared" ref="CP139:CP145" si="930">$J139</f>
        <v>4703725.8433028795</v>
      </c>
      <c r="CQ139" s="71">
        <f t="shared" ref="CQ139:CQ145" si="931">$K139</f>
        <v>9289182.6440900005</v>
      </c>
      <c r="CR139" s="71">
        <f t="shared" ref="CR139:CR145" si="932">$L139</f>
        <v>6185315.3169900002</v>
      </c>
      <c r="CS139" s="68"/>
      <c r="CT139" s="71">
        <f t="shared" ref="CT139:CT145" si="933">$E139</f>
        <v>0</v>
      </c>
      <c r="CU139" s="71">
        <f t="shared" ref="CU139:CU145" si="934">$F139</f>
        <v>1581783.9539300003</v>
      </c>
      <c r="CV139" s="71">
        <f t="shared" ref="CV139:CV145" si="935">$G139</f>
        <v>1854258.8894999998</v>
      </c>
      <c r="CW139" s="71">
        <f t="shared" ref="CW139:CW145" si="936">$H139</f>
        <v>2911488.1744799991</v>
      </c>
      <c r="CX139" s="71">
        <f t="shared" ref="CX139:CX145" si="937">$I139</f>
        <v>3990715.6713099992</v>
      </c>
      <c r="CY139" s="71">
        <f t="shared" ref="CY139:CY145" si="938">$J139</f>
        <v>4703725.8433028795</v>
      </c>
      <c r="CZ139" s="71">
        <f t="shared" ref="CZ139:CZ145" si="939">$K139</f>
        <v>9289182.6440900005</v>
      </c>
      <c r="DA139" s="71">
        <f t="shared" ref="DA139:DA145" si="940">$L139</f>
        <v>6185315.3169900002</v>
      </c>
    </row>
    <row r="140" spans="2:105" x14ac:dyDescent="0.3">
      <c r="C140" s="69" t="s">
        <v>124</v>
      </c>
      <c r="D140" s="82"/>
      <c r="E140" s="48"/>
      <c r="F140" s="104">
        <v>93182.125</v>
      </c>
      <c r="G140" s="104">
        <v>310667.73733000003</v>
      </c>
      <c r="H140" s="104">
        <v>395920.80865000002</v>
      </c>
      <c r="I140" s="104">
        <v>627469.91358000005</v>
      </c>
      <c r="J140" s="104">
        <f>SUM('Quarterly I.S'!K138:N138)</f>
        <v>1041302.99878862</v>
      </c>
      <c r="K140" s="104">
        <f>SUM('Quarterly I.S'!O138:R138)</f>
        <v>1247450.1006</v>
      </c>
      <c r="L140" s="104">
        <v>1099712.76706</v>
      </c>
      <c r="M140" s="198">
        <f t="shared" si="838"/>
        <v>-0.11843145747388306</v>
      </c>
      <c r="N140" s="139"/>
      <c r="O140" s="71">
        <f t="shared" si="861"/>
        <v>0</v>
      </c>
      <c r="P140" s="71">
        <f t="shared" si="862"/>
        <v>93182.125</v>
      </c>
      <c r="Q140" s="71">
        <f t="shared" si="863"/>
        <v>310667.73733000003</v>
      </c>
      <c r="R140" s="71">
        <f t="shared" si="864"/>
        <v>395920.80865000002</v>
      </c>
      <c r="S140" s="71">
        <f t="shared" si="865"/>
        <v>627469.91358000005</v>
      </c>
      <c r="T140" s="71">
        <f t="shared" si="866"/>
        <v>1041302.99878862</v>
      </c>
      <c r="U140" s="71">
        <f t="shared" si="867"/>
        <v>1247450.1006</v>
      </c>
      <c r="V140" s="71">
        <f t="shared" si="868"/>
        <v>1099712.76706</v>
      </c>
      <c r="W140" s="198">
        <f t="shared" si="841"/>
        <v>-0.11843145747388306</v>
      </c>
      <c r="X140" s="68"/>
      <c r="Y140" s="71">
        <f t="shared" si="869"/>
        <v>0</v>
      </c>
      <c r="Z140" s="71">
        <f t="shared" si="870"/>
        <v>93182.125</v>
      </c>
      <c r="AA140" s="71">
        <f t="shared" si="871"/>
        <v>310667.73733000003</v>
      </c>
      <c r="AB140" s="71">
        <f t="shared" si="872"/>
        <v>395920.80865000002</v>
      </c>
      <c r="AC140" s="71">
        <f t="shared" si="873"/>
        <v>627469.91358000005</v>
      </c>
      <c r="AD140" s="71">
        <f t="shared" si="874"/>
        <v>1041302.99878862</v>
      </c>
      <c r="AE140" s="71">
        <f t="shared" si="875"/>
        <v>1247450.1006</v>
      </c>
      <c r="AF140" s="71">
        <f t="shared" si="876"/>
        <v>1099712.76706</v>
      </c>
      <c r="AG140" s="68"/>
      <c r="AH140" s="71">
        <f t="shared" si="877"/>
        <v>0</v>
      </c>
      <c r="AI140" s="71">
        <f t="shared" si="878"/>
        <v>93182.125</v>
      </c>
      <c r="AJ140" s="71">
        <f t="shared" si="879"/>
        <v>310667.73733000003</v>
      </c>
      <c r="AK140" s="71">
        <f t="shared" si="880"/>
        <v>395920.80865000002</v>
      </c>
      <c r="AL140" s="71">
        <f t="shared" si="881"/>
        <v>627469.91358000005</v>
      </c>
      <c r="AM140" s="71">
        <f t="shared" si="882"/>
        <v>1041302.99878862</v>
      </c>
      <c r="AN140" s="71">
        <f t="shared" si="883"/>
        <v>1247450.1006</v>
      </c>
      <c r="AO140" s="71">
        <f t="shared" si="884"/>
        <v>1099712.76706</v>
      </c>
      <c r="AP140" s="68"/>
      <c r="AQ140" s="71">
        <f t="shared" si="885"/>
        <v>0</v>
      </c>
      <c r="AR140" s="71">
        <f t="shared" si="886"/>
        <v>93182.125</v>
      </c>
      <c r="AS140" s="71">
        <f t="shared" si="887"/>
        <v>310667.73733000003</v>
      </c>
      <c r="AT140" s="71">
        <f t="shared" si="888"/>
        <v>395920.80865000002</v>
      </c>
      <c r="AU140" s="71">
        <f t="shared" si="889"/>
        <v>627469.91358000005</v>
      </c>
      <c r="AV140" s="71">
        <f t="shared" si="890"/>
        <v>1041302.99878862</v>
      </c>
      <c r="AW140" s="71">
        <f t="shared" si="891"/>
        <v>1247450.1006</v>
      </c>
      <c r="AX140" s="71">
        <f t="shared" si="892"/>
        <v>1099712.76706</v>
      </c>
      <c r="AY140" s="68"/>
      <c r="AZ140" s="71">
        <f t="shared" si="893"/>
        <v>0</v>
      </c>
      <c r="BA140" s="71">
        <f t="shared" si="894"/>
        <v>93182.125</v>
      </c>
      <c r="BB140" s="71">
        <f t="shared" si="895"/>
        <v>310667.73733000003</v>
      </c>
      <c r="BC140" s="71">
        <f t="shared" si="896"/>
        <v>395920.80865000002</v>
      </c>
      <c r="BD140" s="71">
        <f t="shared" si="897"/>
        <v>627469.91358000005</v>
      </c>
      <c r="BE140" s="71">
        <f t="shared" si="898"/>
        <v>1041302.99878862</v>
      </c>
      <c r="BF140" s="71">
        <f t="shared" si="899"/>
        <v>1247450.1006</v>
      </c>
      <c r="BG140" s="71">
        <f t="shared" si="900"/>
        <v>1099712.76706</v>
      </c>
      <c r="BH140" s="68"/>
      <c r="BI140" s="71">
        <f t="shared" si="901"/>
        <v>0</v>
      </c>
      <c r="BJ140" s="71">
        <f t="shared" si="902"/>
        <v>93182.125</v>
      </c>
      <c r="BK140" s="71">
        <f t="shared" si="903"/>
        <v>310667.73733000003</v>
      </c>
      <c r="BL140" s="71">
        <f t="shared" si="904"/>
        <v>395920.80865000002</v>
      </c>
      <c r="BM140" s="71">
        <f t="shared" si="905"/>
        <v>627469.91358000005</v>
      </c>
      <c r="BN140" s="71">
        <f t="shared" si="906"/>
        <v>1041302.99878862</v>
      </c>
      <c r="BO140" s="71">
        <f t="shared" si="907"/>
        <v>1247450.1006</v>
      </c>
      <c r="BP140" s="71">
        <f t="shared" si="908"/>
        <v>1099712.76706</v>
      </c>
      <c r="BQ140" s="68"/>
      <c r="BR140" s="71">
        <f t="shared" si="909"/>
        <v>0</v>
      </c>
      <c r="BS140" s="71">
        <f t="shared" si="910"/>
        <v>93182.125</v>
      </c>
      <c r="BT140" s="71">
        <f t="shared" si="911"/>
        <v>310667.73733000003</v>
      </c>
      <c r="BU140" s="71">
        <f t="shared" si="912"/>
        <v>395920.80865000002</v>
      </c>
      <c r="BV140" s="71">
        <f t="shared" si="913"/>
        <v>627469.91358000005</v>
      </c>
      <c r="BW140" s="71">
        <f t="shared" si="914"/>
        <v>1041302.99878862</v>
      </c>
      <c r="BX140" s="71">
        <f t="shared" si="915"/>
        <v>1247450.1006</v>
      </c>
      <c r="BY140" s="71">
        <f t="shared" si="916"/>
        <v>1099712.76706</v>
      </c>
      <c r="BZ140" s="68"/>
      <c r="CA140" s="71">
        <f t="shared" si="917"/>
        <v>0</v>
      </c>
      <c r="CB140" s="71">
        <f t="shared" si="918"/>
        <v>93182.125</v>
      </c>
      <c r="CC140" s="71">
        <f t="shared" si="919"/>
        <v>310667.73733000003</v>
      </c>
      <c r="CD140" s="71">
        <f t="shared" si="920"/>
        <v>395920.80865000002</v>
      </c>
      <c r="CE140" s="71">
        <f t="shared" si="921"/>
        <v>627469.91358000005</v>
      </c>
      <c r="CF140" s="71">
        <f t="shared" si="922"/>
        <v>1041302.99878862</v>
      </c>
      <c r="CG140" s="71">
        <f t="shared" si="923"/>
        <v>1247450.1006</v>
      </c>
      <c r="CH140" s="71">
        <f t="shared" si="924"/>
        <v>1099712.76706</v>
      </c>
      <c r="CI140" s="198">
        <f t="shared" si="856"/>
        <v>-0.11843145747388306</v>
      </c>
      <c r="CJ140" s="68"/>
      <c r="CK140" s="71">
        <f t="shared" si="925"/>
        <v>0</v>
      </c>
      <c r="CL140" s="71">
        <f t="shared" si="926"/>
        <v>93182.125</v>
      </c>
      <c r="CM140" s="71">
        <f t="shared" si="927"/>
        <v>310667.73733000003</v>
      </c>
      <c r="CN140" s="71">
        <f t="shared" si="928"/>
        <v>395920.80865000002</v>
      </c>
      <c r="CO140" s="71">
        <f t="shared" si="929"/>
        <v>627469.91358000005</v>
      </c>
      <c r="CP140" s="71">
        <f t="shared" si="930"/>
        <v>1041302.99878862</v>
      </c>
      <c r="CQ140" s="71">
        <f t="shared" si="931"/>
        <v>1247450.1006</v>
      </c>
      <c r="CR140" s="71">
        <f t="shared" si="932"/>
        <v>1099712.76706</v>
      </c>
      <c r="CS140" s="68"/>
      <c r="CT140" s="71">
        <f t="shared" si="933"/>
        <v>0</v>
      </c>
      <c r="CU140" s="71">
        <f t="shared" si="934"/>
        <v>93182.125</v>
      </c>
      <c r="CV140" s="71">
        <f t="shared" si="935"/>
        <v>310667.73733000003</v>
      </c>
      <c r="CW140" s="71">
        <f t="shared" si="936"/>
        <v>395920.80865000002</v>
      </c>
      <c r="CX140" s="71">
        <f t="shared" si="937"/>
        <v>627469.91358000005</v>
      </c>
      <c r="CY140" s="71">
        <f t="shared" si="938"/>
        <v>1041302.99878862</v>
      </c>
      <c r="CZ140" s="71">
        <f t="shared" si="939"/>
        <v>1247450.1006</v>
      </c>
      <c r="DA140" s="71">
        <f t="shared" si="940"/>
        <v>1099712.76706</v>
      </c>
    </row>
    <row r="141" spans="2:105" x14ac:dyDescent="0.3">
      <c r="C141" s="69" t="s">
        <v>123</v>
      </c>
      <c r="D141" s="82"/>
      <c r="E141" s="48"/>
      <c r="F141" s="104">
        <v>133168.37248999998</v>
      </c>
      <c r="G141" s="104">
        <v>137310.25101999985</v>
      </c>
      <c r="H141" s="104">
        <v>151231.54882999987</v>
      </c>
      <c r="I141" s="104">
        <v>586510.08229666669</v>
      </c>
      <c r="J141" s="104">
        <f>SUM('Quarterly I.S'!K139:N139)</f>
        <v>2616780.3220949993</v>
      </c>
      <c r="K141" s="104">
        <f>SUM('Quarterly I.S'!O139:R139)</f>
        <v>3700343.8891168106</v>
      </c>
      <c r="L141" s="104">
        <v>1756707.4046299998</v>
      </c>
      <c r="M141" s="198">
        <f t="shared" si="838"/>
        <v>-0.5252583388812313</v>
      </c>
      <c r="N141" s="139"/>
      <c r="O141" s="71">
        <f t="shared" si="861"/>
        <v>0</v>
      </c>
      <c r="P141" s="71">
        <f t="shared" si="862"/>
        <v>133168.37248999998</v>
      </c>
      <c r="Q141" s="71">
        <f t="shared" si="863"/>
        <v>137310.25101999985</v>
      </c>
      <c r="R141" s="71">
        <f t="shared" si="864"/>
        <v>151231.54882999987</v>
      </c>
      <c r="S141" s="71">
        <f t="shared" si="865"/>
        <v>586510.08229666669</v>
      </c>
      <c r="T141" s="71">
        <f t="shared" si="866"/>
        <v>2616780.3220949993</v>
      </c>
      <c r="U141" s="71">
        <f t="shared" si="867"/>
        <v>3700343.8891168106</v>
      </c>
      <c r="V141" s="71">
        <f t="shared" si="868"/>
        <v>1756707.4046299998</v>
      </c>
      <c r="W141" s="198">
        <f t="shared" si="841"/>
        <v>-0.5252583388812313</v>
      </c>
      <c r="X141" s="68"/>
      <c r="Y141" s="71">
        <f t="shared" si="869"/>
        <v>0</v>
      </c>
      <c r="Z141" s="71">
        <f t="shared" si="870"/>
        <v>133168.37248999998</v>
      </c>
      <c r="AA141" s="71">
        <f t="shared" si="871"/>
        <v>137310.25101999985</v>
      </c>
      <c r="AB141" s="71">
        <f t="shared" si="872"/>
        <v>151231.54882999987</v>
      </c>
      <c r="AC141" s="71">
        <f t="shared" si="873"/>
        <v>586510.08229666669</v>
      </c>
      <c r="AD141" s="71">
        <f t="shared" si="874"/>
        <v>2616780.3220949993</v>
      </c>
      <c r="AE141" s="71">
        <f t="shared" si="875"/>
        <v>3700343.8891168106</v>
      </c>
      <c r="AF141" s="71">
        <f t="shared" si="876"/>
        <v>1756707.4046299998</v>
      </c>
      <c r="AG141" s="68"/>
      <c r="AH141" s="71">
        <f t="shared" si="877"/>
        <v>0</v>
      </c>
      <c r="AI141" s="71">
        <f t="shared" si="878"/>
        <v>133168.37248999998</v>
      </c>
      <c r="AJ141" s="71">
        <f t="shared" si="879"/>
        <v>137310.25101999985</v>
      </c>
      <c r="AK141" s="71">
        <f t="shared" si="880"/>
        <v>151231.54882999987</v>
      </c>
      <c r="AL141" s="71">
        <f t="shared" si="881"/>
        <v>586510.08229666669</v>
      </c>
      <c r="AM141" s="71">
        <f t="shared" si="882"/>
        <v>2616780.3220949993</v>
      </c>
      <c r="AN141" s="71">
        <f t="shared" si="883"/>
        <v>3700343.8891168106</v>
      </c>
      <c r="AO141" s="71">
        <f t="shared" si="884"/>
        <v>1756707.4046299998</v>
      </c>
      <c r="AP141" s="68"/>
      <c r="AQ141" s="71">
        <f t="shared" si="885"/>
        <v>0</v>
      </c>
      <c r="AR141" s="71">
        <f t="shared" si="886"/>
        <v>133168.37248999998</v>
      </c>
      <c r="AS141" s="71">
        <f t="shared" si="887"/>
        <v>137310.25101999985</v>
      </c>
      <c r="AT141" s="71">
        <f t="shared" si="888"/>
        <v>151231.54882999987</v>
      </c>
      <c r="AU141" s="71">
        <f t="shared" si="889"/>
        <v>586510.08229666669</v>
      </c>
      <c r="AV141" s="71">
        <f t="shared" si="890"/>
        <v>2616780.3220949993</v>
      </c>
      <c r="AW141" s="71">
        <f t="shared" si="891"/>
        <v>3700343.8891168106</v>
      </c>
      <c r="AX141" s="71">
        <f t="shared" si="892"/>
        <v>1756707.4046299998</v>
      </c>
      <c r="AY141" s="68"/>
      <c r="AZ141" s="71">
        <f t="shared" si="893"/>
        <v>0</v>
      </c>
      <c r="BA141" s="71">
        <f t="shared" si="894"/>
        <v>133168.37248999998</v>
      </c>
      <c r="BB141" s="71">
        <f t="shared" si="895"/>
        <v>137310.25101999985</v>
      </c>
      <c r="BC141" s="71">
        <f t="shared" si="896"/>
        <v>151231.54882999987</v>
      </c>
      <c r="BD141" s="71">
        <f t="shared" si="897"/>
        <v>586510.08229666669</v>
      </c>
      <c r="BE141" s="71">
        <f t="shared" si="898"/>
        <v>2616780.3220949993</v>
      </c>
      <c r="BF141" s="71">
        <f t="shared" si="899"/>
        <v>3700343.8891168106</v>
      </c>
      <c r="BG141" s="71">
        <f t="shared" si="900"/>
        <v>1756707.4046299998</v>
      </c>
      <c r="BH141" s="68"/>
      <c r="BI141" s="71">
        <f t="shared" si="901"/>
        <v>0</v>
      </c>
      <c r="BJ141" s="71">
        <f t="shared" si="902"/>
        <v>133168.37248999998</v>
      </c>
      <c r="BK141" s="71">
        <f t="shared" si="903"/>
        <v>137310.25101999985</v>
      </c>
      <c r="BL141" s="71">
        <f t="shared" si="904"/>
        <v>151231.54882999987</v>
      </c>
      <c r="BM141" s="71">
        <f t="shared" si="905"/>
        <v>586510.08229666669</v>
      </c>
      <c r="BN141" s="71">
        <f t="shared" si="906"/>
        <v>2616780.3220949993</v>
      </c>
      <c r="BO141" s="71">
        <f t="shared" si="907"/>
        <v>3700343.8891168106</v>
      </c>
      <c r="BP141" s="71">
        <f t="shared" si="908"/>
        <v>1756707.4046299998</v>
      </c>
      <c r="BQ141" s="68"/>
      <c r="BR141" s="71">
        <f t="shared" si="909"/>
        <v>0</v>
      </c>
      <c r="BS141" s="71">
        <f t="shared" si="910"/>
        <v>133168.37248999998</v>
      </c>
      <c r="BT141" s="71">
        <f t="shared" si="911"/>
        <v>137310.25101999985</v>
      </c>
      <c r="BU141" s="71">
        <f t="shared" si="912"/>
        <v>151231.54882999987</v>
      </c>
      <c r="BV141" s="71">
        <f t="shared" si="913"/>
        <v>586510.08229666669</v>
      </c>
      <c r="BW141" s="71">
        <f t="shared" si="914"/>
        <v>2616780.3220949993</v>
      </c>
      <c r="BX141" s="71">
        <f t="shared" si="915"/>
        <v>3700343.8891168106</v>
      </c>
      <c r="BY141" s="71">
        <f t="shared" si="916"/>
        <v>1756707.4046299998</v>
      </c>
      <c r="BZ141" s="68"/>
      <c r="CA141" s="71">
        <f t="shared" si="917"/>
        <v>0</v>
      </c>
      <c r="CB141" s="71">
        <f t="shared" si="918"/>
        <v>133168.37248999998</v>
      </c>
      <c r="CC141" s="71">
        <f t="shared" si="919"/>
        <v>137310.25101999985</v>
      </c>
      <c r="CD141" s="71">
        <f t="shared" si="920"/>
        <v>151231.54882999987</v>
      </c>
      <c r="CE141" s="71">
        <f t="shared" si="921"/>
        <v>586510.08229666669</v>
      </c>
      <c r="CF141" s="71">
        <f t="shared" si="922"/>
        <v>2616780.3220949993</v>
      </c>
      <c r="CG141" s="71">
        <f t="shared" si="923"/>
        <v>3700343.8891168106</v>
      </c>
      <c r="CH141" s="71">
        <f t="shared" si="924"/>
        <v>1756707.4046299998</v>
      </c>
      <c r="CI141" s="198">
        <f t="shared" si="856"/>
        <v>-0.5252583388812313</v>
      </c>
      <c r="CJ141" s="68"/>
      <c r="CK141" s="71">
        <f t="shared" si="925"/>
        <v>0</v>
      </c>
      <c r="CL141" s="71">
        <f t="shared" si="926"/>
        <v>133168.37248999998</v>
      </c>
      <c r="CM141" s="71">
        <f t="shared" si="927"/>
        <v>137310.25101999985</v>
      </c>
      <c r="CN141" s="71">
        <f t="shared" si="928"/>
        <v>151231.54882999987</v>
      </c>
      <c r="CO141" s="71">
        <f t="shared" si="929"/>
        <v>586510.08229666669</v>
      </c>
      <c r="CP141" s="71">
        <f t="shared" si="930"/>
        <v>2616780.3220949993</v>
      </c>
      <c r="CQ141" s="71">
        <f t="shared" si="931"/>
        <v>3700343.8891168106</v>
      </c>
      <c r="CR141" s="71">
        <f t="shared" si="932"/>
        <v>1756707.4046299998</v>
      </c>
      <c r="CS141" s="68"/>
      <c r="CT141" s="71">
        <f t="shared" si="933"/>
        <v>0</v>
      </c>
      <c r="CU141" s="71">
        <f t="shared" si="934"/>
        <v>133168.37248999998</v>
      </c>
      <c r="CV141" s="71">
        <f t="shared" si="935"/>
        <v>137310.25101999985</v>
      </c>
      <c r="CW141" s="71">
        <f t="shared" si="936"/>
        <v>151231.54882999987</v>
      </c>
      <c r="CX141" s="71">
        <f t="shared" si="937"/>
        <v>586510.08229666669</v>
      </c>
      <c r="CY141" s="71">
        <f t="shared" si="938"/>
        <v>2616780.3220949993</v>
      </c>
      <c r="CZ141" s="71">
        <f t="shared" si="939"/>
        <v>3700343.8891168106</v>
      </c>
      <c r="DA141" s="71">
        <f t="shared" si="940"/>
        <v>1756707.4046299998</v>
      </c>
    </row>
    <row r="142" spans="2:105" x14ac:dyDescent="0.3">
      <c r="C142" s="69" t="s">
        <v>125</v>
      </c>
      <c r="D142" s="82"/>
      <c r="E142" s="48"/>
      <c r="F142" s="104">
        <v>308008.81477</v>
      </c>
      <c r="G142" s="104">
        <v>244905.14150999999</v>
      </c>
      <c r="H142" s="104">
        <v>108134.70762999999</v>
      </c>
      <c r="I142" s="104">
        <v>425613.73948000005</v>
      </c>
      <c r="J142" s="104">
        <f>SUM('Quarterly I.S'!K140:N140)</f>
        <v>800297.30590489996</v>
      </c>
      <c r="K142" s="104">
        <f>SUM('Quarterly I.S'!O140:R140)</f>
        <v>446000.62420568004</v>
      </c>
      <c r="L142" s="104">
        <v>386709.42340864002</v>
      </c>
      <c r="M142" s="198">
        <f t="shared" si="838"/>
        <v>-0.1329397260432913</v>
      </c>
      <c r="N142" s="139"/>
      <c r="O142" s="71">
        <f t="shared" si="861"/>
        <v>0</v>
      </c>
      <c r="P142" s="71">
        <f t="shared" si="862"/>
        <v>308008.81477</v>
      </c>
      <c r="Q142" s="71">
        <f t="shared" si="863"/>
        <v>244905.14150999999</v>
      </c>
      <c r="R142" s="71">
        <f t="shared" si="864"/>
        <v>108134.70762999999</v>
      </c>
      <c r="S142" s="71">
        <f t="shared" si="865"/>
        <v>425613.73948000005</v>
      </c>
      <c r="T142" s="71">
        <f t="shared" si="866"/>
        <v>800297.30590489996</v>
      </c>
      <c r="U142" s="71">
        <f t="shared" si="867"/>
        <v>446000.62420568004</v>
      </c>
      <c r="V142" s="71">
        <f t="shared" si="868"/>
        <v>386709.42340864002</v>
      </c>
      <c r="W142" s="198">
        <f t="shared" si="841"/>
        <v>-0.1329397260432913</v>
      </c>
      <c r="X142" s="68"/>
      <c r="Y142" s="71">
        <f t="shared" si="869"/>
        <v>0</v>
      </c>
      <c r="Z142" s="71">
        <f t="shared" si="870"/>
        <v>308008.81477</v>
      </c>
      <c r="AA142" s="71">
        <f t="shared" si="871"/>
        <v>244905.14150999999</v>
      </c>
      <c r="AB142" s="71">
        <f t="shared" si="872"/>
        <v>108134.70762999999</v>
      </c>
      <c r="AC142" s="71">
        <f t="shared" si="873"/>
        <v>425613.73948000005</v>
      </c>
      <c r="AD142" s="71">
        <f t="shared" si="874"/>
        <v>800297.30590489996</v>
      </c>
      <c r="AE142" s="71">
        <f t="shared" si="875"/>
        <v>446000.62420568004</v>
      </c>
      <c r="AF142" s="71">
        <f t="shared" si="876"/>
        <v>386709.42340864002</v>
      </c>
      <c r="AG142" s="68"/>
      <c r="AH142" s="71">
        <f t="shared" si="877"/>
        <v>0</v>
      </c>
      <c r="AI142" s="71">
        <f t="shared" si="878"/>
        <v>308008.81477</v>
      </c>
      <c r="AJ142" s="71">
        <f t="shared" si="879"/>
        <v>244905.14150999999</v>
      </c>
      <c r="AK142" s="71">
        <f t="shared" si="880"/>
        <v>108134.70762999999</v>
      </c>
      <c r="AL142" s="71">
        <f t="shared" si="881"/>
        <v>425613.73948000005</v>
      </c>
      <c r="AM142" s="71">
        <f t="shared" si="882"/>
        <v>800297.30590489996</v>
      </c>
      <c r="AN142" s="71">
        <f t="shared" si="883"/>
        <v>446000.62420568004</v>
      </c>
      <c r="AO142" s="71">
        <f t="shared" si="884"/>
        <v>386709.42340864002</v>
      </c>
      <c r="AP142" s="68"/>
      <c r="AQ142" s="71">
        <f t="shared" si="885"/>
        <v>0</v>
      </c>
      <c r="AR142" s="71">
        <f t="shared" si="886"/>
        <v>308008.81477</v>
      </c>
      <c r="AS142" s="71">
        <f t="shared" si="887"/>
        <v>244905.14150999999</v>
      </c>
      <c r="AT142" s="71">
        <f t="shared" si="888"/>
        <v>108134.70762999999</v>
      </c>
      <c r="AU142" s="71">
        <f t="shared" si="889"/>
        <v>425613.73948000005</v>
      </c>
      <c r="AV142" s="71">
        <f t="shared" si="890"/>
        <v>800297.30590489996</v>
      </c>
      <c r="AW142" s="71">
        <f t="shared" si="891"/>
        <v>446000.62420568004</v>
      </c>
      <c r="AX142" s="71">
        <f t="shared" si="892"/>
        <v>386709.42340864002</v>
      </c>
      <c r="AY142" s="68"/>
      <c r="AZ142" s="71">
        <f t="shared" si="893"/>
        <v>0</v>
      </c>
      <c r="BA142" s="71">
        <f t="shared" si="894"/>
        <v>308008.81477</v>
      </c>
      <c r="BB142" s="71">
        <f t="shared" si="895"/>
        <v>244905.14150999999</v>
      </c>
      <c r="BC142" s="71">
        <f t="shared" si="896"/>
        <v>108134.70762999999</v>
      </c>
      <c r="BD142" s="71">
        <f t="shared" si="897"/>
        <v>425613.73948000005</v>
      </c>
      <c r="BE142" s="71">
        <f t="shared" si="898"/>
        <v>800297.30590489996</v>
      </c>
      <c r="BF142" s="71">
        <f t="shared" si="899"/>
        <v>446000.62420568004</v>
      </c>
      <c r="BG142" s="71">
        <f t="shared" si="900"/>
        <v>386709.42340864002</v>
      </c>
      <c r="BH142" s="68"/>
      <c r="BI142" s="71">
        <f t="shared" si="901"/>
        <v>0</v>
      </c>
      <c r="BJ142" s="71">
        <f t="shared" si="902"/>
        <v>308008.81477</v>
      </c>
      <c r="BK142" s="71">
        <f t="shared" si="903"/>
        <v>244905.14150999999</v>
      </c>
      <c r="BL142" s="71">
        <f t="shared" si="904"/>
        <v>108134.70762999999</v>
      </c>
      <c r="BM142" s="71">
        <f t="shared" si="905"/>
        <v>425613.73948000005</v>
      </c>
      <c r="BN142" s="71">
        <f t="shared" si="906"/>
        <v>800297.30590489996</v>
      </c>
      <c r="BO142" s="71">
        <f t="shared" si="907"/>
        <v>446000.62420568004</v>
      </c>
      <c r="BP142" s="71">
        <f t="shared" si="908"/>
        <v>386709.42340864002</v>
      </c>
      <c r="BQ142" s="68"/>
      <c r="BR142" s="71">
        <f t="shared" si="909"/>
        <v>0</v>
      </c>
      <c r="BS142" s="71">
        <f t="shared" si="910"/>
        <v>308008.81477</v>
      </c>
      <c r="BT142" s="71">
        <f t="shared" si="911"/>
        <v>244905.14150999999</v>
      </c>
      <c r="BU142" s="71">
        <f t="shared" si="912"/>
        <v>108134.70762999999</v>
      </c>
      <c r="BV142" s="71">
        <f t="shared" si="913"/>
        <v>425613.73948000005</v>
      </c>
      <c r="BW142" s="71">
        <f t="shared" si="914"/>
        <v>800297.30590489996</v>
      </c>
      <c r="BX142" s="71">
        <f t="shared" si="915"/>
        <v>446000.62420568004</v>
      </c>
      <c r="BY142" s="71">
        <f t="shared" si="916"/>
        <v>386709.42340864002</v>
      </c>
      <c r="BZ142" s="68"/>
      <c r="CA142" s="71">
        <f t="shared" si="917"/>
        <v>0</v>
      </c>
      <c r="CB142" s="71">
        <f t="shared" si="918"/>
        <v>308008.81477</v>
      </c>
      <c r="CC142" s="71">
        <f t="shared" si="919"/>
        <v>244905.14150999999</v>
      </c>
      <c r="CD142" s="71">
        <f t="shared" si="920"/>
        <v>108134.70762999999</v>
      </c>
      <c r="CE142" s="71">
        <f t="shared" si="921"/>
        <v>425613.73948000005</v>
      </c>
      <c r="CF142" s="71">
        <f t="shared" si="922"/>
        <v>800297.30590489996</v>
      </c>
      <c r="CG142" s="71">
        <f t="shared" si="923"/>
        <v>446000.62420568004</v>
      </c>
      <c r="CH142" s="71">
        <f t="shared" si="924"/>
        <v>386709.42340864002</v>
      </c>
      <c r="CI142" s="198">
        <f t="shared" si="856"/>
        <v>-0.1329397260432913</v>
      </c>
      <c r="CJ142" s="68"/>
      <c r="CK142" s="71">
        <f t="shared" si="925"/>
        <v>0</v>
      </c>
      <c r="CL142" s="71">
        <f t="shared" si="926"/>
        <v>308008.81477</v>
      </c>
      <c r="CM142" s="71">
        <f t="shared" si="927"/>
        <v>244905.14150999999</v>
      </c>
      <c r="CN142" s="71">
        <f t="shared" si="928"/>
        <v>108134.70762999999</v>
      </c>
      <c r="CO142" s="71">
        <f t="shared" si="929"/>
        <v>425613.73948000005</v>
      </c>
      <c r="CP142" s="71">
        <f t="shared" si="930"/>
        <v>800297.30590489996</v>
      </c>
      <c r="CQ142" s="71">
        <f t="shared" si="931"/>
        <v>446000.62420568004</v>
      </c>
      <c r="CR142" s="71">
        <f t="shared" si="932"/>
        <v>386709.42340864002</v>
      </c>
      <c r="CS142" s="68"/>
      <c r="CT142" s="71">
        <f t="shared" si="933"/>
        <v>0</v>
      </c>
      <c r="CU142" s="71">
        <f t="shared" si="934"/>
        <v>308008.81477</v>
      </c>
      <c r="CV142" s="71">
        <f t="shared" si="935"/>
        <v>244905.14150999999</v>
      </c>
      <c r="CW142" s="71">
        <f t="shared" si="936"/>
        <v>108134.70762999999</v>
      </c>
      <c r="CX142" s="71">
        <f t="shared" si="937"/>
        <v>425613.73948000005</v>
      </c>
      <c r="CY142" s="71">
        <f t="shared" si="938"/>
        <v>800297.30590489996</v>
      </c>
      <c r="CZ142" s="71">
        <f t="shared" si="939"/>
        <v>446000.62420568004</v>
      </c>
      <c r="DA142" s="71">
        <f t="shared" si="940"/>
        <v>386709.42340864002</v>
      </c>
    </row>
    <row r="143" spans="2:105" x14ac:dyDescent="0.3">
      <c r="C143" s="69" t="s">
        <v>126</v>
      </c>
      <c r="D143" s="82"/>
      <c r="E143" s="48"/>
      <c r="F143" s="104">
        <v>80318.654319999987</v>
      </c>
      <c r="G143" s="104">
        <v>136133.43192</v>
      </c>
      <c r="H143" s="104">
        <v>124476.61504901244</v>
      </c>
      <c r="I143" s="104">
        <v>205786.42727776596</v>
      </c>
      <c r="J143" s="104">
        <f>SUM('Quarterly I.S'!K141:N141)</f>
        <v>165287.55119999999</v>
      </c>
      <c r="K143" s="104">
        <f>SUM('Quarterly I.S'!O141:R141)</f>
        <v>189985.61684999999</v>
      </c>
      <c r="L143" s="104">
        <v>163451.82834000001</v>
      </c>
      <c r="M143" s="198">
        <f t="shared" si="838"/>
        <v>-0.13966209100423266</v>
      </c>
      <c r="N143" s="139"/>
      <c r="O143" s="71">
        <f t="shared" si="861"/>
        <v>0</v>
      </c>
      <c r="P143" s="71">
        <f t="shared" si="862"/>
        <v>80318.654319999987</v>
      </c>
      <c r="Q143" s="71">
        <f t="shared" si="863"/>
        <v>136133.43192</v>
      </c>
      <c r="R143" s="71">
        <f t="shared" si="864"/>
        <v>124476.61504901244</v>
      </c>
      <c r="S143" s="71">
        <f t="shared" si="865"/>
        <v>205786.42727776596</v>
      </c>
      <c r="T143" s="71">
        <f t="shared" si="866"/>
        <v>165287.55119999999</v>
      </c>
      <c r="U143" s="71">
        <f t="shared" si="867"/>
        <v>189985.61684999999</v>
      </c>
      <c r="V143" s="71">
        <f t="shared" si="868"/>
        <v>163451.82834000001</v>
      </c>
      <c r="W143" s="198">
        <f t="shared" si="841"/>
        <v>-0.13966209100423266</v>
      </c>
      <c r="X143" s="68"/>
      <c r="Y143" s="71">
        <f t="shared" si="869"/>
        <v>0</v>
      </c>
      <c r="Z143" s="71">
        <f t="shared" si="870"/>
        <v>80318.654319999987</v>
      </c>
      <c r="AA143" s="71">
        <f t="shared" si="871"/>
        <v>136133.43192</v>
      </c>
      <c r="AB143" s="71">
        <f t="shared" si="872"/>
        <v>124476.61504901244</v>
      </c>
      <c r="AC143" s="71">
        <f t="shared" si="873"/>
        <v>205786.42727776596</v>
      </c>
      <c r="AD143" s="71">
        <f t="shared" si="874"/>
        <v>165287.55119999999</v>
      </c>
      <c r="AE143" s="71">
        <f t="shared" si="875"/>
        <v>189985.61684999999</v>
      </c>
      <c r="AF143" s="71">
        <f t="shared" si="876"/>
        <v>163451.82834000001</v>
      </c>
      <c r="AG143" s="68"/>
      <c r="AH143" s="71">
        <f t="shared" si="877"/>
        <v>0</v>
      </c>
      <c r="AI143" s="71">
        <f t="shared" si="878"/>
        <v>80318.654319999987</v>
      </c>
      <c r="AJ143" s="71">
        <f t="shared" si="879"/>
        <v>136133.43192</v>
      </c>
      <c r="AK143" s="71">
        <f t="shared" si="880"/>
        <v>124476.61504901244</v>
      </c>
      <c r="AL143" s="71">
        <f t="shared" si="881"/>
        <v>205786.42727776596</v>
      </c>
      <c r="AM143" s="71">
        <f t="shared" si="882"/>
        <v>165287.55119999999</v>
      </c>
      <c r="AN143" s="71">
        <f t="shared" si="883"/>
        <v>189985.61684999999</v>
      </c>
      <c r="AO143" s="71">
        <f t="shared" si="884"/>
        <v>163451.82834000001</v>
      </c>
      <c r="AP143" s="68"/>
      <c r="AQ143" s="71">
        <f t="shared" si="885"/>
        <v>0</v>
      </c>
      <c r="AR143" s="71">
        <f t="shared" si="886"/>
        <v>80318.654319999987</v>
      </c>
      <c r="AS143" s="71">
        <f t="shared" si="887"/>
        <v>136133.43192</v>
      </c>
      <c r="AT143" s="71">
        <f t="shared" si="888"/>
        <v>124476.61504901244</v>
      </c>
      <c r="AU143" s="71">
        <f t="shared" si="889"/>
        <v>205786.42727776596</v>
      </c>
      <c r="AV143" s="71">
        <f t="shared" si="890"/>
        <v>165287.55119999999</v>
      </c>
      <c r="AW143" s="71">
        <f t="shared" si="891"/>
        <v>189985.61684999999</v>
      </c>
      <c r="AX143" s="71">
        <f t="shared" si="892"/>
        <v>163451.82834000001</v>
      </c>
      <c r="AY143" s="68"/>
      <c r="AZ143" s="71">
        <f t="shared" si="893"/>
        <v>0</v>
      </c>
      <c r="BA143" s="71">
        <f t="shared" si="894"/>
        <v>80318.654319999987</v>
      </c>
      <c r="BB143" s="71">
        <f t="shared" si="895"/>
        <v>136133.43192</v>
      </c>
      <c r="BC143" s="71">
        <f t="shared" si="896"/>
        <v>124476.61504901244</v>
      </c>
      <c r="BD143" s="71">
        <f t="shared" si="897"/>
        <v>205786.42727776596</v>
      </c>
      <c r="BE143" s="71">
        <f t="shared" si="898"/>
        <v>165287.55119999999</v>
      </c>
      <c r="BF143" s="71">
        <f t="shared" si="899"/>
        <v>189985.61684999999</v>
      </c>
      <c r="BG143" s="71">
        <f t="shared" si="900"/>
        <v>163451.82834000001</v>
      </c>
      <c r="BH143" s="68"/>
      <c r="BI143" s="71">
        <f t="shared" si="901"/>
        <v>0</v>
      </c>
      <c r="BJ143" s="71">
        <f t="shared" si="902"/>
        <v>80318.654319999987</v>
      </c>
      <c r="BK143" s="71">
        <f t="shared" si="903"/>
        <v>136133.43192</v>
      </c>
      <c r="BL143" s="71">
        <f t="shared" si="904"/>
        <v>124476.61504901244</v>
      </c>
      <c r="BM143" s="71">
        <f t="shared" si="905"/>
        <v>205786.42727776596</v>
      </c>
      <c r="BN143" s="71">
        <f t="shared" si="906"/>
        <v>165287.55119999999</v>
      </c>
      <c r="BO143" s="71">
        <f t="shared" si="907"/>
        <v>189985.61684999999</v>
      </c>
      <c r="BP143" s="71">
        <f t="shared" si="908"/>
        <v>163451.82834000001</v>
      </c>
      <c r="BQ143" s="68"/>
      <c r="BR143" s="71">
        <f t="shared" si="909"/>
        <v>0</v>
      </c>
      <c r="BS143" s="71">
        <f t="shared" si="910"/>
        <v>80318.654319999987</v>
      </c>
      <c r="BT143" s="71">
        <f t="shared" si="911"/>
        <v>136133.43192</v>
      </c>
      <c r="BU143" s="71">
        <f t="shared" si="912"/>
        <v>124476.61504901244</v>
      </c>
      <c r="BV143" s="71">
        <f t="shared" si="913"/>
        <v>205786.42727776596</v>
      </c>
      <c r="BW143" s="71">
        <f t="shared" si="914"/>
        <v>165287.55119999999</v>
      </c>
      <c r="BX143" s="71">
        <f t="shared" si="915"/>
        <v>189985.61684999999</v>
      </c>
      <c r="BY143" s="71">
        <f t="shared" si="916"/>
        <v>163451.82834000001</v>
      </c>
      <c r="BZ143" s="68"/>
      <c r="CA143" s="71">
        <f t="shared" si="917"/>
        <v>0</v>
      </c>
      <c r="CB143" s="71">
        <f t="shared" si="918"/>
        <v>80318.654319999987</v>
      </c>
      <c r="CC143" s="71">
        <f t="shared" si="919"/>
        <v>136133.43192</v>
      </c>
      <c r="CD143" s="71">
        <f t="shared" si="920"/>
        <v>124476.61504901244</v>
      </c>
      <c r="CE143" s="71">
        <f t="shared" si="921"/>
        <v>205786.42727776596</v>
      </c>
      <c r="CF143" s="71">
        <f t="shared" si="922"/>
        <v>165287.55119999999</v>
      </c>
      <c r="CG143" s="71">
        <f t="shared" si="923"/>
        <v>189985.61684999999</v>
      </c>
      <c r="CH143" s="71">
        <f t="shared" si="924"/>
        <v>163451.82834000001</v>
      </c>
      <c r="CI143" s="198">
        <f t="shared" si="856"/>
        <v>-0.13966209100423266</v>
      </c>
      <c r="CJ143" s="68"/>
      <c r="CK143" s="71">
        <f t="shared" si="925"/>
        <v>0</v>
      </c>
      <c r="CL143" s="71">
        <f t="shared" si="926"/>
        <v>80318.654319999987</v>
      </c>
      <c r="CM143" s="71">
        <f t="shared" si="927"/>
        <v>136133.43192</v>
      </c>
      <c r="CN143" s="71">
        <f t="shared" si="928"/>
        <v>124476.61504901244</v>
      </c>
      <c r="CO143" s="71">
        <f t="shared" si="929"/>
        <v>205786.42727776596</v>
      </c>
      <c r="CP143" s="71">
        <f t="shared" si="930"/>
        <v>165287.55119999999</v>
      </c>
      <c r="CQ143" s="71">
        <f t="shared" si="931"/>
        <v>189985.61684999999</v>
      </c>
      <c r="CR143" s="71">
        <f t="shared" si="932"/>
        <v>163451.82834000001</v>
      </c>
      <c r="CS143" s="68"/>
      <c r="CT143" s="71">
        <f t="shared" si="933"/>
        <v>0</v>
      </c>
      <c r="CU143" s="71">
        <f t="shared" si="934"/>
        <v>80318.654319999987</v>
      </c>
      <c r="CV143" s="71">
        <f t="shared" si="935"/>
        <v>136133.43192</v>
      </c>
      <c r="CW143" s="71">
        <f t="shared" si="936"/>
        <v>124476.61504901244</v>
      </c>
      <c r="CX143" s="71">
        <f t="shared" si="937"/>
        <v>205786.42727776596</v>
      </c>
      <c r="CY143" s="71">
        <f t="shared" si="938"/>
        <v>165287.55119999999</v>
      </c>
      <c r="CZ143" s="71">
        <f t="shared" si="939"/>
        <v>189985.61684999999</v>
      </c>
      <c r="DA143" s="71">
        <f t="shared" si="940"/>
        <v>163451.82834000001</v>
      </c>
    </row>
    <row r="144" spans="2:105" x14ac:dyDescent="0.3">
      <c r="C144" s="69" t="s">
        <v>175</v>
      </c>
      <c r="D144" s="82"/>
      <c r="E144" s="48"/>
      <c r="F144" s="104">
        <v>0</v>
      </c>
      <c r="G144" s="104">
        <v>91076.133952549702</v>
      </c>
      <c r="H144" s="104">
        <v>190473.2807286123</v>
      </c>
      <c r="I144" s="104">
        <v>416913.69767036667</v>
      </c>
      <c r="J144" s="104">
        <f>SUM('Quarterly I.S'!K142:N142)</f>
        <v>1784419.203865</v>
      </c>
      <c r="K144" s="104">
        <f>SUM('Quarterly I.S'!O142:R142)</f>
        <v>1432789.34</v>
      </c>
      <c r="L144" s="104">
        <v>1865511.0814400001</v>
      </c>
      <c r="M144" s="198">
        <f t="shared" si="838"/>
        <v>0.30201351263543041</v>
      </c>
      <c r="N144" s="139"/>
      <c r="O144" s="71">
        <f t="shared" si="861"/>
        <v>0</v>
      </c>
      <c r="P144" s="71">
        <f t="shared" si="862"/>
        <v>0</v>
      </c>
      <c r="Q144" s="71">
        <f t="shared" si="863"/>
        <v>91076.133952549702</v>
      </c>
      <c r="R144" s="71">
        <f t="shared" si="864"/>
        <v>190473.2807286123</v>
      </c>
      <c r="S144" s="71">
        <f t="shared" si="865"/>
        <v>416913.69767036667</v>
      </c>
      <c r="T144" s="71">
        <f t="shared" si="866"/>
        <v>1784419.203865</v>
      </c>
      <c r="U144" s="71">
        <f t="shared" si="867"/>
        <v>1432789.34</v>
      </c>
      <c r="V144" s="71">
        <f t="shared" si="868"/>
        <v>1865511.0814400001</v>
      </c>
      <c r="W144" s="198">
        <f t="shared" si="841"/>
        <v>0.30201351263543041</v>
      </c>
      <c r="X144" s="68"/>
      <c r="Y144" s="71">
        <f t="shared" si="869"/>
        <v>0</v>
      </c>
      <c r="Z144" s="71">
        <f t="shared" si="870"/>
        <v>0</v>
      </c>
      <c r="AA144" s="71">
        <f t="shared" si="871"/>
        <v>91076.133952549702</v>
      </c>
      <c r="AB144" s="71">
        <f t="shared" si="872"/>
        <v>190473.2807286123</v>
      </c>
      <c r="AC144" s="71">
        <f t="shared" si="873"/>
        <v>416913.69767036667</v>
      </c>
      <c r="AD144" s="71">
        <f t="shared" si="874"/>
        <v>1784419.203865</v>
      </c>
      <c r="AE144" s="71">
        <f t="shared" si="875"/>
        <v>1432789.34</v>
      </c>
      <c r="AF144" s="71">
        <f t="shared" si="876"/>
        <v>1865511.0814400001</v>
      </c>
      <c r="AG144" s="68"/>
      <c r="AH144" s="71">
        <f t="shared" si="877"/>
        <v>0</v>
      </c>
      <c r="AI144" s="71">
        <f t="shared" si="878"/>
        <v>0</v>
      </c>
      <c r="AJ144" s="71">
        <f t="shared" si="879"/>
        <v>91076.133952549702</v>
      </c>
      <c r="AK144" s="71">
        <f t="shared" si="880"/>
        <v>190473.2807286123</v>
      </c>
      <c r="AL144" s="71">
        <f t="shared" si="881"/>
        <v>416913.69767036667</v>
      </c>
      <c r="AM144" s="71">
        <f t="shared" si="882"/>
        <v>1784419.203865</v>
      </c>
      <c r="AN144" s="71">
        <f t="shared" si="883"/>
        <v>1432789.34</v>
      </c>
      <c r="AO144" s="71">
        <f t="shared" si="884"/>
        <v>1865511.0814400001</v>
      </c>
      <c r="AP144" s="68"/>
      <c r="AQ144" s="71">
        <f t="shared" si="885"/>
        <v>0</v>
      </c>
      <c r="AR144" s="71">
        <f t="shared" si="886"/>
        <v>0</v>
      </c>
      <c r="AS144" s="71">
        <f t="shared" si="887"/>
        <v>91076.133952549702</v>
      </c>
      <c r="AT144" s="71">
        <f t="shared" si="888"/>
        <v>190473.2807286123</v>
      </c>
      <c r="AU144" s="71">
        <f t="shared" si="889"/>
        <v>416913.69767036667</v>
      </c>
      <c r="AV144" s="71">
        <f t="shared" si="890"/>
        <v>1784419.203865</v>
      </c>
      <c r="AW144" s="71">
        <f t="shared" si="891"/>
        <v>1432789.34</v>
      </c>
      <c r="AX144" s="71">
        <f t="shared" si="892"/>
        <v>1865511.0814400001</v>
      </c>
      <c r="AY144" s="68"/>
      <c r="AZ144" s="71">
        <f t="shared" si="893"/>
        <v>0</v>
      </c>
      <c r="BA144" s="71">
        <f t="shared" si="894"/>
        <v>0</v>
      </c>
      <c r="BB144" s="71">
        <f t="shared" si="895"/>
        <v>91076.133952549702</v>
      </c>
      <c r="BC144" s="71">
        <f t="shared" si="896"/>
        <v>190473.2807286123</v>
      </c>
      <c r="BD144" s="71">
        <f t="shared" si="897"/>
        <v>416913.69767036667</v>
      </c>
      <c r="BE144" s="71">
        <f t="shared" si="898"/>
        <v>1784419.203865</v>
      </c>
      <c r="BF144" s="71">
        <f t="shared" si="899"/>
        <v>1432789.34</v>
      </c>
      <c r="BG144" s="71">
        <f t="shared" si="900"/>
        <v>1865511.0814400001</v>
      </c>
      <c r="BH144" s="68"/>
      <c r="BI144" s="71">
        <f t="shared" si="901"/>
        <v>0</v>
      </c>
      <c r="BJ144" s="71">
        <f t="shared" si="902"/>
        <v>0</v>
      </c>
      <c r="BK144" s="71">
        <f t="shared" si="903"/>
        <v>91076.133952549702</v>
      </c>
      <c r="BL144" s="71">
        <f t="shared" si="904"/>
        <v>190473.2807286123</v>
      </c>
      <c r="BM144" s="71">
        <f t="shared" si="905"/>
        <v>416913.69767036667</v>
      </c>
      <c r="BN144" s="71">
        <f t="shared" si="906"/>
        <v>1784419.203865</v>
      </c>
      <c r="BO144" s="71">
        <f t="shared" si="907"/>
        <v>1432789.34</v>
      </c>
      <c r="BP144" s="71">
        <f t="shared" si="908"/>
        <v>1865511.0814400001</v>
      </c>
      <c r="BQ144" s="68"/>
      <c r="BR144" s="71">
        <f t="shared" si="909"/>
        <v>0</v>
      </c>
      <c r="BS144" s="71">
        <f t="shared" si="910"/>
        <v>0</v>
      </c>
      <c r="BT144" s="71">
        <f t="shared" si="911"/>
        <v>91076.133952549702</v>
      </c>
      <c r="BU144" s="71">
        <f t="shared" si="912"/>
        <v>190473.2807286123</v>
      </c>
      <c r="BV144" s="71">
        <f t="shared" si="913"/>
        <v>416913.69767036667</v>
      </c>
      <c r="BW144" s="71">
        <f t="shared" si="914"/>
        <v>1784419.203865</v>
      </c>
      <c r="BX144" s="71">
        <f t="shared" si="915"/>
        <v>1432789.34</v>
      </c>
      <c r="BY144" s="71">
        <f t="shared" si="916"/>
        <v>1865511.0814400001</v>
      </c>
      <c r="BZ144" s="68"/>
      <c r="CA144" s="71">
        <f t="shared" si="917"/>
        <v>0</v>
      </c>
      <c r="CB144" s="71">
        <f t="shared" si="918"/>
        <v>0</v>
      </c>
      <c r="CC144" s="71">
        <f t="shared" si="919"/>
        <v>91076.133952549702</v>
      </c>
      <c r="CD144" s="71">
        <f t="shared" si="920"/>
        <v>190473.2807286123</v>
      </c>
      <c r="CE144" s="71">
        <f t="shared" si="921"/>
        <v>416913.69767036667</v>
      </c>
      <c r="CF144" s="71">
        <f t="shared" si="922"/>
        <v>1784419.203865</v>
      </c>
      <c r="CG144" s="71">
        <f t="shared" si="923"/>
        <v>1432789.34</v>
      </c>
      <c r="CH144" s="71">
        <f t="shared" si="924"/>
        <v>1865511.0814400001</v>
      </c>
      <c r="CI144" s="198">
        <f t="shared" si="856"/>
        <v>0.30201351263543041</v>
      </c>
      <c r="CJ144" s="68"/>
      <c r="CK144" s="71">
        <f t="shared" si="925"/>
        <v>0</v>
      </c>
      <c r="CL144" s="71">
        <f t="shared" si="926"/>
        <v>0</v>
      </c>
      <c r="CM144" s="71">
        <f t="shared" si="927"/>
        <v>91076.133952549702</v>
      </c>
      <c r="CN144" s="71">
        <f t="shared" si="928"/>
        <v>190473.2807286123</v>
      </c>
      <c r="CO144" s="71">
        <f t="shared" si="929"/>
        <v>416913.69767036667</v>
      </c>
      <c r="CP144" s="71">
        <f t="shared" si="930"/>
        <v>1784419.203865</v>
      </c>
      <c r="CQ144" s="71">
        <f t="shared" si="931"/>
        <v>1432789.34</v>
      </c>
      <c r="CR144" s="71">
        <f t="shared" si="932"/>
        <v>1865511.0814400001</v>
      </c>
      <c r="CS144" s="68"/>
      <c r="CT144" s="71">
        <f t="shared" si="933"/>
        <v>0</v>
      </c>
      <c r="CU144" s="71">
        <f t="shared" si="934"/>
        <v>0</v>
      </c>
      <c r="CV144" s="71">
        <f t="shared" si="935"/>
        <v>91076.133952549702</v>
      </c>
      <c r="CW144" s="71">
        <f t="shared" si="936"/>
        <v>190473.2807286123</v>
      </c>
      <c r="CX144" s="71">
        <f t="shared" si="937"/>
        <v>416913.69767036667</v>
      </c>
      <c r="CY144" s="71">
        <f t="shared" si="938"/>
        <v>1784419.203865</v>
      </c>
      <c r="CZ144" s="71">
        <f t="shared" si="939"/>
        <v>1432789.34</v>
      </c>
      <c r="DA144" s="71">
        <f t="shared" si="940"/>
        <v>1865511.0814400001</v>
      </c>
    </row>
    <row r="145" spans="2:105" x14ac:dyDescent="0.3">
      <c r="C145" s="69" t="s">
        <v>99</v>
      </c>
      <c r="D145" s="82"/>
      <c r="E145" s="48"/>
      <c r="F145" s="104">
        <v>88577.078449089997</v>
      </c>
      <c r="G145" s="104">
        <v>64674.175000000003</v>
      </c>
      <c r="H145" s="104">
        <v>10761.02543</v>
      </c>
      <c r="I145" s="104">
        <v>257960.85079900001</v>
      </c>
      <c r="J145" s="104">
        <f>SUM('Quarterly I.S'!K143:N143)</f>
        <v>86967.029580000002</v>
      </c>
      <c r="K145" s="104">
        <f>SUM('Quarterly I.S'!O143:R143)</f>
        <v>134368.74744000001</v>
      </c>
      <c r="L145" s="104">
        <v>0</v>
      </c>
      <c r="M145" s="198">
        <f t="shared" si="838"/>
        <v>-1</v>
      </c>
      <c r="N145" s="139"/>
      <c r="O145" s="71">
        <f t="shared" si="861"/>
        <v>0</v>
      </c>
      <c r="P145" s="71">
        <f t="shared" si="862"/>
        <v>88577.078449089997</v>
      </c>
      <c r="Q145" s="71">
        <f t="shared" si="863"/>
        <v>64674.175000000003</v>
      </c>
      <c r="R145" s="71">
        <f t="shared" si="864"/>
        <v>10761.02543</v>
      </c>
      <c r="S145" s="71">
        <f t="shared" si="865"/>
        <v>257960.85079900001</v>
      </c>
      <c r="T145" s="71">
        <f t="shared" si="866"/>
        <v>86967.029580000002</v>
      </c>
      <c r="U145" s="71">
        <f t="shared" si="867"/>
        <v>134368.74744000001</v>
      </c>
      <c r="V145" s="71">
        <f t="shared" si="868"/>
        <v>0</v>
      </c>
      <c r="W145" s="198">
        <f t="shared" si="841"/>
        <v>-1</v>
      </c>
      <c r="X145" s="68"/>
      <c r="Y145" s="71">
        <f t="shared" si="869"/>
        <v>0</v>
      </c>
      <c r="Z145" s="71">
        <f t="shared" si="870"/>
        <v>88577.078449089997</v>
      </c>
      <c r="AA145" s="71">
        <f t="shared" si="871"/>
        <v>64674.175000000003</v>
      </c>
      <c r="AB145" s="71">
        <f t="shared" si="872"/>
        <v>10761.02543</v>
      </c>
      <c r="AC145" s="71">
        <f t="shared" si="873"/>
        <v>257960.85079900001</v>
      </c>
      <c r="AD145" s="71">
        <f t="shared" si="874"/>
        <v>86967.029580000002</v>
      </c>
      <c r="AE145" s="71">
        <f t="shared" si="875"/>
        <v>134368.74744000001</v>
      </c>
      <c r="AF145" s="71">
        <f t="shared" si="876"/>
        <v>0</v>
      </c>
      <c r="AG145" s="68"/>
      <c r="AH145" s="71">
        <f t="shared" si="877"/>
        <v>0</v>
      </c>
      <c r="AI145" s="71">
        <f t="shared" si="878"/>
        <v>88577.078449089997</v>
      </c>
      <c r="AJ145" s="71">
        <f t="shared" si="879"/>
        <v>64674.175000000003</v>
      </c>
      <c r="AK145" s="71">
        <f t="shared" si="880"/>
        <v>10761.02543</v>
      </c>
      <c r="AL145" s="71">
        <f t="shared" si="881"/>
        <v>257960.85079900001</v>
      </c>
      <c r="AM145" s="71">
        <f t="shared" si="882"/>
        <v>86967.029580000002</v>
      </c>
      <c r="AN145" s="71">
        <f t="shared" si="883"/>
        <v>134368.74744000001</v>
      </c>
      <c r="AO145" s="71">
        <f t="shared" si="884"/>
        <v>0</v>
      </c>
      <c r="AP145" s="68"/>
      <c r="AQ145" s="71">
        <f t="shared" si="885"/>
        <v>0</v>
      </c>
      <c r="AR145" s="71">
        <f t="shared" si="886"/>
        <v>88577.078449089997</v>
      </c>
      <c r="AS145" s="71">
        <f t="shared" si="887"/>
        <v>64674.175000000003</v>
      </c>
      <c r="AT145" s="71">
        <f t="shared" si="888"/>
        <v>10761.02543</v>
      </c>
      <c r="AU145" s="71">
        <f t="shared" si="889"/>
        <v>257960.85079900001</v>
      </c>
      <c r="AV145" s="71">
        <f t="shared" si="890"/>
        <v>86967.029580000002</v>
      </c>
      <c r="AW145" s="71">
        <f t="shared" si="891"/>
        <v>134368.74744000001</v>
      </c>
      <c r="AX145" s="71">
        <f t="shared" si="892"/>
        <v>0</v>
      </c>
      <c r="AY145" s="68"/>
      <c r="AZ145" s="71">
        <f t="shared" si="893"/>
        <v>0</v>
      </c>
      <c r="BA145" s="71">
        <f t="shared" si="894"/>
        <v>88577.078449089997</v>
      </c>
      <c r="BB145" s="71">
        <f t="shared" si="895"/>
        <v>64674.175000000003</v>
      </c>
      <c r="BC145" s="71">
        <f t="shared" si="896"/>
        <v>10761.02543</v>
      </c>
      <c r="BD145" s="71">
        <f t="shared" si="897"/>
        <v>257960.85079900001</v>
      </c>
      <c r="BE145" s="71">
        <f t="shared" si="898"/>
        <v>86967.029580000002</v>
      </c>
      <c r="BF145" s="71">
        <f t="shared" si="899"/>
        <v>134368.74744000001</v>
      </c>
      <c r="BG145" s="71">
        <f t="shared" si="900"/>
        <v>0</v>
      </c>
      <c r="BH145" s="68"/>
      <c r="BI145" s="71">
        <f t="shared" si="901"/>
        <v>0</v>
      </c>
      <c r="BJ145" s="71">
        <f t="shared" si="902"/>
        <v>88577.078449089997</v>
      </c>
      <c r="BK145" s="71">
        <f t="shared" si="903"/>
        <v>64674.175000000003</v>
      </c>
      <c r="BL145" s="71">
        <f t="shared" si="904"/>
        <v>10761.02543</v>
      </c>
      <c r="BM145" s="71">
        <f t="shared" si="905"/>
        <v>257960.85079900001</v>
      </c>
      <c r="BN145" s="71">
        <f t="shared" si="906"/>
        <v>86967.029580000002</v>
      </c>
      <c r="BO145" s="71">
        <f t="shared" si="907"/>
        <v>134368.74744000001</v>
      </c>
      <c r="BP145" s="71">
        <f t="shared" si="908"/>
        <v>0</v>
      </c>
      <c r="BQ145" s="68"/>
      <c r="BR145" s="71">
        <f t="shared" si="909"/>
        <v>0</v>
      </c>
      <c r="BS145" s="71">
        <f t="shared" si="910"/>
        <v>88577.078449089997</v>
      </c>
      <c r="BT145" s="71">
        <f t="shared" si="911"/>
        <v>64674.175000000003</v>
      </c>
      <c r="BU145" s="71">
        <f t="shared" si="912"/>
        <v>10761.02543</v>
      </c>
      <c r="BV145" s="71">
        <f t="shared" si="913"/>
        <v>257960.85079900001</v>
      </c>
      <c r="BW145" s="71">
        <f t="shared" si="914"/>
        <v>86967.029580000002</v>
      </c>
      <c r="BX145" s="71">
        <f t="shared" si="915"/>
        <v>134368.74744000001</v>
      </c>
      <c r="BY145" s="71">
        <f t="shared" si="916"/>
        <v>0</v>
      </c>
      <c r="BZ145" s="68"/>
      <c r="CA145" s="71">
        <f t="shared" si="917"/>
        <v>0</v>
      </c>
      <c r="CB145" s="71">
        <f t="shared" si="918"/>
        <v>88577.078449089997</v>
      </c>
      <c r="CC145" s="71">
        <f t="shared" si="919"/>
        <v>64674.175000000003</v>
      </c>
      <c r="CD145" s="71">
        <f t="shared" si="920"/>
        <v>10761.02543</v>
      </c>
      <c r="CE145" s="71">
        <f t="shared" si="921"/>
        <v>257960.85079900001</v>
      </c>
      <c r="CF145" s="71">
        <f t="shared" si="922"/>
        <v>86967.029580000002</v>
      </c>
      <c r="CG145" s="71">
        <f t="shared" si="923"/>
        <v>134368.74744000001</v>
      </c>
      <c r="CH145" s="71">
        <f t="shared" si="924"/>
        <v>0</v>
      </c>
      <c r="CI145" s="198">
        <f t="shared" si="856"/>
        <v>-1</v>
      </c>
      <c r="CJ145" s="68"/>
      <c r="CK145" s="71">
        <f t="shared" si="925"/>
        <v>0</v>
      </c>
      <c r="CL145" s="71">
        <f t="shared" si="926"/>
        <v>88577.078449089997</v>
      </c>
      <c r="CM145" s="71">
        <f t="shared" si="927"/>
        <v>64674.175000000003</v>
      </c>
      <c r="CN145" s="71">
        <f t="shared" si="928"/>
        <v>10761.02543</v>
      </c>
      <c r="CO145" s="71">
        <f t="shared" si="929"/>
        <v>257960.85079900001</v>
      </c>
      <c r="CP145" s="71">
        <f t="shared" si="930"/>
        <v>86967.029580000002</v>
      </c>
      <c r="CQ145" s="71">
        <f t="shared" si="931"/>
        <v>134368.74744000001</v>
      </c>
      <c r="CR145" s="71">
        <f t="shared" si="932"/>
        <v>0</v>
      </c>
      <c r="CS145" s="68"/>
      <c r="CT145" s="71">
        <f t="shared" si="933"/>
        <v>0</v>
      </c>
      <c r="CU145" s="71">
        <f t="shared" si="934"/>
        <v>88577.078449089997</v>
      </c>
      <c r="CV145" s="71">
        <f t="shared" si="935"/>
        <v>64674.175000000003</v>
      </c>
      <c r="CW145" s="71">
        <f t="shared" si="936"/>
        <v>10761.02543</v>
      </c>
      <c r="CX145" s="71">
        <f t="shared" si="937"/>
        <v>257960.85079900001</v>
      </c>
      <c r="CY145" s="71">
        <f t="shared" si="938"/>
        <v>86967.029580000002</v>
      </c>
      <c r="CZ145" s="71">
        <f t="shared" si="939"/>
        <v>134368.74744000001</v>
      </c>
      <c r="DA145" s="71">
        <f t="shared" si="940"/>
        <v>0</v>
      </c>
    </row>
    <row r="146" spans="2:105" x14ac:dyDescent="0.3">
      <c r="C146" s="69"/>
      <c r="D146" s="82"/>
      <c r="E146" s="48"/>
      <c r="F146" s="48"/>
      <c r="G146" s="66"/>
      <c r="H146" s="66"/>
      <c r="I146" s="66"/>
      <c r="J146" s="66"/>
      <c r="K146" s="66"/>
      <c r="L146" s="66"/>
      <c r="M146" s="138"/>
      <c r="O146" s="48"/>
      <c r="P146" s="48"/>
      <c r="Q146" s="66"/>
      <c r="R146" s="66"/>
      <c r="S146" s="66"/>
      <c r="T146" s="66"/>
      <c r="U146" s="66"/>
      <c r="V146" s="66"/>
      <c r="W146" s="138"/>
      <c r="Y146" s="48"/>
      <c r="Z146" s="48"/>
      <c r="AA146" s="66"/>
      <c r="AB146" s="66"/>
      <c r="AC146" s="66"/>
      <c r="AD146" s="66"/>
      <c r="AE146" s="66"/>
      <c r="AF146" s="66"/>
      <c r="AG146" s="56"/>
      <c r="AH146" s="48"/>
      <c r="AI146" s="48"/>
      <c r="AJ146" s="66"/>
      <c r="AK146" s="66"/>
      <c r="AL146" s="66"/>
      <c r="AM146" s="66"/>
      <c r="AN146" s="66"/>
      <c r="AO146" s="66"/>
      <c r="AP146" s="56"/>
      <c r="AQ146" s="48"/>
      <c r="AR146" s="48"/>
      <c r="AS146" s="66"/>
      <c r="AT146" s="66"/>
      <c r="AU146" s="66"/>
      <c r="AV146" s="66"/>
      <c r="AW146" s="66"/>
      <c r="AX146" s="66"/>
      <c r="AY146" s="56"/>
      <c r="AZ146" s="48"/>
      <c r="BA146" s="48"/>
      <c r="BB146" s="66"/>
      <c r="BC146" s="66"/>
      <c r="BD146" s="66"/>
      <c r="BE146" s="66"/>
      <c r="BF146" s="66"/>
      <c r="BG146" s="66"/>
      <c r="BH146" s="56"/>
      <c r="BI146" s="48"/>
      <c r="BJ146" s="48"/>
      <c r="BK146" s="66"/>
      <c r="BL146" s="66"/>
      <c r="BM146" s="66"/>
      <c r="BN146" s="66"/>
      <c r="BO146" s="66"/>
      <c r="BP146" s="66"/>
      <c r="BR146" s="48"/>
      <c r="BS146" s="48"/>
      <c r="BT146" s="66"/>
      <c r="BU146" s="66"/>
      <c r="BV146" s="66"/>
      <c r="BW146" s="66"/>
      <c r="BX146" s="66"/>
      <c r="BY146" s="66"/>
      <c r="CA146" s="48"/>
      <c r="CB146" s="48"/>
      <c r="CC146" s="66"/>
      <c r="CD146" s="66"/>
      <c r="CE146" s="66"/>
      <c r="CF146" s="66"/>
      <c r="CG146" s="66"/>
      <c r="CH146" s="66"/>
      <c r="CI146" s="138"/>
      <c r="CK146" s="48"/>
      <c r="CL146" s="48"/>
      <c r="CM146" s="66"/>
      <c r="CN146" s="66"/>
      <c r="CO146" s="66"/>
      <c r="CP146" s="66"/>
      <c r="CQ146" s="66"/>
      <c r="CR146" s="66"/>
      <c r="CT146" s="48"/>
      <c r="CU146" s="48"/>
      <c r="CV146" s="66"/>
      <c r="CW146" s="66"/>
      <c r="CX146" s="66"/>
      <c r="CY146" s="66"/>
      <c r="CZ146" s="66"/>
      <c r="DA146" s="66"/>
    </row>
    <row r="147" spans="2:105" x14ac:dyDescent="0.3">
      <c r="C147" s="106" t="s">
        <v>130</v>
      </c>
      <c r="D147" s="132"/>
      <c r="E147" s="51"/>
      <c r="F147" s="51">
        <f t="shared" ref="F147:L147" si="941">F148</f>
        <v>2013878.1742699998</v>
      </c>
      <c r="G147" s="51">
        <f t="shared" si="941"/>
        <v>1039059.16105</v>
      </c>
      <c r="H147" s="51">
        <f t="shared" si="941"/>
        <v>727209.96284000005</v>
      </c>
      <c r="I147" s="51">
        <f t="shared" si="941"/>
        <v>554169.45579000004</v>
      </c>
      <c r="J147" s="51">
        <f t="shared" si="941"/>
        <v>197352.28492884999</v>
      </c>
      <c r="K147" s="51">
        <f t="shared" si="941"/>
        <v>165779.22</v>
      </c>
      <c r="L147" s="51">
        <f t="shared" si="941"/>
        <v>172964.875</v>
      </c>
      <c r="M147" s="181">
        <f>L147/K147-1</f>
        <v>4.334472679989676E-2</v>
      </c>
      <c r="O147" s="51">
        <f t="shared" ref="O147:V147" si="942">O148</f>
        <v>0</v>
      </c>
      <c r="P147" s="51">
        <f t="shared" si="942"/>
        <v>2013878.1742699998</v>
      </c>
      <c r="Q147" s="51">
        <f t="shared" si="942"/>
        <v>1039059.16105</v>
      </c>
      <c r="R147" s="51">
        <f t="shared" si="942"/>
        <v>727209.96284000005</v>
      </c>
      <c r="S147" s="51">
        <f t="shared" si="942"/>
        <v>554169.45579000004</v>
      </c>
      <c r="T147" s="51">
        <f t="shared" si="942"/>
        <v>197352.28492884999</v>
      </c>
      <c r="U147" s="51">
        <f t="shared" si="942"/>
        <v>165779.22</v>
      </c>
      <c r="V147" s="51">
        <f t="shared" si="942"/>
        <v>172964.875</v>
      </c>
      <c r="W147" s="181">
        <f>V147/U147-1</f>
        <v>4.334472679989676E-2</v>
      </c>
      <c r="Y147" s="51">
        <f t="shared" ref="Y147:AX147" si="943">Y148</f>
        <v>0</v>
      </c>
      <c r="Z147" s="51">
        <f t="shared" si="943"/>
        <v>2013878.1742699998</v>
      </c>
      <c r="AA147" s="51">
        <f t="shared" si="943"/>
        <v>1039059.16105</v>
      </c>
      <c r="AB147" s="51">
        <f t="shared" si="943"/>
        <v>727209.96284000005</v>
      </c>
      <c r="AC147" s="51">
        <f t="shared" si="943"/>
        <v>554169.45579000004</v>
      </c>
      <c r="AD147" s="51">
        <f t="shared" si="943"/>
        <v>197352.28492884999</v>
      </c>
      <c r="AE147" s="51">
        <f t="shared" si="943"/>
        <v>165779.22</v>
      </c>
      <c r="AF147" s="51">
        <f t="shared" si="943"/>
        <v>172964.875</v>
      </c>
      <c r="AG147" s="78"/>
      <c r="AH147" s="51">
        <f t="shared" si="943"/>
        <v>0</v>
      </c>
      <c r="AI147" s="51">
        <f t="shared" si="943"/>
        <v>2013878.1742699998</v>
      </c>
      <c r="AJ147" s="51">
        <f t="shared" si="943"/>
        <v>1039059.16105</v>
      </c>
      <c r="AK147" s="51">
        <f t="shared" si="943"/>
        <v>727209.96284000005</v>
      </c>
      <c r="AL147" s="51">
        <f t="shared" si="943"/>
        <v>554169.45579000004</v>
      </c>
      <c r="AM147" s="51">
        <f t="shared" si="943"/>
        <v>197352.28492884999</v>
      </c>
      <c r="AN147" s="51">
        <f t="shared" si="943"/>
        <v>165779.22</v>
      </c>
      <c r="AO147" s="51">
        <f t="shared" si="943"/>
        <v>172964.875</v>
      </c>
      <c r="AP147" s="78"/>
      <c r="AQ147" s="51">
        <f t="shared" si="943"/>
        <v>0</v>
      </c>
      <c r="AR147" s="51">
        <f t="shared" si="943"/>
        <v>2013878.1742699998</v>
      </c>
      <c r="AS147" s="51">
        <f t="shared" si="943"/>
        <v>1039059.16105</v>
      </c>
      <c r="AT147" s="51">
        <f t="shared" si="943"/>
        <v>727209.96284000005</v>
      </c>
      <c r="AU147" s="51">
        <f t="shared" si="943"/>
        <v>554169.45579000004</v>
      </c>
      <c r="AV147" s="51">
        <f t="shared" si="943"/>
        <v>197352.28492884999</v>
      </c>
      <c r="AW147" s="51">
        <f t="shared" si="943"/>
        <v>165779.22</v>
      </c>
      <c r="AX147" s="51">
        <f t="shared" si="943"/>
        <v>172964.875</v>
      </c>
      <c r="AY147" s="78"/>
      <c r="AZ147" s="51">
        <f t="shared" ref="AZ147:BG147" si="944">AZ148</f>
        <v>0</v>
      </c>
      <c r="BA147" s="51">
        <f t="shared" si="944"/>
        <v>2013878.1742699998</v>
      </c>
      <c r="BB147" s="51">
        <f t="shared" si="944"/>
        <v>1039059.16105</v>
      </c>
      <c r="BC147" s="51">
        <f t="shared" si="944"/>
        <v>727209.96284000005</v>
      </c>
      <c r="BD147" s="51">
        <f t="shared" si="944"/>
        <v>554169.45579000004</v>
      </c>
      <c r="BE147" s="51">
        <f t="shared" si="944"/>
        <v>197352.28492884999</v>
      </c>
      <c r="BF147" s="51">
        <f t="shared" si="944"/>
        <v>165779.22</v>
      </c>
      <c r="BG147" s="51">
        <f t="shared" si="944"/>
        <v>172964.875</v>
      </c>
      <c r="BH147" s="78"/>
      <c r="BI147" s="51">
        <f t="shared" ref="BI147:BP147" si="945">BI148</f>
        <v>0</v>
      </c>
      <c r="BJ147" s="51">
        <f t="shared" si="945"/>
        <v>2013878.1742699998</v>
      </c>
      <c r="BK147" s="51">
        <f t="shared" si="945"/>
        <v>1039059.16105</v>
      </c>
      <c r="BL147" s="51">
        <f t="shared" si="945"/>
        <v>727209.96284000005</v>
      </c>
      <c r="BM147" s="51">
        <f t="shared" si="945"/>
        <v>554169.45579000004</v>
      </c>
      <c r="BN147" s="51">
        <f t="shared" si="945"/>
        <v>197352.28492884999</v>
      </c>
      <c r="BO147" s="51">
        <f t="shared" si="945"/>
        <v>165779.22</v>
      </c>
      <c r="BP147" s="51">
        <f t="shared" si="945"/>
        <v>172964.875</v>
      </c>
      <c r="BR147" s="51">
        <f t="shared" ref="BR147:BY147" si="946">BR148</f>
        <v>0</v>
      </c>
      <c r="BS147" s="51">
        <f t="shared" si="946"/>
        <v>2013878.1742699998</v>
      </c>
      <c r="BT147" s="51">
        <f t="shared" si="946"/>
        <v>1039059.16105</v>
      </c>
      <c r="BU147" s="51">
        <f t="shared" si="946"/>
        <v>727209.96284000005</v>
      </c>
      <c r="BV147" s="51">
        <f t="shared" si="946"/>
        <v>554169.45579000004</v>
      </c>
      <c r="BW147" s="51">
        <f t="shared" si="946"/>
        <v>197352.28492884999</v>
      </c>
      <c r="BX147" s="51">
        <f t="shared" si="946"/>
        <v>165779.22</v>
      </c>
      <c r="BY147" s="51">
        <f t="shared" si="946"/>
        <v>172964.875</v>
      </c>
      <c r="CA147" s="51">
        <f t="shared" ref="CA147:CH147" si="947">CA148</f>
        <v>0</v>
      </c>
      <c r="CB147" s="51">
        <f t="shared" si="947"/>
        <v>2013878.1742699998</v>
      </c>
      <c r="CC147" s="51">
        <f t="shared" si="947"/>
        <v>1039059.16105</v>
      </c>
      <c r="CD147" s="51">
        <f t="shared" si="947"/>
        <v>727209.96284000005</v>
      </c>
      <c r="CE147" s="51">
        <f t="shared" si="947"/>
        <v>554169.45579000004</v>
      </c>
      <c r="CF147" s="51">
        <f t="shared" si="947"/>
        <v>197352.28492884999</v>
      </c>
      <c r="CG147" s="51">
        <f t="shared" si="947"/>
        <v>165779.22</v>
      </c>
      <c r="CH147" s="51">
        <f t="shared" si="947"/>
        <v>172964.875</v>
      </c>
      <c r="CI147" s="181">
        <f>CH147/CG147-1</f>
        <v>4.334472679989676E-2</v>
      </c>
      <c r="CK147" s="51">
        <f t="shared" ref="CK147:CR147" si="948">CK148</f>
        <v>0</v>
      </c>
      <c r="CL147" s="51">
        <f t="shared" si="948"/>
        <v>2013878.1742699998</v>
      </c>
      <c r="CM147" s="51">
        <f t="shared" si="948"/>
        <v>1039059.16105</v>
      </c>
      <c r="CN147" s="51">
        <f t="shared" si="948"/>
        <v>727209.96284000005</v>
      </c>
      <c r="CO147" s="51">
        <f t="shared" si="948"/>
        <v>554169.45579000004</v>
      </c>
      <c r="CP147" s="51">
        <f t="shared" si="948"/>
        <v>197352.28492884999</v>
      </c>
      <c r="CQ147" s="51">
        <f t="shared" si="948"/>
        <v>165779.22</v>
      </c>
      <c r="CR147" s="51">
        <f t="shared" si="948"/>
        <v>172964.875</v>
      </c>
      <c r="CT147" s="51">
        <f t="shared" ref="CT147:DA147" si="949">CT148</f>
        <v>0</v>
      </c>
      <c r="CU147" s="51">
        <f t="shared" si="949"/>
        <v>2013878.1742699998</v>
      </c>
      <c r="CV147" s="51">
        <f t="shared" si="949"/>
        <v>1039059.16105</v>
      </c>
      <c r="CW147" s="51">
        <f t="shared" si="949"/>
        <v>727209.96284000005</v>
      </c>
      <c r="CX147" s="51">
        <f t="shared" si="949"/>
        <v>554169.45579000004</v>
      </c>
      <c r="CY147" s="51">
        <f t="shared" si="949"/>
        <v>197352.28492884999</v>
      </c>
      <c r="CZ147" s="51">
        <f t="shared" si="949"/>
        <v>165779.22</v>
      </c>
      <c r="DA147" s="51">
        <f t="shared" si="949"/>
        <v>172964.875</v>
      </c>
    </row>
    <row r="148" spans="2:105" x14ac:dyDescent="0.3">
      <c r="C148" s="69" t="s">
        <v>122</v>
      </c>
      <c r="D148" s="82"/>
      <c r="E148" s="48"/>
      <c r="F148" s="104">
        <v>2013878.1742699998</v>
      </c>
      <c r="G148" s="104">
        <v>1039059.16105</v>
      </c>
      <c r="H148" s="104">
        <v>727209.96284000005</v>
      </c>
      <c r="I148" s="104">
        <v>554169.45579000004</v>
      </c>
      <c r="J148" s="104">
        <f>SUM('Quarterly I.S'!K146:N146)</f>
        <v>197352.28492884999</v>
      </c>
      <c r="K148" s="104">
        <f>SUM('Quarterly I.S'!O146:R146)</f>
        <v>165779.22</v>
      </c>
      <c r="L148" s="104">
        <v>172964.875</v>
      </c>
      <c r="M148" s="198"/>
      <c r="N148" s="139"/>
      <c r="O148" s="71">
        <f>$E148</f>
        <v>0</v>
      </c>
      <c r="P148" s="71">
        <f>$F148</f>
        <v>2013878.1742699998</v>
      </c>
      <c r="Q148" s="71">
        <f>$G148</f>
        <v>1039059.16105</v>
      </c>
      <c r="R148" s="71">
        <f>$H148</f>
        <v>727209.96284000005</v>
      </c>
      <c r="S148" s="71">
        <f>$I148</f>
        <v>554169.45579000004</v>
      </c>
      <c r="T148" s="71">
        <f>$J148</f>
        <v>197352.28492884999</v>
      </c>
      <c r="U148" s="71">
        <f>$K148</f>
        <v>165779.22</v>
      </c>
      <c r="V148" s="71">
        <f>$L148</f>
        <v>172964.875</v>
      </c>
      <c r="W148" s="198"/>
      <c r="X148" s="68"/>
      <c r="Y148" s="71">
        <f>$E148</f>
        <v>0</v>
      </c>
      <c r="Z148" s="71">
        <f>$F148</f>
        <v>2013878.1742699998</v>
      </c>
      <c r="AA148" s="71">
        <f>$G148</f>
        <v>1039059.16105</v>
      </c>
      <c r="AB148" s="71">
        <f>$H148</f>
        <v>727209.96284000005</v>
      </c>
      <c r="AC148" s="71">
        <f>$I148</f>
        <v>554169.45579000004</v>
      </c>
      <c r="AD148" s="71">
        <f>$J148</f>
        <v>197352.28492884999</v>
      </c>
      <c r="AE148" s="71">
        <f>$K148</f>
        <v>165779.22</v>
      </c>
      <c r="AF148" s="71">
        <f>$L148</f>
        <v>172964.875</v>
      </c>
      <c r="AG148" s="68"/>
      <c r="AH148" s="71">
        <f>$E148</f>
        <v>0</v>
      </c>
      <c r="AI148" s="71">
        <f>$F148</f>
        <v>2013878.1742699998</v>
      </c>
      <c r="AJ148" s="71">
        <f>$G148</f>
        <v>1039059.16105</v>
      </c>
      <c r="AK148" s="71">
        <f>$H148</f>
        <v>727209.96284000005</v>
      </c>
      <c r="AL148" s="71">
        <f>$I148</f>
        <v>554169.45579000004</v>
      </c>
      <c r="AM148" s="71">
        <f>$J148</f>
        <v>197352.28492884999</v>
      </c>
      <c r="AN148" s="71">
        <f>$K148</f>
        <v>165779.22</v>
      </c>
      <c r="AO148" s="71">
        <f>$L148</f>
        <v>172964.875</v>
      </c>
      <c r="AP148" s="68"/>
      <c r="AQ148" s="71">
        <f>$E148</f>
        <v>0</v>
      </c>
      <c r="AR148" s="71">
        <f>$F148</f>
        <v>2013878.1742699998</v>
      </c>
      <c r="AS148" s="71">
        <f>$G148</f>
        <v>1039059.16105</v>
      </c>
      <c r="AT148" s="71">
        <f>$H148</f>
        <v>727209.96284000005</v>
      </c>
      <c r="AU148" s="71">
        <f>$I148</f>
        <v>554169.45579000004</v>
      </c>
      <c r="AV148" s="71">
        <f>$J148</f>
        <v>197352.28492884999</v>
      </c>
      <c r="AW148" s="71">
        <f>$K148</f>
        <v>165779.22</v>
      </c>
      <c r="AX148" s="71">
        <f>$L148</f>
        <v>172964.875</v>
      </c>
      <c r="AY148" s="68"/>
      <c r="AZ148" s="71">
        <f>$E148</f>
        <v>0</v>
      </c>
      <c r="BA148" s="71">
        <f>$F148</f>
        <v>2013878.1742699998</v>
      </c>
      <c r="BB148" s="71">
        <f>$G148</f>
        <v>1039059.16105</v>
      </c>
      <c r="BC148" s="71">
        <f>$H148</f>
        <v>727209.96284000005</v>
      </c>
      <c r="BD148" s="71">
        <f>$I148</f>
        <v>554169.45579000004</v>
      </c>
      <c r="BE148" s="71">
        <f>$J148</f>
        <v>197352.28492884999</v>
      </c>
      <c r="BF148" s="71">
        <f>$K148</f>
        <v>165779.22</v>
      </c>
      <c r="BG148" s="71">
        <f>$L148</f>
        <v>172964.875</v>
      </c>
      <c r="BH148" s="68"/>
      <c r="BI148" s="71">
        <f>$E148</f>
        <v>0</v>
      </c>
      <c r="BJ148" s="71">
        <f>$F148</f>
        <v>2013878.1742699998</v>
      </c>
      <c r="BK148" s="71">
        <f>$G148</f>
        <v>1039059.16105</v>
      </c>
      <c r="BL148" s="71">
        <f>$H148</f>
        <v>727209.96284000005</v>
      </c>
      <c r="BM148" s="71">
        <f>$I148</f>
        <v>554169.45579000004</v>
      </c>
      <c r="BN148" s="71">
        <f>$J148</f>
        <v>197352.28492884999</v>
      </c>
      <c r="BO148" s="71">
        <f>$K148</f>
        <v>165779.22</v>
      </c>
      <c r="BP148" s="71">
        <f>$L148</f>
        <v>172964.875</v>
      </c>
      <c r="BQ148" s="68"/>
      <c r="BR148" s="71">
        <f>$E148</f>
        <v>0</v>
      </c>
      <c r="BS148" s="71">
        <f>$F148</f>
        <v>2013878.1742699998</v>
      </c>
      <c r="BT148" s="71">
        <f>$G148</f>
        <v>1039059.16105</v>
      </c>
      <c r="BU148" s="71">
        <f>$H148</f>
        <v>727209.96284000005</v>
      </c>
      <c r="BV148" s="71">
        <f>$I148</f>
        <v>554169.45579000004</v>
      </c>
      <c r="BW148" s="71">
        <f>$J148</f>
        <v>197352.28492884999</v>
      </c>
      <c r="BX148" s="71">
        <f>$K148</f>
        <v>165779.22</v>
      </c>
      <c r="BY148" s="71">
        <f>$L148</f>
        <v>172964.875</v>
      </c>
      <c r="BZ148" s="68"/>
      <c r="CA148" s="71">
        <f>$E148</f>
        <v>0</v>
      </c>
      <c r="CB148" s="71">
        <f>$F148</f>
        <v>2013878.1742699998</v>
      </c>
      <c r="CC148" s="71">
        <f>$G148</f>
        <v>1039059.16105</v>
      </c>
      <c r="CD148" s="71">
        <f>$H148</f>
        <v>727209.96284000005</v>
      </c>
      <c r="CE148" s="71">
        <f>$I148</f>
        <v>554169.45579000004</v>
      </c>
      <c r="CF148" s="71">
        <f>$J148</f>
        <v>197352.28492884999</v>
      </c>
      <c r="CG148" s="71">
        <f>$K148</f>
        <v>165779.22</v>
      </c>
      <c r="CH148" s="71">
        <f>$L148</f>
        <v>172964.875</v>
      </c>
      <c r="CI148" s="198"/>
      <c r="CJ148" s="68"/>
      <c r="CK148" s="71">
        <f>$E148</f>
        <v>0</v>
      </c>
      <c r="CL148" s="71">
        <f>$F148</f>
        <v>2013878.1742699998</v>
      </c>
      <c r="CM148" s="71">
        <f>$G148</f>
        <v>1039059.16105</v>
      </c>
      <c r="CN148" s="71">
        <f>$H148</f>
        <v>727209.96284000005</v>
      </c>
      <c r="CO148" s="71">
        <f>$I148</f>
        <v>554169.45579000004</v>
      </c>
      <c r="CP148" s="71">
        <f>$J148</f>
        <v>197352.28492884999</v>
      </c>
      <c r="CQ148" s="71">
        <f>$K148</f>
        <v>165779.22</v>
      </c>
      <c r="CR148" s="71">
        <f>$L148</f>
        <v>172964.875</v>
      </c>
      <c r="CS148" s="68"/>
      <c r="CT148" s="71">
        <f>$E148</f>
        <v>0</v>
      </c>
      <c r="CU148" s="71">
        <f>$F148</f>
        <v>2013878.1742699998</v>
      </c>
      <c r="CV148" s="71">
        <f>$G148</f>
        <v>1039059.16105</v>
      </c>
      <c r="CW148" s="71">
        <f>$H148</f>
        <v>727209.96284000005</v>
      </c>
      <c r="CX148" s="71">
        <f>$I148</f>
        <v>554169.45579000004</v>
      </c>
      <c r="CY148" s="71">
        <f>$J148</f>
        <v>197352.28492884999</v>
      </c>
      <c r="CZ148" s="71">
        <f>$K148</f>
        <v>165779.22</v>
      </c>
      <c r="DA148" s="71">
        <f>$L148</f>
        <v>172964.875</v>
      </c>
    </row>
    <row r="149" spans="2:105" x14ac:dyDescent="0.3">
      <c r="C149" s="69"/>
      <c r="D149" s="82"/>
      <c r="E149" s="48"/>
      <c r="F149" s="48"/>
      <c r="G149" s="66"/>
      <c r="H149" s="66"/>
      <c r="I149" s="66"/>
      <c r="J149" s="66"/>
      <c r="K149" s="66"/>
      <c r="L149" s="66"/>
      <c r="M149" s="138"/>
      <c r="O149" s="48"/>
      <c r="P149" s="48"/>
      <c r="Q149" s="66"/>
      <c r="R149" s="66"/>
      <c r="S149" s="66"/>
      <c r="T149" s="66"/>
      <c r="U149" s="66"/>
      <c r="V149" s="66"/>
      <c r="W149" s="138"/>
      <c r="Y149" s="48"/>
      <c r="Z149" s="48"/>
      <c r="AA149" s="66"/>
      <c r="AB149" s="66"/>
      <c r="AC149" s="66"/>
      <c r="AD149" s="66"/>
      <c r="AE149" s="66"/>
      <c r="AF149" s="66"/>
      <c r="AG149" s="56"/>
      <c r="AH149" s="48"/>
      <c r="AI149" s="48"/>
      <c r="AJ149" s="66"/>
      <c r="AK149" s="66"/>
      <c r="AL149" s="66"/>
      <c r="AM149" s="66"/>
      <c r="AN149" s="66"/>
      <c r="AO149" s="66"/>
      <c r="AP149" s="56"/>
      <c r="AQ149" s="48"/>
      <c r="AR149" s="48"/>
      <c r="AS149" s="66"/>
      <c r="AT149" s="66"/>
      <c r="AU149" s="66"/>
      <c r="AV149" s="66"/>
      <c r="AW149" s="66"/>
      <c r="AX149" s="66"/>
      <c r="AY149" s="56"/>
      <c r="AZ149" s="48"/>
      <c r="BA149" s="48"/>
      <c r="BB149" s="66"/>
      <c r="BC149" s="66"/>
      <c r="BD149" s="66"/>
      <c r="BE149" s="66"/>
      <c r="BF149" s="66"/>
      <c r="BG149" s="66"/>
      <c r="BH149" s="56"/>
      <c r="BI149" s="48"/>
      <c r="BJ149" s="48"/>
      <c r="BK149" s="66"/>
      <c r="BL149" s="66"/>
      <c r="BM149" s="66"/>
      <c r="BN149" s="66"/>
      <c r="BO149" s="66"/>
      <c r="BP149" s="66"/>
      <c r="BR149" s="48"/>
      <c r="BS149" s="48"/>
      <c r="BT149" s="66"/>
      <c r="BU149" s="66"/>
      <c r="BV149" s="66"/>
      <c r="BW149" s="66"/>
      <c r="BX149" s="66"/>
      <c r="BY149" s="66"/>
      <c r="CA149" s="48"/>
      <c r="CB149" s="48"/>
      <c r="CC149" s="66"/>
      <c r="CD149" s="66"/>
      <c r="CE149" s="66"/>
      <c r="CF149" s="66"/>
      <c r="CG149" s="66"/>
      <c r="CH149" s="66"/>
      <c r="CI149" s="138"/>
      <c r="CK149" s="48"/>
      <c r="CL149" s="48"/>
      <c r="CM149" s="66"/>
      <c r="CN149" s="66"/>
      <c r="CO149" s="66"/>
      <c r="CP149" s="66"/>
      <c r="CQ149" s="66"/>
      <c r="CR149" s="66"/>
      <c r="CT149" s="48"/>
      <c r="CU149" s="48"/>
      <c r="CV149" s="66"/>
      <c r="CW149" s="66"/>
      <c r="CX149" s="66"/>
      <c r="CY149" s="66"/>
      <c r="CZ149" s="66"/>
      <c r="DA149" s="66"/>
    </row>
    <row r="150" spans="2:105" ht="13.5" thickBot="1" x14ac:dyDescent="0.35">
      <c r="C150" s="79" t="s">
        <v>52</v>
      </c>
      <c r="D150" s="133"/>
      <c r="E150" s="80"/>
      <c r="F150" s="80">
        <f>F138+F147</f>
        <v>4298917.1732290909</v>
      </c>
      <c r="G150" s="80">
        <f t="shared" ref="G150:S150" si="950">G138+G147</f>
        <v>3878084.9212825494</v>
      </c>
      <c r="H150" s="80">
        <f t="shared" si="950"/>
        <v>4619696.1236376232</v>
      </c>
      <c r="I150" s="80">
        <f t="shared" si="950"/>
        <v>7065139.838203799</v>
      </c>
      <c r="J150" s="80">
        <f t="shared" ref="J150:K150" si="951">J138+J147</f>
        <v>11396132.539665252</v>
      </c>
      <c r="K150" s="80">
        <f t="shared" si="951"/>
        <v>16605900.182302492</v>
      </c>
      <c r="L150" s="80">
        <f t="shared" ref="L150" si="952">L138+L147</f>
        <v>11630372.696868639</v>
      </c>
      <c r="M150" s="199">
        <f>L150/K150-1</f>
        <v>-0.29962407522697576</v>
      </c>
      <c r="O150" s="80">
        <f t="shared" si="950"/>
        <v>0</v>
      </c>
      <c r="P150" s="80">
        <f t="shared" si="950"/>
        <v>4298917.1732290909</v>
      </c>
      <c r="Q150" s="80">
        <f t="shared" si="950"/>
        <v>3878084.9212825494</v>
      </c>
      <c r="R150" s="80">
        <f t="shared" si="950"/>
        <v>4619696.1236376232</v>
      </c>
      <c r="S150" s="80">
        <f t="shared" si="950"/>
        <v>7065139.838203799</v>
      </c>
      <c r="T150" s="80">
        <f t="shared" ref="T150:U150" si="953">T138+T147</f>
        <v>11396132.539665252</v>
      </c>
      <c r="U150" s="80">
        <f t="shared" si="953"/>
        <v>16605900.182302492</v>
      </c>
      <c r="V150" s="80">
        <f t="shared" ref="V150" si="954">V138+V147</f>
        <v>11630372.696868639</v>
      </c>
      <c r="W150" s="199">
        <f>V150/U150-1</f>
        <v>-0.29962407522697576</v>
      </c>
      <c r="Y150" s="80">
        <f t="shared" ref="Y150:AF150" si="955">Y138+Y147</f>
        <v>0</v>
      </c>
      <c r="Z150" s="80">
        <f t="shared" si="955"/>
        <v>4298917.1732290909</v>
      </c>
      <c r="AA150" s="80">
        <f t="shared" si="955"/>
        <v>3878084.9212825494</v>
      </c>
      <c r="AB150" s="80">
        <f t="shared" si="955"/>
        <v>4619696.1236376232</v>
      </c>
      <c r="AC150" s="80">
        <f t="shared" si="955"/>
        <v>7065139.838203799</v>
      </c>
      <c r="AD150" s="80">
        <f t="shared" si="955"/>
        <v>11396132.539665252</v>
      </c>
      <c r="AE150" s="80">
        <f t="shared" si="955"/>
        <v>16605900.182302492</v>
      </c>
      <c r="AF150" s="80">
        <f t="shared" si="955"/>
        <v>11630372.696868639</v>
      </c>
      <c r="AG150" s="56"/>
      <c r="AH150" s="80">
        <f t="shared" ref="AH150:AO150" si="956">AH138+AH147</f>
        <v>0</v>
      </c>
      <c r="AI150" s="80">
        <f t="shared" si="956"/>
        <v>4298917.1732290909</v>
      </c>
      <c r="AJ150" s="80">
        <f t="shared" si="956"/>
        <v>3878084.9212825494</v>
      </c>
      <c r="AK150" s="80">
        <f t="shared" si="956"/>
        <v>4619696.1236376232</v>
      </c>
      <c r="AL150" s="80">
        <f t="shared" si="956"/>
        <v>7065139.838203799</v>
      </c>
      <c r="AM150" s="80">
        <f t="shared" si="956"/>
        <v>11396132.539665252</v>
      </c>
      <c r="AN150" s="80">
        <f t="shared" si="956"/>
        <v>16605900.182302492</v>
      </c>
      <c r="AO150" s="80">
        <f t="shared" si="956"/>
        <v>11630372.696868639</v>
      </c>
      <c r="AP150" s="56"/>
      <c r="AQ150" s="80">
        <f t="shared" ref="AQ150:AX150" si="957">AQ138+AQ147</f>
        <v>0</v>
      </c>
      <c r="AR150" s="80">
        <f t="shared" si="957"/>
        <v>4298917.1732290909</v>
      </c>
      <c r="AS150" s="80">
        <f t="shared" si="957"/>
        <v>3878084.9212825494</v>
      </c>
      <c r="AT150" s="80">
        <f t="shared" si="957"/>
        <v>4619696.1236376232</v>
      </c>
      <c r="AU150" s="80">
        <f t="shared" si="957"/>
        <v>7065139.838203799</v>
      </c>
      <c r="AV150" s="80">
        <f t="shared" si="957"/>
        <v>11396132.539665252</v>
      </c>
      <c r="AW150" s="80">
        <f t="shared" si="957"/>
        <v>16605900.182302492</v>
      </c>
      <c r="AX150" s="80">
        <f t="shared" si="957"/>
        <v>11630372.696868639</v>
      </c>
      <c r="AY150" s="56"/>
      <c r="AZ150" s="80">
        <f t="shared" ref="AZ150:BG150" si="958">AZ138+AZ147</f>
        <v>0</v>
      </c>
      <c r="BA150" s="80">
        <f t="shared" si="958"/>
        <v>4298917.1732290909</v>
      </c>
      <c r="BB150" s="80">
        <f t="shared" si="958"/>
        <v>3878084.9212825494</v>
      </c>
      <c r="BC150" s="80">
        <f t="shared" si="958"/>
        <v>4619696.1236376232</v>
      </c>
      <c r="BD150" s="80">
        <f t="shared" si="958"/>
        <v>7065139.838203799</v>
      </c>
      <c r="BE150" s="80">
        <f t="shared" si="958"/>
        <v>11396132.539665252</v>
      </c>
      <c r="BF150" s="80">
        <f t="shared" si="958"/>
        <v>16605900.182302492</v>
      </c>
      <c r="BG150" s="80">
        <f t="shared" si="958"/>
        <v>11630372.696868639</v>
      </c>
      <c r="BH150" s="56"/>
      <c r="BI150" s="80">
        <f t="shared" ref="BI150:BP150" si="959">BI138+BI147</f>
        <v>0</v>
      </c>
      <c r="BJ150" s="80">
        <f t="shared" si="959"/>
        <v>4298917.1732290909</v>
      </c>
      <c r="BK150" s="80">
        <f t="shared" si="959"/>
        <v>3878084.9212825494</v>
      </c>
      <c r="BL150" s="80">
        <f t="shared" si="959"/>
        <v>4619696.1236376232</v>
      </c>
      <c r="BM150" s="80">
        <f t="shared" si="959"/>
        <v>7065139.838203799</v>
      </c>
      <c r="BN150" s="80">
        <f t="shared" si="959"/>
        <v>11396132.539665252</v>
      </c>
      <c r="BO150" s="80">
        <f t="shared" si="959"/>
        <v>16605900.182302492</v>
      </c>
      <c r="BP150" s="80">
        <f t="shared" si="959"/>
        <v>11630372.696868639</v>
      </c>
      <c r="BR150" s="80">
        <f t="shared" ref="BR150:BY150" si="960">BR138+BR147</f>
        <v>0</v>
      </c>
      <c r="BS150" s="80">
        <f t="shared" si="960"/>
        <v>4298917.1732290909</v>
      </c>
      <c r="BT150" s="80">
        <f t="shared" si="960"/>
        <v>3878084.9212825494</v>
      </c>
      <c r="BU150" s="80">
        <f t="shared" si="960"/>
        <v>4619696.1236376232</v>
      </c>
      <c r="BV150" s="80">
        <f t="shared" si="960"/>
        <v>7065139.838203799</v>
      </c>
      <c r="BW150" s="80">
        <f t="shared" si="960"/>
        <v>11396132.539665252</v>
      </c>
      <c r="BX150" s="80">
        <f t="shared" si="960"/>
        <v>16605900.182302492</v>
      </c>
      <c r="BY150" s="80">
        <f t="shared" si="960"/>
        <v>11630372.696868639</v>
      </c>
      <c r="CA150" s="80">
        <f t="shared" ref="CA150:CH150" si="961">CA138+CA147</f>
        <v>0</v>
      </c>
      <c r="CB150" s="80">
        <f t="shared" si="961"/>
        <v>4298917.1732290909</v>
      </c>
      <c r="CC150" s="80">
        <f t="shared" si="961"/>
        <v>3878084.9212825494</v>
      </c>
      <c r="CD150" s="80">
        <f t="shared" si="961"/>
        <v>4619696.1236376232</v>
      </c>
      <c r="CE150" s="80">
        <f t="shared" si="961"/>
        <v>7065139.838203799</v>
      </c>
      <c r="CF150" s="80">
        <f t="shared" si="961"/>
        <v>11396132.539665252</v>
      </c>
      <c r="CG150" s="80">
        <f t="shared" si="961"/>
        <v>16605900.182302492</v>
      </c>
      <c r="CH150" s="80">
        <f t="shared" si="961"/>
        <v>11630372.696868639</v>
      </c>
      <c r="CI150" s="199">
        <f>CH150/CG150-1</f>
        <v>-0.29962407522697576</v>
      </c>
      <c r="CK150" s="80">
        <f t="shared" ref="CK150:CR150" si="962">CK138+CK147</f>
        <v>0</v>
      </c>
      <c r="CL150" s="80">
        <f t="shared" si="962"/>
        <v>4298917.1732290909</v>
      </c>
      <c r="CM150" s="80">
        <f t="shared" si="962"/>
        <v>3878084.9212825494</v>
      </c>
      <c r="CN150" s="80">
        <f t="shared" si="962"/>
        <v>4619696.1236376232</v>
      </c>
      <c r="CO150" s="80">
        <f t="shared" si="962"/>
        <v>7065139.838203799</v>
      </c>
      <c r="CP150" s="80">
        <f t="shared" si="962"/>
        <v>11396132.539665252</v>
      </c>
      <c r="CQ150" s="80">
        <f t="shared" si="962"/>
        <v>16605900.182302492</v>
      </c>
      <c r="CR150" s="80">
        <f t="shared" si="962"/>
        <v>11630372.696868639</v>
      </c>
      <c r="CT150" s="80">
        <f t="shared" ref="CT150:DA150" si="963">CT138+CT147</f>
        <v>0</v>
      </c>
      <c r="CU150" s="80">
        <f t="shared" si="963"/>
        <v>4298917.1732290909</v>
      </c>
      <c r="CV150" s="80">
        <f t="shared" si="963"/>
        <v>3878084.9212825494</v>
      </c>
      <c r="CW150" s="80">
        <f t="shared" si="963"/>
        <v>4619696.1236376232</v>
      </c>
      <c r="CX150" s="80">
        <f t="shared" si="963"/>
        <v>7065139.838203799</v>
      </c>
      <c r="CY150" s="80">
        <f t="shared" si="963"/>
        <v>11396132.539665252</v>
      </c>
      <c r="CZ150" s="80">
        <f t="shared" si="963"/>
        <v>16605900.182302492</v>
      </c>
      <c r="DA150" s="80">
        <f t="shared" si="963"/>
        <v>11630372.696868639</v>
      </c>
    </row>
    <row r="151" spans="2:105" x14ac:dyDescent="0.3">
      <c r="C151" s="69"/>
      <c r="D151" s="82"/>
      <c r="E151" s="48"/>
      <c r="F151" s="138"/>
      <c r="G151" s="138"/>
      <c r="H151" s="138"/>
      <c r="I151" s="138"/>
      <c r="J151" s="138"/>
      <c r="K151" s="138"/>
      <c r="L151" s="138"/>
      <c r="M151" s="138"/>
      <c r="O151" s="48"/>
      <c r="P151" s="48"/>
      <c r="Q151" s="66"/>
      <c r="R151" s="66"/>
      <c r="S151" s="66"/>
      <c r="T151" s="66"/>
      <c r="U151" s="66"/>
      <c r="V151" s="66"/>
      <c r="W151" s="138"/>
      <c r="Y151" s="48"/>
      <c r="Z151" s="48"/>
      <c r="AA151" s="66"/>
      <c r="AB151" s="66"/>
      <c r="AC151" s="66"/>
      <c r="AD151" s="66"/>
      <c r="AE151" s="66"/>
      <c r="AF151" s="66"/>
      <c r="AG151" s="56"/>
      <c r="AH151" s="48"/>
      <c r="AI151" s="48"/>
      <c r="AJ151" s="66"/>
      <c r="AK151" s="66"/>
      <c r="AL151" s="66"/>
      <c r="AM151" s="66"/>
      <c r="AN151" s="66"/>
      <c r="AO151" s="66"/>
      <c r="AP151" s="56"/>
      <c r="AQ151" s="48"/>
      <c r="AR151" s="48"/>
      <c r="AS151" s="66"/>
      <c r="AT151" s="66"/>
      <c r="AU151" s="66"/>
      <c r="AV151" s="66"/>
      <c r="AW151" s="66"/>
      <c r="AX151" s="66"/>
      <c r="AY151" s="56"/>
      <c r="AZ151" s="48"/>
      <c r="BA151" s="48"/>
      <c r="BB151" s="66"/>
      <c r="BC151" s="66"/>
      <c r="BD151" s="66"/>
      <c r="BE151" s="66"/>
      <c r="BF151" s="66"/>
      <c r="BG151" s="66"/>
      <c r="BH151" s="56"/>
      <c r="BI151" s="48"/>
      <c r="BJ151" s="48"/>
      <c r="BK151" s="66"/>
      <c r="BL151" s="66"/>
      <c r="BM151" s="66"/>
      <c r="BN151" s="66"/>
      <c r="BO151" s="66"/>
      <c r="BP151" s="66"/>
      <c r="BR151" s="48"/>
      <c r="BS151" s="48"/>
      <c r="BT151" s="66"/>
      <c r="BU151" s="66"/>
      <c r="BV151" s="66"/>
      <c r="BW151" s="66"/>
      <c r="BX151" s="66"/>
      <c r="BY151" s="66"/>
      <c r="CA151" s="48"/>
      <c r="CB151" s="48"/>
      <c r="CC151" s="66"/>
      <c r="CD151" s="66"/>
      <c r="CE151" s="66"/>
      <c r="CF151" s="66"/>
      <c r="CG151" s="66"/>
      <c r="CH151" s="66"/>
      <c r="CI151" s="138"/>
      <c r="CK151" s="48"/>
      <c r="CL151" s="48"/>
      <c r="CM151" s="66"/>
      <c r="CN151" s="66"/>
      <c r="CO151" s="66"/>
      <c r="CP151" s="66"/>
      <c r="CQ151" s="66"/>
      <c r="CR151" s="66"/>
      <c r="CT151" s="48"/>
      <c r="CU151" s="48"/>
      <c r="CV151" s="66"/>
      <c r="CW151" s="66"/>
      <c r="CX151" s="66"/>
      <c r="CY151" s="66"/>
      <c r="CZ151" s="66"/>
      <c r="DA151" s="66"/>
    </row>
    <row r="152" spans="2:105" s="48" customFormat="1" x14ac:dyDescent="0.3">
      <c r="C152" s="99" t="s">
        <v>67</v>
      </c>
      <c r="D152" s="134"/>
      <c r="E152" s="100"/>
      <c r="F152" s="100">
        <f t="shared" ref="F152:K152" si="964">SUM(F153:F154)</f>
        <v>3800757.5766099989</v>
      </c>
      <c r="G152" s="100">
        <f t="shared" si="964"/>
        <v>3345586</v>
      </c>
      <c r="H152" s="100">
        <f t="shared" si="964"/>
        <v>4659091</v>
      </c>
      <c r="I152" s="100">
        <f t="shared" si="964"/>
        <v>5427148</v>
      </c>
      <c r="J152" s="100">
        <f t="shared" si="964"/>
        <v>6890586.0621500034</v>
      </c>
      <c r="K152" s="100">
        <f t="shared" si="964"/>
        <v>10357212.881899996</v>
      </c>
      <c r="L152" s="100">
        <f t="shared" ref="L152" si="965">SUM(L153:L154)</f>
        <v>6212814.2683799993</v>
      </c>
      <c r="M152" s="200">
        <f>L152/K152-1</f>
        <v>-0.40014612625783164</v>
      </c>
      <c r="O152" s="100">
        <f>$E152</f>
        <v>0</v>
      </c>
      <c r="P152" s="100">
        <f>$F152</f>
        <v>3800757.5766099989</v>
      </c>
      <c r="Q152" s="100">
        <f>$G152</f>
        <v>3345586</v>
      </c>
      <c r="R152" s="100">
        <f>$H152</f>
        <v>4659091</v>
      </c>
      <c r="S152" s="100">
        <f>$I152</f>
        <v>5427148</v>
      </c>
      <c r="T152" s="100">
        <f t="shared" ref="T152:T154" si="966">$J152</f>
        <v>6890586.0621500034</v>
      </c>
      <c r="U152" s="100">
        <f>$K152</f>
        <v>10357212.881899996</v>
      </c>
      <c r="V152" s="100">
        <f>$L152</f>
        <v>6212814.2683799993</v>
      </c>
      <c r="W152" s="200">
        <f>V152/U152-1</f>
        <v>-0.40014612625783164</v>
      </c>
      <c r="Y152" s="100">
        <f>$E152</f>
        <v>0</v>
      </c>
      <c r="Z152" s="100">
        <f>$F152</f>
        <v>3800757.5766099989</v>
      </c>
      <c r="AA152" s="100">
        <f>$G152</f>
        <v>3345586</v>
      </c>
      <c r="AB152" s="100">
        <f>$H152</f>
        <v>4659091</v>
      </c>
      <c r="AC152" s="100">
        <f>$I152</f>
        <v>5427148</v>
      </c>
      <c r="AD152" s="100">
        <f t="shared" ref="AD152:AD154" si="967">$J152</f>
        <v>6890586.0621500034</v>
      </c>
      <c r="AE152" s="100">
        <f>$K152</f>
        <v>10357212.881899996</v>
      </c>
      <c r="AF152" s="100">
        <f>$L152</f>
        <v>6212814.2683799993</v>
      </c>
      <c r="AG152" s="101"/>
      <c r="AH152" s="100">
        <f>$E152</f>
        <v>0</v>
      </c>
      <c r="AI152" s="100">
        <f>$F152</f>
        <v>3800757.5766099989</v>
      </c>
      <c r="AJ152" s="100">
        <f>$G152</f>
        <v>3345586</v>
      </c>
      <c r="AK152" s="100">
        <f>$H152</f>
        <v>4659091</v>
      </c>
      <c r="AL152" s="100">
        <f>$I152</f>
        <v>5427148</v>
      </c>
      <c r="AM152" s="100">
        <f t="shared" ref="AM152:AM154" si="968">$J152</f>
        <v>6890586.0621500034</v>
      </c>
      <c r="AN152" s="100">
        <f>$K152</f>
        <v>10357212.881899996</v>
      </c>
      <c r="AO152" s="100">
        <f>$L152</f>
        <v>6212814.2683799993</v>
      </c>
      <c r="AP152" s="101"/>
      <c r="AQ152" s="100">
        <f>$E152</f>
        <v>0</v>
      </c>
      <c r="AR152" s="100">
        <f>$F152</f>
        <v>3800757.5766099989</v>
      </c>
      <c r="AS152" s="100">
        <f>$G152</f>
        <v>3345586</v>
      </c>
      <c r="AT152" s="100">
        <f>$H152</f>
        <v>4659091</v>
      </c>
      <c r="AU152" s="100">
        <f>$I152</f>
        <v>5427148</v>
      </c>
      <c r="AV152" s="100">
        <f t="shared" ref="AV152:AV154" si="969">$J152</f>
        <v>6890586.0621500034</v>
      </c>
      <c r="AW152" s="100">
        <f>$K152</f>
        <v>10357212.881899996</v>
      </c>
      <c r="AX152" s="100">
        <f>$L152</f>
        <v>6212814.2683799993</v>
      </c>
      <c r="AY152" s="101"/>
      <c r="AZ152" s="100">
        <f>$E152</f>
        <v>0</v>
      </c>
      <c r="BA152" s="100">
        <f>$F152</f>
        <v>3800757.5766099989</v>
      </c>
      <c r="BB152" s="100">
        <f>$G152</f>
        <v>3345586</v>
      </c>
      <c r="BC152" s="100">
        <f>$H152</f>
        <v>4659091</v>
      </c>
      <c r="BD152" s="100">
        <f>$I152</f>
        <v>5427148</v>
      </c>
      <c r="BE152" s="100">
        <f t="shared" ref="BE152:BE154" si="970">$J152</f>
        <v>6890586.0621500034</v>
      </c>
      <c r="BF152" s="100">
        <f>$K152</f>
        <v>10357212.881899996</v>
      </c>
      <c r="BG152" s="100">
        <f>$L152</f>
        <v>6212814.2683799993</v>
      </c>
      <c r="BH152" s="101"/>
      <c r="BI152" s="100">
        <f>$E152</f>
        <v>0</v>
      </c>
      <c r="BJ152" s="100">
        <f>$F152</f>
        <v>3800757.5766099989</v>
      </c>
      <c r="BK152" s="100">
        <f>$G152</f>
        <v>3345586</v>
      </c>
      <c r="BL152" s="100">
        <f>$H152</f>
        <v>4659091</v>
      </c>
      <c r="BM152" s="100">
        <f>$I152</f>
        <v>5427148</v>
      </c>
      <c r="BN152" s="100">
        <f t="shared" ref="BN152:BN154" si="971">$J152</f>
        <v>6890586.0621500034</v>
      </c>
      <c r="BO152" s="100">
        <f>$K152</f>
        <v>10357212.881899996</v>
      </c>
      <c r="BP152" s="100">
        <f>$L152</f>
        <v>6212814.2683799993</v>
      </c>
      <c r="BR152" s="100">
        <f>$E152</f>
        <v>0</v>
      </c>
      <c r="BS152" s="100">
        <f>$F152</f>
        <v>3800757.5766099989</v>
      </c>
      <c r="BT152" s="100">
        <f>$G152</f>
        <v>3345586</v>
      </c>
      <c r="BU152" s="100">
        <f>$H152</f>
        <v>4659091</v>
      </c>
      <c r="BV152" s="100">
        <f>$I152</f>
        <v>5427148</v>
      </c>
      <c r="BW152" s="100">
        <f t="shared" ref="BW152:BW154" si="972">$J152</f>
        <v>6890586.0621500034</v>
      </c>
      <c r="BX152" s="100">
        <f>$K152</f>
        <v>10357212.881899996</v>
      </c>
      <c r="BY152" s="100">
        <f>$L152</f>
        <v>6212814.2683799993</v>
      </c>
      <c r="CA152" s="100">
        <f>$E152</f>
        <v>0</v>
      </c>
      <c r="CB152" s="100">
        <f>$F152</f>
        <v>3800757.5766099989</v>
      </c>
      <c r="CC152" s="100">
        <f>$G152</f>
        <v>3345586</v>
      </c>
      <c r="CD152" s="100">
        <f>$H152</f>
        <v>4659091</v>
      </c>
      <c r="CE152" s="100">
        <f>$I152</f>
        <v>5427148</v>
      </c>
      <c r="CF152" s="100">
        <f t="shared" ref="CF152:CF154" si="973">$J152</f>
        <v>6890586.0621500034</v>
      </c>
      <c r="CG152" s="100">
        <f>$K152</f>
        <v>10357212.881899996</v>
      </c>
      <c r="CH152" s="100">
        <f>$L152</f>
        <v>6212814.2683799993</v>
      </c>
      <c r="CI152" s="200">
        <f>CH152/CG152-1</f>
        <v>-0.40014612625783164</v>
      </c>
      <c r="CK152" s="100">
        <f>$E152</f>
        <v>0</v>
      </c>
      <c r="CL152" s="100">
        <f>$F152</f>
        <v>3800757.5766099989</v>
      </c>
      <c r="CM152" s="100">
        <f>$G152</f>
        <v>3345586</v>
      </c>
      <c r="CN152" s="100">
        <f>$H152</f>
        <v>4659091</v>
      </c>
      <c r="CO152" s="100">
        <f>$I152</f>
        <v>5427148</v>
      </c>
      <c r="CP152" s="100">
        <f t="shared" ref="CP152:CP154" si="974">$J152</f>
        <v>6890586.0621500034</v>
      </c>
      <c r="CQ152" s="100">
        <f>$K152</f>
        <v>10357212.881899996</v>
      </c>
      <c r="CR152" s="100">
        <f>$L152</f>
        <v>6212814.2683799993</v>
      </c>
      <c r="CT152" s="100">
        <f>$E152</f>
        <v>0</v>
      </c>
      <c r="CU152" s="100">
        <f>$F152</f>
        <v>3800757.5766099989</v>
      </c>
      <c r="CV152" s="100">
        <f>$G152</f>
        <v>3345586</v>
      </c>
      <c r="CW152" s="100">
        <f>$H152</f>
        <v>4659091</v>
      </c>
      <c r="CX152" s="100">
        <f>$I152</f>
        <v>5427148</v>
      </c>
      <c r="CY152" s="100">
        <f t="shared" ref="CY152:CY154" si="975">$J152</f>
        <v>6890586.0621500034</v>
      </c>
      <c r="CZ152" s="100">
        <f>$K152</f>
        <v>10357212.881899996</v>
      </c>
      <c r="DA152" s="100">
        <f>$L152</f>
        <v>6212814.2683799993</v>
      </c>
    </row>
    <row r="153" spans="2:105" x14ac:dyDescent="0.3">
      <c r="C153" s="38" t="s">
        <v>68</v>
      </c>
      <c r="E153" s="98"/>
      <c r="F153" s="104">
        <v>2545707.8346999986</v>
      </c>
      <c r="G153" s="104">
        <v>1913570.6401300018</v>
      </c>
      <c r="H153" s="104">
        <v>3949233.2551199999</v>
      </c>
      <c r="I153" s="104">
        <v>4776946</v>
      </c>
      <c r="J153" s="104">
        <f>SUM('Quarterly I.S'!K151:N151)</f>
        <v>6691276.1007900033</v>
      </c>
      <c r="K153" s="104">
        <f>SUM('Quarterly I.S'!O151:R151)</f>
        <v>10223997.289549995</v>
      </c>
      <c r="L153" s="104">
        <f>SUM('Quarterly I.S'!S151:V151)</f>
        <v>6080790.1759899994</v>
      </c>
      <c r="M153" s="198"/>
      <c r="O153" s="98">
        <f>$E153</f>
        <v>0</v>
      </c>
      <c r="P153" s="98">
        <f>$F153</f>
        <v>2545707.8346999986</v>
      </c>
      <c r="Q153" s="98">
        <f>$G153</f>
        <v>1913570.6401300018</v>
      </c>
      <c r="R153" s="98">
        <f>$H153</f>
        <v>3949233.2551199999</v>
      </c>
      <c r="S153" s="98">
        <f>$I153</f>
        <v>4776946</v>
      </c>
      <c r="T153" s="98">
        <f t="shared" si="966"/>
        <v>6691276.1007900033</v>
      </c>
      <c r="U153" s="98">
        <f>$K153</f>
        <v>10223997.289549995</v>
      </c>
      <c r="V153" s="98">
        <f>$L153</f>
        <v>6080790.1759899994</v>
      </c>
      <c r="W153" s="198"/>
      <c r="Y153" s="98">
        <f>$E153</f>
        <v>0</v>
      </c>
      <c r="Z153" s="98">
        <f>$F153</f>
        <v>2545707.8346999986</v>
      </c>
      <c r="AA153" s="98">
        <f>$G153</f>
        <v>1913570.6401300018</v>
      </c>
      <c r="AB153" s="98">
        <f>$H153</f>
        <v>3949233.2551199999</v>
      </c>
      <c r="AC153" s="98">
        <f>$I153</f>
        <v>4776946</v>
      </c>
      <c r="AD153" s="98">
        <f t="shared" si="967"/>
        <v>6691276.1007900033</v>
      </c>
      <c r="AE153" s="98">
        <f>$K153</f>
        <v>10223997.289549995</v>
      </c>
      <c r="AF153" s="98">
        <f>$L153</f>
        <v>6080790.1759899994</v>
      </c>
      <c r="AG153" s="98"/>
      <c r="AH153" s="98">
        <f>$E153</f>
        <v>0</v>
      </c>
      <c r="AI153" s="98">
        <f>$F153</f>
        <v>2545707.8346999986</v>
      </c>
      <c r="AJ153" s="98">
        <f>$G153</f>
        <v>1913570.6401300018</v>
      </c>
      <c r="AK153" s="98">
        <f>$H153</f>
        <v>3949233.2551199999</v>
      </c>
      <c r="AL153" s="98">
        <f>$I153</f>
        <v>4776946</v>
      </c>
      <c r="AM153" s="98">
        <f t="shared" si="968"/>
        <v>6691276.1007900033</v>
      </c>
      <c r="AN153" s="98">
        <f>$K153</f>
        <v>10223997.289549995</v>
      </c>
      <c r="AO153" s="98">
        <f>$L153</f>
        <v>6080790.1759899994</v>
      </c>
      <c r="AP153" s="98"/>
      <c r="AQ153" s="98">
        <f>$E153</f>
        <v>0</v>
      </c>
      <c r="AR153" s="98">
        <f>$F153</f>
        <v>2545707.8346999986</v>
      </c>
      <c r="AS153" s="98">
        <f>$G153</f>
        <v>1913570.6401300018</v>
      </c>
      <c r="AT153" s="98">
        <f>$H153</f>
        <v>3949233.2551199999</v>
      </c>
      <c r="AU153" s="98">
        <f>$I153</f>
        <v>4776946</v>
      </c>
      <c r="AV153" s="98">
        <f t="shared" si="969"/>
        <v>6691276.1007900033</v>
      </c>
      <c r="AW153" s="98">
        <f>$K153</f>
        <v>10223997.289549995</v>
      </c>
      <c r="AX153" s="98">
        <f>$L153</f>
        <v>6080790.1759899994</v>
      </c>
      <c r="AY153" s="98"/>
      <c r="AZ153" s="98">
        <f>$E153</f>
        <v>0</v>
      </c>
      <c r="BA153" s="98">
        <f>$F153</f>
        <v>2545707.8346999986</v>
      </c>
      <c r="BB153" s="98">
        <f>$G153</f>
        <v>1913570.6401300018</v>
      </c>
      <c r="BC153" s="98">
        <f>$H153</f>
        <v>3949233.2551199999</v>
      </c>
      <c r="BD153" s="98">
        <f>$I153</f>
        <v>4776946</v>
      </c>
      <c r="BE153" s="98">
        <f t="shared" si="970"/>
        <v>6691276.1007900033</v>
      </c>
      <c r="BF153" s="98">
        <f>$K153</f>
        <v>10223997.289549995</v>
      </c>
      <c r="BG153" s="98">
        <f>$L153</f>
        <v>6080790.1759899994</v>
      </c>
      <c r="BH153" s="98"/>
      <c r="BI153" s="98">
        <f>$E153</f>
        <v>0</v>
      </c>
      <c r="BJ153" s="98">
        <f>$F153</f>
        <v>2545707.8346999986</v>
      </c>
      <c r="BK153" s="98">
        <f>$G153</f>
        <v>1913570.6401300018</v>
      </c>
      <c r="BL153" s="98">
        <f>$H153</f>
        <v>3949233.2551199999</v>
      </c>
      <c r="BM153" s="98">
        <f>$I153</f>
        <v>4776946</v>
      </c>
      <c r="BN153" s="98">
        <f t="shared" si="971"/>
        <v>6691276.1007900033</v>
      </c>
      <c r="BO153" s="98">
        <f>$K153</f>
        <v>10223997.289549995</v>
      </c>
      <c r="BP153" s="98">
        <f>$L153</f>
        <v>6080790.1759899994</v>
      </c>
      <c r="BR153" s="98">
        <f>$E153</f>
        <v>0</v>
      </c>
      <c r="BS153" s="98">
        <f>$F153</f>
        <v>2545707.8346999986</v>
      </c>
      <c r="BT153" s="98">
        <f>$G153</f>
        <v>1913570.6401300018</v>
      </c>
      <c r="BU153" s="98">
        <f>$H153</f>
        <v>3949233.2551199999</v>
      </c>
      <c r="BV153" s="98">
        <f>$I153</f>
        <v>4776946</v>
      </c>
      <c r="BW153" s="98">
        <f t="shared" si="972"/>
        <v>6691276.1007900033</v>
      </c>
      <c r="BX153" s="98">
        <f>$K153</f>
        <v>10223997.289549995</v>
      </c>
      <c r="BY153" s="98">
        <f>$L153</f>
        <v>6080790.1759899994</v>
      </c>
      <c r="CA153" s="98">
        <f>$E153</f>
        <v>0</v>
      </c>
      <c r="CB153" s="98">
        <f>$F153</f>
        <v>2545707.8346999986</v>
      </c>
      <c r="CC153" s="98">
        <f>$G153</f>
        <v>1913570.6401300018</v>
      </c>
      <c r="CD153" s="98">
        <f>$H153</f>
        <v>3949233.2551199999</v>
      </c>
      <c r="CE153" s="98">
        <f>$I153</f>
        <v>4776946</v>
      </c>
      <c r="CF153" s="98">
        <f t="shared" si="973"/>
        <v>6691276.1007900033</v>
      </c>
      <c r="CG153" s="98">
        <f>$K153</f>
        <v>10223997.289549995</v>
      </c>
      <c r="CH153" s="98">
        <f>$L153</f>
        <v>6080790.1759899994</v>
      </c>
      <c r="CI153" s="198"/>
      <c r="CK153" s="98">
        <f>$E153</f>
        <v>0</v>
      </c>
      <c r="CL153" s="98">
        <f>$F153</f>
        <v>2545707.8346999986</v>
      </c>
      <c r="CM153" s="98">
        <f>$G153</f>
        <v>1913570.6401300018</v>
      </c>
      <c r="CN153" s="98">
        <f>$H153</f>
        <v>3949233.2551199999</v>
      </c>
      <c r="CO153" s="98">
        <f>$I153</f>
        <v>4776946</v>
      </c>
      <c r="CP153" s="98">
        <f t="shared" si="974"/>
        <v>6691276.1007900033</v>
      </c>
      <c r="CQ153" s="98">
        <f>$K153</f>
        <v>10223997.289549995</v>
      </c>
      <c r="CR153" s="98">
        <f>$L153</f>
        <v>6080790.1759899994</v>
      </c>
      <c r="CT153" s="98">
        <f>$E153</f>
        <v>0</v>
      </c>
      <c r="CU153" s="98">
        <f>$F153</f>
        <v>2545707.8346999986</v>
      </c>
      <c r="CV153" s="98">
        <f>$G153</f>
        <v>1913570.6401300018</v>
      </c>
      <c r="CW153" s="98">
        <f>$H153</f>
        <v>3949233.2551199999</v>
      </c>
      <c r="CX153" s="98">
        <f>$I153</f>
        <v>4776946</v>
      </c>
      <c r="CY153" s="98">
        <f t="shared" si="975"/>
        <v>6691276.1007900033</v>
      </c>
      <c r="CZ153" s="98">
        <f>$K153</f>
        <v>10223997.289549995</v>
      </c>
      <c r="DA153" s="98">
        <f>$L153</f>
        <v>6080790.1759899994</v>
      </c>
    </row>
    <row r="154" spans="2:105" x14ac:dyDescent="0.3">
      <c r="C154" s="38" t="s">
        <v>127</v>
      </c>
      <c r="E154" s="98"/>
      <c r="F154" s="104">
        <v>1255049.7419100006</v>
      </c>
      <c r="G154" s="104">
        <v>1432015.3598699982</v>
      </c>
      <c r="H154" s="104">
        <v>709857.74488000025</v>
      </c>
      <c r="I154" s="104">
        <v>650202</v>
      </c>
      <c r="J154" s="104">
        <f>SUM('Quarterly I.S'!K152:N152)</f>
        <v>199309.96135999999</v>
      </c>
      <c r="K154" s="104">
        <f>SUM('Quarterly I.S'!O152:R152)</f>
        <v>133215.59234999999</v>
      </c>
      <c r="L154" s="104">
        <f>SUM('Quarterly I.S'!S152:V152)</f>
        <v>132024.09239000001</v>
      </c>
      <c r="M154" s="198"/>
      <c r="O154" s="98">
        <f>$E154</f>
        <v>0</v>
      </c>
      <c r="P154" s="98">
        <f>$F154</f>
        <v>1255049.7419100006</v>
      </c>
      <c r="Q154" s="98">
        <f>$G154</f>
        <v>1432015.3598699982</v>
      </c>
      <c r="R154" s="98">
        <f>$H154</f>
        <v>709857.74488000025</v>
      </c>
      <c r="S154" s="98">
        <f>$I154</f>
        <v>650202</v>
      </c>
      <c r="T154" s="98">
        <f t="shared" si="966"/>
        <v>199309.96135999999</v>
      </c>
      <c r="U154" s="98">
        <f>$K154</f>
        <v>133215.59234999999</v>
      </c>
      <c r="V154" s="98">
        <f>$L154</f>
        <v>132024.09239000001</v>
      </c>
      <c r="W154" s="198"/>
      <c r="Y154" s="98">
        <f>$E154</f>
        <v>0</v>
      </c>
      <c r="Z154" s="98">
        <f>$F154</f>
        <v>1255049.7419100006</v>
      </c>
      <c r="AA154" s="98">
        <f>$G154</f>
        <v>1432015.3598699982</v>
      </c>
      <c r="AB154" s="98">
        <f>$H154</f>
        <v>709857.74488000025</v>
      </c>
      <c r="AC154" s="98">
        <f>$I154</f>
        <v>650202</v>
      </c>
      <c r="AD154" s="98">
        <f t="shared" si="967"/>
        <v>199309.96135999999</v>
      </c>
      <c r="AE154" s="98">
        <f>$K154</f>
        <v>133215.59234999999</v>
      </c>
      <c r="AF154" s="98">
        <f>$L154</f>
        <v>132024.09239000001</v>
      </c>
      <c r="AG154" s="98"/>
      <c r="AH154" s="98">
        <f>$E154</f>
        <v>0</v>
      </c>
      <c r="AI154" s="98">
        <f>$F154</f>
        <v>1255049.7419100006</v>
      </c>
      <c r="AJ154" s="98">
        <f>$G154</f>
        <v>1432015.3598699982</v>
      </c>
      <c r="AK154" s="98">
        <f>$H154</f>
        <v>709857.74488000025</v>
      </c>
      <c r="AL154" s="98">
        <f>$I154</f>
        <v>650202</v>
      </c>
      <c r="AM154" s="98">
        <f t="shared" si="968"/>
        <v>199309.96135999999</v>
      </c>
      <c r="AN154" s="98">
        <f>$K154</f>
        <v>133215.59234999999</v>
      </c>
      <c r="AO154" s="98">
        <f>$L154</f>
        <v>132024.09239000001</v>
      </c>
      <c r="AP154" s="98"/>
      <c r="AQ154" s="98">
        <f>$E154</f>
        <v>0</v>
      </c>
      <c r="AR154" s="98">
        <f>$F154</f>
        <v>1255049.7419100006</v>
      </c>
      <c r="AS154" s="98">
        <f>$G154</f>
        <v>1432015.3598699982</v>
      </c>
      <c r="AT154" s="98">
        <f>$H154</f>
        <v>709857.74488000025</v>
      </c>
      <c r="AU154" s="98">
        <f>$I154</f>
        <v>650202</v>
      </c>
      <c r="AV154" s="98">
        <f t="shared" si="969"/>
        <v>199309.96135999999</v>
      </c>
      <c r="AW154" s="98">
        <f>$K154</f>
        <v>133215.59234999999</v>
      </c>
      <c r="AX154" s="98">
        <f>$L154</f>
        <v>132024.09239000001</v>
      </c>
      <c r="AY154" s="98"/>
      <c r="AZ154" s="98">
        <f>$E154</f>
        <v>0</v>
      </c>
      <c r="BA154" s="98">
        <f>$F154</f>
        <v>1255049.7419100006</v>
      </c>
      <c r="BB154" s="98">
        <f>$G154</f>
        <v>1432015.3598699982</v>
      </c>
      <c r="BC154" s="98">
        <f>$H154</f>
        <v>709857.74488000025</v>
      </c>
      <c r="BD154" s="98">
        <f>$I154</f>
        <v>650202</v>
      </c>
      <c r="BE154" s="98">
        <f t="shared" si="970"/>
        <v>199309.96135999999</v>
      </c>
      <c r="BF154" s="98">
        <f>$K154</f>
        <v>133215.59234999999</v>
      </c>
      <c r="BG154" s="98">
        <f>$L154</f>
        <v>132024.09239000001</v>
      </c>
      <c r="BH154" s="98"/>
      <c r="BI154" s="98">
        <f>$E154</f>
        <v>0</v>
      </c>
      <c r="BJ154" s="98">
        <f>$F154</f>
        <v>1255049.7419100006</v>
      </c>
      <c r="BK154" s="98">
        <f>$G154</f>
        <v>1432015.3598699982</v>
      </c>
      <c r="BL154" s="98">
        <f>$H154</f>
        <v>709857.74488000025</v>
      </c>
      <c r="BM154" s="98">
        <f>$I154</f>
        <v>650202</v>
      </c>
      <c r="BN154" s="98">
        <f t="shared" si="971"/>
        <v>199309.96135999999</v>
      </c>
      <c r="BO154" s="98">
        <f>$K154</f>
        <v>133215.59234999999</v>
      </c>
      <c r="BP154" s="98">
        <f>$L154</f>
        <v>132024.09239000001</v>
      </c>
      <c r="BR154" s="98">
        <f>$E154</f>
        <v>0</v>
      </c>
      <c r="BS154" s="98">
        <f>$F154</f>
        <v>1255049.7419100006</v>
      </c>
      <c r="BT154" s="98">
        <f>$G154</f>
        <v>1432015.3598699982</v>
      </c>
      <c r="BU154" s="98">
        <f>$H154</f>
        <v>709857.74488000025</v>
      </c>
      <c r="BV154" s="98">
        <f>$I154</f>
        <v>650202</v>
      </c>
      <c r="BW154" s="98">
        <f t="shared" si="972"/>
        <v>199309.96135999999</v>
      </c>
      <c r="BX154" s="98">
        <f>$K154</f>
        <v>133215.59234999999</v>
      </c>
      <c r="BY154" s="98">
        <f>$L154</f>
        <v>132024.09239000001</v>
      </c>
      <c r="CA154" s="98">
        <f>$E154</f>
        <v>0</v>
      </c>
      <c r="CB154" s="98">
        <f>$F154</f>
        <v>1255049.7419100006</v>
      </c>
      <c r="CC154" s="98">
        <f>$G154</f>
        <v>1432015.3598699982</v>
      </c>
      <c r="CD154" s="98">
        <f>$H154</f>
        <v>709857.74488000025</v>
      </c>
      <c r="CE154" s="98">
        <f>$I154</f>
        <v>650202</v>
      </c>
      <c r="CF154" s="98">
        <f t="shared" si="973"/>
        <v>199309.96135999999</v>
      </c>
      <c r="CG154" s="98">
        <f>$K154</f>
        <v>133215.59234999999</v>
      </c>
      <c r="CH154" s="98">
        <f>$L154</f>
        <v>132024.09239000001</v>
      </c>
      <c r="CI154" s="198"/>
      <c r="CK154" s="98">
        <f>$E154</f>
        <v>0</v>
      </c>
      <c r="CL154" s="98">
        <f>$F154</f>
        <v>1255049.7419100006</v>
      </c>
      <c r="CM154" s="98">
        <f>$G154</f>
        <v>1432015.3598699982</v>
      </c>
      <c r="CN154" s="98">
        <f>$H154</f>
        <v>709857.74488000025</v>
      </c>
      <c r="CO154" s="98">
        <f>$I154</f>
        <v>650202</v>
      </c>
      <c r="CP154" s="98">
        <f t="shared" si="974"/>
        <v>199309.96135999999</v>
      </c>
      <c r="CQ154" s="98">
        <f>$K154</f>
        <v>133215.59234999999</v>
      </c>
      <c r="CR154" s="98">
        <f>$L154</f>
        <v>132024.09239000001</v>
      </c>
      <c r="CT154" s="98">
        <f>$E154</f>
        <v>0</v>
      </c>
      <c r="CU154" s="98">
        <f>$F154</f>
        <v>1255049.7419100006</v>
      </c>
      <c r="CV154" s="98">
        <f>$G154</f>
        <v>1432015.3598699982</v>
      </c>
      <c r="CW154" s="98">
        <f>$H154</f>
        <v>709857.74488000025</v>
      </c>
      <c r="CX154" s="98">
        <f>$I154</f>
        <v>650202</v>
      </c>
      <c r="CY154" s="98">
        <f t="shared" si="975"/>
        <v>199309.96135999999</v>
      </c>
      <c r="CZ154" s="98">
        <f>$K154</f>
        <v>133215.59234999999</v>
      </c>
      <c r="DA154" s="98">
        <f>$L154</f>
        <v>132024.09239000001</v>
      </c>
    </row>
    <row r="155" spans="2:105" x14ac:dyDescent="0.3">
      <c r="C155" s="76"/>
      <c r="D155" s="127"/>
      <c r="E155" s="72"/>
      <c r="F155" s="72"/>
      <c r="G155" s="72"/>
      <c r="H155" s="72"/>
      <c r="I155" s="255"/>
      <c r="J155" s="255"/>
      <c r="K155" s="255"/>
      <c r="L155" s="255"/>
      <c r="M155" s="201"/>
      <c r="O155" s="74"/>
      <c r="P155" s="74"/>
      <c r="Q155" s="74"/>
      <c r="R155" s="74"/>
      <c r="S155" s="74"/>
      <c r="T155" s="74"/>
      <c r="U155" s="74"/>
      <c r="V155" s="74"/>
      <c r="W155" s="201"/>
      <c r="Y155" s="74"/>
      <c r="Z155" s="74"/>
      <c r="AA155" s="74"/>
      <c r="AB155" s="74"/>
      <c r="AC155" s="74"/>
      <c r="AD155" s="74"/>
      <c r="AE155" s="74"/>
      <c r="AF155" s="74"/>
      <c r="AG155" s="72"/>
      <c r="AH155" s="74"/>
      <c r="AI155" s="74"/>
      <c r="AJ155" s="74"/>
      <c r="AK155" s="74"/>
      <c r="AL155" s="74"/>
      <c r="AM155" s="74"/>
      <c r="AN155" s="74"/>
      <c r="AO155" s="74"/>
      <c r="AP155" s="72"/>
      <c r="AQ155" s="74"/>
      <c r="AR155" s="74"/>
      <c r="AS155" s="74"/>
      <c r="AT155" s="74"/>
      <c r="AU155" s="74"/>
      <c r="AV155" s="74"/>
      <c r="AW155" s="74"/>
      <c r="AX155" s="74"/>
      <c r="AY155" s="72"/>
      <c r="AZ155" s="74"/>
      <c r="BA155" s="74"/>
      <c r="BB155" s="74"/>
      <c r="BC155" s="74"/>
      <c r="BD155" s="74"/>
      <c r="BE155" s="74"/>
      <c r="BF155" s="74"/>
      <c r="BG155" s="74"/>
      <c r="BH155" s="72"/>
      <c r="BI155" s="74"/>
      <c r="BJ155" s="74"/>
      <c r="BK155" s="74"/>
      <c r="BL155" s="74"/>
      <c r="BM155" s="74"/>
      <c r="BN155" s="74"/>
      <c r="BO155" s="74"/>
      <c r="BP155" s="74"/>
      <c r="BR155" s="74"/>
      <c r="BS155" s="74"/>
      <c r="BT155" s="74"/>
      <c r="BU155" s="74"/>
      <c r="BV155" s="74"/>
      <c r="BW155" s="74"/>
      <c r="BX155" s="74"/>
      <c r="BY155" s="74"/>
      <c r="CA155" s="74"/>
      <c r="CB155" s="74"/>
      <c r="CC155" s="74"/>
      <c r="CD155" s="74"/>
      <c r="CE155" s="74"/>
      <c r="CF155" s="74"/>
      <c r="CG155" s="74"/>
      <c r="CH155" s="74"/>
      <c r="CI155" s="201"/>
      <c r="CK155" s="74"/>
      <c r="CL155" s="74"/>
      <c r="CM155" s="74"/>
      <c r="CN155" s="74"/>
      <c r="CO155" s="74"/>
      <c r="CP155" s="74"/>
      <c r="CQ155" s="74"/>
      <c r="CR155" s="74"/>
      <c r="CT155" s="74"/>
      <c r="CU155" s="74"/>
      <c r="CV155" s="74"/>
      <c r="CW155" s="74"/>
      <c r="CX155" s="74"/>
      <c r="CY155" s="74"/>
      <c r="CZ155" s="74"/>
      <c r="DA155" s="74"/>
    </row>
    <row r="156" spans="2:105" x14ac:dyDescent="0.3">
      <c r="C156" s="76"/>
      <c r="D156" s="127"/>
      <c r="E156" s="72"/>
      <c r="F156" s="72"/>
      <c r="G156" s="72"/>
      <c r="H156" s="72"/>
      <c r="I156" s="255"/>
      <c r="J156" s="255"/>
      <c r="K156" s="72"/>
      <c r="L156" s="72"/>
      <c r="M156" s="201"/>
      <c r="O156" s="74"/>
      <c r="P156" s="74"/>
      <c r="Q156" s="74"/>
      <c r="R156" s="74"/>
      <c r="S156" s="74"/>
      <c r="T156" s="74"/>
      <c r="U156" s="74"/>
      <c r="V156" s="74"/>
      <c r="W156" s="201"/>
      <c r="Y156" s="74"/>
      <c r="Z156" s="74"/>
      <c r="AA156" s="74"/>
      <c r="AB156" s="74"/>
      <c r="AC156" s="74"/>
      <c r="AD156" s="74"/>
      <c r="AE156" s="74"/>
      <c r="AF156" s="74"/>
      <c r="AG156" s="72"/>
      <c r="AH156" s="74"/>
      <c r="AI156" s="74"/>
      <c r="AJ156" s="74"/>
      <c r="AK156" s="74"/>
      <c r="AL156" s="74"/>
      <c r="AM156" s="74"/>
      <c r="AN156" s="74"/>
      <c r="AO156" s="74"/>
      <c r="AP156" s="72"/>
      <c r="AQ156" s="74"/>
      <c r="AR156" s="74"/>
      <c r="AS156" s="74"/>
      <c r="AT156" s="74"/>
      <c r="AU156" s="74"/>
      <c r="AV156" s="74"/>
      <c r="AW156" s="74"/>
      <c r="AX156" s="74"/>
      <c r="AY156" s="72"/>
      <c r="AZ156" s="74"/>
      <c r="BA156" s="74"/>
      <c r="BB156" s="74"/>
      <c r="BC156" s="74"/>
      <c r="BD156" s="74"/>
      <c r="BE156" s="74"/>
      <c r="BF156" s="74"/>
      <c r="BG156" s="74"/>
      <c r="BH156" s="72"/>
      <c r="BI156" s="74"/>
      <c r="BJ156" s="74"/>
      <c r="BK156" s="74"/>
      <c r="BL156" s="74"/>
      <c r="BM156" s="74"/>
      <c r="BN156" s="74"/>
      <c r="BO156" s="74"/>
      <c r="BP156" s="74"/>
      <c r="BR156" s="74"/>
      <c r="BS156" s="74"/>
      <c r="BT156" s="74"/>
      <c r="BU156" s="74"/>
      <c r="BV156" s="74"/>
      <c r="BW156" s="74"/>
      <c r="BX156" s="74"/>
      <c r="BY156" s="74"/>
      <c r="CA156" s="74"/>
      <c r="CB156" s="74"/>
      <c r="CC156" s="74"/>
      <c r="CD156" s="74"/>
      <c r="CE156" s="74"/>
      <c r="CF156" s="74"/>
      <c r="CG156" s="74"/>
      <c r="CH156" s="74"/>
      <c r="CI156" s="201"/>
      <c r="CK156" s="74"/>
      <c r="CL156" s="74"/>
      <c r="CM156" s="74"/>
      <c r="CN156" s="74"/>
      <c r="CO156" s="74"/>
      <c r="CP156" s="74"/>
      <c r="CQ156" s="74"/>
      <c r="CR156" s="74"/>
      <c r="CT156" s="74"/>
      <c r="CU156" s="74"/>
      <c r="CV156" s="74"/>
      <c r="CW156" s="74"/>
      <c r="CX156" s="74"/>
      <c r="CY156" s="74"/>
      <c r="CZ156" s="74"/>
      <c r="DA156" s="74"/>
    </row>
    <row r="157" spans="2:105" s="36" customFormat="1" x14ac:dyDescent="0.3">
      <c r="B157" s="34"/>
      <c r="C157" s="67" t="s">
        <v>119</v>
      </c>
      <c r="D157" s="67"/>
      <c r="E157" s="35"/>
      <c r="F157" s="35"/>
      <c r="G157" s="35"/>
      <c r="H157" s="35"/>
      <c r="I157" s="176"/>
      <c r="J157" s="176"/>
      <c r="K157" s="35"/>
      <c r="L157" s="35"/>
      <c r="M157" s="176"/>
      <c r="O157" s="35"/>
      <c r="P157" s="35"/>
      <c r="Q157" s="35"/>
      <c r="R157" s="35"/>
      <c r="S157" s="35"/>
      <c r="T157" s="35"/>
      <c r="U157" s="35"/>
      <c r="V157" s="35"/>
      <c r="W157" s="176"/>
      <c r="Y157" s="35"/>
      <c r="Z157" s="35"/>
      <c r="AA157" s="35"/>
      <c r="AB157" s="35"/>
      <c r="AC157" s="35"/>
      <c r="AD157" s="35"/>
      <c r="AE157" s="35"/>
      <c r="AF157" s="35"/>
      <c r="AG157" s="37"/>
      <c r="AH157" s="35"/>
      <c r="AI157" s="35"/>
      <c r="AJ157" s="35"/>
      <c r="AK157" s="35"/>
      <c r="AL157" s="35"/>
      <c r="AM157" s="35"/>
      <c r="AN157" s="35"/>
      <c r="AO157" s="35"/>
      <c r="AP157" s="37"/>
      <c r="AQ157" s="35"/>
      <c r="AR157" s="35"/>
      <c r="AS157" s="35"/>
      <c r="AT157" s="35"/>
      <c r="AU157" s="35"/>
      <c r="AV157" s="35"/>
      <c r="AW157" s="35"/>
      <c r="AX157" s="35"/>
      <c r="AY157" s="37"/>
      <c r="AZ157" s="35"/>
      <c r="BA157" s="35"/>
      <c r="BB157" s="35"/>
      <c r="BC157" s="35"/>
      <c r="BD157" s="35"/>
      <c r="BE157" s="35"/>
      <c r="BF157" s="35"/>
      <c r="BG157" s="35"/>
      <c r="BH157" s="37"/>
      <c r="BI157" s="35"/>
      <c r="BJ157" s="35"/>
      <c r="BK157" s="35"/>
      <c r="BL157" s="35"/>
      <c r="BM157" s="35"/>
      <c r="BN157" s="35"/>
      <c r="BO157" s="35"/>
      <c r="BP157" s="35"/>
      <c r="BR157" s="35"/>
      <c r="BS157" s="35"/>
      <c r="BT157" s="35"/>
      <c r="BU157" s="35"/>
      <c r="BV157" s="35"/>
      <c r="BW157" s="35"/>
      <c r="BX157" s="35"/>
      <c r="BY157" s="35"/>
      <c r="CA157" s="35"/>
      <c r="CB157" s="35"/>
      <c r="CC157" s="35"/>
      <c r="CD157" s="35"/>
      <c r="CE157" s="35"/>
      <c r="CF157" s="35"/>
      <c r="CG157" s="35"/>
      <c r="CH157" s="35"/>
      <c r="CI157" s="176"/>
      <c r="CJ157" s="213"/>
      <c r="CK157" s="35"/>
      <c r="CL157" s="35"/>
      <c r="CM157" s="35"/>
      <c r="CN157" s="35"/>
      <c r="CO157" s="35"/>
      <c r="CP157" s="35"/>
      <c r="CQ157" s="35"/>
      <c r="CR157" s="35"/>
      <c r="CT157" s="35"/>
      <c r="CU157" s="35"/>
      <c r="CV157" s="35"/>
      <c r="CW157" s="35"/>
      <c r="CX157" s="35"/>
      <c r="CY157" s="35"/>
      <c r="CZ157" s="35"/>
      <c r="DA157" s="35"/>
    </row>
    <row r="158" spans="2:105" x14ac:dyDescent="0.3">
      <c r="C158" s="85" t="s">
        <v>115</v>
      </c>
      <c r="D158" s="128"/>
      <c r="E158" s="51">
        <f t="shared" ref="E158:L158" si="976">SUM(E159)</f>
        <v>1330248.0319999999</v>
      </c>
      <c r="F158" s="51">
        <f t="shared" si="976"/>
        <v>1573059.8829999999</v>
      </c>
      <c r="G158" s="51">
        <f t="shared" si="976"/>
        <v>1539616.41</v>
      </c>
      <c r="H158" s="51">
        <f t="shared" si="976"/>
        <v>1344965.348</v>
      </c>
      <c r="I158" s="51">
        <f t="shared" si="976"/>
        <v>2404704.3080000002</v>
      </c>
      <c r="J158" s="51">
        <f t="shared" si="976"/>
        <v>4784579.534</v>
      </c>
      <c r="K158" s="51">
        <f t="shared" si="976"/>
        <v>6998142</v>
      </c>
      <c r="L158" s="51">
        <f t="shared" si="976"/>
        <v>7722183.1390800001</v>
      </c>
      <c r="M158" s="181">
        <f>L158/K158-1</f>
        <v>0.10346191018701822</v>
      </c>
      <c r="O158" s="107">
        <f t="shared" ref="O158:V158" si="977">O159</f>
        <v>1330248.0319999999</v>
      </c>
      <c r="P158" s="107">
        <f t="shared" si="977"/>
        <v>1573059.8829999999</v>
      </c>
      <c r="Q158" s="107">
        <f t="shared" si="977"/>
        <v>1539616.41</v>
      </c>
      <c r="R158" s="107">
        <f t="shared" si="977"/>
        <v>1344965.348</v>
      </c>
      <c r="S158" s="107">
        <f t="shared" si="977"/>
        <v>2404704.3080000002</v>
      </c>
      <c r="T158" s="107">
        <f t="shared" si="977"/>
        <v>4784579.534</v>
      </c>
      <c r="U158" s="107">
        <f t="shared" si="977"/>
        <v>6998142</v>
      </c>
      <c r="V158" s="107">
        <f t="shared" si="977"/>
        <v>7722183.1390800001</v>
      </c>
      <c r="W158" s="181">
        <f>V158/U158-1</f>
        <v>0.10346191018701822</v>
      </c>
      <c r="Y158" s="107">
        <f t="shared" ref="Y158:AX158" si="978">Y159</f>
        <v>1330248.0319999999</v>
      </c>
      <c r="Z158" s="107">
        <f t="shared" si="978"/>
        <v>1573059.8829999999</v>
      </c>
      <c r="AA158" s="107">
        <f t="shared" si="978"/>
        <v>1539616.41</v>
      </c>
      <c r="AB158" s="107">
        <f t="shared" si="978"/>
        <v>1344965.348</v>
      </c>
      <c r="AC158" s="107">
        <f t="shared" si="978"/>
        <v>2404704.3080000002</v>
      </c>
      <c r="AD158" s="107">
        <f t="shared" si="978"/>
        <v>4784579.534</v>
      </c>
      <c r="AE158" s="107">
        <f t="shared" si="978"/>
        <v>6998142</v>
      </c>
      <c r="AF158" s="107">
        <f t="shared" si="978"/>
        <v>7722183.1390800001</v>
      </c>
      <c r="AG158" s="74"/>
      <c r="AH158" s="107">
        <f t="shared" si="978"/>
        <v>1330248.0319999999</v>
      </c>
      <c r="AI158" s="107">
        <f t="shared" si="978"/>
        <v>1573059.8829999999</v>
      </c>
      <c r="AJ158" s="107">
        <f t="shared" si="978"/>
        <v>1539616.41</v>
      </c>
      <c r="AK158" s="107">
        <f t="shared" si="978"/>
        <v>1344965.348</v>
      </c>
      <c r="AL158" s="107">
        <f t="shared" si="978"/>
        <v>2404704.3080000002</v>
      </c>
      <c r="AM158" s="107">
        <f t="shared" si="978"/>
        <v>4784579.534</v>
      </c>
      <c r="AN158" s="107">
        <f t="shared" si="978"/>
        <v>6998142</v>
      </c>
      <c r="AO158" s="107">
        <f t="shared" si="978"/>
        <v>7722183.1390800001</v>
      </c>
      <c r="AP158" s="74"/>
      <c r="AQ158" s="107">
        <f t="shared" si="978"/>
        <v>1330248.0319999999</v>
      </c>
      <c r="AR158" s="107">
        <f t="shared" si="978"/>
        <v>1573059.8829999999</v>
      </c>
      <c r="AS158" s="107">
        <f t="shared" si="978"/>
        <v>1539616.41</v>
      </c>
      <c r="AT158" s="107">
        <f t="shared" si="978"/>
        <v>1344965.348</v>
      </c>
      <c r="AU158" s="107">
        <f t="shared" si="978"/>
        <v>2404704.3080000002</v>
      </c>
      <c r="AV158" s="107">
        <f t="shared" si="978"/>
        <v>4784579.534</v>
      </c>
      <c r="AW158" s="107">
        <f t="shared" si="978"/>
        <v>6998142</v>
      </c>
      <c r="AX158" s="107">
        <f t="shared" si="978"/>
        <v>7722183.1390800001</v>
      </c>
      <c r="AY158" s="74"/>
      <c r="AZ158" s="107">
        <f t="shared" ref="AZ158:BG158" si="979">AZ159</f>
        <v>1330248.0319999999</v>
      </c>
      <c r="BA158" s="107">
        <f t="shared" si="979"/>
        <v>1573059.8829999999</v>
      </c>
      <c r="BB158" s="107">
        <f t="shared" si="979"/>
        <v>1539616.41</v>
      </c>
      <c r="BC158" s="107">
        <f t="shared" si="979"/>
        <v>1344965.348</v>
      </c>
      <c r="BD158" s="107">
        <f t="shared" si="979"/>
        <v>2404704.3080000002</v>
      </c>
      <c r="BE158" s="107">
        <f t="shared" si="979"/>
        <v>4784579.534</v>
      </c>
      <c r="BF158" s="107">
        <f t="shared" si="979"/>
        <v>6998142</v>
      </c>
      <c r="BG158" s="107">
        <f t="shared" si="979"/>
        <v>7722183.1390800001</v>
      </c>
      <c r="BH158" s="74"/>
      <c r="BI158" s="107">
        <f t="shared" ref="BI158:BP158" si="980">BI159</f>
        <v>1330248.0319999999</v>
      </c>
      <c r="BJ158" s="107">
        <f t="shared" si="980"/>
        <v>1573059.8829999999</v>
      </c>
      <c r="BK158" s="107">
        <f t="shared" si="980"/>
        <v>1539616.41</v>
      </c>
      <c r="BL158" s="107">
        <f t="shared" si="980"/>
        <v>1344965.348</v>
      </c>
      <c r="BM158" s="107">
        <f t="shared" si="980"/>
        <v>2404704.3080000002</v>
      </c>
      <c r="BN158" s="107">
        <f t="shared" si="980"/>
        <v>4784579.534</v>
      </c>
      <c r="BO158" s="107">
        <f t="shared" si="980"/>
        <v>6998142</v>
      </c>
      <c r="BP158" s="107">
        <f t="shared" si="980"/>
        <v>7722183.1390800001</v>
      </c>
      <c r="BR158" s="107">
        <f t="shared" ref="BR158:BY158" si="981">BR159</f>
        <v>1330248.0319999999</v>
      </c>
      <c r="BS158" s="107">
        <f t="shared" si="981"/>
        <v>1573059.8829999999</v>
      </c>
      <c r="BT158" s="107">
        <f t="shared" si="981"/>
        <v>1539616.41</v>
      </c>
      <c r="BU158" s="107">
        <f t="shared" si="981"/>
        <v>1344965.348</v>
      </c>
      <c r="BV158" s="107">
        <f t="shared" si="981"/>
        <v>2404704.3080000002</v>
      </c>
      <c r="BW158" s="107">
        <f t="shared" si="981"/>
        <v>4784579.534</v>
      </c>
      <c r="BX158" s="107">
        <f t="shared" si="981"/>
        <v>6998142</v>
      </c>
      <c r="BY158" s="107">
        <f t="shared" si="981"/>
        <v>7722183.1390800001</v>
      </c>
      <c r="CA158" s="107">
        <f t="shared" ref="CA158:CH158" si="982">CA159</f>
        <v>1330248.0319999999</v>
      </c>
      <c r="CB158" s="107">
        <f t="shared" si="982"/>
        <v>1573059.8829999999</v>
      </c>
      <c r="CC158" s="107">
        <f t="shared" si="982"/>
        <v>1539616.41</v>
      </c>
      <c r="CD158" s="107">
        <f t="shared" si="982"/>
        <v>1344965.348</v>
      </c>
      <c r="CE158" s="107">
        <f t="shared" si="982"/>
        <v>2404704.3080000002</v>
      </c>
      <c r="CF158" s="107">
        <f t="shared" si="982"/>
        <v>4784579.534</v>
      </c>
      <c r="CG158" s="107">
        <f t="shared" si="982"/>
        <v>6998142</v>
      </c>
      <c r="CH158" s="107">
        <f t="shared" si="982"/>
        <v>7722183.1390800001</v>
      </c>
      <c r="CI158" s="181">
        <f>CH158/CG158-1</f>
        <v>0.10346191018701822</v>
      </c>
      <c r="CK158" s="107">
        <f t="shared" ref="CK158:CR158" si="983">CK159</f>
        <v>1330248.0319999999</v>
      </c>
      <c r="CL158" s="107">
        <f t="shared" si="983"/>
        <v>1573059.8829999999</v>
      </c>
      <c r="CM158" s="107">
        <f t="shared" si="983"/>
        <v>1539616.41</v>
      </c>
      <c r="CN158" s="107">
        <f t="shared" si="983"/>
        <v>1344965.348</v>
      </c>
      <c r="CO158" s="107">
        <f t="shared" si="983"/>
        <v>2404704.3080000002</v>
      </c>
      <c r="CP158" s="107">
        <f t="shared" si="983"/>
        <v>4784579.534</v>
      </c>
      <c r="CQ158" s="107">
        <f t="shared" si="983"/>
        <v>6998142</v>
      </c>
      <c r="CR158" s="107">
        <f t="shared" si="983"/>
        <v>7722183.1390800001</v>
      </c>
      <c r="CT158" s="107">
        <f t="shared" ref="CT158:DA158" si="984">CT159</f>
        <v>1330248.0319999999</v>
      </c>
      <c r="CU158" s="107">
        <f t="shared" si="984"/>
        <v>1573059.8829999999</v>
      </c>
      <c r="CV158" s="107">
        <f t="shared" si="984"/>
        <v>1539616.41</v>
      </c>
      <c r="CW158" s="107">
        <f t="shared" si="984"/>
        <v>1344965.348</v>
      </c>
      <c r="CX158" s="107">
        <f t="shared" si="984"/>
        <v>2404704.3080000002</v>
      </c>
      <c r="CY158" s="107">
        <f t="shared" si="984"/>
        <v>4784579.534</v>
      </c>
      <c r="CZ158" s="107">
        <f t="shared" si="984"/>
        <v>6998142</v>
      </c>
      <c r="DA158" s="107">
        <f t="shared" si="984"/>
        <v>7722183.1390800001</v>
      </c>
    </row>
    <row r="159" spans="2:105" x14ac:dyDescent="0.3">
      <c r="C159" s="69" t="s">
        <v>116</v>
      </c>
      <c r="D159" s="82">
        <v>37</v>
      </c>
      <c r="E159" s="104">
        <v>1330248.0319999999</v>
      </c>
      <c r="F159" s="104">
        <v>1573059.8829999999</v>
      </c>
      <c r="G159" s="104">
        <v>1539616.41</v>
      </c>
      <c r="H159" s="104">
        <v>1344965.348</v>
      </c>
      <c r="I159" s="104">
        <v>2404704.3080000002</v>
      </c>
      <c r="J159" s="104">
        <f>'Quarterly I.S'!N156</f>
        <v>4784579.534</v>
      </c>
      <c r="K159" s="104">
        <f>'Quarterly I.S'!R156</f>
        <v>6998142</v>
      </c>
      <c r="L159" s="104">
        <f>'Quarterly I.S'!V156</f>
        <v>7722183.1390800001</v>
      </c>
      <c r="M159" s="198"/>
      <c r="O159" s="71">
        <f>$E159</f>
        <v>1330248.0319999999</v>
      </c>
      <c r="P159" s="71">
        <f>$F159</f>
        <v>1573059.8829999999</v>
      </c>
      <c r="Q159" s="71">
        <f>$G159</f>
        <v>1539616.41</v>
      </c>
      <c r="R159" s="71">
        <f>$H159</f>
        <v>1344965.348</v>
      </c>
      <c r="S159" s="71">
        <f>$I159</f>
        <v>2404704.3080000002</v>
      </c>
      <c r="T159" s="71">
        <f>$J159</f>
        <v>4784579.534</v>
      </c>
      <c r="U159" s="71">
        <f>$K159</f>
        <v>6998142</v>
      </c>
      <c r="V159" s="71">
        <f>$L159</f>
        <v>7722183.1390800001</v>
      </c>
      <c r="W159" s="198"/>
      <c r="X159" s="68"/>
      <c r="Y159" s="71">
        <f>$E159</f>
        <v>1330248.0319999999</v>
      </c>
      <c r="Z159" s="71">
        <f>$F159</f>
        <v>1573059.8829999999</v>
      </c>
      <c r="AA159" s="71">
        <f>$G159</f>
        <v>1539616.41</v>
      </c>
      <c r="AB159" s="71">
        <f>$H159</f>
        <v>1344965.348</v>
      </c>
      <c r="AC159" s="71">
        <f>$I159</f>
        <v>2404704.3080000002</v>
      </c>
      <c r="AD159" s="71">
        <f>$J159</f>
        <v>4784579.534</v>
      </c>
      <c r="AE159" s="71">
        <f>$K159</f>
        <v>6998142</v>
      </c>
      <c r="AF159" s="71">
        <f>$L159</f>
        <v>7722183.1390800001</v>
      </c>
      <c r="AG159" s="68"/>
      <c r="AH159" s="71">
        <f>$E159</f>
        <v>1330248.0319999999</v>
      </c>
      <c r="AI159" s="71">
        <f>$F159</f>
        <v>1573059.8829999999</v>
      </c>
      <c r="AJ159" s="71">
        <f>$G159</f>
        <v>1539616.41</v>
      </c>
      <c r="AK159" s="71">
        <f>$H159</f>
        <v>1344965.348</v>
      </c>
      <c r="AL159" s="71">
        <f>$I159</f>
        <v>2404704.3080000002</v>
      </c>
      <c r="AM159" s="71">
        <f>$J159</f>
        <v>4784579.534</v>
      </c>
      <c r="AN159" s="71">
        <f>$K159</f>
        <v>6998142</v>
      </c>
      <c r="AO159" s="71">
        <f>$L159</f>
        <v>7722183.1390800001</v>
      </c>
      <c r="AP159" s="68"/>
      <c r="AQ159" s="71">
        <f>$E159</f>
        <v>1330248.0319999999</v>
      </c>
      <c r="AR159" s="71">
        <f>$F159</f>
        <v>1573059.8829999999</v>
      </c>
      <c r="AS159" s="71">
        <f>$G159</f>
        <v>1539616.41</v>
      </c>
      <c r="AT159" s="71">
        <f>$H159</f>
        <v>1344965.348</v>
      </c>
      <c r="AU159" s="71">
        <f>$I159</f>
        <v>2404704.3080000002</v>
      </c>
      <c r="AV159" s="71">
        <f>$J159</f>
        <v>4784579.534</v>
      </c>
      <c r="AW159" s="71">
        <f>$K159</f>
        <v>6998142</v>
      </c>
      <c r="AX159" s="71">
        <f>$L159</f>
        <v>7722183.1390800001</v>
      </c>
      <c r="AY159" s="68"/>
      <c r="AZ159" s="71">
        <f>$E159</f>
        <v>1330248.0319999999</v>
      </c>
      <c r="BA159" s="71">
        <f>$F159</f>
        <v>1573059.8829999999</v>
      </c>
      <c r="BB159" s="71">
        <f>$G159</f>
        <v>1539616.41</v>
      </c>
      <c r="BC159" s="71">
        <f>$H159</f>
        <v>1344965.348</v>
      </c>
      <c r="BD159" s="71">
        <f>$I159</f>
        <v>2404704.3080000002</v>
      </c>
      <c r="BE159" s="71">
        <f>$J159</f>
        <v>4784579.534</v>
      </c>
      <c r="BF159" s="71">
        <f>$K159</f>
        <v>6998142</v>
      </c>
      <c r="BG159" s="71">
        <f>$L159</f>
        <v>7722183.1390800001</v>
      </c>
      <c r="BH159" s="68"/>
      <c r="BI159" s="71">
        <f>$E159</f>
        <v>1330248.0319999999</v>
      </c>
      <c r="BJ159" s="71">
        <f>$F159</f>
        <v>1573059.8829999999</v>
      </c>
      <c r="BK159" s="71">
        <f>$G159</f>
        <v>1539616.41</v>
      </c>
      <c r="BL159" s="71">
        <f>$H159</f>
        <v>1344965.348</v>
      </c>
      <c r="BM159" s="71">
        <f>$I159</f>
        <v>2404704.3080000002</v>
      </c>
      <c r="BN159" s="71">
        <f>$J159</f>
        <v>4784579.534</v>
      </c>
      <c r="BO159" s="71">
        <f>$K159</f>
        <v>6998142</v>
      </c>
      <c r="BP159" s="71">
        <f>$L159</f>
        <v>7722183.1390800001</v>
      </c>
      <c r="BQ159" s="68"/>
      <c r="BR159" s="71">
        <f>$E159</f>
        <v>1330248.0319999999</v>
      </c>
      <c r="BS159" s="71">
        <f>$F159</f>
        <v>1573059.8829999999</v>
      </c>
      <c r="BT159" s="71">
        <f>$G159</f>
        <v>1539616.41</v>
      </c>
      <c r="BU159" s="71">
        <f>$H159</f>
        <v>1344965.348</v>
      </c>
      <c r="BV159" s="71">
        <f>$I159</f>
        <v>2404704.3080000002</v>
      </c>
      <c r="BW159" s="71">
        <f>$J159</f>
        <v>4784579.534</v>
      </c>
      <c r="BX159" s="71">
        <f>$K159</f>
        <v>6998142</v>
      </c>
      <c r="BY159" s="71">
        <f>$L159</f>
        <v>7722183.1390800001</v>
      </c>
      <c r="BZ159" s="68"/>
      <c r="CA159" s="71">
        <f>$E159</f>
        <v>1330248.0319999999</v>
      </c>
      <c r="CB159" s="71">
        <f>$F159</f>
        <v>1573059.8829999999</v>
      </c>
      <c r="CC159" s="71">
        <f>$G159</f>
        <v>1539616.41</v>
      </c>
      <c r="CD159" s="71">
        <f>$H159</f>
        <v>1344965.348</v>
      </c>
      <c r="CE159" s="71">
        <f>$I159</f>
        <v>2404704.3080000002</v>
      </c>
      <c r="CF159" s="71">
        <f>$J159</f>
        <v>4784579.534</v>
      </c>
      <c r="CG159" s="71">
        <f>$K159</f>
        <v>6998142</v>
      </c>
      <c r="CH159" s="71">
        <f>$L159</f>
        <v>7722183.1390800001</v>
      </c>
      <c r="CI159" s="198"/>
      <c r="CJ159" s="68"/>
      <c r="CK159" s="71">
        <f>$E159</f>
        <v>1330248.0319999999</v>
      </c>
      <c r="CL159" s="71">
        <f>$F159</f>
        <v>1573059.8829999999</v>
      </c>
      <c r="CM159" s="71">
        <f>$G159</f>
        <v>1539616.41</v>
      </c>
      <c r="CN159" s="71">
        <f>$H159</f>
        <v>1344965.348</v>
      </c>
      <c r="CO159" s="71">
        <f>$I159</f>
        <v>2404704.3080000002</v>
      </c>
      <c r="CP159" s="71">
        <f>$J159</f>
        <v>4784579.534</v>
      </c>
      <c r="CQ159" s="71">
        <f>$K159</f>
        <v>6998142</v>
      </c>
      <c r="CR159" s="71">
        <f>$L159</f>
        <v>7722183.1390800001</v>
      </c>
      <c r="CS159" s="68"/>
      <c r="CT159" s="71">
        <f>$E159</f>
        <v>1330248.0319999999</v>
      </c>
      <c r="CU159" s="71">
        <f>$F159</f>
        <v>1573059.8829999999</v>
      </c>
      <c r="CV159" s="71">
        <f>$G159</f>
        <v>1539616.41</v>
      </c>
      <c r="CW159" s="71">
        <f>$H159</f>
        <v>1344965.348</v>
      </c>
      <c r="CX159" s="71">
        <f>$I159</f>
        <v>2404704.3080000002</v>
      </c>
      <c r="CY159" s="71">
        <f>$J159</f>
        <v>4784579.534</v>
      </c>
      <c r="CZ159" s="71">
        <f>$K159</f>
        <v>6998142</v>
      </c>
      <c r="DA159" s="71">
        <f>$L159</f>
        <v>7722183.1390800001</v>
      </c>
    </row>
    <row r="160" spans="2:105" x14ac:dyDescent="0.3">
      <c r="C160" s="69"/>
      <c r="D160" s="82"/>
      <c r="E160" s="102"/>
      <c r="F160" s="43"/>
      <c r="G160" s="43"/>
      <c r="H160" s="43"/>
      <c r="I160" s="43"/>
      <c r="J160" s="43"/>
      <c r="K160" s="43"/>
      <c r="L160" s="43"/>
      <c r="M160" s="177"/>
      <c r="O160" s="43"/>
      <c r="P160" s="42"/>
      <c r="Q160" s="42"/>
      <c r="R160" s="42"/>
      <c r="S160" s="42"/>
      <c r="T160" s="42"/>
      <c r="U160" s="42"/>
      <c r="V160" s="42"/>
      <c r="W160" s="177"/>
      <c r="Y160" s="43"/>
      <c r="Z160" s="42"/>
      <c r="AA160" s="42"/>
      <c r="AB160" s="42"/>
      <c r="AC160" s="42"/>
      <c r="AD160" s="42"/>
      <c r="AE160" s="42"/>
      <c r="AF160" s="42"/>
      <c r="AG160" s="44"/>
      <c r="AH160" s="43"/>
      <c r="AI160" s="42"/>
      <c r="AJ160" s="42"/>
      <c r="AK160" s="42"/>
      <c r="AL160" s="42"/>
      <c r="AM160" s="42"/>
      <c r="AN160" s="42"/>
      <c r="AO160" s="42"/>
      <c r="AP160" s="44"/>
      <c r="AQ160" s="43"/>
      <c r="AR160" s="42"/>
      <c r="AS160" s="42"/>
      <c r="AT160" s="42"/>
      <c r="AU160" s="42"/>
      <c r="AV160" s="42"/>
      <c r="AW160" s="42"/>
      <c r="AX160" s="42"/>
      <c r="AY160" s="44"/>
      <c r="AZ160" s="43"/>
      <c r="BA160" s="42"/>
      <c r="BB160" s="42"/>
      <c r="BC160" s="42"/>
      <c r="BD160" s="42"/>
      <c r="BE160" s="42"/>
      <c r="BF160" s="42"/>
      <c r="BG160" s="42"/>
      <c r="BH160" s="44"/>
      <c r="BI160" s="43"/>
      <c r="BJ160" s="42"/>
      <c r="BK160" s="42"/>
      <c r="BL160" s="42"/>
      <c r="BM160" s="42"/>
      <c r="BN160" s="42"/>
      <c r="BO160" s="42"/>
      <c r="BP160" s="42"/>
      <c r="BR160" s="43"/>
      <c r="BS160" s="42"/>
      <c r="BT160" s="42"/>
      <c r="BU160" s="42"/>
      <c r="BV160" s="42"/>
      <c r="BW160" s="42"/>
      <c r="BX160" s="42"/>
      <c r="BY160" s="42"/>
      <c r="CA160" s="43"/>
      <c r="CB160" s="42"/>
      <c r="CC160" s="42"/>
      <c r="CD160" s="42"/>
      <c r="CE160" s="42"/>
      <c r="CF160" s="42"/>
      <c r="CG160" s="42"/>
      <c r="CH160" s="42"/>
      <c r="CI160" s="177"/>
      <c r="CK160" s="43"/>
      <c r="CL160" s="42"/>
      <c r="CM160" s="42"/>
      <c r="CN160" s="42"/>
      <c r="CO160" s="42"/>
      <c r="CP160" s="42"/>
      <c r="CQ160" s="42"/>
      <c r="CR160" s="42"/>
      <c r="CT160" s="43"/>
      <c r="CU160" s="42"/>
      <c r="CV160" s="42"/>
      <c r="CW160" s="42"/>
      <c r="CX160" s="42"/>
      <c r="CY160" s="42"/>
      <c r="CZ160" s="42"/>
      <c r="DA160" s="42"/>
    </row>
    <row r="161" spans="2:105" x14ac:dyDescent="0.3">
      <c r="C161" s="86" t="s">
        <v>118</v>
      </c>
      <c r="D161" s="129"/>
      <c r="E161" s="51">
        <f>SUM(E162:E165)</f>
        <v>3333182.6744200005</v>
      </c>
      <c r="F161" s="51">
        <f>SUM(F162:F165)</f>
        <v>4673537.5772599997</v>
      </c>
      <c r="G161" s="51">
        <f>SUM(G162:G165)</f>
        <v>4675803.431862344</v>
      </c>
      <c r="H161" s="51">
        <f>SUM(H162:H165)</f>
        <v>6092385.5559</v>
      </c>
      <c r="I161" s="51">
        <f>SUM(I162:I165)</f>
        <v>8070138.8522099992</v>
      </c>
      <c r="J161" s="51">
        <f t="shared" ref="J161:K161" si="985">SUM(J162:J165)</f>
        <v>10273567.47518984</v>
      </c>
      <c r="K161" s="51">
        <f t="shared" si="985"/>
        <v>14790726.199999999</v>
      </c>
      <c r="L161" s="51">
        <f t="shared" ref="L161" si="986">SUM(L162:L165)</f>
        <v>14597264.453412892</v>
      </c>
      <c r="M161" s="181">
        <f>L161/K161-1</f>
        <v>-1.3079935627982042E-2</v>
      </c>
      <c r="O161" s="107">
        <f t="shared" ref="O161:T161" si="987">SUM(O162:O165)</f>
        <v>3333182.6744200005</v>
      </c>
      <c r="P161" s="107">
        <f t="shared" si="987"/>
        <v>4673537.5772599997</v>
      </c>
      <c r="Q161" s="107">
        <f t="shared" si="987"/>
        <v>4675803.431862344</v>
      </c>
      <c r="R161" s="107">
        <f t="shared" si="987"/>
        <v>6092385.5559</v>
      </c>
      <c r="S161" s="107">
        <f t="shared" si="987"/>
        <v>8070138.8522099992</v>
      </c>
      <c r="T161" s="107">
        <f t="shared" si="987"/>
        <v>10273567.47518984</v>
      </c>
      <c r="U161" s="107">
        <f t="shared" ref="U161:V161" si="988">SUM(U162:U165)</f>
        <v>14790726.199999999</v>
      </c>
      <c r="V161" s="107">
        <f t="shared" si="988"/>
        <v>14597264.453412892</v>
      </c>
      <c r="W161" s="181">
        <f>V161/U161-1</f>
        <v>-1.3079935627982042E-2</v>
      </c>
      <c r="Y161" s="107">
        <f t="shared" ref="Y161:AD161" si="989">SUM(Y162:Y165)</f>
        <v>3333182.6744200005</v>
      </c>
      <c r="Z161" s="107">
        <f t="shared" si="989"/>
        <v>4673537.5772599997</v>
      </c>
      <c r="AA161" s="107">
        <f t="shared" si="989"/>
        <v>4675803.431862344</v>
      </c>
      <c r="AB161" s="107">
        <f t="shared" si="989"/>
        <v>6092385.5559</v>
      </c>
      <c r="AC161" s="107">
        <f t="shared" si="989"/>
        <v>8070138.8522099992</v>
      </c>
      <c r="AD161" s="107">
        <f t="shared" si="989"/>
        <v>10273567.47518984</v>
      </c>
      <c r="AE161" s="107">
        <f t="shared" ref="AE161:AF161" si="990">SUM(AE162:AE165)</f>
        <v>14790726.199999999</v>
      </c>
      <c r="AF161" s="107">
        <f t="shared" si="990"/>
        <v>14597264.453412892</v>
      </c>
      <c r="AG161" s="107"/>
      <c r="AH161" s="107">
        <f t="shared" ref="AH161:AM161" si="991">SUM(AH162:AH165)</f>
        <v>3333182.6744200005</v>
      </c>
      <c r="AI161" s="107">
        <f t="shared" si="991"/>
        <v>4673537.5772599997</v>
      </c>
      <c r="AJ161" s="107">
        <f t="shared" si="991"/>
        <v>4675803.431862344</v>
      </c>
      <c r="AK161" s="107">
        <f t="shared" si="991"/>
        <v>6092385.5559</v>
      </c>
      <c r="AL161" s="107">
        <f t="shared" si="991"/>
        <v>8070138.8522099992</v>
      </c>
      <c r="AM161" s="107">
        <f t="shared" si="991"/>
        <v>10273567.47518984</v>
      </c>
      <c r="AN161" s="107">
        <f t="shared" ref="AN161:AO161" si="992">SUM(AN162:AN165)</f>
        <v>14790726.199999999</v>
      </c>
      <c r="AO161" s="107">
        <f t="shared" si="992"/>
        <v>14597264.453412892</v>
      </c>
      <c r="AP161" s="107"/>
      <c r="AQ161" s="107">
        <f t="shared" ref="AQ161:AV161" si="993">SUM(AQ162:AQ165)</f>
        <v>3333182.6744200005</v>
      </c>
      <c r="AR161" s="107">
        <f t="shared" si="993"/>
        <v>4673537.5772599997</v>
      </c>
      <c r="AS161" s="107">
        <f t="shared" si="993"/>
        <v>4675803.431862344</v>
      </c>
      <c r="AT161" s="107">
        <f t="shared" si="993"/>
        <v>6092385.5559</v>
      </c>
      <c r="AU161" s="107">
        <f t="shared" si="993"/>
        <v>8070138.8522099992</v>
      </c>
      <c r="AV161" s="107">
        <f t="shared" si="993"/>
        <v>10273567.47518984</v>
      </c>
      <c r="AW161" s="107">
        <f t="shared" ref="AW161:AX161" si="994">SUM(AW162:AW165)</f>
        <v>14790726.199999999</v>
      </c>
      <c r="AX161" s="107">
        <f t="shared" si="994"/>
        <v>14597264.453412892</v>
      </c>
      <c r="AY161" s="107"/>
      <c r="AZ161" s="107">
        <f t="shared" ref="AZ161:BE161" si="995">SUM(AZ162:AZ165)</f>
        <v>3333182.6744200005</v>
      </c>
      <c r="BA161" s="107">
        <f t="shared" si="995"/>
        <v>4673537.5772599997</v>
      </c>
      <c r="BB161" s="107">
        <f t="shared" si="995"/>
        <v>4675803.431862344</v>
      </c>
      <c r="BC161" s="107">
        <f t="shared" si="995"/>
        <v>6092385.5559</v>
      </c>
      <c r="BD161" s="107">
        <f t="shared" si="995"/>
        <v>8070138.8522099992</v>
      </c>
      <c r="BE161" s="107">
        <f t="shared" si="995"/>
        <v>10273567.47518984</v>
      </c>
      <c r="BF161" s="107">
        <f t="shared" ref="BF161:BG161" si="996">SUM(BF162:BF165)</f>
        <v>14790726.199999999</v>
      </c>
      <c r="BG161" s="107">
        <f t="shared" si="996"/>
        <v>14597264.453412892</v>
      </c>
      <c r="BH161" s="107"/>
      <c r="BI161" s="107">
        <f t="shared" ref="BI161:BN161" si="997">SUM(BI162:BI165)</f>
        <v>3333182.6744200005</v>
      </c>
      <c r="BJ161" s="107">
        <f t="shared" si="997"/>
        <v>4673537.5772599997</v>
      </c>
      <c r="BK161" s="107">
        <f t="shared" si="997"/>
        <v>4675803.431862344</v>
      </c>
      <c r="BL161" s="107">
        <f t="shared" si="997"/>
        <v>6092385.5559</v>
      </c>
      <c r="BM161" s="107">
        <f t="shared" si="997"/>
        <v>8070138.8522099992</v>
      </c>
      <c r="BN161" s="107">
        <f t="shared" si="997"/>
        <v>10273567.47518984</v>
      </c>
      <c r="BO161" s="107">
        <f t="shared" ref="BO161:BP161" si="998">SUM(BO162:BO165)</f>
        <v>14790726.199999999</v>
      </c>
      <c r="BP161" s="107">
        <f t="shared" si="998"/>
        <v>14597264.453412892</v>
      </c>
      <c r="BQ161" s="107"/>
      <c r="BR161" s="107">
        <f t="shared" ref="BR161:BW161" si="999">SUM(BR162:BR165)</f>
        <v>3333182.6744200005</v>
      </c>
      <c r="BS161" s="107">
        <f t="shared" si="999"/>
        <v>4673537.5772599997</v>
      </c>
      <c r="BT161" s="107">
        <f t="shared" si="999"/>
        <v>4675803.431862344</v>
      </c>
      <c r="BU161" s="107">
        <f t="shared" si="999"/>
        <v>6092385.5559</v>
      </c>
      <c r="BV161" s="107">
        <f t="shared" si="999"/>
        <v>8070138.8522099992</v>
      </c>
      <c r="BW161" s="107">
        <f t="shared" si="999"/>
        <v>10273567.47518984</v>
      </c>
      <c r="BX161" s="107">
        <f t="shared" ref="BX161:BY161" si="1000">SUM(BX162:BX165)</f>
        <v>14790726.199999999</v>
      </c>
      <c r="BY161" s="107">
        <f t="shared" si="1000"/>
        <v>14597264.453412892</v>
      </c>
      <c r="BZ161" s="107"/>
      <c r="CA161" s="107">
        <f t="shared" ref="CA161:CF161" si="1001">SUM(CA162:CA165)</f>
        <v>3333182.6744200005</v>
      </c>
      <c r="CB161" s="107">
        <f t="shared" si="1001"/>
        <v>4673537.5772599997</v>
      </c>
      <c r="CC161" s="107">
        <f t="shared" si="1001"/>
        <v>4675803.431862344</v>
      </c>
      <c r="CD161" s="107">
        <f t="shared" si="1001"/>
        <v>6092385.5559</v>
      </c>
      <c r="CE161" s="107">
        <f t="shared" si="1001"/>
        <v>8070138.8522099992</v>
      </c>
      <c r="CF161" s="107">
        <f t="shared" si="1001"/>
        <v>10273567.47518984</v>
      </c>
      <c r="CG161" s="107">
        <f t="shared" ref="CG161:CH161" si="1002">SUM(CG162:CG165)</f>
        <v>14790726.199999999</v>
      </c>
      <c r="CH161" s="107">
        <f t="shared" si="1002"/>
        <v>14597264.453412892</v>
      </c>
      <c r="CI161" s="181">
        <f>CH161/CG161-1</f>
        <v>-1.3079935627982042E-2</v>
      </c>
      <c r="CJ161" s="74"/>
      <c r="CK161" s="107">
        <f t="shared" ref="CK161:CP161" si="1003">SUM(CK162:CK165)</f>
        <v>3333182.6744200005</v>
      </c>
      <c r="CL161" s="107">
        <f t="shared" si="1003"/>
        <v>4673537.5772599997</v>
      </c>
      <c r="CM161" s="107">
        <f t="shared" si="1003"/>
        <v>4675803.431862344</v>
      </c>
      <c r="CN161" s="107">
        <f t="shared" si="1003"/>
        <v>6092385.5559</v>
      </c>
      <c r="CO161" s="107">
        <f t="shared" si="1003"/>
        <v>8070138.8522099992</v>
      </c>
      <c r="CP161" s="107">
        <f t="shared" si="1003"/>
        <v>10273567.47518984</v>
      </c>
      <c r="CQ161" s="107">
        <f t="shared" ref="CQ161:CR161" si="1004">SUM(CQ162:CQ165)</f>
        <v>14790726.199999999</v>
      </c>
      <c r="CR161" s="107">
        <f t="shared" si="1004"/>
        <v>14597264.453412892</v>
      </c>
      <c r="CS161" s="107"/>
      <c r="CT161" s="107">
        <f t="shared" ref="CT161:CY161" si="1005">SUM(CT162:CT165)</f>
        <v>3333182.6744200005</v>
      </c>
      <c r="CU161" s="107">
        <f t="shared" si="1005"/>
        <v>4673537.5772599997</v>
      </c>
      <c r="CV161" s="107">
        <f t="shared" si="1005"/>
        <v>4675803.431862344</v>
      </c>
      <c r="CW161" s="107">
        <f t="shared" si="1005"/>
        <v>6092385.5559</v>
      </c>
      <c r="CX161" s="107">
        <f t="shared" si="1005"/>
        <v>8070138.8522099992</v>
      </c>
      <c r="CY161" s="107">
        <f t="shared" si="1005"/>
        <v>10273567.47518984</v>
      </c>
      <c r="CZ161" s="107">
        <f t="shared" ref="CZ161:DA161" si="1006">SUM(CZ162:CZ165)</f>
        <v>14790726.199999999</v>
      </c>
      <c r="DA161" s="107">
        <f t="shared" si="1006"/>
        <v>14597264.453412892</v>
      </c>
    </row>
    <row r="162" spans="2:105" x14ac:dyDescent="0.3">
      <c r="C162" s="82" t="s">
        <v>149</v>
      </c>
      <c r="D162" s="82">
        <v>48.2</v>
      </c>
      <c r="E162" s="104">
        <v>1933849.3574200002</v>
      </c>
      <c r="F162" s="104">
        <v>3816158.8562599998</v>
      </c>
      <c r="G162" s="104">
        <v>4488832.3052399997</v>
      </c>
      <c r="H162" s="104">
        <v>4651708.7318099998</v>
      </c>
      <c r="I162" s="104">
        <v>2402184.9225400002</v>
      </c>
      <c r="J162" s="104">
        <f>'Quarterly I.S'!N159</f>
        <v>2137960.0600399999</v>
      </c>
      <c r="K162" s="104">
        <f>'Quarterly I.S'!R159</f>
        <v>6761753</v>
      </c>
      <c r="L162" s="104">
        <f>'Quarterly I.S'!V159</f>
        <v>6074997</v>
      </c>
      <c r="M162" s="198">
        <f>L162/K162-1</f>
        <v>-0.10156478652799061</v>
      </c>
      <c r="O162" s="71">
        <f>$E162</f>
        <v>1933849.3574200002</v>
      </c>
      <c r="P162" s="71">
        <f>$F162</f>
        <v>3816158.8562599998</v>
      </c>
      <c r="Q162" s="71">
        <f>$G162</f>
        <v>4488832.3052399997</v>
      </c>
      <c r="R162" s="71">
        <f>$H162</f>
        <v>4651708.7318099998</v>
      </c>
      <c r="S162" s="71">
        <f>$I162</f>
        <v>2402184.9225400002</v>
      </c>
      <c r="T162" s="71">
        <f t="shared" ref="T162:T165" si="1007">$J162</f>
        <v>2137960.0600399999</v>
      </c>
      <c r="U162" s="71">
        <f>$K162</f>
        <v>6761753</v>
      </c>
      <c r="V162" s="71">
        <f>$L162</f>
        <v>6074997</v>
      </c>
      <c r="W162" s="198">
        <f>V162/U162-1</f>
        <v>-0.10156478652799061</v>
      </c>
      <c r="X162" s="68"/>
      <c r="Y162" s="71">
        <f>$E162</f>
        <v>1933849.3574200002</v>
      </c>
      <c r="Z162" s="71">
        <f>$F162</f>
        <v>3816158.8562599998</v>
      </c>
      <c r="AA162" s="71">
        <f>$G162</f>
        <v>4488832.3052399997</v>
      </c>
      <c r="AB162" s="71">
        <f>$H162</f>
        <v>4651708.7318099998</v>
      </c>
      <c r="AC162" s="71">
        <f>$I162</f>
        <v>2402184.9225400002</v>
      </c>
      <c r="AD162" s="71">
        <f t="shared" ref="AD162:AD165" si="1008">$J162</f>
        <v>2137960.0600399999</v>
      </c>
      <c r="AE162" s="71">
        <f>$K162</f>
        <v>6761753</v>
      </c>
      <c r="AF162" s="71">
        <f>$L162</f>
        <v>6074997</v>
      </c>
      <c r="AG162" s="68"/>
      <c r="AH162" s="71">
        <f>$E162</f>
        <v>1933849.3574200002</v>
      </c>
      <c r="AI162" s="71">
        <f>$F162</f>
        <v>3816158.8562599998</v>
      </c>
      <c r="AJ162" s="71">
        <f>$G162</f>
        <v>4488832.3052399997</v>
      </c>
      <c r="AK162" s="71">
        <f>$H162</f>
        <v>4651708.7318099998</v>
      </c>
      <c r="AL162" s="71">
        <f>$I162</f>
        <v>2402184.9225400002</v>
      </c>
      <c r="AM162" s="71">
        <f t="shared" ref="AM162:AM165" si="1009">$J162</f>
        <v>2137960.0600399999</v>
      </c>
      <c r="AN162" s="71">
        <f>$K162</f>
        <v>6761753</v>
      </c>
      <c r="AO162" s="71">
        <f>$L162</f>
        <v>6074997</v>
      </c>
      <c r="AP162" s="68"/>
      <c r="AQ162" s="71">
        <f>$E162</f>
        <v>1933849.3574200002</v>
      </c>
      <c r="AR162" s="71">
        <f>$F162</f>
        <v>3816158.8562599998</v>
      </c>
      <c r="AS162" s="71">
        <f>$G162</f>
        <v>4488832.3052399997</v>
      </c>
      <c r="AT162" s="71">
        <f>$H162</f>
        <v>4651708.7318099998</v>
      </c>
      <c r="AU162" s="71">
        <f>$I162</f>
        <v>2402184.9225400002</v>
      </c>
      <c r="AV162" s="71">
        <f t="shared" ref="AV162:AV165" si="1010">$J162</f>
        <v>2137960.0600399999</v>
      </c>
      <c r="AW162" s="71">
        <f>$K162</f>
        <v>6761753</v>
      </c>
      <c r="AX162" s="71">
        <f>$L162</f>
        <v>6074997</v>
      </c>
      <c r="AY162" s="68"/>
      <c r="AZ162" s="71">
        <f>$E162</f>
        <v>1933849.3574200002</v>
      </c>
      <c r="BA162" s="71">
        <f>$F162</f>
        <v>3816158.8562599998</v>
      </c>
      <c r="BB162" s="71">
        <f>$G162</f>
        <v>4488832.3052399997</v>
      </c>
      <c r="BC162" s="71">
        <f>$H162</f>
        <v>4651708.7318099998</v>
      </c>
      <c r="BD162" s="71">
        <f>$I162</f>
        <v>2402184.9225400002</v>
      </c>
      <c r="BE162" s="71">
        <f t="shared" ref="BE162:BE165" si="1011">$J162</f>
        <v>2137960.0600399999</v>
      </c>
      <c r="BF162" s="71">
        <f>$K162</f>
        <v>6761753</v>
      </c>
      <c r="BG162" s="71">
        <f>$L162</f>
        <v>6074997</v>
      </c>
      <c r="BH162" s="68"/>
      <c r="BI162" s="71">
        <f>$E162</f>
        <v>1933849.3574200002</v>
      </c>
      <c r="BJ162" s="71">
        <f>$F162</f>
        <v>3816158.8562599998</v>
      </c>
      <c r="BK162" s="71">
        <f>$G162</f>
        <v>4488832.3052399997</v>
      </c>
      <c r="BL162" s="71">
        <f>$H162</f>
        <v>4651708.7318099998</v>
      </c>
      <c r="BM162" s="71">
        <f>$I162</f>
        <v>2402184.9225400002</v>
      </c>
      <c r="BN162" s="71">
        <f t="shared" ref="BN162:BN165" si="1012">$J162</f>
        <v>2137960.0600399999</v>
      </c>
      <c r="BO162" s="71">
        <f>$K162</f>
        <v>6761753</v>
      </c>
      <c r="BP162" s="71">
        <f>$L162</f>
        <v>6074997</v>
      </c>
      <c r="BQ162" s="68"/>
      <c r="BR162" s="71">
        <f>$E162</f>
        <v>1933849.3574200002</v>
      </c>
      <c r="BS162" s="71">
        <f>$F162</f>
        <v>3816158.8562599998</v>
      </c>
      <c r="BT162" s="71">
        <f>$G162</f>
        <v>4488832.3052399997</v>
      </c>
      <c r="BU162" s="71">
        <f>$H162</f>
        <v>4651708.7318099998</v>
      </c>
      <c r="BV162" s="71">
        <f>$I162</f>
        <v>2402184.9225400002</v>
      </c>
      <c r="BW162" s="71">
        <f t="shared" ref="BW162:BW165" si="1013">$J162</f>
        <v>2137960.0600399999</v>
      </c>
      <c r="BX162" s="71">
        <f>$K162</f>
        <v>6761753</v>
      </c>
      <c r="BY162" s="71">
        <f>$L162</f>
        <v>6074997</v>
      </c>
      <c r="BZ162" s="68"/>
      <c r="CA162" s="71">
        <f>$E162</f>
        <v>1933849.3574200002</v>
      </c>
      <c r="CB162" s="71">
        <f>$F162</f>
        <v>3816158.8562599998</v>
      </c>
      <c r="CC162" s="71">
        <f>$G162</f>
        <v>4488832.3052399997</v>
      </c>
      <c r="CD162" s="71">
        <f>$H162</f>
        <v>4651708.7318099998</v>
      </c>
      <c r="CE162" s="71">
        <f>$I162</f>
        <v>2402184.9225400002</v>
      </c>
      <c r="CF162" s="71">
        <f t="shared" ref="CF162:CF165" si="1014">$J162</f>
        <v>2137960.0600399999</v>
      </c>
      <c r="CG162" s="71">
        <f>$K162</f>
        <v>6761753</v>
      </c>
      <c r="CH162" s="71">
        <f>$L162</f>
        <v>6074997</v>
      </c>
      <c r="CI162" s="198">
        <f>CH162/CG162-1</f>
        <v>-0.10156478652799061</v>
      </c>
      <c r="CJ162" s="68"/>
      <c r="CK162" s="71">
        <f>$E162</f>
        <v>1933849.3574200002</v>
      </c>
      <c r="CL162" s="71">
        <f>$F162</f>
        <v>3816158.8562599998</v>
      </c>
      <c r="CM162" s="71">
        <f>$G162</f>
        <v>4488832.3052399997</v>
      </c>
      <c r="CN162" s="71">
        <f>$H162</f>
        <v>4651708.7318099998</v>
      </c>
      <c r="CO162" s="71">
        <f>$I162</f>
        <v>2402184.9225400002</v>
      </c>
      <c r="CP162" s="71">
        <f t="shared" ref="CP162:CP165" si="1015">$J162</f>
        <v>2137960.0600399999</v>
      </c>
      <c r="CQ162" s="71">
        <f>$K162</f>
        <v>6761753</v>
      </c>
      <c r="CR162" s="71">
        <f>$L162</f>
        <v>6074997</v>
      </c>
      <c r="CS162" s="68"/>
      <c r="CT162" s="71">
        <f>$E162</f>
        <v>1933849.3574200002</v>
      </c>
      <c r="CU162" s="71">
        <f>$F162</f>
        <v>3816158.8562599998</v>
      </c>
      <c r="CV162" s="71">
        <f>$G162</f>
        <v>4488832.3052399997</v>
      </c>
      <c r="CW162" s="71">
        <f>$H162</f>
        <v>4651708.7318099998</v>
      </c>
      <c r="CX162" s="71">
        <f>$I162</f>
        <v>2402184.9225400002</v>
      </c>
      <c r="CY162" s="71">
        <f t="shared" ref="CY162:CY165" si="1016">$J162</f>
        <v>2137960.0600399999</v>
      </c>
      <c r="CZ162" s="71">
        <f>$K162</f>
        <v>6761753</v>
      </c>
      <c r="DA162" s="71">
        <f>$L162</f>
        <v>6074997</v>
      </c>
    </row>
    <row r="163" spans="2:105" x14ac:dyDescent="0.3">
      <c r="C163" s="82" t="s">
        <v>111</v>
      </c>
      <c r="D163" s="82" t="s">
        <v>156</v>
      </c>
      <c r="E163" s="104">
        <v>0</v>
      </c>
      <c r="F163" s="104">
        <v>0</v>
      </c>
      <c r="G163" s="104">
        <v>0</v>
      </c>
      <c r="H163" s="104">
        <v>0</v>
      </c>
      <c r="I163" s="104">
        <v>3150198.9686699994</v>
      </c>
      <c r="J163" s="104">
        <f>'Quarterly I.S'!N160</f>
        <v>4347921.2783399997</v>
      </c>
      <c r="K163" s="104">
        <f>'Quarterly I.S'!R160</f>
        <v>4238136</v>
      </c>
      <c r="L163" s="104">
        <f>'Quarterly I.S'!V160</f>
        <v>2227048</v>
      </c>
      <c r="M163" s="198">
        <f>L163/K163-1</f>
        <v>-0.47452181808228899</v>
      </c>
      <c r="O163" s="71">
        <f>$E163</f>
        <v>0</v>
      </c>
      <c r="P163" s="71">
        <f>$F163</f>
        <v>0</v>
      </c>
      <c r="Q163" s="71">
        <f>$G163</f>
        <v>0</v>
      </c>
      <c r="R163" s="71">
        <f>$H163</f>
        <v>0</v>
      </c>
      <c r="S163" s="71">
        <f>$I163</f>
        <v>3150198.9686699994</v>
      </c>
      <c r="T163" s="71">
        <f t="shared" si="1007"/>
        <v>4347921.2783399997</v>
      </c>
      <c r="U163" s="71">
        <f>$K163</f>
        <v>4238136</v>
      </c>
      <c r="V163" s="71">
        <f>$L163</f>
        <v>2227048</v>
      </c>
      <c r="W163" s="198">
        <f>V163/U163-1</f>
        <v>-0.47452181808228899</v>
      </c>
      <c r="X163" s="68"/>
      <c r="Y163" s="71">
        <f>$E163</f>
        <v>0</v>
      </c>
      <c r="Z163" s="71">
        <f>$F163</f>
        <v>0</v>
      </c>
      <c r="AA163" s="71">
        <f>$G163</f>
        <v>0</v>
      </c>
      <c r="AB163" s="71">
        <f>$H163</f>
        <v>0</v>
      </c>
      <c r="AC163" s="71">
        <f>$I163</f>
        <v>3150198.9686699994</v>
      </c>
      <c r="AD163" s="71">
        <f t="shared" si="1008"/>
        <v>4347921.2783399997</v>
      </c>
      <c r="AE163" s="71">
        <f>$K163</f>
        <v>4238136</v>
      </c>
      <c r="AF163" s="71">
        <f>$L163</f>
        <v>2227048</v>
      </c>
      <c r="AG163" s="68"/>
      <c r="AH163" s="71">
        <f>$E163</f>
        <v>0</v>
      </c>
      <c r="AI163" s="71">
        <f>$F163</f>
        <v>0</v>
      </c>
      <c r="AJ163" s="71">
        <f>$G163</f>
        <v>0</v>
      </c>
      <c r="AK163" s="71">
        <f>$H163</f>
        <v>0</v>
      </c>
      <c r="AL163" s="71">
        <f>$I163</f>
        <v>3150198.9686699994</v>
      </c>
      <c r="AM163" s="71">
        <f t="shared" si="1009"/>
        <v>4347921.2783399997</v>
      </c>
      <c r="AN163" s="71">
        <f>$K163</f>
        <v>4238136</v>
      </c>
      <c r="AO163" s="71">
        <f>$L163</f>
        <v>2227048</v>
      </c>
      <c r="AP163" s="68"/>
      <c r="AQ163" s="71">
        <f>$E163</f>
        <v>0</v>
      </c>
      <c r="AR163" s="71">
        <f>$F163</f>
        <v>0</v>
      </c>
      <c r="AS163" s="71">
        <f>$G163</f>
        <v>0</v>
      </c>
      <c r="AT163" s="71">
        <f>$H163</f>
        <v>0</v>
      </c>
      <c r="AU163" s="71">
        <f>$I163</f>
        <v>3150198.9686699994</v>
      </c>
      <c r="AV163" s="71">
        <f t="shared" si="1010"/>
        <v>4347921.2783399997</v>
      </c>
      <c r="AW163" s="71">
        <f>$K163</f>
        <v>4238136</v>
      </c>
      <c r="AX163" s="71">
        <f>$L163</f>
        <v>2227048</v>
      </c>
      <c r="AY163" s="68"/>
      <c r="AZ163" s="71">
        <f>$E163</f>
        <v>0</v>
      </c>
      <c r="BA163" s="71">
        <f>$F163</f>
        <v>0</v>
      </c>
      <c r="BB163" s="71">
        <f>$G163</f>
        <v>0</v>
      </c>
      <c r="BC163" s="71">
        <f>$H163</f>
        <v>0</v>
      </c>
      <c r="BD163" s="71">
        <f>$I163</f>
        <v>3150198.9686699994</v>
      </c>
      <c r="BE163" s="71">
        <f t="shared" si="1011"/>
        <v>4347921.2783399997</v>
      </c>
      <c r="BF163" s="71">
        <f>$K163</f>
        <v>4238136</v>
      </c>
      <c r="BG163" s="71">
        <f>$L163</f>
        <v>2227048</v>
      </c>
      <c r="BH163" s="68"/>
      <c r="BI163" s="71">
        <f>$E163</f>
        <v>0</v>
      </c>
      <c r="BJ163" s="71">
        <f>$F163</f>
        <v>0</v>
      </c>
      <c r="BK163" s="71">
        <f>$G163</f>
        <v>0</v>
      </c>
      <c r="BL163" s="71">
        <f>$H163</f>
        <v>0</v>
      </c>
      <c r="BM163" s="71">
        <f>$I163</f>
        <v>3150198.9686699994</v>
      </c>
      <c r="BN163" s="71">
        <f t="shared" si="1012"/>
        <v>4347921.2783399997</v>
      </c>
      <c r="BO163" s="71">
        <f>$K163</f>
        <v>4238136</v>
      </c>
      <c r="BP163" s="71">
        <f>$L163</f>
        <v>2227048</v>
      </c>
      <c r="BQ163" s="68"/>
      <c r="BR163" s="71">
        <f>$E163</f>
        <v>0</v>
      </c>
      <c r="BS163" s="71">
        <f>$F163</f>
        <v>0</v>
      </c>
      <c r="BT163" s="71">
        <f>$G163</f>
        <v>0</v>
      </c>
      <c r="BU163" s="71">
        <f>$H163</f>
        <v>0</v>
      </c>
      <c r="BV163" s="71">
        <f>$I163</f>
        <v>3150198.9686699994</v>
      </c>
      <c r="BW163" s="71">
        <f t="shared" si="1013"/>
        <v>4347921.2783399997</v>
      </c>
      <c r="BX163" s="71">
        <f>$K163</f>
        <v>4238136</v>
      </c>
      <c r="BY163" s="71">
        <f>$L163</f>
        <v>2227048</v>
      </c>
      <c r="BZ163" s="68"/>
      <c r="CA163" s="71">
        <f>$E163</f>
        <v>0</v>
      </c>
      <c r="CB163" s="71">
        <f>$F163</f>
        <v>0</v>
      </c>
      <c r="CC163" s="71">
        <f>$G163</f>
        <v>0</v>
      </c>
      <c r="CD163" s="71">
        <f>$H163</f>
        <v>0</v>
      </c>
      <c r="CE163" s="71">
        <f>$I163</f>
        <v>3150198.9686699994</v>
      </c>
      <c r="CF163" s="71">
        <f t="shared" si="1014"/>
        <v>4347921.2783399997</v>
      </c>
      <c r="CG163" s="71">
        <f>$K163</f>
        <v>4238136</v>
      </c>
      <c r="CH163" s="71">
        <f>$L163</f>
        <v>2227048</v>
      </c>
      <c r="CI163" s="198">
        <f>CH163/CG163-1</f>
        <v>-0.47452181808228899</v>
      </c>
      <c r="CJ163" s="68"/>
      <c r="CK163" s="71">
        <f>$E163</f>
        <v>0</v>
      </c>
      <c r="CL163" s="71">
        <f>$F163</f>
        <v>0</v>
      </c>
      <c r="CM163" s="71">
        <f>$G163</f>
        <v>0</v>
      </c>
      <c r="CN163" s="71">
        <f>$H163</f>
        <v>0</v>
      </c>
      <c r="CO163" s="71">
        <f>$I163</f>
        <v>3150198.9686699994</v>
      </c>
      <c r="CP163" s="71">
        <f t="shared" si="1015"/>
        <v>4347921.2783399997</v>
      </c>
      <c r="CQ163" s="71">
        <f>$K163</f>
        <v>4238136</v>
      </c>
      <c r="CR163" s="71">
        <f>$L163</f>
        <v>2227048</v>
      </c>
      <c r="CS163" s="68"/>
      <c r="CT163" s="71">
        <f>$E163</f>
        <v>0</v>
      </c>
      <c r="CU163" s="71">
        <f>$F163</f>
        <v>0</v>
      </c>
      <c r="CV163" s="71">
        <f>$G163</f>
        <v>0</v>
      </c>
      <c r="CW163" s="71">
        <f>$H163</f>
        <v>0</v>
      </c>
      <c r="CX163" s="71">
        <f>$I163</f>
        <v>3150198.9686699994</v>
      </c>
      <c r="CY163" s="71">
        <f t="shared" si="1016"/>
        <v>4347921.2783399997</v>
      </c>
      <c r="CZ163" s="71">
        <f>$K163</f>
        <v>4238136</v>
      </c>
      <c r="DA163" s="71">
        <f>$L163</f>
        <v>2227048</v>
      </c>
    </row>
    <row r="164" spans="2:105" x14ac:dyDescent="0.3">
      <c r="C164" s="82" t="s">
        <v>112</v>
      </c>
      <c r="D164" s="82" t="s">
        <v>157</v>
      </c>
      <c r="E164" s="104">
        <v>1193910.0919999999</v>
      </c>
      <c r="F164" s="104">
        <v>135440.117</v>
      </c>
      <c r="G164" s="104">
        <v>67246.491622344751</v>
      </c>
      <c r="H164" s="104">
        <v>1385931.1740899999</v>
      </c>
      <c r="I164" s="104">
        <v>2468506.4019999998</v>
      </c>
      <c r="J164" s="104">
        <f>'Quarterly I.S'!N161</f>
        <v>3679875.97580984</v>
      </c>
      <c r="K164" s="104">
        <f>'Quarterly I.S'!R161</f>
        <v>3433078</v>
      </c>
      <c r="L164" s="104">
        <f>'Quarterly I.S'!V161</f>
        <v>5539650</v>
      </c>
      <c r="M164" s="198">
        <f>L164/K164-1</f>
        <v>0.61361029373640807</v>
      </c>
      <c r="O164" s="71">
        <f>$E164</f>
        <v>1193910.0919999999</v>
      </c>
      <c r="P164" s="71">
        <f>$F164</f>
        <v>135440.117</v>
      </c>
      <c r="Q164" s="71">
        <f>$G164</f>
        <v>67246.491622344751</v>
      </c>
      <c r="R164" s="71">
        <f>$H164</f>
        <v>1385931.1740899999</v>
      </c>
      <c r="S164" s="71">
        <f>$I164</f>
        <v>2468506.4019999998</v>
      </c>
      <c r="T164" s="71">
        <f t="shared" si="1007"/>
        <v>3679875.97580984</v>
      </c>
      <c r="U164" s="71">
        <f>$K164</f>
        <v>3433078</v>
      </c>
      <c r="V164" s="71">
        <f>$L164</f>
        <v>5539650</v>
      </c>
      <c r="W164" s="198">
        <f>V164/U164-1</f>
        <v>0.61361029373640807</v>
      </c>
      <c r="X164" s="68"/>
      <c r="Y164" s="71">
        <f>$E164</f>
        <v>1193910.0919999999</v>
      </c>
      <c r="Z164" s="71">
        <f>$F164</f>
        <v>135440.117</v>
      </c>
      <c r="AA164" s="71">
        <f>$G164</f>
        <v>67246.491622344751</v>
      </c>
      <c r="AB164" s="71">
        <f>$H164</f>
        <v>1385931.1740899999</v>
      </c>
      <c r="AC164" s="71">
        <f>$I164</f>
        <v>2468506.4019999998</v>
      </c>
      <c r="AD164" s="71">
        <f t="shared" si="1008"/>
        <v>3679875.97580984</v>
      </c>
      <c r="AE164" s="71">
        <f>$K164</f>
        <v>3433078</v>
      </c>
      <c r="AF164" s="71">
        <f>$L164</f>
        <v>5539650</v>
      </c>
      <c r="AG164" s="68"/>
      <c r="AH164" s="71">
        <f>$E164</f>
        <v>1193910.0919999999</v>
      </c>
      <c r="AI164" s="71">
        <f>$F164</f>
        <v>135440.117</v>
      </c>
      <c r="AJ164" s="71">
        <f>$G164</f>
        <v>67246.491622344751</v>
      </c>
      <c r="AK164" s="71">
        <f>$H164</f>
        <v>1385931.1740899999</v>
      </c>
      <c r="AL164" s="71">
        <f>$I164</f>
        <v>2468506.4019999998</v>
      </c>
      <c r="AM164" s="71">
        <f t="shared" si="1009"/>
        <v>3679875.97580984</v>
      </c>
      <c r="AN164" s="71">
        <f>$K164</f>
        <v>3433078</v>
      </c>
      <c r="AO164" s="71">
        <f>$L164</f>
        <v>5539650</v>
      </c>
      <c r="AP164" s="68"/>
      <c r="AQ164" s="71">
        <f>$E164</f>
        <v>1193910.0919999999</v>
      </c>
      <c r="AR164" s="71">
        <f>$F164</f>
        <v>135440.117</v>
      </c>
      <c r="AS164" s="71">
        <f>$G164</f>
        <v>67246.491622344751</v>
      </c>
      <c r="AT164" s="71">
        <f>$H164</f>
        <v>1385931.1740899999</v>
      </c>
      <c r="AU164" s="71">
        <f>$I164</f>
        <v>2468506.4019999998</v>
      </c>
      <c r="AV164" s="71">
        <f t="shared" si="1010"/>
        <v>3679875.97580984</v>
      </c>
      <c r="AW164" s="71">
        <f>$K164</f>
        <v>3433078</v>
      </c>
      <c r="AX164" s="71">
        <f>$L164</f>
        <v>5539650</v>
      </c>
      <c r="AY164" s="68"/>
      <c r="AZ164" s="71">
        <f>$E164</f>
        <v>1193910.0919999999</v>
      </c>
      <c r="BA164" s="71">
        <f>$F164</f>
        <v>135440.117</v>
      </c>
      <c r="BB164" s="71">
        <f>$G164</f>
        <v>67246.491622344751</v>
      </c>
      <c r="BC164" s="71">
        <f>$H164</f>
        <v>1385931.1740899999</v>
      </c>
      <c r="BD164" s="71">
        <f>$I164</f>
        <v>2468506.4019999998</v>
      </c>
      <c r="BE164" s="71">
        <f t="shared" si="1011"/>
        <v>3679875.97580984</v>
      </c>
      <c r="BF164" s="71">
        <f>$K164</f>
        <v>3433078</v>
      </c>
      <c r="BG164" s="71">
        <f>$L164</f>
        <v>5539650</v>
      </c>
      <c r="BH164" s="68"/>
      <c r="BI164" s="71">
        <f>$E164</f>
        <v>1193910.0919999999</v>
      </c>
      <c r="BJ164" s="71">
        <f>$F164</f>
        <v>135440.117</v>
      </c>
      <c r="BK164" s="71">
        <f>$G164</f>
        <v>67246.491622344751</v>
      </c>
      <c r="BL164" s="71">
        <f>$H164</f>
        <v>1385931.1740899999</v>
      </c>
      <c r="BM164" s="71">
        <f>$I164</f>
        <v>2468506.4019999998</v>
      </c>
      <c r="BN164" s="71">
        <f t="shared" si="1012"/>
        <v>3679875.97580984</v>
      </c>
      <c r="BO164" s="71">
        <f>$K164</f>
        <v>3433078</v>
      </c>
      <c r="BP164" s="71">
        <f>$L164</f>
        <v>5539650</v>
      </c>
      <c r="BQ164" s="68"/>
      <c r="BR164" s="71">
        <f>$E164</f>
        <v>1193910.0919999999</v>
      </c>
      <c r="BS164" s="71">
        <f>$F164</f>
        <v>135440.117</v>
      </c>
      <c r="BT164" s="71">
        <f>$G164</f>
        <v>67246.491622344751</v>
      </c>
      <c r="BU164" s="71">
        <f>$H164</f>
        <v>1385931.1740899999</v>
      </c>
      <c r="BV164" s="71">
        <f>$I164</f>
        <v>2468506.4019999998</v>
      </c>
      <c r="BW164" s="71">
        <f t="shared" si="1013"/>
        <v>3679875.97580984</v>
      </c>
      <c r="BX164" s="71">
        <f>$K164</f>
        <v>3433078</v>
      </c>
      <c r="BY164" s="71">
        <f>$L164</f>
        <v>5539650</v>
      </c>
      <c r="BZ164" s="68"/>
      <c r="CA164" s="71">
        <f>$E164</f>
        <v>1193910.0919999999</v>
      </c>
      <c r="CB164" s="71">
        <f>$F164</f>
        <v>135440.117</v>
      </c>
      <c r="CC164" s="71">
        <f>$G164</f>
        <v>67246.491622344751</v>
      </c>
      <c r="CD164" s="71">
        <f>$H164</f>
        <v>1385931.1740899999</v>
      </c>
      <c r="CE164" s="71">
        <f>$I164</f>
        <v>2468506.4019999998</v>
      </c>
      <c r="CF164" s="71">
        <f t="shared" si="1014"/>
        <v>3679875.97580984</v>
      </c>
      <c r="CG164" s="71">
        <f>$K164</f>
        <v>3433078</v>
      </c>
      <c r="CH164" s="71">
        <f>$L164</f>
        <v>5539650</v>
      </c>
      <c r="CI164" s="198">
        <f>CH164/CG164-1</f>
        <v>0.61361029373640807</v>
      </c>
      <c r="CJ164" s="68"/>
      <c r="CK164" s="71">
        <f>$E164</f>
        <v>1193910.0919999999</v>
      </c>
      <c r="CL164" s="71">
        <f>$F164</f>
        <v>135440.117</v>
      </c>
      <c r="CM164" s="71">
        <f>$G164</f>
        <v>67246.491622344751</v>
      </c>
      <c r="CN164" s="71">
        <f>$H164</f>
        <v>1385931.1740899999</v>
      </c>
      <c r="CO164" s="71">
        <f>$I164</f>
        <v>2468506.4019999998</v>
      </c>
      <c r="CP164" s="71">
        <f t="shared" si="1015"/>
        <v>3679875.97580984</v>
      </c>
      <c r="CQ164" s="71">
        <f>$K164</f>
        <v>3433078</v>
      </c>
      <c r="CR164" s="71">
        <f>$L164</f>
        <v>5539650</v>
      </c>
      <c r="CS164" s="68"/>
      <c r="CT164" s="71">
        <f>$E164</f>
        <v>1193910.0919999999</v>
      </c>
      <c r="CU164" s="71">
        <f>$F164</f>
        <v>135440.117</v>
      </c>
      <c r="CV164" s="71">
        <f>$G164</f>
        <v>67246.491622344751</v>
      </c>
      <c r="CW164" s="71">
        <f>$H164</f>
        <v>1385931.1740899999</v>
      </c>
      <c r="CX164" s="71">
        <f>$I164</f>
        <v>2468506.4019999998</v>
      </c>
      <c r="CY164" s="71">
        <f t="shared" si="1016"/>
        <v>3679875.97580984</v>
      </c>
      <c r="CZ164" s="71">
        <f>$K164</f>
        <v>3433078</v>
      </c>
      <c r="DA164" s="71">
        <f>$L164</f>
        <v>5539650</v>
      </c>
    </row>
    <row r="165" spans="2:105" x14ac:dyDescent="0.3">
      <c r="C165" s="82" t="s">
        <v>113</v>
      </c>
      <c r="D165" s="82">
        <v>46</v>
      </c>
      <c r="E165" s="104">
        <v>205423.22500000001</v>
      </c>
      <c r="F165" s="104">
        <v>721938.60400000005</v>
      </c>
      <c r="G165" s="104">
        <v>119724.63499999999</v>
      </c>
      <c r="H165" s="104">
        <v>54745.65</v>
      </c>
      <c r="I165" s="104">
        <v>49248.559000000001</v>
      </c>
      <c r="J165" s="104">
        <f>'Quarterly I.S'!N162</f>
        <v>107810.16099999999</v>
      </c>
      <c r="K165" s="104">
        <f>'Quarterly I.S'!R162</f>
        <v>357759.2</v>
      </c>
      <c r="L165" s="104">
        <f>'Quarterly I.S'!V162</f>
        <v>755569.45341289195</v>
      </c>
      <c r="M165" s="198">
        <f>L165/K165-1</f>
        <v>1.1119497511535466</v>
      </c>
      <c r="O165" s="71">
        <f>$E165</f>
        <v>205423.22500000001</v>
      </c>
      <c r="P165" s="71">
        <f>$F165</f>
        <v>721938.60400000005</v>
      </c>
      <c r="Q165" s="71">
        <f>$G165</f>
        <v>119724.63499999999</v>
      </c>
      <c r="R165" s="71">
        <f>$H165</f>
        <v>54745.65</v>
      </c>
      <c r="S165" s="71">
        <f>$I165</f>
        <v>49248.559000000001</v>
      </c>
      <c r="T165" s="71">
        <f t="shared" si="1007"/>
        <v>107810.16099999999</v>
      </c>
      <c r="U165" s="71">
        <f>$K165</f>
        <v>357759.2</v>
      </c>
      <c r="V165" s="71">
        <f>$L165</f>
        <v>755569.45341289195</v>
      </c>
      <c r="W165" s="198">
        <f>V165/U165-1</f>
        <v>1.1119497511535466</v>
      </c>
      <c r="X165" s="68"/>
      <c r="Y165" s="71">
        <f>$E165</f>
        <v>205423.22500000001</v>
      </c>
      <c r="Z165" s="71">
        <f>$F165</f>
        <v>721938.60400000005</v>
      </c>
      <c r="AA165" s="71">
        <f>$G165</f>
        <v>119724.63499999999</v>
      </c>
      <c r="AB165" s="71">
        <f>$H165</f>
        <v>54745.65</v>
      </c>
      <c r="AC165" s="71">
        <f>$I165</f>
        <v>49248.559000000001</v>
      </c>
      <c r="AD165" s="71">
        <f t="shared" si="1008"/>
        <v>107810.16099999999</v>
      </c>
      <c r="AE165" s="71">
        <f>$K165</f>
        <v>357759.2</v>
      </c>
      <c r="AF165" s="71">
        <f>$L165</f>
        <v>755569.45341289195</v>
      </c>
      <c r="AG165" s="68"/>
      <c r="AH165" s="71">
        <f>$E165</f>
        <v>205423.22500000001</v>
      </c>
      <c r="AI165" s="71">
        <f>$F165</f>
        <v>721938.60400000005</v>
      </c>
      <c r="AJ165" s="71">
        <f>$G165</f>
        <v>119724.63499999999</v>
      </c>
      <c r="AK165" s="71">
        <f>$H165</f>
        <v>54745.65</v>
      </c>
      <c r="AL165" s="71">
        <f>$I165</f>
        <v>49248.559000000001</v>
      </c>
      <c r="AM165" s="71">
        <f t="shared" si="1009"/>
        <v>107810.16099999999</v>
      </c>
      <c r="AN165" s="71">
        <f>$K165</f>
        <v>357759.2</v>
      </c>
      <c r="AO165" s="71">
        <f>$L165</f>
        <v>755569.45341289195</v>
      </c>
      <c r="AP165" s="68"/>
      <c r="AQ165" s="71">
        <f>$E165</f>
        <v>205423.22500000001</v>
      </c>
      <c r="AR165" s="71">
        <f>$F165</f>
        <v>721938.60400000005</v>
      </c>
      <c r="AS165" s="71">
        <f>$G165</f>
        <v>119724.63499999999</v>
      </c>
      <c r="AT165" s="71">
        <f>$H165</f>
        <v>54745.65</v>
      </c>
      <c r="AU165" s="71">
        <f>$I165</f>
        <v>49248.559000000001</v>
      </c>
      <c r="AV165" s="71">
        <f t="shared" si="1010"/>
        <v>107810.16099999999</v>
      </c>
      <c r="AW165" s="71">
        <f>$K165</f>
        <v>357759.2</v>
      </c>
      <c r="AX165" s="71">
        <f>$L165</f>
        <v>755569.45341289195</v>
      </c>
      <c r="AY165" s="68"/>
      <c r="AZ165" s="71">
        <f>$E165</f>
        <v>205423.22500000001</v>
      </c>
      <c r="BA165" s="71">
        <f>$F165</f>
        <v>721938.60400000005</v>
      </c>
      <c r="BB165" s="71">
        <f>$G165</f>
        <v>119724.63499999999</v>
      </c>
      <c r="BC165" s="71">
        <f>$H165</f>
        <v>54745.65</v>
      </c>
      <c r="BD165" s="71">
        <f>$I165</f>
        <v>49248.559000000001</v>
      </c>
      <c r="BE165" s="71">
        <f t="shared" si="1011"/>
        <v>107810.16099999999</v>
      </c>
      <c r="BF165" s="71">
        <f>$K165</f>
        <v>357759.2</v>
      </c>
      <c r="BG165" s="71">
        <f>$L165</f>
        <v>755569.45341289195</v>
      </c>
      <c r="BH165" s="68"/>
      <c r="BI165" s="71">
        <f>$E165</f>
        <v>205423.22500000001</v>
      </c>
      <c r="BJ165" s="71">
        <f>$F165</f>
        <v>721938.60400000005</v>
      </c>
      <c r="BK165" s="71">
        <f>$G165</f>
        <v>119724.63499999999</v>
      </c>
      <c r="BL165" s="71">
        <f>$H165</f>
        <v>54745.65</v>
      </c>
      <c r="BM165" s="71">
        <f>$I165</f>
        <v>49248.559000000001</v>
      </c>
      <c r="BN165" s="71">
        <f t="shared" si="1012"/>
        <v>107810.16099999999</v>
      </c>
      <c r="BO165" s="71">
        <f>$K165</f>
        <v>357759.2</v>
      </c>
      <c r="BP165" s="71">
        <f>$L165</f>
        <v>755569.45341289195</v>
      </c>
      <c r="BQ165" s="68"/>
      <c r="BR165" s="71">
        <f>$E165</f>
        <v>205423.22500000001</v>
      </c>
      <c r="BS165" s="71">
        <f>$F165</f>
        <v>721938.60400000005</v>
      </c>
      <c r="BT165" s="71">
        <f>$G165</f>
        <v>119724.63499999999</v>
      </c>
      <c r="BU165" s="71">
        <f>$H165</f>
        <v>54745.65</v>
      </c>
      <c r="BV165" s="71">
        <f>$I165</f>
        <v>49248.559000000001</v>
      </c>
      <c r="BW165" s="71">
        <f t="shared" si="1013"/>
        <v>107810.16099999999</v>
      </c>
      <c r="BX165" s="71">
        <f>$K165</f>
        <v>357759.2</v>
      </c>
      <c r="BY165" s="71">
        <f>$L165</f>
        <v>755569.45341289195</v>
      </c>
      <c r="BZ165" s="68"/>
      <c r="CA165" s="71">
        <f>$E165</f>
        <v>205423.22500000001</v>
      </c>
      <c r="CB165" s="71">
        <f>$F165</f>
        <v>721938.60400000005</v>
      </c>
      <c r="CC165" s="71">
        <f>$G165</f>
        <v>119724.63499999999</v>
      </c>
      <c r="CD165" s="71">
        <f>$H165</f>
        <v>54745.65</v>
      </c>
      <c r="CE165" s="71">
        <f>$I165</f>
        <v>49248.559000000001</v>
      </c>
      <c r="CF165" s="71">
        <f t="shared" si="1014"/>
        <v>107810.16099999999</v>
      </c>
      <c r="CG165" s="71">
        <f>$K165</f>
        <v>357759.2</v>
      </c>
      <c r="CH165" s="71">
        <f>$L165</f>
        <v>755569.45341289195</v>
      </c>
      <c r="CI165" s="198">
        <f>CH165/CG165-1</f>
        <v>1.1119497511535466</v>
      </c>
      <c r="CJ165" s="68"/>
      <c r="CK165" s="71">
        <f>$E165</f>
        <v>205423.22500000001</v>
      </c>
      <c r="CL165" s="71">
        <f>$F165</f>
        <v>721938.60400000005</v>
      </c>
      <c r="CM165" s="71">
        <f>$G165</f>
        <v>119724.63499999999</v>
      </c>
      <c r="CN165" s="71">
        <f>$H165</f>
        <v>54745.65</v>
      </c>
      <c r="CO165" s="71">
        <f>$I165</f>
        <v>49248.559000000001</v>
      </c>
      <c r="CP165" s="71">
        <f t="shared" si="1015"/>
        <v>107810.16099999999</v>
      </c>
      <c r="CQ165" s="71">
        <f>$K165</f>
        <v>357759.2</v>
      </c>
      <c r="CR165" s="71">
        <f>$L165</f>
        <v>755569.45341289195</v>
      </c>
      <c r="CS165" s="68"/>
      <c r="CT165" s="71">
        <f>$E165</f>
        <v>205423.22500000001</v>
      </c>
      <c r="CU165" s="71">
        <f>$F165</f>
        <v>721938.60400000005</v>
      </c>
      <c r="CV165" s="71">
        <f>$G165</f>
        <v>119724.63499999999</v>
      </c>
      <c r="CW165" s="71">
        <f>$H165</f>
        <v>54745.65</v>
      </c>
      <c r="CX165" s="71">
        <f>$I165</f>
        <v>49248.559000000001</v>
      </c>
      <c r="CY165" s="71">
        <f t="shared" si="1016"/>
        <v>107810.16099999999</v>
      </c>
      <c r="CZ165" s="71">
        <f>$K165</f>
        <v>357759.2</v>
      </c>
      <c r="DA165" s="71">
        <f>$L165</f>
        <v>755569.45341289195</v>
      </c>
    </row>
    <row r="166" spans="2:105" x14ac:dyDescent="0.3">
      <c r="C166" s="82"/>
      <c r="D166" s="82"/>
      <c r="E166" s="102"/>
      <c r="F166" s="43"/>
      <c r="G166" s="43"/>
      <c r="H166" s="43"/>
      <c r="I166" s="43"/>
      <c r="J166" s="43"/>
      <c r="K166" s="43"/>
      <c r="L166" s="43"/>
      <c r="M166" s="177"/>
      <c r="O166" s="43"/>
      <c r="P166" s="42"/>
      <c r="Q166" s="42"/>
      <c r="R166" s="42"/>
      <c r="S166" s="42"/>
      <c r="T166" s="42"/>
      <c r="U166" s="42"/>
      <c r="V166" s="42"/>
      <c r="W166" s="177"/>
      <c r="Y166" s="43"/>
      <c r="Z166" s="42"/>
      <c r="AA166" s="42"/>
      <c r="AB166" s="42"/>
      <c r="AC166" s="42"/>
      <c r="AD166" s="42"/>
      <c r="AE166" s="42"/>
      <c r="AF166" s="42"/>
      <c r="AG166" s="44"/>
      <c r="AH166" s="43"/>
      <c r="AI166" s="42"/>
      <c r="AJ166" s="42"/>
      <c r="AK166" s="42"/>
      <c r="AL166" s="42"/>
      <c r="AM166" s="42"/>
      <c r="AN166" s="42"/>
      <c r="AO166" s="42"/>
      <c r="AP166" s="44"/>
      <c r="AQ166" s="43"/>
      <c r="AR166" s="42"/>
      <c r="AS166" s="42"/>
      <c r="AT166" s="42"/>
      <c r="AU166" s="42"/>
      <c r="AV166" s="42"/>
      <c r="AW166" s="42"/>
      <c r="AX166" s="42"/>
      <c r="AY166" s="44"/>
      <c r="AZ166" s="43"/>
      <c r="BA166" s="42"/>
      <c r="BB166" s="42"/>
      <c r="BC166" s="42"/>
      <c r="BD166" s="42"/>
      <c r="BE166" s="42"/>
      <c r="BF166" s="42"/>
      <c r="BG166" s="42"/>
      <c r="BH166" s="44"/>
      <c r="BI166" s="43"/>
      <c r="BJ166" s="42"/>
      <c r="BK166" s="42"/>
      <c r="BL166" s="42"/>
      <c r="BM166" s="42"/>
      <c r="BN166" s="42"/>
      <c r="BO166" s="42"/>
      <c r="BP166" s="42"/>
      <c r="BR166" s="43"/>
      <c r="BS166" s="42"/>
      <c r="BT166" s="42"/>
      <c r="BU166" s="42"/>
      <c r="BV166" s="42"/>
      <c r="BW166" s="42"/>
      <c r="BX166" s="42"/>
      <c r="BY166" s="42"/>
      <c r="CA166" s="43"/>
      <c r="CB166" s="42"/>
      <c r="CC166" s="42"/>
      <c r="CD166" s="42"/>
      <c r="CE166" s="42"/>
      <c r="CF166" s="42"/>
      <c r="CG166" s="42"/>
      <c r="CH166" s="42"/>
      <c r="CI166" s="177"/>
      <c r="CK166" s="43"/>
      <c r="CL166" s="42"/>
      <c r="CM166" s="42"/>
      <c r="CN166" s="42"/>
      <c r="CO166" s="42"/>
      <c r="CP166" s="42"/>
      <c r="CQ166" s="42"/>
      <c r="CR166" s="42"/>
      <c r="CT166" s="43"/>
      <c r="CU166" s="42"/>
      <c r="CV166" s="42"/>
      <c r="CW166" s="42"/>
      <c r="CX166" s="42"/>
      <c r="CY166" s="42"/>
      <c r="CZ166" s="42"/>
      <c r="DA166" s="42"/>
    </row>
    <row r="167" spans="2:105" ht="13.5" thickBot="1" x14ac:dyDescent="0.35">
      <c r="C167" s="84" t="s">
        <v>117</v>
      </c>
      <c r="D167" s="131"/>
      <c r="E167" s="109">
        <f>E158+E161</f>
        <v>4663430.7064200006</v>
      </c>
      <c r="F167" s="109">
        <f t="shared" ref="F167:S167" si="1017">F158+F161</f>
        <v>6246597.4602600001</v>
      </c>
      <c r="G167" s="109">
        <f t="shared" si="1017"/>
        <v>6215419.8418623442</v>
      </c>
      <c r="H167" s="109">
        <f t="shared" si="1017"/>
        <v>7437350.9039000003</v>
      </c>
      <c r="I167" s="109">
        <f t="shared" si="1017"/>
        <v>10474843.160209998</v>
      </c>
      <c r="J167" s="109">
        <f t="shared" ref="J167:K167" si="1018">J158+J161</f>
        <v>15058147.00918984</v>
      </c>
      <c r="K167" s="109">
        <f t="shared" si="1018"/>
        <v>21788868.199999999</v>
      </c>
      <c r="L167" s="109">
        <f t="shared" ref="L167" si="1019">L158+L161</f>
        <v>22319447.592492893</v>
      </c>
      <c r="M167" s="202">
        <f>L167/K167-1</f>
        <v>2.4350938636312103E-2</v>
      </c>
      <c r="N167" s="76"/>
      <c r="O167" s="109">
        <f t="shared" si="1017"/>
        <v>4663430.7064200006</v>
      </c>
      <c r="P167" s="109">
        <f t="shared" si="1017"/>
        <v>6246597.4602600001</v>
      </c>
      <c r="Q167" s="109">
        <f t="shared" si="1017"/>
        <v>6215419.8418623442</v>
      </c>
      <c r="R167" s="109">
        <f t="shared" si="1017"/>
        <v>7437350.9039000003</v>
      </c>
      <c r="S167" s="109">
        <f t="shared" si="1017"/>
        <v>10474843.160209998</v>
      </c>
      <c r="T167" s="109">
        <f t="shared" ref="T167:U167" si="1020">T158+T161</f>
        <v>15058147.00918984</v>
      </c>
      <c r="U167" s="109">
        <f t="shared" si="1020"/>
        <v>21788868.199999999</v>
      </c>
      <c r="V167" s="109">
        <f t="shared" ref="V167" si="1021">V158+V161</f>
        <v>22319447.592492893</v>
      </c>
      <c r="W167" s="202">
        <f>V167/U167-1</f>
        <v>2.4350938636312103E-2</v>
      </c>
      <c r="X167" s="76"/>
      <c r="Y167" s="109">
        <f t="shared" ref="Y167:AF167" si="1022">Y158+Y161</f>
        <v>4663430.7064200006</v>
      </c>
      <c r="Z167" s="109">
        <f t="shared" si="1022"/>
        <v>6246597.4602600001</v>
      </c>
      <c r="AA167" s="109">
        <f t="shared" si="1022"/>
        <v>6215419.8418623442</v>
      </c>
      <c r="AB167" s="109">
        <f t="shared" si="1022"/>
        <v>7437350.9039000003</v>
      </c>
      <c r="AC167" s="109">
        <f t="shared" si="1022"/>
        <v>10474843.160209998</v>
      </c>
      <c r="AD167" s="109">
        <f t="shared" si="1022"/>
        <v>15058147.00918984</v>
      </c>
      <c r="AE167" s="109">
        <f t="shared" si="1022"/>
        <v>21788868.199999999</v>
      </c>
      <c r="AF167" s="109">
        <f t="shared" si="1022"/>
        <v>22319447.592492893</v>
      </c>
      <c r="AG167" s="107"/>
      <c r="AH167" s="109">
        <f t="shared" ref="AH167:AO167" si="1023">AH158+AH161</f>
        <v>4663430.7064200006</v>
      </c>
      <c r="AI167" s="109">
        <f t="shared" si="1023"/>
        <v>6246597.4602600001</v>
      </c>
      <c r="AJ167" s="109">
        <f t="shared" si="1023"/>
        <v>6215419.8418623442</v>
      </c>
      <c r="AK167" s="109">
        <f t="shared" si="1023"/>
        <v>7437350.9039000003</v>
      </c>
      <c r="AL167" s="109">
        <f t="shared" si="1023"/>
        <v>10474843.160209998</v>
      </c>
      <c r="AM167" s="109">
        <f t="shared" si="1023"/>
        <v>15058147.00918984</v>
      </c>
      <c r="AN167" s="109">
        <f t="shared" si="1023"/>
        <v>21788868.199999999</v>
      </c>
      <c r="AO167" s="109">
        <f t="shared" si="1023"/>
        <v>22319447.592492893</v>
      </c>
      <c r="AP167" s="107"/>
      <c r="AQ167" s="109">
        <f t="shared" ref="AQ167:AX167" si="1024">AQ158+AQ161</f>
        <v>4663430.7064200006</v>
      </c>
      <c r="AR167" s="109">
        <f t="shared" si="1024"/>
        <v>6246597.4602600001</v>
      </c>
      <c r="AS167" s="109">
        <f t="shared" si="1024"/>
        <v>6215419.8418623442</v>
      </c>
      <c r="AT167" s="109">
        <f t="shared" si="1024"/>
        <v>7437350.9039000003</v>
      </c>
      <c r="AU167" s="109">
        <f t="shared" si="1024"/>
        <v>10474843.160209998</v>
      </c>
      <c r="AV167" s="109">
        <f t="shared" si="1024"/>
        <v>15058147.00918984</v>
      </c>
      <c r="AW167" s="109">
        <f t="shared" si="1024"/>
        <v>21788868.199999999</v>
      </c>
      <c r="AX167" s="109">
        <f t="shared" si="1024"/>
        <v>22319447.592492893</v>
      </c>
      <c r="AY167" s="107"/>
      <c r="AZ167" s="109">
        <f t="shared" ref="AZ167:BG167" si="1025">AZ158+AZ161</f>
        <v>4663430.7064200006</v>
      </c>
      <c r="BA167" s="109">
        <f t="shared" si="1025"/>
        <v>6246597.4602600001</v>
      </c>
      <c r="BB167" s="109">
        <f t="shared" si="1025"/>
        <v>6215419.8418623442</v>
      </c>
      <c r="BC167" s="109">
        <f t="shared" si="1025"/>
        <v>7437350.9039000003</v>
      </c>
      <c r="BD167" s="109">
        <f t="shared" si="1025"/>
        <v>10474843.160209998</v>
      </c>
      <c r="BE167" s="109">
        <f t="shared" si="1025"/>
        <v>15058147.00918984</v>
      </c>
      <c r="BF167" s="109">
        <f t="shared" si="1025"/>
        <v>21788868.199999999</v>
      </c>
      <c r="BG167" s="109">
        <f t="shared" si="1025"/>
        <v>22319447.592492893</v>
      </c>
      <c r="BH167" s="107"/>
      <c r="BI167" s="109">
        <f t="shared" ref="BI167:BP167" si="1026">BI158+BI161</f>
        <v>4663430.7064200006</v>
      </c>
      <c r="BJ167" s="109">
        <f t="shared" si="1026"/>
        <v>6246597.4602600001</v>
      </c>
      <c r="BK167" s="109">
        <f t="shared" si="1026"/>
        <v>6215419.8418623442</v>
      </c>
      <c r="BL167" s="109">
        <f t="shared" si="1026"/>
        <v>7437350.9039000003</v>
      </c>
      <c r="BM167" s="109">
        <f t="shared" si="1026"/>
        <v>10474843.160209998</v>
      </c>
      <c r="BN167" s="109">
        <f t="shared" si="1026"/>
        <v>15058147.00918984</v>
      </c>
      <c r="BO167" s="109">
        <f t="shared" si="1026"/>
        <v>21788868.199999999</v>
      </c>
      <c r="BP167" s="109">
        <f t="shared" si="1026"/>
        <v>22319447.592492893</v>
      </c>
      <c r="BQ167" s="107"/>
      <c r="BR167" s="109">
        <f t="shared" ref="BR167:BY167" si="1027">BR158+BR161</f>
        <v>4663430.7064200006</v>
      </c>
      <c r="BS167" s="109">
        <f t="shared" si="1027"/>
        <v>6246597.4602600001</v>
      </c>
      <c r="BT167" s="109">
        <f t="shared" si="1027"/>
        <v>6215419.8418623442</v>
      </c>
      <c r="BU167" s="109">
        <f t="shared" si="1027"/>
        <v>7437350.9039000003</v>
      </c>
      <c r="BV167" s="109">
        <f t="shared" si="1027"/>
        <v>10474843.160209998</v>
      </c>
      <c r="BW167" s="109">
        <f t="shared" si="1027"/>
        <v>15058147.00918984</v>
      </c>
      <c r="BX167" s="109">
        <f t="shared" si="1027"/>
        <v>21788868.199999999</v>
      </c>
      <c r="BY167" s="109">
        <f t="shared" si="1027"/>
        <v>22319447.592492893</v>
      </c>
      <c r="BZ167" s="107"/>
      <c r="CA167" s="109">
        <f t="shared" ref="CA167:CH167" si="1028">CA158+CA161</f>
        <v>4663430.7064200006</v>
      </c>
      <c r="CB167" s="109">
        <f t="shared" si="1028"/>
        <v>6246597.4602600001</v>
      </c>
      <c r="CC167" s="109">
        <f t="shared" si="1028"/>
        <v>6215419.8418623442</v>
      </c>
      <c r="CD167" s="109">
        <f t="shared" si="1028"/>
        <v>7437350.9039000003</v>
      </c>
      <c r="CE167" s="109">
        <f t="shared" si="1028"/>
        <v>10474843.160209998</v>
      </c>
      <c r="CF167" s="109">
        <f t="shared" si="1028"/>
        <v>15058147.00918984</v>
      </c>
      <c r="CG167" s="109">
        <f t="shared" si="1028"/>
        <v>21788868.199999999</v>
      </c>
      <c r="CH167" s="109">
        <f t="shared" si="1028"/>
        <v>22319447.592492893</v>
      </c>
      <c r="CI167" s="202">
        <f>CH167/CG167-1</f>
        <v>2.4350938636312103E-2</v>
      </c>
      <c r="CJ167" s="74"/>
      <c r="CK167" s="109">
        <f t="shared" ref="CK167:CR167" si="1029">CK158+CK161</f>
        <v>4663430.7064200006</v>
      </c>
      <c r="CL167" s="109">
        <f t="shared" si="1029"/>
        <v>6246597.4602600001</v>
      </c>
      <c r="CM167" s="109">
        <f t="shared" si="1029"/>
        <v>6215419.8418623442</v>
      </c>
      <c r="CN167" s="109">
        <f t="shared" si="1029"/>
        <v>7437350.9039000003</v>
      </c>
      <c r="CO167" s="109">
        <f t="shared" si="1029"/>
        <v>10474843.160209998</v>
      </c>
      <c r="CP167" s="109">
        <f t="shared" si="1029"/>
        <v>15058147.00918984</v>
      </c>
      <c r="CQ167" s="109">
        <f t="shared" si="1029"/>
        <v>21788868.199999999</v>
      </c>
      <c r="CR167" s="109">
        <f t="shared" si="1029"/>
        <v>22319447.592492893</v>
      </c>
      <c r="CS167" s="107"/>
      <c r="CT167" s="109">
        <f t="shared" ref="CT167:DA167" si="1030">CT158+CT161</f>
        <v>4663430.7064200006</v>
      </c>
      <c r="CU167" s="109">
        <f t="shared" si="1030"/>
        <v>6246597.4602600001</v>
      </c>
      <c r="CV167" s="109">
        <f t="shared" si="1030"/>
        <v>6215419.8418623442</v>
      </c>
      <c r="CW167" s="109">
        <f t="shared" si="1030"/>
        <v>7437350.9039000003</v>
      </c>
      <c r="CX167" s="109">
        <f t="shared" si="1030"/>
        <v>10474843.160209998</v>
      </c>
      <c r="CY167" s="109">
        <f t="shared" si="1030"/>
        <v>15058147.00918984</v>
      </c>
      <c r="CZ167" s="109">
        <f t="shared" si="1030"/>
        <v>21788868.199999999</v>
      </c>
      <c r="DA167" s="109">
        <f t="shared" si="1030"/>
        <v>22319447.592492893</v>
      </c>
    </row>
    <row r="168" spans="2:105" x14ac:dyDescent="0.3">
      <c r="C168" s="69"/>
      <c r="D168" s="82"/>
      <c r="E168" s="48"/>
      <c r="F168" s="48"/>
      <c r="G168" s="66"/>
      <c r="H168" s="66"/>
      <c r="I168" s="66"/>
      <c r="J168" s="66"/>
      <c r="K168" s="66"/>
      <c r="L168" s="66"/>
      <c r="M168" s="138"/>
      <c r="O168" s="48"/>
      <c r="P168" s="48"/>
      <c r="Q168" s="66"/>
      <c r="R168" s="66"/>
      <c r="S168" s="66"/>
      <c r="T168" s="66"/>
      <c r="U168" s="66"/>
      <c r="V168" s="66"/>
      <c r="W168" s="138"/>
      <c r="Y168" s="48"/>
      <c r="Z168" s="48"/>
      <c r="AA168" s="66"/>
      <c r="AB168" s="66"/>
      <c r="AC168" s="66"/>
      <c r="AD168" s="66"/>
      <c r="AE168" s="66"/>
      <c r="AF168" s="66"/>
      <c r="AG168" s="56"/>
      <c r="AH168" s="48"/>
      <c r="AI168" s="48"/>
      <c r="AJ168" s="66"/>
      <c r="AK168" s="66"/>
      <c r="AL168" s="66"/>
      <c r="AM168" s="66"/>
      <c r="AN168" s="66"/>
      <c r="AO168" s="66"/>
      <c r="AP168" s="56"/>
      <c r="AQ168" s="48"/>
      <c r="AR168" s="48"/>
      <c r="AS168" s="66"/>
      <c r="AT168" s="66"/>
      <c r="AU168" s="66"/>
      <c r="AV168" s="66"/>
      <c r="AW168" s="66"/>
      <c r="AX168" s="66"/>
      <c r="AY168" s="56"/>
      <c r="AZ168" s="48"/>
      <c r="BA168" s="48"/>
      <c r="BB168" s="66"/>
      <c r="BC168" s="66"/>
      <c r="BD168" s="66"/>
      <c r="BE168" s="66"/>
      <c r="BF168" s="66"/>
      <c r="BG168" s="66"/>
      <c r="BH168" s="56"/>
      <c r="BI168" s="48"/>
      <c r="BJ168" s="48"/>
      <c r="BK168" s="66"/>
      <c r="BL168" s="66"/>
      <c r="BM168" s="66"/>
      <c r="BN168" s="66"/>
      <c r="BO168" s="66"/>
      <c r="BP168" s="66"/>
      <c r="BR168" s="48"/>
      <c r="BS168" s="48"/>
      <c r="BT168" s="66"/>
      <c r="BU168" s="66"/>
      <c r="BV168" s="66"/>
      <c r="BW168" s="66"/>
      <c r="BX168" s="66"/>
      <c r="BY168" s="66"/>
      <c r="CA168" s="48"/>
      <c r="CB168" s="48"/>
      <c r="CC168" s="66"/>
      <c r="CD168" s="66"/>
      <c r="CE168" s="66"/>
      <c r="CF168" s="66"/>
      <c r="CG168" s="66"/>
      <c r="CH168" s="66"/>
      <c r="CI168" s="138"/>
      <c r="CK168" s="48"/>
      <c r="CL168" s="48"/>
      <c r="CM168" s="66"/>
      <c r="CN168" s="66"/>
      <c r="CO168" s="66"/>
      <c r="CP168" s="66"/>
      <c r="CQ168" s="66"/>
      <c r="CR168" s="66"/>
      <c r="CT168" s="48"/>
      <c r="CU168" s="48"/>
      <c r="CV168" s="66"/>
      <c r="CW168" s="66"/>
      <c r="CX168" s="66"/>
      <c r="CY168" s="66"/>
      <c r="CZ168" s="66"/>
      <c r="DA168" s="66"/>
    </row>
    <row r="169" spans="2:105" s="88" customFormat="1" x14ac:dyDescent="0.3">
      <c r="B169" s="87"/>
      <c r="C169" s="30" t="s">
        <v>98</v>
      </c>
      <c r="D169" s="30"/>
      <c r="E169" s="30"/>
      <c r="F169" s="30"/>
      <c r="G169" s="30"/>
      <c r="H169" s="30"/>
      <c r="I169" s="30"/>
      <c r="J169" s="30"/>
      <c r="K169" s="30"/>
      <c r="L169" s="30"/>
      <c r="M169" s="193"/>
      <c r="O169" s="30"/>
      <c r="P169" s="30"/>
      <c r="Q169" s="30"/>
      <c r="R169" s="30"/>
      <c r="S169" s="30"/>
      <c r="T169" s="30"/>
      <c r="U169" s="30"/>
      <c r="V169" s="30"/>
      <c r="W169" s="193"/>
      <c r="Y169" s="30"/>
      <c r="Z169" s="30"/>
      <c r="AA169" s="30"/>
      <c r="AB169" s="30"/>
      <c r="AC169" s="30"/>
      <c r="AD169" s="30"/>
      <c r="AE169" s="30"/>
      <c r="AF169" s="30"/>
      <c r="AG169" s="89"/>
      <c r="AH169" s="30"/>
      <c r="AI169" s="30"/>
      <c r="AJ169" s="30"/>
      <c r="AK169" s="30"/>
      <c r="AL169" s="30"/>
      <c r="AM169" s="30"/>
      <c r="AN169" s="30"/>
      <c r="AO169" s="30"/>
      <c r="AP169" s="89"/>
      <c r="AQ169" s="30"/>
      <c r="AR169" s="30"/>
      <c r="AS169" s="30"/>
      <c r="AT169" s="30"/>
      <c r="AU169" s="30"/>
      <c r="AV169" s="30"/>
      <c r="AW169" s="30"/>
      <c r="AX169" s="30"/>
      <c r="AY169" s="89"/>
      <c r="AZ169" s="30"/>
      <c r="BA169" s="30"/>
      <c r="BB169" s="30"/>
      <c r="BC169" s="30"/>
      <c r="BD169" s="30"/>
      <c r="BE169" s="30"/>
      <c r="BF169" s="30"/>
      <c r="BG169" s="30"/>
      <c r="BH169" s="89"/>
      <c r="BI169" s="30"/>
      <c r="BJ169" s="30"/>
      <c r="BK169" s="30"/>
      <c r="BL169" s="30"/>
      <c r="BM169" s="30"/>
      <c r="BN169" s="30"/>
      <c r="BO169" s="30"/>
      <c r="BP169" s="30"/>
      <c r="BR169" s="30"/>
      <c r="BS169" s="30"/>
      <c r="BT169" s="30"/>
      <c r="BU169" s="30"/>
      <c r="BV169" s="30"/>
      <c r="BW169" s="30"/>
      <c r="BX169" s="30"/>
      <c r="BY169" s="30"/>
      <c r="CA169" s="30"/>
      <c r="CB169" s="30"/>
      <c r="CC169" s="30"/>
      <c r="CD169" s="30"/>
      <c r="CE169" s="30"/>
      <c r="CF169" s="30"/>
      <c r="CG169" s="30"/>
      <c r="CH169" s="30"/>
      <c r="CI169" s="193"/>
      <c r="CJ169" s="117"/>
      <c r="CK169" s="30"/>
      <c r="CL169" s="30"/>
      <c r="CM169" s="30"/>
      <c r="CN169" s="30"/>
      <c r="CO169" s="30"/>
      <c r="CP169" s="30"/>
      <c r="CQ169" s="30"/>
      <c r="CR169" s="30"/>
      <c r="CT169" s="30"/>
      <c r="CU169" s="30"/>
      <c r="CV169" s="30"/>
      <c r="CW169" s="30"/>
      <c r="CX169" s="30"/>
      <c r="CY169" s="30"/>
      <c r="CZ169" s="30"/>
      <c r="DA169" s="30"/>
    </row>
    <row r="170" spans="2:105" s="91" customFormat="1" x14ac:dyDescent="0.3">
      <c r="B170" s="90"/>
      <c r="C170" s="67" t="s">
        <v>142</v>
      </c>
      <c r="D170" s="67"/>
      <c r="E170" s="67"/>
      <c r="F170" s="67"/>
      <c r="G170" s="67"/>
      <c r="H170" s="67"/>
      <c r="I170" s="67"/>
      <c r="J170" s="67"/>
      <c r="K170" s="67"/>
      <c r="L170" s="67"/>
      <c r="M170" s="194"/>
      <c r="O170" s="67"/>
      <c r="P170" s="67"/>
      <c r="Q170" s="67"/>
      <c r="R170" s="67"/>
      <c r="S170" s="67"/>
      <c r="T170" s="67"/>
      <c r="U170" s="67"/>
      <c r="V170" s="67"/>
      <c r="W170" s="194"/>
      <c r="Y170" s="67"/>
      <c r="Z170" s="67"/>
      <c r="AA170" s="67"/>
      <c r="AB170" s="67"/>
      <c r="AC170" s="67"/>
      <c r="AD170" s="67"/>
      <c r="AE170" s="67"/>
      <c r="AF170" s="67"/>
      <c r="AG170" s="83"/>
      <c r="AH170" s="67"/>
      <c r="AI170" s="67"/>
      <c r="AJ170" s="67"/>
      <c r="AK170" s="67"/>
      <c r="AL170" s="67"/>
      <c r="AM170" s="67"/>
      <c r="AN170" s="67"/>
      <c r="AO170" s="67"/>
      <c r="AP170" s="83"/>
      <c r="AQ170" s="67"/>
      <c r="AR170" s="67"/>
      <c r="AS170" s="67"/>
      <c r="AT170" s="67"/>
      <c r="AU170" s="67"/>
      <c r="AV170" s="67"/>
      <c r="AW170" s="67"/>
      <c r="AX170" s="67"/>
      <c r="AY170" s="83"/>
      <c r="AZ170" s="67"/>
      <c r="BA170" s="67"/>
      <c r="BB170" s="67"/>
      <c r="BC170" s="67"/>
      <c r="BD170" s="67"/>
      <c r="BE170" s="67"/>
      <c r="BF170" s="67"/>
      <c r="BG170" s="67"/>
      <c r="BH170" s="83"/>
      <c r="BI170" s="67"/>
      <c r="BJ170" s="67"/>
      <c r="BK170" s="67"/>
      <c r="BL170" s="67"/>
      <c r="BM170" s="67"/>
      <c r="BN170" s="67"/>
      <c r="BO170" s="67"/>
      <c r="BP170" s="67"/>
      <c r="BR170" s="67"/>
      <c r="BS170" s="67"/>
      <c r="BT170" s="67"/>
      <c r="BU170" s="67"/>
      <c r="BV170" s="67"/>
      <c r="BW170" s="67"/>
      <c r="BX170" s="67"/>
      <c r="BY170" s="67"/>
      <c r="CA170" s="67"/>
      <c r="CB170" s="67"/>
      <c r="CC170" s="67"/>
      <c r="CD170" s="67"/>
      <c r="CE170" s="67"/>
      <c r="CF170" s="67"/>
      <c r="CG170" s="67"/>
      <c r="CH170" s="67"/>
      <c r="CI170" s="194"/>
      <c r="CJ170" s="117"/>
      <c r="CK170" s="67"/>
      <c r="CL170" s="67"/>
      <c r="CM170" s="67"/>
      <c r="CN170" s="67"/>
      <c r="CO170" s="67"/>
      <c r="CP170" s="67"/>
      <c r="CQ170" s="67"/>
      <c r="CR170" s="67"/>
      <c r="CT170" s="67"/>
      <c r="CU170" s="67"/>
      <c r="CV170" s="67"/>
      <c r="CW170" s="67"/>
      <c r="CX170" s="67"/>
      <c r="CY170" s="67"/>
      <c r="CZ170" s="67"/>
      <c r="DA170" s="67"/>
    </row>
    <row r="171" spans="2:105" x14ac:dyDescent="0.3">
      <c r="C171" s="112" t="s">
        <v>24</v>
      </c>
      <c r="D171" s="135"/>
      <c r="E171" s="49"/>
      <c r="F171" s="113">
        <f t="shared" ref="F171:K171" si="1031">SUM(F172:F173)</f>
        <v>0</v>
      </c>
      <c r="G171" s="113">
        <f t="shared" si="1031"/>
        <v>109227.8181895944</v>
      </c>
      <c r="H171" s="113">
        <f t="shared" si="1031"/>
        <v>283855.67322852404</v>
      </c>
      <c r="I171" s="113">
        <f t="shared" si="1031"/>
        <v>516835.26938035502</v>
      </c>
      <c r="J171" s="113">
        <f t="shared" si="1031"/>
        <v>948316.00527166238</v>
      </c>
      <c r="K171" s="113">
        <f t="shared" si="1031"/>
        <v>1491843.0074778239</v>
      </c>
      <c r="L171" s="113">
        <f t="shared" ref="L171" si="1032">SUM(L172:L173)</f>
        <v>2282729.6561534717</v>
      </c>
      <c r="M171" s="203">
        <f>L171/K171-1</f>
        <v>0.53014066809399463</v>
      </c>
      <c r="O171" s="113">
        <f t="shared" ref="O171:U171" si="1033">SUM(O172:O173)</f>
        <v>0</v>
      </c>
      <c r="P171" s="113">
        <f t="shared" si="1033"/>
        <v>0</v>
      </c>
      <c r="Q171" s="113">
        <f t="shared" si="1033"/>
        <v>109227.8181895944</v>
      </c>
      <c r="R171" s="113">
        <f t="shared" si="1033"/>
        <v>283855.67322852404</v>
      </c>
      <c r="S171" s="113">
        <f t="shared" si="1033"/>
        <v>516835.26938035502</v>
      </c>
      <c r="T171" s="113">
        <f t="shared" si="1033"/>
        <v>948316.00527166238</v>
      </c>
      <c r="U171" s="113">
        <f t="shared" si="1033"/>
        <v>1491843.0074778239</v>
      </c>
      <c r="V171" s="113">
        <f>SUM(V172:V173)</f>
        <v>2282729.6561534717</v>
      </c>
      <c r="W171" s="203">
        <f>V171/U171-1</f>
        <v>0.53014066809399463</v>
      </c>
      <c r="X171" s="68"/>
      <c r="Y171" s="113">
        <f t="shared" ref="Y171" si="1034">SUM(Y172:Y173)</f>
        <v>0</v>
      </c>
      <c r="Z171" s="113">
        <f t="shared" ref="Z171" si="1035">SUM(Z172:Z173)</f>
        <v>0</v>
      </c>
      <c r="AA171" s="113">
        <f t="shared" ref="AA171" si="1036">SUM(AA172:AA173)</f>
        <v>109227.8181895944</v>
      </c>
      <c r="AB171" s="113">
        <f t="shared" ref="AB171" si="1037">SUM(AB172:AB173)</f>
        <v>283855.67322852404</v>
      </c>
      <c r="AC171" s="113">
        <f t="shared" ref="AC171" si="1038">SUM(AC172:AC173)</f>
        <v>516835.26938035502</v>
      </c>
      <c r="AD171" s="113">
        <f t="shared" ref="AD171" si="1039">SUM(AD172:AD173)</f>
        <v>948316.00527166238</v>
      </c>
      <c r="AE171" s="113">
        <f t="shared" ref="AE171" si="1040">SUM(AE172:AE173)</f>
        <v>1491843.0074778239</v>
      </c>
      <c r="AF171" s="113">
        <f>SUM(AF172:AF173)</f>
        <v>2282729.6561534717</v>
      </c>
      <c r="AG171" s="68"/>
      <c r="AH171" s="113">
        <f t="shared" ref="AH171" si="1041">SUM(AH172:AH173)</f>
        <v>0</v>
      </c>
      <c r="AI171" s="113">
        <f t="shared" ref="AI171" si="1042">SUM(AI172:AI173)</f>
        <v>0</v>
      </c>
      <c r="AJ171" s="113">
        <f t="shared" ref="AJ171" si="1043">SUM(AJ172:AJ173)</f>
        <v>109227.8181895944</v>
      </c>
      <c r="AK171" s="113">
        <f t="shared" ref="AK171" si="1044">SUM(AK172:AK173)</f>
        <v>283855.67322852404</v>
      </c>
      <c r="AL171" s="113">
        <f t="shared" ref="AL171" si="1045">SUM(AL172:AL173)</f>
        <v>516835.26938035502</v>
      </c>
      <c r="AM171" s="113">
        <f t="shared" ref="AM171" si="1046">SUM(AM172:AM173)</f>
        <v>948316.00527166238</v>
      </c>
      <c r="AN171" s="113">
        <f t="shared" ref="AN171" si="1047">SUM(AN172:AN173)</f>
        <v>1491843.0074778239</v>
      </c>
      <c r="AO171" s="113">
        <f>SUM(AO172:AO173)</f>
        <v>2282729.6561534717</v>
      </c>
      <c r="AP171" s="68"/>
      <c r="AQ171" s="113">
        <f t="shared" ref="AQ171" si="1048">SUM(AQ172:AQ173)</f>
        <v>0</v>
      </c>
      <c r="AR171" s="113">
        <f t="shared" ref="AR171" si="1049">SUM(AR172:AR173)</f>
        <v>0</v>
      </c>
      <c r="AS171" s="113">
        <f t="shared" ref="AS171" si="1050">SUM(AS172:AS173)</f>
        <v>109227.8181895944</v>
      </c>
      <c r="AT171" s="113">
        <f t="shared" ref="AT171" si="1051">SUM(AT172:AT173)</f>
        <v>283855.67322852404</v>
      </c>
      <c r="AU171" s="113">
        <f t="shared" ref="AU171" si="1052">SUM(AU172:AU173)</f>
        <v>516835.26938035502</v>
      </c>
      <c r="AV171" s="113">
        <f t="shared" ref="AV171" si="1053">SUM(AV172:AV173)</f>
        <v>948316.00527166238</v>
      </c>
      <c r="AW171" s="113">
        <f t="shared" ref="AW171" si="1054">SUM(AW172:AW173)</f>
        <v>1491843.0074778239</v>
      </c>
      <c r="AX171" s="113">
        <f>SUM(AX172:AX173)</f>
        <v>2282729.6561534717</v>
      </c>
      <c r="AY171" s="68"/>
      <c r="AZ171" s="113">
        <f t="shared" ref="AZ171" si="1055">SUM(AZ172:AZ173)</f>
        <v>0</v>
      </c>
      <c r="BA171" s="113">
        <f t="shared" ref="BA171" si="1056">SUM(BA172:BA173)</f>
        <v>0</v>
      </c>
      <c r="BB171" s="113">
        <f t="shared" ref="BB171" si="1057">SUM(BB172:BB173)</f>
        <v>109227.8181895944</v>
      </c>
      <c r="BC171" s="113">
        <f t="shared" ref="BC171" si="1058">SUM(BC172:BC173)</f>
        <v>283855.67322852404</v>
      </c>
      <c r="BD171" s="113">
        <f t="shared" ref="BD171" si="1059">SUM(BD172:BD173)</f>
        <v>516835.26938035502</v>
      </c>
      <c r="BE171" s="113">
        <f t="shared" ref="BE171" si="1060">SUM(BE172:BE173)</f>
        <v>948316.00527166238</v>
      </c>
      <c r="BF171" s="113">
        <f t="shared" ref="BF171" si="1061">SUM(BF172:BF173)</f>
        <v>1491843.0074778239</v>
      </c>
      <c r="BG171" s="113">
        <f>SUM(BG172:BG173)</f>
        <v>2282729.6561534717</v>
      </c>
      <c r="BH171" s="68"/>
      <c r="BI171" s="113">
        <f t="shared" ref="BI171" si="1062">SUM(BI172:BI173)</f>
        <v>0</v>
      </c>
      <c r="BJ171" s="113">
        <f t="shared" ref="BJ171" si="1063">SUM(BJ172:BJ173)</f>
        <v>0</v>
      </c>
      <c r="BK171" s="113">
        <f t="shared" ref="BK171" si="1064">SUM(BK172:BK173)</f>
        <v>109227.8181895944</v>
      </c>
      <c r="BL171" s="113">
        <f t="shared" ref="BL171" si="1065">SUM(BL172:BL173)</f>
        <v>283855.67322852404</v>
      </c>
      <c r="BM171" s="113">
        <f t="shared" ref="BM171" si="1066">SUM(BM172:BM173)</f>
        <v>516835.26938035502</v>
      </c>
      <c r="BN171" s="113">
        <f t="shared" ref="BN171" si="1067">SUM(BN172:BN173)</f>
        <v>948316.00527166238</v>
      </c>
      <c r="BO171" s="113">
        <f t="shared" ref="BO171" si="1068">SUM(BO172:BO173)</f>
        <v>1491843.0074778239</v>
      </c>
      <c r="BP171" s="113">
        <f>SUM(BP172:BP173)</f>
        <v>2282729.6561534717</v>
      </c>
      <c r="BQ171" s="68"/>
      <c r="BR171" s="113">
        <f t="shared" ref="BR171" si="1069">SUM(BR172:BR173)</f>
        <v>0</v>
      </c>
      <c r="BS171" s="113">
        <f t="shared" ref="BS171" si="1070">SUM(BS172:BS173)</f>
        <v>0</v>
      </c>
      <c r="BT171" s="113">
        <f t="shared" ref="BT171" si="1071">SUM(BT172:BT173)</f>
        <v>109227.8181895944</v>
      </c>
      <c r="BU171" s="113">
        <f t="shared" ref="BU171" si="1072">SUM(BU172:BU173)</f>
        <v>283855.67322852404</v>
      </c>
      <c r="BV171" s="113">
        <f t="shared" ref="BV171" si="1073">SUM(BV172:BV173)</f>
        <v>516835.26938035502</v>
      </c>
      <c r="BW171" s="113">
        <f t="shared" ref="BW171" si="1074">SUM(BW172:BW173)</f>
        <v>948316.00527166238</v>
      </c>
      <c r="BX171" s="113">
        <f t="shared" ref="BX171" si="1075">SUM(BX172:BX173)</f>
        <v>1491843.0074778239</v>
      </c>
      <c r="BY171" s="113">
        <f>SUM(BY172:BY173)</f>
        <v>2282729.6561534717</v>
      </c>
      <c r="BZ171" s="68"/>
      <c r="CA171" s="113">
        <f t="shared" ref="CA171" si="1076">SUM(CA172:CA173)</f>
        <v>0</v>
      </c>
      <c r="CB171" s="113">
        <f t="shared" ref="CB171" si="1077">SUM(CB172:CB173)</f>
        <v>0</v>
      </c>
      <c r="CC171" s="113">
        <f t="shared" ref="CC171" si="1078">SUM(CC172:CC173)</f>
        <v>109227.8181895944</v>
      </c>
      <c r="CD171" s="113">
        <f t="shared" ref="CD171" si="1079">SUM(CD172:CD173)</f>
        <v>283855.67322852404</v>
      </c>
      <c r="CE171" s="113">
        <f t="shared" ref="CE171" si="1080">SUM(CE172:CE173)</f>
        <v>516835.26938035502</v>
      </c>
      <c r="CF171" s="113">
        <f t="shared" ref="CF171" si="1081">SUM(CF172:CF173)</f>
        <v>948316.00527166238</v>
      </c>
      <c r="CG171" s="113">
        <f t="shared" ref="CG171" si="1082">SUM(CG172:CG173)</f>
        <v>1491843.0074778239</v>
      </c>
      <c r="CH171" s="113">
        <f>SUM(CH172:CH173)</f>
        <v>2282729.6561534717</v>
      </c>
      <c r="CI171" s="203">
        <f>CH171/CG171-1</f>
        <v>0.53014066809399463</v>
      </c>
      <c r="CJ171" s="68"/>
      <c r="CK171" s="113">
        <f t="shared" ref="CK171" si="1083">SUM(CK172:CK173)</f>
        <v>0</v>
      </c>
      <c r="CL171" s="113">
        <f t="shared" ref="CL171" si="1084">SUM(CL172:CL173)</f>
        <v>0</v>
      </c>
      <c r="CM171" s="113">
        <f t="shared" ref="CM171" si="1085">SUM(CM172:CM173)</f>
        <v>109227.8181895944</v>
      </c>
      <c r="CN171" s="113">
        <f t="shared" ref="CN171" si="1086">SUM(CN172:CN173)</f>
        <v>283855.67322852404</v>
      </c>
      <c r="CO171" s="113">
        <f t="shared" ref="CO171" si="1087">SUM(CO172:CO173)</f>
        <v>516835.26938035502</v>
      </c>
      <c r="CP171" s="113">
        <f t="shared" ref="CP171" si="1088">SUM(CP172:CP173)</f>
        <v>948316.00527166238</v>
      </c>
      <c r="CQ171" s="113">
        <f t="shared" ref="CQ171" si="1089">SUM(CQ172:CQ173)</f>
        <v>1491843.0074778239</v>
      </c>
      <c r="CR171" s="113">
        <f>SUM(CR172:CR173)</f>
        <v>2282729.6561534717</v>
      </c>
      <c r="CS171" s="68"/>
      <c r="CT171" s="113">
        <f t="shared" ref="CT171" si="1090">SUM(CT172:CT173)</f>
        <v>0</v>
      </c>
      <c r="CU171" s="113">
        <f t="shared" ref="CU171" si="1091">SUM(CU172:CU173)</f>
        <v>0</v>
      </c>
      <c r="CV171" s="113">
        <f t="shared" ref="CV171" si="1092">SUM(CV172:CV173)</f>
        <v>109227.8181895944</v>
      </c>
      <c r="CW171" s="113">
        <f t="shared" ref="CW171" si="1093">SUM(CW172:CW173)</f>
        <v>283855.67322852404</v>
      </c>
      <c r="CX171" s="113">
        <f t="shared" ref="CX171" si="1094">SUM(CX172:CX173)</f>
        <v>516835.26938035502</v>
      </c>
      <c r="CY171" s="113">
        <f t="shared" ref="CY171" si="1095">SUM(CY172:CY173)</f>
        <v>948316.00527166238</v>
      </c>
      <c r="CZ171" s="113">
        <f t="shared" ref="CZ171" si="1096">SUM(CZ172:CZ173)</f>
        <v>1491843.0074778239</v>
      </c>
      <c r="DA171" s="113">
        <f>SUM(DA172:DA173)</f>
        <v>2282729.6561534717</v>
      </c>
    </row>
    <row r="172" spans="2:105" x14ac:dyDescent="0.3">
      <c r="C172" s="69" t="s">
        <v>144</v>
      </c>
      <c r="D172" s="82"/>
      <c r="E172" s="104"/>
      <c r="F172" s="104">
        <v>0</v>
      </c>
      <c r="G172" s="105">
        <v>91890.469156196996</v>
      </c>
      <c r="H172" s="105">
        <v>215899.77119051607</v>
      </c>
      <c r="I172" s="105">
        <v>352514.79997722933</v>
      </c>
      <c r="J172" s="105">
        <f>SUM('Quarterly I.S'!K169:N169)</f>
        <v>517361.99905509647</v>
      </c>
      <c r="K172" s="105">
        <f>SUM('Quarterly I.S'!O169:R169)</f>
        <v>752349.53912295448</v>
      </c>
      <c r="L172" s="105">
        <f>SUM('Quarterly I.S'!S169:V169)</f>
        <v>1020676.3718767493</v>
      </c>
      <c r="M172" s="204">
        <f>L172/K172-1</f>
        <v>0.35665182046445421</v>
      </c>
      <c r="O172" s="71">
        <f>$E172</f>
        <v>0</v>
      </c>
      <c r="P172" s="71">
        <f>$F172</f>
        <v>0</v>
      </c>
      <c r="Q172" s="71">
        <f>$G172</f>
        <v>91890.469156196996</v>
      </c>
      <c r="R172" s="71">
        <f>$H172</f>
        <v>215899.77119051607</v>
      </c>
      <c r="S172" s="71">
        <f>$I172</f>
        <v>352514.79997722933</v>
      </c>
      <c r="T172" s="71">
        <f t="shared" ref="T172:T173" si="1097">$J172</f>
        <v>517361.99905509647</v>
      </c>
      <c r="U172" s="71">
        <f>$K172</f>
        <v>752349.53912295448</v>
      </c>
      <c r="V172" s="71">
        <f>$L172</f>
        <v>1020676.3718767493</v>
      </c>
      <c r="W172" s="204">
        <f>V172/U172-1</f>
        <v>0.35665182046445421</v>
      </c>
      <c r="X172" s="68"/>
      <c r="Y172" s="71">
        <f>$E172</f>
        <v>0</v>
      </c>
      <c r="Z172" s="71">
        <f>$F172</f>
        <v>0</v>
      </c>
      <c r="AA172" s="71">
        <f>$G172</f>
        <v>91890.469156196996</v>
      </c>
      <c r="AB172" s="71">
        <f>$H172</f>
        <v>215899.77119051607</v>
      </c>
      <c r="AC172" s="71">
        <f>$I172</f>
        <v>352514.79997722933</v>
      </c>
      <c r="AD172" s="71">
        <f t="shared" ref="AD172:AD173" si="1098">$J172</f>
        <v>517361.99905509647</v>
      </c>
      <c r="AE172" s="71">
        <f>$K172</f>
        <v>752349.53912295448</v>
      </c>
      <c r="AF172" s="71">
        <f>$L172</f>
        <v>1020676.3718767493</v>
      </c>
      <c r="AG172" s="68"/>
      <c r="AH172" s="71">
        <f>$E172</f>
        <v>0</v>
      </c>
      <c r="AI172" s="71">
        <f>$F172</f>
        <v>0</v>
      </c>
      <c r="AJ172" s="71">
        <f>$G172</f>
        <v>91890.469156196996</v>
      </c>
      <c r="AK172" s="71">
        <f>$H172</f>
        <v>215899.77119051607</v>
      </c>
      <c r="AL172" s="71">
        <f>$I172</f>
        <v>352514.79997722933</v>
      </c>
      <c r="AM172" s="71">
        <f t="shared" ref="AM172:AM173" si="1099">$J172</f>
        <v>517361.99905509647</v>
      </c>
      <c r="AN172" s="71">
        <f>$K172</f>
        <v>752349.53912295448</v>
      </c>
      <c r="AO172" s="71">
        <f>$L172</f>
        <v>1020676.3718767493</v>
      </c>
      <c r="AP172" s="68"/>
      <c r="AQ172" s="71">
        <f>$E172</f>
        <v>0</v>
      </c>
      <c r="AR172" s="71">
        <f>$F172</f>
        <v>0</v>
      </c>
      <c r="AS172" s="71">
        <f>$G172</f>
        <v>91890.469156196996</v>
      </c>
      <c r="AT172" s="71">
        <f>$H172</f>
        <v>215899.77119051607</v>
      </c>
      <c r="AU172" s="71">
        <f>$I172</f>
        <v>352514.79997722933</v>
      </c>
      <c r="AV172" s="71">
        <f t="shared" ref="AV172:AV173" si="1100">$J172</f>
        <v>517361.99905509647</v>
      </c>
      <c r="AW172" s="71">
        <f>$K172</f>
        <v>752349.53912295448</v>
      </c>
      <c r="AX172" s="71">
        <f>$L172</f>
        <v>1020676.3718767493</v>
      </c>
      <c r="AY172" s="68"/>
      <c r="AZ172" s="71">
        <f>$E172</f>
        <v>0</v>
      </c>
      <c r="BA172" s="71">
        <f>$F172</f>
        <v>0</v>
      </c>
      <c r="BB172" s="71">
        <f>$G172</f>
        <v>91890.469156196996</v>
      </c>
      <c r="BC172" s="71">
        <f>$H172</f>
        <v>215899.77119051607</v>
      </c>
      <c r="BD172" s="71">
        <f>$I172</f>
        <v>352514.79997722933</v>
      </c>
      <c r="BE172" s="71">
        <f t="shared" ref="BE172:BE173" si="1101">$J172</f>
        <v>517361.99905509647</v>
      </c>
      <c r="BF172" s="71">
        <f>$K172</f>
        <v>752349.53912295448</v>
      </c>
      <c r="BG172" s="71">
        <f>$L172</f>
        <v>1020676.3718767493</v>
      </c>
      <c r="BH172" s="68"/>
      <c r="BI172" s="71">
        <f>$E172</f>
        <v>0</v>
      </c>
      <c r="BJ172" s="71">
        <f>$F172</f>
        <v>0</v>
      </c>
      <c r="BK172" s="71">
        <f>$G172</f>
        <v>91890.469156196996</v>
      </c>
      <c r="BL172" s="71">
        <f>$H172</f>
        <v>215899.77119051607</v>
      </c>
      <c r="BM172" s="71">
        <f>$I172</f>
        <v>352514.79997722933</v>
      </c>
      <c r="BN172" s="71">
        <f t="shared" ref="BN172:BN173" si="1102">$J172</f>
        <v>517361.99905509647</v>
      </c>
      <c r="BO172" s="71">
        <f>$K172</f>
        <v>752349.53912295448</v>
      </c>
      <c r="BP172" s="71">
        <f>$L172</f>
        <v>1020676.3718767493</v>
      </c>
      <c r="BQ172" s="68"/>
      <c r="BR172" s="71">
        <f>$E172</f>
        <v>0</v>
      </c>
      <c r="BS172" s="71">
        <f>$F172</f>
        <v>0</v>
      </c>
      <c r="BT172" s="71">
        <f>$G172</f>
        <v>91890.469156196996</v>
      </c>
      <c r="BU172" s="71">
        <f>$H172</f>
        <v>215899.77119051607</v>
      </c>
      <c r="BV172" s="71">
        <f>$I172</f>
        <v>352514.79997722933</v>
      </c>
      <c r="BW172" s="71">
        <f t="shared" ref="BW172:BW173" si="1103">$J172</f>
        <v>517361.99905509647</v>
      </c>
      <c r="BX172" s="71">
        <f>$K172</f>
        <v>752349.53912295448</v>
      </c>
      <c r="BY172" s="71">
        <f>$L172</f>
        <v>1020676.3718767493</v>
      </c>
      <c r="BZ172" s="68"/>
      <c r="CA172" s="71">
        <f>$E172</f>
        <v>0</v>
      </c>
      <c r="CB172" s="71">
        <f>$F172</f>
        <v>0</v>
      </c>
      <c r="CC172" s="71">
        <f>$G172</f>
        <v>91890.469156196996</v>
      </c>
      <c r="CD172" s="71">
        <f>$H172</f>
        <v>215899.77119051607</v>
      </c>
      <c r="CE172" s="71">
        <f>$I172</f>
        <v>352514.79997722933</v>
      </c>
      <c r="CF172" s="71">
        <f t="shared" ref="CF172:CF173" si="1104">$J172</f>
        <v>517361.99905509647</v>
      </c>
      <c r="CG172" s="71">
        <f>$K172</f>
        <v>752349.53912295448</v>
      </c>
      <c r="CH172" s="71">
        <f>$L172</f>
        <v>1020676.3718767493</v>
      </c>
      <c r="CI172" s="204">
        <f>CH172/CG172-1</f>
        <v>0.35665182046445421</v>
      </c>
      <c r="CJ172" s="222"/>
      <c r="CK172" s="71">
        <f>$E172</f>
        <v>0</v>
      </c>
      <c r="CL172" s="71">
        <f>$F172</f>
        <v>0</v>
      </c>
      <c r="CM172" s="71">
        <f>$G172</f>
        <v>91890.469156196996</v>
      </c>
      <c r="CN172" s="71">
        <f>$H172</f>
        <v>215899.77119051607</v>
      </c>
      <c r="CO172" s="71">
        <f>$I172</f>
        <v>352514.79997722933</v>
      </c>
      <c r="CP172" s="71">
        <f t="shared" ref="CP172:CP173" si="1105">$J172</f>
        <v>517361.99905509647</v>
      </c>
      <c r="CQ172" s="71">
        <f>$K172</f>
        <v>752349.53912295448</v>
      </c>
      <c r="CR172" s="71">
        <f>$L172</f>
        <v>1020676.3718767493</v>
      </c>
      <c r="CS172" s="68"/>
      <c r="CT172" s="71">
        <f>$E172</f>
        <v>0</v>
      </c>
      <c r="CU172" s="71">
        <f>$F172</f>
        <v>0</v>
      </c>
      <c r="CV172" s="71">
        <f>$G172</f>
        <v>91890.469156196996</v>
      </c>
      <c r="CW172" s="71">
        <f>$H172</f>
        <v>215899.77119051607</v>
      </c>
      <c r="CX172" s="71">
        <f>$I172</f>
        <v>352514.79997722933</v>
      </c>
      <c r="CY172" s="71">
        <f t="shared" ref="CY172:CY173" si="1106">$J172</f>
        <v>517361.99905509647</v>
      </c>
      <c r="CZ172" s="71">
        <f>$K172</f>
        <v>752349.53912295448</v>
      </c>
      <c r="DA172" s="71">
        <f>$L172</f>
        <v>1020676.3718767493</v>
      </c>
    </row>
    <row r="173" spans="2:105" x14ac:dyDescent="0.3">
      <c r="C173" s="69" t="s">
        <v>145</v>
      </c>
      <c r="D173" s="82"/>
      <c r="E173" s="104"/>
      <c r="F173" s="104">
        <v>0</v>
      </c>
      <c r="G173" s="105">
        <v>17337.349033397397</v>
      </c>
      <c r="H173" s="105">
        <v>67955.902038008004</v>
      </c>
      <c r="I173" s="105">
        <v>164320.46940312567</v>
      </c>
      <c r="J173" s="105">
        <f>SUM('Quarterly I.S'!K170:N170)</f>
        <v>430954.0062165659</v>
      </c>
      <c r="K173" s="105">
        <f>SUM('Quarterly I.S'!O170:R170)</f>
        <v>739493.4683548694</v>
      </c>
      <c r="L173" s="105">
        <f>SUM('Quarterly I.S'!S170:V170)</f>
        <v>1262053.2842767222</v>
      </c>
      <c r="M173" s="204">
        <f>L173/K173-1</f>
        <v>0.70664561390160374</v>
      </c>
      <c r="O173" s="71">
        <f>$E173</f>
        <v>0</v>
      </c>
      <c r="P173" s="71">
        <f>$F173</f>
        <v>0</v>
      </c>
      <c r="Q173" s="71">
        <f>$G173</f>
        <v>17337.349033397397</v>
      </c>
      <c r="R173" s="71">
        <f>$H173</f>
        <v>67955.902038008004</v>
      </c>
      <c r="S173" s="71">
        <f>$I173</f>
        <v>164320.46940312567</v>
      </c>
      <c r="T173" s="71">
        <f t="shared" si="1097"/>
        <v>430954.0062165659</v>
      </c>
      <c r="U173" s="71">
        <f>$K173</f>
        <v>739493.4683548694</v>
      </c>
      <c r="V173" s="71">
        <f>$L173</f>
        <v>1262053.2842767222</v>
      </c>
      <c r="W173" s="204">
        <f>V173/U173-1</f>
        <v>0.70664561390160374</v>
      </c>
      <c r="X173" s="68"/>
      <c r="Y173" s="71">
        <f>$E173</f>
        <v>0</v>
      </c>
      <c r="Z173" s="71">
        <f>$F173</f>
        <v>0</v>
      </c>
      <c r="AA173" s="71">
        <f>$G173</f>
        <v>17337.349033397397</v>
      </c>
      <c r="AB173" s="71">
        <f>$H173</f>
        <v>67955.902038008004</v>
      </c>
      <c r="AC173" s="71">
        <f>$I173</f>
        <v>164320.46940312567</v>
      </c>
      <c r="AD173" s="71">
        <f t="shared" si="1098"/>
        <v>430954.0062165659</v>
      </c>
      <c r="AE173" s="71">
        <f>$K173</f>
        <v>739493.4683548694</v>
      </c>
      <c r="AF173" s="71">
        <f>$L173</f>
        <v>1262053.2842767222</v>
      </c>
      <c r="AG173" s="68"/>
      <c r="AH173" s="71">
        <f>$E173</f>
        <v>0</v>
      </c>
      <c r="AI173" s="71">
        <f>$F173</f>
        <v>0</v>
      </c>
      <c r="AJ173" s="71">
        <f>$G173</f>
        <v>17337.349033397397</v>
      </c>
      <c r="AK173" s="71">
        <f>$H173</f>
        <v>67955.902038008004</v>
      </c>
      <c r="AL173" s="71">
        <f>$I173</f>
        <v>164320.46940312567</v>
      </c>
      <c r="AM173" s="71">
        <f t="shared" si="1099"/>
        <v>430954.0062165659</v>
      </c>
      <c r="AN173" s="71">
        <f>$K173</f>
        <v>739493.4683548694</v>
      </c>
      <c r="AO173" s="71">
        <f>$L173</f>
        <v>1262053.2842767222</v>
      </c>
      <c r="AP173" s="68"/>
      <c r="AQ173" s="71">
        <f>$E173</f>
        <v>0</v>
      </c>
      <c r="AR173" s="71">
        <f>$F173</f>
        <v>0</v>
      </c>
      <c r="AS173" s="71">
        <f>$G173</f>
        <v>17337.349033397397</v>
      </c>
      <c r="AT173" s="71">
        <f>$H173</f>
        <v>67955.902038008004</v>
      </c>
      <c r="AU173" s="71">
        <f>$I173</f>
        <v>164320.46940312567</v>
      </c>
      <c r="AV173" s="71">
        <f t="shared" si="1100"/>
        <v>430954.0062165659</v>
      </c>
      <c r="AW173" s="71">
        <f>$K173</f>
        <v>739493.4683548694</v>
      </c>
      <c r="AX173" s="71">
        <f>$L173</f>
        <v>1262053.2842767222</v>
      </c>
      <c r="AY173" s="68"/>
      <c r="AZ173" s="71">
        <f>$E173</f>
        <v>0</v>
      </c>
      <c r="BA173" s="71">
        <f>$F173</f>
        <v>0</v>
      </c>
      <c r="BB173" s="71">
        <f>$G173</f>
        <v>17337.349033397397</v>
      </c>
      <c r="BC173" s="71">
        <f>$H173</f>
        <v>67955.902038008004</v>
      </c>
      <c r="BD173" s="71">
        <f>$I173</f>
        <v>164320.46940312567</v>
      </c>
      <c r="BE173" s="71">
        <f t="shared" si="1101"/>
        <v>430954.0062165659</v>
      </c>
      <c r="BF173" s="71">
        <f>$K173</f>
        <v>739493.4683548694</v>
      </c>
      <c r="BG173" s="71">
        <f>$L173</f>
        <v>1262053.2842767222</v>
      </c>
      <c r="BH173" s="68"/>
      <c r="BI173" s="71">
        <f>$E173</f>
        <v>0</v>
      </c>
      <c r="BJ173" s="71">
        <f>$F173</f>
        <v>0</v>
      </c>
      <c r="BK173" s="71">
        <f>$G173</f>
        <v>17337.349033397397</v>
      </c>
      <c r="BL173" s="71">
        <f>$H173</f>
        <v>67955.902038008004</v>
      </c>
      <c r="BM173" s="71">
        <f>$I173</f>
        <v>164320.46940312567</v>
      </c>
      <c r="BN173" s="71">
        <f t="shared" si="1102"/>
        <v>430954.0062165659</v>
      </c>
      <c r="BO173" s="71">
        <f>$K173</f>
        <v>739493.4683548694</v>
      </c>
      <c r="BP173" s="71">
        <f>$L173</f>
        <v>1262053.2842767222</v>
      </c>
      <c r="BQ173" s="68"/>
      <c r="BR173" s="71">
        <f>$E173</f>
        <v>0</v>
      </c>
      <c r="BS173" s="71">
        <f>$F173</f>
        <v>0</v>
      </c>
      <c r="BT173" s="71">
        <f>$G173</f>
        <v>17337.349033397397</v>
      </c>
      <c r="BU173" s="71">
        <f>$H173</f>
        <v>67955.902038008004</v>
      </c>
      <c r="BV173" s="71">
        <f>$I173</f>
        <v>164320.46940312567</v>
      </c>
      <c r="BW173" s="71">
        <f t="shared" si="1103"/>
        <v>430954.0062165659</v>
      </c>
      <c r="BX173" s="71">
        <f>$K173</f>
        <v>739493.4683548694</v>
      </c>
      <c r="BY173" s="71">
        <f>$L173</f>
        <v>1262053.2842767222</v>
      </c>
      <c r="BZ173" s="68"/>
      <c r="CA173" s="71">
        <f>$E173</f>
        <v>0</v>
      </c>
      <c r="CB173" s="71">
        <f>$F173</f>
        <v>0</v>
      </c>
      <c r="CC173" s="71">
        <f>$G173</f>
        <v>17337.349033397397</v>
      </c>
      <c r="CD173" s="71">
        <f>$H173</f>
        <v>67955.902038008004</v>
      </c>
      <c r="CE173" s="71">
        <f>$I173</f>
        <v>164320.46940312567</v>
      </c>
      <c r="CF173" s="71">
        <f t="shared" si="1104"/>
        <v>430954.0062165659</v>
      </c>
      <c r="CG173" s="71">
        <f>$K173</f>
        <v>739493.4683548694</v>
      </c>
      <c r="CH173" s="71">
        <f>$L173</f>
        <v>1262053.2842767222</v>
      </c>
      <c r="CI173" s="204">
        <f>CH173/CG173-1</f>
        <v>0.70664561390160374</v>
      </c>
      <c r="CJ173" s="222"/>
      <c r="CK173" s="71">
        <f>$E173</f>
        <v>0</v>
      </c>
      <c r="CL173" s="71">
        <f>$F173</f>
        <v>0</v>
      </c>
      <c r="CM173" s="71">
        <f>$G173</f>
        <v>17337.349033397397</v>
      </c>
      <c r="CN173" s="71">
        <f>$H173</f>
        <v>67955.902038008004</v>
      </c>
      <c r="CO173" s="71">
        <f>$I173</f>
        <v>164320.46940312567</v>
      </c>
      <c r="CP173" s="71">
        <f t="shared" si="1105"/>
        <v>430954.0062165659</v>
      </c>
      <c r="CQ173" s="71">
        <f>$K173</f>
        <v>739493.4683548694</v>
      </c>
      <c r="CR173" s="71">
        <f>$L173</f>
        <v>1262053.2842767222</v>
      </c>
      <c r="CS173" s="68"/>
      <c r="CT173" s="71">
        <f>$E173</f>
        <v>0</v>
      </c>
      <c r="CU173" s="71">
        <f>$F173</f>
        <v>0</v>
      </c>
      <c r="CV173" s="71">
        <f>$G173</f>
        <v>17337.349033397397</v>
      </c>
      <c r="CW173" s="71">
        <f>$H173</f>
        <v>67955.902038008004</v>
      </c>
      <c r="CX173" s="71">
        <f>$I173</f>
        <v>164320.46940312567</v>
      </c>
      <c r="CY173" s="71">
        <f t="shared" si="1106"/>
        <v>430954.0062165659</v>
      </c>
      <c r="CZ173" s="71">
        <f>$K173</f>
        <v>739493.4683548694</v>
      </c>
      <c r="DA173" s="71">
        <f>$L173</f>
        <v>1262053.2842767222</v>
      </c>
    </row>
    <row r="174" spans="2:105" x14ac:dyDescent="0.3">
      <c r="C174" s="69" t="s">
        <v>51</v>
      </c>
      <c r="D174" s="82"/>
      <c r="E174" s="155"/>
      <c r="F174" s="155"/>
      <c r="G174" s="156">
        <f t="shared" ref="G174:L174" si="1107">G171-G44</f>
        <v>0.23918959440197796</v>
      </c>
      <c r="H174" s="156">
        <f t="shared" si="1107"/>
        <v>-0.42077147593954578</v>
      </c>
      <c r="I174" s="156">
        <f t="shared" si="1107"/>
        <v>8.0380355007946491E-2</v>
      </c>
      <c r="J174" s="156">
        <f t="shared" si="1107"/>
        <v>1.0271662380546331E-2</v>
      </c>
      <c r="K174" s="156">
        <f t="shared" si="1107"/>
        <v>-0.44552217610180378</v>
      </c>
      <c r="L174" s="156">
        <f t="shared" si="1107"/>
        <v>-0.41484652832150459</v>
      </c>
      <c r="M174" s="210"/>
      <c r="O174" s="71"/>
      <c r="P174" s="71"/>
      <c r="Q174" s="71"/>
      <c r="R174" s="71"/>
      <c r="S174" s="71"/>
      <c r="T174" s="71"/>
      <c r="U174" s="71"/>
      <c r="V174" s="71"/>
      <c r="W174" s="210"/>
      <c r="X174" s="68"/>
      <c r="Y174" s="71"/>
      <c r="Z174" s="71"/>
      <c r="AA174" s="71"/>
      <c r="AB174" s="71"/>
      <c r="AC174" s="71"/>
      <c r="AD174" s="71"/>
      <c r="AE174" s="71"/>
      <c r="AF174" s="71"/>
      <c r="AG174" s="68"/>
      <c r="AH174" s="71"/>
      <c r="AI174" s="71"/>
      <c r="AJ174" s="71"/>
      <c r="AK174" s="71"/>
      <c r="AL174" s="71"/>
      <c r="AM174" s="71"/>
      <c r="AN174" s="71"/>
      <c r="AO174" s="71"/>
      <c r="AP174" s="68"/>
      <c r="AQ174" s="71"/>
      <c r="AR174" s="71"/>
      <c r="AS174" s="71"/>
      <c r="AT174" s="71"/>
      <c r="AU174" s="71"/>
      <c r="AV174" s="71"/>
      <c r="AW174" s="71"/>
      <c r="AX174" s="71"/>
      <c r="AY174" s="68"/>
      <c r="AZ174" s="71"/>
      <c r="BA174" s="71"/>
      <c r="BB174" s="71"/>
      <c r="BC174" s="71"/>
      <c r="BD174" s="71"/>
      <c r="BE174" s="71"/>
      <c r="BF174" s="71"/>
      <c r="BG174" s="71"/>
      <c r="BH174" s="68"/>
      <c r="BI174" s="71"/>
      <c r="BJ174" s="71"/>
      <c r="BK174" s="71"/>
      <c r="BL174" s="71"/>
      <c r="BM174" s="71"/>
      <c r="BN174" s="71"/>
      <c r="BO174" s="71"/>
      <c r="BP174" s="71"/>
      <c r="BQ174" s="68"/>
      <c r="BR174" s="71"/>
      <c r="BS174" s="71"/>
      <c r="BT174" s="71"/>
      <c r="BU174" s="71"/>
      <c r="BV174" s="71"/>
      <c r="BW174" s="71"/>
      <c r="BX174" s="71"/>
      <c r="BY174" s="71"/>
      <c r="BZ174" s="68"/>
      <c r="CA174" s="71"/>
      <c r="CB174" s="71"/>
      <c r="CC174" s="71"/>
      <c r="CD174" s="71"/>
      <c r="CE174" s="71"/>
      <c r="CF174" s="71"/>
      <c r="CG174" s="71"/>
      <c r="CH174" s="71"/>
      <c r="CI174" s="210"/>
      <c r="CJ174" s="222"/>
      <c r="CK174" s="71"/>
      <c r="CL174" s="71"/>
      <c r="CM174" s="71"/>
      <c r="CN174" s="71"/>
      <c r="CO174" s="71"/>
      <c r="CP174" s="71"/>
      <c r="CQ174" s="71"/>
      <c r="CR174" s="71"/>
      <c r="CS174" s="68"/>
      <c r="CT174" s="71"/>
      <c r="CU174" s="71"/>
      <c r="CV174" s="71"/>
      <c r="CW174" s="71"/>
      <c r="CX174" s="71"/>
      <c r="CY174" s="71"/>
      <c r="CZ174" s="71"/>
      <c r="DA174" s="71"/>
    </row>
    <row r="175" spans="2:105" x14ac:dyDescent="0.3">
      <c r="C175" s="69"/>
      <c r="D175" s="82"/>
      <c r="E175" s="155"/>
      <c r="F175" s="155"/>
      <c r="G175" s="156"/>
      <c r="H175" s="157"/>
      <c r="I175" s="157"/>
      <c r="J175" s="157"/>
      <c r="K175" s="157"/>
      <c r="L175" s="157"/>
      <c r="M175" s="157"/>
      <c r="O175" s="71"/>
      <c r="P175" s="71"/>
      <c r="Q175" s="71"/>
      <c r="R175" s="71"/>
      <c r="S175" s="71"/>
      <c r="T175" s="71"/>
      <c r="U175" s="71"/>
      <c r="V175" s="71"/>
      <c r="W175" s="157"/>
      <c r="X175" s="68"/>
      <c r="Y175" s="71"/>
      <c r="Z175" s="71"/>
      <c r="AA175" s="71"/>
      <c r="AB175" s="71"/>
      <c r="AC175" s="71"/>
      <c r="AD175" s="71"/>
      <c r="AE175" s="71"/>
      <c r="AF175" s="71"/>
      <c r="AG175" s="68"/>
      <c r="AH175" s="71"/>
      <c r="AI175" s="71"/>
      <c r="AJ175" s="71"/>
      <c r="AK175" s="71"/>
      <c r="AL175" s="71"/>
      <c r="AM175" s="71"/>
      <c r="AN175" s="71"/>
      <c r="AO175" s="71"/>
      <c r="AP175" s="68"/>
      <c r="AQ175" s="71"/>
      <c r="AR175" s="71"/>
      <c r="AS175" s="71"/>
      <c r="AT175" s="71"/>
      <c r="AU175" s="71"/>
      <c r="AV175" s="71"/>
      <c r="AW175" s="71"/>
      <c r="AX175" s="71"/>
      <c r="AY175" s="68"/>
      <c r="AZ175" s="71"/>
      <c r="BA175" s="71"/>
      <c r="BB175" s="71"/>
      <c r="BC175" s="71"/>
      <c r="BD175" s="71"/>
      <c r="BE175" s="71"/>
      <c r="BF175" s="71"/>
      <c r="BG175" s="71"/>
      <c r="BH175" s="68"/>
      <c r="BI175" s="71"/>
      <c r="BJ175" s="71"/>
      <c r="BK175" s="71"/>
      <c r="BL175" s="71"/>
      <c r="BM175" s="71"/>
      <c r="BN175" s="71"/>
      <c r="BO175" s="71"/>
      <c r="BP175" s="71"/>
      <c r="BQ175" s="68"/>
      <c r="BR175" s="71"/>
      <c r="BS175" s="71"/>
      <c r="BT175" s="71"/>
      <c r="BU175" s="71"/>
      <c r="BV175" s="71"/>
      <c r="BW175" s="71"/>
      <c r="BX175" s="71"/>
      <c r="BY175" s="71"/>
      <c r="BZ175" s="68"/>
      <c r="CA175" s="71"/>
      <c r="CB175" s="71"/>
      <c r="CC175" s="71"/>
      <c r="CD175" s="71"/>
      <c r="CE175" s="71"/>
      <c r="CF175" s="71"/>
      <c r="CG175" s="71"/>
      <c r="CH175" s="71"/>
      <c r="CI175" s="157"/>
      <c r="CJ175" s="222"/>
      <c r="CK175" s="71"/>
      <c r="CL175" s="71"/>
      <c r="CM175" s="71"/>
      <c r="CN175" s="71"/>
      <c r="CO175" s="71"/>
      <c r="CP175" s="71"/>
      <c r="CQ175" s="71"/>
      <c r="CR175" s="71"/>
      <c r="CS175" s="68"/>
      <c r="CT175" s="71"/>
      <c r="CU175" s="71"/>
      <c r="CV175" s="71"/>
      <c r="CW175" s="71"/>
      <c r="CX175" s="71"/>
      <c r="CY175" s="71"/>
      <c r="CZ175" s="71"/>
      <c r="DA175" s="71"/>
    </row>
    <row r="176" spans="2:105" x14ac:dyDescent="0.3">
      <c r="C176" s="69" t="s">
        <v>177</v>
      </c>
      <c r="D176" s="82"/>
      <c r="E176" s="155"/>
      <c r="F176" s="155"/>
      <c r="G176" s="157">
        <f>G172/G$171</f>
        <v>0.84127350229312692</v>
      </c>
      <c r="H176" s="157">
        <f t="shared" ref="H176:J177" si="1108">H172/H$171</f>
        <v>0.76059699189701013</v>
      </c>
      <c r="I176" s="157">
        <f t="shared" si="1108"/>
        <v>0.68206413312285541</v>
      </c>
      <c r="J176" s="157">
        <f t="shared" si="1108"/>
        <v>0.54555864941548537</v>
      </c>
      <c r="K176" s="157">
        <f t="shared" ref="K176:L176" si="1109">K172/K$171</f>
        <v>0.50430878809085289</v>
      </c>
      <c r="L176" s="157">
        <f t="shared" si="1109"/>
        <v>0.44712976375689034</v>
      </c>
      <c r="M176" s="157"/>
      <c r="O176" s="71"/>
      <c r="P176" s="71"/>
      <c r="Q176" s="71"/>
      <c r="R176" s="71"/>
      <c r="S176" s="71"/>
      <c r="T176" s="71"/>
      <c r="U176" s="71"/>
      <c r="V176" s="71"/>
      <c r="W176" s="157"/>
      <c r="X176" s="68"/>
      <c r="Y176" s="71"/>
      <c r="Z176" s="71"/>
      <c r="AA176" s="71"/>
      <c r="AB176" s="71"/>
      <c r="AC176" s="71"/>
      <c r="AD176" s="71"/>
      <c r="AE176" s="71"/>
      <c r="AF176" s="71"/>
      <c r="AG176" s="68"/>
      <c r="AH176" s="71"/>
      <c r="AI176" s="71"/>
      <c r="AJ176" s="71"/>
      <c r="AK176" s="71"/>
      <c r="AL176" s="71"/>
      <c r="AM176" s="71"/>
      <c r="AN176" s="71"/>
      <c r="AO176" s="71"/>
      <c r="AP176" s="68"/>
      <c r="AQ176" s="71"/>
      <c r="AR176" s="71"/>
      <c r="AS176" s="71"/>
      <c r="AT176" s="71"/>
      <c r="AU176" s="71"/>
      <c r="AV176" s="71"/>
      <c r="AW176" s="71"/>
      <c r="AX176" s="71"/>
      <c r="AY176" s="68"/>
      <c r="AZ176" s="71"/>
      <c r="BA176" s="71"/>
      <c r="BB176" s="71"/>
      <c r="BC176" s="71"/>
      <c r="BD176" s="71"/>
      <c r="BE176" s="71"/>
      <c r="BF176" s="71"/>
      <c r="BG176" s="71"/>
      <c r="BH176" s="68"/>
      <c r="BI176" s="71"/>
      <c r="BJ176" s="71"/>
      <c r="BK176" s="71"/>
      <c r="BL176" s="71"/>
      <c r="BM176" s="71"/>
      <c r="BN176" s="71"/>
      <c r="BO176" s="71"/>
      <c r="BP176" s="71"/>
      <c r="BQ176" s="68"/>
      <c r="BR176" s="71"/>
      <c r="BS176" s="71"/>
      <c r="BT176" s="71"/>
      <c r="BU176" s="71"/>
      <c r="BV176" s="71"/>
      <c r="BW176" s="71"/>
      <c r="BX176" s="71"/>
      <c r="BY176" s="71"/>
      <c r="BZ176" s="68"/>
      <c r="CA176" s="71"/>
      <c r="CB176" s="71"/>
      <c r="CC176" s="71"/>
      <c r="CD176" s="71"/>
      <c r="CE176" s="71"/>
      <c r="CF176" s="71"/>
      <c r="CG176" s="71"/>
      <c r="CH176" s="71"/>
      <c r="CI176" s="157"/>
      <c r="CJ176" s="222"/>
      <c r="CK176" s="71"/>
      <c r="CL176" s="71"/>
      <c r="CM176" s="71"/>
      <c r="CN176" s="71"/>
      <c r="CO176" s="71"/>
      <c r="CP176" s="71"/>
      <c r="CQ176" s="71"/>
      <c r="CR176" s="71"/>
      <c r="CS176" s="68"/>
      <c r="CT176" s="71"/>
      <c r="CU176" s="71"/>
      <c r="CV176" s="71"/>
      <c r="CW176" s="71"/>
      <c r="CX176" s="71"/>
      <c r="CY176" s="71"/>
      <c r="CZ176" s="71"/>
      <c r="DA176" s="71"/>
    </row>
    <row r="177" spans="2:105" x14ac:dyDescent="0.3">
      <c r="C177" s="69" t="s">
        <v>176</v>
      </c>
      <c r="D177" s="82"/>
      <c r="E177" s="155"/>
      <c r="F177" s="155"/>
      <c r="G177" s="157">
        <f>G173/G$171</f>
        <v>0.158726497706873</v>
      </c>
      <c r="H177" s="157">
        <f t="shared" si="1108"/>
        <v>0.23940300810298992</v>
      </c>
      <c r="I177" s="157">
        <f t="shared" si="1108"/>
        <v>0.31793586687714448</v>
      </c>
      <c r="J177" s="157">
        <f t="shared" si="1108"/>
        <v>0.45444135058451457</v>
      </c>
      <c r="K177" s="157">
        <f t="shared" ref="K177:L177" si="1110">K173/K$171</f>
        <v>0.49569121190914717</v>
      </c>
      <c r="L177" s="157">
        <f t="shared" si="1110"/>
        <v>0.5528702362431096</v>
      </c>
      <c r="M177" s="157"/>
      <c r="O177" s="71"/>
      <c r="P177" s="71"/>
      <c r="Q177" s="71"/>
      <c r="R177" s="71"/>
      <c r="S177" s="71"/>
      <c r="T177" s="71"/>
      <c r="U177" s="71"/>
      <c r="V177" s="71"/>
      <c r="W177" s="157"/>
      <c r="X177" s="68"/>
      <c r="Y177" s="71"/>
      <c r="Z177" s="71"/>
      <c r="AA177" s="71"/>
      <c r="AB177" s="71"/>
      <c r="AC177" s="71"/>
      <c r="AD177" s="71"/>
      <c r="AE177" s="71"/>
      <c r="AF177" s="71"/>
      <c r="AG177" s="68"/>
      <c r="AH177" s="71"/>
      <c r="AI177" s="71"/>
      <c r="AJ177" s="71"/>
      <c r="AK177" s="71"/>
      <c r="AL177" s="71"/>
      <c r="AM177" s="71"/>
      <c r="AN177" s="71"/>
      <c r="AO177" s="71"/>
      <c r="AP177" s="68"/>
      <c r="AQ177" s="71"/>
      <c r="AR177" s="71"/>
      <c r="AS177" s="71"/>
      <c r="AT177" s="71"/>
      <c r="AU177" s="71"/>
      <c r="AV177" s="71"/>
      <c r="AW177" s="71"/>
      <c r="AX177" s="71"/>
      <c r="AY177" s="68"/>
      <c r="AZ177" s="71"/>
      <c r="BA177" s="71"/>
      <c r="BB177" s="71"/>
      <c r="BC177" s="71"/>
      <c r="BD177" s="71"/>
      <c r="BE177" s="71"/>
      <c r="BF177" s="71"/>
      <c r="BG177" s="71"/>
      <c r="BH177" s="68"/>
      <c r="BI177" s="71"/>
      <c r="BJ177" s="71"/>
      <c r="BK177" s="71"/>
      <c r="BL177" s="71"/>
      <c r="BM177" s="71"/>
      <c r="BN177" s="71"/>
      <c r="BO177" s="71"/>
      <c r="BP177" s="71"/>
      <c r="BQ177" s="68"/>
      <c r="BR177" s="71"/>
      <c r="BS177" s="71"/>
      <c r="BT177" s="71"/>
      <c r="BU177" s="71"/>
      <c r="BV177" s="71"/>
      <c r="BW177" s="71"/>
      <c r="BX177" s="71"/>
      <c r="BY177" s="71"/>
      <c r="BZ177" s="68"/>
      <c r="CA177" s="71"/>
      <c r="CB177" s="71"/>
      <c r="CC177" s="71"/>
      <c r="CD177" s="71"/>
      <c r="CE177" s="71"/>
      <c r="CF177" s="71"/>
      <c r="CG177" s="71"/>
      <c r="CH177" s="71"/>
      <c r="CI177" s="157"/>
      <c r="CJ177" s="222"/>
      <c r="CK177" s="71"/>
      <c r="CL177" s="71"/>
      <c r="CM177" s="71"/>
      <c r="CN177" s="71"/>
      <c r="CO177" s="71"/>
      <c r="CP177" s="71"/>
      <c r="CQ177" s="71"/>
      <c r="CR177" s="71"/>
      <c r="CS177" s="68"/>
      <c r="CT177" s="71"/>
      <c r="CU177" s="71"/>
      <c r="CV177" s="71"/>
      <c r="CW177" s="71"/>
      <c r="CX177" s="71"/>
      <c r="CY177" s="71"/>
      <c r="CZ177" s="71"/>
      <c r="DA177" s="71"/>
    </row>
    <row r="178" spans="2:105" x14ac:dyDescent="0.3">
      <c r="C178" s="69"/>
      <c r="D178" s="82"/>
      <c r="E178" s="48"/>
      <c r="F178" s="45"/>
      <c r="G178" s="45"/>
      <c r="H178" s="45"/>
      <c r="I178" s="45"/>
      <c r="J178" s="45"/>
      <c r="K178" s="45"/>
      <c r="L178" s="45"/>
      <c r="O178" s="71"/>
      <c r="P178" s="71"/>
      <c r="Q178" s="71"/>
      <c r="R178" s="71"/>
      <c r="S178" s="71"/>
      <c r="T178" s="71"/>
      <c r="U178" s="71"/>
      <c r="V178" s="71"/>
      <c r="X178" s="68"/>
      <c r="Y178" s="71"/>
      <c r="Z178" s="71"/>
      <c r="AA178" s="71"/>
      <c r="AB178" s="71"/>
      <c r="AC178" s="71"/>
      <c r="AD178" s="71"/>
      <c r="AE178" s="71"/>
      <c r="AF178" s="71"/>
      <c r="AG178" s="68"/>
      <c r="AH178" s="71"/>
      <c r="AI178" s="71"/>
      <c r="AJ178" s="71"/>
      <c r="AK178" s="71"/>
      <c r="AL178" s="71"/>
      <c r="AM178" s="71"/>
      <c r="AN178" s="71"/>
      <c r="AO178" s="71"/>
      <c r="AP178" s="68"/>
      <c r="AQ178" s="71"/>
      <c r="AR178" s="71"/>
      <c r="AS178" s="71"/>
      <c r="AT178" s="71"/>
      <c r="AU178" s="71"/>
      <c r="AV178" s="71"/>
      <c r="AW178" s="71"/>
      <c r="AX178" s="71"/>
      <c r="AY178" s="68"/>
      <c r="AZ178" s="71"/>
      <c r="BA178" s="71"/>
      <c r="BB178" s="71"/>
      <c r="BC178" s="71"/>
      <c r="BD178" s="71"/>
      <c r="BE178" s="71"/>
      <c r="BF178" s="71"/>
      <c r="BG178" s="71"/>
      <c r="BH178" s="68"/>
      <c r="BI178" s="71"/>
      <c r="BJ178" s="71"/>
      <c r="BK178" s="71"/>
      <c r="BL178" s="71"/>
      <c r="BM178" s="71"/>
      <c r="BN178" s="71"/>
      <c r="BO178" s="71"/>
      <c r="BP178" s="71"/>
      <c r="BQ178" s="68"/>
      <c r="BR178" s="71"/>
      <c r="BS178" s="71"/>
      <c r="BT178" s="71"/>
      <c r="BU178" s="71"/>
      <c r="BV178" s="71"/>
      <c r="BW178" s="71"/>
      <c r="BX178" s="71"/>
      <c r="BY178" s="71"/>
      <c r="BZ178" s="68"/>
      <c r="CA178" s="71"/>
      <c r="CB178" s="71"/>
      <c r="CC178" s="71"/>
      <c r="CD178" s="71"/>
      <c r="CE178" s="71"/>
      <c r="CF178" s="71"/>
      <c r="CG178" s="71"/>
      <c r="CH178" s="71"/>
      <c r="CJ178" s="68"/>
      <c r="CK178" s="71"/>
      <c r="CL178" s="71"/>
      <c r="CM178" s="71"/>
      <c r="CN178" s="71"/>
      <c r="CO178" s="71"/>
      <c r="CP178" s="71"/>
      <c r="CQ178" s="71"/>
      <c r="CR178" s="71"/>
      <c r="CS178" s="68"/>
      <c r="CT178" s="71"/>
      <c r="CU178" s="71"/>
      <c r="CV178" s="71"/>
      <c r="CW178" s="71"/>
      <c r="CX178" s="71"/>
      <c r="CY178" s="71"/>
      <c r="CZ178" s="71"/>
      <c r="DA178" s="71"/>
    </row>
    <row r="179" spans="2:105" x14ac:dyDescent="0.3">
      <c r="C179" s="112" t="s">
        <v>146</v>
      </c>
      <c r="D179" s="135"/>
      <c r="E179" s="49"/>
      <c r="F179" s="113">
        <f t="shared" ref="F179:K179" si="1111">SUM(F180:F181)</f>
        <v>0</v>
      </c>
      <c r="G179" s="113">
        <f t="shared" si="1111"/>
        <v>27672</v>
      </c>
      <c r="H179" s="113">
        <f t="shared" si="1111"/>
        <v>55698</v>
      </c>
      <c r="I179" s="113">
        <f t="shared" si="1111"/>
        <v>76316</v>
      </c>
      <c r="J179" s="113">
        <f t="shared" si="1111"/>
        <v>76131</v>
      </c>
      <c r="K179" s="113">
        <f t="shared" si="1111"/>
        <v>86610</v>
      </c>
      <c r="L179" s="113">
        <f t="shared" ref="L179" si="1112">SUM(L180:L181)</f>
        <v>168326</v>
      </c>
      <c r="M179" s="203">
        <f>L179/K179-1</f>
        <v>0.94349382288419359</v>
      </c>
      <c r="O179" s="113">
        <f t="shared" ref="O179:U179" si="1113">SUM(O180:O181)</f>
        <v>0</v>
      </c>
      <c r="P179" s="113">
        <f t="shared" si="1113"/>
        <v>0</v>
      </c>
      <c r="Q179" s="113">
        <f t="shared" si="1113"/>
        <v>27672</v>
      </c>
      <c r="R179" s="113">
        <f t="shared" si="1113"/>
        <v>55698</v>
      </c>
      <c r="S179" s="113">
        <f t="shared" si="1113"/>
        <v>76316</v>
      </c>
      <c r="T179" s="113">
        <f t="shared" si="1113"/>
        <v>76131</v>
      </c>
      <c r="U179" s="113">
        <f t="shared" si="1113"/>
        <v>86610</v>
      </c>
      <c r="V179" s="113">
        <f>SUM(V180:V181)</f>
        <v>168326</v>
      </c>
      <c r="W179" s="203">
        <f>V179/U179-1</f>
        <v>0.94349382288419359</v>
      </c>
      <c r="X179" s="68"/>
      <c r="Y179" s="113">
        <f t="shared" ref="Y179" si="1114">SUM(Y180:Y181)</f>
        <v>0</v>
      </c>
      <c r="Z179" s="113">
        <f t="shared" ref="Z179" si="1115">SUM(Z180:Z181)</f>
        <v>0</v>
      </c>
      <c r="AA179" s="113">
        <f t="shared" ref="AA179" si="1116">SUM(AA180:AA181)</f>
        <v>27672</v>
      </c>
      <c r="AB179" s="113">
        <f t="shared" ref="AB179" si="1117">SUM(AB180:AB181)</f>
        <v>55698</v>
      </c>
      <c r="AC179" s="113">
        <f t="shared" ref="AC179" si="1118">SUM(AC180:AC181)</f>
        <v>76316</v>
      </c>
      <c r="AD179" s="113">
        <f t="shared" ref="AD179" si="1119">SUM(AD180:AD181)</f>
        <v>76131</v>
      </c>
      <c r="AE179" s="113">
        <f t="shared" ref="AE179" si="1120">SUM(AE180:AE181)</f>
        <v>86610</v>
      </c>
      <c r="AF179" s="113">
        <f>SUM(AF180:AF181)</f>
        <v>168326</v>
      </c>
      <c r="AG179" s="68"/>
      <c r="AH179" s="113">
        <f t="shared" ref="AH179" si="1121">SUM(AH180:AH181)</f>
        <v>0</v>
      </c>
      <c r="AI179" s="113">
        <f t="shared" ref="AI179" si="1122">SUM(AI180:AI181)</f>
        <v>0</v>
      </c>
      <c r="AJ179" s="113">
        <f t="shared" ref="AJ179" si="1123">SUM(AJ180:AJ181)</f>
        <v>27672</v>
      </c>
      <c r="AK179" s="113">
        <f t="shared" ref="AK179" si="1124">SUM(AK180:AK181)</f>
        <v>55698</v>
      </c>
      <c r="AL179" s="113">
        <f t="shared" ref="AL179" si="1125">SUM(AL180:AL181)</f>
        <v>76316</v>
      </c>
      <c r="AM179" s="113">
        <f t="shared" ref="AM179" si="1126">SUM(AM180:AM181)</f>
        <v>76131</v>
      </c>
      <c r="AN179" s="113">
        <f t="shared" ref="AN179" si="1127">SUM(AN180:AN181)</f>
        <v>86610</v>
      </c>
      <c r="AO179" s="113">
        <f>SUM(AO180:AO181)</f>
        <v>168326</v>
      </c>
      <c r="AP179" s="68"/>
      <c r="AQ179" s="113">
        <f t="shared" ref="AQ179" si="1128">SUM(AQ180:AQ181)</f>
        <v>0</v>
      </c>
      <c r="AR179" s="113">
        <f t="shared" ref="AR179" si="1129">SUM(AR180:AR181)</f>
        <v>0</v>
      </c>
      <c r="AS179" s="113">
        <f t="shared" ref="AS179" si="1130">SUM(AS180:AS181)</f>
        <v>27672</v>
      </c>
      <c r="AT179" s="113">
        <f t="shared" ref="AT179" si="1131">SUM(AT180:AT181)</f>
        <v>55698</v>
      </c>
      <c r="AU179" s="113">
        <f t="shared" ref="AU179" si="1132">SUM(AU180:AU181)</f>
        <v>76316</v>
      </c>
      <c r="AV179" s="113">
        <f t="shared" ref="AV179" si="1133">SUM(AV180:AV181)</f>
        <v>76131</v>
      </c>
      <c r="AW179" s="113">
        <f t="shared" ref="AW179" si="1134">SUM(AW180:AW181)</f>
        <v>86610</v>
      </c>
      <c r="AX179" s="113">
        <f>SUM(AX180:AX181)</f>
        <v>168326</v>
      </c>
      <c r="AY179" s="68"/>
      <c r="AZ179" s="113">
        <f t="shared" ref="AZ179" si="1135">SUM(AZ180:AZ181)</f>
        <v>0</v>
      </c>
      <c r="BA179" s="113">
        <f t="shared" ref="BA179" si="1136">SUM(BA180:BA181)</f>
        <v>0</v>
      </c>
      <c r="BB179" s="113">
        <f t="shared" ref="BB179" si="1137">SUM(BB180:BB181)</f>
        <v>27672</v>
      </c>
      <c r="BC179" s="113">
        <f t="shared" ref="BC179" si="1138">SUM(BC180:BC181)</f>
        <v>55698</v>
      </c>
      <c r="BD179" s="113">
        <f t="shared" ref="BD179" si="1139">SUM(BD180:BD181)</f>
        <v>76316</v>
      </c>
      <c r="BE179" s="113">
        <f t="shared" ref="BE179" si="1140">SUM(BE180:BE181)</f>
        <v>76131</v>
      </c>
      <c r="BF179" s="113">
        <f t="shared" ref="BF179" si="1141">SUM(BF180:BF181)</f>
        <v>86610</v>
      </c>
      <c r="BG179" s="113">
        <f>SUM(BG180:BG181)</f>
        <v>168326</v>
      </c>
      <c r="BH179" s="68"/>
      <c r="BI179" s="113">
        <f t="shared" ref="BI179" si="1142">SUM(BI180:BI181)</f>
        <v>0</v>
      </c>
      <c r="BJ179" s="113">
        <f t="shared" ref="BJ179" si="1143">SUM(BJ180:BJ181)</f>
        <v>0</v>
      </c>
      <c r="BK179" s="113">
        <f t="shared" ref="BK179" si="1144">SUM(BK180:BK181)</f>
        <v>27672</v>
      </c>
      <c r="BL179" s="113">
        <f t="shared" ref="BL179" si="1145">SUM(BL180:BL181)</f>
        <v>55698</v>
      </c>
      <c r="BM179" s="113">
        <f t="shared" ref="BM179" si="1146">SUM(BM180:BM181)</f>
        <v>76316</v>
      </c>
      <c r="BN179" s="113">
        <f t="shared" ref="BN179" si="1147">SUM(BN180:BN181)</f>
        <v>76131</v>
      </c>
      <c r="BO179" s="113">
        <f t="shared" ref="BO179" si="1148">SUM(BO180:BO181)</f>
        <v>86610</v>
      </c>
      <c r="BP179" s="113">
        <f>SUM(BP180:BP181)</f>
        <v>168326</v>
      </c>
      <c r="BQ179" s="68"/>
      <c r="BR179" s="113">
        <f t="shared" ref="BR179" si="1149">SUM(BR180:BR181)</f>
        <v>0</v>
      </c>
      <c r="BS179" s="113">
        <f t="shared" ref="BS179" si="1150">SUM(BS180:BS181)</f>
        <v>0</v>
      </c>
      <c r="BT179" s="113">
        <f t="shared" ref="BT179" si="1151">SUM(BT180:BT181)</f>
        <v>27672</v>
      </c>
      <c r="BU179" s="113">
        <f t="shared" ref="BU179" si="1152">SUM(BU180:BU181)</f>
        <v>55698</v>
      </c>
      <c r="BV179" s="113">
        <f t="shared" ref="BV179" si="1153">SUM(BV180:BV181)</f>
        <v>76316</v>
      </c>
      <c r="BW179" s="113">
        <f t="shared" ref="BW179" si="1154">SUM(BW180:BW181)</f>
        <v>76131</v>
      </c>
      <c r="BX179" s="113">
        <f t="shared" ref="BX179" si="1155">SUM(BX180:BX181)</f>
        <v>86610</v>
      </c>
      <c r="BY179" s="113">
        <f>SUM(BY180:BY181)</f>
        <v>168326</v>
      </c>
      <c r="BZ179" s="68"/>
      <c r="CA179" s="113">
        <f t="shared" ref="CA179" si="1156">SUM(CA180:CA181)</f>
        <v>0</v>
      </c>
      <c r="CB179" s="113">
        <f t="shared" ref="CB179" si="1157">SUM(CB180:CB181)</f>
        <v>0</v>
      </c>
      <c r="CC179" s="113">
        <f t="shared" ref="CC179" si="1158">SUM(CC180:CC181)</f>
        <v>27672</v>
      </c>
      <c r="CD179" s="113">
        <f t="shared" ref="CD179" si="1159">SUM(CD180:CD181)</f>
        <v>55698</v>
      </c>
      <c r="CE179" s="113">
        <f t="shared" ref="CE179" si="1160">SUM(CE180:CE181)</f>
        <v>76316</v>
      </c>
      <c r="CF179" s="113">
        <f t="shared" ref="CF179" si="1161">SUM(CF180:CF181)</f>
        <v>76131</v>
      </c>
      <c r="CG179" s="113">
        <f t="shared" ref="CG179" si="1162">SUM(CG180:CG181)</f>
        <v>86610</v>
      </c>
      <c r="CH179" s="113">
        <f>SUM(CH180:CH181)</f>
        <v>168326</v>
      </c>
      <c r="CI179" s="203">
        <f>CH179/CG179-1</f>
        <v>0.94349382288419359</v>
      </c>
      <c r="CJ179" s="68"/>
      <c r="CK179" s="113">
        <f t="shared" ref="CK179" si="1163">SUM(CK180:CK181)</f>
        <v>0</v>
      </c>
      <c r="CL179" s="113">
        <f t="shared" ref="CL179" si="1164">SUM(CL180:CL181)</f>
        <v>0</v>
      </c>
      <c r="CM179" s="113">
        <f t="shared" ref="CM179" si="1165">SUM(CM180:CM181)</f>
        <v>27672</v>
      </c>
      <c r="CN179" s="113">
        <f t="shared" ref="CN179" si="1166">SUM(CN180:CN181)</f>
        <v>55698</v>
      </c>
      <c r="CO179" s="113">
        <f t="shared" ref="CO179" si="1167">SUM(CO180:CO181)</f>
        <v>76316</v>
      </c>
      <c r="CP179" s="113">
        <f t="shared" ref="CP179" si="1168">SUM(CP180:CP181)</f>
        <v>76131</v>
      </c>
      <c r="CQ179" s="113">
        <f t="shared" ref="CQ179" si="1169">SUM(CQ180:CQ181)</f>
        <v>86610</v>
      </c>
      <c r="CR179" s="113">
        <f>SUM(CR180:CR181)</f>
        <v>168326</v>
      </c>
      <c r="CS179" s="68"/>
      <c r="CT179" s="113">
        <f t="shared" ref="CT179" si="1170">SUM(CT180:CT181)</f>
        <v>0</v>
      </c>
      <c r="CU179" s="113">
        <f t="shared" ref="CU179" si="1171">SUM(CU180:CU181)</f>
        <v>0</v>
      </c>
      <c r="CV179" s="113">
        <f t="shared" ref="CV179" si="1172">SUM(CV180:CV181)</f>
        <v>27672</v>
      </c>
      <c r="CW179" s="113">
        <f t="shared" ref="CW179" si="1173">SUM(CW180:CW181)</f>
        <v>55698</v>
      </c>
      <c r="CX179" s="113">
        <f t="shared" ref="CX179" si="1174">SUM(CX180:CX181)</f>
        <v>76316</v>
      </c>
      <c r="CY179" s="113">
        <f t="shared" ref="CY179" si="1175">SUM(CY180:CY181)</f>
        <v>76131</v>
      </c>
      <c r="CZ179" s="113">
        <f t="shared" ref="CZ179" si="1176">SUM(CZ180:CZ181)</f>
        <v>86610</v>
      </c>
      <c r="DA179" s="113">
        <f>SUM(DA180:DA181)</f>
        <v>168326</v>
      </c>
    </row>
    <row r="180" spans="2:105" x14ac:dyDescent="0.3">
      <c r="C180" s="69" t="s">
        <v>144</v>
      </c>
      <c r="D180" s="82"/>
      <c r="E180" s="104"/>
      <c r="F180" s="104">
        <v>0</v>
      </c>
      <c r="G180" s="105">
        <v>27658</v>
      </c>
      <c r="H180" s="105">
        <v>55607</v>
      </c>
      <c r="I180" s="105">
        <v>75788</v>
      </c>
      <c r="J180" s="105">
        <f>SUM('Quarterly I.S'!K177:N177)</f>
        <v>72870</v>
      </c>
      <c r="K180" s="105">
        <f>SUM('Quarterly I.S'!O177:R177)</f>
        <v>72263</v>
      </c>
      <c r="L180" s="105">
        <f>SUM('Quarterly I.S'!S177:V177)</f>
        <v>135424</v>
      </c>
      <c r="M180" s="204">
        <f>L180/K180-1</f>
        <v>0.8740434247125084</v>
      </c>
      <c r="O180" s="71">
        <f>$E180</f>
        <v>0</v>
      </c>
      <c r="P180" s="71">
        <f>$F180</f>
        <v>0</v>
      </c>
      <c r="Q180" s="71">
        <f>$G180</f>
        <v>27658</v>
      </c>
      <c r="R180" s="71">
        <f>$H180</f>
        <v>55607</v>
      </c>
      <c r="S180" s="71">
        <f>$I180</f>
        <v>75788</v>
      </c>
      <c r="T180" s="71">
        <f t="shared" ref="T180:T181" si="1177">$J180</f>
        <v>72870</v>
      </c>
      <c r="U180" s="71">
        <f>$K180</f>
        <v>72263</v>
      </c>
      <c r="V180" s="71">
        <f>$L180</f>
        <v>135424</v>
      </c>
      <c r="W180" s="204">
        <f>V180/U180-1</f>
        <v>0.8740434247125084</v>
      </c>
      <c r="X180" s="68"/>
      <c r="Y180" s="71">
        <f>$E180</f>
        <v>0</v>
      </c>
      <c r="Z180" s="71">
        <f>$F180</f>
        <v>0</v>
      </c>
      <c r="AA180" s="71">
        <f>$G180</f>
        <v>27658</v>
      </c>
      <c r="AB180" s="71">
        <f>$H180</f>
        <v>55607</v>
      </c>
      <c r="AC180" s="71">
        <f>$I180</f>
        <v>75788</v>
      </c>
      <c r="AD180" s="71">
        <f t="shared" ref="AD180:AD181" si="1178">$J180</f>
        <v>72870</v>
      </c>
      <c r="AE180" s="71">
        <f>$K180</f>
        <v>72263</v>
      </c>
      <c r="AF180" s="71">
        <f>$L180</f>
        <v>135424</v>
      </c>
      <c r="AG180" s="68"/>
      <c r="AH180" s="71">
        <f>$E180</f>
        <v>0</v>
      </c>
      <c r="AI180" s="71">
        <f>$F180</f>
        <v>0</v>
      </c>
      <c r="AJ180" s="71">
        <f>$G180</f>
        <v>27658</v>
      </c>
      <c r="AK180" s="71">
        <f>$H180</f>
        <v>55607</v>
      </c>
      <c r="AL180" s="71">
        <f>$I180</f>
        <v>75788</v>
      </c>
      <c r="AM180" s="71">
        <f t="shared" ref="AM180:AM181" si="1179">$J180</f>
        <v>72870</v>
      </c>
      <c r="AN180" s="71">
        <f>$K180</f>
        <v>72263</v>
      </c>
      <c r="AO180" s="71">
        <f>$L180</f>
        <v>135424</v>
      </c>
      <c r="AP180" s="68"/>
      <c r="AQ180" s="71">
        <f>$E180</f>
        <v>0</v>
      </c>
      <c r="AR180" s="71">
        <f>$F180</f>
        <v>0</v>
      </c>
      <c r="AS180" s="71">
        <f>$G180</f>
        <v>27658</v>
      </c>
      <c r="AT180" s="71">
        <f>$H180</f>
        <v>55607</v>
      </c>
      <c r="AU180" s="71">
        <f>$I180</f>
        <v>75788</v>
      </c>
      <c r="AV180" s="71">
        <f t="shared" ref="AV180:AV181" si="1180">$J180</f>
        <v>72870</v>
      </c>
      <c r="AW180" s="71">
        <f>$K180</f>
        <v>72263</v>
      </c>
      <c r="AX180" s="71">
        <f>$L180</f>
        <v>135424</v>
      </c>
      <c r="AY180" s="68"/>
      <c r="AZ180" s="71">
        <f>$E180</f>
        <v>0</v>
      </c>
      <c r="BA180" s="71">
        <f>$F180</f>
        <v>0</v>
      </c>
      <c r="BB180" s="71">
        <f>$G180</f>
        <v>27658</v>
      </c>
      <c r="BC180" s="71">
        <f>$H180</f>
        <v>55607</v>
      </c>
      <c r="BD180" s="71">
        <f>$I180</f>
        <v>75788</v>
      </c>
      <c r="BE180" s="71">
        <f t="shared" ref="BE180:BE181" si="1181">$J180</f>
        <v>72870</v>
      </c>
      <c r="BF180" s="71">
        <f>$K180</f>
        <v>72263</v>
      </c>
      <c r="BG180" s="71">
        <f>$L180</f>
        <v>135424</v>
      </c>
      <c r="BH180" s="68"/>
      <c r="BI180" s="71">
        <f>$E180</f>
        <v>0</v>
      </c>
      <c r="BJ180" s="71">
        <f>$F180</f>
        <v>0</v>
      </c>
      <c r="BK180" s="71">
        <f>$G180</f>
        <v>27658</v>
      </c>
      <c r="BL180" s="71">
        <f>$H180</f>
        <v>55607</v>
      </c>
      <c r="BM180" s="71">
        <f>$I180</f>
        <v>75788</v>
      </c>
      <c r="BN180" s="71">
        <f t="shared" ref="BN180:BN181" si="1182">$J180</f>
        <v>72870</v>
      </c>
      <c r="BO180" s="71">
        <f>$K180</f>
        <v>72263</v>
      </c>
      <c r="BP180" s="71">
        <f>$L180</f>
        <v>135424</v>
      </c>
      <c r="BQ180" s="68"/>
      <c r="BR180" s="71">
        <f>$E180</f>
        <v>0</v>
      </c>
      <c r="BS180" s="71">
        <f>$F180</f>
        <v>0</v>
      </c>
      <c r="BT180" s="71">
        <f>$G180</f>
        <v>27658</v>
      </c>
      <c r="BU180" s="71">
        <f>$H180</f>
        <v>55607</v>
      </c>
      <c r="BV180" s="71">
        <f>$I180</f>
        <v>75788</v>
      </c>
      <c r="BW180" s="71">
        <f t="shared" ref="BW180:BW181" si="1183">$J180</f>
        <v>72870</v>
      </c>
      <c r="BX180" s="71">
        <f>$K180</f>
        <v>72263</v>
      </c>
      <c r="BY180" s="71">
        <f>$L180</f>
        <v>135424</v>
      </c>
      <c r="BZ180" s="68"/>
      <c r="CA180" s="71">
        <f>$E180</f>
        <v>0</v>
      </c>
      <c r="CB180" s="71">
        <f>$F180</f>
        <v>0</v>
      </c>
      <c r="CC180" s="71">
        <f>$G180</f>
        <v>27658</v>
      </c>
      <c r="CD180" s="71">
        <f>$H180</f>
        <v>55607</v>
      </c>
      <c r="CE180" s="71">
        <f>$I180</f>
        <v>75788</v>
      </c>
      <c r="CF180" s="71">
        <f t="shared" ref="CF180:CF181" si="1184">$J180</f>
        <v>72870</v>
      </c>
      <c r="CG180" s="71">
        <f>$K180</f>
        <v>72263</v>
      </c>
      <c r="CH180" s="71">
        <f>$L180</f>
        <v>135424</v>
      </c>
      <c r="CI180" s="204">
        <f>CH180/CG180-1</f>
        <v>0.8740434247125084</v>
      </c>
      <c r="CJ180" s="68"/>
      <c r="CK180" s="71">
        <f>$E180</f>
        <v>0</v>
      </c>
      <c r="CL180" s="71">
        <f>$F180</f>
        <v>0</v>
      </c>
      <c r="CM180" s="71">
        <f>$G180</f>
        <v>27658</v>
      </c>
      <c r="CN180" s="71">
        <f>$H180</f>
        <v>55607</v>
      </c>
      <c r="CO180" s="71">
        <f>$I180</f>
        <v>75788</v>
      </c>
      <c r="CP180" s="71">
        <f t="shared" ref="CP180:CP181" si="1185">$J180</f>
        <v>72870</v>
      </c>
      <c r="CQ180" s="71">
        <f>$K180</f>
        <v>72263</v>
      </c>
      <c r="CR180" s="71">
        <f>$L180</f>
        <v>135424</v>
      </c>
      <c r="CS180" s="68"/>
      <c r="CT180" s="71">
        <f>$E180</f>
        <v>0</v>
      </c>
      <c r="CU180" s="71">
        <f>$F180</f>
        <v>0</v>
      </c>
      <c r="CV180" s="71">
        <f>$G180</f>
        <v>27658</v>
      </c>
      <c r="CW180" s="71">
        <f>$H180</f>
        <v>55607</v>
      </c>
      <c r="CX180" s="71">
        <f>$I180</f>
        <v>75788</v>
      </c>
      <c r="CY180" s="71">
        <f t="shared" ref="CY180:CY181" si="1186">$J180</f>
        <v>72870</v>
      </c>
      <c r="CZ180" s="71">
        <f>$K180</f>
        <v>72263</v>
      </c>
      <c r="DA180" s="71">
        <f>$L180</f>
        <v>135424</v>
      </c>
    </row>
    <row r="181" spans="2:105" x14ac:dyDescent="0.3">
      <c r="C181" s="69" t="s">
        <v>145</v>
      </c>
      <c r="D181" s="82"/>
      <c r="E181" s="104"/>
      <c r="F181" s="104">
        <v>0</v>
      </c>
      <c r="G181" s="105">
        <v>14</v>
      </c>
      <c r="H181" s="105">
        <v>91</v>
      </c>
      <c r="I181" s="105">
        <v>528</v>
      </c>
      <c r="J181" s="105">
        <f>SUM('Quarterly I.S'!K178:N178)</f>
        <v>3261</v>
      </c>
      <c r="K181" s="105">
        <f>SUM('Quarterly I.S'!O178:R178)</f>
        <v>14347</v>
      </c>
      <c r="L181" s="105">
        <f>SUM('Quarterly I.S'!S178:V178)</f>
        <v>32902</v>
      </c>
      <c r="M181" s="204">
        <f>L181/K181-1</f>
        <v>1.2933017355544711</v>
      </c>
      <c r="O181" s="71">
        <f>$E181</f>
        <v>0</v>
      </c>
      <c r="P181" s="71">
        <f>$F181</f>
        <v>0</v>
      </c>
      <c r="Q181" s="71">
        <f>$G181</f>
        <v>14</v>
      </c>
      <c r="R181" s="71">
        <f>$H181</f>
        <v>91</v>
      </c>
      <c r="S181" s="71">
        <f>$I181</f>
        <v>528</v>
      </c>
      <c r="T181" s="71">
        <f t="shared" si="1177"/>
        <v>3261</v>
      </c>
      <c r="U181" s="71">
        <f>$K181</f>
        <v>14347</v>
      </c>
      <c r="V181" s="71">
        <f>$L181</f>
        <v>32902</v>
      </c>
      <c r="W181" s="204">
        <f>V181/U181-1</f>
        <v>1.2933017355544711</v>
      </c>
      <c r="X181" s="68"/>
      <c r="Y181" s="71">
        <f>$E181</f>
        <v>0</v>
      </c>
      <c r="Z181" s="71">
        <f>$F181</f>
        <v>0</v>
      </c>
      <c r="AA181" s="71">
        <f>$G181</f>
        <v>14</v>
      </c>
      <c r="AB181" s="71">
        <f>$H181</f>
        <v>91</v>
      </c>
      <c r="AC181" s="71">
        <f>$I181</f>
        <v>528</v>
      </c>
      <c r="AD181" s="71">
        <f t="shared" si="1178"/>
        <v>3261</v>
      </c>
      <c r="AE181" s="71">
        <f>$K181</f>
        <v>14347</v>
      </c>
      <c r="AF181" s="71">
        <f>$L181</f>
        <v>32902</v>
      </c>
      <c r="AG181" s="68"/>
      <c r="AH181" s="71">
        <f>$E181</f>
        <v>0</v>
      </c>
      <c r="AI181" s="71">
        <f>$F181</f>
        <v>0</v>
      </c>
      <c r="AJ181" s="71">
        <f>$G181</f>
        <v>14</v>
      </c>
      <c r="AK181" s="71">
        <f>$H181</f>
        <v>91</v>
      </c>
      <c r="AL181" s="71">
        <f>$I181</f>
        <v>528</v>
      </c>
      <c r="AM181" s="71">
        <f t="shared" si="1179"/>
        <v>3261</v>
      </c>
      <c r="AN181" s="71">
        <f>$K181</f>
        <v>14347</v>
      </c>
      <c r="AO181" s="71">
        <f>$L181</f>
        <v>32902</v>
      </c>
      <c r="AP181" s="68"/>
      <c r="AQ181" s="71">
        <f>$E181</f>
        <v>0</v>
      </c>
      <c r="AR181" s="71">
        <f>$F181</f>
        <v>0</v>
      </c>
      <c r="AS181" s="71">
        <f>$G181</f>
        <v>14</v>
      </c>
      <c r="AT181" s="71">
        <f>$H181</f>
        <v>91</v>
      </c>
      <c r="AU181" s="71">
        <f>$I181</f>
        <v>528</v>
      </c>
      <c r="AV181" s="71">
        <f t="shared" si="1180"/>
        <v>3261</v>
      </c>
      <c r="AW181" s="71">
        <f>$K181</f>
        <v>14347</v>
      </c>
      <c r="AX181" s="71">
        <f>$L181</f>
        <v>32902</v>
      </c>
      <c r="AY181" s="68"/>
      <c r="AZ181" s="71">
        <f>$E181</f>
        <v>0</v>
      </c>
      <c r="BA181" s="71">
        <f>$F181</f>
        <v>0</v>
      </c>
      <c r="BB181" s="71">
        <f>$G181</f>
        <v>14</v>
      </c>
      <c r="BC181" s="71">
        <f>$H181</f>
        <v>91</v>
      </c>
      <c r="BD181" s="71">
        <f>$I181</f>
        <v>528</v>
      </c>
      <c r="BE181" s="71">
        <f t="shared" si="1181"/>
        <v>3261</v>
      </c>
      <c r="BF181" s="71">
        <f>$K181</f>
        <v>14347</v>
      </c>
      <c r="BG181" s="71">
        <f>$L181</f>
        <v>32902</v>
      </c>
      <c r="BH181" s="68"/>
      <c r="BI181" s="71">
        <f>$E181</f>
        <v>0</v>
      </c>
      <c r="BJ181" s="71">
        <f>$F181</f>
        <v>0</v>
      </c>
      <c r="BK181" s="71">
        <f>$G181</f>
        <v>14</v>
      </c>
      <c r="BL181" s="71">
        <f>$H181</f>
        <v>91</v>
      </c>
      <c r="BM181" s="71">
        <f>$I181</f>
        <v>528</v>
      </c>
      <c r="BN181" s="71">
        <f t="shared" si="1182"/>
        <v>3261</v>
      </c>
      <c r="BO181" s="71">
        <f>$K181</f>
        <v>14347</v>
      </c>
      <c r="BP181" s="71">
        <f>$L181</f>
        <v>32902</v>
      </c>
      <c r="BQ181" s="68"/>
      <c r="BR181" s="71">
        <f>$E181</f>
        <v>0</v>
      </c>
      <c r="BS181" s="71">
        <f>$F181</f>
        <v>0</v>
      </c>
      <c r="BT181" s="71">
        <f>$G181</f>
        <v>14</v>
      </c>
      <c r="BU181" s="71">
        <f>$H181</f>
        <v>91</v>
      </c>
      <c r="BV181" s="71">
        <f>$I181</f>
        <v>528</v>
      </c>
      <c r="BW181" s="71">
        <f t="shared" si="1183"/>
        <v>3261</v>
      </c>
      <c r="BX181" s="71">
        <f>$K181</f>
        <v>14347</v>
      </c>
      <c r="BY181" s="71">
        <f>$L181</f>
        <v>32902</v>
      </c>
      <c r="BZ181" s="68"/>
      <c r="CA181" s="71">
        <f>$E181</f>
        <v>0</v>
      </c>
      <c r="CB181" s="71">
        <f>$F181</f>
        <v>0</v>
      </c>
      <c r="CC181" s="71">
        <f>$G181</f>
        <v>14</v>
      </c>
      <c r="CD181" s="71">
        <f>$H181</f>
        <v>91</v>
      </c>
      <c r="CE181" s="71">
        <f>$I181</f>
        <v>528</v>
      </c>
      <c r="CF181" s="71">
        <f t="shared" si="1184"/>
        <v>3261</v>
      </c>
      <c r="CG181" s="71">
        <f>$K181</f>
        <v>14347</v>
      </c>
      <c r="CH181" s="71">
        <f>$L181</f>
        <v>32902</v>
      </c>
      <c r="CI181" s="204">
        <f>CH181/CG181-1</f>
        <v>1.2933017355544711</v>
      </c>
      <c r="CJ181" s="68"/>
      <c r="CK181" s="71">
        <f>$E181</f>
        <v>0</v>
      </c>
      <c r="CL181" s="71">
        <f>$F181</f>
        <v>0</v>
      </c>
      <c r="CM181" s="71">
        <f>$G181</f>
        <v>14</v>
      </c>
      <c r="CN181" s="71">
        <f>$H181</f>
        <v>91</v>
      </c>
      <c r="CO181" s="71">
        <f>$I181</f>
        <v>528</v>
      </c>
      <c r="CP181" s="71">
        <f t="shared" si="1185"/>
        <v>3261</v>
      </c>
      <c r="CQ181" s="71">
        <f>$K181</f>
        <v>14347</v>
      </c>
      <c r="CR181" s="71">
        <f>$L181</f>
        <v>32902</v>
      </c>
      <c r="CS181" s="68"/>
      <c r="CT181" s="71">
        <f>$E181</f>
        <v>0</v>
      </c>
      <c r="CU181" s="71">
        <f>$F181</f>
        <v>0</v>
      </c>
      <c r="CV181" s="71">
        <f>$G181</f>
        <v>14</v>
      </c>
      <c r="CW181" s="71">
        <f>$H181</f>
        <v>91</v>
      </c>
      <c r="CX181" s="71">
        <f>$I181</f>
        <v>528</v>
      </c>
      <c r="CY181" s="71">
        <f t="shared" si="1186"/>
        <v>3261</v>
      </c>
      <c r="CZ181" s="71">
        <f>$K181</f>
        <v>14347</v>
      </c>
      <c r="DA181" s="71">
        <f>$L181</f>
        <v>32902</v>
      </c>
    </row>
    <row r="182" spans="2:105" x14ac:dyDescent="0.3">
      <c r="C182" s="69"/>
      <c r="D182" s="82"/>
      <c r="E182" s="48"/>
      <c r="F182" s="45"/>
      <c r="G182" s="45"/>
      <c r="H182" s="45"/>
      <c r="I182" s="45"/>
      <c r="J182" s="45"/>
      <c r="K182" s="45"/>
      <c r="L182" s="45"/>
      <c r="O182" s="71"/>
      <c r="P182" s="71"/>
      <c r="Q182" s="71"/>
      <c r="R182" s="71"/>
      <c r="S182" s="71"/>
      <c r="T182" s="71"/>
      <c r="U182" s="71"/>
      <c r="V182" s="71"/>
      <c r="X182" s="68"/>
      <c r="Y182" s="71"/>
      <c r="Z182" s="71"/>
      <c r="AA182" s="71"/>
      <c r="AB182" s="71"/>
      <c r="AC182" s="71"/>
      <c r="AD182" s="71"/>
      <c r="AE182" s="71"/>
      <c r="AF182" s="71"/>
      <c r="AG182" s="68"/>
      <c r="AH182" s="71"/>
      <c r="AI182" s="71"/>
      <c r="AJ182" s="71"/>
      <c r="AK182" s="71"/>
      <c r="AL182" s="71"/>
      <c r="AM182" s="71"/>
      <c r="AN182" s="71"/>
      <c r="AO182" s="71"/>
      <c r="AP182" s="68"/>
      <c r="AQ182" s="71"/>
      <c r="AR182" s="71"/>
      <c r="AS182" s="71"/>
      <c r="AT182" s="71"/>
      <c r="AU182" s="71"/>
      <c r="AV182" s="71"/>
      <c r="AW182" s="71"/>
      <c r="AX182" s="71"/>
      <c r="AY182" s="68"/>
      <c r="AZ182" s="71"/>
      <c r="BA182" s="71"/>
      <c r="BB182" s="71"/>
      <c r="BC182" s="71"/>
      <c r="BD182" s="71"/>
      <c r="BE182" s="71"/>
      <c r="BF182" s="71"/>
      <c r="BG182" s="71"/>
      <c r="BH182" s="68"/>
      <c r="BI182" s="71"/>
      <c r="BJ182" s="71"/>
      <c r="BK182" s="71"/>
      <c r="BL182" s="71"/>
      <c r="BM182" s="71"/>
      <c r="BN182" s="71"/>
      <c r="BO182" s="71"/>
      <c r="BP182" s="71"/>
      <c r="BQ182" s="68"/>
      <c r="BR182" s="71"/>
      <c r="BS182" s="71"/>
      <c r="BT182" s="71"/>
      <c r="BU182" s="71"/>
      <c r="BV182" s="71"/>
      <c r="BW182" s="71"/>
      <c r="BX182" s="71"/>
      <c r="BY182" s="71"/>
      <c r="BZ182" s="68"/>
      <c r="CA182" s="71"/>
      <c r="CB182" s="71"/>
      <c r="CC182" s="71"/>
      <c r="CD182" s="71"/>
      <c r="CE182" s="71"/>
      <c r="CF182" s="71"/>
      <c r="CG182" s="71"/>
      <c r="CH182" s="71"/>
      <c r="CJ182" s="68"/>
      <c r="CK182" s="71"/>
      <c r="CL182" s="71"/>
      <c r="CM182" s="71"/>
      <c r="CN182" s="71"/>
      <c r="CO182" s="71"/>
      <c r="CP182" s="71"/>
      <c r="CQ182" s="71"/>
      <c r="CR182" s="71"/>
      <c r="CS182" s="68"/>
      <c r="CT182" s="71"/>
      <c r="CU182" s="71"/>
      <c r="CV182" s="71"/>
      <c r="CW182" s="71"/>
      <c r="CX182" s="71"/>
      <c r="CY182" s="71"/>
      <c r="CZ182" s="71"/>
      <c r="DA182" s="71"/>
    </row>
    <row r="183" spans="2:105" x14ac:dyDescent="0.3">
      <c r="C183" s="69" t="s">
        <v>121</v>
      </c>
      <c r="D183" s="82"/>
      <c r="E183" s="103"/>
      <c r="F183" s="103"/>
      <c r="G183" s="105">
        <v>37101.83</v>
      </c>
      <c r="H183" s="105">
        <v>115855.238</v>
      </c>
      <c r="I183" s="105">
        <v>187677.47099999999</v>
      </c>
      <c r="J183" s="105">
        <f>'Quarterly I.S'!N180</f>
        <v>317615.77399999998</v>
      </c>
      <c r="K183" s="105">
        <f>'Quarterly I.S'!R180</f>
        <v>572415.67700000003</v>
      </c>
      <c r="L183" s="105">
        <f>'Quarterly I.S'!V180</f>
        <v>847289.16099999996</v>
      </c>
      <c r="M183" s="204">
        <f>L183/K183-1</f>
        <v>0.48019908441466375</v>
      </c>
      <c r="O183" s="71">
        <f>$E183</f>
        <v>0</v>
      </c>
      <c r="P183" s="71">
        <f>$F183</f>
        <v>0</v>
      </c>
      <c r="Q183" s="71">
        <f>$G183</f>
        <v>37101.83</v>
      </c>
      <c r="R183" s="71">
        <f>$H183</f>
        <v>115855.238</v>
      </c>
      <c r="S183" s="71">
        <f>$I183</f>
        <v>187677.47099999999</v>
      </c>
      <c r="T183" s="71">
        <f t="shared" ref="T183:T185" si="1187">$J183</f>
        <v>317615.77399999998</v>
      </c>
      <c r="U183" s="71">
        <f>$K183</f>
        <v>572415.67700000003</v>
      </c>
      <c r="V183" s="71">
        <f>$L183</f>
        <v>847289.16099999996</v>
      </c>
      <c r="W183" s="204">
        <f>V183/U183-1</f>
        <v>0.48019908441466375</v>
      </c>
      <c r="X183" s="68"/>
      <c r="Y183" s="71">
        <f>$E183</f>
        <v>0</v>
      </c>
      <c r="Z183" s="71">
        <f>$F183</f>
        <v>0</v>
      </c>
      <c r="AA183" s="71">
        <f>$G183</f>
        <v>37101.83</v>
      </c>
      <c r="AB183" s="71">
        <f>$H183</f>
        <v>115855.238</v>
      </c>
      <c r="AC183" s="71">
        <f>$I183</f>
        <v>187677.47099999999</v>
      </c>
      <c r="AD183" s="71">
        <f t="shared" ref="AD183:AD185" si="1188">$J183</f>
        <v>317615.77399999998</v>
      </c>
      <c r="AE183" s="71">
        <f>$K183</f>
        <v>572415.67700000003</v>
      </c>
      <c r="AF183" s="71">
        <f>$L183</f>
        <v>847289.16099999996</v>
      </c>
      <c r="AG183" s="68"/>
      <c r="AH183" s="71">
        <f>$E183</f>
        <v>0</v>
      </c>
      <c r="AI183" s="71">
        <f>$F183</f>
        <v>0</v>
      </c>
      <c r="AJ183" s="71">
        <f>$G183</f>
        <v>37101.83</v>
      </c>
      <c r="AK183" s="71">
        <f>$H183</f>
        <v>115855.238</v>
      </c>
      <c r="AL183" s="71">
        <f>$I183</f>
        <v>187677.47099999999</v>
      </c>
      <c r="AM183" s="71">
        <f t="shared" ref="AM183:AM185" si="1189">$J183</f>
        <v>317615.77399999998</v>
      </c>
      <c r="AN183" s="71">
        <f>$K183</f>
        <v>572415.67700000003</v>
      </c>
      <c r="AO183" s="71">
        <f>$L183</f>
        <v>847289.16099999996</v>
      </c>
      <c r="AP183" s="68"/>
      <c r="AQ183" s="71">
        <f>$E183</f>
        <v>0</v>
      </c>
      <c r="AR183" s="71">
        <f>$F183</f>
        <v>0</v>
      </c>
      <c r="AS183" s="71">
        <f>$G183</f>
        <v>37101.83</v>
      </c>
      <c r="AT183" s="71">
        <f>$H183</f>
        <v>115855.238</v>
      </c>
      <c r="AU183" s="71">
        <f>$I183</f>
        <v>187677.47099999999</v>
      </c>
      <c r="AV183" s="71">
        <f t="shared" ref="AV183:AV185" si="1190">$J183</f>
        <v>317615.77399999998</v>
      </c>
      <c r="AW183" s="71">
        <f>$K183</f>
        <v>572415.67700000003</v>
      </c>
      <c r="AX183" s="71">
        <f>$L183</f>
        <v>847289.16099999996</v>
      </c>
      <c r="AY183" s="68"/>
      <c r="AZ183" s="71">
        <f>$E183</f>
        <v>0</v>
      </c>
      <c r="BA183" s="71">
        <f>$F183</f>
        <v>0</v>
      </c>
      <c r="BB183" s="71">
        <f>$G183</f>
        <v>37101.83</v>
      </c>
      <c r="BC183" s="71">
        <f>$H183</f>
        <v>115855.238</v>
      </c>
      <c r="BD183" s="71">
        <f>$I183</f>
        <v>187677.47099999999</v>
      </c>
      <c r="BE183" s="71">
        <f t="shared" ref="BE183:BE185" si="1191">$J183</f>
        <v>317615.77399999998</v>
      </c>
      <c r="BF183" s="71">
        <f>$K183</f>
        <v>572415.67700000003</v>
      </c>
      <c r="BG183" s="71">
        <f>$L183</f>
        <v>847289.16099999996</v>
      </c>
      <c r="BH183" s="68"/>
      <c r="BI183" s="71">
        <f>$E183</f>
        <v>0</v>
      </c>
      <c r="BJ183" s="71">
        <f>$F183</f>
        <v>0</v>
      </c>
      <c r="BK183" s="71">
        <f>$G183</f>
        <v>37101.83</v>
      </c>
      <c r="BL183" s="71">
        <f>$H183</f>
        <v>115855.238</v>
      </c>
      <c r="BM183" s="71">
        <f>$I183</f>
        <v>187677.47099999999</v>
      </c>
      <c r="BN183" s="71">
        <f t="shared" ref="BN183:BN185" si="1192">$J183</f>
        <v>317615.77399999998</v>
      </c>
      <c r="BO183" s="71">
        <f>$K183</f>
        <v>572415.67700000003</v>
      </c>
      <c r="BP183" s="71">
        <f>$L183</f>
        <v>847289.16099999996</v>
      </c>
      <c r="BQ183" s="68"/>
      <c r="BR183" s="71">
        <f>$E183</f>
        <v>0</v>
      </c>
      <c r="BS183" s="71">
        <f>$F183</f>
        <v>0</v>
      </c>
      <c r="BT183" s="71">
        <f>$G183</f>
        <v>37101.83</v>
      </c>
      <c r="BU183" s="71">
        <f>$H183</f>
        <v>115855.238</v>
      </c>
      <c r="BV183" s="71">
        <f>$I183</f>
        <v>187677.47099999999</v>
      </c>
      <c r="BW183" s="71">
        <f t="shared" ref="BW183:BW185" si="1193">$J183</f>
        <v>317615.77399999998</v>
      </c>
      <c r="BX183" s="71">
        <f>$K183</f>
        <v>572415.67700000003</v>
      </c>
      <c r="BY183" s="71">
        <f>$L183</f>
        <v>847289.16099999996</v>
      </c>
      <c r="BZ183" s="68"/>
      <c r="CA183" s="71">
        <f>$E183</f>
        <v>0</v>
      </c>
      <c r="CB183" s="71">
        <f>$F183</f>
        <v>0</v>
      </c>
      <c r="CC183" s="71">
        <f>$G183</f>
        <v>37101.83</v>
      </c>
      <c r="CD183" s="71">
        <f>$H183</f>
        <v>115855.238</v>
      </c>
      <c r="CE183" s="71">
        <f>$I183</f>
        <v>187677.47099999999</v>
      </c>
      <c r="CF183" s="71">
        <f t="shared" ref="CF183:CF185" si="1194">$J183</f>
        <v>317615.77399999998</v>
      </c>
      <c r="CG183" s="71">
        <f>$K183</f>
        <v>572415.67700000003</v>
      </c>
      <c r="CH183" s="71">
        <f>$L183</f>
        <v>847289.16099999996</v>
      </c>
      <c r="CI183" s="204">
        <f>CH183/CG183-1</f>
        <v>0.48019908441466375</v>
      </c>
      <c r="CJ183" s="68"/>
      <c r="CK183" s="71">
        <f>$E183</f>
        <v>0</v>
      </c>
      <c r="CL183" s="71">
        <f>$F183</f>
        <v>0</v>
      </c>
      <c r="CM183" s="71">
        <f>$G183</f>
        <v>37101.83</v>
      </c>
      <c r="CN183" s="71">
        <f>$H183</f>
        <v>115855.238</v>
      </c>
      <c r="CO183" s="71">
        <f>$I183</f>
        <v>187677.47099999999</v>
      </c>
      <c r="CP183" s="71">
        <f t="shared" ref="CP183:CP185" si="1195">$J183</f>
        <v>317615.77399999998</v>
      </c>
      <c r="CQ183" s="71">
        <f>$K183</f>
        <v>572415.67700000003</v>
      </c>
      <c r="CR183" s="71">
        <f>$L183</f>
        <v>847289.16099999996</v>
      </c>
      <c r="CS183" s="68"/>
      <c r="CT183" s="71">
        <f>$E183</f>
        <v>0</v>
      </c>
      <c r="CU183" s="71">
        <f>$F183</f>
        <v>0</v>
      </c>
      <c r="CV183" s="71">
        <f>$G183</f>
        <v>37101.83</v>
      </c>
      <c r="CW183" s="71">
        <f>$H183</f>
        <v>115855.238</v>
      </c>
      <c r="CX183" s="71">
        <f>$I183</f>
        <v>187677.47099999999</v>
      </c>
      <c r="CY183" s="71">
        <f t="shared" ref="CY183:CY185" si="1196">$J183</f>
        <v>317615.77399999998</v>
      </c>
      <c r="CZ183" s="71">
        <f>$K183</f>
        <v>572415.67700000003</v>
      </c>
      <c r="DA183" s="71">
        <f>$L183</f>
        <v>847289.16099999996</v>
      </c>
    </row>
    <row r="184" spans="2:105" x14ac:dyDescent="0.3">
      <c r="C184" s="69" t="s">
        <v>129</v>
      </c>
      <c r="D184" s="82"/>
      <c r="E184" s="103"/>
      <c r="F184" s="104">
        <v>107945.73470780213</v>
      </c>
      <c r="G184" s="105">
        <v>164389.02949000002</v>
      </c>
      <c r="H184" s="105">
        <v>315077.3</v>
      </c>
      <c r="I184" s="105">
        <v>371128.87400000001</v>
      </c>
      <c r="J184" s="105">
        <f>'Quarterly I.S'!N181</f>
        <v>570427.51899999997</v>
      </c>
      <c r="K184" s="105">
        <f>'Quarterly I.S'!R181</f>
        <v>895325.21000000008</v>
      </c>
      <c r="L184" s="105">
        <f>'Quarterly I.S'!V181</f>
        <v>1232774.5019999999</v>
      </c>
      <c r="M184" s="204">
        <f>L184/K184-1</f>
        <v>0.37690136302539701</v>
      </c>
      <c r="O184" s="71">
        <f>$E184</f>
        <v>0</v>
      </c>
      <c r="P184" s="71">
        <f>$F184</f>
        <v>107945.73470780213</v>
      </c>
      <c r="Q184" s="71">
        <f>$G184</f>
        <v>164389.02949000002</v>
      </c>
      <c r="R184" s="71">
        <f>$H184</f>
        <v>315077.3</v>
      </c>
      <c r="S184" s="71">
        <f>$I184</f>
        <v>371128.87400000001</v>
      </c>
      <c r="T184" s="71">
        <f t="shared" si="1187"/>
        <v>570427.51899999997</v>
      </c>
      <c r="U184" s="71">
        <f>$K184</f>
        <v>895325.21000000008</v>
      </c>
      <c r="V184" s="71">
        <f>$L184</f>
        <v>1232774.5019999999</v>
      </c>
      <c r="W184" s="204">
        <f>V184/U184-1</f>
        <v>0.37690136302539701</v>
      </c>
      <c r="X184" s="68"/>
      <c r="Y184" s="71">
        <f>$E184</f>
        <v>0</v>
      </c>
      <c r="Z184" s="71">
        <f>$F184</f>
        <v>107945.73470780213</v>
      </c>
      <c r="AA184" s="71">
        <f>$G184</f>
        <v>164389.02949000002</v>
      </c>
      <c r="AB184" s="71">
        <f>$H184</f>
        <v>315077.3</v>
      </c>
      <c r="AC184" s="71">
        <f>$I184</f>
        <v>371128.87400000001</v>
      </c>
      <c r="AD184" s="71">
        <f t="shared" si="1188"/>
        <v>570427.51899999997</v>
      </c>
      <c r="AE184" s="71">
        <f>$K184</f>
        <v>895325.21000000008</v>
      </c>
      <c r="AF184" s="71">
        <f>$L184</f>
        <v>1232774.5019999999</v>
      </c>
      <c r="AG184" s="68"/>
      <c r="AH184" s="71">
        <f>$E184</f>
        <v>0</v>
      </c>
      <c r="AI184" s="71">
        <f>$F184</f>
        <v>107945.73470780213</v>
      </c>
      <c r="AJ184" s="71">
        <f>$G184</f>
        <v>164389.02949000002</v>
      </c>
      <c r="AK184" s="71">
        <f>$H184</f>
        <v>315077.3</v>
      </c>
      <c r="AL184" s="71">
        <f>$I184</f>
        <v>371128.87400000001</v>
      </c>
      <c r="AM184" s="71">
        <f t="shared" si="1189"/>
        <v>570427.51899999997</v>
      </c>
      <c r="AN184" s="71">
        <f>$K184</f>
        <v>895325.21000000008</v>
      </c>
      <c r="AO184" s="71">
        <f>$L184</f>
        <v>1232774.5019999999</v>
      </c>
      <c r="AP184" s="68"/>
      <c r="AQ184" s="71">
        <f>$E184</f>
        <v>0</v>
      </c>
      <c r="AR184" s="71">
        <f>$F184</f>
        <v>107945.73470780213</v>
      </c>
      <c r="AS184" s="71">
        <f>$G184</f>
        <v>164389.02949000002</v>
      </c>
      <c r="AT184" s="71">
        <f>$H184</f>
        <v>315077.3</v>
      </c>
      <c r="AU184" s="71">
        <f>$I184</f>
        <v>371128.87400000001</v>
      </c>
      <c r="AV184" s="71">
        <f t="shared" si="1190"/>
        <v>570427.51899999997</v>
      </c>
      <c r="AW184" s="71">
        <f>$K184</f>
        <v>895325.21000000008</v>
      </c>
      <c r="AX184" s="71">
        <f>$L184</f>
        <v>1232774.5019999999</v>
      </c>
      <c r="AY184" s="68"/>
      <c r="AZ184" s="71">
        <f>$E184</f>
        <v>0</v>
      </c>
      <c r="BA184" s="71">
        <f>$F184</f>
        <v>107945.73470780213</v>
      </c>
      <c r="BB184" s="71">
        <f>$G184</f>
        <v>164389.02949000002</v>
      </c>
      <c r="BC184" s="71">
        <f>$H184</f>
        <v>315077.3</v>
      </c>
      <c r="BD184" s="71">
        <f>$I184</f>
        <v>371128.87400000001</v>
      </c>
      <c r="BE184" s="71">
        <f t="shared" si="1191"/>
        <v>570427.51899999997</v>
      </c>
      <c r="BF184" s="71">
        <f>$K184</f>
        <v>895325.21000000008</v>
      </c>
      <c r="BG184" s="71">
        <f>$L184</f>
        <v>1232774.5019999999</v>
      </c>
      <c r="BH184" s="68"/>
      <c r="BI184" s="71">
        <f>$E184</f>
        <v>0</v>
      </c>
      <c r="BJ184" s="71">
        <f>$F184</f>
        <v>107945.73470780213</v>
      </c>
      <c r="BK184" s="71">
        <f>$G184</f>
        <v>164389.02949000002</v>
      </c>
      <c r="BL184" s="71">
        <f>$H184</f>
        <v>315077.3</v>
      </c>
      <c r="BM184" s="71">
        <f>$I184</f>
        <v>371128.87400000001</v>
      </c>
      <c r="BN184" s="71">
        <f t="shared" si="1192"/>
        <v>570427.51899999997</v>
      </c>
      <c r="BO184" s="71">
        <f>$K184</f>
        <v>895325.21000000008</v>
      </c>
      <c r="BP184" s="71">
        <f>$L184</f>
        <v>1232774.5019999999</v>
      </c>
      <c r="BQ184" s="68"/>
      <c r="BR184" s="71">
        <f>$E184</f>
        <v>0</v>
      </c>
      <c r="BS184" s="71">
        <f>$F184</f>
        <v>107945.73470780213</v>
      </c>
      <c r="BT184" s="71">
        <f>$G184</f>
        <v>164389.02949000002</v>
      </c>
      <c r="BU184" s="71">
        <f>$H184</f>
        <v>315077.3</v>
      </c>
      <c r="BV184" s="71">
        <f>$I184</f>
        <v>371128.87400000001</v>
      </c>
      <c r="BW184" s="71">
        <f t="shared" si="1193"/>
        <v>570427.51899999997</v>
      </c>
      <c r="BX184" s="71">
        <f>$K184</f>
        <v>895325.21000000008</v>
      </c>
      <c r="BY184" s="71">
        <f>$L184</f>
        <v>1232774.5019999999</v>
      </c>
      <c r="BZ184" s="68"/>
      <c r="CA184" s="71">
        <f>$E184</f>
        <v>0</v>
      </c>
      <c r="CB184" s="71">
        <f>$F184</f>
        <v>107945.73470780213</v>
      </c>
      <c r="CC184" s="71">
        <f>$G184</f>
        <v>164389.02949000002</v>
      </c>
      <c r="CD184" s="71">
        <f>$H184</f>
        <v>315077.3</v>
      </c>
      <c r="CE184" s="71">
        <f>$I184</f>
        <v>371128.87400000001</v>
      </c>
      <c r="CF184" s="71">
        <f t="shared" si="1194"/>
        <v>570427.51899999997</v>
      </c>
      <c r="CG184" s="71">
        <f>$K184</f>
        <v>895325.21000000008</v>
      </c>
      <c r="CH184" s="71">
        <f>$L184</f>
        <v>1232774.5019999999</v>
      </c>
      <c r="CI184" s="204">
        <f>CH184/CG184-1</f>
        <v>0.37690136302539701</v>
      </c>
      <c r="CJ184" s="68"/>
      <c r="CK184" s="71">
        <f>$E184</f>
        <v>0</v>
      </c>
      <c r="CL184" s="71">
        <f>$F184</f>
        <v>107945.73470780213</v>
      </c>
      <c r="CM184" s="71">
        <f>$G184</f>
        <v>164389.02949000002</v>
      </c>
      <c r="CN184" s="71">
        <f>$H184</f>
        <v>315077.3</v>
      </c>
      <c r="CO184" s="71">
        <f>$I184</f>
        <v>371128.87400000001</v>
      </c>
      <c r="CP184" s="71">
        <f t="shared" si="1195"/>
        <v>570427.51899999997</v>
      </c>
      <c r="CQ184" s="71">
        <f>$K184</f>
        <v>895325.21000000008</v>
      </c>
      <c r="CR184" s="71">
        <f>$L184</f>
        <v>1232774.5019999999</v>
      </c>
      <c r="CS184" s="68"/>
      <c r="CT184" s="71">
        <f>$E184</f>
        <v>0</v>
      </c>
      <c r="CU184" s="71">
        <f>$F184</f>
        <v>107945.73470780213</v>
      </c>
      <c r="CV184" s="71">
        <f>$G184</f>
        <v>164389.02949000002</v>
      </c>
      <c r="CW184" s="71">
        <f>$H184</f>
        <v>315077.3</v>
      </c>
      <c r="CX184" s="71">
        <f>$I184</f>
        <v>371128.87400000001</v>
      </c>
      <c r="CY184" s="71">
        <f t="shared" si="1196"/>
        <v>570427.51899999997</v>
      </c>
      <c r="CZ184" s="71">
        <f>$K184</f>
        <v>895325.21000000008</v>
      </c>
      <c r="DA184" s="71">
        <f>$L184</f>
        <v>1232774.5019999999</v>
      </c>
    </row>
    <row r="185" spans="2:105" x14ac:dyDescent="0.3">
      <c r="C185" s="69" t="s">
        <v>140</v>
      </c>
      <c r="D185" s="82"/>
      <c r="E185" s="103"/>
      <c r="F185" s="104"/>
      <c r="G185" s="105"/>
      <c r="H185" s="105"/>
      <c r="I185" s="105">
        <v>630107.12721000006</v>
      </c>
      <c r="J185" s="105">
        <f>'Quarterly I.S'!N182</f>
        <v>114895.8787</v>
      </c>
      <c r="K185" s="105">
        <f>'Quarterly I.S'!R182</f>
        <v>216305.49028</v>
      </c>
      <c r="L185" s="105">
        <f>'Quarterly I.S'!V182</f>
        <v>187874.35934</v>
      </c>
      <c r="M185" s="204">
        <f>L185/K185-1</f>
        <v>-0.13143971012107403</v>
      </c>
      <c r="O185" s="71">
        <f>$E185</f>
        <v>0</v>
      </c>
      <c r="P185" s="71">
        <f>$F185</f>
        <v>0</v>
      </c>
      <c r="Q185" s="71">
        <f>$G185</f>
        <v>0</v>
      </c>
      <c r="R185" s="71">
        <f>$H185</f>
        <v>0</v>
      </c>
      <c r="S185" s="71">
        <f>$I185</f>
        <v>630107.12721000006</v>
      </c>
      <c r="T185" s="71">
        <f t="shared" si="1187"/>
        <v>114895.8787</v>
      </c>
      <c r="U185" s="71">
        <f>$K185</f>
        <v>216305.49028</v>
      </c>
      <c r="V185" s="71">
        <f>$L185</f>
        <v>187874.35934</v>
      </c>
      <c r="W185" s="204">
        <f>V185/U185-1</f>
        <v>-0.13143971012107403</v>
      </c>
      <c r="Y185" s="71">
        <f>$E185</f>
        <v>0</v>
      </c>
      <c r="Z185" s="71">
        <f>$F185</f>
        <v>0</v>
      </c>
      <c r="AA185" s="71">
        <f>$G185</f>
        <v>0</v>
      </c>
      <c r="AB185" s="71">
        <f>$H185</f>
        <v>0</v>
      </c>
      <c r="AC185" s="71">
        <f>$I185</f>
        <v>630107.12721000006</v>
      </c>
      <c r="AD185" s="71">
        <f t="shared" si="1188"/>
        <v>114895.8787</v>
      </c>
      <c r="AE185" s="71">
        <f>$K185</f>
        <v>216305.49028</v>
      </c>
      <c r="AF185" s="71">
        <f>$L185</f>
        <v>187874.35934</v>
      </c>
      <c r="AG185" s="56"/>
      <c r="AH185" s="71">
        <f>$E185</f>
        <v>0</v>
      </c>
      <c r="AI185" s="71">
        <f>$F185</f>
        <v>0</v>
      </c>
      <c r="AJ185" s="71">
        <f>$G185</f>
        <v>0</v>
      </c>
      <c r="AK185" s="71">
        <f>$H185</f>
        <v>0</v>
      </c>
      <c r="AL185" s="71">
        <f>$I185</f>
        <v>630107.12721000006</v>
      </c>
      <c r="AM185" s="71">
        <f t="shared" si="1189"/>
        <v>114895.8787</v>
      </c>
      <c r="AN185" s="71">
        <f>$K185</f>
        <v>216305.49028</v>
      </c>
      <c r="AO185" s="71">
        <f>$L185</f>
        <v>187874.35934</v>
      </c>
      <c r="AP185" s="68"/>
      <c r="AQ185" s="71">
        <f>$E185</f>
        <v>0</v>
      </c>
      <c r="AR185" s="71">
        <f>$F185</f>
        <v>0</v>
      </c>
      <c r="AS185" s="71">
        <f>$G185</f>
        <v>0</v>
      </c>
      <c r="AT185" s="71">
        <f>$H185</f>
        <v>0</v>
      </c>
      <c r="AU185" s="71">
        <f>$I185</f>
        <v>630107.12721000006</v>
      </c>
      <c r="AV185" s="71">
        <f t="shared" si="1190"/>
        <v>114895.8787</v>
      </c>
      <c r="AW185" s="71">
        <f>$K185</f>
        <v>216305.49028</v>
      </c>
      <c r="AX185" s="71">
        <f>$L185</f>
        <v>187874.35934</v>
      </c>
      <c r="AY185" s="68"/>
      <c r="AZ185" s="71">
        <f>$E185</f>
        <v>0</v>
      </c>
      <c r="BA185" s="71">
        <f>$F185</f>
        <v>0</v>
      </c>
      <c r="BB185" s="71">
        <f>$G185</f>
        <v>0</v>
      </c>
      <c r="BC185" s="71">
        <f>$H185</f>
        <v>0</v>
      </c>
      <c r="BD185" s="71">
        <f>$I185</f>
        <v>630107.12721000006</v>
      </c>
      <c r="BE185" s="71">
        <f t="shared" si="1191"/>
        <v>114895.8787</v>
      </c>
      <c r="BF185" s="71">
        <f>$K185</f>
        <v>216305.49028</v>
      </c>
      <c r="BG185" s="71">
        <f>$L185</f>
        <v>187874.35934</v>
      </c>
      <c r="BH185" s="68"/>
      <c r="BI185" s="71">
        <f>$E185</f>
        <v>0</v>
      </c>
      <c r="BJ185" s="71">
        <f>$F185</f>
        <v>0</v>
      </c>
      <c r="BK185" s="71">
        <f>$G185</f>
        <v>0</v>
      </c>
      <c r="BL185" s="71">
        <f>$H185</f>
        <v>0</v>
      </c>
      <c r="BM185" s="71">
        <f>$I185</f>
        <v>630107.12721000006</v>
      </c>
      <c r="BN185" s="71">
        <f t="shared" si="1192"/>
        <v>114895.8787</v>
      </c>
      <c r="BO185" s="71">
        <f>$K185</f>
        <v>216305.49028</v>
      </c>
      <c r="BP185" s="71">
        <f>$L185</f>
        <v>187874.35934</v>
      </c>
      <c r="BQ185" s="68"/>
      <c r="BR185" s="71">
        <f>$E185</f>
        <v>0</v>
      </c>
      <c r="BS185" s="71">
        <f>$F185</f>
        <v>0</v>
      </c>
      <c r="BT185" s="71">
        <f>$G185</f>
        <v>0</v>
      </c>
      <c r="BU185" s="71">
        <f>$H185</f>
        <v>0</v>
      </c>
      <c r="BV185" s="71">
        <f>$I185</f>
        <v>630107.12721000006</v>
      </c>
      <c r="BW185" s="71">
        <f t="shared" si="1193"/>
        <v>114895.8787</v>
      </c>
      <c r="BX185" s="71">
        <f>$K185</f>
        <v>216305.49028</v>
      </c>
      <c r="BY185" s="71">
        <f>$L185</f>
        <v>187874.35934</v>
      </c>
      <c r="BZ185" s="68"/>
      <c r="CA185" s="71">
        <f>$E185</f>
        <v>0</v>
      </c>
      <c r="CB185" s="71">
        <f>$F185</f>
        <v>0</v>
      </c>
      <c r="CC185" s="71">
        <f>$G185</f>
        <v>0</v>
      </c>
      <c r="CD185" s="71">
        <f>$H185</f>
        <v>0</v>
      </c>
      <c r="CE185" s="71">
        <f>$I185</f>
        <v>630107.12721000006</v>
      </c>
      <c r="CF185" s="71">
        <f t="shared" si="1194"/>
        <v>114895.8787</v>
      </c>
      <c r="CG185" s="71">
        <f>$K185</f>
        <v>216305.49028</v>
      </c>
      <c r="CH185" s="71">
        <f>$L185</f>
        <v>187874.35934</v>
      </c>
      <c r="CI185" s="204">
        <f>CH185/CG185-1</f>
        <v>-0.13143971012107403</v>
      </c>
      <c r="CJ185" s="68"/>
      <c r="CK185" s="71">
        <f>$E185</f>
        <v>0</v>
      </c>
      <c r="CL185" s="71">
        <f>$F185</f>
        <v>0</v>
      </c>
      <c r="CM185" s="71">
        <f>$G185</f>
        <v>0</v>
      </c>
      <c r="CN185" s="71">
        <f>$H185</f>
        <v>0</v>
      </c>
      <c r="CO185" s="71">
        <f>$I185</f>
        <v>630107.12721000006</v>
      </c>
      <c r="CP185" s="71">
        <f t="shared" si="1195"/>
        <v>114895.8787</v>
      </c>
      <c r="CQ185" s="71">
        <f>$K185</f>
        <v>216305.49028</v>
      </c>
      <c r="CR185" s="71">
        <f>$L185</f>
        <v>187874.35934</v>
      </c>
      <c r="CS185" s="68"/>
      <c r="CT185" s="71">
        <f>$E185</f>
        <v>0</v>
      </c>
      <c r="CU185" s="71">
        <f>$F185</f>
        <v>0</v>
      </c>
      <c r="CV185" s="71">
        <f>$G185</f>
        <v>0</v>
      </c>
      <c r="CW185" s="71">
        <f>$H185</f>
        <v>0</v>
      </c>
      <c r="CX185" s="71">
        <f>$I185</f>
        <v>630107.12721000006</v>
      </c>
      <c r="CY185" s="71">
        <f t="shared" si="1196"/>
        <v>114895.8787</v>
      </c>
      <c r="CZ185" s="71">
        <f>$K185</f>
        <v>216305.49028</v>
      </c>
      <c r="DA185" s="71">
        <f>$L185</f>
        <v>187874.35934</v>
      </c>
    </row>
    <row r="186" spans="2:105" x14ac:dyDescent="0.3">
      <c r="C186" s="69"/>
      <c r="D186" s="82"/>
      <c r="E186" s="48"/>
      <c r="F186" s="48"/>
      <c r="G186" s="66"/>
      <c r="H186" s="66"/>
      <c r="I186" s="66"/>
      <c r="J186" s="66"/>
      <c r="K186" s="66"/>
      <c r="L186" s="66"/>
      <c r="M186" s="138"/>
      <c r="O186" s="48"/>
      <c r="P186" s="48"/>
      <c r="Q186" s="66"/>
      <c r="R186" s="66"/>
      <c r="S186" s="66"/>
      <c r="T186" s="66"/>
      <c r="U186" s="66"/>
      <c r="V186" s="66"/>
      <c r="W186" s="138"/>
      <c r="Y186" s="48"/>
      <c r="Z186" s="48"/>
      <c r="AA186" s="66"/>
      <c r="AB186" s="66"/>
      <c r="AC186" s="66"/>
      <c r="AD186" s="66"/>
      <c r="AE186" s="66"/>
      <c r="AF186" s="66"/>
      <c r="AG186" s="56"/>
      <c r="AH186" s="48"/>
      <c r="AI186" s="48"/>
      <c r="AJ186" s="66"/>
      <c r="AK186" s="66"/>
      <c r="AL186" s="66"/>
      <c r="AM186" s="66"/>
      <c r="AN186" s="66"/>
      <c r="AO186" s="66"/>
      <c r="AP186" s="56"/>
      <c r="AQ186" s="48"/>
      <c r="AR186" s="48"/>
      <c r="AS186" s="66"/>
      <c r="AT186" s="66"/>
      <c r="AU186" s="66"/>
      <c r="AV186" s="66"/>
      <c r="AW186" s="66"/>
      <c r="AX186" s="66"/>
      <c r="AY186" s="56"/>
      <c r="AZ186" s="48"/>
      <c r="BA186" s="48"/>
      <c r="BB186" s="66"/>
      <c r="BC186" s="66"/>
      <c r="BD186" s="66"/>
      <c r="BE186" s="66"/>
      <c r="BF186" s="66"/>
      <c r="BG186" s="66"/>
      <c r="BH186" s="56"/>
      <c r="BI186" s="48"/>
      <c r="BJ186" s="48"/>
      <c r="BK186" s="66"/>
      <c r="BL186" s="66"/>
      <c r="BM186" s="66"/>
      <c r="BN186" s="66"/>
      <c r="BO186" s="66"/>
      <c r="BP186" s="66"/>
      <c r="BR186" s="48"/>
      <c r="BS186" s="48"/>
      <c r="BT186" s="66"/>
      <c r="BU186" s="66"/>
      <c r="BV186" s="66"/>
      <c r="BW186" s="66"/>
      <c r="BX186" s="66"/>
      <c r="BY186" s="66"/>
      <c r="CA186" s="48"/>
      <c r="CB186" s="48"/>
      <c r="CC186" s="66"/>
      <c r="CD186" s="66"/>
      <c r="CE186" s="66"/>
      <c r="CF186" s="66"/>
      <c r="CG186" s="66"/>
      <c r="CH186" s="66"/>
      <c r="CI186" s="138"/>
      <c r="CK186" s="48"/>
      <c r="CL186" s="48"/>
      <c r="CM186" s="66"/>
      <c r="CN186" s="66"/>
      <c r="CO186" s="66"/>
      <c r="CP186" s="66"/>
      <c r="CQ186" s="66"/>
      <c r="CR186" s="66"/>
      <c r="CT186" s="48"/>
      <c r="CU186" s="48"/>
      <c r="CV186" s="66"/>
      <c r="CW186" s="66"/>
      <c r="CX186" s="66"/>
      <c r="CY186" s="66"/>
      <c r="CZ186" s="66"/>
      <c r="DA186" s="66"/>
    </row>
    <row r="187" spans="2:105" x14ac:dyDescent="0.3">
      <c r="C187" s="69"/>
      <c r="D187" s="82"/>
      <c r="E187" s="48"/>
      <c r="F187" s="48"/>
      <c r="G187" s="66"/>
      <c r="H187" s="66"/>
      <c r="I187" s="66"/>
      <c r="J187" s="66"/>
      <c r="K187" s="66"/>
      <c r="L187" s="66"/>
      <c r="M187" s="138"/>
      <c r="O187" s="48"/>
      <c r="P187" s="48"/>
      <c r="Q187" s="66"/>
      <c r="R187" s="66"/>
      <c r="S187" s="66"/>
      <c r="T187" s="66"/>
      <c r="U187" s="66"/>
      <c r="V187" s="66"/>
      <c r="W187" s="138"/>
      <c r="Y187" s="48"/>
      <c r="Z187" s="48"/>
      <c r="AA187" s="66"/>
      <c r="AB187" s="66"/>
      <c r="AC187" s="66"/>
      <c r="AD187" s="66"/>
      <c r="AE187" s="66"/>
      <c r="AF187" s="66"/>
      <c r="AG187" s="56"/>
      <c r="AH187" s="48"/>
      <c r="AI187" s="48"/>
      <c r="AJ187" s="66"/>
      <c r="AK187" s="66"/>
      <c r="AL187" s="66"/>
      <c r="AM187" s="66"/>
      <c r="AN187" s="66"/>
      <c r="AO187" s="66"/>
      <c r="AP187" s="56"/>
      <c r="AQ187" s="48"/>
      <c r="AR187" s="48"/>
      <c r="AS187" s="66"/>
      <c r="AT187" s="66"/>
      <c r="AU187" s="66"/>
      <c r="AV187" s="66"/>
      <c r="AW187" s="66"/>
      <c r="AX187" s="66"/>
      <c r="AY187" s="56"/>
      <c r="AZ187" s="48"/>
      <c r="BA187" s="48"/>
      <c r="BB187" s="66"/>
      <c r="BC187" s="66"/>
      <c r="BD187" s="66"/>
      <c r="BE187" s="66"/>
      <c r="BF187" s="66"/>
      <c r="BG187" s="66"/>
      <c r="BH187" s="56"/>
      <c r="BI187" s="48"/>
      <c r="BJ187" s="48"/>
      <c r="BK187" s="66"/>
      <c r="BL187" s="66"/>
      <c r="BM187" s="66"/>
      <c r="BN187" s="66"/>
      <c r="BO187" s="66"/>
      <c r="BP187" s="66"/>
      <c r="BR187" s="48"/>
      <c r="BS187" s="48"/>
      <c r="BT187" s="66"/>
      <c r="BU187" s="66"/>
      <c r="BV187" s="66"/>
      <c r="BW187" s="66"/>
      <c r="BX187" s="66"/>
      <c r="BY187" s="66"/>
      <c r="CA187" s="48"/>
      <c r="CB187" s="48"/>
      <c r="CC187" s="66"/>
      <c r="CD187" s="66"/>
      <c r="CE187" s="66"/>
      <c r="CF187" s="66"/>
      <c r="CG187" s="66"/>
      <c r="CH187" s="66"/>
      <c r="CI187" s="138"/>
      <c r="CK187" s="48"/>
      <c r="CL187" s="48"/>
      <c r="CM187" s="66"/>
      <c r="CN187" s="66"/>
      <c r="CO187" s="66"/>
      <c r="CP187" s="66"/>
      <c r="CQ187" s="66"/>
      <c r="CR187" s="66"/>
      <c r="CT187" s="48"/>
      <c r="CU187" s="48"/>
      <c r="CV187" s="66"/>
      <c r="CW187" s="66"/>
      <c r="CX187" s="66"/>
      <c r="CY187" s="66"/>
      <c r="CZ187" s="66"/>
      <c r="DA187" s="66"/>
    </row>
    <row r="188" spans="2:105" s="91" customFormat="1" x14ac:dyDescent="0.3">
      <c r="B188" s="90"/>
      <c r="C188" s="67" t="s">
        <v>143</v>
      </c>
      <c r="D188" s="67"/>
      <c r="E188" s="67"/>
      <c r="F188" s="67"/>
      <c r="G188" s="67"/>
      <c r="H188" s="67"/>
      <c r="I188" s="67"/>
      <c r="J188" s="67"/>
      <c r="K188" s="67"/>
      <c r="L188" s="67"/>
      <c r="M188" s="194"/>
      <c r="O188" s="67"/>
      <c r="P188" s="67"/>
      <c r="Q188" s="67"/>
      <c r="R188" s="67"/>
      <c r="S188" s="67"/>
      <c r="T188" s="67"/>
      <c r="U188" s="67"/>
      <c r="V188" s="67"/>
      <c r="W188" s="194"/>
      <c r="Y188" s="67"/>
      <c r="Z188" s="67"/>
      <c r="AA188" s="67"/>
      <c r="AB188" s="67"/>
      <c r="AC188" s="67"/>
      <c r="AD188" s="67"/>
      <c r="AE188" s="67"/>
      <c r="AF188" s="67"/>
      <c r="AG188" s="83"/>
      <c r="AH188" s="67"/>
      <c r="AI188" s="67"/>
      <c r="AJ188" s="67"/>
      <c r="AK188" s="67"/>
      <c r="AL188" s="67"/>
      <c r="AM188" s="67"/>
      <c r="AN188" s="67"/>
      <c r="AO188" s="67"/>
      <c r="AP188" s="83"/>
      <c r="AQ188" s="67"/>
      <c r="AR188" s="67"/>
      <c r="AS188" s="67"/>
      <c r="AT188" s="67"/>
      <c r="AU188" s="67"/>
      <c r="AV188" s="67"/>
      <c r="AW188" s="67"/>
      <c r="AX188" s="67"/>
      <c r="AY188" s="83"/>
      <c r="AZ188" s="67"/>
      <c r="BA188" s="67"/>
      <c r="BB188" s="67"/>
      <c r="BC188" s="67"/>
      <c r="BD188" s="67"/>
      <c r="BE188" s="67"/>
      <c r="BF188" s="67"/>
      <c r="BG188" s="67"/>
      <c r="BH188" s="83"/>
      <c r="BI188" s="67"/>
      <c r="BJ188" s="67"/>
      <c r="BK188" s="67"/>
      <c r="BL188" s="67"/>
      <c r="BM188" s="67"/>
      <c r="BN188" s="67"/>
      <c r="BO188" s="67"/>
      <c r="BP188" s="67"/>
      <c r="BR188" s="67"/>
      <c r="BS188" s="67"/>
      <c r="BT188" s="67"/>
      <c r="BU188" s="67"/>
      <c r="BV188" s="67"/>
      <c r="BW188" s="67"/>
      <c r="BX188" s="67"/>
      <c r="BY188" s="67"/>
      <c r="CA188" s="67"/>
      <c r="CB188" s="67"/>
      <c r="CC188" s="67"/>
      <c r="CD188" s="67"/>
      <c r="CE188" s="67"/>
      <c r="CF188" s="67"/>
      <c r="CG188" s="67"/>
      <c r="CH188" s="67"/>
      <c r="CI188" s="194"/>
      <c r="CJ188" s="117"/>
      <c r="CK188" s="67"/>
      <c r="CL188" s="67"/>
      <c r="CM188" s="67"/>
      <c r="CN188" s="67"/>
      <c r="CO188" s="67"/>
      <c r="CP188" s="67"/>
      <c r="CQ188" s="67"/>
      <c r="CR188" s="67"/>
      <c r="CT188" s="67"/>
      <c r="CU188" s="67"/>
      <c r="CV188" s="67"/>
      <c r="CW188" s="67"/>
      <c r="CX188" s="67"/>
      <c r="CY188" s="67"/>
      <c r="CZ188" s="67"/>
      <c r="DA188" s="67"/>
    </row>
    <row r="189" spans="2:105" x14ac:dyDescent="0.3">
      <c r="C189" s="38" t="s">
        <v>53</v>
      </c>
      <c r="E189" s="73"/>
      <c r="F189" s="73">
        <v>188881.86043299892</v>
      </c>
      <c r="G189" s="73">
        <v>205908.29168029997</v>
      </c>
      <c r="H189" s="73">
        <v>153323.7311532833</v>
      </c>
      <c r="I189" s="73">
        <v>183721.8407329992</v>
      </c>
      <c r="J189" s="73">
        <f>SUM('Quarterly I.S'!K186:N186)</f>
        <v>218780.21907700103</v>
      </c>
      <c r="K189" s="73">
        <f>SUM('Quarterly I.S'!O186:R186)</f>
        <v>404517.09696495772</v>
      </c>
      <c r="L189" s="73">
        <f>SUM('Quarterly I.S'!S186:V186)</f>
        <v>516219.78798722813</v>
      </c>
      <c r="M189" s="190">
        <f>L189/K189-1</f>
        <v>0.27613836809460479</v>
      </c>
      <c r="O189" s="74">
        <f>$E189</f>
        <v>0</v>
      </c>
      <c r="P189" s="74">
        <f>$F189</f>
        <v>188881.86043299892</v>
      </c>
      <c r="Q189" s="74">
        <f>$G189</f>
        <v>205908.29168029997</v>
      </c>
      <c r="R189" s="74">
        <f>$H189</f>
        <v>153323.7311532833</v>
      </c>
      <c r="S189" s="74">
        <f>$I189</f>
        <v>183721.8407329992</v>
      </c>
      <c r="T189" s="74">
        <f t="shared" ref="T189:T190" si="1197">$J189</f>
        <v>218780.21907700103</v>
      </c>
      <c r="U189" s="74">
        <f>$K189</f>
        <v>404517.09696495772</v>
      </c>
      <c r="V189" s="74">
        <f>$L189</f>
        <v>516219.78798722813</v>
      </c>
      <c r="W189" s="190">
        <f>V189/U189-1</f>
        <v>0.27613836809460479</v>
      </c>
      <c r="Y189" s="74">
        <f>$E189</f>
        <v>0</v>
      </c>
      <c r="Z189" s="74">
        <f>$F189</f>
        <v>188881.86043299892</v>
      </c>
      <c r="AA189" s="74">
        <f>$G189</f>
        <v>205908.29168029997</v>
      </c>
      <c r="AB189" s="74">
        <f>$H189</f>
        <v>153323.7311532833</v>
      </c>
      <c r="AC189" s="74">
        <f>$I189</f>
        <v>183721.8407329992</v>
      </c>
      <c r="AD189" s="74">
        <f t="shared" ref="AD189:AD190" si="1198">$J189</f>
        <v>218780.21907700103</v>
      </c>
      <c r="AE189" s="74">
        <f>$K189</f>
        <v>404517.09696495772</v>
      </c>
      <c r="AF189" s="74">
        <f>$L189</f>
        <v>516219.78798722813</v>
      </c>
      <c r="AG189" s="72"/>
      <c r="AH189" s="74">
        <f>$E189</f>
        <v>0</v>
      </c>
      <c r="AI189" s="74">
        <f>$F189</f>
        <v>188881.86043299892</v>
      </c>
      <c r="AJ189" s="74">
        <f>$G189</f>
        <v>205908.29168029997</v>
      </c>
      <c r="AK189" s="74">
        <f>$H189</f>
        <v>153323.7311532833</v>
      </c>
      <c r="AL189" s="74">
        <f>$I189</f>
        <v>183721.8407329992</v>
      </c>
      <c r="AM189" s="74">
        <f t="shared" ref="AM189:AM190" si="1199">$J189</f>
        <v>218780.21907700103</v>
      </c>
      <c r="AN189" s="74">
        <f>$K189</f>
        <v>404517.09696495772</v>
      </c>
      <c r="AO189" s="74">
        <f>$L189</f>
        <v>516219.78798722813</v>
      </c>
      <c r="AP189" s="72"/>
      <c r="AQ189" s="74">
        <f>$E189</f>
        <v>0</v>
      </c>
      <c r="AR189" s="74">
        <f>$F189</f>
        <v>188881.86043299892</v>
      </c>
      <c r="AS189" s="74">
        <f>$G189</f>
        <v>205908.29168029997</v>
      </c>
      <c r="AT189" s="74">
        <f>$H189</f>
        <v>153323.7311532833</v>
      </c>
      <c r="AU189" s="74">
        <f>$I189</f>
        <v>183721.8407329992</v>
      </c>
      <c r="AV189" s="74">
        <f t="shared" ref="AV189:AV190" si="1200">$J189</f>
        <v>218780.21907700103</v>
      </c>
      <c r="AW189" s="74">
        <f>$K189</f>
        <v>404517.09696495772</v>
      </c>
      <c r="AX189" s="74">
        <f>$L189</f>
        <v>516219.78798722813</v>
      </c>
      <c r="AY189" s="72"/>
      <c r="AZ189" s="74">
        <f>$E189</f>
        <v>0</v>
      </c>
      <c r="BA189" s="74">
        <f>$F189</f>
        <v>188881.86043299892</v>
      </c>
      <c r="BB189" s="74">
        <f>$G189</f>
        <v>205908.29168029997</v>
      </c>
      <c r="BC189" s="74">
        <f>$H189</f>
        <v>153323.7311532833</v>
      </c>
      <c r="BD189" s="74">
        <f>$I189</f>
        <v>183721.8407329992</v>
      </c>
      <c r="BE189" s="74">
        <f t="shared" ref="BE189:BE190" si="1201">$J189</f>
        <v>218780.21907700103</v>
      </c>
      <c r="BF189" s="74">
        <f>$K189</f>
        <v>404517.09696495772</v>
      </c>
      <c r="BG189" s="74">
        <f>$L189</f>
        <v>516219.78798722813</v>
      </c>
      <c r="BH189" s="72"/>
      <c r="BI189" s="74">
        <f>$E189</f>
        <v>0</v>
      </c>
      <c r="BJ189" s="74">
        <f>$F189</f>
        <v>188881.86043299892</v>
      </c>
      <c r="BK189" s="74">
        <f>$G189</f>
        <v>205908.29168029997</v>
      </c>
      <c r="BL189" s="74">
        <f>$H189</f>
        <v>153323.7311532833</v>
      </c>
      <c r="BM189" s="74">
        <f>$I189</f>
        <v>183721.8407329992</v>
      </c>
      <c r="BN189" s="74">
        <f t="shared" ref="BN189:BN190" si="1202">$J189</f>
        <v>218780.21907700103</v>
      </c>
      <c r="BO189" s="74">
        <f>$K189</f>
        <v>404517.09696495772</v>
      </c>
      <c r="BP189" s="74">
        <f>$L189</f>
        <v>516219.78798722813</v>
      </c>
      <c r="BR189" s="74">
        <f>$E189</f>
        <v>0</v>
      </c>
      <c r="BS189" s="74">
        <f>$F189</f>
        <v>188881.86043299892</v>
      </c>
      <c r="BT189" s="74">
        <f>$G189</f>
        <v>205908.29168029997</v>
      </c>
      <c r="BU189" s="74">
        <f>$H189</f>
        <v>153323.7311532833</v>
      </c>
      <c r="BV189" s="74">
        <f>$I189</f>
        <v>183721.8407329992</v>
      </c>
      <c r="BW189" s="74">
        <f t="shared" ref="BW189:BW190" si="1203">$J189</f>
        <v>218780.21907700103</v>
      </c>
      <c r="BX189" s="74">
        <f>$K189</f>
        <v>404517.09696495772</v>
      </c>
      <c r="BY189" s="74">
        <f>$L189</f>
        <v>516219.78798722813</v>
      </c>
      <c r="CA189" s="74">
        <f>$E189</f>
        <v>0</v>
      </c>
      <c r="CB189" s="74">
        <f>$F189</f>
        <v>188881.86043299892</v>
      </c>
      <c r="CC189" s="74">
        <f>$G189</f>
        <v>205908.29168029997</v>
      </c>
      <c r="CD189" s="74">
        <f>$H189</f>
        <v>153323.7311532833</v>
      </c>
      <c r="CE189" s="74">
        <f>$I189</f>
        <v>183721.8407329992</v>
      </c>
      <c r="CF189" s="74">
        <f t="shared" ref="CF189:CF190" si="1204">$J189</f>
        <v>218780.21907700103</v>
      </c>
      <c r="CG189" s="74">
        <f>$K189</f>
        <v>404517.09696495772</v>
      </c>
      <c r="CH189" s="74">
        <f>$L189</f>
        <v>516219.78798722813</v>
      </c>
      <c r="CI189" s="190">
        <f>CH189/CG189-1</f>
        <v>0.27613836809460479</v>
      </c>
      <c r="CK189" s="74">
        <f>$E189</f>
        <v>0</v>
      </c>
      <c r="CL189" s="74">
        <f>$F189</f>
        <v>188881.86043299892</v>
      </c>
      <c r="CM189" s="74">
        <f>$G189</f>
        <v>205908.29168029997</v>
      </c>
      <c r="CN189" s="74">
        <f>$H189</f>
        <v>153323.7311532833</v>
      </c>
      <c r="CO189" s="74">
        <f>$I189</f>
        <v>183721.8407329992</v>
      </c>
      <c r="CP189" s="74">
        <f t="shared" ref="CP189:CP190" si="1205">$J189</f>
        <v>218780.21907700103</v>
      </c>
      <c r="CQ189" s="74">
        <f>$K189</f>
        <v>404517.09696495772</v>
      </c>
      <c r="CR189" s="74">
        <f>$L189</f>
        <v>516219.78798722813</v>
      </c>
      <c r="CT189" s="74">
        <f>$E189</f>
        <v>0</v>
      </c>
      <c r="CU189" s="74">
        <f>$F189</f>
        <v>188881.86043299892</v>
      </c>
      <c r="CV189" s="74">
        <f>$G189</f>
        <v>205908.29168029997</v>
      </c>
      <c r="CW189" s="74">
        <f>$H189</f>
        <v>153323.7311532833</v>
      </c>
      <c r="CX189" s="74">
        <f>$I189</f>
        <v>183721.8407329992</v>
      </c>
      <c r="CY189" s="74">
        <f t="shared" ref="CY189:CY190" si="1206">$J189</f>
        <v>218780.21907700103</v>
      </c>
      <c r="CZ189" s="74">
        <f>$K189</f>
        <v>404517.09696495772</v>
      </c>
      <c r="DA189" s="74">
        <f>$L189</f>
        <v>516219.78798722813</v>
      </c>
    </row>
    <row r="190" spans="2:105" x14ac:dyDescent="0.3">
      <c r="C190" s="38" t="s">
        <v>141</v>
      </c>
      <c r="E190" s="73"/>
      <c r="F190" s="73">
        <v>64920</v>
      </c>
      <c r="G190" s="73">
        <v>47988</v>
      </c>
      <c r="H190" s="73">
        <v>48938</v>
      </c>
      <c r="I190" s="73">
        <v>63143</v>
      </c>
      <c r="J190" s="73">
        <f>SUM('Quarterly I.S'!K187:N187)</f>
        <v>64558</v>
      </c>
      <c r="K190" s="73">
        <f>SUM('Quarterly I.S'!O187:R187)</f>
        <v>76791</v>
      </c>
      <c r="L190" s="73">
        <f>SUM('Quarterly I.S'!S187:V187)</f>
        <v>68401</v>
      </c>
      <c r="M190" s="190">
        <f>L190/K190-1</f>
        <v>-0.1092575952911149</v>
      </c>
      <c r="O190" s="74">
        <f>$E190</f>
        <v>0</v>
      </c>
      <c r="P190" s="74">
        <f>$F190</f>
        <v>64920</v>
      </c>
      <c r="Q190" s="74">
        <f>$G190</f>
        <v>47988</v>
      </c>
      <c r="R190" s="74">
        <f>$H190</f>
        <v>48938</v>
      </c>
      <c r="S190" s="74">
        <f>$I190</f>
        <v>63143</v>
      </c>
      <c r="T190" s="74">
        <f t="shared" si="1197"/>
        <v>64558</v>
      </c>
      <c r="U190" s="74">
        <f>$K190</f>
        <v>76791</v>
      </c>
      <c r="V190" s="74">
        <f>$L190</f>
        <v>68401</v>
      </c>
      <c r="W190" s="190">
        <f>V190/U190-1</f>
        <v>-0.1092575952911149</v>
      </c>
      <c r="Y190" s="74">
        <f>$E190</f>
        <v>0</v>
      </c>
      <c r="Z190" s="74">
        <f>$F190</f>
        <v>64920</v>
      </c>
      <c r="AA190" s="74">
        <f>$G190</f>
        <v>47988</v>
      </c>
      <c r="AB190" s="74">
        <f>$H190</f>
        <v>48938</v>
      </c>
      <c r="AC190" s="74">
        <f>$I190</f>
        <v>63143</v>
      </c>
      <c r="AD190" s="74">
        <f t="shared" si="1198"/>
        <v>64558</v>
      </c>
      <c r="AE190" s="74">
        <f>$K190</f>
        <v>76791</v>
      </c>
      <c r="AF190" s="74">
        <f>$L190</f>
        <v>68401</v>
      </c>
      <c r="AG190" s="72"/>
      <c r="AH190" s="74">
        <f>$E190</f>
        <v>0</v>
      </c>
      <c r="AI190" s="74">
        <f>$F190</f>
        <v>64920</v>
      </c>
      <c r="AJ190" s="74">
        <f>$G190</f>
        <v>47988</v>
      </c>
      <c r="AK190" s="74">
        <f>$H190</f>
        <v>48938</v>
      </c>
      <c r="AL190" s="74">
        <f>$I190</f>
        <v>63143</v>
      </c>
      <c r="AM190" s="74">
        <f t="shared" si="1199"/>
        <v>64558</v>
      </c>
      <c r="AN190" s="74">
        <f>$K190</f>
        <v>76791</v>
      </c>
      <c r="AO190" s="74">
        <f>$L190</f>
        <v>68401</v>
      </c>
      <c r="AP190" s="72"/>
      <c r="AQ190" s="74">
        <f>$E190</f>
        <v>0</v>
      </c>
      <c r="AR190" s="74">
        <f>$F190</f>
        <v>64920</v>
      </c>
      <c r="AS190" s="74">
        <f>$G190</f>
        <v>47988</v>
      </c>
      <c r="AT190" s="74">
        <f>$H190</f>
        <v>48938</v>
      </c>
      <c r="AU190" s="74">
        <f>$I190</f>
        <v>63143</v>
      </c>
      <c r="AV190" s="74">
        <f t="shared" si="1200"/>
        <v>64558</v>
      </c>
      <c r="AW190" s="74">
        <f>$K190</f>
        <v>76791</v>
      </c>
      <c r="AX190" s="74">
        <f>$L190</f>
        <v>68401</v>
      </c>
      <c r="AY190" s="72"/>
      <c r="AZ190" s="74">
        <f>$E190</f>
        <v>0</v>
      </c>
      <c r="BA190" s="74">
        <f>$F190</f>
        <v>64920</v>
      </c>
      <c r="BB190" s="74">
        <f>$G190</f>
        <v>47988</v>
      </c>
      <c r="BC190" s="74">
        <f>$H190</f>
        <v>48938</v>
      </c>
      <c r="BD190" s="74">
        <f>$I190</f>
        <v>63143</v>
      </c>
      <c r="BE190" s="74">
        <f t="shared" si="1201"/>
        <v>64558</v>
      </c>
      <c r="BF190" s="74">
        <f>$K190</f>
        <v>76791</v>
      </c>
      <c r="BG190" s="74">
        <f>$L190</f>
        <v>68401</v>
      </c>
      <c r="BH190" s="72"/>
      <c r="BI190" s="74">
        <f>$E190</f>
        <v>0</v>
      </c>
      <c r="BJ190" s="74">
        <f>$F190</f>
        <v>64920</v>
      </c>
      <c r="BK190" s="74">
        <f>$G190</f>
        <v>47988</v>
      </c>
      <c r="BL190" s="74">
        <f>$H190</f>
        <v>48938</v>
      </c>
      <c r="BM190" s="74">
        <f>$I190</f>
        <v>63143</v>
      </c>
      <c r="BN190" s="74">
        <f t="shared" si="1202"/>
        <v>64558</v>
      </c>
      <c r="BO190" s="74">
        <f>$K190</f>
        <v>76791</v>
      </c>
      <c r="BP190" s="74">
        <f>$L190</f>
        <v>68401</v>
      </c>
      <c r="BR190" s="74">
        <f>$E190</f>
        <v>0</v>
      </c>
      <c r="BS190" s="74">
        <f>$F190</f>
        <v>64920</v>
      </c>
      <c r="BT190" s="74">
        <f>$G190</f>
        <v>47988</v>
      </c>
      <c r="BU190" s="74">
        <f>$H190</f>
        <v>48938</v>
      </c>
      <c r="BV190" s="74">
        <f>$I190</f>
        <v>63143</v>
      </c>
      <c r="BW190" s="74">
        <f t="shared" si="1203"/>
        <v>64558</v>
      </c>
      <c r="BX190" s="74">
        <f>$K190</f>
        <v>76791</v>
      </c>
      <c r="BY190" s="74">
        <f>$L190</f>
        <v>68401</v>
      </c>
      <c r="CA190" s="74">
        <f>$E190</f>
        <v>0</v>
      </c>
      <c r="CB190" s="74">
        <f>$F190</f>
        <v>64920</v>
      </c>
      <c r="CC190" s="74">
        <f>$G190</f>
        <v>47988</v>
      </c>
      <c r="CD190" s="74">
        <f>$H190</f>
        <v>48938</v>
      </c>
      <c r="CE190" s="74">
        <f>$I190</f>
        <v>63143</v>
      </c>
      <c r="CF190" s="74">
        <f t="shared" si="1204"/>
        <v>64558</v>
      </c>
      <c r="CG190" s="74">
        <f>$K190</f>
        <v>76791</v>
      </c>
      <c r="CH190" s="74">
        <f>$L190</f>
        <v>68401</v>
      </c>
      <c r="CI190" s="190">
        <f>CH190/CG190-1</f>
        <v>-0.1092575952911149</v>
      </c>
      <c r="CK190" s="74">
        <f>$E190</f>
        <v>0</v>
      </c>
      <c r="CL190" s="74">
        <f>$F190</f>
        <v>64920</v>
      </c>
      <c r="CM190" s="74">
        <f>$G190</f>
        <v>47988</v>
      </c>
      <c r="CN190" s="74">
        <f>$H190</f>
        <v>48938</v>
      </c>
      <c r="CO190" s="74">
        <f>$I190</f>
        <v>63143</v>
      </c>
      <c r="CP190" s="74">
        <f t="shared" si="1205"/>
        <v>64558</v>
      </c>
      <c r="CQ190" s="74">
        <f>$K190</f>
        <v>76791</v>
      </c>
      <c r="CR190" s="74">
        <f>$L190</f>
        <v>68401</v>
      </c>
      <c r="CT190" s="74">
        <f>$E190</f>
        <v>0</v>
      </c>
      <c r="CU190" s="74">
        <f>$F190</f>
        <v>64920</v>
      </c>
      <c r="CV190" s="74">
        <f>$G190</f>
        <v>47988</v>
      </c>
      <c r="CW190" s="74">
        <f>$H190</f>
        <v>48938</v>
      </c>
      <c r="CX190" s="74">
        <f>$I190</f>
        <v>63143</v>
      </c>
      <c r="CY190" s="74">
        <f t="shared" si="1206"/>
        <v>64558</v>
      </c>
      <c r="CZ190" s="74">
        <f>$K190</f>
        <v>76791</v>
      </c>
      <c r="DA190" s="74">
        <f>$L190</f>
        <v>68401</v>
      </c>
    </row>
    <row r="191" spans="2:105" x14ac:dyDescent="0.3">
      <c r="E191" s="73"/>
      <c r="F191" s="73"/>
      <c r="G191" s="73"/>
      <c r="H191" s="73"/>
      <c r="I191" s="73"/>
      <c r="J191" s="73"/>
      <c r="K191" s="73"/>
      <c r="L191" s="73"/>
      <c r="M191" s="190"/>
      <c r="O191" s="74"/>
      <c r="P191" s="74"/>
      <c r="Q191" s="74"/>
      <c r="R191" s="74"/>
      <c r="S191" s="74"/>
      <c r="T191" s="74"/>
      <c r="U191" s="74"/>
      <c r="V191" s="74"/>
      <c r="W191" s="190"/>
      <c r="Y191" s="74"/>
      <c r="Z191" s="74"/>
      <c r="AA191" s="74"/>
      <c r="AB191" s="74"/>
      <c r="AC191" s="74"/>
      <c r="AD191" s="74"/>
      <c r="AE191" s="74"/>
      <c r="AF191" s="74"/>
      <c r="AG191" s="72"/>
      <c r="AH191" s="74"/>
      <c r="AI191" s="74"/>
      <c r="AJ191" s="74"/>
      <c r="AK191" s="74"/>
      <c r="AL191" s="74"/>
      <c r="AM191" s="74"/>
      <c r="AN191" s="74"/>
      <c r="AO191" s="74"/>
      <c r="AP191" s="72"/>
      <c r="AQ191" s="74"/>
      <c r="AR191" s="74"/>
      <c r="AS191" s="74"/>
      <c r="AT191" s="74"/>
      <c r="AU191" s="74"/>
      <c r="AV191" s="74"/>
      <c r="AW191" s="74"/>
      <c r="AX191" s="74"/>
      <c r="AY191" s="72"/>
      <c r="AZ191" s="74"/>
      <c r="BA191" s="74"/>
      <c r="BB191" s="74"/>
      <c r="BC191" s="74"/>
      <c r="BD191" s="74"/>
      <c r="BE191" s="74"/>
      <c r="BF191" s="74"/>
      <c r="BG191" s="74"/>
      <c r="BH191" s="72"/>
      <c r="BI191" s="74"/>
      <c r="BJ191" s="74"/>
      <c r="BK191" s="74"/>
      <c r="BL191" s="74"/>
      <c r="BM191" s="74"/>
      <c r="BN191" s="74"/>
      <c r="BO191" s="74"/>
      <c r="BP191" s="74"/>
      <c r="BR191" s="74"/>
      <c r="BS191" s="74"/>
      <c r="BT191" s="74"/>
      <c r="BU191" s="256"/>
      <c r="BV191" s="256"/>
      <c r="BW191" s="256"/>
      <c r="BX191" s="256"/>
      <c r="BY191" s="256"/>
      <c r="CA191" s="74"/>
      <c r="CB191" s="74"/>
      <c r="CC191" s="74"/>
      <c r="CD191" s="74"/>
      <c r="CE191" s="74"/>
      <c r="CF191" s="74"/>
      <c r="CG191" s="74"/>
      <c r="CH191" s="74"/>
      <c r="CI191" s="190"/>
      <c r="CK191" s="74"/>
      <c r="CL191" s="74"/>
      <c r="CM191" s="74"/>
      <c r="CN191" s="74"/>
      <c r="CO191" s="74"/>
      <c r="CP191" s="74"/>
      <c r="CQ191" s="74"/>
      <c r="CR191" s="74"/>
      <c r="CT191" s="74"/>
      <c r="CU191" s="74"/>
      <c r="CV191" s="74"/>
      <c r="CW191" s="74"/>
      <c r="CX191" s="74"/>
      <c r="CY191" s="74"/>
      <c r="CZ191" s="74"/>
      <c r="DA191" s="74"/>
    </row>
    <row r="192" spans="2:105" s="88" customFormat="1" x14ac:dyDescent="0.3">
      <c r="B192" s="87"/>
      <c r="C192" s="30" t="s">
        <v>100</v>
      </c>
      <c r="D192" s="30"/>
      <c r="E192" s="30"/>
      <c r="F192" s="30"/>
      <c r="G192" s="30"/>
      <c r="H192" s="30"/>
      <c r="I192" s="30"/>
      <c r="J192" s="30"/>
      <c r="K192" s="30"/>
      <c r="L192" s="30"/>
      <c r="M192" s="193"/>
      <c r="O192" s="30"/>
      <c r="P192" s="30"/>
      <c r="Q192" s="30"/>
      <c r="R192" s="30"/>
      <c r="S192" s="30"/>
      <c r="T192" s="30"/>
      <c r="U192" s="30"/>
      <c r="V192" s="30"/>
      <c r="W192" s="193"/>
      <c r="Y192" s="30"/>
      <c r="Z192" s="30"/>
      <c r="AA192" s="30"/>
      <c r="AB192" s="30"/>
      <c r="AC192" s="30"/>
      <c r="AD192" s="30"/>
      <c r="AE192" s="30"/>
      <c r="AF192" s="30"/>
      <c r="AG192" s="89"/>
      <c r="AH192" s="30"/>
      <c r="AI192" s="30"/>
      <c r="AJ192" s="30"/>
      <c r="AK192" s="30"/>
      <c r="AL192" s="30"/>
      <c r="AM192" s="30"/>
      <c r="AN192" s="30"/>
      <c r="AO192" s="30"/>
      <c r="AP192" s="89"/>
      <c r="AQ192" s="30"/>
      <c r="AR192" s="30"/>
      <c r="AS192" s="30"/>
      <c r="AT192" s="30"/>
      <c r="AU192" s="30"/>
      <c r="AV192" s="30"/>
      <c r="AW192" s="30"/>
      <c r="AX192" s="30"/>
      <c r="AY192" s="89"/>
      <c r="AZ192" s="30"/>
      <c r="BA192" s="30"/>
      <c r="BB192" s="30"/>
      <c r="BC192" s="30"/>
      <c r="BD192" s="30"/>
      <c r="BE192" s="30"/>
      <c r="BF192" s="30"/>
      <c r="BG192" s="30"/>
      <c r="BH192" s="89"/>
      <c r="BI192" s="30"/>
      <c r="BJ192" s="30"/>
      <c r="BK192" s="30"/>
      <c r="BL192" s="30"/>
      <c r="BM192" s="30"/>
      <c r="BN192" s="30"/>
      <c r="BO192" s="30"/>
      <c r="BP192" s="30"/>
      <c r="BR192" s="30"/>
      <c r="BS192" s="30"/>
      <c r="BT192" s="30"/>
      <c r="BU192" s="30"/>
      <c r="BV192" s="30"/>
      <c r="BW192" s="30"/>
      <c r="BX192" s="30"/>
      <c r="BY192" s="30"/>
      <c r="CA192" s="30"/>
      <c r="CB192" s="30"/>
      <c r="CC192" s="30"/>
      <c r="CD192" s="30"/>
      <c r="CE192" s="30"/>
      <c r="CF192" s="30"/>
      <c r="CG192" s="30"/>
      <c r="CH192" s="30"/>
      <c r="CI192" s="193"/>
      <c r="CJ192" s="117"/>
      <c r="CK192" s="30"/>
      <c r="CL192" s="30"/>
      <c r="CM192" s="30"/>
      <c r="CN192" s="30"/>
      <c r="CO192" s="30"/>
      <c r="CP192" s="30"/>
      <c r="CQ192" s="30"/>
      <c r="CR192" s="30"/>
      <c r="CT192" s="30"/>
      <c r="CU192" s="30"/>
      <c r="CV192" s="30"/>
      <c r="CW192" s="30"/>
      <c r="CX192" s="30"/>
      <c r="CY192" s="30"/>
      <c r="CZ192" s="30"/>
      <c r="DA192" s="30"/>
    </row>
    <row r="193" spans="3:105" x14ac:dyDescent="0.3">
      <c r="C193" s="38" t="s">
        <v>15</v>
      </c>
      <c r="F193" s="45">
        <f t="shared" ref="F193:L193" si="1207">F24</f>
        <v>59725.768449999996</v>
      </c>
      <c r="G193" s="45">
        <f t="shared" si="1207"/>
        <v>80069.782749999998</v>
      </c>
      <c r="H193" s="45">
        <f t="shared" si="1207"/>
        <v>108182.99397</v>
      </c>
      <c r="I193" s="45">
        <f t="shared" si="1207"/>
        <v>132525.21821000002</v>
      </c>
      <c r="J193" s="45">
        <f t="shared" si="1207"/>
        <v>248447.03735999999</v>
      </c>
      <c r="K193" s="45">
        <f t="shared" si="1207"/>
        <v>327129.06857999996</v>
      </c>
      <c r="L193" s="45">
        <f t="shared" si="1207"/>
        <v>218654.67965330815</v>
      </c>
      <c r="O193" s="45">
        <f t="shared" ref="O193:V193" si="1208">O24</f>
        <v>0</v>
      </c>
      <c r="P193" s="45">
        <f t="shared" si="1208"/>
        <v>59725.768449999996</v>
      </c>
      <c r="Q193" s="45">
        <f t="shared" si="1208"/>
        <v>80069.782749999998</v>
      </c>
      <c r="R193" s="45">
        <f t="shared" si="1208"/>
        <v>108182.99397</v>
      </c>
      <c r="S193" s="45">
        <f t="shared" si="1208"/>
        <v>132518.02545000002</v>
      </c>
      <c r="T193" s="45">
        <f t="shared" si="1208"/>
        <v>234183.19245999999</v>
      </c>
      <c r="U193" s="45">
        <f t="shared" si="1208"/>
        <v>310765.24540999997</v>
      </c>
      <c r="V193" s="45">
        <f t="shared" si="1208"/>
        <v>203864.51470330817</v>
      </c>
      <c r="Y193" s="45">
        <f t="shared" ref="Y193:AF193" si="1209">Y24</f>
        <v>0</v>
      </c>
      <c r="Z193" s="45">
        <f t="shared" si="1209"/>
        <v>31445.85</v>
      </c>
      <c r="AA193" s="45">
        <f t="shared" si="1209"/>
        <v>16265.375</v>
      </c>
      <c r="AB193" s="45">
        <f t="shared" si="1209"/>
        <v>10540.66583</v>
      </c>
      <c r="AC193" s="45">
        <f t="shared" si="1209"/>
        <v>8078.7993200000001</v>
      </c>
      <c r="AD193" s="45">
        <f t="shared" si="1209"/>
        <v>4598.012800666932</v>
      </c>
      <c r="AE193" s="45">
        <f t="shared" si="1209"/>
        <v>10793.721042620669</v>
      </c>
      <c r="AF193" s="45">
        <f t="shared" si="1209"/>
        <v>12327.127519728572</v>
      </c>
      <c r="AH193" s="45">
        <f t="shared" ref="AH193:AO193" si="1210">AH24</f>
        <v>0</v>
      </c>
      <c r="AI193" s="45">
        <f t="shared" si="1210"/>
        <v>0</v>
      </c>
      <c r="AJ193" s="45">
        <f t="shared" si="1210"/>
        <v>0</v>
      </c>
      <c r="AK193" s="45">
        <f t="shared" si="1210"/>
        <v>0</v>
      </c>
      <c r="AL193" s="45">
        <f t="shared" si="1210"/>
        <v>0</v>
      </c>
      <c r="AM193" s="45">
        <f t="shared" si="1210"/>
        <v>0</v>
      </c>
      <c r="AN193" s="45">
        <f t="shared" si="1210"/>
        <v>0</v>
      </c>
      <c r="AO193" s="45">
        <f t="shared" si="1210"/>
        <v>0</v>
      </c>
      <c r="AQ193" s="45">
        <f t="shared" ref="AQ193:AX193" si="1211">AQ24</f>
        <v>0</v>
      </c>
      <c r="AR193" s="45">
        <f t="shared" si="1211"/>
        <v>0</v>
      </c>
      <c r="AS193" s="45">
        <f t="shared" si="1211"/>
        <v>0</v>
      </c>
      <c r="AT193" s="45">
        <f t="shared" si="1211"/>
        <v>0</v>
      </c>
      <c r="AU193" s="45">
        <f t="shared" si="1211"/>
        <v>0</v>
      </c>
      <c r="AV193" s="45">
        <f t="shared" si="1211"/>
        <v>0</v>
      </c>
      <c r="AW193" s="45">
        <f t="shared" si="1211"/>
        <v>0</v>
      </c>
      <c r="AX193" s="45">
        <f t="shared" si="1211"/>
        <v>0</v>
      </c>
      <c r="AZ193" s="45">
        <f t="shared" ref="AZ193:BG193" si="1212">AZ24</f>
        <v>0</v>
      </c>
      <c r="BA193" s="45">
        <f t="shared" si="1212"/>
        <v>91171.618449999994</v>
      </c>
      <c r="BB193" s="45">
        <f t="shared" si="1212"/>
        <v>96335.157749999998</v>
      </c>
      <c r="BC193" s="45">
        <f t="shared" si="1212"/>
        <v>118723.65979999999</v>
      </c>
      <c r="BD193" s="45">
        <f t="shared" si="1212"/>
        <v>140596.82477000001</v>
      </c>
      <c r="BE193" s="45">
        <f t="shared" si="1212"/>
        <v>238781.20526066693</v>
      </c>
      <c r="BF193" s="45">
        <f t="shared" si="1212"/>
        <v>321558.96645262063</v>
      </c>
      <c r="BG193" s="45">
        <f t="shared" si="1212"/>
        <v>216191.64222303673</v>
      </c>
      <c r="BI193" s="45">
        <f t="shared" ref="BI193:BP193" si="1213">BI24</f>
        <v>0</v>
      </c>
      <c r="BJ193" s="45">
        <f t="shared" si="1213"/>
        <v>0</v>
      </c>
      <c r="BK193" s="45">
        <f t="shared" si="1213"/>
        <v>0</v>
      </c>
      <c r="BL193" s="45">
        <f t="shared" si="1213"/>
        <v>0</v>
      </c>
      <c r="BM193" s="45">
        <f t="shared" si="1213"/>
        <v>0</v>
      </c>
      <c r="BN193" s="45">
        <f t="shared" si="1213"/>
        <v>0</v>
      </c>
      <c r="BO193" s="45">
        <f t="shared" si="1213"/>
        <v>0</v>
      </c>
      <c r="BP193" s="45">
        <f t="shared" si="1213"/>
        <v>0</v>
      </c>
      <c r="BR193" s="45">
        <f t="shared" ref="BR193:BY193" si="1214">BR24</f>
        <v>0</v>
      </c>
      <c r="BS193" s="45">
        <f t="shared" si="1214"/>
        <v>0</v>
      </c>
      <c r="BT193" s="45">
        <f t="shared" si="1214"/>
        <v>0</v>
      </c>
      <c r="BU193" s="45">
        <f t="shared" si="1214"/>
        <v>0</v>
      </c>
      <c r="BV193" s="45">
        <f t="shared" si="1214"/>
        <v>0</v>
      </c>
      <c r="BW193" s="45">
        <f t="shared" si="1214"/>
        <v>0</v>
      </c>
      <c r="BX193" s="45">
        <f t="shared" si="1214"/>
        <v>0</v>
      </c>
      <c r="BY193" s="45">
        <f t="shared" si="1214"/>
        <v>0</v>
      </c>
      <c r="CA193" s="45">
        <f t="shared" ref="CA193:CH193" si="1215">CA24</f>
        <v>0</v>
      </c>
      <c r="CB193" s="45">
        <f t="shared" si="1215"/>
        <v>0</v>
      </c>
      <c r="CC193" s="45">
        <f t="shared" si="1215"/>
        <v>0</v>
      </c>
      <c r="CD193" s="45">
        <f t="shared" si="1215"/>
        <v>0</v>
      </c>
      <c r="CE193" s="45">
        <f t="shared" si="1215"/>
        <v>0</v>
      </c>
      <c r="CF193" s="45">
        <f t="shared" si="1215"/>
        <v>0</v>
      </c>
      <c r="CG193" s="45">
        <f t="shared" si="1215"/>
        <v>0</v>
      </c>
      <c r="CH193" s="45">
        <f t="shared" si="1215"/>
        <v>0</v>
      </c>
      <c r="CK193" s="45">
        <f t="shared" ref="CK193:CR193" si="1216">CK24</f>
        <v>0</v>
      </c>
      <c r="CL193" s="45">
        <f t="shared" si="1216"/>
        <v>0</v>
      </c>
      <c r="CM193" s="45">
        <f t="shared" si="1216"/>
        <v>0</v>
      </c>
      <c r="CN193" s="45">
        <f t="shared" si="1216"/>
        <v>0</v>
      </c>
      <c r="CO193" s="45">
        <f t="shared" si="1216"/>
        <v>7.1927599999999998</v>
      </c>
      <c r="CP193" s="45">
        <f t="shared" si="1216"/>
        <v>14263.844899999998</v>
      </c>
      <c r="CQ193" s="45">
        <f t="shared" si="1216"/>
        <v>16363.82317</v>
      </c>
      <c r="CR193" s="45">
        <f t="shared" si="1216"/>
        <v>14790.164949999998</v>
      </c>
      <c r="CT193" s="45">
        <f t="shared" ref="CT193:DA193" si="1217">CT24</f>
        <v>0</v>
      </c>
      <c r="CU193" s="45">
        <f t="shared" si="1217"/>
        <v>91171.618449999994</v>
      </c>
      <c r="CV193" s="45">
        <f t="shared" si="1217"/>
        <v>96335.157749999998</v>
      </c>
      <c r="CW193" s="45">
        <f t="shared" si="1217"/>
        <v>118723.65979999999</v>
      </c>
      <c r="CX193" s="45">
        <f t="shared" si="1217"/>
        <v>140604.01753000001</v>
      </c>
      <c r="CY193" s="45">
        <f t="shared" si="1217"/>
        <v>253045.05016066693</v>
      </c>
      <c r="CZ193" s="45">
        <f t="shared" si="1217"/>
        <v>337922.78962262062</v>
      </c>
      <c r="DA193" s="45">
        <f t="shared" si="1217"/>
        <v>230981.80717303674</v>
      </c>
    </row>
    <row r="194" spans="3:105" x14ac:dyDescent="0.3">
      <c r="C194" s="38" t="s">
        <v>101</v>
      </c>
      <c r="F194" s="81">
        <v>22057.25</v>
      </c>
      <c r="G194" s="81">
        <v>33289</v>
      </c>
      <c r="H194" s="81">
        <v>37945</v>
      </c>
      <c r="I194" s="81">
        <v>24950</v>
      </c>
      <c r="J194" s="148">
        <f>SUM('Quarterly I.S'!K191:N191)</f>
        <v>66662.5</v>
      </c>
      <c r="K194" s="148">
        <f>SUM('Quarterly I.S'!O191:R191)</f>
        <v>79300</v>
      </c>
      <c r="L194" s="148">
        <f>SUM('Quarterly I.S'!S191:V191)</f>
        <v>22504</v>
      </c>
      <c r="M194" s="206"/>
      <c r="O194" s="74">
        <f>$E194</f>
        <v>0</v>
      </c>
      <c r="P194" s="74">
        <f>$F194</f>
        <v>22057.25</v>
      </c>
      <c r="Q194" s="74">
        <f>$G194</f>
        <v>33289</v>
      </c>
      <c r="R194" s="74">
        <f>$H194</f>
        <v>37945</v>
      </c>
      <c r="S194" s="74">
        <f>$I194</f>
        <v>24950</v>
      </c>
      <c r="T194" s="74">
        <f t="shared" ref="T194" si="1218">$J194</f>
        <v>66662.5</v>
      </c>
      <c r="U194" s="74">
        <f>$K194</f>
        <v>79300</v>
      </c>
      <c r="V194" s="74">
        <f>$L194</f>
        <v>22504</v>
      </c>
      <c r="W194" s="206"/>
      <c r="Y194" s="74">
        <f>$E194</f>
        <v>0</v>
      </c>
      <c r="Z194" s="74">
        <f>$F194</f>
        <v>22057.25</v>
      </c>
      <c r="AA194" s="74">
        <f>$G194</f>
        <v>33289</v>
      </c>
      <c r="AB194" s="74">
        <f>$H194</f>
        <v>37945</v>
      </c>
      <c r="AC194" s="74">
        <f>$I194</f>
        <v>24950</v>
      </c>
      <c r="AD194" s="74">
        <f t="shared" ref="AD194" si="1219">$J194</f>
        <v>66662.5</v>
      </c>
      <c r="AE194" s="74">
        <f>$K194</f>
        <v>79300</v>
      </c>
      <c r="AF194" s="74">
        <f>$L194</f>
        <v>22504</v>
      </c>
      <c r="AH194" s="74">
        <f>$E194</f>
        <v>0</v>
      </c>
      <c r="AI194" s="74">
        <f>$F194</f>
        <v>22057.25</v>
      </c>
      <c r="AJ194" s="74">
        <f>$G194</f>
        <v>33289</v>
      </c>
      <c r="AK194" s="74">
        <f>$H194</f>
        <v>37945</v>
      </c>
      <c r="AL194" s="74">
        <f>$I194</f>
        <v>24950</v>
      </c>
      <c r="AM194" s="74">
        <f t="shared" ref="AM194" si="1220">$J194</f>
        <v>66662.5</v>
      </c>
      <c r="AN194" s="74">
        <f>$K194</f>
        <v>79300</v>
      </c>
      <c r="AO194" s="74">
        <f>$L194</f>
        <v>22504</v>
      </c>
      <c r="AQ194" s="74">
        <f>$E194</f>
        <v>0</v>
      </c>
      <c r="AR194" s="74">
        <f>$F194</f>
        <v>22057.25</v>
      </c>
      <c r="AS194" s="74">
        <f>$G194</f>
        <v>33289</v>
      </c>
      <c r="AT194" s="74">
        <f>$H194</f>
        <v>37945</v>
      </c>
      <c r="AU194" s="74">
        <f>$I194</f>
        <v>24950</v>
      </c>
      <c r="AV194" s="74">
        <f t="shared" ref="AV194" si="1221">$J194</f>
        <v>66662.5</v>
      </c>
      <c r="AW194" s="74">
        <f>$K194</f>
        <v>79300</v>
      </c>
      <c r="AX194" s="74">
        <f>$L194</f>
        <v>22504</v>
      </c>
      <c r="AZ194" s="74">
        <f>$E194</f>
        <v>0</v>
      </c>
      <c r="BA194" s="74">
        <f>$F194</f>
        <v>22057.25</v>
      </c>
      <c r="BB194" s="74">
        <f>$G194</f>
        <v>33289</v>
      </c>
      <c r="BC194" s="74">
        <f>$H194</f>
        <v>37945</v>
      </c>
      <c r="BD194" s="74">
        <f>$I194</f>
        <v>24950</v>
      </c>
      <c r="BE194" s="74">
        <f t="shared" ref="BE194" si="1222">$J194</f>
        <v>66662.5</v>
      </c>
      <c r="BF194" s="74">
        <f>$K194</f>
        <v>79300</v>
      </c>
      <c r="BG194" s="74">
        <f>$L194</f>
        <v>22504</v>
      </c>
      <c r="BI194" s="74">
        <f>$E194</f>
        <v>0</v>
      </c>
      <c r="BJ194" s="74">
        <f>$F194</f>
        <v>22057.25</v>
      </c>
      <c r="BK194" s="74">
        <f>$G194</f>
        <v>33289</v>
      </c>
      <c r="BL194" s="74">
        <f>$H194</f>
        <v>37945</v>
      </c>
      <c r="BM194" s="74">
        <f>$I194</f>
        <v>24950</v>
      </c>
      <c r="BN194" s="74">
        <f t="shared" ref="BN194" si="1223">$J194</f>
        <v>66662.5</v>
      </c>
      <c r="BO194" s="74">
        <f>$K194</f>
        <v>79300</v>
      </c>
      <c r="BP194" s="74">
        <f>$L194</f>
        <v>22504</v>
      </c>
      <c r="BR194" s="74">
        <f>$E194</f>
        <v>0</v>
      </c>
      <c r="BS194" s="74">
        <f>$F194</f>
        <v>22057.25</v>
      </c>
      <c r="BT194" s="74">
        <f>$G194</f>
        <v>33289</v>
      </c>
      <c r="BU194" s="74">
        <f>$H194</f>
        <v>37945</v>
      </c>
      <c r="BV194" s="74">
        <f>$I194</f>
        <v>24950</v>
      </c>
      <c r="BW194" s="74">
        <f t="shared" ref="BW194" si="1224">$J194</f>
        <v>66662.5</v>
      </c>
      <c r="BX194" s="74">
        <f>$K194</f>
        <v>79300</v>
      </c>
      <c r="BY194" s="74">
        <f>$L194</f>
        <v>22504</v>
      </c>
      <c r="CA194" s="74">
        <f>$E194</f>
        <v>0</v>
      </c>
      <c r="CB194" s="74">
        <f>$F194</f>
        <v>22057.25</v>
      </c>
      <c r="CC194" s="74">
        <f>$G194</f>
        <v>33289</v>
      </c>
      <c r="CD194" s="74">
        <f>$H194</f>
        <v>37945</v>
      </c>
      <c r="CE194" s="74">
        <f>$I194</f>
        <v>24950</v>
      </c>
      <c r="CF194" s="74">
        <f t="shared" ref="CF194" si="1225">$J194</f>
        <v>66662.5</v>
      </c>
      <c r="CG194" s="74">
        <f>$K194</f>
        <v>79300</v>
      </c>
      <c r="CH194" s="74">
        <f>$L194</f>
        <v>22504</v>
      </c>
      <c r="CI194" s="206"/>
      <c r="CK194" s="74">
        <f>$E194</f>
        <v>0</v>
      </c>
      <c r="CL194" s="74">
        <f>$F194</f>
        <v>22057.25</v>
      </c>
      <c r="CM194" s="74">
        <f>$G194</f>
        <v>33289</v>
      </c>
      <c r="CN194" s="74">
        <f>$H194</f>
        <v>37945</v>
      </c>
      <c r="CO194" s="74">
        <f>$I194</f>
        <v>24950</v>
      </c>
      <c r="CP194" s="74">
        <f t="shared" ref="CP194" si="1226">$J194</f>
        <v>66662.5</v>
      </c>
      <c r="CQ194" s="74">
        <f>$K194</f>
        <v>79300</v>
      </c>
      <c r="CR194" s="74">
        <f>$L194</f>
        <v>22504</v>
      </c>
      <c r="CT194" s="74">
        <f>$E194</f>
        <v>0</v>
      </c>
      <c r="CU194" s="74">
        <f>$F194</f>
        <v>22057.25</v>
      </c>
      <c r="CV194" s="74">
        <f>$G194</f>
        <v>33289</v>
      </c>
      <c r="CW194" s="74">
        <f>$H194</f>
        <v>37945</v>
      </c>
      <c r="CX194" s="74">
        <f>$I194</f>
        <v>24950</v>
      </c>
      <c r="CY194" s="74">
        <f t="shared" ref="CY194" si="1227">$J194</f>
        <v>66662.5</v>
      </c>
      <c r="CZ194" s="74">
        <f>$K194</f>
        <v>79300</v>
      </c>
      <c r="DA194" s="74">
        <f>$L194</f>
        <v>22504</v>
      </c>
    </row>
    <row r="195" spans="3:105" x14ac:dyDescent="0.3">
      <c r="C195" s="60" t="s">
        <v>102</v>
      </c>
      <c r="E195" s="60"/>
      <c r="F195" s="61">
        <f t="shared" ref="F195:K195" si="1228">F193-F194</f>
        <v>37668.518449999996</v>
      </c>
      <c r="G195" s="61">
        <f t="shared" si="1228"/>
        <v>46780.782749999998</v>
      </c>
      <c r="H195" s="61">
        <f t="shared" si="1228"/>
        <v>70237.993969999996</v>
      </c>
      <c r="I195" s="61">
        <f t="shared" si="1228"/>
        <v>107575.21821000002</v>
      </c>
      <c r="J195" s="61">
        <f t="shared" si="1228"/>
        <v>181784.53735999999</v>
      </c>
      <c r="K195" s="61">
        <f t="shared" si="1228"/>
        <v>247829.06857999996</v>
      </c>
      <c r="L195" s="61">
        <f t="shared" ref="L195" si="1229">L193-L194</f>
        <v>196150.67965330815</v>
      </c>
      <c r="M195" s="207"/>
      <c r="O195" s="61">
        <f t="shared" ref="O195:T195" si="1230">O193-O194</f>
        <v>0</v>
      </c>
      <c r="P195" s="61">
        <f t="shared" si="1230"/>
        <v>37668.518449999996</v>
      </c>
      <c r="Q195" s="61">
        <f t="shared" si="1230"/>
        <v>46780.782749999998</v>
      </c>
      <c r="R195" s="61">
        <f t="shared" si="1230"/>
        <v>70237.993969999996</v>
      </c>
      <c r="S195" s="61">
        <f t="shared" si="1230"/>
        <v>107568.02545000002</v>
      </c>
      <c r="T195" s="61">
        <f t="shared" si="1230"/>
        <v>167520.69245999999</v>
      </c>
      <c r="U195" s="61">
        <f t="shared" ref="U195:V195" si="1231">U193-U194</f>
        <v>231465.24540999997</v>
      </c>
      <c r="V195" s="61">
        <f t="shared" si="1231"/>
        <v>181360.51470330817</v>
      </c>
      <c r="W195" s="207"/>
      <c r="Y195" s="61">
        <f t="shared" ref="Y195:AF195" si="1232">Y193-Y194</f>
        <v>0</v>
      </c>
      <c r="Z195" s="61">
        <f t="shared" si="1232"/>
        <v>9388.5999999999985</v>
      </c>
      <c r="AA195" s="61">
        <f t="shared" si="1232"/>
        <v>-17023.625</v>
      </c>
      <c r="AB195" s="61">
        <f t="shared" si="1232"/>
        <v>-27404.334170000002</v>
      </c>
      <c r="AC195" s="61">
        <f t="shared" si="1232"/>
        <v>-16871.200680000002</v>
      </c>
      <c r="AD195" s="61">
        <f t="shared" si="1232"/>
        <v>-62064.487199333067</v>
      </c>
      <c r="AE195" s="61">
        <f t="shared" si="1232"/>
        <v>-68506.278957379327</v>
      </c>
      <c r="AF195" s="61">
        <f t="shared" si="1232"/>
        <v>-10176.872480271428</v>
      </c>
      <c r="AH195" s="61">
        <f t="shared" ref="AH195:AO195" si="1233">AH193-AH194</f>
        <v>0</v>
      </c>
      <c r="AI195" s="61">
        <f t="shared" si="1233"/>
        <v>-22057.25</v>
      </c>
      <c r="AJ195" s="61">
        <f t="shared" si="1233"/>
        <v>-33289</v>
      </c>
      <c r="AK195" s="61">
        <f t="shared" si="1233"/>
        <v>-37945</v>
      </c>
      <c r="AL195" s="61">
        <f t="shared" si="1233"/>
        <v>-24950</v>
      </c>
      <c r="AM195" s="61">
        <f t="shared" si="1233"/>
        <v>-66662.5</v>
      </c>
      <c r="AN195" s="61">
        <f t="shared" si="1233"/>
        <v>-79300</v>
      </c>
      <c r="AO195" s="61">
        <f t="shared" si="1233"/>
        <v>-22504</v>
      </c>
      <c r="AQ195" s="61">
        <f t="shared" ref="AQ195:AX195" si="1234">AQ193-AQ194</f>
        <v>0</v>
      </c>
      <c r="AR195" s="61">
        <f t="shared" si="1234"/>
        <v>-22057.25</v>
      </c>
      <c r="AS195" s="61">
        <f t="shared" si="1234"/>
        <v>-33289</v>
      </c>
      <c r="AT195" s="61">
        <f t="shared" si="1234"/>
        <v>-37945</v>
      </c>
      <c r="AU195" s="61">
        <f t="shared" si="1234"/>
        <v>-24950</v>
      </c>
      <c r="AV195" s="61">
        <f t="shared" si="1234"/>
        <v>-66662.5</v>
      </c>
      <c r="AW195" s="61">
        <f t="shared" si="1234"/>
        <v>-79300</v>
      </c>
      <c r="AX195" s="61">
        <f t="shared" si="1234"/>
        <v>-22504</v>
      </c>
      <c r="AZ195" s="61">
        <f t="shared" ref="AZ195:BG195" si="1235">AZ193-AZ194</f>
        <v>0</v>
      </c>
      <c r="BA195" s="61">
        <f t="shared" si="1235"/>
        <v>69114.368449999994</v>
      </c>
      <c r="BB195" s="61">
        <f t="shared" si="1235"/>
        <v>63046.157749999998</v>
      </c>
      <c r="BC195" s="61">
        <f t="shared" si="1235"/>
        <v>80778.659799999994</v>
      </c>
      <c r="BD195" s="61">
        <f t="shared" si="1235"/>
        <v>115646.82477000001</v>
      </c>
      <c r="BE195" s="61">
        <f t="shared" si="1235"/>
        <v>172118.70526066693</v>
      </c>
      <c r="BF195" s="61">
        <f t="shared" si="1235"/>
        <v>242258.96645262063</v>
      </c>
      <c r="BG195" s="61">
        <f t="shared" si="1235"/>
        <v>193687.64222303673</v>
      </c>
      <c r="BI195" s="61">
        <f t="shared" ref="BI195:BP195" si="1236">BI193-BI194</f>
        <v>0</v>
      </c>
      <c r="BJ195" s="61">
        <f t="shared" si="1236"/>
        <v>-22057.25</v>
      </c>
      <c r="BK195" s="61">
        <f t="shared" si="1236"/>
        <v>-33289</v>
      </c>
      <c r="BL195" s="61">
        <f t="shared" si="1236"/>
        <v>-37945</v>
      </c>
      <c r="BM195" s="61">
        <f t="shared" si="1236"/>
        <v>-24950</v>
      </c>
      <c r="BN195" s="61">
        <f t="shared" si="1236"/>
        <v>-66662.5</v>
      </c>
      <c r="BO195" s="61">
        <f t="shared" si="1236"/>
        <v>-79300</v>
      </c>
      <c r="BP195" s="61">
        <f t="shared" si="1236"/>
        <v>-22504</v>
      </c>
      <c r="BR195" s="61">
        <f t="shared" ref="BR195:BY195" si="1237">BR193-BR194</f>
        <v>0</v>
      </c>
      <c r="BS195" s="61">
        <f t="shared" si="1237"/>
        <v>-22057.25</v>
      </c>
      <c r="BT195" s="61">
        <f t="shared" si="1237"/>
        <v>-33289</v>
      </c>
      <c r="BU195" s="61">
        <f t="shared" si="1237"/>
        <v>-37945</v>
      </c>
      <c r="BV195" s="61">
        <f t="shared" si="1237"/>
        <v>-24950</v>
      </c>
      <c r="BW195" s="61">
        <f t="shared" si="1237"/>
        <v>-66662.5</v>
      </c>
      <c r="BX195" s="61">
        <f t="shared" si="1237"/>
        <v>-79300</v>
      </c>
      <c r="BY195" s="61">
        <f t="shared" si="1237"/>
        <v>-22504</v>
      </c>
      <c r="CA195" s="61">
        <f t="shared" ref="CA195:CH195" si="1238">CA193-CA194</f>
        <v>0</v>
      </c>
      <c r="CB195" s="61">
        <f t="shared" si="1238"/>
        <v>-22057.25</v>
      </c>
      <c r="CC195" s="61">
        <f t="shared" si="1238"/>
        <v>-33289</v>
      </c>
      <c r="CD195" s="61">
        <f t="shared" si="1238"/>
        <v>-37945</v>
      </c>
      <c r="CE195" s="61">
        <f t="shared" si="1238"/>
        <v>-24950</v>
      </c>
      <c r="CF195" s="61">
        <f t="shared" si="1238"/>
        <v>-66662.5</v>
      </c>
      <c r="CG195" s="61">
        <f t="shared" si="1238"/>
        <v>-79300</v>
      </c>
      <c r="CH195" s="61">
        <f t="shared" si="1238"/>
        <v>-22504</v>
      </c>
      <c r="CI195" s="207"/>
      <c r="CK195" s="61">
        <f t="shared" ref="CK195:CR195" si="1239">CK193-CK194</f>
        <v>0</v>
      </c>
      <c r="CL195" s="61">
        <f t="shared" si="1239"/>
        <v>-22057.25</v>
      </c>
      <c r="CM195" s="61">
        <f t="shared" si="1239"/>
        <v>-33289</v>
      </c>
      <c r="CN195" s="61">
        <f t="shared" si="1239"/>
        <v>-37945</v>
      </c>
      <c r="CO195" s="61">
        <f t="shared" si="1239"/>
        <v>-24942.807239999998</v>
      </c>
      <c r="CP195" s="61">
        <f t="shared" si="1239"/>
        <v>-52398.655100000004</v>
      </c>
      <c r="CQ195" s="61">
        <f t="shared" si="1239"/>
        <v>-62936.176829999997</v>
      </c>
      <c r="CR195" s="61">
        <f t="shared" si="1239"/>
        <v>-7713.8350500000015</v>
      </c>
      <c r="CT195" s="61">
        <f t="shared" ref="CT195:DA195" si="1240">CT193-CT194</f>
        <v>0</v>
      </c>
      <c r="CU195" s="61">
        <f t="shared" si="1240"/>
        <v>69114.368449999994</v>
      </c>
      <c r="CV195" s="61">
        <f t="shared" si="1240"/>
        <v>63046.157749999998</v>
      </c>
      <c r="CW195" s="61">
        <f t="shared" si="1240"/>
        <v>80778.659799999994</v>
      </c>
      <c r="CX195" s="61">
        <f t="shared" si="1240"/>
        <v>115654.01753000001</v>
      </c>
      <c r="CY195" s="61">
        <f t="shared" si="1240"/>
        <v>186382.55016066693</v>
      </c>
      <c r="CZ195" s="61">
        <f t="shared" si="1240"/>
        <v>258622.78962262062</v>
      </c>
      <c r="DA195" s="61">
        <f t="shared" si="1240"/>
        <v>208477.80717303674</v>
      </c>
    </row>
    <row r="196" spans="3:105" x14ac:dyDescent="0.3">
      <c r="M196" s="205"/>
      <c r="W196" s="205"/>
      <c r="CI196" s="205"/>
    </row>
    <row r="197" spans="3:105" x14ac:dyDescent="0.3">
      <c r="C197" s="38" t="s">
        <v>135</v>
      </c>
      <c r="F197" s="45">
        <f t="shared" ref="F197:L197" si="1241">F27</f>
        <v>-37584.866149999994</v>
      </c>
      <c r="G197" s="45">
        <f t="shared" si="1241"/>
        <v>-32776.743999999999</v>
      </c>
      <c r="H197" s="45">
        <f t="shared" si="1241"/>
        <v>-46137.948710000004</v>
      </c>
      <c r="I197" s="45">
        <f t="shared" si="1241"/>
        <v>-56649.270799999998</v>
      </c>
      <c r="J197" s="45">
        <f t="shared" si="1241"/>
        <v>-83437.473309999987</v>
      </c>
      <c r="K197" s="45">
        <f t="shared" si="1241"/>
        <v>-163538.94128</v>
      </c>
      <c r="L197" s="45">
        <f t="shared" si="1241"/>
        <v>-110908.27507647724</v>
      </c>
      <c r="M197" s="205"/>
      <c r="O197" s="45">
        <f t="shared" ref="O197:V197" si="1242">O27</f>
        <v>0</v>
      </c>
      <c r="P197" s="45">
        <f t="shared" si="1242"/>
        <v>-37584.866149999994</v>
      </c>
      <c r="Q197" s="45">
        <f t="shared" si="1242"/>
        <v>-32776.743999999999</v>
      </c>
      <c r="R197" s="45">
        <f t="shared" si="1242"/>
        <v>-46137.948710000004</v>
      </c>
      <c r="S197" s="45">
        <f t="shared" si="1242"/>
        <v>-56649.270799999998</v>
      </c>
      <c r="T197" s="45">
        <f t="shared" si="1242"/>
        <v>-83437.473309999987</v>
      </c>
      <c r="U197" s="45">
        <f t="shared" si="1242"/>
        <v>-163538.94128</v>
      </c>
      <c r="V197" s="45">
        <f t="shared" si="1242"/>
        <v>-110908.27507647724</v>
      </c>
      <c r="W197" s="205"/>
      <c r="Y197" s="45">
        <f t="shared" ref="Y197:AF197" si="1243">Y27</f>
        <v>0</v>
      </c>
      <c r="Z197" s="45">
        <f t="shared" si="1243"/>
        <v>-12403.954</v>
      </c>
      <c r="AA197" s="45">
        <f t="shared" si="1243"/>
        <v>-6960.9930000000004</v>
      </c>
      <c r="AB197" s="45">
        <f t="shared" si="1243"/>
        <v>-10113.765800000001</v>
      </c>
      <c r="AC197" s="45">
        <f t="shared" si="1243"/>
        <v>-6440.6149999999998</v>
      </c>
      <c r="AD197" s="45">
        <f t="shared" si="1243"/>
        <v>-4067.8678399999999</v>
      </c>
      <c r="AE197" s="45">
        <f t="shared" si="1243"/>
        <v>-2663.97091</v>
      </c>
      <c r="AF197" s="45">
        <f t="shared" si="1243"/>
        <v>-3124.4993468530952</v>
      </c>
      <c r="AH197" s="45">
        <f t="shared" ref="AH197:AO197" si="1244">AH27</f>
        <v>0</v>
      </c>
      <c r="AI197" s="45">
        <f t="shared" si="1244"/>
        <v>0</v>
      </c>
      <c r="AJ197" s="45">
        <f t="shared" si="1244"/>
        <v>0</v>
      </c>
      <c r="AK197" s="45">
        <f t="shared" si="1244"/>
        <v>0</v>
      </c>
      <c r="AL197" s="45">
        <f t="shared" si="1244"/>
        <v>0</v>
      </c>
      <c r="AM197" s="45">
        <f t="shared" si="1244"/>
        <v>0</v>
      </c>
      <c r="AN197" s="45">
        <f t="shared" si="1244"/>
        <v>0</v>
      </c>
      <c r="AO197" s="45">
        <f t="shared" si="1244"/>
        <v>0</v>
      </c>
      <c r="AQ197" s="45">
        <f t="shared" ref="AQ197:AX197" si="1245">AQ27</f>
        <v>0</v>
      </c>
      <c r="AR197" s="45">
        <f t="shared" si="1245"/>
        <v>0</v>
      </c>
      <c r="AS197" s="45">
        <f t="shared" si="1245"/>
        <v>0</v>
      </c>
      <c r="AT197" s="45">
        <f t="shared" si="1245"/>
        <v>0</v>
      </c>
      <c r="AU197" s="45">
        <f t="shared" si="1245"/>
        <v>0</v>
      </c>
      <c r="AV197" s="45">
        <f t="shared" si="1245"/>
        <v>0</v>
      </c>
      <c r="AW197" s="45">
        <f t="shared" si="1245"/>
        <v>0</v>
      </c>
      <c r="AX197" s="45">
        <f t="shared" si="1245"/>
        <v>0</v>
      </c>
      <c r="AZ197" s="45">
        <f t="shared" ref="AZ197:BG197" si="1246">AZ27</f>
        <v>0</v>
      </c>
      <c r="BA197" s="45">
        <f t="shared" si="1246"/>
        <v>-49988.820149999992</v>
      </c>
      <c r="BB197" s="45">
        <f t="shared" si="1246"/>
        <v>-39737.737000000001</v>
      </c>
      <c r="BC197" s="45">
        <f t="shared" si="1246"/>
        <v>-56251.714510000005</v>
      </c>
      <c r="BD197" s="45">
        <f t="shared" si="1246"/>
        <v>-63089.885799999996</v>
      </c>
      <c r="BE197" s="45">
        <f t="shared" si="1246"/>
        <v>-87505.341149999993</v>
      </c>
      <c r="BF197" s="45">
        <f t="shared" si="1246"/>
        <v>-166202.91219</v>
      </c>
      <c r="BG197" s="45">
        <f t="shared" si="1246"/>
        <v>-114032.77442333032</v>
      </c>
      <c r="BI197" s="45">
        <f t="shared" ref="BI197:BP197" si="1247">BI27</f>
        <v>0</v>
      </c>
      <c r="BJ197" s="45">
        <f t="shared" si="1247"/>
        <v>0</v>
      </c>
      <c r="BK197" s="45">
        <f t="shared" si="1247"/>
        <v>0</v>
      </c>
      <c r="BL197" s="45">
        <f t="shared" si="1247"/>
        <v>0</v>
      </c>
      <c r="BM197" s="45">
        <f t="shared" si="1247"/>
        <v>0</v>
      </c>
      <c r="BN197" s="45">
        <f t="shared" si="1247"/>
        <v>0</v>
      </c>
      <c r="BO197" s="45">
        <f t="shared" si="1247"/>
        <v>0</v>
      </c>
      <c r="BP197" s="45">
        <f t="shared" si="1247"/>
        <v>0</v>
      </c>
      <c r="BR197" s="45">
        <f t="shared" ref="BR197:BY197" si="1248">BR27</f>
        <v>0</v>
      </c>
      <c r="BS197" s="45">
        <f t="shared" si="1248"/>
        <v>0</v>
      </c>
      <c r="BT197" s="45">
        <f t="shared" si="1248"/>
        <v>0</v>
      </c>
      <c r="BU197" s="45">
        <f t="shared" si="1248"/>
        <v>0</v>
      </c>
      <c r="BV197" s="45">
        <f t="shared" si="1248"/>
        <v>0</v>
      </c>
      <c r="BW197" s="45">
        <f t="shared" si="1248"/>
        <v>0</v>
      </c>
      <c r="BX197" s="45">
        <f t="shared" si="1248"/>
        <v>0</v>
      </c>
      <c r="BY197" s="45">
        <f t="shared" si="1248"/>
        <v>0</v>
      </c>
      <c r="CA197" s="45">
        <f t="shared" ref="CA197:CH197" si="1249">CA27</f>
        <v>0</v>
      </c>
      <c r="CB197" s="45">
        <f t="shared" si="1249"/>
        <v>0</v>
      </c>
      <c r="CC197" s="45">
        <f t="shared" si="1249"/>
        <v>0</v>
      </c>
      <c r="CD197" s="45">
        <f t="shared" si="1249"/>
        <v>0</v>
      </c>
      <c r="CE197" s="45">
        <f t="shared" si="1249"/>
        <v>0</v>
      </c>
      <c r="CF197" s="45">
        <f t="shared" si="1249"/>
        <v>0</v>
      </c>
      <c r="CG197" s="45">
        <f t="shared" si="1249"/>
        <v>0</v>
      </c>
      <c r="CH197" s="45">
        <f t="shared" si="1249"/>
        <v>0</v>
      </c>
      <c r="CI197" s="205"/>
      <c r="CK197" s="45">
        <f t="shared" ref="CK197:CR197" si="1250">CK27</f>
        <v>0</v>
      </c>
      <c r="CL197" s="45">
        <f t="shared" si="1250"/>
        <v>0</v>
      </c>
      <c r="CM197" s="45">
        <f t="shared" si="1250"/>
        <v>0</v>
      </c>
      <c r="CN197" s="45">
        <f t="shared" si="1250"/>
        <v>0</v>
      </c>
      <c r="CO197" s="45">
        <f t="shared" si="1250"/>
        <v>0</v>
      </c>
      <c r="CP197" s="45">
        <f t="shared" si="1250"/>
        <v>0</v>
      </c>
      <c r="CQ197" s="45">
        <f t="shared" si="1250"/>
        <v>0</v>
      </c>
      <c r="CR197" s="45">
        <f t="shared" si="1250"/>
        <v>0</v>
      </c>
      <c r="CT197" s="45">
        <f t="shared" ref="CT197:DA197" si="1251">CT27</f>
        <v>0</v>
      </c>
      <c r="CU197" s="45">
        <f t="shared" si="1251"/>
        <v>-49988.820149999992</v>
      </c>
      <c r="CV197" s="45">
        <f t="shared" si="1251"/>
        <v>-39737.737000000001</v>
      </c>
      <c r="CW197" s="45">
        <f t="shared" si="1251"/>
        <v>-56251.714510000005</v>
      </c>
      <c r="CX197" s="45">
        <f t="shared" si="1251"/>
        <v>-63089.885799999996</v>
      </c>
      <c r="CY197" s="45">
        <f t="shared" si="1251"/>
        <v>-87505.341149999993</v>
      </c>
      <c r="CZ197" s="45">
        <f t="shared" si="1251"/>
        <v>-166202.91219</v>
      </c>
      <c r="DA197" s="45">
        <f t="shared" si="1251"/>
        <v>-114032.77442333032</v>
      </c>
    </row>
    <row r="198" spans="3:105" x14ac:dyDescent="0.3">
      <c r="C198" s="38" t="s">
        <v>101</v>
      </c>
      <c r="F198" s="81">
        <v>-16774.3</v>
      </c>
      <c r="G198" s="81">
        <v>-16244</v>
      </c>
      <c r="H198" s="81">
        <v>-16815</v>
      </c>
      <c r="I198" s="81">
        <v>-12294.547</v>
      </c>
      <c r="J198" s="148">
        <f>SUM('Quarterly I.S'!K195:N195)</f>
        <v>-12512</v>
      </c>
      <c r="K198" s="148">
        <f>SUM('Quarterly I.S'!O195:R195)</f>
        <v>-26502.5</v>
      </c>
      <c r="L198" s="148">
        <f>SUM('Quarterly I.S'!S195:V195)</f>
        <v>-11467.38133</v>
      </c>
      <c r="M198" s="206"/>
      <c r="O198" s="74">
        <f>$E198</f>
        <v>0</v>
      </c>
      <c r="P198" s="74">
        <f>$F198</f>
        <v>-16774.3</v>
      </c>
      <c r="Q198" s="74">
        <f>$G198</f>
        <v>-16244</v>
      </c>
      <c r="R198" s="74">
        <f>$H198</f>
        <v>-16815</v>
      </c>
      <c r="S198" s="74">
        <f>$I198</f>
        <v>-12294.547</v>
      </c>
      <c r="T198" s="74">
        <f t="shared" ref="T198" si="1252">$J198</f>
        <v>-12512</v>
      </c>
      <c r="U198" s="74">
        <f>$K198</f>
        <v>-26502.5</v>
      </c>
      <c r="V198" s="74">
        <f>$L198</f>
        <v>-11467.38133</v>
      </c>
      <c r="W198" s="206"/>
      <c r="Y198" s="74">
        <f>$E198</f>
        <v>0</v>
      </c>
      <c r="Z198" s="74">
        <f>$F198</f>
        <v>-16774.3</v>
      </c>
      <c r="AA198" s="74">
        <f>$G198</f>
        <v>-16244</v>
      </c>
      <c r="AB198" s="74">
        <f>$H198</f>
        <v>-16815</v>
      </c>
      <c r="AC198" s="74">
        <f>$I198</f>
        <v>-12294.547</v>
      </c>
      <c r="AD198" s="74">
        <f t="shared" ref="AD198" si="1253">$J198</f>
        <v>-12512</v>
      </c>
      <c r="AE198" s="74">
        <f>$K198</f>
        <v>-26502.5</v>
      </c>
      <c r="AF198" s="74">
        <f>$L198</f>
        <v>-11467.38133</v>
      </c>
      <c r="AH198" s="74">
        <f>$E198</f>
        <v>0</v>
      </c>
      <c r="AI198" s="74">
        <f>$F198</f>
        <v>-16774.3</v>
      </c>
      <c r="AJ198" s="74">
        <f>$G198</f>
        <v>-16244</v>
      </c>
      <c r="AK198" s="74">
        <f>$H198</f>
        <v>-16815</v>
      </c>
      <c r="AL198" s="74">
        <f>$I198</f>
        <v>-12294.547</v>
      </c>
      <c r="AM198" s="74">
        <f t="shared" ref="AM198" si="1254">$J198</f>
        <v>-12512</v>
      </c>
      <c r="AN198" s="74">
        <f>$K198</f>
        <v>-26502.5</v>
      </c>
      <c r="AO198" s="74">
        <f>$L198</f>
        <v>-11467.38133</v>
      </c>
      <c r="AQ198" s="74">
        <f>$E198</f>
        <v>0</v>
      </c>
      <c r="AR198" s="74">
        <f>$F198</f>
        <v>-16774.3</v>
      </c>
      <c r="AS198" s="74">
        <f>$G198</f>
        <v>-16244</v>
      </c>
      <c r="AT198" s="74">
        <f>$H198</f>
        <v>-16815</v>
      </c>
      <c r="AU198" s="74">
        <f>$I198</f>
        <v>-12294.547</v>
      </c>
      <c r="AV198" s="74">
        <f t="shared" ref="AV198" si="1255">$J198</f>
        <v>-12512</v>
      </c>
      <c r="AW198" s="74">
        <f>$K198</f>
        <v>-26502.5</v>
      </c>
      <c r="AX198" s="74">
        <f>$L198</f>
        <v>-11467.38133</v>
      </c>
      <c r="AZ198" s="74">
        <f>$E198</f>
        <v>0</v>
      </c>
      <c r="BA198" s="74">
        <f>$F198</f>
        <v>-16774.3</v>
      </c>
      <c r="BB198" s="74">
        <f>$G198</f>
        <v>-16244</v>
      </c>
      <c r="BC198" s="74">
        <f>$H198</f>
        <v>-16815</v>
      </c>
      <c r="BD198" s="74">
        <f>$I198</f>
        <v>-12294.547</v>
      </c>
      <c r="BE198" s="74">
        <f t="shared" ref="BE198" si="1256">$J198</f>
        <v>-12512</v>
      </c>
      <c r="BF198" s="74">
        <f>$K198</f>
        <v>-26502.5</v>
      </c>
      <c r="BG198" s="74">
        <f>$L198</f>
        <v>-11467.38133</v>
      </c>
      <c r="BI198" s="74">
        <f>$E198</f>
        <v>0</v>
      </c>
      <c r="BJ198" s="74">
        <f>$F198</f>
        <v>-16774.3</v>
      </c>
      <c r="BK198" s="74">
        <f>$G198</f>
        <v>-16244</v>
      </c>
      <c r="BL198" s="74">
        <f>$H198</f>
        <v>-16815</v>
      </c>
      <c r="BM198" s="74">
        <f>$I198</f>
        <v>-12294.547</v>
      </c>
      <c r="BN198" s="74">
        <f t="shared" ref="BN198" si="1257">$J198</f>
        <v>-12512</v>
      </c>
      <c r="BO198" s="74">
        <f>$K198</f>
        <v>-26502.5</v>
      </c>
      <c r="BP198" s="74">
        <f>$L198</f>
        <v>-11467.38133</v>
      </c>
      <c r="BR198" s="74">
        <f>$E198</f>
        <v>0</v>
      </c>
      <c r="BS198" s="74">
        <f>$F198</f>
        <v>-16774.3</v>
      </c>
      <c r="BT198" s="74">
        <f>$G198</f>
        <v>-16244</v>
      </c>
      <c r="BU198" s="74">
        <f>$H198</f>
        <v>-16815</v>
      </c>
      <c r="BV198" s="74">
        <f>$I198</f>
        <v>-12294.547</v>
      </c>
      <c r="BW198" s="74">
        <f t="shared" ref="BW198" si="1258">$J198</f>
        <v>-12512</v>
      </c>
      <c r="BX198" s="74">
        <f>$K198</f>
        <v>-26502.5</v>
      </c>
      <c r="BY198" s="74">
        <f>$L198</f>
        <v>-11467.38133</v>
      </c>
      <c r="CA198" s="74">
        <f>$E198</f>
        <v>0</v>
      </c>
      <c r="CB198" s="74">
        <f>$F198</f>
        <v>-16774.3</v>
      </c>
      <c r="CC198" s="74">
        <f>$G198</f>
        <v>-16244</v>
      </c>
      <c r="CD198" s="74">
        <f>$H198</f>
        <v>-16815</v>
      </c>
      <c r="CE198" s="74">
        <f>$I198</f>
        <v>-12294.547</v>
      </c>
      <c r="CF198" s="74">
        <f t="shared" ref="CF198" si="1259">$J198</f>
        <v>-12512</v>
      </c>
      <c r="CG198" s="74">
        <f>$K198</f>
        <v>-26502.5</v>
      </c>
      <c r="CH198" s="74">
        <f>$L198</f>
        <v>-11467.38133</v>
      </c>
      <c r="CI198" s="206"/>
      <c r="CK198" s="74">
        <f>$E198</f>
        <v>0</v>
      </c>
      <c r="CL198" s="74">
        <f>$F198</f>
        <v>-16774.3</v>
      </c>
      <c r="CM198" s="74">
        <f>$G198</f>
        <v>-16244</v>
      </c>
      <c r="CN198" s="74">
        <f>$H198</f>
        <v>-16815</v>
      </c>
      <c r="CO198" s="74">
        <f>$I198</f>
        <v>-12294.547</v>
      </c>
      <c r="CP198" s="74">
        <f t="shared" ref="CP198" si="1260">$J198</f>
        <v>-12512</v>
      </c>
      <c r="CQ198" s="74">
        <f>$K198</f>
        <v>-26502.5</v>
      </c>
      <c r="CR198" s="74">
        <f>$L198</f>
        <v>-11467.38133</v>
      </c>
      <c r="CT198" s="74">
        <f>$E198</f>
        <v>0</v>
      </c>
      <c r="CU198" s="74">
        <f>$F198</f>
        <v>-16774.3</v>
      </c>
      <c r="CV198" s="74">
        <f>$G198</f>
        <v>-16244</v>
      </c>
      <c r="CW198" s="74">
        <f>$H198</f>
        <v>-16815</v>
      </c>
      <c r="CX198" s="74">
        <f>$I198</f>
        <v>-12294.547</v>
      </c>
      <c r="CY198" s="74">
        <f t="shared" ref="CY198" si="1261">$J198</f>
        <v>-12512</v>
      </c>
      <c r="CZ198" s="74">
        <f>$K198</f>
        <v>-26502.5</v>
      </c>
      <c r="DA198" s="74">
        <f>$L198</f>
        <v>-11467.38133</v>
      </c>
    </row>
    <row r="199" spans="3:105" x14ac:dyDescent="0.3">
      <c r="C199" s="60" t="s">
        <v>102</v>
      </c>
      <c r="E199" s="60"/>
      <c r="F199" s="61">
        <f t="shared" ref="F199:K199" si="1262">F197-F198</f>
        <v>-20810.566149999995</v>
      </c>
      <c r="G199" s="61">
        <f t="shared" si="1262"/>
        <v>-16532.743999999999</v>
      </c>
      <c r="H199" s="61">
        <f t="shared" si="1262"/>
        <v>-29322.948710000004</v>
      </c>
      <c r="I199" s="61">
        <f t="shared" si="1262"/>
        <v>-44354.7238</v>
      </c>
      <c r="J199" s="61">
        <f t="shared" si="1262"/>
        <v>-70925.473309999987</v>
      </c>
      <c r="K199" s="61">
        <f t="shared" si="1262"/>
        <v>-137036.44128</v>
      </c>
      <c r="L199" s="61">
        <f t="shared" ref="L199" si="1263">L197-L198</f>
        <v>-99440.893746477232</v>
      </c>
      <c r="M199" s="184"/>
      <c r="O199" s="61">
        <f t="shared" ref="O199:T199" si="1264">O197-O198</f>
        <v>0</v>
      </c>
      <c r="P199" s="61">
        <f t="shared" si="1264"/>
        <v>-20810.566149999995</v>
      </c>
      <c r="Q199" s="61">
        <f t="shared" si="1264"/>
        <v>-16532.743999999999</v>
      </c>
      <c r="R199" s="61">
        <f t="shared" si="1264"/>
        <v>-29322.948710000004</v>
      </c>
      <c r="S199" s="61">
        <f t="shared" si="1264"/>
        <v>-44354.7238</v>
      </c>
      <c r="T199" s="61">
        <f t="shared" si="1264"/>
        <v>-70925.473309999987</v>
      </c>
      <c r="U199" s="61">
        <f t="shared" ref="U199:V199" si="1265">U197-U198</f>
        <v>-137036.44128</v>
      </c>
      <c r="V199" s="61">
        <f t="shared" si="1265"/>
        <v>-99440.893746477232</v>
      </c>
      <c r="W199" s="184"/>
      <c r="Y199" s="61">
        <f t="shared" ref="Y199:AF199" si="1266">Y197-Y198</f>
        <v>0</v>
      </c>
      <c r="Z199" s="61">
        <f t="shared" si="1266"/>
        <v>4370.3459999999995</v>
      </c>
      <c r="AA199" s="61">
        <f t="shared" si="1266"/>
        <v>9283.0069999999996</v>
      </c>
      <c r="AB199" s="61">
        <f t="shared" si="1266"/>
        <v>6701.234199999999</v>
      </c>
      <c r="AC199" s="61">
        <f t="shared" si="1266"/>
        <v>5853.9320000000007</v>
      </c>
      <c r="AD199" s="61">
        <f t="shared" si="1266"/>
        <v>8444.132160000001</v>
      </c>
      <c r="AE199" s="61">
        <f t="shared" si="1266"/>
        <v>23838.52909</v>
      </c>
      <c r="AF199" s="61">
        <f t="shared" si="1266"/>
        <v>8342.8819831469045</v>
      </c>
      <c r="AH199" s="61">
        <f t="shared" ref="AH199:AO199" si="1267">AH197-AH198</f>
        <v>0</v>
      </c>
      <c r="AI199" s="61">
        <f t="shared" si="1267"/>
        <v>16774.3</v>
      </c>
      <c r="AJ199" s="61">
        <f t="shared" si="1267"/>
        <v>16244</v>
      </c>
      <c r="AK199" s="61">
        <f t="shared" si="1267"/>
        <v>16815</v>
      </c>
      <c r="AL199" s="61">
        <f t="shared" si="1267"/>
        <v>12294.547</v>
      </c>
      <c r="AM199" s="61">
        <f t="shared" si="1267"/>
        <v>12512</v>
      </c>
      <c r="AN199" s="61">
        <f t="shared" si="1267"/>
        <v>26502.5</v>
      </c>
      <c r="AO199" s="61">
        <f t="shared" si="1267"/>
        <v>11467.38133</v>
      </c>
      <c r="AQ199" s="61">
        <f t="shared" ref="AQ199:AX199" si="1268">AQ197-AQ198</f>
        <v>0</v>
      </c>
      <c r="AR199" s="61">
        <f t="shared" si="1268"/>
        <v>16774.3</v>
      </c>
      <c r="AS199" s="61">
        <f t="shared" si="1268"/>
        <v>16244</v>
      </c>
      <c r="AT199" s="61">
        <f t="shared" si="1268"/>
        <v>16815</v>
      </c>
      <c r="AU199" s="61">
        <f t="shared" si="1268"/>
        <v>12294.547</v>
      </c>
      <c r="AV199" s="61">
        <f t="shared" si="1268"/>
        <v>12512</v>
      </c>
      <c r="AW199" s="61">
        <f t="shared" si="1268"/>
        <v>26502.5</v>
      </c>
      <c r="AX199" s="61">
        <f t="shared" si="1268"/>
        <v>11467.38133</v>
      </c>
      <c r="AZ199" s="61">
        <f t="shared" ref="AZ199:BG199" si="1269">AZ197-AZ198</f>
        <v>0</v>
      </c>
      <c r="BA199" s="61">
        <f t="shared" si="1269"/>
        <v>-33214.520149999997</v>
      </c>
      <c r="BB199" s="61">
        <f t="shared" si="1269"/>
        <v>-23493.737000000001</v>
      </c>
      <c r="BC199" s="61">
        <f t="shared" si="1269"/>
        <v>-39436.714510000005</v>
      </c>
      <c r="BD199" s="61">
        <f t="shared" si="1269"/>
        <v>-50795.338799999998</v>
      </c>
      <c r="BE199" s="61">
        <f t="shared" si="1269"/>
        <v>-74993.341149999993</v>
      </c>
      <c r="BF199" s="61">
        <f t="shared" si="1269"/>
        <v>-139700.41219</v>
      </c>
      <c r="BG199" s="61">
        <f t="shared" si="1269"/>
        <v>-102565.39309333032</v>
      </c>
      <c r="BI199" s="61">
        <f t="shared" ref="BI199:BP199" si="1270">BI197-BI198</f>
        <v>0</v>
      </c>
      <c r="BJ199" s="61">
        <f t="shared" si="1270"/>
        <v>16774.3</v>
      </c>
      <c r="BK199" s="61">
        <f t="shared" si="1270"/>
        <v>16244</v>
      </c>
      <c r="BL199" s="61">
        <f t="shared" si="1270"/>
        <v>16815</v>
      </c>
      <c r="BM199" s="61">
        <f t="shared" si="1270"/>
        <v>12294.547</v>
      </c>
      <c r="BN199" s="61">
        <f t="shared" si="1270"/>
        <v>12512</v>
      </c>
      <c r="BO199" s="61">
        <f t="shared" si="1270"/>
        <v>26502.5</v>
      </c>
      <c r="BP199" s="61">
        <f t="shared" si="1270"/>
        <v>11467.38133</v>
      </c>
      <c r="BR199" s="61">
        <f t="shared" ref="BR199:BY199" si="1271">BR197-BR198</f>
        <v>0</v>
      </c>
      <c r="BS199" s="61">
        <f t="shared" si="1271"/>
        <v>16774.3</v>
      </c>
      <c r="BT199" s="61">
        <f t="shared" si="1271"/>
        <v>16244</v>
      </c>
      <c r="BU199" s="61">
        <f t="shared" si="1271"/>
        <v>16815</v>
      </c>
      <c r="BV199" s="61">
        <f t="shared" si="1271"/>
        <v>12294.547</v>
      </c>
      <c r="BW199" s="61">
        <f t="shared" si="1271"/>
        <v>12512</v>
      </c>
      <c r="BX199" s="61">
        <f t="shared" si="1271"/>
        <v>26502.5</v>
      </c>
      <c r="BY199" s="61">
        <f t="shared" si="1271"/>
        <v>11467.38133</v>
      </c>
      <c r="CA199" s="61">
        <f t="shared" ref="CA199:CH199" si="1272">CA197-CA198</f>
        <v>0</v>
      </c>
      <c r="CB199" s="61">
        <f t="shared" si="1272"/>
        <v>16774.3</v>
      </c>
      <c r="CC199" s="61">
        <f t="shared" si="1272"/>
        <v>16244</v>
      </c>
      <c r="CD199" s="61">
        <f t="shared" si="1272"/>
        <v>16815</v>
      </c>
      <c r="CE199" s="61">
        <f t="shared" si="1272"/>
        <v>12294.547</v>
      </c>
      <c r="CF199" s="61">
        <f t="shared" si="1272"/>
        <v>12512</v>
      </c>
      <c r="CG199" s="61">
        <f t="shared" si="1272"/>
        <v>26502.5</v>
      </c>
      <c r="CH199" s="61">
        <f t="shared" si="1272"/>
        <v>11467.38133</v>
      </c>
      <c r="CI199" s="184"/>
      <c r="CK199" s="61">
        <f t="shared" ref="CK199:CR199" si="1273">CK197-CK198</f>
        <v>0</v>
      </c>
      <c r="CL199" s="61">
        <f t="shared" si="1273"/>
        <v>16774.3</v>
      </c>
      <c r="CM199" s="61">
        <f t="shared" si="1273"/>
        <v>16244</v>
      </c>
      <c r="CN199" s="61">
        <f t="shared" si="1273"/>
        <v>16815</v>
      </c>
      <c r="CO199" s="61">
        <f t="shared" si="1273"/>
        <v>12294.547</v>
      </c>
      <c r="CP199" s="61">
        <f t="shared" si="1273"/>
        <v>12512</v>
      </c>
      <c r="CQ199" s="61">
        <f t="shared" si="1273"/>
        <v>26502.5</v>
      </c>
      <c r="CR199" s="61">
        <f t="shared" si="1273"/>
        <v>11467.38133</v>
      </c>
      <c r="CT199" s="61">
        <f t="shared" ref="CT199:DA199" si="1274">CT197-CT198</f>
        <v>0</v>
      </c>
      <c r="CU199" s="61">
        <f t="shared" si="1274"/>
        <v>-33214.520149999997</v>
      </c>
      <c r="CV199" s="61">
        <f t="shared" si="1274"/>
        <v>-23493.737000000001</v>
      </c>
      <c r="CW199" s="61">
        <f t="shared" si="1274"/>
        <v>-39436.714510000005</v>
      </c>
      <c r="CX199" s="61">
        <f t="shared" si="1274"/>
        <v>-50795.338799999998</v>
      </c>
      <c r="CY199" s="61">
        <f t="shared" si="1274"/>
        <v>-74993.341149999993</v>
      </c>
      <c r="CZ199" s="61">
        <f t="shared" si="1274"/>
        <v>-139700.41219</v>
      </c>
      <c r="DA199" s="61">
        <f t="shared" si="1274"/>
        <v>-102565.39309333032</v>
      </c>
    </row>
    <row r="202" spans="3:105" x14ac:dyDescent="0.3">
      <c r="F202" s="45"/>
      <c r="G202" s="45"/>
      <c r="H202" s="45"/>
      <c r="I202" s="45"/>
      <c r="J202" s="45"/>
      <c r="K202" s="45"/>
    </row>
    <row r="205" spans="3:105" x14ac:dyDescent="0.3">
      <c r="F205" s="45"/>
      <c r="G205" s="45"/>
      <c r="H205" s="45"/>
      <c r="I205" s="45"/>
      <c r="J205" s="45"/>
      <c r="K205" s="45"/>
    </row>
  </sheetData>
  <pageMargins left="0.7" right="0.7" top="1.3149999999999999" bottom="0.75" header="0.3" footer="0.3"/>
  <pageSetup paperSize="9"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Securitization Profit   loss &amp; </vt:lpstr>
      <vt:lpstr>Segment</vt:lpstr>
      <vt:lpstr>Securitization P&amp;L IFRS17</vt:lpstr>
      <vt:lpstr>Segment IFRS17</vt:lpstr>
      <vt:lpstr>Quarterly I.S IFRS17</vt:lpstr>
      <vt:lpstr>Quarterly I.S</vt:lpstr>
      <vt:lpstr>Semi Ann. I.S</vt:lpstr>
      <vt:lpstr>9 Months I.S</vt:lpstr>
      <vt:lpstr>FY I.S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Osama Ragab</dc:creator>
  <cp:lastModifiedBy>Gaser Said</cp:lastModifiedBy>
  <cp:lastPrinted>2025-05-28T13:42:17Z</cp:lastPrinted>
  <dcterms:created xsi:type="dcterms:W3CDTF">2015-06-05T18:17:20Z</dcterms:created>
  <dcterms:modified xsi:type="dcterms:W3CDTF">2025-06-19T09:43:18Z</dcterms:modified>
</cp:coreProperties>
</file>